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2.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Override PartName="/xl/charts/colors4.xml" ContentType="application/vnd.ms-office.chartcolorstyle+xml"/>
  <Override PartName="/xl/charts/style4.xml" ContentType="application/vnd.ms-office.chartstyle+xml"/>
  <Override PartName="/xl/charts/colors5.xml" ContentType="application/vnd.ms-office.chartcolorstyle+xml"/>
  <Override PartName="/xl/charts/style5.xml" ContentType="application/vnd.ms-office.chartstyle+xml"/>
  <Override PartName="/xl/charts/colors6.xml" ContentType="application/vnd.ms-office.chartcolorstyle+xml"/>
  <Override PartName="/xl/charts/style6.xml" ContentType="application/vnd.ms-office.chartstyle+xml"/>
  <Override PartName="/xl/charts/colors7.xml" ContentType="application/vnd.ms-office.chartcolorstyle+xml"/>
  <Override PartName="/xl/charts/style7.xml" ContentType="application/vnd.ms-office.chartstyle+xml"/>
  <Override PartName="/xl/charts/colors8.xml" ContentType="application/vnd.ms-office.chartcolorstyle+xml"/>
  <Override PartName="/xl/charts/style8.xml" ContentType="application/vnd.ms-office.chartstyle+xml"/>
  <Override PartName="/xl/charts/colors9.xml" ContentType="application/vnd.ms-office.chartcolorstyle+xml"/>
  <Override PartName="/xl/charts/style9.xml" ContentType="application/vnd.ms-office.chartstyle+xml"/>
  <Override PartName="/xl/charts/colors10.xml" ContentType="application/vnd.ms-office.chartcolorstyle+xml"/>
  <Override PartName="/xl/charts/style10.xml" ContentType="application/vnd.ms-office.chartstyle+xml"/>
  <Override PartName="/xl/charts/colors11.xml" ContentType="application/vnd.ms-office.chartcolorstyle+xml"/>
  <Override PartName="/xl/charts/style11.xml" ContentType="application/vnd.ms-office.chartstyle+xml"/>
  <Override PartName="/xl/charts/colors12.xml" ContentType="application/vnd.ms-office.chartcolorstyle+xml"/>
  <Override PartName="/xl/charts/style12.xml" ContentType="application/vnd.ms-office.chartstyle+xml"/>
  <Override PartName="/xl/charts/colors13.xml" ContentType="application/vnd.ms-office.chartcolorstyle+xml"/>
  <Override PartName="/xl/charts/style13.xml" ContentType="application/vnd.ms-office.chartstyle+xml"/>
  <Override PartName="/xl/charts/colors14.xml" ContentType="application/vnd.ms-office.chartcolorstyle+xml"/>
  <Override PartName="/xl/charts/style14.xml" ContentType="application/vnd.ms-office.chartstyle+xml"/>
  <Override PartName="/xl/charts/colors15.xml" ContentType="application/vnd.ms-office.chartcolorstyle+xml"/>
  <Override PartName="/xl/charts/style15.xml" ContentType="application/vnd.ms-office.chartstyle+xml"/>
  <Override PartName="/xl/charts/colors16.xml" ContentType="application/vnd.ms-office.chartcolorstyle+xml"/>
  <Override PartName="/xl/charts/style16.xml" ContentType="application/vnd.ms-office.chartstyle+xml"/>
  <Override PartName="/xl/charts/colors17.xml" ContentType="application/vnd.ms-office.chartcolorstyle+xml"/>
  <Override PartName="/xl/charts/style17.xml" ContentType="application/vnd.ms-office.chartstyle+xml"/>
  <Override PartName="/xl/charts/colors18.xml" ContentType="application/vnd.ms-office.chartcolorstyle+xml"/>
  <Override PartName="/xl/charts/style18.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bookViews>
    <workbookView xWindow="0" yWindow="0" windowWidth="19440" windowHeight="12345" tabRatio="804" activeTab="6"/>
  </bookViews>
  <sheets>
    <sheet name="Contenu" sheetId="32" r:id="rId1"/>
    <sheet name="Instructions" sheetId="15" r:id="rId2"/>
    <sheet name="Données de base" sheetId="1" r:id="rId3"/>
    <sheet name="KPI Calendaire" sheetId="34" r:id="rId4"/>
    <sheet name="Adaptation CA" sheetId="29" state="hidden" r:id="rId5"/>
    <sheet name="Adaptation Couts" sheetId="28" state="hidden" r:id="rId6"/>
    <sheet name="KPI Fiscal" sheetId="38" r:id="rId7"/>
    <sheet name="1.Summary EN" sheetId="24" r:id="rId8"/>
    <sheet name="2.Financial statements EN" sheetId="25" r:id="rId9"/>
    <sheet name="3.Valorization EN" sheetId="26" r:id="rId10"/>
    <sheet name="4. Ratios EN" sheetId="27" r:id="rId11"/>
    <sheet name="5. CashFlow EN (2)" sheetId="31" state="hidden" r:id="rId12"/>
    <sheet name="5. Cash Flow EN" sheetId="36" r:id="rId13"/>
    <sheet name="1. Résumé" sheetId="13" r:id="rId14"/>
    <sheet name="2. Prévisions annuelles" sheetId="12" r:id="rId15"/>
    <sheet name="3. Bilan" sheetId="22" r:id="rId16"/>
    <sheet name="4. Résultats" sheetId="21" r:id="rId17"/>
    <sheet name="5. Cash Flow" sheetId="23" r:id="rId18"/>
    <sheet name="6. Immobilisations" sheetId="18" r:id="rId19"/>
    <sheet name="7. Ressources humaines" sheetId="11" r:id="rId20"/>
    <sheet name="8.1. Emprunts" sheetId="5" r:id="rId21"/>
    <sheet name="8.2. Tableau Amort." sheetId="17" r:id="rId22"/>
    <sheet name="9. TVA" sheetId="19" r:id="rId23"/>
    <sheet name="10. Stocks" sheetId="20" r:id="rId24"/>
    <sheet name="A - Plan comptable" sheetId="16" r:id="rId25"/>
  </sheets>
  <externalReferences>
    <externalReference r:id="rId26"/>
    <externalReference r:id="rId27"/>
    <externalReference r:id="rId28"/>
    <externalReference r:id="rId29"/>
    <externalReference r:id="rId30"/>
  </externalReferences>
  <definedNames>
    <definedName name="__1__123Graph_ACHART_1" localSheetId="6" hidden="1">'2.Financial statements EN'!#REF!</definedName>
    <definedName name="__1__123Graph_ACHART_1" hidden="1">'2.Financial statements EN'!#REF!</definedName>
    <definedName name="__123Graph_A" localSheetId="6" hidden="1">#REF!</definedName>
    <definedName name="__123Graph_A" hidden="1">#REF!</definedName>
    <definedName name="__123Graph_X" localSheetId="6" hidden="1">#REF!</definedName>
    <definedName name="__123Graph_X" hidden="1">#REF!</definedName>
    <definedName name="_2__123Graph_BCHART_1" localSheetId="6" hidden="1">'2.Financial statements EN'!#REF!</definedName>
    <definedName name="_2__123Graph_BCHART_1" hidden="1">'2.Financial statements EN'!#REF!</definedName>
    <definedName name="_3__123Graph_CCHART_1" localSheetId="6" hidden="1">'2.Financial statements EN'!#REF!</definedName>
    <definedName name="_3__123Graph_CCHART_1" hidden="1">'2.Financial statements EN'!#REF!</definedName>
    <definedName name="_4__123Graph_DCHART_1" localSheetId="6" hidden="1">'2.Financial statements EN'!#REF!</definedName>
    <definedName name="_4__123Graph_DCHART_1" hidden="1">'2.Financial statements EN'!#REF!</definedName>
    <definedName name="_Key1" localSheetId="6" hidden="1">'[1]Hist Op'!#REF!</definedName>
    <definedName name="_Key1" hidden="1">'[1]Hist Op'!#REF!</definedName>
    <definedName name="_key2" localSheetId="6" hidden="1">'[2]Hist Op'!#REF!</definedName>
    <definedName name="_key2" hidden="1">'[2]Hist Op'!#REF!</definedName>
    <definedName name="_Order1" hidden="1">255</definedName>
    <definedName name="_Sort" localSheetId="6" hidden="1">'[1]Hist Op'!#REF!</definedName>
    <definedName name="_Sort" hidden="1">'[1]Hist Op'!#REF!</definedName>
    <definedName name="_Table1_Out" localSheetId="9" hidden="1">'[3]Financial statements'!#REF!</definedName>
    <definedName name="_Table1_Out" localSheetId="10" hidden="1">'[3]Financial statements'!#REF!</definedName>
    <definedName name="_Table1_Out" localSheetId="12" hidden="1">'2.Financial statements EN'!#REF!</definedName>
    <definedName name="_Table1_Out" localSheetId="4" hidden="1">'2.Financial statements EN'!#REF!</definedName>
    <definedName name="_Table1_Out" localSheetId="5" hidden="1">'2.Financial statements EN'!#REF!</definedName>
    <definedName name="_Table1_Out" localSheetId="0" hidden="1">'2.Financial statements EN'!#REF!</definedName>
    <definedName name="_Table1_Out" localSheetId="3" hidden="1">'[4]2.Financial statements EN'!#REF!</definedName>
    <definedName name="_Table1_Out" localSheetId="6" hidden="1">'[4]2.Financial statements EN'!#REF!</definedName>
    <definedName name="_Table1_Out" hidden="1">'2.Financial statements EN'!#REF!</definedName>
    <definedName name="ADJUSTED" localSheetId="6">#REF!</definedName>
    <definedName name="ADJUSTED">#REF!</definedName>
    <definedName name="Adjusted_1" localSheetId="6">#REF!</definedName>
    <definedName name="Adjusted_1">#REF!</definedName>
    <definedName name="ancienneté">[5]Confiance!$A$43:$A$47</definedName>
    <definedName name="AutresProduits" localSheetId="4">'A - Plan comptable'!$C$9:$C$16</definedName>
    <definedName name="AutresProduits" localSheetId="5">'A - Plan comptable'!$C$9:$C$16</definedName>
    <definedName name="AutresProduits" localSheetId="2">'A - Plan comptable'!$C$9:$C$16</definedName>
    <definedName name="B_SHEET" localSheetId="6">'[1] Balance Sheet'!#REF!</definedName>
    <definedName name="B_SHEET">'[1] Balance Sheet'!#REF!</definedName>
    <definedName name="bsheet" localSheetId="6">'[2] Balance Sheet'!#REF!</definedName>
    <definedName name="bsheet">'[2] Balance Sheet'!#REF!</definedName>
    <definedName name="C_SHEET" localSheetId="6">'[1] Balance Sheet'!#REF!</definedName>
    <definedName name="C_SHEET">'[1] Balance Sheet'!#REF!</definedName>
    <definedName name="CASHFLOW" localSheetId="6">#REF!</definedName>
    <definedName name="CASHFLOW">#REF!</definedName>
    <definedName name="COMPARE" localSheetId="6">#REF!</definedName>
    <definedName name="COMPARE">#REF!</definedName>
    <definedName name="EXHIB1_A" localSheetId="6">#REF!</definedName>
    <definedName name="EXHIB1_A">#REF!</definedName>
    <definedName name="EXHIBIT1" localSheetId="6">#REF!</definedName>
    <definedName name="EXHIBIT1">#REF!</definedName>
    <definedName name="EXHIBIT2" localSheetId="6">#REF!</definedName>
    <definedName name="EXHIBIT2">#REF!</definedName>
    <definedName name="EXHIBIT3" localSheetId="6">#REF!</definedName>
    <definedName name="EXHIBIT3">#REF!</definedName>
    <definedName name="FORCAST" localSheetId="6">#REF!</definedName>
    <definedName name="FORCAST">#REF!</definedName>
    <definedName name="géo">[5]Confiance!$A$57:$A$59</definedName>
    <definedName name="go">[5]Confiance!$A$52:$A$55</definedName>
    <definedName name="HISTORIC" localSheetId="6">#REF!</definedName>
    <definedName name="HISTORIC">#REF!</definedName>
    <definedName name="_xlnm.Print_Titles" localSheetId="23">'10. Stocks'!$B:$C</definedName>
    <definedName name="_xlnm.Print_Titles" localSheetId="15">'3. Bilan'!$B:$C</definedName>
    <definedName name="_xlnm.Print_Titles" localSheetId="16">'4. Résultats'!$B:$C</definedName>
    <definedName name="_xlnm.Print_Titles" localSheetId="17">'5. Cash Flow'!$B:$C</definedName>
    <definedName name="_xlnm.Print_Titles" localSheetId="12">'5. Cash Flow EN'!$B:$C</definedName>
    <definedName name="_xlnm.Print_Titles" localSheetId="20">'8.1. Emprunts'!$B:$C</definedName>
    <definedName name="_xlnm.Print_Titles" localSheetId="22">'9. TVA'!$B:$C</definedName>
    <definedName name="IQ_ACCOUNT_CHANGE" hidden="1">"c413"</definedName>
    <definedName name="IQ_ACCOUNTS_PAY" hidden="1">"c32"</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UM_DEP" hidden="1">"c7"</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"c39"</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"c16"</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"c1471"</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UDITOR_NAME" hidden="1">"c1539"</definedName>
    <definedName name="IQ_AUDITOR_OPINION" hidden="1">"c1540"</definedName>
    <definedName name="IQ_AUTO_WRITTEN" hidden="1">"c62"</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"c65"</definedName>
    <definedName name="IQ_BASIC_EPS_EXCL" hidden="1">"c85"</definedName>
    <definedName name="IQ_BASIC_EPS_INCL" hidden="1">"c86"</definedName>
    <definedName name="IQ_BASIC_NORMAL_EPS" hidden="1">"c1592"</definedName>
    <definedName name="IQ_BASIC_WEIGHT" hidden="1">"c87"</definedName>
    <definedName name="IQ_BETA" hidden="1">"c88"</definedName>
    <definedName name="IQ_BIG_INT_BEAR_CD" hidden="1">"c89"</definedName>
    <definedName name="IQ_BOARD_MEMBER" hidden="1">"c96"</definedName>
    <definedName name="IQ_BOARD_MEMBER_TITLE" hidden="1">"c97"</definedName>
    <definedName name="IQ_BROK_COMISSION" hidden="1">"c98"</definedName>
    <definedName name="IQ_BUILDINGS" hidden="1">"c99"</definedName>
    <definedName name="IQ_BUSINESS_DESCRIPTION" hidden="1">"c322"</definedName>
    <definedName name="IQ_BV_OVER_SHARES" hidden="1">"c100"</definedName>
    <definedName name="IQ_BV_SHARE" hidden="1">"c100"</definedName>
    <definedName name="IQ_CAL_Q" hidden="1">"c101"</definedName>
    <definedName name="IQ_CAL_Y" hidden="1">"c102"</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"c115"</definedName>
    <definedName name="IQ_CAPITAL_LEASES" hidden="1">"c115"</definedName>
    <definedName name="IQ_CASH" hidden="1">"c118"</definedName>
    <definedName name="IQ_CASH_ACQUIRE_CF" hidden="1">"c1630"</definedName>
    <definedName name="IQ_CASH_CONVERSION" hidden="1">"c117"</definedName>
    <definedName name="IQ_CASH_DUE_BANKS" hidden="1">"c118"</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T" hidden="1">"c124"</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"c161"</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OSEPRICE" hidden="1">"c174"</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"c182"</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REET1" hidden="1">"c217"</definedName>
    <definedName name="IQ_COMPANY_STREET2" hidden="1">"c218"</definedName>
    <definedName name="IQ_COMPANY_TICKER" hidden="1">"c219"</definedName>
    <definedName name="IQ_COMPANY_WEBSITE" hidden="1">"c220"</definedName>
    <definedName name="IQ_COMPANY_ZIP" hidden="1">"c221"</definedName>
    <definedName name="IQ_CONSTRUCTION_LOANS" hidden="1">"c222"</definedName>
    <definedName name="IQ_CONSUMER_LOANS" hidden="1">"c223"</definedName>
    <definedName name="IQ_COST_BORROWINGS" hidden="1">"c225"</definedName>
    <definedName name="IQ_COST_REV" hidden="1">"c226"</definedName>
    <definedName name="IQ_COST_REVENUE" hidden="1">"c226"</definedName>
    <definedName name="IQ_COST_SAVINGS" hidden="1">"c227"</definedName>
    <definedName name="IQ_COST_SERVICE" hidden="1">"c228"</definedName>
    <definedName name="IQ_COST_TOTAL_BORROWINGS" hidden="1">"c229"</definedName>
    <definedName name="IQ_COUNTRY_NAME" hidden="1">"c230"</definedName>
    <definedName name="IQ_CQ" hidden="1">5000</definedName>
    <definedName name="IQ_CREDIT_CARD_FEE_BNK" hidden="1">"c231"</definedName>
    <definedName name="IQ_CREDIT_CARD_FEE_FIN" hidden="1">"c1583"</definedName>
    <definedName name="IQ_CREDIT_LOSS_CF" hidden="1">"c232"</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YS_COVER_SHORT" hidden="1">"c1578"</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INC_TAX" hidden="1">"c315"</definedName>
    <definedName name="IQ_DEFERRED_TAXES" hidden="1">"c147"</definedName>
    <definedName name="IQ_DEMAND_DEP" hidden="1">"c320"</definedName>
    <definedName name="IQ_DEPOSITS_FIN" hidden="1">"c321"</definedName>
    <definedName name="IQ_DEPRE_AMORT" hidden="1">"c247"</definedName>
    <definedName name="IQ_DEPRE_AMORT_SUPPL" hidden="1">"c1593"</definedName>
    <definedName name="IQ_DEPRE_DEPLE" hidden="1">"c261"</definedName>
    <definedName name="IQ_DEPRE_SUPP" hidden="1">"c1443"</definedName>
    <definedName name="IQ_DESCRIPTION_LONG" hidden="1">"c322"</definedName>
    <definedName name="IQ_DEVELOP_LAND" hidden="1">"c323"</definedName>
    <definedName name="IQ_DILUT_ADJUST" hidden="1">"c1621"</definedName>
    <definedName name="IQ_DILUT_EPS_EXCL" hidden="1">"c324"</definedName>
    <definedName name="IQ_DILUT_EPS_INCL" hidden="1">"c325"</definedName>
    <definedName name="IQ_DILUT_NORMAL_EPS" hidden="1">"c1594"</definedName>
    <definedName name="IQ_DILUT_WEIGHT" hidden="1">"c326"</definedName>
    <definedName name="IQ_DISCONT_OPER" hidden="1">"c333"</definedName>
    <definedName name="IQ_DISCOUNT_RATE_PENSION_DOMESTIC" hidden="1">"c327"</definedName>
    <definedName name="IQ_DISCOUNT_RATE_PENSION_FOREIGN" hidden="1">"c328"</definedName>
    <definedName name="IQ_DISTR_EXCESS_EARN" hidden="1">"c329"</definedName>
    <definedName name="IQ_DIV_SHARE" hidden="1">"c330"</definedName>
    <definedName name="IQ_DIVEST_CF" hidden="1">"c331"</definedName>
    <definedName name="IQ_DIVID_SHARE" hidden="1">"c330"</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INT" hidden="1">"c360"</definedName>
    <definedName name="IQ_EBIT_MARGIN" hidden="1">"c359"</definedName>
    <definedName name="IQ_EBIT_OVER_IE" hidden="1">"c360"</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"c368"</definedName>
    <definedName name="IQ_EBITDA_INT" hidden="1">"c373"</definedName>
    <definedName name="IQ_EBITDA_MARGIN" hidden="1">"c372"</definedName>
    <definedName name="IQ_EBITDA_OVER_TOTAL_IE" hidden="1">"c373"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S" hidden="1">"c388"</definedName>
    <definedName name="IQ_EBT_REIT" hidden="1">"c389"</definedName>
    <definedName name="IQ_EBT_UTI" hidden="1">"c390"</definedName>
    <definedName name="IQ_EFFECT_SPECIAL_CHARGE" hidden="1">"c1595"</definedName>
    <definedName name="IQ_EFFICIENCY_RATIO" hidden="1">"c391"</definedName>
    <definedName name="IQ_EMPLOYEES" hidden="1">"c392"</definedName>
    <definedName name="IQ_ENTERPRISE_VALUE" hidden="1">"c84"</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QUITY_AFFIL" hidden="1">"c552"</definedName>
    <definedName name="IQ_EQUITY_METHOD" hidden="1">"c404"</definedName>
    <definedName name="IQ_EQV_OVER_BV" hidden="1">"c1596"</definedName>
    <definedName name="IQ_EQV_OVER_LTM_PRETAX_INC" hidden="1">"c739"</definedName>
    <definedName name="IQ_ESOP_DEBT" hidden="1">"c1597"</definedName>
    <definedName name="IQ_EST_ACT_EPS" hidden="1">"c1648"</definedName>
    <definedName name="IQ_EST_DATE" hidden="1">"c1634"</definedName>
    <definedName name="IQ_EST_EPS_GROWTH_1YR" hidden="1">"c1636"</definedName>
    <definedName name="IQ_EST_EPS_GROWTH_Q_1YR" hidden="1">"c1641"</definedName>
    <definedName name="IQ_EV_OVER_EMPLOYEE" hidden="1">"c1225"</definedName>
    <definedName name="IQ_EV_OVER_LTM_EBIT" hidden="1">"c1221"</definedName>
    <definedName name="IQ_EV_OVER_LTM_EBITDA" hidden="1">"c1223"</definedName>
    <definedName name="IQ_EV_OVER_LTM_REVENUE" hidden="1">"c1227"</definedName>
    <definedName name="IQ_EXCHANGE" hidden="1">"c405"</definedName>
    <definedName name="IQ_EXERCISE_PRICE"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"c413"</definedName>
    <definedName name="IQ_FDIC" hidden="1">"c417"</definedName>
    <definedName name="IQ_FFO" hidden="1">"c1574"</definedName>
    <definedName name="IQ_FHLB_DEBT" hidden="1">"c423"</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"c893"</definedName>
    <definedName name="IQ_FINANCING_CASH_SUPPL" hidden="1">"c899"</definedName>
    <definedName name="IQ_FINISHED_INV" hidden="1">"c438"</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"c451"</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"c452"</definedName>
    <definedName name="IQ_GOODWILL_NET" hidden="1">"c530"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"c192"</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"c511"</definedName>
    <definedName name="IQ_GW" hidden="1">"c530"</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"c789"</definedName>
    <definedName name="IQ_INC_AVAIL_INCL" hidden="1">"c791"</definedName>
    <definedName name="IQ_INC_BEFORE_TAX" hidden="1">"c386"</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"c907"</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NON" hidden="1">"c619"</definedName>
    <definedName name="IQ_INTEREST_INVEST_INC" hidden="1">"c619"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"c751"</definedName>
    <definedName name="IQ_ISS_STOCK_NET" hidden="1">"c1601"</definedName>
    <definedName name="IQ_LAND" hidden="1">"c645"</definedName>
    <definedName name="IQ_LASTSALEPRICE" hidden="1">"c646"</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IFOR" hidden="1">"c655"</definedName>
    <definedName name="IQ_LL" hidden="1">"c656"</definedName>
    <definedName name="IQ_LOAN_LEASE_RECEIV" hidden="1">"c657"</definedName>
    <definedName name="IQ_LOAN_LOSS" hidden="1">"c656"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"c1304"</definedName>
    <definedName name="IQ_MACHINERY" hidden="1">"c711"</definedName>
    <definedName name="IQ_MARKETCAP" hidden="1">"c712"</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"c781"</definedName>
    <definedName name="IQ_NET_INC_BEFORE" hidden="1">"c344"</definedName>
    <definedName name="IQ_NET_INC_CF" hidden="1">"c793"</definedName>
    <definedName name="IQ_NET_INC_MARGIN" hidden="1">"c794"</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SFAS" hidden="1">"c795"</definedName>
    <definedName name="IQ_NON_ACCRUAL_LOANS" hidden="1">"c796"</definedName>
    <definedName name="IQ_NON_CASH" hidden="1">"c797"</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RMAL_INC_AFTER" hidden="1">"c1605"</definedName>
    <definedName name="IQ_NORMAL_INC_AVAIL" hidden="1">"c1606"</definedName>
    <definedName name="IQ_NORMAL_INC_BEFORE" hidden="1">"c1607"</definedName>
    <definedName name="IQ_NOTES_PAY" hidden="1">"c1176"</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OCCUPY_EXP" hidden="1">"c839"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"c362"</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ISSUED" hidden="1">"c857"</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"c868"</definedName>
    <definedName name="IQ_OTHER_CURRENT_LIAB" hidden="1">"c877"</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"c959"</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"c1010"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"c1022"</definedName>
    <definedName name="IQ_OUTSTANDING_FILING_DATE" hidden="1">"c1023"</definedName>
    <definedName name="IQ_PART_TIME" hidden="1">"c1024"</definedName>
    <definedName name="IQ_PAY_ACCRUED" hidden="1">"c8"</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RATIO" hidden="1">"c1610"</definedName>
    <definedName name="IQ_PENSION" hidden="1">"c1031"</definedName>
    <definedName name="IQ_PERIODDATE" hidden="1">"c1034"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"c1052"</definedName>
    <definedName name="IQ_PREF_TOT" hidden="1">"c1044"</definedName>
    <definedName name="IQ_PREMIUMS_ANNUITY_REV" hidden="1">"c1067"</definedName>
    <definedName name="IQ_PREPAID_EXP" hidden="1">"c1068"</definedName>
    <definedName name="IQ_PREPAID_EXPEN" hidden="1">"c1068"</definedName>
    <definedName name="IQ_PRICE_OVER_BVPS" hidden="1">"c1026"</definedName>
    <definedName name="IQ_PRICE_OVER_LTM_EPS" hidden="1">"c1029"</definedName>
    <definedName name="IQ_PRICEDATE" hidden="1">"c1069"</definedName>
    <definedName name="IQ_PRICING_DATE" hidden="1">"c1613"</definedName>
    <definedName name="IQ_PRIMARY_INDUSTRY" hidden="1">"c1070"</definedName>
    <definedName name="IQ_PRO_FORMA_BASIC_EPS" hidden="1">"c1614"</definedName>
    <definedName name="IQ_PRO_FORMA_DILUT_EPS" hidden="1">"c1615"</definedName>
    <definedName name="IQ_PRO_FORMA_NET_INC" hidden="1">"c795"</definedName>
    <definedName name="IQ_PROFESSIONAL" hidden="1">"c1071"</definedName>
    <definedName name="IQ_PROFESSIONAL_TITLE" hidden="1">"c1072"</definedName>
    <definedName name="IQ_PROPERTY_EXP" hidden="1">"c1073"</definedName>
    <definedName name="IQ_PROPERTY_GROSS" hidden="1">"c518"</definedName>
    <definedName name="IQ_PROPERTY_MGMT_FEE" hidden="1">"c1074"</definedName>
    <definedName name="IQ_PROPERTY_NET" hidden="1">"c829"</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"c1059"</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"c1090"</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NED_EARN" hidden="1">"c1092"</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"c1117"</definedName>
    <definedName name="IQ_REV" hidden="1">"c1122"</definedName>
    <definedName name="IQ_REV_BEFORE_LL" hidden="1">"c1123"</definedName>
    <definedName name="IQ_REV_UTI" hidden="1">"c1125"</definedName>
    <definedName name="IQ_REVENUE" hidden="1">"c1122"</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ME_STORE" hidden="1">"c1149"</definedName>
    <definedName name="IQ_SAVING_DEP" hidden="1">"c1150"</definedName>
    <definedName name="IQ_SECUR_RECEIV" hidden="1">"c1151"</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REIT" hidden="1">"c1161"</definedName>
    <definedName name="IQ_SGA_SUPPL" hidden="1">"c1162"</definedName>
    <definedName name="IQ_SGA_UTI" hidden="1">"c1163"</definedName>
    <definedName name="IQ_SHAREOUTSTANDING" hidden="1">"c83"</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"c1197"</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"c1266"</definedName>
    <definedName name="IQ_TOTAL_CASH_FINAN" hidden="1">"c119"</definedName>
    <definedName name="IQ_TOTAL_CASH_INVEST" hidden="1">"c121"</definedName>
    <definedName name="IQ_TOTAL_CASH_OPER" hidden="1">"c122"</definedName>
    <definedName name="IQ_TOTAL_CL" hidden="1">"c1245"</definedName>
    <definedName name="IQ_TOTAL_COMMON" hidden="1">"c1022"</definedName>
    <definedName name="IQ_TOTAL_COMMON_EQUITY" hidden="1">"c1246"</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"c591"</definedName>
    <definedName name="IQ_TOTAL_INVENTORY" hidden="1">"c622"</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"c1279"</definedName>
    <definedName name="IQ_TOTAL_LIAB_TOTAL_ASSETS" hidden="1">"c1283"</definedName>
    <definedName name="IQ_TOTAL_LONG_DEBT" hidden="1">"c1617"</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PENSION_ASSETS" hidden="1">"c1290"</definedName>
    <definedName name="IQ_TOTAL_PENSION_EXP" hidden="1">"c1291"</definedName>
    <definedName name="IQ_TOTAL_PENSION_OBLIGATION" hidden="1">"c1292"</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UTI" hidden="1">"c1308"</definedName>
    <definedName name="IQ_TOTAL_REVENUE" hidden="1">"c1294"</definedName>
    <definedName name="IQ_TOTAL_SPECIAL" hidden="1">"c1618"</definedName>
    <definedName name="IQ_TOTAL_ST_BORROW" hidden="1">"c1177"</definedName>
    <definedName name="IQ_TOTAL_UNUSUAL" hidden="1">"c1508"</definedName>
    <definedName name="IQ_TRADE_AR" hidden="1">"c40"</definedName>
    <definedName name="IQ_TRADE_PRINCIPAL" hidden="1">"c1309"</definedName>
    <definedName name="IQ_TRADING_ASSETS" hidden="1">"c1310"</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"c1311"</definedName>
    <definedName name="IQ_TRUST_INC" hidden="1">"c1319"</definedName>
    <definedName name="IQ_TRUST_PREF" hidden="1">"c1320"</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PAID_CLAIMS" hidden="1">"c1330"</definedName>
    <definedName name="IQ_UNREALIZED_GAIN" hidden="1">"c1619"</definedName>
    <definedName name="IQ_US_GAAP" hidden="1">"c1331"</definedName>
    <definedName name="IQ_UTIL_PPE_NET" hidden="1">"c1620"</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YEARHIGH" hidden="1">"c1337"</definedName>
    <definedName name="IQ_YEARLOW" hidden="1">"c1338"</definedName>
    <definedName name="IQ_YTD" hidden="1">3000</definedName>
    <definedName name="IQ_Z_SCORE" hidden="1">"c1339"</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VRC" localSheetId="6">#REF!</definedName>
    <definedName name="VRC">#REF!</definedName>
    <definedName name="_xlnm.Print_Area" localSheetId="13">'1. Résumé'!$A$1:$O$59</definedName>
    <definedName name="_xlnm.Print_Area" localSheetId="7">'1.Summary EN'!$B$2:$O$67</definedName>
    <definedName name="_xlnm.Print_Area" localSheetId="23">'10. Stocks'!$B$2:$CC$103</definedName>
    <definedName name="_xlnm.Print_Area" localSheetId="14">'2. Prévisions annuelles'!$B$2:$O$171</definedName>
    <definedName name="_xlnm.Print_Area" localSheetId="8">'2.Financial statements EN'!$A$6:$O$66</definedName>
    <definedName name="_xlnm.Print_Area" localSheetId="15">'3. Bilan'!$B$2:$FE$48</definedName>
    <definedName name="_xlnm.Print_Area" localSheetId="9">'3.Valorization EN'!$A$4:$M$41</definedName>
    <definedName name="_xlnm.Print_Area" localSheetId="16">'4. Résultats'!$B$2:$FE$118</definedName>
    <definedName name="_xlnm.Print_Area" localSheetId="17">'5. Cash Flow'!$B$2:$FE$52</definedName>
    <definedName name="_xlnm.Print_Area" localSheetId="12">'5. Cash Flow EN'!$B$2:$FE$51</definedName>
    <definedName name="_xlnm.Print_Area" localSheetId="18">'6. Immobilisations'!$B$2:$GM$61</definedName>
    <definedName name="_xlnm.Print_Area" localSheetId="19">'7. Ressources humaines'!$A$1:$CE$179</definedName>
    <definedName name="_xlnm.Print_Area" localSheetId="20">'8.1. Emprunts'!$B$2:$CC$35</definedName>
    <definedName name="_xlnm.Print_Area" localSheetId="21">'8.2. Tableau Amort.'!$B$2:$J$74,'8.2. Tableau Amort.'!$L$2:$T$74,'8.2. Tableau Amort.'!$V$2:$AD$74</definedName>
    <definedName name="_xlnm.Print_Area" localSheetId="22">'9. TVA'!$B$2:$CC$258</definedName>
    <definedName name="_xlnm.Print_Area" localSheetId="24">'A - Plan comptable'!$B$2:$L$59</definedName>
    <definedName name="_xlnm.Print_Area" localSheetId="4">'Adaptation CA'!$A$1:$BO$22</definedName>
    <definedName name="_xlnm.Print_Area" localSheetId="5">'Adaptation Couts'!$A$1:$BO$32</definedName>
    <definedName name="_xlnm.Print_Area" localSheetId="0">Contenu!$A$1:$K$22</definedName>
    <definedName name="_xlnm.Print_Area" localSheetId="2">'Données de base'!$A$1:$BO$351</definedName>
    <definedName name="_xlnm.Print_Area" localSheetId="1">Instructions!$B$2:$B$213</definedName>
    <definedName name="_xlnm.Print_Area" localSheetId="3">'KPI Calendaire'!$B$2:$AN$243</definedName>
    <definedName name="_xlnm.Print_Area" localSheetId="6">'KPI Fiscal'!$B$2:$AI$220</definedName>
  </definedNames>
  <calcPr calcId="145621"/>
</workbook>
</file>

<file path=xl/calcChain.xml><?xml version="1.0" encoding="utf-8"?>
<calcChain xmlns="http://schemas.openxmlformats.org/spreadsheetml/2006/main">
  <c r="D69" i="38" l="1"/>
  <c r="D70" i="38"/>
  <c r="D71" i="38"/>
  <c r="D72" i="38"/>
  <c r="D73" i="38"/>
  <c r="D74" i="38"/>
  <c r="D75" i="38"/>
  <c r="D76" i="38"/>
  <c r="D77" i="38"/>
  <c r="D78" i="38"/>
  <c r="D79" i="38"/>
  <c r="D80" i="38"/>
  <c r="D81" i="38"/>
  <c r="CB213" i="1" l="1"/>
  <c r="BO213" i="1"/>
  <c r="BB213" i="1"/>
  <c r="AO213" i="1"/>
  <c r="AB213" i="1"/>
  <c r="O213"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CB159" i="1"/>
  <c r="BO159" i="1"/>
  <c r="BB159" i="1"/>
  <c r="AO159" i="1"/>
  <c r="AB159" i="1"/>
  <c r="O159" i="1"/>
  <c r="CB158" i="1"/>
  <c r="BO158" i="1"/>
  <c r="BB158" i="1"/>
  <c r="AO158" i="1"/>
  <c r="AB158" i="1"/>
  <c r="O158" i="1"/>
  <c r="CB157" i="1"/>
  <c r="BO157" i="1"/>
  <c r="BB157" i="1"/>
  <c r="AO157" i="1"/>
  <c r="AB157" i="1"/>
  <c r="O157" i="1"/>
  <c r="CB156" i="1"/>
  <c r="BO156" i="1"/>
  <c r="BB156" i="1"/>
  <c r="AO156" i="1"/>
  <c r="AB156" i="1"/>
  <c r="O156" i="1"/>
  <c r="BP155" i="1"/>
  <c r="BO155" i="1"/>
  <c r="BB155" i="1"/>
  <c r="AO155" i="1"/>
  <c r="AB155" i="1"/>
  <c r="O155" i="1"/>
  <c r="BP154" i="1"/>
  <c r="BO154" i="1"/>
  <c r="BB154" i="1"/>
  <c r="AO154" i="1"/>
  <c r="AB154" i="1"/>
  <c r="O154" i="1"/>
  <c r="CA153" i="1"/>
  <c r="BZ153" i="1"/>
  <c r="BY153" i="1"/>
  <c r="BX153" i="1"/>
  <c r="BW153" i="1"/>
  <c r="BV153" i="1"/>
  <c r="BU153" i="1"/>
  <c r="BT153" i="1"/>
  <c r="BS153" i="1"/>
  <c r="BR153" i="1"/>
  <c r="BQ153" i="1"/>
  <c r="BP153" i="1"/>
  <c r="CB153" i="1" s="1"/>
  <c r="BO153" i="1"/>
  <c r="BB153" i="1"/>
  <c r="AO153" i="1"/>
  <c r="AB153" i="1"/>
  <c r="O153" i="1"/>
  <c r="CA152" i="1"/>
  <c r="BZ152" i="1"/>
  <c r="BY152" i="1"/>
  <c r="BX152" i="1"/>
  <c r="BW152" i="1"/>
  <c r="BV152" i="1"/>
  <c r="BU152" i="1"/>
  <c r="BT152" i="1"/>
  <c r="BS152" i="1"/>
  <c r="BR152" i="1"/>
  <c r="BQ152" i="1"/>
  <c r="BP152" i="1"/>
  <c r="CB152" i="1" s="1"/>
  <c r="BO152" i="1"/>
  <c r="BB152" i="1"/>
  <c r="AO152" i="1"/>
  <c r="AB152" i="1"/>
  <c r="O152" i="1"/>
  <c r="CA151" i="1"/>
  <c r="BZ151" i="1"/>
  <c r="BY151" i="1"/>
  <c r="BX151" i="1"/>
  <c r="BW151" i="1"/>
  <c r="BV151" i="1"/>
  <c r="BU151" i="1"/>
  <c r="BT151" i="1"/>
  <c r="BS151" i="1"/>
  <c r="BR151" i="1"/>
  <c r="BQ151" i="1"/>
  <c r="BP151" i="1"/>
  <c r="CB151" i="1" s="1"/>
  <c r="BO151" i="1"/>
  <c r="BB151" i="1"/>
  <c r="AO151" i="1"/>
  <c r="AB151" i="1"/>
  <c r="O151" i="1"/>
  <c r="CA150" i="1"/>
  <c r="BZ150" i="1"/>
  <c r="BY150" i="1"/>
  <c r="BX150" i="1"/>
  <c r="BW150" i="1"/>
  <c r="BV150" i="1"/>
  <c r="BU150" i="1"/>
  <c r="BT150" i="1"/>
  <c r="BS150" i="1"/>
  <c r="BR150" i="1"/>
  <c r="BQ150" i="1"/>
  <c r="BP150" i="1"/>
  <c r="CB150" i="1" s="1"/>
  <c r="BO150" i="1"/>
  <c r="BB150" i="1"/>
  <c r="AO150" i="1"/>
  <c r="AB150" i="1"/>
  <c r="O150" i="1"/>
  <c r="CA149" i="1"/>
  <c r="BZ149" i="1"/>
  <c r="BY149" i="1"/>
  <c r="BX149" i="1"/>
  <c r="BW149" i="1"/>
  <c r="BV149" i="1"/>
  <c r="BU149" i="1"/>
  <c r="BT149" i="1"/>
  <c r="BS149" i="1"/>
  <c r="BR149" i="1"/>
  <c r="BQ149" i="1"/>
  <c r="BP149" i="1"/>
  <c r="CB149" i="1" s="1"/>
  <c r="BO149" i="1"/>
  <c r="BB149" i="1"/>
  <c r="AO149" i="1"/>
  <c r="AB149" i="1"/>
  <c r="O149" i="1"/>
  <c r="CA148" i="1"/>
  <c r="BZ148" i="1"/>
  <c r="BY148" i="1"/>
  <c r="BX148" i="1"/>
  <c r="BW148" i="1"/>
  <c r="BV148" i="1"/>
  <c r="BU148" i="1"/>
  <c r="BT148" i="1"/>
  <c r="BS148" i="1"/>
  <c r="BR148" i="1"/>
  <c r="BQ148" i="1"/>
  <c r="BP148" i="1"/>
  <c r="CB148" i="1" s="1"/>
  <c r="BO148" i="1"/>
  <c r="BB148" i="1"/>
  <c r="AO148" i="1"/>
  <c r="AB148" i="1"/>
  <c r="O148" i="1"/>
  <c r="CA147" i="1"/>
  <c r="BZ147" i="1"/>
  <c r="BY147" i="1"/>
  <c r="BX147" i="1"/>
  <c r="BW147" i="1"/>
  <c r="BV147" i="1"/>
  <c r="BU147" i="1"/>
  <c r="BT147" i="1"/>
  <c r="BS147" i="1"/>
  <c r="BR147" i="1"/>
  <c r="BQ147" i="1"/>
  <c r="BP147" i="1"/>
  <c r="CB147" i="1" s="1"/>
  <c r="BO147" i="1"/>
  <c r="BB147" i="1"/>
  <c r="AO147" i="1"/>
  <c r="AB147" i="1"/>
  <c r="O147" i="1"/>
  <c r="CA146" i="1"/>
  <c r="BZ146" i="1"/>
  <c r="BY146" i="1"/>
  <c r="BX146" i="1"/>
  <c r="BW146" i="1"/>
  <c r="BV146" i="1"/>
  <c r="BU146" i="1"/>
  <c r="BT146" i="1"/>
  <c r="BS146" i="1"/>
  <c r="BR146" i="1"/>
  <c r="BQ146" i="1"/>
  <c r="BP146" i="1"/>
  <c r="CB146" i="1" s="1"/>
  <c r="BO146" i="1"/>
  <c r="BB146" i="1"/>
  <c r="AO146" i="1"/>
  <c r="AB146" i="1"/>
  <c r="O146" i="1"/>
  <c r="CA145" i="1"/>
  <c r="BZ145" i="1"/>
  <c r="BY145" i="1"/>
  <c r="BX145" i="1"/>
  <c r="BW145" i="1"/>
  <c r="BV145" i="1"/>
  <c r="BU145" i="1"/>
  <c r="BT145" i="1"/>
  <c r="BS145" i="1"/>
  <c r="BR145" i="1"/>
  <c r="BQ145" i="1"/>
  <c r="BP145" i="1"/>
  <c r="CB145" i="1" s="1"/>
  <c r="BO145" i="1"/>
  <c r="BB145" i="1"/>
  <c r="AO145" i="1"/>
  <c r="AB145" i="1"/>
  <c r="O145" i="1"/>
  <c r="CA144" i="1"/>
  <c r="BZ144" i="1"/>
  <c r="BY144" i="1"/>
  <c r="BX144" i="1"/>
  <c r="BW144" i="1"/>
  <c r="BV144" i="1"/>
  <c r="BU144" i="1"/>
  <c r="BT144" i="1"/>
  <c r="BS144" i="1"/>
  <c r="BR144" i="1"/>
  <c r="BQ144" i="1"/>
  <c r="BP144" i="1"/>
  <c r="CB144" i="1" s="1"/>
  <c r="BO144" i="1"/>
  <c r="BB144" i="1"/>
  <c r="AO144" i="1"/>
  <c r="AB144" i="1"/>
  <c r="O144" i="1"/>
  <c r="CA143" i="1"/>
  <c r="BZ143" i="1"/>
  <c r="BY143" i="1"/>
  <c r="BX143" i="1"/>
  <c r="BW143" i="1"/>
  <c r="BV143" i="1"/>
  <c r="BU143" i="1"/>
  <c r="BT143" i="1"/>
  <c r="BS143" i="1"/>
  <c r="BR143" i="1"/>
  <c r="BQ143" i="1"/>
  <c r="BP143" i="1"/>
  <c r="CB143" i="1" s="1"/>
  <c r="BO143" i="1"/>
  <c r="BB143" i="1"/>
  <c r="AO143" i="1"/>
  <c r="AB143" i="1"/>
  <c r="O143" i="1"/>
  <c r="CA142" i="1"/>
  <c r="BZ142" i="1"/>
  <c r="BY142" i="1"/>
  <c r="BX142" i="1"/>
  <c r="BW142" i="1"/>
  <c r="BV142" i="1"/>
  <c r="BU142" i="1"/>
  <c r="BT142" i="1"/>
  <c r="BS142" i="1"/>
  <c r="BR142" i="1"/>
  <c r="BQ142" i="1"/>
  <c r="BP142" i="1"/>
  <c r="CB142" i="1" s="1"/>
  <c r="BO142" i="1"/>
  <c r="BB142" i="1"/>
  <c r="AO142" i="1"/>
  <c r="AB142" i="1"/>
  <c r="O142" i="1"/>
  <c r="CA141" i="1"/>
  <c r="BZ141" i="1"/>
  <c r="BY141" i="1"/>
  <c r="BX141" i="1"/>
  <c r="BW141" i="1"/>
  <c r="BV141" i="1"/>
  <c r="BU141" i="1"/>
  <c r="BT141" i="1"/>
  <c r="BS141" i="1"/>
  <c r="BR141" i="1"/>
  <c r="BQ141" i="1"/>
  <c r="BP141" i="1"/>
  <c r="CB141" i="1" s="1"/>
  <c r="BO141" i="1"/>
  <c r="BB141" i="1"/>
  <c r="AO141" i="1"/>
  <c r="AB141" i="1"/>
  <c r="O141" i="1"/>
  <c r="BQ140" i="1"/>
  <c r="BR140" i="1" s="1"/>
  <c r="BS140" i="1" s="1"/>
  <c r="BT140" i="1" s="1"/>
  <c r="BU140" i="1" s="1"/>
  <c r="BV140" i="1" s="1"/>
  <c r="BW140" i="1" s="1"/>
  <c r="BX140" i="1" s="1"/>
  <c r="BY140" i="1" s="1"/>
  <c r="BZ140" i="1" s="1"/>
  <c r="CA140" i="1" s="1"/>
  <c r="BP140" i="1"/>
  <c r="BO140" i="1"/>
  <c r="BB140" i="1"/>
  <c r="AO140" i="1"/>
  <c r="AB140" i="1"/>
  <c r="O140" i="1"/>
  <c r="BP49" i="1"/>
  <c r="BR48" i="1"/>
  <c r="BS48" i="1" s="1"/>
  <c r="BQ48" i="1"/>
  <c r="BQ49" i="1" s="1"/>
  <c r="BR47" i="1"/>
  <c r="BQ47" i="1"/>
  <c r="BP47" i="1"/>
  <c r="BR46" i="1"/>
  <c r="BQ46" i="1"/>
  <c r="BP46" i="1"/>
  <c r="CA36" i="1"/>
  <c r="BZ36" i="1"/>
  <c r="BY36" i="1"/>
  <c r="BX36" i="1"/>
  <c r="BW36" i="1"/>
  <c r="BV36" i="1"/>
  <c r="BU36" i="1"/>
  <c r="BT36" i="1"/>
  <c r="BS36" i="1"/>
  <c r="BR36" i="1"/>
  <c r="BQ36" i="1"/>
  <c r="BP36" i="1"/>
  <c r="CB36" i="1" s="1"/>
  <c r="BV35" i="1"/>
  <c r="BQ35" i="1"/>
  <c r="BU35" i="1" s="1"/>
  <c r="BP35" i="1"/>
  <c r="CA34" i="1"/>
  <c r="BZ34" i="1"/>
  <c r="BY34" i="1"/>
  <c r="BX34" i="1"/>
  <c r="BW34" i="1"/>
  <c r="BV34" i="1"/>
  <c r="BU34" i="1"/>
  <c r="BT34" i="1"/>
  <c r="BS34" i="1"/>
  <c r="BR34" i="1"/>
  <c r="BQ34" i="1"/>
  <c r="BP34" i="1"/>
  <c r="CB34" i="1" s="1"/>
  <c r="CA33" i="1"/>
  <c r="BZ33" i="1"/>
  <c r="BY33" i="1"/>
  <c r="BX33" i="1"/>
  <c r="BW33" i="1"/>
  <c r="BV33" i="1"/>
  <c r="BU33" i="1"/>
  <c r="BT33" i="1"/>
  <c r="BS33" i="1"/>
  <c r="BR33" i="1"/>
  <c r="BQ33" i="1"/>
  <c r="BP33" i="1"/>
  <c r="CB33" i="1" s="1"/>
  <c r="CB140" i="1" l="1"/>
  <c r="BQ154" i="1"/>
  <c r="BR154" i="1" s="1"/>
  <c r="BS154" i="1" s="1"/>
  <c r="BT154" i="1" s="1"/>
  <c r="BU154" i="1" s="1"/>
  <c r="BV154" i="1" s="1"/>
  <c r="BW154" i="1" s="1"/>
  <c r="BX154" i="1" s="1"/>
  <c r="BY154" i="1" s="1"/>
  <c r="BZ154" i="1" s="1"/>
  <c r="CA154" i="1" s="1"/>
  <c r="BQ155" i="1"/>
  <c r="BR155" i="1" s="1"/>
  <c r="BS155" i="1" s="1"/>
  <c r="BT155" i="1" s="1"/>
  <c r="BU155" i="1" s="1"/>
  <c r="BV155" i="1" s="1"/>
  <c r="BW155" i="1" s="1"/>
  <c r="BX155" i="1" s="1"/>
  <c r="BY155" i="1" s="1"/>
  <c r="BZ155" i="1" s="1"/>
  <c r="CA155" i="1" s="1"/>
  <c r="BS49" i="1"/>
  <c r="BT48" i="1"/>
  <c r="BS47" i="1"/>
  <c r="BS46" i="1"/>
  <c r="BR49" i="1"/>
  <c r="BT35" i="1"/>
  <c r="BY35" i="1"/>
  <c r="CB154" i="1" l="1"/>
  <c r="CB155" i="1"/>
  <c r="BU48" i="1"/>
  <c r="BT47" i="1"/>
  <c r="BT46" i="1"/>
  <c r="BT49" i="1"/>
  <c r="BX35" i="1"/>
  <c r="BW35" i="1"/>
  <c r="BU49" i="1" l="1"/>
  <c r="BV48" i="1"/>
  <c r="BU47" i="1"/>
  <c r="BU46" i="1"/>
  <c r="CA35" i="1"/>
  <c r="BZ35" i="1"/>
  <c r="BW48" i="1" l="1"/>
  <c r="BV47" i="1"/>
  <c r="BV46" i="1"/>
  <c r="BV49" i="1"/>
  <c r="CB35" i="1"/>
  <c r="BW49" i="1" l="1"/>
  <c r="BX48" i="1"/>
  <c r="BW47" i="1"/>
  <c r="BW46" i="1"/>
  <c r="BY48" i="1" l="1"/>
  <c r="BX47" i="1"/>
  <c r="BX46" i="1"/>
  <c r="BX49" i="1"/>
  <c r="BY49" i="1" l="1"/>
  <c r="BZ48" i="1"/>
  <c r="BY47" i="1"/>
  <c r="BY46" i="1"/>
  <c r="CA48" i="1" l="1"/>
  <c r="BZ47" i="1"/>
  <c r="BZ46" i="1"/>
  <c r="BZ49" i="1"/>
  <c r="CA49" i="1" l="1"/>
  <c r="CA47" i="1"/>
  <c r="CA46" i="1"/>
  <c r="BE92" i="11" l="1"/>
  <c r="BE91" i="11"/>
  <c r="BE90" i="11"/>
  <c r="BE89" i="11"/>
  <c r="AD92" i="11"/>
  <c r="AD91" i="11"/>
  <c r="AD90" i="11"/>
  <c r="AD89" i="11"/>
  <c r="B90" i="11"/>
  <c r="B91" i="11"/>
  <c r="B92" i="11"/>
  <c r="B89" i="11"/>
  <c r="AN56" i="18"/>
  <c r="AN55" i="18"/>
  <c r="AN54" i="18"/>
  <c r="AN53" i="18"/>
  <c r="AN52" i="18"/>
  <c r="AN25" i="18"/>
  <c r="AN24" i="18"/>
  <c r="CB56" i="20"/>
  <c r="CA56" i="20"/>
  <c r="BZ56" i="20"/>
  <c r="BY56" i="20"/>
  <c r="BX56" i="20"/>
  <c r="BW56" i="20"/>
  <c r="BV56" i="20"/>
  <c r="BU56" i="20"/>
  <c r="BT56" i="20"/>
  <c r="BS56" i="20"/>
  <c r="BR56" i="20"/>
  <c r="BQ56" i="20"/>
  <c r="BO56" i="20"/>
  <c r="BN56" i="20"/>
  <c r="BM56" i="20"/>
  <c r="BL56" i="20"/>
  <c r="BK56" i="20"/>
  <c r="BJ56" i="20"/>
  <c r="BI56" i="20"/>
  <c r="BH56" i="20"/>
  <c r="BG56" i="20"/>
  <c r="BF56" i="20"/>
  <c r="BE56" i="20"/>
  <c r="BD56" i="20"/>
  <c r="BB56" i="20"/>
  <c r="BA56" i="20"/>
  <c r="AZ56" i="20"/>
  <c r="AY56" i="20"/>
  <c r="AX56" i="20"/>
  <c r="AW56" i="20"/>
  <c r="AV56" i="20"/>
  <c r="AU56" i="20"/>
  <c r="AT56" i="20"/>
  <c r="AS56" i="20"/>
  <c r="AR56" i="20"/>
  <c r="AQ56" i="20"/>
  <c r="AO56" i="20"/>
  <c r="AN56" i="20"/>
  <c r="AM56" i="20"/>
  <c r="AL56" i="20"/>
  <c r="AK56" i="20"/>
  <c r="AJ56" i="20"/>
  <c r="AI56" i="20"/>
  <c r="AH56" i="20"/>
  <c r="AG56" i="20"/>
  <c r="AF56" i="20"/>
  <c r="AE56" i="20"/>
  <c r="AD56" i="20"/>
  <c r="AB56" i="20"/>
  <c r="AA56" i="20"/>
  <c r="Z56" i="20"/>
  <c r="Y56" i="20"/>
  <c r="X56" i="20"/>
  <c r="W56" i="20"/>
  <c r="V56" i="20"/>
  <c r="U56" i="20"/>
  <c r="T56" i="20"/>
  <c r="S56" i="20"/>
  <c r="R56" i="20"/>
  <c r="Q56" i="20"/>
  <c r="O56" i="20"/>
  <c r="N56" i="20"/>
  <c r="M56" i="20"/>
  <c r="L56" i="20"/>
  <c r="K56" i="20"/>
  <c r="J56" i="20"/>
  <c r="I56" i="20"/>
  <c r="H56" i="20"/>
  <c r="G56" i="20"/>
  <c r="F56" i="20"/>
  <c r="E56" i="20"/>
  <c r="D56" i="20"/>
  <c r="CC54" i="20"/>
  <c r="BQ54" i="20"/>
  <c r="BP54" i="20"/>
  <c r="BD54" i="20"/>
  <c r="BC54" i="20"/>
  <c r="AQ54" i="20"/>
  <c r="AP54" i="20"/>
  <c r="AD54" i="20"/>
  <c r="AC54" i="20"/>
  <c r="Q54" i="20"/>
  <c r="P54" i="20"/>
  <c r="D54" i="20"/>
  <c r="CB129" i="19"/>
  <c r="CA129" i="19"/>
  <c r="BZ129" i="19"/>
  <c r="BY129" i="19"/>
  <c r="BX129" i="19"/>
  <c r="BW129" i="19"/>
  <c r="BV129" i="19"/>
  <c r="BU129" i="19"/>
  <c r="BT129" i="19"/>
  <c r="BS129" i="19"/>
  <c r="BR129" i="19"/>
  <c r="BQ129" i="19"/>
  <c r="BO129" i="19"/>
  <c r="BN129" i="19"/>
  <c r="BM129" i="19"/>
  <c r="BL129" i="19"/>
  <c r="BK129" i="19"/>
  <c r="BJ129" i="19"/>
  <c r="BI129" i="19"/>
  <c r="BH129" i="19"/>
  <c r="BG129" i="19"/>
  <c r="BF129" i="19"/>
  <c r="BE129" i="19"/>
  <c r="BD129" i="19"/>
  <c r="BB129" i="19"/>
  <c r="BA129" i="19"/>
  <c r="AZ129" i="19"/>
  <c r="AY129" i="19"/>
  <c r="AX129" i="19"/>
  <c r="AW129" i="19"/>
  <c r="AV129" i="19"/>
  <c r="AU129" i="19"/>
  <c r="AT129" i="19"/>
  <c r="AS129" i="19"/>
  <c r="AR129" i="19"/>
  <c r="AQ129" i="19"/>
  <c r="AO129" i="19"/>
  <c r="AN129" i="19"/>
  <c r="AM129" i="19"/>
  <c r="AL129" i="19"/>
  <c r="AK129" i="19"/>
  <c r="AJ129" i="19"/>
  <c r="AI129" i="19"/>
  <c r="AH129" i="19"/>
  <c r="AG129" i="19"/>
  <c r="AF129" i="19"/>
  <c r="AE129" i="19"/>
  <c r="AD129" i="19"/>
  <c r="AB129" i="19"/>
  <c r="AA129" i="19"/>
  <c r="Z129" i="19"/>
  <c r="Y129" i="19"/>
  <c r="X129" i="19"/>
  <c r="W129" i="19"/>
  <c r="V129" i="19"/>
  <c r="U129" i="19"/>
  <c r="T129" i="19"/>
  <c r="S129" i="19"/>
  <c r="R129" i="19"/>
  <c r="Q129" i="19"/>
  <c r="O129" i="19"/>
  <c r="N129" i="19"/>
  <c r="M129" i="19"/>
  <c r="L129" i="19"/>
  <c r="K129" i="19"/>
  <c r="J129" i="19"/>
  <c r="I129" i="19"/>
  <c r="H129" i="19"/>
  <c r="G129" i="19"/>
  <c r="F129" i="19"/>
  <c r="E129" i="19"/>
  <c r="D129" i="19"/>
  <c r="CC127" i="19"/>
  <c r="BQ127" i="19"/>
  <c r="BP127" i="19"/>
  <c r="BD127" i="19"/>
  <c r="BC127" i="19"/>
  <c r="AQ127" i="19"/>
  <c r="AP127" i="19"/>
  <c r="AD127" i="19"/>
  <c r="AC127" i="19"/>
  <c r="Q127" i="19"/>
  <c r="P127" i="19"/>
  <c r="D127" i="19"/>
  <c r="CB71" i="19"/>
  <c r="CA71" i="19"/>
  <c r="BZ71" i="19"/>
  <c r="BY71" i="19"/>
  <c r="BX71" i="19"/>
  <c r="BW71" i="19"/>
  <c r="BV71" i="19"/>
  <c r="BU71" i="19"/>
  <c r="BT71" i="19"/>
  <c r="BS71" i="19"/>
  <c r="BR71" i="19"/>
  <c r="BQ71" i="19"/>
  <c r="BO71" i="19"/>
  <c r="BN71" i="19"/>
  <c r="BM71" i="19"/>
  <c r="BL71" i="19"/>
  <c r="BK71" i="19"/>
  <c r="BJ71" i="19"/>
  <c r="BI71" i="19"/>
  <c r="BH71" i="19"/>
  <c r="BG71" i="19"/>
  <c r="BF71" i="19"/>
  <c r="BE71" i="19"/>
  <c r="BD71" i="19"/>
  <c r="BB71" i="19"/>
  <c r="BA71" i="19"/>
  <c r="AZ71" i="19"/>
  <c r="AY71" i="19"/>
  <c r="AX71" i="19"/>
  <c r="AW71" i="19"/>
  <c r="AV71" i="19"/>
  <c r="AU71" i="19"/>
  <c r="AT71" i="19"/>
  <c r="AS71" i="19"/>
  <c r="AR71" i="19"/>
  <c r="AQ71" i="19"/>
  <c r="AO71" i="19"/>
  <c r="AN71" i="19"/>
  <c r="AM71" i="19"/>
  <c r="AL71" i="19"/>
  <c r="AK71" i="19"/>
  <c r="AJ71" i="19"/>
  <c r="AI71" i="19"/>
  <c r="AH71" i="19"/>
  <c r="AG71" i="19"/>
  <c r="AF71" i="19"/>
  <c r="AE71" i="19"/>
  <c r="AD71" i="19"/>
  <c r="AB71" i="19"/>
  <c r="AA71" i="19"/>
  <c r="Z71" i="19"/>
  <c r="Y71" i="19"/>
  <c r="X71" i="19"/>
  <c r="W71" i="19"/>
  <c r="V71" i="19"/>
  <c r="U71" i="19"/>
  <c r="T71" i="19"/>
  <c r="S71" i="19"/>
  <c r="R71" i="19"/>
  <c r="Q71" i="19"/>
  <c r="O71" i="19"/>
  <c r="N71" i="19"/>
  <c r="M71" i="19"/>
  <c r="L71" i="19"/>
  <c r="K71" i="19"/>
  <c r="J71" i="19"/>
  <c r="I71" i="19"/>
  <c r="H71" i="19"/>
  <c r="G71" i="19"/>
  <c r="F71" i="19"/>
  <c r="E71" i="19"/>
  <c r="D71" i="19"/>
  <c r="CC69" i="19"/>
  <c r="BQ69" i="19"/>
  <c r="BP69" i="19"/>
  <c r="BD69" i="19"/>
  <c r="BC69" i="19"/>
  <c r="AQ69" i="19"/>
  <c r="AP69" i="19"/>
  <c r="AD69" i="19"/>
  <c r="AC69" i="19"/>
  <c r="Q69" i="19"/>
  <c r="P69" i="19"/>
  <c r="D69" i="19"/>
  <c r="CC5" i="19"/>
  <c r="BR7" i="19"/>
  <c r="BS7" i="19"/>
  <c r="BT7" i="19"/>
  <c r="BU7" i="19"/>
  <c r="BV7" i="19"/>
  <c r="BW7" i="19"/>
  <c r="BX7" i="19"/>
  <c r="BY7" i="19"/>
  <c r="BZ7" i="19"/>
  <c r="CA7" i="19"/>
  <c r="CB7" i="19"/>
  <c r="BQ7" i="19"/>
  <c r="BQ5" i="19"/>
  <c r="BP5" i="19"/>
  <c r="BE7" i="19"/>
  <c r="BF7" i="19"/>
  <c r="BG7" i="19"/>
  <c r="BH7" i="19"/>
  <c r="BI7" i="19"/>
  <c r="BJ7" i="19"/>
  <c r="BK7" i="19"/>
  <c r="BL7" i="19"/>
  <c r="BM7" i="19"/>
  <c r="BN7" i="19"/>
  <c r="BO7" i="19"/>
  <c r="BD7" i="19"/>
  <c r="BD5" i="19"/>
  <c r="BC5" i="19"/>
  <c r="AR7" i="19"/>
  <c r="AS7" i="19"/>
  <c r="AT7" i="19"/>
  <c r="AU7" i="19"/>
  <c r="AV7" i="19"/>
  <c r="AW7" i="19"/>
  <c r="AX7" i="19"/>
  <c r="AY7" i="19"/>
  <c r="AZ7" i="19"/>
  <c r="BA7" i="19"/>
  <c r="BB7" i="19"/>
  <c r="AQ7" i="19"/>
  <c r="AQ5" i="19"/>
  <c r="AP5" i="19"/>
  <c r="AE7" i="19"/>
  <c r="AF7" i="19"/>
  <c r="AG7" i="19"/>
  <c r="AH7" i="19"/>
  <c r="AI7" i="19"/>
  <c r="AJ7" i="19"/>
  <c r="AK7" i="19"/>
  <c r="AL7" i="19"/>
  <c r="AM7" i="19"/>
  <c r="AN7" i="19"/>
  <c r="AO7" i="19"/>
  <c r="AD7" i="19"/>
  <c r="AD5" i="19"/>
  <c r="AC5" i="19"/>
  <c r="R7" i="19"/>
  <c r="S7" i="19"/>
  <c r="T7" i="19"/>
  <c r="U7" i="19"/>
  <c r="V7" i="19"/>
  <c r="W7" i="19"/>
  <c r="X7" i="19"/>
  <c r="Y7" i="19"/>
  <c r="Z7" i="19"/>
  <c r="AA7" i="19"/>
  <c r="AB7" i="19"/>
  <c r="Q7" i="19"/>
  <c r="Q5" i="19"/>
  <c r="P5" i="19"/>
  <c r="D5" i="19"/>
  <c r="E7" i="19"/>
  <c r="F7" i="19"/>
  <c r="G7" i="19"/>
  <c r="H7" i="19"/>
  <c r="I7" i="19"/>
  <c r="J7" i="19"/>
  <c r="K7" i="19"/>
  <c r="L7" i="19"/>
  <c r="M7" i="19"/>
  <c r="N7" i="19"/>
  <c r="O7" i="19"/>
  <c r="D7" i="19"/>
  <c r="FD58" i="21"/>
  <c r="FC58" i="21"/>
  <c r="FB58" i="21"/>
  <c r="FA58" i="21"/>
  <c r="EZ58" i="21"/>
  <c r="EY58" i="21"/>
  <c r="EX58" i="21"/>
  <c r="EW58" i="21"/>
  <c r="EV58" i="21"/>
  <c r="EU58" i="21"/>
  <c r="ET58" i="21"/>
  <c r="ES58" i="21"/>
  <c r="EQ58" i="21"/>
  <c r="EP58" i="21"/>
  <c r="EO58" i="21"/>
  <c r="EN58" i="21"/>
  <c r="EM58" i="21"/>
  <c r="EL58" i="21"/>
  <c r="EK58" i="21"/>
  <c r="EJ58" i="21"/>
  <c r="EI58" i="21"/>
  <c r="EH58" i="21"/>
  <c r="EG58" i="21"/>
  <c r="EF58" i="21"/>
  <c r="ES56" i="21"/>
  <c r="EF56" i="21"/>
  <c r="ED58" i="21"/>
  <c r="EC58" i="21"/>
  <c r="EB58" i="21"/>
  <c r="EA58" i="21"/>
  <c r="DZ58" i="21"/>
  <c r="DY58" i="21"/>
  <c r="DX58" i="21"/>
  <c r="DW58" i="21"/>
  <c r="DV58" i="21"/>
  <c r="DU58" i="21"/>
  <c r="DT58" i="21"/>
  <c r="DS58" i="21"/>
  <c r="DQ58" i="21"/>
  <c r="DP58" i="21"/>
  <c r="DO58" i="21"/>
  <c r="DN58" i="21"/>
  <c r="DM58" i="21"/>
  <c r="DL58" i="21"/>
  <c r="DK58" i="21"/>
  <c r="DJ58" i="21"/>
  <c r="DI58" i="21"/>
  <c r="DH58" i="21"/>
  <c r="DG58" i="21"/>
  <c r="DF58" i="21"/>
  <c r="DS56" i="21"/>
  <c r="DF56" i="21"/>
  <c r="DB58" i="21"/>
  <c r="DA58" i="21"/>
  <c r="CZ58" i="21"/>
  <c r="CY58" i="21"/>
  <c r="CX58" i="21"/>
  <c r="CW58" i="21"/>
  <c r="CV58" i="21"/>
  <c r="CU58" i="21"/>
  <c r="CT58" i="21"/>
  <c r="CS58" i="21"/>
  <c r="CR58" i="21"/>
  <c r="CQ58" i="21"/>
  <c r="CP58" i="21"/>
  <c r="CO58" i="21"/>
  <c r="CN58" i="21"/>
  <c r="CM58" i="21"/>
  <c r="CL58" i="21"/>
  <c r="CK58" i="21"/>
  <c r="CJ58" i="21"/>
  <c r="CI58" i="21"/>
  <c r="CH58" i="21"/>
  <c r="CG58" i="21"/>
  <c r="CF58" i="21"/>
  <c r="CE58" i="21"/>
  <c r="CE56" i="21"/>
  <c r="CB58" i="21"/>
  <c r="CA58" i="21"/>
  <c r="BZ58" i="21"/>
  <c r="BY58" i="21"/>
  <c r="BX58" i="21"/>
  <c r="BW58" i="21"/>
  <c r="BV58" i="21"/>
  <c r="BU58" i="21"/>
  <c r="BT58" i="21"/>
  <c r="BS58" i="21"/>
  <c r="BR58" i="21"/>
  <c r="BQ58" i="21"/>
  <c r="BO58" i="21"/>
  <c r="BN58" i="21"/>
  <c r="BM58" i="21"/>
  <c r="BL58" i="21"/>
  <c r="BK58" i="21"/>
  <c r="BJ58" i="21"/>
  <c r="BI58" i="21"/>
  <c r="BH58" i="21"/>
  <c r="BG58" i="21"/>
  <c r="BF58" i="21"/>
  <c r="BE58" i="21"/>
  <c r="BD58" i="21"/>
  <c r="CC56" i="21"/>
  <c r="BQ56" i="21"/>
  <c r="BP56" i="21"/>
  <c r="BD56" i="21"/>
  <c r="BB58" i="21"/>
  <c r="BA58" i="21"/>
  <c r="AZ58" i="21"/>
  <c r="AY58" i="21"/>
  <c r="AX58" i="21"/>
  <c r="AW58" i="21"/>
  <c r="AV58" i="21"/>
  <c r="AU58" i="21"/>
  <c r="AT58" i="21"/>
  <c r="AS58" i="21"/>
  <c r="AR58" i="21"/>
  <c r="AQ58" i="21"/>
  <c r="AO58" i="21"/>
  <c r="AN58" i="21"/>
  <c r="AM58" i="21"/>
  <c r="AL58" i="21"/>
  <c r="AK58" i="21"/>
  <c r="AJ58" i="21"/>
  <c r="AI58" i="21"/>
  <c r="AH58" i="21"/>
  <c r="AG58" i="21"/>
  <c r="AF58" i="21"/>
  <c r="AE58" i="21"/>
  <c r="AD58" i="21"/>
  <c r="BC56" i="21"/>
  <c r="AQ56" i="21"/>
  <c r="AP56" i="21"/>
  <c r="AD56" i="21"/>
  <c r="CC5" i="21"/>
  <c r="BR7" i="21"/>
  <c r="BS7" i="21"/>
  <c r="BT7" i="21"/>
  <c r="BU7" i="21"/>
  <c r="BV7" i="21"/>
  <c r="BW7" i="21"/>
  <c r="BX7" i="21"/>
  <c r="BY7" i="21"/>
  <c r="BZ7" i="21"/>
  <c r="CA7" i="21"/>
  <c r="CB7" i="21"/>
  <c r="BQ7" i="21"/>
  <c r="BP5" i="21"/>
  <c r="BE7" i="21"/>
  <c r="BF7" i="21"/>
  <c r="BG7" i="21"/>
  <c r="BH7" i="21"/>
  <c r="BI7" i="21"/>
  <c r="BJ7" i="21"/>
  <c r="BK7" i="21"/>
  <c r="BL7" i="21"/>
  <c r="BM7" i="21"/>
  <c r="BN7" i="21"/>
  <c r="BO7" i="21"/>
  <c r="BD7" i="21"/>
  <c r="BQ5" i="21"/>
  <c r="BD5" i="21"/>
  <c r="AR7" i="21"/>
  <c r="AS7" i="21"/>
  <c r="AT7" i="21"/>
  <c r="AU7" i="21"/>
  <c r="AV7" i="21"/>
  <c r="AW7" i="21"/>
  <c r="AX7" i="21"/>
  <c r="AY7" i="21"/>
  <c r="AZ7" i="21"/>
  <c r="BA7" i="21"/>
  <c r="BB7" i="21"/>
  <c r="AQ7" i="21"/>
  <c r="BC5" i="21"/>
  <c r="AP5" i="21"/>
  <c r="AE7" i="21"/>
  <c r="AF7" i="21"/>
  <c r="AG7" i="21"/>
  <c r="AH7" i="21"/>
  <c r="AI7" i="21"/>
  <c r="AJ7" i="21"/>
  <c r="AK7" i="21"/>
  <c r="AL7" i="21"/>
  <c r="AM7" i="21"/>
  <c r="AN7" i="21"/>
  <c r="AO7" i="21"/>
  <c r="AD7" i="21"/>
  <c r="AQ5" i="21"/>
  <c r="AD5" i="21"/>
  <c r="Q56" i="21"/>
  <c r="D56" i="21"/>
  <c r="Q5" i="21"/>
  <c r="D5" i="21"/>
  <c r="AB58" i="21"/>
  <c r="AA58" i="21"/>
  <c r="Z58" i="21"/>
  <c r="Y58" i="21"/>
  <c r="X58" i="21"/>
  <c r="W58" i="21"/>
  <c r="V58" i="21"/>
  <c r="U58" i="21"/>
  <c r="T58" i="21"/>
  <c r="S58" i="21"/>
  <c r="R58" i="21"/>
  <c r="Q58" i="21"/>
  <c r="O58" i="21"/>
  <c r="N58" i="21"/>
  <c r="M58" i="21"/>
  <c r="L58" i="21"/>
  <c r="K58" i="21"/>
  <c r="J58" i="21"/>
  <c r="I58" i="21"/>
  <c r="H58" i="21"/>
  <c r="G58" i="21"/>
  <c r="F58" i="21"/>
  <c r="E58" i="21"/>
  <c r="D58" i="21"/>
  <c r="AC56" i="21"/>
  <c r="P56" i="21"/>
  <c r="AC5" i="21"/>
  <c r="R7" i="21"/>
  <c r="S7" i="21"/>
  <c r="T7" i="21"/>
  <c r="U7" i="21"/>
  <c r="V7" i="21"/>
  <c r="W7" i="21"/>
  <c r="X7" i="21"/>
  <c r="Y7" i="21"/>
  <c r="Z7" i="21"/>
  <c r="AA7" i="21"/>
  <c r="AB7" i="21"/>
  <c r="Q7" i="21"/>
  <c r="P5" i="21"/>
  <c r="E7" i="21"/>
  <c r="F7" i="21"/>
  <c r="G7" i="21"/>
  <c r="H7" i="21"/>
  <c r="I7" i="21"/>
  <c r="J7" i="21"/>
  <c r="K7" i="21"/>
  <c r="L7" i="21"/>
  <c r="M7" i="21"/>
  <c r="N7" i="21"/>
  <c r="O7" i="21"/>
  <c r="D7" i="21"/>
  <c r="O103" i="12"/>
  <c r="N103" i="12"/>
  <c r="M103" i="12"/>
  <c r="L103" i="12"/>
  <c r="K103" i="12"/>
  <c r="F326" i="1" l="1"/>
  <c r="F325" i="1"/>
  <c r="F324" i="1"/>
  <c r="H199" i="1"/>
  <c r="H200" i="1"/>
  <c r="H201" i="1"/>
  <c r="H202" i="1"/>
  <c r="H203" i="1"/>
  <c r="K9" i="21" l="1"/>
  <c r="F150" i="12" l="1"/>
  <c r="E150" i="12"/>
  <c r="K29" i="23"/>
  <c r="CB29" i="36"/>
  <c r="CA29" i="36"/>
  <c r="BZ29" i="36"/>
  <c r="BY29" i="36"/>
  <c r="BX29" i="36"/>
  <c r="BW29" i="36"/>
  <c r="BV29" i="36"/>
  <c r="BU29" i="36"/>
  <c r="BT29" i="36"/>
  <c r="BS29" i="36"/>
  <c r="BR29" i="36"/>
  <c r="BQ29" i="36"/>
  <c r="BO29" i="36"/>
  <c r="BN29" i="36"/>
  <c r="BM29" i="36"/>
  <c r="BL29" i="36"/>
  <c r="BK29" i="36"/>
  <c r="BJ29" i="36"/>
  <c r="BI29" i="36"/>
  <c r="BH29" i="36"/>
  <c r="BG29" i="36"/>
  <c r="BF29" i="36"/>
  <c r="BE29" i="36"/>
  <c r="BD29" i="36"/>
  <c r="BP29" i="36" s="1"/>
  <c r="BB29" i="36"/>
  <c r="BA29" i="36"/>
  <c r="AZ29" i="36"/>
  <c r="AY29" i="36"/>
  <c r="AX29" i="36"/>
  <c r="AW29" i="36"/>
  <c r="AV29" i="36"/>
  <c r="AU29" i="36"/>
  <c r="AT29" i="36"/>
  <c r="AS29" i="36"/>
  <c r="AR29" i="36"/>
  <c r="AQ29" i="36"/>
  <c r="BC29" i="36" s="1"/>
  <c r="AO29" i="36"/>
  <c r="AN29" i="36"/>
  <c r="AM29" i="36"/>
  <c r="AL29" i="36"/>
  <c r="AK29" i="36"/>
  <c r="AJ29" i="36"/>
  <c r="AI29" i="36"/>
  <c r="AH29" i="36"/>
  <c r="AG29" i="36"/>
  <c r="AF29" i="36"/>
  <c r="AE29" i="36"/>
  <c r="AD29" i="36"/>
  <c r="AP29" i="36" s="1"/>
  <c r="AB29" i="36"/>
  <c r="AA29" i="36"/>
  <c r="Z29" i="36"/>
  <c r="Y29" i="36"/>
  <c r="X29" i="36"/>
  <c r="W29" i="36"/>
  <c r="V29" i="36"/>
  <c r="U29" i="36"/>
  <c r="T29" i="36"/>
  <c r="S29" i="36"/>
  <c r="R29" i="36"/>
  <c r="Q29" i="36"/>
  <c r="AC29" i="36" s="1"/>
  <c r="O29" i="36"/>
  <c r="N29" i="36"/>
  <c r="M29" i="36"/>
  <c r="L29" i="36"/>
  <c r="K29" i="36"/>
  <c r="J29" i="36"/>
  <c r="I29" i="36"/>
  <c r="H29" i="36"/>
  <c r="G29" i="36"/>
  <c r="F29" i="36"/>
  <c r="E29" i="36"/>
  <c r="D29" i="36"/>
  <c r="CB29" i="23"/>
  <c r="CA29" i="23"/>
  <c r="BZ29" i="23"/>
  <c r="BY29" i="23"/>
  <c r="BX29" i="23"/>
  <c r="BW29" i="23"/>
  <c r="BV29" i="23"/>
  <c r="BU29" i="23"/>
  <c r="BT29" i="23"/>
  <c r="BS29" i="23"/>
  <c r="BR29" i="23"/>
  <c r="BQ29" i="23"/>
  <c r="BO29" i="23"/>
  <c r="BN29" i="23"/>
  <c r="BM29" i="23"/>
  <c r="BL29" i="23"/>
  <c r="BK29" i="23"/>
  <c r="BJ29" i="23"/>
  <c r="BI29" i="23"/>
  <c r="BH29" i="23"/>
  <c r="BG29" i="23"/>
  <c r="BF29" i="23"/>
  <c r="BE29" i="23"/>
  <c r="BD29" i="23"/>
  <c r="BP29" i="23" s="1"/>
  <c r="H150" i="12" s="1"/>
  <c r="BB29" i="23"/>
  <c r="BA29" i="23"/>
  <c r="AZ29" i="23"/>
  <c r="AY29" i="23"/>
  <c r="AX29" i="23"/>
  <c r="AW29" i="23"/>
  <c r="AV29" i="23"/>
  <c r="AU29" i="23"/>
  <c r="AT29" i="23"/>
  <c r="AS29" i="23"/>
  <c r="AR29" i="23"/>
  <c r="AQ29" i="23"/>
  <c r="AO29" i="23"/>
  <c r="AN29" i="23"/>
  <c r="AM29" i="23"/>
  <c r="AL29" i="23"/>
  <c r="AK29" i="23"/>
  <c r="AJ29" i="23"/>
  <c r="AI29" i="23"/>
  <c r="AH29" i="23"/>
  <c r="AG29" i="23"/>
  <c r="AF29" i="23"/>
  <c r="AE29" i="23"/>
  <c r="AD29" i="23"/>
  <c r="AP29" i="23" s="1"/>
  <c r="AB29" i="23"/>
  <c r="AA29" i="23"/>
  <c r="Z29" i="23"/>
  <c r="Y29" i="23"/>
  <c r="X29" i="23"/>
  <c r="W29" i="23"/>
  <c r="V29" i="23"/>
  <c r="U29" i="23"/>
  <c r="T29" i="23"/>
  <c r="S29" i="23"/>
  <c r="R29" i="23"/>
  <c r="Q29" i="23"/>
  <c r="AC29" i="23" s="1"/>
  <c r="O29" i="23"/>
  <c r="N29" i="23"/>
  <c r="M29" i="23"/>
  <c r="L29" i="23"/>
  <c r="J29" i="23"/>
  <c r="I29" i="23"/>
  <c r="H29" i="23"/>
  <c r="G29" i="23"/>
  <c r="F29" i="23"/>
  <c r="E29" i="23"/>
  <c r="D29" i="23"/>
  <c r="BC29" i="23"/>
  <c r="G150" i="12" s="1"/>
  <c r="BQ105" i="21"/>
  <c r="CB105" i="21"/>
  <c r="CA105" i="21"/>
  <c r="BZ105" i="21"/>
  <c r="BY105" i="21"/>
  <c r="BX105" i="21"/>
  <c r="BW105" i="21"/>
  <c r="BV105" i="21"/>
  <c r="BU105" i="21"/>
  <c r="BT105" i="21"/>
  <c r="BS105" i="21"/>
  <c r="BR105" i="21"/>
  <c r="BO105" i="21"/>
  <c r="BN105" i="21"/>
  <c r="BM105" i="21"/>
  <c r="BL105" i="21"/>
  <c r="BK105" i="21"/>
  <c r="BJ105" i="21"/>
  <c r="BI105" i="21"/>
  <c r="BH105" i="21"/>
  <c r="BG105" i="21"/>
  <c r="BF105" i="21"/>
  <c r="BE105" i="21"/>
  <c r="BD105" i="21"/>
  <c r="BB105" i="21"/>
  <c r="BA105" i="21"/>
  <c r="AZ105" i="21"/>
  <c r="AY105" i="21"/>
  <c r="AX105" i="21"/>
  <c r="AW105" i="21"/>
  <c r="AV105" i="21"/>
  <c r="AU105" i="21"/>
  <c r="AT105" i="21"/>
  <c r="AS105" i="21"/>
  <c r="AR105" i="21"/>
  <c r="AQ105" i="21"/>
  <c r="AO105" i="21"/>
  <c r="AN105" i="21"/>
  <c r="AM105" i="21"/>
  <c r="AL105" i="21"/>
  <c r="AK105" i="21"/>
  <c r="AJ105" i="21"/>
  <c r="AI105" i="21"/>
  <c r="AH105" i="21"/>
  <c r="AG105" i="21"/>
  <c r="AF105" i="21"/>
  <c r="AE105" i="21"/>
  <c r="AD105" i="21"/>
  <c r="AB105" i="21"/>
  <c r="AA105" i="21"/>
  <c r="Z105" i="21"/>
  <c r="Y105" i="21"/>
  <c r="X105" i="21"/>
  <c r="W105" i="21"/>
  <c r="V105" i="21"/>
  <c r="U105" i="21"/>
  <c r="T105" i="21"/>
  <c r="S105" i="21"/>
  <c r="R105" i="21"/>
  <c r="Q105" i="21"/>
  <c r="O105" i="21"/>
  <c r="N105" i="21"/>
  <c r="M105" i="21"/>
  <c r="L105" i="21"/>
  <c r="K105" i="21"/>
  <c r="J105" i="21"/>
  <c r="I105" i="21"/>
  <c r="H105" i="21"/>
  <c r="G105" i="21"/>
  <c r="F105" i="21"/>
  <c r="E105" i="21"/>
  <c r="D105" i="21"/>
  <c r="CB224" i="1"/>
  <c r="BO224" i="1"/>
  <c r="BB224" i="1"/>
  <c r="AO224" i="1"/>
  <c r="AB224" i="1"/>
  <c r="O224" i="1"/>
  <c r="CA222" i="1"/>
  <c r="BZ222" i="1"/>
  <c r="BY222" i="1"/>
  <c r="BX222" i="1"/>
  <c r="BW222" i="1"/>
  <c r="BV222" i="1"/>
  <c r="BU222" i="1"/>
  <c r="BT222" i="1"/>
  <c r="BS222" i="1"/>
  <c r="BR222" i="1"/>
  <c r="BQ222" i="1"/>
  <c r="BP222" i="1"/>
  <c r="BO222" i="1"/>
  <c r="BN222" i="1"/>
  <c r="BM222" i="1"/>
  <c r="BL222" i="1"/>
  <c r="BK222" i="1"/>
  <c r="BJ222" i="1"/>
  <c r="BI222" i="1"/>
  <c r="BH222" i="1"/>
  <c r="BG222" i="1"/>
  <c r="BF222" i="1"/>
  <c r="BE222" i="1"/>
  <c r="BD222" i="1"/>
  <c r="BC222" i="1"/>
  <c r="BB222" i="1"/>
  <c r="BA222" i="1"/>
  <c r="AZ222" i="1"/>
  <c r="AY222" i="1"/>
  <c r="AX222" i="1"/>
  <c r="AW222" i="1"/>
  <c r="AV222" i="1"/>
  <c r="AU222" i="1"/>
  <c r="AT222" i="1"/>
  <c r="AS222" i="1"/>
  <c r="AR222" i="1"/>
  <c r="AQ222" i="1"/>
  <c r="AP222" i="1"/>
  <c r="AO222" i="1"/>
  <c r="AN222" i="1"/>
  <c r="AM222" i="1"/>
  <c r="AL222" i="1"/>
  <c r="AK222" i="1"/>
  <c r="AJ222" i="1"/>
  <c r="AI222" i="1"/>
  <c r="AH222" i="1"/>
  <c r="AG222" i="1"/>
  <c r="AF222" i="1"/>
  <c r="AE222" i="1"/>
  <c r="AD222" i="1"/>
  <c r="AC222" i="1"/>
  <c r="AB222" i="1"/>
  <c r="AA222" i="1"/>
  <c r="Z222" i="1"/>
  <c r="Y222" i="1"/>
  <c r="X222" i="1"/>
  <c r="W222" i="1"/>
  <c r="V222" i="1"/>
  <c r="U222" i="1"/>
  <c r="T222" i="1"/>
  <c r="S222" i="1"/>
  <c r="R222" i="1"/>
  <c r="Q222" i="1"/>
  <c r="P222" i="1"/>
  <c r="O222" i="1"/>
  <c r="N222" i="1"/>
  <c r="M222" i="1"/>
  <c r="L222" i="1"/>
  <c r="K222" i="1"/>
  <c r="J222" i="1"/>
  <c r="I222" i="1"/>
  <c r="H222" i="1"/>
  <c r="G222" i="1"/>
  <c r="F222" i="1"/>
  <c r="E222" i="1"/>
  <c r="D222" i="1"/>
  <c r="C222" i="1"/>
  <c r="BP221" i="1"/>
  <c r="BO221" i="1"/>
  <c r="BC221" i="1"/>
  <c r="BB221" i="1"/>
  <c r="AP221" i="1"/>
  <c r="AO221" i="1"/>
  <c r="AC221" i="1"/>
  <c r="AB221" i="1"/>
  <c r="P221" i="1"/>
  <c r="O221" i="1"/>
  <c r="C221" i="1"/>
  <c r="AP105" i="21" l="1"/>
  <c r="F122" i="12" s="1"/>
  <c r="F29" i="25" s="1"/>
  <c r="CC105" i="21"/>
  <c r="I122" i="12" s="1"/>
  <c r="I29" i="25" s="1"/>
  <c r="AC105" i="21"/>
  <c r="E122" i="12" s="1"/>
  <c r="E29" i="25" s="1"/>
  <c r="BP105" i="21"/>
  <c r="H122" i="12" s="1"/>
  <c r="H29" i="25" s="1"/>
  <c r="BC105" i="21"/>
  <c r="G122" i="12" s="1"/>
  <c r="G29" i="25" s="1"/>
  <c r="CC29" i="36"/>
  <c r="CC29" i="23"/>
  <c r="I150" i="12" s="1"/>
  <c r="P29" i="36"/>
  <c r="P29" i="23"/>
  <c r="D150" i="12" s="1"/>
  <c r="P105" i="21"/>
  <c r="D122" i="12" s="1"/>
  <c r="D29" i="25" s="1"/>
  <c r="E6" i="34"/>
  <c r="E5" i="34"/>
  <c r="E116" i="38" l="1"/>
  <c r="F116" i="38"/>
  <c r="G116" i="38"/>
  <c r="H116" i="38"/>
  <c r="I116" i="38"/>
  <c r="E117" i="38"/>
  <c r="F117" i="38"/>
  <c r="G117" i="38"/>
  <c r="H117" i="38"/>
  <c r="I117" i="38"/>
  <c r="E118" i="38"/>
  <c r="F118" i="38"/>
  <c r="G118" i="38"/>
  <c r="H118" i="38"/>
  <c r="I118" i="38"/>
  <c r="E119" i="38"/>
  <c r="F119" i="38"/>
  <c r="G119" i="38"/>
  <c r="H119" i="38"/>
  <c r="I119" i="38"/>
  <c r="Q119" i="38" s="1"/>
  <c r="E49" i="38"/>
  <c r="F49" i="38"/>
  <c r="G49" i="38"/>
  <c r="H49" i="38"/>
  <c r="I49" i="38"/>
  <c r="Q49" i="38" s="1"/>
  <c r="E50" i="38"/>
  <c r="F50" i="38"/>
  <c r="G50" i="38"/>
  <c r="H50" i="38"/>
  <c r="I50" i="38"/>
  <c r="E51" i="38"/>
  <c r="F51" i="38"/>
  <c r="G51" i="38"/>
  <c r="H51" i="38"/>
  <c r="I51" i="38"/>
  <c r="Q51" i="38" s="1"/>
  <c r="E52" i="38"/>
  <c r="F52" i="38"/>
  <c r="G52" i="38"/>
  <c r="H52" i="38"/>
  <c r="I52" i="38"/>
  <c r="E53" i="38"/>
  <c r="F53" i="38"/>
  <c r="G53" i="38"/>
  <c r="H53" i="38"/>
  <c r="I53" i="38"/>
  <c r="E54" i="38"/>
  <c r="F54" i="38"/>
  <c r="G54" i="38"/>
  <c r="H54" i="38"/>
  <c r="I54" i="38"/>
  <c r="E55" i="38"/>
  <c r="F55" i="38"/>
  <c r="G55" i="38"/>
  <c r="H55" i="38"/>
  <c r="I55" i="38"/>
  <c r="Q55" i="38" s="1"/>
  <c r="E56" i="38"/>
  <c r="F56" i="38"/>
  <c r="G56" i="38"/>
  <c r="H56" i="38"/>
  <c r="I56" i="38"/>
  <c r="E57" i="38"/>
  <c r="F57" i="38"/>
  <c r="G57" i="38"/>
  <c r="H57" i="38"/>
  <c r="I57" i="38"/>
  <c r="Q57" i="38" s="1"/>
  <c r="E58" i="38"/>
  <c r="F58" i="38"/>
  <c r="G58" i="38"/>
  <c r="H58" i="38"/>
  <c r="I58" i="38"/>
  <c r="E59" i="38"/>
  <c r="F59" i="38"/>
  <c r="G59" i="38"/>
  <c r="H59" i="38"/>
  <c r="I59" i="38"/>
  <c r="Q59" i="38" s="1"/>
  <c r="E60" i="38"/>
  <c r="F60" i="38"/>
  <c r="G60" i="38"/>
  <c r="H60" i="38"/>
  <c r="I60" i="38"/>
  <c r="E61" i="38"/>
  <c r="F61" i="38"/>
  <c r="G61" i="38"/>
  <c r="O61" i="38" s="1"/>
  <c r="H61" i="38"/>
  <c r="I61" i="38"/>
  <c r="Q61" i="38" s="1"/>
  <c r="L113" i="38"/>
  <c r="L126" i="38" s="1"/>
  <c r="L114" i="38"/>
  <c r="L127" i="38" s="1"/>
  <c r="L116" i="38"/>
  <c r="L129" i="38" s="1"/>
  <c r="L117" i="38"/>
  <c r="L130" i="38" s="1"/>
  <c r="L118" i="38"/>
  <c r="L131" i="38" s="1"/>
  <c r="L119" i="38"/>
  <c r="L132" i="38" s="1"/>
  <c r="L128" i="38"/>
  <c r="L125" i="38"/>
  <c r="D126" i="38"/>
  <c r="D127" i="38"/>
  <c r="D128" i="38"/>
  <c r="D129" i="38"/>
  <c r="D130" i="38"/>
  <c r="D131" i="38"/>
  <c r="D132" i="38"/>
  <c r="D125" i="38"/>
  <c r="I197" i="38"/>
  <c r="Q197" i="38" s="1"/>
  <c r="H197" i="38"/>
  <c r="P197" i="38" s="1"/>
  <c r="G197" i="38"/>
  <c r="O197" i="38" s="1"/>
  <c r="F197" i="38"/>
  <c r="N197" i="38" s="1"/>
  <c r="E197" i="38"/>
  <c r="M197" i="38" s="1"/>
  <c r="Q196" i="38"/>
  <c r="P196" i="38"/>
  <c r="O196" i="38"/>
  <c r="N196" i="38"/>
  <c r="M196" i="38"/>
  <c r="L196" i="38"/>
  <c r="D196" i="38"/>
  <c r="Q195" i="38"/>
  <c r="P195" i="38"/>
  <c r="O195" i="38"/>
  <c r="N195" i="38"/>
  <c r="M195" i="38"/>
  <c r="L195" i="38"/>
  <c r="D195" i="38"/>
  <c r="Q194" i="38"/>
  <c r="P194" i="38"/>
  <c r="O194" i="38"/>
  <c r="N194" i="38"/>
  <c r="M194" i="38"/>
  <c r="L194" i="38"/>
  <c r="D194" i="38"/>
  <c r="Q193" i="38"/>
  <c r="P193" i="38"/>
  <c r="O193" i="38"/>
  <c r="N193" i="38"/>
  <c r="M193" i="38"/>
  <c r="L193" i="38"/>
  <c r="D193" i="38"/>
  <c r="Q192" i="38"/>
  <c r="P192" i="38"/>
  <c r="O192" i="38"/>
  <c r="N192" i="38"/>
  <c r="M192" i="38"/>
  <c r="L192" i="38"/>
  <c r="D192" i="38"/>
  <c r="Q191" i="38"/>
  <c r="P191" i="38"/>
  <c r="O191" i="38"/>
  <c r="N191" i="38"/>
  <c r="M191" i="38"/>
  <c r="L191" i="38"/>
  <c r="D191" i="38"/>
  <c r="Q190" i="38"/>
  <c r="P190" i="38"/>
  <c r="O190" i="38"/>
  <c r="N190" i="38"/>
  <c r="M190" i="38"/>
  <c r="L190" i="38"/>
  <c r="D190" i="38"/>
  <c r="Q189" i="38"/>
  <c r="P189" i="38"/>
  <c r="O189" i="38"/>
  <c r="N189" i="38"/>
  <c r="M189" i="38"/>
  <c r="L189" i="38"/>
  <c r="D189" i="38"/>
  <c r="Q188" i="38"/>
  <c r="P188" i="38"/>
  <c r="O188" i="38"/>
  <c r="N188" i="38"/>
  <c r="M188" i="38"/>
  <c r="L188" i="38"/>
  <c r="D188" i="38"/>
  <c r="Q187" i="38"/>
  <c r="P187" i="38"/>
  <c r="O187" i="38"/>
  <c r="N187" i="38"/>
  <c r="M187" i="38"/>
  <c r="L187" i="38"/>
  <c r="D187" i="38"/>
  <c r="Q186" i="38"/>
  <c r="P186" i="38"/>
  <c r="O186" i="38"/>
  <c r="N186" i="38"/>
  <c r="M186" i="38"/>
  <c r="L186" i="38"/>
  <c r="D186" i="38"/>
  <c r="Q185" i="38"/>
  <c r="P185" i="38"/>
  <c r="O185" i="38"/>
  <c r="N185" i="38"/>
  <c r="M185" i="38"/>
  <c r="L185" i="38"/>
  <c r="D185" i="38"/>
  <c r="Q184" i="38"/>
  <c r="P184" i="38"/>
  <c r="O184" i="38"/>
  <c r="N184" i="38"/>
  <c r="M184" i="38"/>
  <c r="L184" i="38"/>
  <c r="D184" i="38"/>
  <c r="I178" i="38"/>
  <c r="H178" i="38"/>
  <c r="P178" i="38" s="1"/>
  <c r="G178" i="38"/>
  <c r="O178" i="38" s="1"/>
  <c r="F178" i="38"/>
  <c r="E178" i="38"/>
  <c r="Q177" i="38"/>
  <c r="P177" i="38"/>
  <c r="O177" i="38"/>
  <c r="N177" i="38"/>
  <c r="M177" i="38"/>
  <c r="Q176" i="38"/>
  <c r="P176" i="38"/>
  <c r="O176" i="38"/>
  <c r="N176" i="38"/>
  <c r="M176" i="38"/>
  <c r="Q175" i="38"/>
  <c r="P175" i="38"/>
  <c r="O175" i="38"/>
  <c r="N175" i="38"/>
  <c r="M175" i="38"/>
  <c r="Q174" i="38"/>
  <c r="P174" i="38"/>
  <c r="O174" i="38"/>
  <c r="N174" i="38"/>
  <c r="M174" i="38"/>
  <c r="Q173" i="38"/>
  <c r="P173" i="38"/>
  <c r="O173" i="38"/>
  <c r="N173" i="38"/>
  <c r="M173" i="38"/>
  <c r="Q172" i="38"/>
  <c r="P172" i="38"/>
  <c r="O172" i="38"/>
  <c r="N172" i="38"/>
  <c r="M172" i="38"/>
  <c r="Q171" i="38"/>
  <c r="P171" i="38"/>
  <c r="O171" i="38"/>
  <c r="N171" i="38"/>
  <c r="M171" i="38"/>
  <c r="Q170" i="38"/>
  <c r="P170" i="38"/>
  <c r="O170" i="38"/>
  <c r="N170" i="38"/>
  <c r="M170" i="38"/>
  <c r="Q169" i="38"/>
  <c r="P169" i="38"/>
  <c r="O169" i="38"/>
  <c r="N169" i="38"/>
  <c r="M169" i="38"/>
  <c r="Q168" i="38"/>
  <c r="P168" i="38"/>
  <c r="O168" i="38"/>
  <c r="N168" i="38"/>
  <c r="M168" i="38"/>
  <c r="Q167" i="38"/>
  <c r="P167" i="38"/>
  <c r="O167" i="38"/>
  <c r="N167" i="38"/>
  <c r="M167" i="38"/>
  <c r="Q166" i="38"/>
  <c r="P166" i="38"/>
  <c r="O166" i="38"/>
  <c r="N166" i="38"/>
  <c r="M166" i="38"/>
  <c r="Q165" i="38"/>
  <c r="P165" i="38"/>
  <c r="O165" i="38"/>
  <c r="N165" i="38"/>
  <c r="M165" i="38"/>
  <c r="G148" i="38"/>
  <c r="O148" i="38" s="1"/>
  <c r="L105" i="38"/>
  <c r="D105" i="38"/>
  <c r="L104" i="38"/>
  <c r="D104" i="38"/>
  <c r="L103" i="38"/>
  <c r="D103" i="38"/>
  <c r="L102" i="38"/>
  <c r="D102" i="38"/>
  <c r="L101" i="38"/>
  <c r="D101" i="38"/>
  <c r="L100" i="38"/>
  <c r="D100" i="38"/>
  <c r="L99" i="38"/>
  <c r="D99" i="38"/>
  <c r="L98" i="38"/>
  <c r="D98" i="38"/>
  <c r="L97" i="38"/>
  <c r="D97" i="38"/>
  <c r="L96" i="38"/>
  <c r="D96" i="38"/>
  <c r="L95" i="38"/>
  <c r="D95" i="38"/>
  <c r="L94" i="38"/>
  <c r="D94" i="38"/>
  <c r="L93" i="38"/>
  <c r="D93" i="38"/>
  <c r="L92" i="38"/>
  <c r="D92" i="38"/>
  <c r="L91" i="38"/>
  <c r="D91" i="38"/>
  <c r="L90" i="38"/>
  <c r="D90" i="38"/>
  <c r="L89" i="38"/>
  <c r="D89" i="38"/>
  <c r="L88" i="38"/>
  <c r="D88" i="38"/>
  <c r="L87" i="38"/>
  <c r="D87" i="38"/>
  <c r="L86" i="38"/>
  <c r="D86" i="38"/>
  <c r="L85" i="38"/>
  <c r="D85" i="38"/>
  <c r="L84" i="38"/>
  <c r="D84" i="38"/>
  <c r="L83" i="38"/>
  <c r="D83" i="38"/>
  <c r="L82" i="38"/>
  <c r="D82" i="38"/>
  <c r="L81" i="38"/>
  <c r="L80" i="38"/>
  <c r="L79" i="38"/>
  <c r="L78" i="38"/>
  <c r="L77" i="38"/>
  <c r="L76" i="38"/>
  <c r="L75" i="38"/>
  <c r="L74" i="38"/>
  <c r="L73" i="38"/>
  <c r="L72" i="38"/>
  <c r="L71" i="38"/>
  <c r="L70" i="38"/>
  <c r="L69" i="38"/>
  <c r="L68" i="38"/>
  <c r="D68" i="38"/>
  <c r="Q53" i="38"/>
  <c r="CD92" i="11"/>
  <c r="CC92" i="11"/>
  <c r="CB92" i="11"/>
  <c r="CA92" i="11"/>
  <c r="BZ92" i="11"/>
  <c r="BY92" i="11"/>
  <c r="BX92" i="11"/>
  <c r="BW92" i="11"/>
  <c r="BV92" i="11"/>
  <c r="BU92" i="11"/>
  <c r="BT92" i="11"/>
  <c r="BS92" i="11"/>
  <c r="CD91" i="11"/>
  <c r="CC91" i="11"/>
  <c r="CB91" i="11"/>
  <c r="CA91" i="11"/>
  <c r="BZ91" i="11"/>
  <c r="BY91" i="11"/>
  <c r="BX91" i="11"/>
  <c r="BW91" i="11"/>
  <c r="BV91" i="11"/>
  <c r="BU91" i="11"/>
  <c r="BT91" i="11"/>
  <c r="BS91" i="11"/>
  <c r="CD90" i="11"/>
  <c r="CC90" i="11"/>
  <c r="CB90" i="11"/>
  <c r="CA90" i="11"/>
  <c r="BZ90" i="11"/>
  <c r="BY90" i="11"/>
  <c r="BX90" i="11"/>
  <c r="BW90" i="11"/>
  <c r="BV90" i="11"/>
  <c r="BU90" i="11"/>
  <c r="BT90" i="11"/>
  <c r="BS90" i="11"/>
  <c r="CD89" i="11"/>
  <c r="CC89" i="11"/>
  <c r="CB89" i="11"/>
  <c r="CA89" i="11"/>
  <c r="BZ89" i="11"/>
  <c r="BY89" i="11"/>
  <c r="BX89" i="11"/>
  <c r="BW89" i="11"/>
  <c r="BV89" i="11"/>
  <c r="BU89" i="11"/>
  <c r="BT89" i="11"/>
  <c r="BS89" i="11"/>
  <c r="BQ92" i="11"/>
  <c r="BP92" i="11"/>
  <c r="BO92" i="11"/>
  <c r="BN92" i="11"/>
  <c r="BM92" i="11"/>
  <c r="BL92" i="11"/>
  <c r="BK92" i="11"/>
  <c r="BJ92" i="11"/>
  <c r="BI92" i="11"/>
  <c r="BH92" i="11"/>
  <c r="BG92" i="11"/>
  <c r="BF92" i="11"/>
  <c r="BQ91" i="11"/>
  <c r="BP91" i="11"/>
  <c r="BO91" i="11"/>
  <c r="BN91" i="11"/>
  <c r="BM91" i="11"/>
  <c r="BL91" i="11"/>
  <c r="BK91" i="11"/>
  <c r="BJ91" i="11"/>
  <c r="BI91" i="11"/>
  <c r="BH91" i="11"/>
  <c r="BG91" i="11"/>
  <c r="BF91" i="11"/>
  <c r="BQ90" i="11"/>
  <c r="BP90" i="11"/>
  <c r="BO90" i="11"/>
  <c r="BN90" i="11"/>
  <c r="BM90" i="11"/>
  <c r="BL90" i="11"/>
  <c r="BK90" i="11"/>
  <c r="BJ90" i="11"/>
  <c r="BI90" i="11"/>
  <c r="BH90" i="11"/>
  <c r="BG90" i="11"/>
  <c r="BF90" i="11"/>
  <c r="BQ89" i="11"/>
  <c r="BP89" i="11"/>
  <c r="BO89" i="11"/>
  <c r="BN89" i="11"/>
  <c r="BM89" i="11"/>
  <c r="BL89" i="11"/>
  <c r="BK89" i="11"/>
  <c r="BJ89" i="11"/>
  <c r="BI89" i="11"/>
  <c r="BH89" i="11"/>
  <c r="BG89" i="11"/>
  <c r="BF89" i="11"/>
  <c r="AS89" i="11"/>
  <c r="AT89" i="11"/>
  <c r="AU89" i="11"/>
  <c r="AV89" i="11"/>
  <c r="AW89" i="11"/>
  <c r="AX89" i="11"/>
  <c r="AY89" i="11"/>
  <c r="AZ89" i="11"/>
  <c r="BA89" i="11"/>
  <c r="BB89" i="11"/>
  <c r="BC89" i="11"/>
  <c r="AS90" i="11"/>
  <c r="AT90" i="11"/>
  <c r="AU90" i="11"/>
  <c r="AV90" i="11"/>
  <c r="AW90" i="11"/>
  <c r="AX90" i="11"/>
  <c r="AY90" i="11"/>
  <c r="AZ90" i="11"/>
  <c r="BA90" i="11"/>
  <c r="BB90" i="11"/>
  <c r="BC90" i="11"/>
  <c r="AS91" i="11"/>
  <c r="AT91" i="11"/>
  <c r="AU91" i="11"/>
  <c r="AV91" i="11"/>
  <c r="AW91" i="11"/>
  <c r="AX91" i="11"/>
  <c r="AY91" i="11"/>
  <c r="AZ91" i="11"/>
  <c r="BA91" i="11"/>
  <c r="BB91" i="11"/>
  <c r="BC91" i="11"/>
  <c r="AS92" i="11"/>
  <c r="AT92" i="11"/>
  <c r="AU92" i="11"/>
  <c r="AV92" i="11"/>
  <c r="AW92" i="11"/>
  <c r="AX92" i="11"/>
  <c r="AY92" i="11"/>
  <c r="AZ92" i="11"/>
  <c r="BA92" i="11"/>
  <c r="BB92" i="11"/>
  <c r="BC92" i="11"/>
  <c r="AR92" i="11"/>
  <c r="AR91" i="11"/>
  <c r="AR90" i="11"/>
  <c r="AR89" i="11"/>
  <c r="AP92" i="11"/>
  <c r="AO92" i="11"/>
  <c r="AN92" i="11"/>
  <c r="AM92" i="11"/>
  <c r="AL92" i="11"/>
  <c r="AK92" i="11"/>
  <c r="AJ92" i="11"/>
  <c r="AI92" i="11"/>
  <c r="AH92" i="11"/>
  <c r="AG92" i="11"/>
  <c r="AF92" i="11"/>
  <c r="AP91" i="11"/>
  <c r="AO91" i="11"/>
  <c r="AN91" i="11"/>
  <c r="AM91" i="11"/>
  <c r="AL91" i="11"/>
  <c r="AK91" i="11"/>
  <c r="AJ91" i="11"/>
  <c r="AI91" i="11"/>
  <c r="AH91" i="11"/>
  <c r="AG91" i="11"/>
  <c r="AF91" i="11"/>
  <c r="AP90" i="11"/>
  <c r="AO90" i="11"/>
  <c r="AN90" i="11"/>
  <c r="AM90" i="11"/>
  <c r="AL90" i="11"/>
  <c r="AK90" i="11"/>
  <c r="AJ90" i="11"/>
  <c r="AI90" i="11"/>
  <c r="AH90" i="11"/>
  <c r="AG90" i="11"/>
  <c r="AF90" i="11"/>
  <c r="AP89" i="11"/>
  <c r="AO89" i="11"/>
  <c r="AN89" i="11"/>
  <c r="AM89" i="11"/>
  <c r="AL89" i="11"/>
  <c r="AK89" i="11"/>
  <c r="AJ89" i="11"/>
  <c r="AI89" i="11"/>
  <c r="AH89" i="11"/>
  <c r="AG89" i="11"/>
  <c r="AF89" i="11"/>
  <c r="AE92" i="11"/>
  <c r="AE91" i="11"/>
  <c r="AE90" i="11"/>
  <c r="AE89" i="11"/>
  <c r="R89" i="11"/>
  <c r="S89" i="11"/>
  <c r="T89" i="11"/>
  <c r="U89" i="11"/>
  <c r="V89" i="11"/>
  <c r="W89" i="11"/>
  <c r="X89" i="11"/>
  <c r="Y89" i="11"/>
  <c r="Z89" i="11"/>
  <c r="AA89" i="11"/>
  <c r="AB89" i="11"/>
  <c r="R90" i="11"/>
  <c r="S90" i="11"/>
  <c r="T90" i="11"/>
  <c r="U90" i="11"/>
  <c r="V90" i="11"/>
  <c r="W90" i="11"/>
  <c r="X90" i="11"/>
  <c r="Y90" i="11"/>
  <c r="Z90" i="11"/>
  <c r="AA90" i="11"/>
  <c r="AB90" i="11"/>
  <c r="R91" i="11"/>
  <c r="S91" i="11"/>
  <c r="T91" i="11"/>
  <c r="U91" i="11"/>
  <c r="V91" i="11"/>
  <c r="W91" i="11"/>
  <c r="X91" i="11"/>
  <c r="Y91" i="11"/>
  <c r="Z91" i="11"/>
  <c r="AA91" i="11"/>
  <c r="AB91" i="11"/>
  <c r="R92" i="11"/>
  <c r="S92" i="11"/>
  <c r="T92" i="11"/>
  <c r="U92" i="11"/>
  <c r="V92" i="11"/>
  <c r="W92" i="11"/>
  <c r="X92" i="11"/>
  <c r="Y92" i="11"/>
  <c r="Z92" i="11"/>
  <c r="AA92" i="11"/>
  <c r="AB92" i="11"/>
  <c r="Q92" i="11"/>
  <c r="Q91" i="11"/>
  <c r="Q90" i="11"/>
  <c r="Q89" i="11"/>
  <c r="E89" i="11"/>
  <c r="F89" i="11"/>
  <c r="G89" i="11"/>
  <c r="H89" i="11"/>
  <c r="I89" i="11"/>
  <c r="J89" i="11"/>
  <c r="K89" i="11"/>
  <c r="L89" i="11"/>
  <c r="M89" i="11"/>
  <c r="N89" i="11"/>
  <c r="O89" i="11"/>
  <c r="E90" i="11"/>
  <c r="F90" i="11"/>
  <c r="G90" i="11"/>
  <c r="H90" i="11"/>
  <c r="I90" i="11"/>
  <c r="J90" i="11"/>
  <c r="K90" i="11"/>
  <c r="L90" i="11"/>
  <c r="M90" i="11"/>
  <c r="N90" i="11"/>
  <c r="O90" i="11"/>
  <c r="E91" i="11"/>
  <c r="F91" i="11"/>
  <c r="G91" i="11"/>
  <c r="H91" i="11"/>
  <c r="I91" i="11"/>
  <c r="J91" i="11"/>
  <c r="K91" i="11"/>
  <c r="L91" i="11"/>
  <c r="M91" i="11"/>
  <c r="N91" i="11"/>
  <c r="O91" i="11"/>
  <c r="E92" i="11"/>
  <c r="F92" i="11"/>
  <c r="G92" i="11"/>
  <c r="H92" i="11"/>
  <c r="I92" i="11"/>
  <c r="J92" i="11"/>
  <c r="K92" i="11"/>
  <c r="L92" i="11"/>
  <c r="M92" i="11"/>
  <c r="N92" i="11"/>
  <c r="O92" i="11"/>
  <c r="D92" i="11"/>
  <c r="D91" i="11"/>
  <c r="D90" i="11"/>
  <c r="D89" i="11"/>
  <c r="H148" i="38" l="1"/>
  <c r="P148" i="38" s="1"/>
  <c r="N117" i="38"/>
  <c r="E96" i="38"/>
  <c r="M96" i="38" s="1"/>
  <c r="M52" i="38"/>
  <c r="E104" i="38"/>
  <c r="M104" i="38" s="1"/>
  <c r="M60" i="38"/>
  <c r="E102" i="38"/>
  <c r="M102" i="38" s="1"/>
  <c r="M58" i="38"/>
  <c r="E100" i="38"/>
  <c r="M100" i="38" s="1"/>
  <c r="M56" i="38"/>
  <c r="O119" i="38"/>
  <c r="O118" i="38"/>
  <c r="O116" i="38"/>
  <c r="O117" i="38"/>
  <c r="P61" i="38"/>
  <c r="P59" i="38"/>
  <c r="P57" i="38"/>
  <c r="P55" i="38"/>
  <c r="P53" i="38"/>
  <c r="P51" i="38"/>
  <c r="P49" i="38"/>
  <c r="P60" i="38"/>
  <c r="P58" i="38"/>
  <c r="P56" i="38"/>
  <c r="P54" i="38"/>
  <c r="P52" i="38"/>
  <c r="P50" i="38"/>
  <c r="E94" i="38"/>
  <c r="M94" i="38" s="1"/>
  <c r="M50" i="38"/>
  <c r="E98" i="38"/>
  <c r="M98" i="38" s="1"/>
  <c r="M54" i="38"/>
  <c r="Q56" i="38"/>
  <c r="Q58" i="38"/>
  <c r="E148" i="38"/>
  <c r="M148" i="38" s="1"/>
  <c r="M178" i="38"/>
  <c r="I148" i="38"/>
  <c r="Q148" i="38" s="1"/>
  <c r="Q178" i="38"/>
  <c r="Q50" i="38"/>
  <c r="Q52" i="38"/>
  <c r="Q54" i="38"/>
  <c r="Q60" i="38"/>
  <c r="N61" i="38"/>
  <c r="N60" i="38"/>
  <c r="N57" i="38"/>
  <c r="F98" i="38"/>
  <c r="N98" i="38" s="1"/>
  <c r="N53" i="38"/>
  <c r="N51" i="38"/>
  <c r="N49" i="38"/>
  <c r="N59" i="38"/>
  <c r="N58" i="38"/>
  <c r="N55" i="38"/>
  <c r="N52" i="38"/>
  <c r="N50" i="38"/>
  <c r="P118" i="38"/>
  <c r="P117" i="38"/>
  <c r="P119" i="38"/>
  <c r="P116" i="38"/>
  <c r="O49" i="38"/>
  <c r="O50" i="38"/>
  <c r="O51" i="38"/>
  <c r="O52" i="38"/>
  <c r="O53" i="38"/>
  <c r="O54" i="38"/>
  <c r="O55" i="38"/>
  <c r="O56" i="38"/>
  <c r="O57" i="38"/>
  <c r="O58" i="38"/>
  <c r="O59" i="38"/>
  <c r="O60" i="38"/>
  <c r="Q117" i="38"/>
  <c r="Q116" i="38"/>
  <c r="Q118" i="38"/>
  <c r="F148" i="38"/>
  <c r="N148" i="38" s="1"/>
  <c r="N178" i="38"/>
  <c r="N116" i="38"/>
  <c r="N119" i="38"/>
  <c r="N118" i="38"/>
  <c r="J147" i="34"/>
  <c r="G100" i="38" l="1"/>
  <c r="O100" i="38" s="1"/>
  <c r="F102" i="38"/>
  <c r="N102" i="38" s="1"/>
  <c r="G103" i="38"/>
  <c r="O103" i="38" s="1"/>
  <c r="H103" i="38"/>
  <c r="P103" i="38" s="1"/>
  <c r="M59" i="38"/>
  <c r="F103" i="38"/>
  <c r="N103" i="38" s="1"/>
  <c r="E103" i="38"/>
  <c r="M103" i="38" s="1"/>
  <c r="I103" i="38"/>
  <c r="Q103" i="38" s="1"/>
  <c r="G105" i="38"/>
  <c r="O105" i="38" s="1"/>
  <c r="E105" i="38"/>
  <c r="M105" i="38" s="1"/>
  <c r="I105" i="38"/>
  <c r="Q105" i="38" s="1"/>
  <c r="M61" i="38"/>
  <c r="H105" i="38"/>
  <c r="P105" i="38" s="1"/>
  <c r="F105" i="38"/>
  <c r="N105" i="38" s="1"/>
  <c r="H94" i="38"/>
  <c r="P94" i="38" s="1"/>
  <c r="G102" i="38"/>
  <c r="O102" i="38" s="1"/>
  <c r="F104" i="38"/>
  <c r="N104" i="38" s="1"/>
  <c r="H104" i="38"/>
  <c r="P104" i="38" s="1"/>
  <c r="G130" i="38"/>
  <c r="O130" i="38" s="1"/>
  <c r="F130" i="38"/>
  <c r="N130" i="38" s="1"/>
  <c r="M117" i="38"/>
  <c r="H130" i="38"/>
  <c r="P130" i="38" s="1"/>
  <c r="E130" i="38"/>
  <c r="M130" i="38" s="1"/>
  <c r="I130" i="38"/>
  <c r="Q130" i="38" s="1"/>
  <c r="G93" i="38"/>
  <c r="O93" i="38" s="1"/>
  <c r="E93" i="38"/>
  <c r="M93" i="38" s="1"/>
  <c r="M49" i="38"/>
  <c r="I93" i="38"/>
  <c r="Q93" i="38" s="1"/>
  <c r="H93" i="38"/>
  <c r="P93" i="38" s="1"/>
  <c r="F93" i="38"/>
  <c r="N93" i="38" s="1"/>
  <c r="I131" i="38"/>
  <c r="Q131" i="38" s="1"/>
  <c r="E131" i="38"/>
  <c r="M131" i="38" s="1"/>
  <c r="M118" i="38"/>
  <c r="H131" i="38"/>
  <c r="P131" i="38" s="1"/>
  <c r="G131" i="38"/>
  <c r="O131" i="38" s="1"/>
  <c r="F131" i="38"/>
  <c r="N131" i="38" s="1"/>
  <c r="G101" i="38"/>
  <c r="O101" i="38" s="1"/>
  <c r="E101" i="38"/>
  <c r="M101" i="38" s="1"/>
  <c r="M57" i="38"/>
  <c r="I101" i="38"/>
  <c r="Q101" i="38" s="1"/>
  <c r="H101" i="38"/>
  <c r="P101" i="38" s="1"/>
  <c r="F101" i="38"/>
  <c r="N101" i="38" s="1"/>
  <c r="G95" i="38"/>
  <c r="O95" i="38" s="1"/>
  <c r="H95" i="38"/>
  <c r="P95" i="38" s="1"/>
  <c r="M51" i="38"/>
  <c r="F95" i="38"/>
  <c r="N95" i="38" s="1"/>
  <c r="E95" i="38"/>
  <c r="M95" i="38" s="1"/>
  <c r="I95" i="38"/>
  <c r="Q95" i="38" s="1"/>
  <c r="N56" i="38"/>
  <c r="F100" i="38"/>
  <c r="N100" i="38" s="1"/>
  <c r="N54" i="38"/>
  <c r="H98" i="38"/>
  <c r="P98" i="38" s="1"/>
  <c r="I98" i="38"/>
  <c r="Q98" i="38" s="1"/>
  <c r="I102" i="38"/>
  <c r="Q102" i="38" s="1"/>
  <c r="G104" i="38"/>
  <c r="O104" i="38" s="1"/>
  <c r="I104" i="38"/>
  <c r="Q104" i="38" s="1"/>
  <c r="I129" i="38"/>
  <c r="Q129" i="38" s="1"/>
  <c r="E129" i="38"/>
  <c r="M129" i="38" s="1"/>
  <c r="H129" i="38"/>
  <c r="P129" i="38" s="1"/>
  <c r="F129" i="38"/>
  <c r="N129" i="38" s="1"/>
  <c r="G129" i="38"/>
  <c r="O129" i="38" s="1"/>
  <c r="M116" i="38"/>
  <c r="G97" i="38"/>
  <c r="O97" i="38" s="1"/>
  <c r="E97" i="38"/>
  <c r="M97" i="38" s="1"/>
  <c r="M53" i="38"/>
  <c r="I97" i="38"/>
  <c r="Q97" i="38" s="1"/>
  <c r="H97" i="38"/>
  <c r="P97" i="38" s="1"/>
  <c r="F97" i="38"/>
  <c r="N97" i="38" s="1"/>
  <c r="G132" i="38"/>
  <c r="O132" i="38" s="1"/>
  <c r="F132" i="38"/>
  <c r="N132" i="38" s="1"/>
  <c r="I132" i="38"/>
  <c r="Q132" i="38" s="1"/>
  <c r="H132" i="38"/>
  <c r="P132" i="38" s="1"/>
  <c r="M119" i="38"/>
  <c r="E132" i="38"/>
  <c r="M132" i="38" s="1"/>
  <c r="G98" i="38"/>
  <c r="O98" i="38" s="1"/>
  <c r="I94" i="38"/>
  <c r="Q94" i="38" s="1"/>
  <c r="I100" i="38"/>
  <c r="Q100" i="38" s="1"/>
  <c r="H102" i="38"/>
  <c r="P102" i="38" s="1"/>
  <c r="G96" i="38"/>
  <c r="O96" i="38" s="1"/>
  <c r="I96" i="38"/>
  <c r="Q96" i="38" s="1"/>
  <c r="G99" i="38"/>
  <c r="O99" i="38" s="1"/>
  <c r="H99" i="38"/>
  <c r="P99" i="38" s="1"/>
  <c r="M55" i="38"/>
  <c r="F99" i="38"/>
  <c r="N99" i="38" s="1"/>
  <c r="I99" i="38"/>
  <c r="Q99" i="38" s="1"/>
  <c r="E99" i="38"/>
  <c r="M99" i="38" s="1"/>
  <c r="G94" i="38"/>
  <c r="O94" i="38" s="1"/>
  <c r="F94" i="38"/>
  <c r="N94" i="38" s="1"/>
  <c r="H100" i="38"/>
  <c r="P100" i="38" s="1"/>
  <c r="F96" i="38"/>
  <c r="N96" i="38" s="1"/>
  <c r="H96" i="38"/>
  <c r="P96" i="38" s="1"/>
  <c r="A116" i="1" l="1"/>
  <c r="A117" i="1"/>
  <c r="A118" i="1"/>
  <c r="A119" i="1"/>
  <c r="A120" i="1"/>
  <c r="A121" i="1"/>
  <c r="A122" i="1"/>
  <c r="A123" i="1"/>
  <c r="A124" i="1"/>
  <c r="A125" i="1"/>
  <c r="A100" i="1"/>
  <c r="A99" i="1"/>
  <c r="A98" i="1"/>
  <c r="A97" i="1"/>
  <c r="A96" i="1"/>
  <c r="A95" i="1"/>
  <c r="A94" i="1"/>
  <c r="A93" i="1"/>
  <c r="A92" i="1"/>
  <c r="A91" i="1"/>
  <c r="A87" i="1"/>
  <c r="A86" i="1"/>
  <c r="A85" i="1"/>
  <c r="A84" i="1"/>
  <c r="A83" i="1"/>
  <c r="A82" i="1"/>
  <c r="A81" i="1"/>
  <c r="A80" i="1"/>
  <c r="A79" i="1"/>
  <c r="A78" i="1"/>
  <c r="A68" i="1"/>
  <c r="A67" i="1"/>
  <c r="A66" i="1"/>
  <c r="A65" i="1"/>
  <c r="A64" i="1"/>
  <c r="A63" i="1"/>
  <c r="A62" i="1"/>
  <c r="A61" i="1"/>
  <c r="A60" i="1"/>
  <c r="A59" i="1"/>
  <c r="A52" i="1"/>
  <c r="A51" i="1"/>
  <c r="A50" i="1"/>
  <c r="A49" i="1"/>
  <c r="DE113" i="21" l="1"/>
  <c r="FE113" i="21"/>
  <c r="ER113" i="21"/>
  <c r="EE113" i="21"/>
  <c r="DR113" i="21"/>
  <c r="CC113" i="21" l="1"/>
  <c r="BP113" i="21"/>
  <c r="BC113" i="21"/>
  <c r="AP113" i="21"/>
  <c r="O42" i="24" l="1"/>
  <c r="N42" i="24"/>
  <c r="M42" i="24"/>
  <c r="L42" i="24"/>
  <c r="K42" i="24"/>
  <c r="O40" i="24"/>
  <c r="N40" i="24"/>
  <c r="M40" i="24"/>
  <c r="L40" i="24"/>
  <c r="K40" i="24"/>
  <c r="O38" i="24"/>
  <c r="N38" i="24"/>
  <c r="M38" i="24"/>
  <c r="L38" i="24"/>
  <c r="K38" i="24"/>
  <c r="O40" i="25" l="1"/>
  <c r="N40" i="25"/>
  <c r="M40" i="25"/>
  <c r="L40" i="25"/>
  <c r="K40" i="25"/>
  <c r="CB28" i="36"/>
  <c r="CA28" i="36"/>
  <c r="BZ28" i="36"/>
  <c r="BY28" i="36"/>
  <c r="BX28" i="36"/>
  <c r="BW28" i="36"/>
  <c r="BV28" i="36"/>
  <c r="BU28" i="36"/>
  <c r="BT28" i="36"/>
  <c r="BS28" i="36"/>
  <c r="BR28" i="36"/>
  <c r="BQ28" i="36"/>
  <c r="BO28" i="36"/>
  <c r="BN28" i="36"/>
  <c r="BM28" i="36"/>
  <c r="BL28" i="36"/>
  <c r="BK28" i="36"/>
  <c r="BJ28" i="36"/>
  <c r="BI28" i="36"/>
  <c r="BH28" i="36"/>
  <c r="BG28" i="36"/>
  <c r="BF28" i="36"/>
  <c r="BE28" i="36"/>
  <c r="BD28" i="36"/>
  <c r="BB28" i="36"/>
  <c r="BA28" i="36"/>
  <c r="AZ28" i="36"/>
  <c r="AY28" i="36"/>
  <c r="AX28" i="36"/>
  <c r="AW28" i="36"/>
  <c r="AV28" i="36"/>
  <c r="AU28" i="36"/>
  <c r="AT28" i="36"/>
  <c r="AS28" i="36"/>
  <c r="AR28" i="36"/>
  <c r="AQ28" i="36"/>
  <c r="AO28" i="36"/>
  <c r="AN28" i="36"/>
  <c r="AM28" i="36"/>
  <c r="AL28" i="36"/>
  <c r="AK28" i="36"/>
  <c r="AJ28" i="36"/>
  <c r="AI28" i="36"/>
  <c r="AH28" i="36"/>
  <c r="AG28" i="36"/>
  <c r="AF28" i="36"/>
  <c r="AE28" i="36"/>
  <c r="AD28" i="36"/>
  <c r="AB28" i="36"/>
  <c r="AA28" i="36"/>
  <c r="Z28" i="36"/>
  <c r="Y28" i="36"/>
  <c r="X28" i="36"/>
  <c r="W28" i="36"/>
  <c r="V28" i="36"/>
  <c r="U28" i="36"/>
  <c r="T28" i="36"/>
  <c r="S28" i="36"/>
  <c r="R28" i="36"/>
  <c r="Q28" i="36"/>
  <c r="O28" i="36"/>
  <c r="N28" i="36"/>
  <c r="M28" i="36"/>
  <c r="L28" i="36"/>
  <c r="K28" i="36"/>
  <c r="J28" i="36"/>
  <c r="I28" i="36"/>
  <c r="H28" i="36"/>
  <c r="G28" i="36"/>
  <c r="F28" i="36"/>
  <c r="E28" i="36"/>
  <c r="D28" i="36"/>
  <c r="AP28" i="36" l="1"/>
  <c r="BC28" i="36"/>
  <c r="BP28" i="36"/>
  <c r="P28" i="36"/>
  <c r="AC28" i="36"/>
  <c r="CC28" i="36"/>
  <c r="M17" i="1"/>
  <c r="N169" i="12" l="1"/>
  <c r="M169" i="12"/>
  <c r="L169" i="12"/>
  <c r="K169" i="12"/>
  <c r="O167" i="12"/>
  <c r="N167" i="12"/>
  <c r="M167" i="12"/>
  <c r="L167" i="12"/>
  <c r="K167" i="12"/>
  <c r="C17" i="1" l="1"/>
  <c r="CE5" i="36" s="1"/>
  <c r="K9" i="1"/>
  <c r="R197" i="34"/>
  <c r="R196" i="34"/>
  <c r="R195" i="34"/>
  <c r="R194" i="34"/>
  <c r="R193" i="34"/>
  <c r="R192" i="34"/>
  <c r="R191" i="34"/>
  <c r="R190" i="34"/>
  <c r="R189" i="34"/>
  <c r="R188" i="34"/>
  <c r="R187" i="34"/>
  <c r="R186" i="34"/>
  <c r="R185" i="34"/>
  <c r="R184" i="34"/>
  <c r="R178" i="34"/>
  <c r="R177" i="34"/>
  <c r="R176" i="34"/>
  <c r="R175" i="34"/>
  <c r="R174" i="34"/>
  <c r="R173" i="34"/>
  <c r="R172" i="34"/>
  <c r="R171" i="34"/>
  <c r="R170" i="34"/>
  <c r="R169" i="34"/>
  <c r="R168" i="34"/>
  <c r="R167" i="34"/>
  <c r="R166" i="34"/>
  <c r="R165" i="34"/>
  <c r="R147" i="34"/>
  <c r="CE5" i="23" l="1"/>
  <c r="CE5" i="21"/>
  <c r="CE5" i="22"/>
  <c r="M10" i="1"/>
  <c r="E17" i="1" s="1"/>
  <c r="DF5" i="36" s="1"/>
  <c r="I42" i="24"/>
  <c r="I40" i="24"/>
  <c r="I38" i="24"/>
  <c r="I36" i="24"/>
  <c r="I34" i="24"/>
  <c r="DF5" i="22" l="1"/>
  <c r="DF5" i="21"/>
  <c r="G17" i="1"/>
  <c r="DS5" i="36" s="1"/>
  <c r="DF5" i="23"/>
  <c r="C18" i="1"/>
  <c r="AA24" i="1"/>
  <c r="AA25" i="1" s="1"/>
  <c r="CB66" i="20"/>
  <c r="CA66" i="20"/>
  <c r="BZ66" i="20"/>
  <c r="BY66" i="20"/>
  <c r="BX66" i="20"/>
  <c r="BW66" i="20"/>
  <c r="BV66" i="20"/>
  <c r="BU66" i="20"/>
  <c r="BT66" i="20"/>
  <c r="BS66" i="20"/>
  <c r="BR66" i="20"/>
  <c r="BQ66" i="20"/>
  <c r="BO66" i="20"/>
  <c r="BN66" i="20"/>
  <c r="BM66" i="20"/>
  <c r="BL66" i="20"/>
  <c r="BK66" i="20"/>
  <c r="BJ66" i="20"/>
  <c r="BI66" i="20"/>
  <c r="BH66" i="20"/>
  <c r="BG66" i="20"/>
  <c r="BF66" i="20"/>
  <c r="BE66" i="20"/>
  <c r="BD66" i="20"/>
  <c r="BB66" i="20"/>
  <c r="BA66" i="20"/>
  <c r="AZ66" i="20"/>
  <c r="AY66" i="20"/>
  <c r="AX66" i="20"/>
  <c r="AW66" i="20"/>
  <c r="AV66" i="20"/>
  <c r="AU66" i="20"/>
  <c r="AT66" i="20"/>
  <c r="AS66" i="20"/>
  <c r="AR66" i="20"/>
  <c r="AQ66" i="20"/>
  <c r="AO66" i="20"/>
  <c r="AN66" i="20"/>
  <c r="AM66" i="20"/>
  <c r="AL66" i="20"/>
  <c r="AK66" i="20"/>
  <c r="AJ66" i="20"/>
  <c r="AI66" i="20"/>
  <c r="AH66" i="20"/>
  <c r="AG66" i="20"/>
  <c r="AF66" i="20"/>
  <c r="AE66" i="20"/>
  <c r="AD66" i="20"/>
  <c r="AB66" i="20"/>
  <c r="AA66" i="20"/>
  <c r="Z66" i="20"/>
  <c r="Y66" i="20"/>
  <c r="X66" i="20"/>
  <c r="W66" i="20"/>
  <c r="V66" i="20"/>
  <c r="U66" i="20"/>
  <c r="T66" i="20"/>
  <c r="S66" i="20"/>
  <c r="R66" i="20"/>
  <c r="Q66" i="20"/>
  <c r="CB59" i="20"/>
  <c r="CA59" i="20"/>
  <c r="BZ59" i="20"/>
  <c r="BY59" i="20"/>
  <c r="BX59" i="20"/>
  <c r="BW59" i="20"/>
  <c r="BV59" i="20"/>
  <c r="BU59" i="20"/>
  <c r="BT59" i="20"/>
  <c r="BS59" i="20"/>
  <c r="BR59" i="20"/>
  <c r="BQ59" i="20"/>
  <c r="BO59" i="20"/>
  <c r="BN59" i="20"/>
  <c r="BM59" i="20"/>
  <c r="BL59" i="20"/>
  <c r="BK59" i="20"/>
  <c r="BJ59" i="20"/>
  <c r="BI59" i="20"/>
  <c r="BH59" i="20"/>
  <c r="BG59" i="20"/>
  <c r="BF59" i="20"/>
  <c r="BE59" i="20"/>
  <c r="BD59" i="20"/>
  <c r="BB59" i="20"/>
  <c r="BA59" i="20"/>
  <c r="AZ59" i="20"/>
  <c r="AY59" i="20"/>
  <c r="AX59" i="20"/>
  <c r="AW59" i="20"/>
  <c r="AV59" i="20"/>
  <c r="AU59" i="20"/>
  <c r="AT59" i="20"/>
  <c r="AS59" i="20"/>
  <c r="AR59" i="20"/>
  <c r="AQ59" i="20"/>
  <c r="AO59" i="20"/>
  <c r="AN59" i="20"/>
  <c r="AM59" i="20"/>
  <c r="AL59" i="20"/>
  <c r="AK59" i="20"/>
  <c r="AJ59" i="20"/>
  <c r="AI59" i="20"/>
  <c r="AH59" i="20"/>
  <c r="AG59" i="20"/>
  <c r="AF59" i="20"/>
  <c r="AE59" i="20"/>
  <c r="AD59" i="20"/>
  <c r="AB59" i="20"/>
  <c r="AA59" i="20"/>
  <c r="Z59" i="20"/>
  <c r="Y59" i="20"/>
  <c r="X59" i="20"/>
  <c r="W59" i="20"/>
  <c r="V59" i="20"/>
  <c r="U59" i="20"/>
  <c r="T59" i="20"/>
  <c r="S59" i="20"/>
  <c r="R59" i="20"/>
  <c r="Q59" i="20"/>
  <c r="CB48" i="20"/>
  <c r="CA48" i="20"/>
  <c r="BZ48" i="20"/>
  <c r="BY48" i="20"/>
  <c r="BX48" i="20"/>
  <c r="BW48" i="20"/>
  <c r="BV48" i="20"/>
  <c r="BU48" i="20"/>
  <c r="BT48" i="20"/>
  <c r="BS48" i="20"/>
  <c r="BR48" i="20"/>
  <c r="BQ48" i="20"/>
  <c r="BO48" i="20"/>
  <c r="BN48" i="20"/>
  <c r="BM48" i="20"/>
  <c r="BL48" i="20"/>
  <c r="BK48" i="20"/>
  <c r="BJ48" i="20"/>
  <c r="BI48" i="20"/>
  <c r="BH48" i="20"/>
  <c r="BG48" i="20"/>
  <c r="BF48" i="20"/>
  <c r="BE48" i="20"/>
  <c r="BD48" i="20"/>
  <c r="BB48" i="20"/>
  <c r="BA48" i="20"/>
  <c r="AZ48" i="20"/>
  <c r="AY48" i="20"/>
  <c r="AX48" i="20"/>
  <c r="AW48" i="20"/>
  <c r="AV48" i="20"/>
  <c r="AU48" i="20"/>
  <c r="AT48" i="20"/>
  <c r="AS48" i="20"/>
  <c r="AR48" i="20"/>
  <c r="AQ48" i="20"/>
  <c r="AO48" i="20"/>
  <c r="AN48" i="20"/>
  <c r="AM48" i="20"/>
  <c r="AL48" i="20"/>
  <c r="AK48" i="20"/>
  <c r="AJ48" i="20"/>
  <c r="AI48" i="20"/>
  <c r="AH48" i="20"/>
  <c r="AG48" i="20"/>
  <c r="AF48" i="20"/>
  <c r="AE48" i="20"/>
  <c r="AD48" i="20"/>
  <c r="AB48" i="20"/>
  <c r="AA48" i="20"/>
  <c r="Z48" i="20"/>
  <c r="Y48" i="20"/>
  <c r="X48" i="20"/>
  <c r="W48" i="20"/>
  <c r="V48" i="20"/>
  <c r="U48" i="20"/>
  <c r="T48" i="20"/>
  <c r="S48" i="20"/>
  <c r="R48" i="20"/>
  <c r="Q48" i="20"/>
  <c r="CB41" i="20"/>
  <c r="CA41" i="20"/>
  <c r="BZ41" i="20"/>
  <c r="BY41" i="20"/>
  <c r="BX41" i="20"/>
  <c r="BW41" i="20"/>
  <c r="BV41" i="20"/>
  <c r="BU41" i="20"/>
  <c r="BT41" i="20"/>
  <c r="BS41" i="20"/>
  <c r="BR41" i="20"/>
  <c r="BQ41" i="20"/>
  <c r="BO41" i="20"/>
  <c r="BN41" i="20"/>
  <c r="BM41" i="20"/>
  <c r="BL41" i="20"/>
  <c r="BK41" i="20"/>
  <c r="BJ41" i="20"/>
  <c r="BI41" i="20"/>
  <c r="BH41" i="20"/>
  <c r="BG41" i="20"/>
  <c r="BF41" i="20"/>
  <c r="BE41" i="20"/>
  <c r="BD41" i="20"/>
  <c r="BB41" i="20"/>
  <c r="BA41" i="20"/>
  <c r="AZ41" i="20"/>
  <c r="AY41" i="20"/>
  <c r="AX41" i="20"/>
  <c r="AW41" i="20"/>
  <c r="AV41" i="20"/>
  <c r="AU41" i="20"/>
  <c r="AT41" i="20"/>
  <c r="AS41" i="20"/>
  <c r="AR41" i="20"/>
  <c r="AQ41" i="20"/>
  <c r="AO41" i="20"/>
  <c r="AN41" i="20"/>
  <c r="AM41" i="20"/>
  <c r="AL41" i="20"/>
  <c r="AK41" i="20"/>
  <c r="AJ41" i="20"/>
  <c r="AI41" i="20"/>
  <c r="AH41" i="20"/>
  <c r="AG41" i="20"/>
  <c r="AF41" i="20"/>
  <c r="AE41" i="20"/>
  <c r="AD41" i="20"/>
  <c r="AB41" i="20"/>
  <c r="AA41" i="20"/>
  <c r="Z41" i="20"/>
  <c r="Y41" i="20"/>
  <c r="X41" i="20"/>
  <c r="W41" i="20"/>
  <c r="V41" i="20"/>
  <c r="U41" i="20"/>
  <c r="T41" i="20"/>
  <c r="S41" i="20"/>
  <c r="R41" i="20"/>
  <c r="Q41" i="20"/>
  <c r="B39" i="20"/>
  <c r="B46" i="20"/>
  <c r="B57" i="20"/>
  <c r="B64" i="20"/>
  <c r="B100" i="20"/>
  <c r="B99" i="20"/>
  <c r="B98" i="20"/>
  <c r="B97" i="20"/>
  <c r="B96" i="20"/>
  <c r="B42" i="19"/>
  <c r="B41" i="19"/>
  <c r="B40" i="19"/>
  <c r="B39" i="19"/>
  <c r="B38" i="19"/>
  <c r="B37" i="19"/>
  <c r="B36" i="19"/>
  <c r="B35" i="19"/>
  <c r="B34" i="19"/>
  <c r="B33" i="19"/>
  <c r="B54" i="19"/>
  <c r="B53" i="19"/>
  <c r="B52" i="19"/>
  <c r="B51" i="19"/>
  <c r="B50" i="19"/>
  <c r="B49" i="19"/>
  <c r="B48" i="19"/>
  <c r="B47" i="19"/>
  <c r="B46" i="19"/>
  <c r="B45" i="19"/>
  <c r="B99" i="19"/>
  <c r="B98" i="19"/>
  <c r="B97" i="19"/>
  <c r="B96" i="19"/>
  <c r="B95" i="19"/>
  <c r="B94" i="19"/>
  <c r="B93" i="19"/>
  <c r="B92" i="19"/>
  <c r="B91" i="19"/>
  <c r="B90" i="19"/>
  <c r="B111" i="19"/>
  <c r="B110" i="19"/>
  <c r="B109" i="19"/>
  <c r="B108" i="19"/>
  <c r="B107" i="19"/>
  <c r="B106" i="19"/>
  <c r="B105" i="19"/>
  <c r="B104" i="19"/>
  <c r="B103" i="19"/>
  <c r="B102" i="19"/>
  <c r="B123" i="19"/>
  <c r="B122" i="19"/>
  <c r="B121" i="19"/>
  <c r="B120" i="19"/>
  <c r="B119" i="19"/>
  <c r="B118" i="19"/>
  <c r="B117" i="19"/>
  <c r="B116" i="19"/>
  <c r="B115" i="19"/>
  <c r="B114" i="19"/>
  <c r="B141" i="19"/>
  <c r="B140" i="19"/>
  <c r="B139" i="19"/>
  <c r="B138" i="19"/>
  <c r="B137" i="19"/>
  <c r="B136" i="19"/>
  <c r="B135" i="19"/>
  <c r="B134" i="19"/>
  <c r="B133" i="19"/>
  <c r="B132" i="19"/>
  <c r="B153" i="19"/>
  <c r="B152" i="19"/>
  <c r="B151" i="19"/>
  <c r="B150" i="19"/>
  <c r="B149" i="19"/>
  <c r="B148" i="19"/>
  <c r="B147" i="19"/>
  <c r="B146" i="19"/>
  <c r="B145" i="19"/>
  <c r="B144" i="19"/>
  <c r="B162" i="19"/>
  <c r="B161" i="19"/>
  <c r="B160" i="19"/>
  <c r="B159" i="19"/>
  <c r="C48" i="21"/>
  <c r="C47" i="21"/>
  <c r="C46" i="21"/>
  <c r="C45" i="21"/>
  <c r="C44" i="21"/>
  <c r="C43" i="21"/>
  <c r="C42" i="21"/>
  <c r="C41" i="21"/>
  <c r="C40" i="21"/>
  <c r="C39" i="21"/>
  <c r="C36" i="21"/>
  <c r="C35" i="21"/>
  <c r="C34" i="21"/>
  <c r="C33" i="21"/>
  <c r="C32" i="21"/>
  <c r="C31" i="21"/>
  <c r="C30" i="21"/>
  <c r="C29" i="21"/>
  <c r="C28" i="21"/>
  <c r="C27" i="21"/>
  <c r="C18" i="21"/>
  <c r="C58" i="12" s="1"/>
  <c r="C17" i="21"/>
  <c r="C57" i="12" s="1"/>
  <c r="C16" i="21"/>
  <c r="C56" i="12" s="1"/>
  <c r="C15" i="21"/>
  <c r="C55" i="12" s="1"/>
  <c r="CB118" i="19"/>
  <c r="CA118" i="19"/>
  <c r="BZ118" i="19"/>
  <c r="BY118" i="19"/>
  <c r="BX118" i="19"/>
  <c r="BW118" i="19"/>
  <c r="BV118" i="19"/>
  <c r="BU118" i="19"/>
  <c r="BT118" i="19"/>
  <c r="BS118" i="19"/>
  <c r="BR118" i="19"/>
  <c r="BQ118" i="19"/>
  <c r="BO118" i="19"/>
  <c r="BN118" i="19"/>
  <c r="BM118" i="19"/>
  <c r="BL118" i="19"/>
  <c r="BK118" i="19"/>
  <c r="BJ118" i="19"/>
  <c r="BI118" i="19"/>
  <c r="BH118" i="19"/>
  <c r="BG118" i="19"/>
  <c r="BF118" i="19"/>
  <c r="BE118" i="19"/>
  <c r="BD118" i="19"/>
  <c r="BB118" i="19"/>
  <c r="BA118" i="19"/>
  <c r="AZ118" i="19"/>
  <c r="AY118" i="19"/>
  <c r="AX118" i="19"/>
  <c r="AW118" i="19"/>
  <c r="AV118" i="19"/>
  <c r="AU118" i="19"/>
  <c r="AT118" i="19"/>
  <c r="AS118" i="19"/>
  <c r="AR118" i="19"/>
  <c r="AQ118" i="19"/>
  <c r="AO118" i="19"/>
  <c r="AN118" i="19"/>
  <c r="AM118" i="19"/>
  <c r="AL118" i="19"/>
  <c r="AK118" i="19"/>
  <c r="AJ118" i="19"/>
  <c r="AI118" i="19"/>
  <c r="AH118" i="19"/>
  <c r="AG118" i="19"/>
  <c r="AF118" i="19"/>
  <c r="AE118" i="19"/>
  <c r="AD118" i="19"/>
  <c r="AB118" i="19"/>
  <c r="AA118" i="19"/>
  <c r="Z118" i="19"/>
  <c r="Y118" i="19"/>
  <c r="X118" i="19"/>
  <c r="W118" i="19"/>
  <c r="V118" i="19"/>
  <c r="U118" i="19"/>
  <c r="T118" i="19"/>
  <c r="S118" i="19"/>
  <c r="R118" i="19"/>
  <c r="Q118" i="19"/>
  <c r="O118" i="19"/>
  <c r="N118" i="19"/>
  <c r="M118" i="19"/>
  <c r="L118" i="19"/>
  <c r="K118" i="19"/>
  <c r="J118" i="19"/>
  <c r="I118" i="19"/>
  <c r="H118" i="19"/>
  <c r="G118" i="19"/>
  <c r="F118" i="19"/>
  <c r="E118" i="19"/>
  <c r="D118" i="19"/>
  <c r="CB117" i="19"/>
  <c r="CA117" i="19"/>
  <c r="BZ117" i="19"/>
  <c r="BY117" i="19"/>
  <c r="BX117" i="19"/>
  <c r="BW117" i="19"/>
  <c r="BV117" i="19"/>
  <c r="BU117" i="19"/>
  <c r="BT117" i="19"/>
  <c r="BS117" i="19"/>
  <c r="BR117" i="19"/>
  <c r="BQ117" i="19"/>
  <c r="BO117" i="19"/>
  <c r="BN117" i="19"/>
  <c r="BM117" i="19"/>
  <c r="BL117" i="19"/>
  <c r="BK117" i="19"/>
  <c r="BJ117" i="19"/>
  <c r="BI117" i="19"/>
  <c r="BH117" i="19"/>
  <c r="BG117" i="19"/>
  <c r="BF117" i="19"/>
  <c r="BE117" i="19"/>
  <c r="BD117" i="19"/>
  <c r="BB117" i="19"/>
  <c r="BA117" i="19"/>
  <c r="AZ117" i="19"/>
  <c r="AY117" i="19"/>
  <c r="AX117" i="19"/>
  <c r="AW117" i="19"/>
  <c r="AV117" i="19"/>
  <c r="AU117" i="19"/>
  <c r="AT117" i="19"/>
  <c r="AS117" i="19"/>
  <c r="AR117" i="19"/>
  <c r="AQ117" i="19"/>
  <c r="AO117" i="19"/>
  <c r="AN117" i="19"/>
  <c r="AM117" i="19"/>
  <c r="AL117" i="19"/>
  <c r="AK117" i="19"/>
  <c r="AJ117" i="19"/>
  <c r="AI117" i="19"/>
  <c r="AH117" i="19"/>
  <c r="AG117" i="19"/>
  <c r="AF117" i="19"/>
  <c r="AE117" i="19"/>
  <c r="AD117" i="19"/>
  <c r="AB117" i="19"/>
  <c r="AA117" i="19"/>
  <c r="Z117" i="19"/>
  <c r="Y117" i="19"/>
  <c r="X117" i="19"/>
  <c r="W117" i="19"/>
  <c r="V117" i="19"/>
  <c r="U117" i="19"/>
  <c r="T117" i="19"/>
  <c r="S117" i="19"/>
  <c r="R117" i="19"/>
  <c r="Q117" i="19"/>
  <c r="O117" i="19"/>
  <c r="N117" i="19"/>
  <c r="M117" i="19"/>
  <c r="L117" i="19"/>
  <c r="K117" i="19"/>
  <c r="J117" i="19"/>
  <c r="I117" i="19"/>
  <c r="H117" i="19"/>
  <c r="G117" i="19"/>
  <c r="F117" i="19"/>
  <c r="E117" i="19"/>
  <c r="D117" i="19"/>
  <c r="C39" i="19"/>
  <c r="C38" i="19"/>
  <c r="C37" i="19"/>
  <c r="C36" i="19"/>
  <c r="B97" i="1"/>
  <c r="B96" i="1"/>
  <c r="B95" i="1"/>
  <c r="B94" i="1"/>
  <c r="B84" i="1"/>
  <c r="B83" i="1"/>
  <c r="B82" i="1"/>
  <c r="B81" i="1"/>
  <c r="M68" i="1"/>
  <c r="M64" i="1"/>
  <c r="CA65" i="1"/>
  <c r="BZ65" i="1"/>
  <c r="BY65" i="1"/>
  <c r="BX65" i="1"/>
  <c r="BW65" i="1"/>
  <c r="BX39" i="19" s="1"/>
  <c r="BV65" i="1"/>
  <c r="BU65" i="1"/>
  <c r="BT65" i="1"/>
  <c r="BS65" i="1"/>
  <c r="BR65" i="1"/>
  <c r="BQ65" i="1"/>
  <c r="BP65" i="1"/>
  <c r="BN65" i="1"/>
  <c r="BO18" i="21" s="1"/>
  <c r="BM65" i="1"/>
  <c r="BN33" i="21" s="1"/>
  <c r="BL65" i="1"/>
  <c r="BK65" i="1"/>
  <c r="BJ65" i="1"/>
  <c r="BI65" i="1"/>
  <c r="BH65" i="1"/>
  <c r="BG65" i="1"/>
  <c r="BF65" i="1"/>
  <c r="BG18" i="21" s="1"/>
  <c r="BE65" i="1"/>
  <c r="BD65" i="1"/>
  <c r="BC65" i="1"/>
  <c r="BA65" i="1"/>
  <c r="AZ65" i="1"/>
  <c r="BA45" i="21" s="1"/>
  <c r="AY65" i="1"/>
  <c r="AX65" i="1"/>
  <c r="AW65" i="1"/>
  <c r="AX18" i="21" s="1"/>
  <c r="AV65" i="1"/>
  <c r="AW33" i="21" s="1"/>
  <c r="AU65" i="1"/>
  <c r="AT65" i="1"/>
  <c r="AS65" i="1"/>
  <c r="AR65" i="1"/>
  <c r="AQ65" i="1"/>
  <c r="AP65" i="1"/>
  <c r="AN65" i="1"/>
  <c r="AO96" i="19" s="1"/>
  <c r="AM65" i="1"/>
  <c r="AL65" i="1"/>
  <c r="AK65" i="1"/>
  <c r="AJ65" i="1"/>
  <c r="AI65" i="1"/>
  <c r="AH65" i="1"/>
  <c r="AG65" i="1"/>
  <c r="AF65" i="1"/>
  <c r="AG18" i="21" s="1"/>
  <c r="AE65" i="1"/>
  <c r="AF33" i="21" s="1"/>
  <c r="AD65" i="1"/>
  <c r="AE39" i="19" s="1"/>
  <c r="AC65" i="1"/>
  <c r="AA65" i="1"/>
  <c r="AB150" i="19" s="1"/>
  <c r="Z65" i="1"/>
  <c r="Y65" i="1"/>
  <c r="X65" i="1"/>
  <c r="W65" i="1"/>
  <c r="X18" i="21" s="1"/>
  <c r="V65" i="1"/>
  <c r="U65" i="1"/>
  <c r="T65" i="1"/>
  <c r="S65" i="1"/>
  <c r="R65" i="1"/>
  <c r="S39" i="19" s="1"/>
  <c r="Q65" i="1"/>
  <c r="P65" i="1"/>
  <c r="N65" i="1"/>
  <c r="O18" i="21" s="1"/>
  <c r="M65" i="1"/>
  <c r="N33" i="21" s="1"/>
  <c r="L65" i="1"/>
  <c r="K65" i="1"/>
  <c r="J65" i="1"/>
  <c r="I65" i="1"/>
  <c r="H65" i="1"/>
  <c r="G65" i="1"/>
  <c r="F65" i="1"/>
  <c r="G96" i="19" s="1"/>
  <c r="E65" i="1"/>
  <c r="D65" i="1"/>
  <c r="C65" i="1"/>
  <c r="B65" i="1"/>
  <c r="CA64" i="1"/>
  <c r="BZ64" i="1"/>
  <c r="CA17" i="21" s="1"/>
  <c r="BY64" i="1"/>
  <c r="BZ32" i="21" s="1"/>
  <c r="BX64" i="1"/>
  <c r="BW64" i="1"/>
  <c r="BV64" i="1"/>
  <c r="BW17" i="21" s="1"/>
  <c r="BU64" i="1"/>
  <c r="BV32" i="21" s="1"/>
  <c r="BT64" i="1"/>
  <c r="BS64" i="1"/>
  <c r="BR64" i="1"/>
  <c r="BS17" i="21" s="1"/>
  <c r="BQ64" i="1"/>
  <c r="BR44" i="21" s="1"/>
  <c r="BP64" i="1"/>
  <c r="BQ38" i="19" s="1"/>
  <c r="BN64" i="1"/>
  <c r="BM64" i="1"/>
  <c r="BN17" i="21" s="1"/>
  <c r="BL64" i="1"/>
  <c r="BK64" i="1"/>
  <c r="BJ64" i="1"/>
  <c r="BI64" i="1"/>
  <c r="BJ17" i="21" s="1"/>
  <c r="BH64" i="1"/>
  <c r="BI32" i="21" s="1"/>
  <c r="BG64" i="1"/>
  <c r="BF64" i="1"/>
  <c r="BE64" i="1"/>
  <c r="BF17" i="21" s="1"/>
  <c r="BD64" i="1"/>
  <c r="BE32" i="21" s="1"/>
  <c r="BC64" i="1"/>
  <c r="BA64" i="1"/>
  <c r="AZ64" i="1"/>
  <c r="BA17" i="21" s="1"/>
  <c r="AY64" i="1"/>
  <c r="AZ17" i="21" s="1"/>
  <c r="AX64" i="1"/>
  <c r="AW64" i="1"/>
  <c r="AV64" i="1"/>
  <c r="AW17" i="21" s="1"/>
  <c r="AU64" i="1"/>
  <c r="AT64" i="1"/>
  <c r="AS64" i="1"/>
  <c r="AR64" i="1"/>
  <c r="AS17" i="21" s="1"/>
  <c r="AQ64" i="1"/>
  <c r="AR32" i="21" s="1"/>
  <c r="AP64" i="1"/>
  <c r="AN64" i="1"/>
  <c r="AM64" i="1"/>
  <c r="AN17" i="21" s="1"/>
  <c r="AL64" i="1"/>
  <c r="AM32" i="21" s="1"/>
  <c r="AK64" i="1"/>
  <c r="AJ64" i="1"/>
  <c r="AI64" i="1"/>
  <c r="AJ17" i="21" s="1"/>
  <c r="AH64" i="1"/>
  <c r="AI44" i="21" s="1"/>
  <c r="AG64" i="1"/>
  <c r="AH38" i="19" s="1"/>
  <c r="AF64" i="1"/>
  <c r="AE64" i="1"/>
  <c r="AF17" i="21" s="1"/>
  <c r="AD64" i="1"/>
  <c r="AC64" i="1"/>
  <c r="AD44" i="21" s="1"/>
  <c r="AA64" i="1"/>
  <c r="Z64" i="1"/>
  <c r="AA17" i="21" s="1"/>
  <c r="Y64" i="1"/>
  <c r="Z32" i="21" s="1"/>
  <c r="X64" i="1"/>
  <c r="W64" i="1"/>
  <c r="V64" i="1"/>
  <c r="W17" i="21" s="1"/>
  <c r="U64" i="1"/>
  <c r="V32" i="21" s="1"/>
  <c r="T64" i="1"/>
  <c r="S64" i="1"/>
  <c r="R64" i="1"/>
  <c r="S17" i="21" s="1"/>
  <c r="Q64" i="1"/>
  <c r="R44" i="21" s="1"/>
  <c r="P64" i="1"/>
  <c r="N64" i="1"/>
  <c r="L64" i="1"/>
  <c r="M32" i="21" s="1"/>
  <c r="K64" i="1"/>
  <c r="L44" i="21" s="1"/>
  <c r="J64" i="1"/>
  <c r="I64" i="1"/>
  <c r="J17" i="21" s="1"/>
  <c r="H64" i="1"/>
  <c r="I32" i="21" s="1"/>
  <c r="G64" i="1"/>
  <c r="H38" i="19" s="1"/>
  <c r="F64" i="1"/>
  <c r="E64" i="1"/>
  <c r="D64" i="1"/>
  <c r="E32" i="21" s="1"/>
  <c r="C64" i="1"/>
  <c r="B64" i="1"/>
  <c r="CA63" i="1"/>
  <c r="BZ63" i="1"/>
  <c r="CA16" i="21" s="1"/>
  <c r="BY63" i="1"/>
  <c r="BX63" i="1"/>
  <c r="BW63" i="1"/>
  <c r="BV63" i="1"/>
  <c r="BW16" i="21" s="1"/>
  <c r="BU63" i="1"/>
  <c r="BT63" i="1"/>
  <c r="BU31" i="21" s="1"/>
  <c r="BS63" i="1"/>
  <c r="BR63" i="1"/>
  <c r="BS16" i="21" s="1"/>
  <c r="BQ63" i="1"/>
  <c r="BP63" i="1"/>
  <c r="BN63" i="1"/>
  <c r="BM63" i="1"/>
  <c r="BN16" i="21" s="1"/>
  <c r="BL63" i="1"/>
  <c r="BK63" i="1"/>
  <c r="BJ63" i="1"/>
  <c r="BI63" i="1"/>
  <c r="BJ16" i="21" s="1"/>
  <c r="BH63" i="1"/>
  <c r="BG63" i="1"/>
  <c r="BF63" i="1"/>
  <c r="BG94" i="19" s="1"/>
  <c r="BE63" i="1"/>
  <c r="BF16" i="21" s="1"/>
  <c r="BD63" i="1"/>
  <c r="BC63" i="1"/>
  <c r="BD31" i="21" s="1"/>
  <c r="BA63" i="1"/>
  <c r="AZ63" i="1"/>
  <c r="BA148" i="19" s="1"/>
  <c r="AY63" i="1"/>
  <c r="AX63" i="1"/>
  <c r="AW63" i="1"/>
  <c r="AV63" i="1"/>
  <c r="AW16" i="21" s="1"/>
  <c r="AU63" i="1"/>
  <c r="AT63" i="1"/>
  <c r="AU31" i="21" s="1"/>
  <c r="AS63" i="1"/>
  <c r="AR63" i="1"/>
  <c r="AS16" i="21" s="1"/>
  <c r="AQ63" i="1"/>
  <c r="AP63" i="1"/>
  <c r="AN63" i="1"/>
  <c r="AM63" i="1"/>
  <c r="AN16" i="21" s="1"/>
  <c r="AL63" i="1"/>
  <c r="AK63" i="1"/>
  <c r="AL31" i="21" s="1"/>
  <c r="AJ63" i="1"/>
  <c r="AI63" i="1"/>
  <c r="AJ16" i="21" s="1"/>
  <c r="AH63" i="1"/>
  <c r="AG63" i="1"/>
  <c r="AF63" i="1"/>
  <c r="AE63" i="1"/>
  <c r="AF16" i="21" s="1"/>
  <c r="AD63" i="1"/>
  <c r="AC63" i="1"/>
  <c r="AA63" i="1"/>
  <c r="Z63" i="1"/>
  <c r="AA16" i="21" s="1"/>
  <c r="Y63" i="1"/>
  <c r="X63" i="1"/>
  <c r="Y43" i="21" s="1"/>
  <c r="W63" i="1"/>
  <c r="X94" i="19" s="1"/>
  <c r="V63" i="1"/>
  <c r="W16" i="21" s="1"/>
  <c r="U63" i="1"/>
  <c r="T63" i="1"/>
  <c r="S63" i="1"/>
  <c r="T16" i="21" s="1"/>
  <c r="R63" i="1"/>
  <c r="S148" i="19" s="1"/>
  <c r="Q63" i="1"/>
  <c r="R16" i="21" s="1"/>
  <c r="P63" i="1"/>
  <c r="Q31" i="21" s="1"/>
  <c r="N63" i="1"/>
  <c r="M63" i="1"/>
  <c r="N16" i="21" s="1"/>
  <c r="L63" i="1"/>
  <c r="K63" i="1"/>
  <c r="J63" i="1"/>
  <c r="I63" i="1"/>
  <c r="J16" i="21" s="1"/>
  <c r="H63" i="1"/>
  <c r="G63" i="1"/>
  <c r="H43" i="21" s="1"/>
  <c r="F63" i="1"/>
  <c r="E63" i="1"/>
  <c r="F16" i="21" s="1"/>
  <c r="D63" i="1"/>
  <c r="C63" i="1"/>
  <c r="D148" i="19" s="1"/>
  <c r="B63" i="1"/>
  <c r="CA62" i="1"/>
  <c r="CB15" i="21" s="1"/>
  <c r="BZ62" i="1"/>
  <c r="BY62" i="1"/>
  <c r="BZ15" i="21" s="1"/>
  <c r="BX62" i="1"/>
  <c r="BY36" i="19" s="1"/>
  <c r="BW62" i="1"/>
  <c r="BX15" i="21" s="1"/>
  <c r="BV62" i="1"/>
  <c r="BU62" i="1"/>
  <c r="BV15" i="21" s="1"/>
  <c r="BT62" i="1"/>
  <c r="BU15" i="21" s="1"/>
  <c r="BS62" i="1"/>
  <c r="BT30" i="21" s="1"/>
  <c r="BR62" i="1"/>
  <c r="BQ62" i="1"/>
  <c r="BR15" i="21" s="1"/>
  <c r="BP62" i="1"/>
  <c r="BN62" i="1"/>
  <c r="BO15" i="21" s="1"/>
  <c r="BM62" i="1"/>
  <c r="BL62" i="1"/>
  <c r="BM15" i="21" s="1"/>
  <c r="BK62" i="1"/>
  <c r="BL15" i="21" s="1"/>
  <c r="BJ62" i="1"/>
  <c r="BK15" i="21" s="1"/>
  <c r="BI62" i="1"/>
  <c r="BJ147" i="19" s="1"/>
  <c r="BH62" i="1"/>
  <c r="BI15" i="21" s="1"/>
  <c r="BG62" i="1"/>
  <c r="BH15" i="21" s="1"/>
  <c r="BF62" i="1"/>
  <c r="BG15" i="21" s="1"/>
  <c r="BE62" i="1"/>
  <c r="BD62" i="1"/>
  <c r="BE15" i="21" s="1"/>
  <c r="BC62" i="1"/>
  <c r="BD15" i="21" s="1"/>
  <c r="BA62" i="1"/>
  <c r="BB30" i="21" s="1"/>
  <c r="AZ62" i="1"/>
  <c r="AY62" i="1"/>
  <c r="AZ15" i="21" s="1"/>
  <c r="AX62" i="1"/>
  <c r="AY36" i="19" s="1"/>
  <c r="AW62" i="1"/>
  <c r="AX15" i="21" s="1"/>
  <c r="AV62" i="1"/>
  <c r="AU62" i="1"/>
  <c r="AV15" i="21" s="1"/>
  <c r="AT62" i="1"/>
  <c r="AU30" i="21" s="1"/>
  <c r="AS62" i="1"/>
  <c r="AT15" i="21" s="1"/>
  <c r="AR62" i="1"/>
  <c r="AQ62" i="1"/>
  <c r="AR15" i="21" s="1"/>
  <c r="AP62" i="1"/>
  <c r="AQ36" i="19" s="1"/>
  <c r="AN62" i="1"/>
  <c r="AO42" i="21" s="1"/>
  <c r="AM62" i="1"/>
  <c r="AL62" i="1"/>
  <c r="AM15" i="21" s="1"/>
  <c r="AK62" i="1"/>
  <c r="AL30" i="21" s="1"/>
  <c r="AJ62" i="1"/>
  <c r="AK15" i="21" s="1"/>
  <c r="AI62" i="1"/>
  <c r="AH62" i="1"/>
  <c r="AI15" i="21" s="1"/>
  <c r="AG62" i="1"/>
  <c r="AH15" i="21" s="1"/>
  <c r="AF62" i="1"/>
  <c r="AG15" i="21" s="1"/>
  <c r="AE62" i="1"/>
  <c r="AD62" i="1"/>
  <c r="AE15" i="21" s="1"/>
  <c r="AC62" i="1"/>
  <c r="AD30" i="21" s="1"/>
  <c r="AA62" i="1"/>
  <c r="AB15" i="21" s="1"/>
  <c r="Z62" i="1"/>
  <c r="Y62" i="1"/>
  <c r="Z15" i="21" s="1"/>
  <c r="X62" i="1"/>
  <c r="Y15" i="21" s="1"/>
  <c r="W62" i="1"/>
  <c r="X15" i="21" s="1"/>
  <c r="V62" i="1"/>
  <c r="U62" i="1"/>
  <c r="V15" i="21" s="1"/>
  <c r="T62" i="1"/>
  <c r="U30" i="21" s="1"/>
  <c r="S62" i="1"/>
  <c r="T15" i="21" s="1"/>
  <c r="R62" i="1"/>
  <c r="Q62" i="1"/>
  <c r="R15" i="21" s="1"/>
  <c r="P62" i="1"/>
  <c r="Q36" i="19" s="1"/>
  <c r="N62" i="1"/>
  <c r="O15" i="21" s="1"/>
  <c r="M62" i="1"/>
  <c r="L62" i="1"/>
  <c r="M15" i="21" s="1"/>
  <c r="K62" i="1"/>
  <c r="L30" i="21" s="1"/>
  <c r="J62" i="1"/>
  <c r="K15" i="21" s="1"/>
  <c r="I62" i="1"/>
  <c r="J93" i="19" s="1"/>
  <c r="H62" i="1"/>
  <c r="I15" i="21" s="1"/>
  <c r="G62" i="1"/>
  <c r="H36" i="19" s="1"/>
  <c r="F62" i="1"/>
  <c r="G15" i="21" s="1"/>
  <c r="E62" i="1"/>
  <c r="D62" i="1"/>
  <c r="E15" i="21" s="1"/>
  <c r="C62" i="1"/>
  <c r="B62" i="1"/>
  <c r="B52" i="1"/>
  <c r="B51" i="1"/>
  <c r="B50" i="1"/>
  <c r="B49" i="1"/>
  <c r="CB39" i="1"/>
  <c r="BO39" i="1"/>
  <c r="BB39" i="1"/>
  <c r="AO39" i="1"/>
  <c r="AB39" i="1"/>
  <c r="CB38" i="1"/>
  <c r="BO38" i="1"/>
  <c r="BB38" i="1"/>
  <c r="AO38" i="1"/>
  <c r="AB38" i="1"/>
  <c r="CB37" i="1"/>
  <c r="BO37" i="1"/>
  <c r="BB37" i="1"/>
  <c r="AO37" i="1"/>
  <c r="AB37" i="1"/>
  <c r="O37" i="1"/>
  <c r="O38" i="1"/>
  <c r="O39" i="1"/>
  <c r="BQ15" i="21" l="1"/>
  <c r="BG42" i="21"/>
  <c r="AG93" i="19"/>
  <c r="DF7" i="36"/>
  <c r="DS5" i="22"/>
  <c r="DS5" i="21"/>
  <c r="DF7" i="23"/>
  <c r="DF7" i="22"/>
  <c r="DF7" i="21"/>
  <c r="I17" i="1"/>
  <c r="EF5" i="36" s="1"/>
  <c r="DS5" i="23"/>
  <c r="BX18" i="21"/>
  <c r="BI44" i="21"/>
  <c r="H30" i="21"/>
  <c r="AQ30" i="21"/>
  <c r="G42" i="21"/>
  <c r="BX42" i="21"/>
  <c r="S45" i="21"/>
  <c r="BQ36" i="19"/>
  <c r="BQ48" i="19" s="1"/>
  <c r="G18" i="21"/>
  <c r="AH30" i="21"/>
  <c r="BB15" i="21"/>
  <c r="BT15" i="21"/>
  <c r="Q30" i="21"/>
  <c r="X42" i="21"/>
  <c r="H44" i="21"/>
  <c r="AO18" i="21"/>
  <c r="AH36" i="19"/>
  <c r="AH48" i="19" s="1"/>
  <c r="AO15" i="21"/>
  <c r="Y30" i="21"/>
  <c r="AB24" i="1"/>
  <c r="Z24" i="1"/>
  <c r="F96" i="20"/>
  <c r="F40" i="20" s="1"/>
  <c r="F147" i="19"/>
  <c r="F36" i="19"/>
  <c r="F48" i="19" s="1"/>
  <c r="F93" i="19"/>
  <c r="F42" i="21"/>
  <c r="F30" i="21"/>
  <c r="N96" i="20"/>
  <c r="N40" i="20" s="1"/>
  <c r="N93" i="19"/>
  <c r="N147" i="19"/>
  <c r="N36" i="19"/>
  <c r="N48" i="19" s="1"/>
  <c r="N42" i="21"/>
  <c r="N30" i="21"/>
  <c r="AA96" i="20"/>
  <c r="AA40" i="20" s="1"/>
  <c r="AA36" i="19"/>
  <c r="AA48" i="19" s="1"/>
  <c r="AA42" i="21"/>
  <c r="AA30" i="21"/>
  <c r="AA93" i="19"/>
  <c r="AJ96" i="20"/>
  <c r="AJ40" i="20" s="1"/>
  <c r="AJ93" i="19"/>
  <c r="AJ36" i="19"/>
  <c r="AJ48" i="19" s="1"/>
  <c r="AJ42" i="21"/>
  <c r="AJ30" i="21"/>
  <c r="AJ147" i="19"/>
  <c r="AS96" i="20"/>
  <c r="AS40" i="20" s="1"/>
  <c r="AS93" i="19"/>
  <c r="AS36" i="19"/>
  <c r="AS48" i="19" s="1"/>
  <c r="AS42" i="21"/>
  <c r="AS30" i="21"/>
  <c r="AS147" i="19"/>
  <c r="BF96" i="20"/>
  <c r="BF40" i="20" s="1"/>
  <c r="BF93" i="19"/>
  <c r="BF147" i="19"/>
  <c r="BF36" i="19"/>
  <c r="BF48" i="19" s="1"/>
  <c r="BF42" i="21"/>
  <c r="BF30" i="21"/>
  <c r="BN96" i="20"/>
  <c r="BN40" i="20" s="1"/>
  <c r="BN93" i="19"/>
  <c r="BN147" i="19"/>
  <c r="BN36" i="19"/>
  <c r="BN48" i="19" s="1"/>
  <c r="BN42" i="21"/>
  <c r="BN30" i="21"/>
  <c r="L97" i="20"/>
  <c r="L47" i="20" s="1"/>
  <c r="L94" i="19"/>
  <c r="L148" i="19"/>
  <c r="L37" i="19"/>
  <c r="L49" i="19" s="1"/>
  <c r="U97" i="20"/>
  <c r="U47" i="20" s="1"/>
  <c r="U49" i="20" s="1"/>
  <c r="V50" i="20" s="1"/>
  <c r="U94" i="19"/>
  <c r="U148" i="19"/>
  <c r="U16" i="21"/>
  <c r="U37" i="19"/>
  <c r="U49" i="19" s="1"/>
  <c r="AH97" i="20"/>
  <c r="AH47" i="20" s="1"/>
  <c r="AH49" i="20" s="1"/>
  <c r="AI50" i="20" s="1"/>
  <c r="AH94" i="19"/>
  <c r="AH148" i="19"/>
  <c r="AH16" i="21"/>
  <c r="BB63" i="1"/>
  <c r="AQ97" i="20"/>
  <c r="AQ47" i="20" s="1"/>
  <c r="AQ49" i="20" s="1"/>
  <c r="AR50" i="20" s="1"/>
  <c r="AQ94" i="19"/>
  <c r="AQ148" i="19"/>
  <c r="AQ16" i="21"/>
  <c r="AY94" i="19"/>
  <c r="AY97" i="20"/>
  <c r="AY47" i="20" s="1"/>
  <c r="AY49" i="20" s="1"/>
  <c r="AZ50" i="20" s="1"/>
  <c r="AY148" i="19"/>
  <c r="AY16" i="21"/>
  <c r="BH97" i="20"/>
  <c r="BH47" i="20" s="1"/>
  <c r="BH49" i="20" s="1"/>
  <c r="BI50" i="20" s="1"/>
  <c r="BH94" i="19"/>
  <c r="BH148" i="19"/>
  <c r="BH16" i="21"/>
  <c r="CB63" i="1"/>
  <c r="BQ97" i="20"/>
  <c r="BQ47" i="20" s="1"/>
  <c r="BQ49" i="20" s="1"/>
  <c r="BR50" i="20" s="1"/>
  <c r="BQ94" i="19"/>
  <c r="BQ148" i="19"/>
  <c r="BQ16" i="21"/>
  <c r="BY97" i="20"/>
  <c r="BY47" i="20" s="1"/>
  <c r="BY49" i="20" s="1"/>
  <c r="BZ50" i="20" s="1"/>
  <c r="BY148" i="19"/>
  <c r="BY94" i="19"/>
  <c r="BY16" i="21"/>
  <c r="F98" i="20"/>
  <c r="F58" i="20" s="1"/>
  <c r="F149" i="19"/>
  <c r="F95" i="19"/>
  <c r="F38" i="19"/>
  <c r="F44" i="21"/>
  <c r="F32" i="21"/>
  <c r="O98" i="20"/>
  <c r="O58" i="20" s="1"/>
  <c r="O38" i="19"/>
  <c r="O50" i="19" s="1"/>
  <c r="O149" i="19"/>
  <c r="O44" i="21"/>
  <c r="O32" i="21"/>
  <c r="O17" i="21"/>
  <c r="X98" i="20"/>
  <c r="X58" i="20" s="1"/>
  <c r="X60" i="20" s="1"/>
  <c r="Y61" i="20" s="1"/>
  <c r="X38" i="19"/>
  <c r="X50" i="19" s="1"/>
  <c r="X32" i="21"/>
  <c r="X17" i="21"/>
  <c r="X95" i="19"/>
  <c r="AG98" i="20"/>
  <c r="AG58" i="20" s="1"/>
  <c r="AG60" i="20" s="1"/>
  <c r="AG38" i="19"/>
  <c r="AG50" i="19" s="1"/>
  <c r="AG149" i="19"/>
  <c r="AG95" i="19"/>
  <c r="AG44" i="21"/>
  <c r="AG32" i="21"/>
  <c r="AG17" i="21"/>
  <c r="AO98" i="20"/>
  <c r="AO58" i="20" s="1"/>
  <c r="AO60" i="20" s="1"/>
  <c r="AQ61" i="20" s="1"/>
  <c r="AO38" i="19"/>
  <c r="AO50" i="19" s="1"/>
  <c r="AO44" i="21"/>
  <c r="AO95" i="19"/>
  <c r="AO32" i="21"/>
  <c r="AO17" i="21"/>
  <c r="AO149" i="19"/>
  <c r="AX98" i="20"/>
  <c r="AX58" i="20" s="1"/>
  <c r="AX60" i="20" s="1"/>
  <c r="AY61" i="20" s="1"/>
  <c r="AX38" i="19"/>
  <c r="AX50" i="19" s="1"/>
  <c r="AX44" i="21"/>
  <c r="AX149" i="19"/>
  <c r="AX32" i="21"/>
  <c r="AX17" i="21"/>
  <c r="BK98" i="20"/>
  <c r="BK58" i="20" s="1"/>
  <c r="BK60" i="20" s="1"/>
  <c r="BL61" i="20" s="1"/>
  <c r="BK38" i="19"/>
  <c r="BK50" i="19" s="1"/>
  <c r="BK44" i="21"/>
  <c r="BK95" i="19"/>
  <c r="BK149" i="19"/>
  <c r="BK32" i="21"/>
  <c r="BK17" i="21"/>
  <c r="BT98" i="20"/>
  <c r="BT58" i="20" s="1"/>
  <c r="BT60" i="20" s="1"/>
  <c r="BU61" i="20" s="1"/>
  <c r="BT149" i="19"/>
  <c r="BT38" i="19"/>
  <c r="BT50" i="19" s="1"/>
  <c r="BT44" i="21"/>
  <c r="BT95" i="19"/>
  <c r="BT32" i="21"/>
  <c r="BT17" i="21"/>
  <c r="CB98" i="20"/>
  <c r="CB58" i="20" s="1"/>
  <c r="CB60" i="20" s="1"/>
  <c r="CB38" i="19"/>
  <c r="CB50" i="19" s="1"/>
  <c r="CB44" i="21"/>
  <c r="CB95" i="19"/>
  <c r="CB149" i="19"/>
  <c r="CB32" i="21"/>
  <c r="CB17" i="21"/>
  <c r="I99" i="20"/>
  <c r="I65" i="20" s="1"/>
  <c r="I150" i="19"/>
  <c r="I96" i="19"/>
  <c r="I45" i="21"/>
  <c r="I33" i="21"/>
  <c r="I18" i="21"/>
  <c r="I39" i="19"/>
  <c r="I51" i="19" s="1"/>
  <c r="R150" i="19"/>
  <c r="R99" i="20"/>
  <c r="R65" i="20" s="1"/>
  <c r="R67" i="20" s="1"/>
  <c r="S68" i="20" s="1"/>
  <c r="R39" i="19"/>
  <c r="R96" i="19"/>
  <c r="R45" i="21"/>
  <c r="R33" i="21"/>
  <c r="R18" i="21"/>
  <c r="Z99" i="20"/>
  <c r="Z65" i="20" s="1"/>
  <c r="Z67" i="20" s="1"/>
  <c r="AA68" i="20" s="1"/>
  <c r="Z150" i="19"/>
  <c r="Z96" i="19"/>
  <c r="Z39" i="19"/>
  <c r="Z51" i="19" s="1"/>
  <c r="Z45" i="21"/>
  <c r="Z33" i="21"/>
  <c r="Z18" i="21"/>
  <c r="AI150" i="19"/>
  <c r="AI99" i="20"/>
  <c r="AI65" i="20" s="1"/>
  <c r="AI67" i="20" s="1"/>
  <c r="AJ68" i="20" s="1"/>
  <c r="AI39" i="19"/>
  <c r="AI51" i="19" s="1"/>
  <c r="AI96" i="19"/>
  <c r="AI45" i="21"/>
  <c r="AI33" i="21"/>
  <c r="AI18" i="21"/>
  <c r="AR99" i="20"/>
  <c r="AR65" i="20" s="1"/>
  <c r="AR67" i="20" s="1"/>
  <c r="AS68" i="20" s="1"/>
  <c r="AR150" i="19"/>
  <c r="AR96" i="19"/>
  <c r="AR45" i="21"/>
  <c r="AR33" i="21"/>
  <c r="AR18" i="21"/>
  <c r="AR39" i="19"/>
  <c r="AR51" i="19" s="1"/>
  <c r="BE99" i="20"/>
  <c r="BE65" i="20" s="1"/>
  <c r="BE67" i="20" s="1"/>
  <c r="BF68" i="20" s="1"/>
  <c r="BE150" i="19"/>
  <c r="BE96" i="19"/>
  <c r="BE39" i="19"/>
  <c r="BE51" i="19" s="1"/>
  <c r="BE33" i="21"/>
  <c r="BE18" i="21"/>
  <c r="BE45" i="21"/>
  <c r="BM150" i="19"/>
  <c r="BM99" i="20"/>
  <c r="BM65" i="20" s="1"/>
  <c r="BM67" i="20" s="1"/>
  <c r="BN68" i="20" s="1"/>
  <c r="BM96" i="19"/>
  <c r="BM33" i="21"/>
  <c r="BM18" i="21"/>
  <c r="BM45" i="21"/>
  <c r="BV99" i="20"/>
  <c r="BV65" i="20" s="1"/>
  <c r="BV67" i="20" s="1"/>
  <c r="BW68" i="20" s="1"/>
  <c r="BV150" i="19"/>
  <c r="BV96" i="19"/>
  <c r="BV39" i="19"/>
  <c r="BV51" i="19" s="1"/>
  <c r="BV33" i="21"/>
  <c r="BV18" i="21"/>
  <c r="BV45" i="21"/>
  <c r="N98" i="20"/>
  <c r="N58" i="20" s="1"/>
  <c r="N149" i="19"/>
  <c r="N95" i="19"/>
  <c r="N38" i="19"/>
  <c r="N50" i="19" s="1"/>
  <c r="N44" i="21"/>
  <c r="N32" i="21"/>
  <c r="H16" i="21"/>
  <c r="F17" i="21"/>
  <c r="L31" i="21"/>
  <c r="AH43" i="21"/>
  <c r="BQ43" i="21"/>
  <c r="Q37" i="19"/>
  <c r="Q49" i="19" s="1"/>
  <c r="AY37" i="19"/>
  <c r="AY49" i="19" s="1"/>
  <c r="BM39" i="19"/>
  <c r="BM51" i="19" s="1"/>
  <c r="G96" i="20"/>
  <c r="G40" i="20" s="1"/>
  <c r="G147" i="19"/>
  <c r="G36" i="19"/>
  <c r="G48" i="19" s="1"/>
  <c r="G93" i="19"/>
  <c r="K96" i="20"/>
  <c r="K40" i="20" s="1"/>
  <c r="K147" i="19"/>
  <c r="K36" i="19"/>
  <c r="K48" i="19" s="1"/>
  <c r="K93" i="19"/>
  <c r="O96" i="20"/>
  <c r="O40" i="20" s="1"/>
  <c r="O147" i="19"/>
  <c r="O36" i="19"/>
  <c r="O48" i="19" s="1"/>
  <c r="O93" i="19"/>
  <c r="T96" i="20"/>
  <c r="T40" i="20" s="1"/>
  <c r="T147" i="19"/>
  <c r="T93" i="19"/>
  <c r="T36" i="19"/>
  <c r="T48" i="19" s="1"/>
  <c r="X96" i="20"/>
  <c r="X40" i="20" s="1"/>
  <c r="X147" i="19"/>
  <c r="X36" i="19"/>
  <c r="X48" i="19" s="1"/>
  <c r="X93" i="19"/>
  <c r="AB96" i="20"/>
  <c r="AB40" i="20" s="1"/>
  <c r="AB147" i="19"/>
  <c r="AB36" i="19"/>
  <c r="AB48" i="19" s="1"/>
  <c r="AB93" i="19"/>
  <c r="AG96" i="20"/>
  <c r="AG40" i="20" s="1"/>
  <c r="AG147" i="19"/>
  <c r="AG36" i="19"/>
  <c r="AG48" i="19" s="1"/>
  <c r="AK96" i="20"/>
  <c r="AK40" i="20" s="1"/>
  <c r="AK147" i="19"/>
  <c r="AK36" i="19"/>
  <c r="AK48" i="19" s="1"/>
  <c r="AK93" i="19"/>
  <c r="AO96" i="20"/>
  <c r="AO40" i="20" s="1"/>
  <c r="AO147" i="19"/>
  <c r="AO36" i="19"/>
  <c r="AO48" i="19" s="1"/>
  <c r="AO93" i="19"/>
  <c r="AT96" i="20"/>
  <c r="AT40" i="20" s="1"/>
  <c r="AT147" i="19"/>
  <c r="AT36" i="19"/>
  <c r="AT48" i="19" s="1"/>
  <c r="AT93" i="19"/>
  <c r="AX96" i="20"/>
  <c r="AX40" i="20" s="1"/>
  <c r="AX147" i="19"/>
  <c r="AX36" i="19"/>
  <c r="AX48" i="19" s="1"/>
  <c r="BB96" i="20"/>
  <c r="BB40" i="20" s="1"/>
  <c r="BB147" i="19"/>
  <c r="BB36" i="19"/>
  <c r="BB48" i="19" s="1"/>
  <c r="BB93" i="19"/>
  <c r="BG96" i="20"/>
  <c r="BG40" i="20" s="1"/>
  <c r="BG147" i="19"/>
  <c r="BG36" i="19"/>
  <c r="BG48" i="19" s="1"/>
  <c r="BG93" i="19"/>
  <c r="BK96" i="20"/>
  <c r="BK40" i="20" s="1"/>
  <c r="BK147" i="19"/>
  <c r="BK36" i="19"/>
  <c r="BK48" i="19" s="1"/>
  <c r="BK93" i="19"/>
  <c r="BO96" i="20"/>
  <c r="BO40" i="20" s="1"/>
  <c r="BO147" i="19"/>
  <c r="BO36" i="19"/>
  <c r="BO48" i="19" s="1"/>
  <c r="BT96" i="20"/>
  <c r="BT40" i="20" s="1"/>
  <c r="BT147" i="19"/>
  <c r="BT36" i="19"/>
  <c r="BT48" i="19" s="1"/>
  <c r="BT93" i="19"/>
  <c r="BX96" i="20"/>
  <c r="BX40" i="20" s="1"/>
  <c r="BX147" i="19"/>
  <c r="BX36" i="19"/>
  <c r="BX48" i="19" s="1"/>
  <c r="BX93" i="19"/>
  <c r="CB96" i="20"/>
  <c r="CB40" i="20" s="1"/>
  <c r="CB147" i="19"/>
  <c r="CB36" i="19"/>
  <c r="CB48" i="19" s="1"/>
  <c r="CB93" i="19"/>
  <c r="E148" i="19"/>
  <c r="E97" i="20"/>
  <c r="E47" i="20" s="1"/>
  <c r="E94" i="19"/>
  <c r="E37" i="19"/>
  <c r="E49" i="19" s="1"/>
  <c r="E43" i="21"/>
  <c r="E31" i="21"/>
  <c r="I97" i="20"/>
  <c r="I47" i="20" s="1"/>
  <c r="I148" i="19"/>
  <c r="I94" i="19"/>
  <c r="I37" i="19"/>
  <c r="I49" i="19" s="1"/>
  <c r="I43" i="21"/>
  <c r="I31" i="21"/>
  <c r="M148" i="19"/>
  <c r="M94" i="19"/>
  <c r="M37" i="19"/>
  <c r="M49" i="19" s="1"/>
  <c r="M43" i="21"/>
  <c r="M31" i="21"/>
  <c r="R97" i="20"/>
  <c r="R47" i="20" s="1"/>
  <c r="R49" i="20" s="1"/>
  <c r="S50" i="20" s="1"/>
  <c r="R148" i="19"/>
  <c r="R94" i="19"/>
  <c r="R37" i="19"/>
  <c r="R49" i="19" s="1"/>
  <c r="R43" i="21"/>
  <c r="R31" i="21"/>
  <c r="V148" i="19"/>
  <c r="V94" i="19"/>
  <c r="V97" i="20"/>
  <c r="V47" i="20" s="1"/>
  <c r="V49" i="20" s="1"/>
  <c r="W50" i="20" s="1"/>
  <c r="V37" i="19"/>
  <c r="V49" i="19" s="1"/>
  <c r="V43" i="21"/>
  <c r="V31" i="21"/>
  <c r="Z97" i="20"/>
  <c r="Z47" i="20" s="1"/>
  <c r="Z49" i="20" s="1"/>
  <c r="AA50" i="20" s="1"/>
  <c r="Z148" i="19"/>
  <c r="Z94" i="19"/>
  <c r="Z37" i="19"/>
  <c r="Z49" i="19" s="1"/>
  <c r="Z43" i="21"/>
  <c r="Z31" i="21"/>
  <c r="AE148" i="19"/>
  <c r="AE94" i="19"/>
  <c r="AE97" i="20"/>
  <c r="AE47" i="20" s="1"/>
  <c r="AE49" i="20" s="1"/>
  <c r="AF50" i="20" s="1"/>
  <c r="AE37" i="19"/>
  <c r="AE43" i="21"/>
  <c r="AE31" i="21"/>
  <c r="AI97" i="20"/>
  <c r="AI47" i="20" s="1"/>
  <c r="AI49" i="20" s="1"/>
  <c r="AJ50" i="20" s="1"/>
  <c r="AI148" i="19"/>
  <c r="AI94" i="19"/>
  <c r="AI37" i="19"/>
  <c r="AI49" i="19" s="1"/>
  <c r="AI43" i="21"/>
  <c r="AI31" i="21"/>
  <c r="AM97" i="20"/>
  <c r="AM47" i="20" s="1"/>
  <c r="AM49" i="20" s="1"/>
  <c r="AN50" i="20" s="1"/>
  <c r="AM148" i="19"/>
  <c r="AM94" i="19"/>
  <c r="AM37" i="19"/>
  <c r="AM49" i="19" s="1"/>
  <c r="AM43" i="21"/>
  <c r="AM31" i="21"/>
  <c r="AR97" i="20"/>
  <c r="AR47" i="20" s="1"/>
  <c r="AR49" i="20" s="1"/>
  <c r="AS50" i="20" s="1"/>
  <c r="AR148" i="19"/>
  <c r="AR94" i="19"/>
  <c r="AR37" i="19"/>
  <c r="AR49" i="19" s="1"/>
  <c r="AR43" i="21"/>
  <c r="AR31" i="21"/>
  <c r="AV97" i="20"/>
  <c r="AV47" i="20" s="1"/>
  <c r="AV49" i="20" s="1"/>
  <c r="AW50" i="20" s="1"/>
  <c r="AV148" i="19"/>
  <c r="AV94" i="19"/>
  <c r="AV37" i="19"/>
  <c r="AV43" i="21"/>
  <c r="AV31" i="21"/>
  <c r="AZ97" i="20"/>
  <c r="AZ47" i="20" s="1"/>
  <c r="AZ49" i="20" s="1"/>
  <c r="BA50" i="20" s="1"/>
  <c r="AZ148" i="19"/>
  <c r="AZ94" i="19"/>
  <c r="AZ37" i="19"/>
  <c r="AZ49" i="19" s="1"/>
  <c r="AZ43" i="21"/>
  <c r="AZ31" i="21"/>
  <c r="BE97" i="20"/>
  <c r="BE148" i="19"/>
  <c r="BE94" i="19"/>
  <c r="BE37" i="19"/>
  <c r="BE49" i="19" s="1"/>
  <c r="BE43" i="21"/>
  <c r="BE31" i="21"/>
  <c r="BI97" i="20"/>
  <c r="BI47" i="20" s="1"/>
  <c r="BI49" i="20" s="1"/>
  <c r="BJ50" i="20" s="1"/>
  <c r="BI148" i="19"/>
  <c r="BI94" i="19"/>
  <c r="BI37" i="19"/>
  <c r="BI49" i="19" s="1"/>
  <c r="BI43" i="21"/>
  <c r="BI31" i="21"/>
  <c r="BM97" i="20"/>
  <c r="BM47" i="20" s="1"/>
  <c r="BM49" i="20" s="1"/>
  <c r="BN50" i="20" s="1"/>
  <c r="BM148" i="19"/>
  <c r="BM94" i="19"/>
  <c r="BM37" i="19"/>
  <c r="BM49" i="19" s="1"/>
  <c r="BM43" i="21"/>
  <c r="BM31" i="21"/>
  <c r="BR97" i="20"/>
  <c r="BR47" i="20" s="1"/>
  <c r="BR49" i="20" s="1"/>
  <c r="BS50" i="20" s="1"/>
  <c r="BR148" i="19"/>
  <c r="BR94" i="19"/>
  <c r="BR37" i="19"/>
  <c r="BR49" i="19" s="1"/>
  <c r="BR43" i="21"/>
  <c r="BR31" i="21"/>
  <c r="BV97" i="20"/>
  <c r="BV47" i="20" s="1"/>
  <c r="BV49" i="20" s="1"/>
  <c r="BW50" i="20" s="1"/>
  <c r="BV148" i="19"/>
  <c r="BV94" i="19"/>
  <c r="BV37" i="19"/>
  <c r="BV49" i="19" s="1"/>
  <c r="BV43" i="21"/>
  <c r="BV31" i="21"/>
  <c r="BZ97" i="20"/>
  <c r="BZ47" i="20" s="1"/>
  <c r="BZ49" i="20" s="1"/>
  <c r="CA50" i="20" s="1"/>
  <c r="BZ148" i="19"/>
  <c r="BZ94" i="19"/>
  <c r="BZ37" i="19"/>
  <c r="BZ49" i="19" s="1"/>
  <c r="BZ43" i="21"/>
  <c r="BZ31" i="21"/>
  <c r="G98" i="20"/>
  <c r="G58" i="20" s="1"/>
  <c r="G38" i="19"/>
  <c r="G50" i="19" s="1"/>
  <c r="G149" i="19"/>
  <c r="G95" i="19"/>
  <c r="G44" i="21"/>
  <c r="G32" i="21"/>
  <c r="G17" i="21"/>
  <c r="K98" i="20"/>
  <c r="K58" i="20" s="1"/>
  <c r="K38" i="19"/>
  <c r="K50" i="19" s="1"/>
  <c r="K95" i="19"/>
  <c r="K149" i="19"/>
  <c r="K44" i="21"/>
  <c r="K32" i="21"/>
  <c r="K17" i="21"/>
  <c r="AB64" i="1"/>
  <c r="Q98" i="20"/>
  <c r="Q58" i="20" s="1"/>
  <c r="Q60" i="20" s="1"/>
  <c r="R61" i="20" s="1"/>
  <c r="Q149" i="19"/>
  <c r="Q95" i="19"/>
  <c r="Q44" i="21"/>
  <c r="Q32" i="21"/>
  <c r="Q17" i="21"/>
  <c r="U95" i="19"/>
  <c r="U98" i="20"/>
  <c r="U58" i="20" s="1"/>
  <c r="U60" i="20" s="1"/>
  <c r="V61" i="20" s="1"/>
  <c r="U149" i="19"/>
  <c r="U32" i="21"/>
  <c r="U17" i="21"/>
  <c r="U38" i="19"/>
  <c r="U50" i="19" s="1"/>
  <c r="U44" i="21"/>
  <c r="Y98" i="20"/>
  <c r="Y58" i="20" s="1"/>
  <c r="Y60" i="20" s="1"/>
  <c r="Z61" i="20" s="1"/>
  <c r="Y149" i="19"/>
  <c r="Y95" i="19"/>
  <c r="Y32" i="21"/>
  <c r="Y17" i="21"/>
  <c r="Y44" i="21"/>
  <c r="AO64" i="1"/>
  <c r="AD98" i="20"/>
  <c r="AD95" i="19"/>
  <c r="AD149" i="19"/>
  <c r="AD32" i="21"/>
  <c r="AD17" i="21"/>
  <c r="AD38" i="19"/>
  <c r="AD50" i="19" s="1"/>
  <c r="AH98" i="20"/>
  <c r="AH58" i="20" s="1"/>
  <c r="AH60" i="20" s="1"/>
  <c r="AI61" i="20" s="1"/>
  <c r="AH149" i="19"/>
  <c r="AH95" i="19"/>
  <c r="AH44" i="21"/>
  <c r="AH32" i="21"/>
  <c r="AH17" i="21"/>
  <c r="AL95" i="19"/>
  <c r="AL149" i="19"/>
  <c r="AL98" i="20"/>
  <c r="AL58" i="20" s="1"/>
  <c r="AL60" i="20" s="1"/>
  <c r="AM61" i="20" s="1"/>
  <c r="AL32" i="21"/>
  <c r="AL17" i="21"/>
  <c r="AL38" i="19"/>
  <c r="AL50" i="19" s="1"/>
  <c r="AL44" i="21"/>
  <c r="BB64" i="1"/>
  <c r="AQ149" i="19"/>
  <c r="AQ95" i="19"/>
  <c r="AQ98" i="20"/>
  <c r="AQ58" i="20" s="1"/>
  <c r="AQ60" i="20" s="1"/>
  <c r="AR61" i="20" s="1"/>
  <c r="AQ44" i="21"/>
  <c r="AQ32" i="21"/>
  <c r="AQ17" i="21"/>
  <c r="AU98" i="20"/>
  <c r="AU58" i="20" s="1"/>
  <c r="AU60" i="20" s="1"/>
  <c r="AV61" i="20" s="1"/>
  <c r="AU95" i="19"/>
  <c r="AU149" i="19"/>
  <c r="AU32" i="21"/>
  <c r="AU17" i="21"/>
  <c r="AU38" i="19"/>
  <c r="AU50" i="19" s="1"/>
  <c r="AU44" i="21"/>
  <c r="AY98" i="20"/>
  <c r="AY58" i="20" s="1"/>
  <c r="AY60" i="20" s="1"/>
  <c r="AZ61" i="20" s="1"/>
  <c r="AY149" i="19"/>
  <c r="AY95" i="19"/>
  <c r="AY44" i="21"/>
  <c r="AY32" i="21"/>
  <c r="AY17" i="21"/>
  <c r="BO64" i="1"/>
  <c r="BD95" i="19"/>
  <c r="BD98" i="20"/>
  <c r="BD58" i="20" s="1"/>
  <c r="BD60" i="20" s="1"/>
  <c r="BE61" i="20" s="1"/>
  <c r="BD149" i="19"/>
  <c r="BD32" i="21"/>
  <c r="BD17" i="21"/>
  <c r="BD38" i="19"/>
  <c r="BD50" i="19" s="1"/>
  <c r="BD44" i="21"/>
  <c r="BH98" i="20"/>
  <c r="BH58" i="20" s="1"/>
  <c r="BH60" i="20" s="1"/>
  <c r="BI61" i="20" s="1"/>
  <c r="BH149" i="19"/>
  <c r="BH95" i="19"/>
  <c r="BH44" i="21"/>
  <c r="BH32" i="21"/>
  <c r="BH17" i="21"/>
  <c r="BL98" i="20"/>
  <c r="BL58" i="20" s="1"/>
  <c r="BL60" i="20" s="1"/>
  <c r="BM61" i="20" s="1"/>
  <c r="BL95" i="19"/>
  <c r="BL149" i="19"/>
  <c r="BL32" i="21"/>
  <c r="BL17" i="21"/>
  <c r="BL38" i="19"/>
  <c r="BL50" i="19" s="1"/>
  <c r="BL44" i="21"/>
  <c r="CB64" i="1"/>
  <c r="BQ98" i="20"/>
  <c r="BQ58" i="20" s="1"/>
  <c r="BQ60" i="20" s="1"/>
  <c r="BR61" i="20" s="1"/>
  <c r="BQ149" i="19"/>
  <c r="BQ95" i="19"/>
  <c r="BQ44" i="21"/>
  <c r="BQ32" i="21"/>
  <c r="BQ17" i="21"/>
  <c r="BU95" i="19"/>
  <c r="BU149" i="19"/>
  <c r="BU98" i="20"/>
  <c r="BU58" i="20" s="1"/>
  <c r="BU60" i="20" s="1"/>
  <c r="BV61" i="20" s="1"/>
  <c r="BU32" i="21"/>
  <c r="BU17" i="21"/>
  <c r="BU38" i="19"/>
  <c r="BU50" i="19" s="1"/>
  <c r="BU44" i="21"/>
  <c r="BY98" i="20"/>
  <c r="BY58" i="20" s="1"/>
  <c r="BY60" i="20" s="1"/>
  <c r="BZ61" i="20" s="1"/>
  <c r="BY149" i="19"/>
  <c r="BY95" i="19"/>
  <c r="BY44" i="21"/>
  <c r="BY32" i="21"/>
  <c r="BY17" i="21"/>
  <c r="F99" i="20"/>
  <c r="F65" i="20" s="1"/>
  <c r="F150" i="19"/>
  <c r="F96" i="19"/>
  <c r="F39" i="19"/>
  <c r="F51" i="19" s="1"/>
  <c r="F45" i="21"/>
  <c r="J99" i="20"/>
  <c r="J65" i="20" s="1"/>
  <c r="J150" i="19"/>
  <c r="J96" i="19"/>
  <c r="J39" i="19"/>
  <c r="J51" i="19" s="1"/>
  <c r="N99" i="20"/>
  <c r="N65" i="20" s="1"/>
  <c r="N150" i="19"/>
  <c r="N96" i="19"/>
  <c r="N39" i="19"/>
  <c r="N51" i="19" s="1"/>
  <c r="N45" i="21"/>
  <c r="S99" i="20"/>
  <c r="S65" i="20" s="1"/>
  <c r="S67" i="20" s="1"/>
  <c r="T68" i="20" s="1"/>
  <c r="S150" i="19"/>
  <c r="S96" i="19"/>
  <c r="W99" i="20"/>
  <c r="W65" i="20" s="1"/>
  <c r="W67" i="20" s="1"/>
  <c r="X68" i="20" s="1"/>
  <c r="W150" i="19"/>
  <c r="W96" i="19"/>
  <c r="W39" i="19"/>
  <c r="W51" i="19" s="1"/>
  <c r="W45" i="21"/>
  <c r="AA99" i="20"/>
  <c r="AA65" i="20" s="1"/>
  <c r="AA67" i="20" s="1"/>
  <c r="AB68" i="20" s="1"/>
  <c r="AA150" i="19"/>
  <c r="AA96" i="19"/>
  <c r="AA39" i="19"/>
  <c r="AA51" i="19" s="1"/>
  <c r="AF99" i="20"/>
  <c r="AF65" i="20" s="1"/>
  <c r="AF67" i="20" s="1"/>
  <c r="AG68" i="20" s="1"/>
  <c r="AF150" i="19"/>
  <c r="AF96" i="19"/>
  <c r="AF45" i="21"/>
  <c r="AF39" i="19"/>
  <c r="AF51" i="19" s="1"/>
  <c r="AJ99" i="20"/>
  <c r="AJ65" i="20" s="1"/>
  <c r="AJ67" i="20" s="1"/>
  <c r="AK68" i="20" s="1"/>
  <c r="AJ150" i="19"/>
  <c r="AJ96" i="19"/>
  <c r="AJ39" i="19"/>
  <c r="AJ51" i="19" s="1"/>
  <c r="AN99" i="20"/>
  <c r="AN65" i="20" s="1"/>
  <c r="AN67" i="20" s="1"/>
  <c r="AO68" i="20" s="1"/>
  <c r="AN150" i="19"/>
  <c r="AN96" i="19"/>
  <c r="AN39" i="19"/>
  <c r="AN51" i="19" s="1"/>
  <c r="AN45" i="21"/>
  <c r="AS99" i="20"/>
  <c r="AS65" i="20" s="1"/>
  <c r="AS67" i="20" s="1"/>
  <c r="AT68" i="20" s="1"/>
  <c r="AS150" i="19"/>
  <c r="AS96" i="19"/>
  <c r="AS39" i="19"/>
  <c r="AS51" i="19" s="1"/>
  <c r="AW99" i="20"/>
  <c r="AW65" i="20" s="1"/>
  <c r="AW67" i="20" s="1"/>
  <c r="AX68" i="20" s="1"/>
  <c r="AW150" i="19"/>
  <c r="AW96" i="19"/>
  <c r="AW39" i="19"/>
  <c r="AW51" i="19" s="1"/>
  <c r="AW45" i="21"/>
  <c r="BA99" i="20"/>
  <c r="BA65" i="20" s="1"/>
  <c r="BA67" i="20" s="1"/>
  <c r="BB68" i="20" s="1"/>
  <c r="BA150" i="19"/>
  <c r="BA96" i="19"/>
  <c r="BF99" i="20"/>
  <c r="BF65" i="20" s="1"/>
  <c r="BF67" i="20" s="1"/>
  <c r="BG68" i="20" s="1"/>
  <c r="BF150" i="19"/>
  <c r="BF96" i="19"/>
  <c r="BF39" i="19"/>
  <c r="BF51" i="19" s="1"/>
  <c r="BF45" i="21"/>
  <c r="BJ99" i="20"/>
  <c r="BJ65" i="20" s="1"/>
  <c r="BJ67" i="20" s="1"/>
  <c r="BK68" i="20" s="1"/>
  <c r="BJ150" i="19"/>
  <c r="BJ96" i="19"/>
  <c r="BJ39" i="19"/>
  <c r="BJ51" i="19" s="1"/>
  <c r="BN99" i="20"/>
  <c r="BN65" i="20" s="1"/>
  <c r="BN67" i="20" s="1"/>
  <c r="BO68" i="20" s="1"/>
  <c r="BN150" i="19"/>
  <c r="BN96" i="19"/>
  <c r="BN45" i="21"/>
  <c r="BN39" i="19"/>
  <c r="BN51" i="19" s="1"/>
  <c r="BS99" i="20"/>
  <c r="BS65" i="20" s="1"/>
  <c r="BS67" i="20" s="1"/>
  <c r="BT68" i="20" s="1"/>
  <c r="BS150" i="19"/>
  <c r="BS96" i="19"/>
  <c r="BS39" i="19"/>
  <c r="BS51" i="19" s="1"/>
  <c r="BW99" i="20"/>
  <c r="BW65" i="20" s="1"/>
  <c r="BW67" i="20" s="1"/>
  <c r="BX68" i="20" s="1"/>
  <c r="BW150" i="19"/>
  <c r="BW96" i="19"/>
  <c r="BW39" i="19"/>
  <c r="BW51" i="19" s="1"/>
  <c r="BW45" i="21"/>
  <c r="CA99" i="20"/>
  <c r="CA65" i="20" s="1"/>
  <c r="CA67" i="20" s="1"/>
  <c r="CB68" i="20" s="1"/>
  <c r="CA150" i="19"/>
  <c r="CA96" i="19"/>
  <c r="CA39" i="19"/>
  <c r="CA51" i="19" s="1"/>
  <c r="H15" i="21"/>
  <c r="L15" i="21"/>
  <c r="Q15" i="21"/>
  <c r="U15" i="21"/>
  <c r="AD15" i="21"/>
  <c r="AL15" i="21"/>
  <c r="AQ15" i="21"/>
  <c r="AU15" i="21"/>
  <c r="AY15" i="21"/>
  <c r="BY15" i="21"/>
  <c r="E16" i="21"/>
  <c r="I16" i="21"/>
  <c r="M16" i="21"/>
  <c r="S16" i="21"/>
  <c r="Z16" i="21"/>
  <c r="AI16" i="21"/>
  <c r="AR16" i="21"/>
  <c r="AZ16" i="21"/>
  <c r="BI16" i="21"/>
  <c r="BR16" i="21"/>
  <c r="BZ16" i="21"/>
  <c r="I17" i="21"/>
  <c r="R17" i="21"/>
  <c r="Z17" i="21"/>
  <c r="AI17" i="21"/>
  <c r="AR17" i="21"/>
  <c r="BI17" i="21"/>
  <c r="BR17" i="21"/>
  <c r="BZ17" i="21"/>
  <c r="J18" i="21"/>
  <c r="S18" i="21"/>
  <c r="AA18" i="21"/>
  <c r="AJ18" i="21"/>
  <c r="AS18" i="21"/>
  <c r="BA18" i="21"/>
  <c r="BJ18" i="21"/>
  <c r="BS18" i="21"/>
  <c r="CA18" i="21"/>
  <c r="K30" i="21"/>
  <c r="T30" i="21"/>
  <c r="AB30" i="21"/>
  <c r="AK30" i="21"/>
  <c r="AT30" i="21"/>
  <c r="BG30" i="21"/>
  <c r="BX30" i="21"/>
  <c r="AH31" i="21"/>
  <c r="AY31" i="21"/>
  <c r="BQ31" i="21"/>
  <c r="S33" i="21"/>
  <c r="AJ33" i="21"/>
  <c r="BA33" i="21"/>
  <c r="BS33" i="21"/>
  <c r="K42" i="21"/>
  <c r="AB42" i="21"/>
  <c r="AT42" i="21"/>
  <c r="BK42" i="21"/>
  <c r="CB42" i="21"/>
  <c r="U43" i="21"/>
  <c r="AL43" i="21"/>
  <c r="BD43" i="21"/>
  <c r="BU43" i="21"/>
  <c r="AA45" i="21"/>
  <c r="BJ45" i="21"/>
  <c r="Y37" i="19"/>
  <c r="Y49" i="19" s="1"/>
  <c r="BH37" i="19"/>
  <c r="BH49" i="19" s="1"/>
  <c r="AQ38" i="19"/>
  <c r="BY38" i="19"/>
  <c r="BY50" i="19" s="1"/>
  <c r="AX93" i="19"/>
  <c r="M97" i="20"/>
  <c r="M47" i="20" s="1"/>
  <c r="Z98" i="20"/>
  <c r="Z58" i="20" s="1"/>
  <c r="Z60" i="20" s="1"/>
  <c r="AA61" i="20" s="1"/>
  <c r="Z149" i="19"/>
  <c r="Z95" i="19"/>
  <c r="Z44" i="21"/>
  <c r="Z38" i="19"/>
  <c r="Z50" i="19" s="1"/>
  <c r="AE98" i="20"/>
  <c r="AE58" i="20" s="1"/>
  <c r="AE60" i="20" s="1"/>
  <c r="AF61" i="20" s="1"/>
  <c r="AE149" i="19"/>
  <c r="AE95" i="19"/>
  <c r="AE38" i="19"/>
  <c r="AE44" i="21"/>
  <c r="AI98" i="20"/>
  <c r="AI58" i="20" s="1"/>
  <c r="AI60" i="20" s="1"/>
  <c r="AJ61" i="20" s="1"/>
  <c r="AI149" i="19"/>
  <c r="AI95" i="19"/>
  <c r="AI38" i="19"/>
  <c r="AI50" i="19" s="1"/>
  <c r="AM98" i="20"/>
  <c r="AM58" i="20" s="1"/>
  <c r="AM60" i="20" s="1"/>
  <c r="AN61" i="20" s="1"/>
  <c r="AM149" i="19"/>
  <c r="AM95" i="19"/>
  <c r="AM38" i="19"/>
  <c r="AM50" i="19" s="1"/>
  <c r="AM44" i="21"/>
  <c r="AR98" i="20"/>
  <c r="AR58" i="20" s="1"/>
  <c r="AR60" i="20" s="1"/>
  <c r="AS61" i="20" s="1"/>
  <c r="AR149" i="19"/>
  <c r="AR95" i="19"/>
  <c r="AR38" i="19"/>
  <c r="AR50" i="19" s="1"/>
  <c r="AV98" i="20"/>
  <c r="AV58" i="20" s="1"/>
  <c r="AV60" i="20" s="1"/>
  <c r="AW61" i="20" s="1"/>
  <c r="AV149" i="19"/>
  <c r="AV95" i="19"/>
  <c r="AV38" i="19"/>
  <c r="AV50" i="19" s="1"/>
  <c r="AV44" i="21"/>
  <c r="AZ98" i="20"/>
  <c r="AZ58" i="20" s="1"/>
  <c r="AZ60" i="20" s="1"/>
  <c r="BA61" i="20" s="1"/>
  <c r="AZ149" i="19"/>
  <c r="AZ95" i="19"/>
  <c r="AZ38" i="19"/>
  <c r="AZ50" i="19" s="1"/>
  <c r="BE98" i="20"/>
  <c r="BE58" i="20" s="1"/>
  <c r="BE60" i="20" s="1"/>
  <c r="BF61" i="20" s="1"/>
  <c r="BE149" i="19"/>
  <c r="BE95" i="19"/>
  <c r="BE38" i="19"/>
  <c r="BE50" i="19" s="1"/>
  <c r="BE44" i="21"/>
  <c r="BI98" i="20"/>
  <c r="BI58" i="20" s="1"/>
  <c r="BI60" i="20" s="1"/>
  <c r="BJ61" i="20" s="1"/>
  <c r="BI149" i="19"/>
  <c r="BI95" i="19"/>
  <c r="BI38" i="19"/>
  <c r="BI50" i="19" s="1"/>
  <c r="BM98" i="20"/>
  <c r="BM58" i="20" s="1"/>
  <c r="BM60" i="20" s="1"/>
  <c r="BN61" i="20" s="1"/>
  <c r="BM149" i="19"/>
  <c r="BM95" i="19"/>
  <c r="BM38" i="19"/>
  <c r="BM50" i="19" s="1"/>
  <c r="BM44" i="21"/>
  <c r="BR98" i="20"/>
  <c r="BR58" i="20" s="1"/>
  <c r="BR60" i="20" s="1"/>
  <c r="BS61" i="20" s="1"/>
  <c r="BR149" i="19"/>
  <c r="BR95" i="19"/>
  <c r="BR38" i="19"/>
  <c r="BV98" i="20"/>
  <c r="BV58" i="20" s="1"/>
  <c r="BV60" i="20" s="1"/>
  <c r="BW61" i="20" s="1"/>
  <c r="BV149" i="19"/>
  <c r="BV95" i="19"/>
  <c r="BV38" i="19"/>
  <c r="BV50" i="19" s="1"/>
  <c r="BV44" i="21"/>
  <c r="BZ98" i="20"/>
  <c r="BZ58" i="20" s="1"/>
  <c r="BZ60" i="20" s="1"/>
  <c r="CA61" i="20" s="1"/>
  <c r="BZ149" i="19"/>
  <c r="BZ95" i="19"/>
  <c r="BZ38" i="19"/>
  <c r="BZ50" i="19" s="1"/>
  <c r="G99" i="20"/>
  <c r="G65" i="20" s="1"/>
  <c r="G150" i="19"/>
  <c r="G39" i="19"/>
  <c r="G51" i="19" s="1"/>
  <c r="G45" i="21"/>
  <c r="G33" i="21"/>
  <c r="K99" i="20"/>
  <c r="K65" i="20" s="1"/>
  <c r="K39" i="19"/>
  <c r="K51" i="19" s="1"/>
  <c r="K150" i="19"/>
  <c r="K96" i="19"/>
  <c r="K45" i="21"/>
  <c r="K33" i="21"/>
  <c r="O99" i="20"/>
  <c r="O65" i="20" s="1"/>
  <c r="O150" i="19"/>
  <c r="O39" i="19"/>
  <c r="O51" i="19" s="1"/>
  <c r="O45" i="21"/>
  <c r="O96" i="19"/>
  <c r="O33" i="21"/>
  <c r="T99" i="20"/>
  <c r="T65" i="20" s="1"/>
  <c r="T67" i="20" s="1"/>
  <c r="U68" i="20" s="1"/>
  <c r="T150" i="19"/>
  <c r="T96" i="19"/>
  <c r="T45" i="21"/>
  <c r="T39" i="19"/>
  <c r="T51" i="19" s="1"/>
  <c r="T33" i="21"/>
  <c r="X99" i="20"/>
  <c r="X65" i="20" s="1"/>
  <c r="X67" i="20" s="1"/>
  <c r="Y68" i="20" s="1"/>
  <c r="X150" i="19"/>
  <c r="X45" i="21"/>
  <c r="X96" i="19"/>
  <c r="X39" i="19"/>
  <c r="X51" i="19" s="1"/>
  <c r="X33" i="21"/>
  <c r="AB99" i="20"/>
  <c r="AB65" i="20" s="1"/>
  <c r="AB39" i="19"/>
  <c r="AB51" i="19" s="1"/>
  <c r="AB96" i="19"/>
  <c r="AB45" i="21"/>
  <c r="AB33" i="21"/>
  <c r="AG99" i="20"/>
  <c r="AG65" i="20" s="1"/>
  <c r="AG67" i="20" s="1"/>
  <c r="AH68" i="20" s="1"/>
  <c r="AG150" i="19"/>
  <c r="AG39" i="19"/>
  <c r="AG51" i="19" s="1"/>
  <c r="AG45" i="21"/>
  <c r="AG96" i="19"/>
  <c r="AG33" i="21"/>
  <c r="AK99" i="20"/>
  <c r="AK65" i="20" s="1"/>
  <c r="AK67" i="20" s="1"/>
  <c r="AL68" i="20" s="1"/>
  <c r="AK96" i="19"/>
  <c r="AK45" i="21"/>
  <c r="AK150" i="19"/>
  <c r="AK39" i="19"/>
  <c r="AK51" i="19" s="1"/>
  <c r="AK33" i="21"/>
  <c r="AO99" i="20"/>
  <c r="AO65" i="20" s="1"/>
  <c r="AO67" i="20" s="1"/>
  <c r="AQ68" i="20" s="1"/>
  <c r="AO150" i="19"/>
  <c r="AO45" i="21"/>
  <c r="AO33" i="21"/>
  <c r="AT99" i="20"/>
  <c r="AT65" i="20" s="1"/>
  <c r="AT67" i="20" s="1"/>
  <c r="AU68" i="20" s="1"/>
  <c r="AT39" i="19"/>
  <c r="AT51" i="19" s="1"/>
  <c r="AT150" i="19"/>
  <c r="AT96" i="19"/>
  <c r="AT45" i="21"/>
  <c r="AT33" i="21"/>
  <c r="AX99" i="20"/>
  <c r="AX65" i="20" s="1"/>
  <c r="AX67" i="20" s="1"/>
  <c r="AY68" i="20" s="1"/>
  <c r="AX150" i="19"/>
  <c r="AX39" i="19"/>
  <c r="AX51" i="19" s="1"/>
  <c r="AX45" i="21"/>
  <c r="AX96" i="19"/>
  <c r="AX33" i="21"/>
  <c r="BB99" i="20"/>
  <c r="BB65" i="20" s="1"/>
  <c r="BB67" i="20" s="1"/>
  <c r="BD68" i="20" s="1"/>
  <c r="BB150" i="19"/>
  <c r="BB96" i="19"/>
  <c r="BB45" i="21"/>
  <c r="BB39" i="19"/>
  <c r="BB51" i="19" s="1"/>
  <c r="BB33" i="21"/>
  <c r="BG99" i="20"/>
  <c r="BG65" i="20" s="1"/>
  <c r="BG67" i="20" s="1"/>
  <c r="BH68" i="20" s="1"/>
  <c r="BG150" i="19"/>
  <c r="BG45" i="21"/>
  <c r="BG96" i="19"/>
  <c r="BG39" i="19"/>
  <c r="BG51" i="19" s="1"/>
  <c r="BG33" i="21"/>
  <c r="BK99" i="20"/>
  <c r="BK65" i="20" s="1"/>
  <c r="BK67" i="20" s="1"/>
  <c r="BL68" i="20" s="1"/>
  <c r="BK39" i="19"/>
  <c r="BK51" i="19" s="1"/>
  <c r="BK96" i="19"/>
  <c r="BK45" i="21"/>
  <c r="BK150" i="19"/>
  <c r="BK33" i="21"/>
  <c r="BO99" i="20"/>
  <c r="BO65" i="20" s="1"/>
  <c r="BO67" i="20" s="1"/>
  <c r="BQ68" i="20" s="1"/>
  <c r="BO150" i="19"/>
  <c r="BO39" i="19"/>
  <c r="BO51" i="19" s="1"/>
  <c r="BO45" i="21"/>
  <c r="BO96" i="19"/>
  <c r="BO33" i="21"/>
  <c r="BT99" i="20"/>
  <c r="BT65" i="20" s="1"/>
  <c r="BT67" i="20" s="1"/>
  <c r="BU68" i="20" s="1"/>
  <c r="BT96" i="19"/>
  <c r="BT45" i="21"/>
  <c r="BT150" i="19"/>
  <c r="BT39" i="19"/>
  <c r="BT51" i="19" s="1"/>
  <c r="BT33" i="21"/>
  <c r="BX99" i="20"/>
  <c r="BX65" i="20" s="1"/>
  <c r="BX67" i="20" s="1"/>
  <c r="BY68" i="20" s="1"/>
  <c r="BX150" i="19"/>
  <c r="BX45" i="21"/>
  <c r="BX33" i="21"/>
  <c r="CB99" i="20"/>
  <c r="CB65" i="20" s="1"/>
  <c r="CB67" i="20" s="1"/>
  <c r="CB39" i="19"/>
  <c r="CB51" i="19" s="1"/>
  <c r="CB150" i="19"/>
  <c r="CB96" i="19"/>
  <c r="CB45" i="21"/>
  <c r="CB33" i="21"/>
  <c r="BA16" i="21"/>
  <c r="K18" i="21"/>
  <c r="T18" i="21"/>
  <c r="AB18" i="21"/>
  <c r="AK18" i="21"/>
  <c r="AT18" i="21"/>
  <c r="BB18" i="21"/>
  <c r="BK18" i="21"/>
  <c r="BT18" i="21"/>
  <c r="CB18" i="21"/>
  <c r="BK30" i="21"/>
  <c r="CB30" i="21"/>
  <c r="U31" i="21"/>
  <c r="AE32" i="21"/>
  <c r="AV32" i="21"/>
  <c r="BM32" i="21"/>
  <c r="F33" i="21"/>
  <c r="W33" i="21"/>
  <c r="AN33" i="21"/>
  <c r="BF33" i="21"/>
  <c r="BW33" i="21"/>
  <c r="O42" i="21"/>
  <c r="AG42" i="21"/>
  <c r="AX42" i="21"/>
  <c r="BO42" i="21"/>
  <c r="AQ43" i="21"/>
  <c r="BH43" i="21"/>
  <c r="BY43" i="21"/>
  <c r="AR44" i="21"/>
  <c r="BZ44" i="21"/>
  <c r="AJ45" i="21"/>
  <c r="BS45" i="21"/>
  <c r="AH37" i="19"/>
  <c r="AH49" i="19" s="1"/>
  <c r="BQ37" i="19"/>
  <c r="BQ49" i="19" s="1"/>
  <c r="Q38" i="19"/>
  <c r="Q50" i="19" s="1"/>
  <c r="AY38" i="19"/>
  <c r="AY50" i="19" s="1"/>
  <c r="AO39" i="19"/>
  <c r="AO51" i="19" s="1"/>
  <c r="BO93" i="19"/>
  <c r="O95" i="19"/>
  <c r="BX96" i="19"/>
  <c r="J96" i="20"/>
  <c r="J40" i="20" s="1"/>
  <c r="J36" i="19"/>
  <c r="J48" i="19" s="1"/>
  <c r="J42" i="21"/>
  <c r="J30" i="21"/>
  <c r="J147" i="19"/>
  <c r="S96" i="20"/>
  <c r="S40" i="20" s="1"/>
  <c r="S93" i="19"/>
  <c r="S36" i="19"/>
  <c r="S48" i="19" s="1"/>
  <c r="S147" i="19"/>
  <c r="S42" i="21"/>
  <c r="S30" i="21"/>
  <c r="W96" i="20"/>
  <c r="W40" i="20" s="1"/>
  <c r="W147" i="19"/>
  <c r="W36" i="19"/>
  <c r="W48" i="19" s="1"/>
  <c r="W42" i="21"/>
  <c r="W30" i="21"/>
  <c r="W93" i="19"/>
  <c r="AF96" i="20"/>
  <c r="AF40" i="20" s="1"/>
  <c r="AF93" i="19"/>
  <c r="AF147" i="19"/>
  <c r="AF36" i="19"/>
  <c r="AF48" i="19" s="1"/>
  <c r="AF42" i="21"/>
  <c r="AF30" i="21"/>
  <c r="AN96" i="20"/>
  <c r="AN40" i="20" s="1"/>
  <c r="AN93" i="19"/>
  <c r="AN147" i="19"/>
  <c r="AN36" i="19"/>
  <c r="AN48" i="19" s="1"/>
  <c r="AN42" i="21"/>
  <c r="AN30" i="21"/>
  <c r="AW96" i="20"/>
  <c r="AW40" i="20" s="1"/>
  <c r="AW93" i="19"/>
  <c r="AW147" i="19"/>
  <c r="AW36" i="19"/>
  <c r="AW48" i="19" s="1"/>
  <c r="AW42" i="21"/>
  <c r="AW30" i="21"/>
  <c r="BA96" i="20"/>
  <c r="BA40" i="20" s="1"/>
  <c r="BA93" i="19"/>
  <c r="BA36" i="19"/>
  <c r="BA48" i="19" s="1"/>
  <c r="BA147" i="19"/>
  <c r="BA42" i="21"/>
  <c r="BA30" i="21"/>
  <c r="BJ96" i="20"/>
  <c r="BJ40" i="20" s="1"/>
  <c r="BJ93" i="19"/>
  <c r="BJ36" i="19"/>
  <c r="BJ42" i="21"/>
  <c r="BJ30" i="21"/>
  <c r="BS96" i="20"/>
  <c r="BS40" i="20" s="1"/>
  <c r="BS93" i="19"/>
  <c r="BS36" i="19"/>
  <c r="BS48" i="19" s="1"/>
  <c r="BS42" i="21"/>
  <c r="BS30" i="21"/>
  <c r="BS147" i="19"/>
  <c r="BW96" i="20"/>
  <c r="BW40" i="20" s="1"/>
  <c r="BW93" i="19"/>
  <c r="BW147" i="19"/>
  <c r="BW36" i="19"/>
  <c r="BW48" i="19" s="1"/>
  <c r="BW42" i="21"/>
  <c r="BW30" i="21"/>
  <c r="CA96" i="20"/>
  <c r="CA40" i="20" s="1"/>
  <c r="CA93" i="19"/>
  <c r="CA36" i="19"/>
  <c r="CA48" i="19" s="1"/>
  <c r="CA42" i="21"/>
  <c r="CA30" i="21"/>
  <c r="CA147" i="19"/>
  <c r="H97" i="20"/>
  <c r="H47" i="20" s="1"/>
  <c r="H94" i="19"/>
  <c r="H148" i="19"/>
  <c r="AB63" i="1"/>
  <c r="Q97" i="20"/>
  <c r="Q94" i="19"/>
  <c r="Q148" i="19"/>
  <c r="Q16" i="21"/>
  <c r="Y97" i="20"/>
  <c r="Y47" i="20" s="1"/>
  <c r="Y49" i="20" s="1"/>
  <c r="Z50" i="20" s="1"/>
  <c r="Y94" i="19"/>
  <c r="Y148" i="19"/>
  <c r="Y16" i="21"/>
  <c r="AO63" i="1"/>
  <c r="AD97" i="20"/>
  <c r="AD47" i="20" s="1"/>
  <c r="AD49" i="20" s="1"/>
  <c r="AE50" i="20" s="1"/>
  <c r="AD94" i="19"/>
  <c r="AD148" i="19"/>
  <c r="AD16" i="21"/>
  <c r="AD37" i="19"/>
  <c r="AD49" i="19" s="1"/>
  <c r="AL97" i="20"/>
  <c r="AL47" i="20" s="1"/>
  <c r="AL49" i="20" s="1"/>
  <c r="AM50" i="20" s="1"/>
  <c r="AL94" i="19"/>
  <c r="AL148" i="19"/>
  <c r="AL16" i="21"/>
  <c r="AL37" i="19"/>
  <c r="AL49" i="19" s="1"/>
  <c r="AU94" i="19"/>
  <c r="AU97" i="20"/>
  <c r="AU47" i="20" s="1"/>
  <c r="AU49" i="20" s="1"/>
  <c r="AV50" i="20" s="1"/>
  <c r="AU148" i="19"/>
  <c r="AU16" i="21"/>
  <c r="AU37" i="19"/>
  <c r="AU49" i="19" s="1"/>
  <c r="BO63" i="1"/>
  <c r="BD97" i="20"/>
  <c r="BD47" i="20" s="1"/>
  <c r="BD49" i="20" s="1"/>
  <c r="BE50" i="20" s="1"/>
  <c r="BD94" i="19"/>
  <c r="BD148" i="19"/>
  <c r="BD16" i="21"/>
  <c r="BD37" i="19"/>
  <c r="BD49" i="19" s="1"/>
  <c r="BL94" i="19"/>
  <c r="BL97" i="20"/>
  <c r="BL47" i="20" s="1"/>
  <c r="BL49" i="20" s="1"/>
  <c r="BM50" i="20" s="1"/>
  <c r="BL148" i="19"/>
  <c r="BL16" i="21"/>
  <c r="BL37" i="19"/>
  <c r="BL49" i="19" s="1"/>
  <c r="BU97" i="20"/>
  <c r="BU47" i="20" s="1"/>
  <c r="BU49" i="20" s="1"/>
  <c r="BV50" i="20" s="1"/>
  <c r="BU94" i="19"/>
  <c r="BU148" i="19"/>
  <c r="BU16" i="21"/>
  <c r="BU37" i="19"/>
  <c r="BU49" i="19" s="1"/>
  <c r="J98" i="20"/>
  <c r="J58" i="20" s="1"/>
  <c r="J149" i="19"/>
  <c r="J95" i="19"/>
  <c r="J38" i="19"/>
  <c r="J50" i="19" s="1"/>
  <c r="J44" i="21"/>
  <c r="J32" i="21"/>
  <c r="T98" i="20"/>
  <c r="T58" i="20" s="1"/>
  <c r="T60" i="20" s="1"/>
  <c r="U61" i="20" s="1"/>
  <c r="U62" i="20" s="1"/>
  <c r="T149" i="19"/>
  <c r="T38" i="19"/>
  <c r="T50" i="19" s="1"/>
  <c r="T95" i="19"/>
  <c r="T32" i="21"/>
  <c r="T17" i="21"/>
  <c r="T44" i="21"/>
  <c r="AB98" i="20"/>
  <c r="AB58" i="20" s="1"/>
  <c r="AB60" i="20" s="1"/>
  <c r="AD61" i="20" s="1"/>
  <c r="AB38" i="19"/>
  <c r="AB50" i="19" s="1"/>
  <c r="AB95" i="19"/>
  <c r="AB149" i="19"/>
  <c r="AB44" i="21"/>
  <c r="AB32" i="21"/>
  <c r="AB17" i="21"/>
  <c r="AK98" i="20"/>
  <c r="AK58" i="20" s="1"/>
  <c r="AK60" i="20" s="1"/>
  <c r="AL61" i="20" s="1"/>
  <c r="AK149" i="19"/>
  <c r="AK38" i="19"/>
  <c r="AK50" i="19" s="1"/>
  <c r="AK44" i="21"/>
  <c r="AK95" i="19"/>
  <c r="AK32" i="21"/>
  <c r="AK17" i="21"/>
  <c r="AT98" i="20"/>
  <c r="AT38" i="19"/>
  <c r="AT50" i="19" s="1"/>
  <c r="AT44" i="21"/>
  <c r="AT95" i="19"/>
  <c r="AT149" i="19"/>
  <c r="AT32" i="21"/>
  <c r="AT17" i="21"/>
  <c r="BB98" i="20"/>
  <c r="BB58" i="20" s="1"/>
  <c r="BB60" i="20" s="1"/>
  <c r="BD61" i="20" s="1"/>
  <c r="BB149" i="19"/>
  <c r="BB38" i="19"/>
  <c r="BB50" i="19" s="1"/>
  <c r="BB44" i="21"/>
  <c r="BB95" i="19"/>
  <c r="BB32" i="21"/>
  <c r="BB17" i="21"/>
  <c r="BG98" i="20"/>
  <c r="BG58" i="20" s="1"/>
  <c r="BG60" i="20" s="1"/>
  <c r="BH61" i="20" s="1"/>
  <c r="BG38" i="19"/>
  <c r="BG50" i="19" s="1"/>
  <c r="BG44" i="21"/>
  <c r="BG149" i="19"/>
  <c r="BG32" i="21"/>
  <c r="BG17" i="21"/>
  <c r="BG95" i="19"/>
  <c r="BO98" i="20"/>
  <c r="BO58" i="20" s="1"/>
  <c r="BO60" i="20" s="1"/>
  <c r="BQ61" i="20" s="1"/>
  <c r="BQ62" i="20" s="1"/>
  <c r="BO38" i="19"/>
  <c r="BO50" i="19" s="1"/>
  <c r="BO44" i="21"/>
  <c r="BO149" i="19"/>
  <c r="BO95" i="19"/>
  <c r="BO32" i="21"/>
  <c r="BO17" i="21"/>
  <c r="BX98" i="20"/>
  <c r="BX58" i="20" s="1"/>
  <c r="BX60" i="20" s="1"/>
  <c r="BY61" i="20" s="1"/>
  <c r="BX38" i="19"/>
  <c r="BX50" i="19" s="1"/>
  <c r="BX44" i="21"/>
  <c r="BX149" i="19"/>
  <c r="BX95" i="19"/>
  <c r="BX32" i="21"/>
  <c r="BX17" i="21"/>
  <c r="E99" i="20"/>
  <c r="E65" i="20" s="1"/>
  <c r="E150" i="19"/>
  <c r="E96" i="19"/>
  <c r="E39" i="19"/>
  <c r="E51" i="19" s="1"/>
  <c r="E33" i="21"/>
  <c r="E18" i="21"/>
  <c r="E45" i="21"/>
  <c r="M150" i="19"/>
  <c r="M99" i="20"/>
  <c r="M65" i="20" s="1"/>
  <c r="M96" i="19"/>
  <c r="M33" i="21"/>
  <c r="M18" i="21"/>
  <c r="M39" i="19"/>
  <c r="M51" i="19" s="1"/>
  <c r="M45" i="21"/>
  <c r="V99" i="20"/>
  <c r="V65" i="20" s="1"/>
  <c r="V67" i="20" s="1"/>
  <c r="W68" i="20" s="1"/>
  <c r="W69" i="20" s="1"/>
  <c r="V150" i="19"/>
  <c r="V96" i="19"/>
  <c r="V39" i="19"/>
  <c r="V51" i="19" s="1"/>
  <c r="V33" i="21"/>
  <c r="V18" i="21"/>
  <c r="V45" i="21"/>
  <c r="AE150" i="19"/>
  <c r="AE99" i="20"/>
  <c r="AE96" i="19"/>
  <c r="AE33" i="21"/>
  <c r="AE18" i="21"/>
  <c r="AE45" i="21"/>
  <c r="AM99" i="20"/>
  <c r="AM65" i="20" s="1"/>
  <c r="AM67" i="20" s="1"/>
  <c r="AN68" i="20" s="1"/>
  <c r="AM150" i="19"/>
  <c r="AM96" i="19"/>
  <c r="AM39" i="19"/>
  <c r="AM51" i="19" s="1"/>
  <c r="AM33" i="21"/>
  <c r="AM18" i="21"/>
  <c r="AM45" i="21"/>
  <c r="AV150" i="19"/>
  <c r="AV99" i="20"/>
  <c r="AV65" i="20" s="1"/>
  <c r="AV67" i="20" s="1"/>
  <c r="AW68" i="20" s="1"/>
  <c r="AV96" i="19"/>
  <c r="AV33" i="21"/>
  <c r="AV18" i="21"/>
  <c r="AV39" i="19"/>
  <c r="AV51" i="19" s="1"/>
  <c r="AV45" i="21"/>
  <c r="AZ150" i="19"/>
  <c r="AZ99" i="20"/>
  <c r="AZ65" i="20" s="1"/>
  <c r="AZ67" i="20" s="1"/>
  <c r="BA68" i="20" s="1"/>
  <c r="AZ39" i="19"/>
  <c r="AZ51" i="19" s="1"/>
  <c r="AZ96" i="19"/>
  <c r="AZ45" i="21"/>
  <c r="AZ33" i="21"/>
  <c r="AZ18" i="21"/>
  <c r="BI99" i="20"/>
  <c r="BI65" i="20" s="1"/>
  <c r="BI67" i="20" s="1"/>
  <c r="BJ68" i="20" s="1"/>
  <c r="BI150" i="19"/>
  <c r="BI96" i="19"/>
  <c r="BI39" i="19"/>
  <c r="BI51" i="19" s="1"/>
  <c r="BI45" i="21"/>
  <c r="BI33" i="21"/>
  <c r="BI18" i="21"/>
  <c r="BR150" i="19"/>
  <c r="BR99" i="20"/>
  <c r="BR65" i="20" s="1"/>
  <c r="BR67" i="20" s="1"/>
  <c r="BS68" i="20" s="1"/>
  <c r="BR39" i="19"/>
  <c r="BR51" i="19" s="1"/>
  <c r="BR96" i="19"/>
  <c r="BR45" i="21"/>
  <c r="BR33" i="21"/>
  <c r="BR18" i="21"/>
  <c r="BZ99" i="20"/>
  <c r="BZ65" i="20" s="1"/>
  <c r="BZ67" i="20" s="1"/>
  <c r="CA68" i="20" s="1"/>
  <c r="BZ150" i="19"/>
  <c r="BZ96" i="19"/>
  <c r="BZ45" i="21"/>
  <c r="BZ33" i="21"/>
  <c r="BZ18" i="21"/>
  <c r="BZ39" i="19"/>
  <c r="BZ51" i="19" s="1"/>
  <c r="L16" i="21"/>
  <c r="N17" i="21"/>
  <c r="AD31" i="21"/>
  <c r="BL31" i="21"/>
  <c r="Q43" i="21"/>
  <c r="AY43" i="21"/>
  <c r="O62" i="1"/>
  <c r="D147" i="19"/>
  <c r="D36" i="19"/>
  <c r="D48" i="19" s="1"/>
  <c r="H93" i="19"/>
  <c r="H96" i="20"/>
  <c r="H40" i="20" s="1"/>
  <c r="H147" i="19"/>
  <c r="H42" i="21"/>
  <c r="L93" i="19"/>
  <c r="L96" i="20"/>
  <c r="L40" i="20" s="1"/>
  <c r="L147" i="19"/>
  <c r="L36" i="19"/>
  <c r="L48" i="19" s="1"/>
  <c r="L42" i="21"/>
  <c r="AB62" i="1"/>
  <c r="Q93" i="19"/>
  <c r="Q96" i="20"/>
  <c r="Q147" i="19"/>
  <c r="Q42" i="21"/>
  <c r="U93" i="19"/>
  <c r="U147" i="19"/>
  <c r="U96" i="20"/>
  <c r="U40" i="20" s="1"/>
  <c r="U36" i="19"/>
  <c r="U48" i="19" s="1"/>
  <c r="U42" i="21"/>
  <c r="Y93" i="19"/>
  <c r="Y96" i="20"/>
  <c r="Y40" i="20" s="1"/>
  <c r="Y147" i="19"/>
  <c r="Y42" i="21"/>
  <c r="AO62" i="1"/>
  <c r="AD93" i="19"/>
  <c r="AD96" i="20"/>
  <c r="AD40" i="20" s="1"/>
  <c r="AD147" i="19"/>
  <c r="AD36" i="19"/>
  <c r="AD48" i="19" s="1"/>
  <c r="AD42" i="21"/>
  <c r="AH93" i="19"/>
  <c r="AH96" i="20"/>
  <c r="AH40" i="20" s="1"/>
  <c r="AH147" i="19"/>
  <c r="AH42" i="21"/>
  <c r="AL93" i="19"/>
  <c r="AL96" i="20"/>
  <c r="AL40" i="20" s="1"/>
  <c r="AL147" i="19"/>
  <c r="AL36" i="19"/>
  <c r="AL48" i="19" s="1"/>
  <c r="AL42" i="21"/>
  <c r="BB62" i="1"/>
  <c r="AQ93" i="19"/>
  <c r="AQ96" i="20"/>
  <c r="AQ147" i="19"/>
  <c r="AQ42" i="21"/>
  <c r="AU93" i="19"/>
  <c r="AU96" i="20"/>
  <c r="AU40" i="20" s="1"/>
  <c r="AU147" i="19"/>
  <c r="AU36" i="19"/>
  <c r="AU48" i="19" s="1"/>
  <c r="AU42" i="21"/>
  <c r="AY93" i="19"/>
  <c r="AY96" i="20"/>
  <c r="AY40" i="20" s="1"/>
  <c r="AY147" i="19"/>
  <c r="AY42" i="21"/>
  <c r="AY30" i="21"/>
  <c r="BO62" i="1"/>
  <c r="BD93" i="19"/>
  <c r="BD147" i="19"/>
  <c r="BD96" i="20"/>
  <c r="BD36" i="19"/>
  <c r="BD48" i="19" s="1"/>
  <c r="BD42" i="21"/>
  <c r="BD30" i="21"/>
  <c r="BH93" i="19"/>
  <c r="BH96" i="20"/>
  <c r="BH40" i="20" s="1"/>
  <c r="BH147" i="19"/>
  <c r="BH42" i="21"/>
  <c r="BH30" i="21"/>
  <c r="BL93" i="19"/>
  <c r="BL96" i="20"/>
  <c r="BL40" i="20" s="1"/>
  <c r="BL147" i="19"/>
  <c r="BL36" i="19"/>
  <c r="BL48" i="19" s="1"/>
  <c r="BL42" i="21"/>
  <c r="BL30" i="21"/>
  <c r="CB62" i="1"/>
  <c r="BQ93" i="19"/>
  <c r="BQ96" i="20"/>
  <c r="BQ40" i="20" s="1"/>
  <c r="BQ147" i="19"/>
  <c r="BQ42" i="21"/>
  <c r="BQ30" i="21"/>
  <c r="BU93" i="19"/>
  <c r="BU96" i="20"/>
  <c r="BU40" i="20" s="1"/>
  <c r="BU147" i="19"/>
  <c r="BU36" i="19"/>
  <c r="BU48" i="19" s="1"/>
  <c r="BU42" i="21"/>
  <c r="BU30" i="21"/>
  <c r="BY93" i="19"/>
  <c r="BY96" i="20"/>
  <c r="BY40" i="20" s="1"/>
  <c r="BY147" i="19"/>
  <c r="BY42" i="21"/>
  <c r="BY30" i="21"/>
  <c r="F97" i="20"/>
  <c r="F47" i="20" s="1"/>
  <c r="F94" i="19"/>
  <c r="F148" i="19"/>
  <c r="F37" i="19"/>
  <c r="F49" i="19" s="1"/>
  <c r="F43" i="21"/>
  <c r="F31" i="21"/>
  <c r="J97" i="20"/>
  <c r="J47" i="20" s="1"/>
  <c r="J94" i="19"/>
  <c r="J37" i="19"/>
  <c r="J49" i="19" s="1"/>
  <c r="J148" i="19"/>
  <c r="J43" i="21"/>
  <c r="J31" i="21"/>
  <c r="N97" i="20"/>
  <c r="N47" i="20" s="1"/>
  <c r="N94" i="19"/>
  <c r="N148" i="19"/>
  <c r="N37" i="19"/>
  <c r="N49" i="19" s="1"/>
  <c r="N43" i="21"/>
  <c r="N31" i="21"/>
  <c r="S97" i="20"/>
  <c r="S47" i="20" s="1"/>
  <c r="S49" i="20" s="1"/>
  <c r="T50" i="20" s="1"/>
  <c r="S94" i="19"/>
  <c r="S37" i="19"/>
  <c r="S49" i="19" s="1"/>
  <c r="S43" i="21"/>
  <c r="S31" i="21"/>
  <c r="W97" i="20"/>
  <c r="W47" i="20" s="1"/>
  <c r="W49" i="20" s="1"/>
  <c r="X50" i="20" s="1"/>
  <c r="W94" i="19"/>
  <c r="W148" i="19"/>
  <c r="W37" i="19"/>
  <c r="W49" i="19" s="1"/>
  <c r="W43" i="21"/>
  <c r="W31" i="21"/>
  <c r="AA97" i="20"/>
  <c r="AA47" i="20" s="1"/>
  <c r="AA49" i="20" s="1"/>
  <c r="AB50" i="20" s="1"/>
  <c r="AA94" i="19"/>
  <c r="AA37" i="19"/>
  <c r="AA49" i="19" s="1"/>
  <c r="AA43" i="21"/>
  <c r="AA31" i="21"/>
  <c r="AA148" i="19"/>
  <c r="AF97" i="20"/>
  <c r="AF47" i="20" s="1"/>
  <c r="AF49" i="20" s="1"/>
  <c r="AG50" i="20" s="1"/>
  <c r="AF94" i="19"/>
  <c r="AF148" i="19"/>
  <c r="AF37" i="19"/>
  <c r="AF49" i="19" s="1"/>
  <c r="AF43" i="21"/>
  <c r="AF31" i="21"/>
  <c r="AJ97" i="20"/>
  <c r="AJ47" i="20" s="1"/>
  <c r="AJ49" i="20" s="1"/>
  <c r="AK50" i="20" s="1"/>
  <c r="AJ94" i="19"/>
  <c r="AJ37" i="19"/>
  <c r="AJ49" i="19" s="1"/>
  <c r="AJ148" i="19"/>
  <c r="AJ43" i="21"/>
  <c r="AJ31" i="21"/>
  <c r="AN97" i="20"/>
  <c r="AN47" i="20" s="1"/>
  <c r="AN49" i="20" s="1"/>
  <c r="AO50" i="20" s="1"/>
  <c r="AN94" i="19"/>
  <c r="AN148" i="19"/>
  <c r="AN37" i="19"/>
  <c r="AN49" i="19" s="1"/>
  <c r="AN43" i="21"/>
  <c r="AN31" i="21"/>
  <c r="AS97" i="20"/>
  <c r="AS47" i="20" s="1"/>
  <c r="AS49" i="20" s="1"/>
  <c r="AT50" i="20" s="1"/>
  <c r="AS94" i="19"/>
  <c r="AS37" i="19"/>
  <c r="AS49" i="19" s="1"/>
  <c r="AS148" i="19"/>
  <c r="AS43" i="21"/>
  <c r="AS31" i="21"/>
  <c r="AW97" i="20"/>
  <c r="AW47" i="20" s="1"/>
  <c r="AW49" i="20" s="1"/>
  <c r="AX50" i="20" s="1"/>
  <c r="AW94" i="19"/>
  <c r="AW148" i="19"/>
  <c r="AW37" i="19"/>
  <c r="AW49" i="19" s="1"/>
  <c r="AW43" i="21"/>
  <c r="AW31" i="21"/>
  <c r="BA97" i="20"/>
  <c r="BA47" i="20" s="1"/>
  <c r="BA49" i="20" s="1"/>
  <c r="BB50" i="20" s="1"/>
  <c r="BA94" i="19"/>
  <c r="BA37" i="19"/>
  <c r="BA49" i="19" s="1"/>
  <c r="BA43" i="21"/>
  <c r="BA31" i="21"/>
  <c r="BF97" i="20"/>
  <c r="BF47" i="20" s="1"/>
  <c r="BF49" i="20" s="1"/>
  <c r="BG50" i="20" s="1"/>
  <c r="BF94" i="19"/>
  <c r="BF148" i="19"/>
  <c r="BF37" i="19"/>
  <c r="BF49" i="19" s="1"/>
  <c r="BF43" i="21"/>
  <c r="BF31" i="21"/>
  <c r="BJ97" i="20"/>
  <c r="BJ47" i="20" s="1"/>
  <c r="BJ49" i="20" s="1"/>
  <c r="BK50" i="20" s="1"/>
  <c r="BJ94" i="19"/>
  <c r="BJ37" i="19"/>
  <c r="BJ49" i="19" s="1"/>
  <c r="BJ43" i="21"/>
  <c r="BJ31" i="21"/>
  <c r="BJ148" i="19"/>
  <c r="BN97" i="20"/>
  <c r="BN47" i="20" s="1"/>
  <c r="BN49" i="20" s="1"/>
  <c r="BO50" i="20" s="1"/>
  <c r="BN94" i="19"/>
  <c r="BN148" i="19"/>
  <c r="BN37" i="19"/>
  <c r="BN49" i="19" s="1"/>
  <c r="BN43" i="21"/>
  <c r="BN31" i="21"/>
  <c r="BS97" i="20"/>
  <c r="BS94" i="19"/>
  <c r="BS37" i="19"/>
  <c r="BS49" i="19" s="1"/>
  <c r="BS148" i="19"/>
  <c r="BS43" i="21"/>
  <c r="BS31" i="21"/>
  <c r="BW97" i="20"/>
  <c r="BW47" i="20" s="1"/>
  <c r="BW49" i="20" s="1"/>
  <c r="BX50" i="20" s="1"/>
  <c r="BW148" i="19"/>
  <c r="BW94" i="19"/>
  <c r="BW37" i="19"/>
  <c r="BW49" i="19" s="1"/>
  <c r="BW43" i="21"/>
  <c r="BW31" i="21"/>
  <c r="CA97" i="20"/>
  <c r="CA47" i="20" s="1"/>
  <c r="CA49" i="20" s="1"/>
  <c r="CB50" i="20" s="1"/>
  <c r="CA148" i="19"/>
  <c r="CA94" i="19"/>
  <c r="CA37" i="19"/>
  <c r="CA49" i="19" s="1"/>
  <c r="CA43" i="21"/>
  <c r="CA31" i="21"/>
  <c r="O64" i="1"/>
  <c r="D17" i="21"/>
  <c r="D98" i="20"/>
  <c r="H149" i="19"/>
  <c r="H95" i="19"/>
  <c r="H98" i="20"/>
  <c r="H58" i="20" s="1"/>
  <c r="H32" i="21"/>
  <c r="H17" i="21"/>
  <c r="L98" i="20"/>
  <c r="L58" i="20" s="1"/>
  <c r="L95" i="19"/>
  <c r="L149" i="19"/>
  <c r="L32" i="21"/>
  <c r="L17" i="21"/>
  <c r="L38" i="19"/>
  <c r="L50" i="19" s="1"/>
  <c r="R98" i="20"/>
  <c r="R58" i="20" s="1"/>
  <c r="R60" i="20" s="1"/>
  <c r="S61" i="20" s="1"/>
  <c r="R149" i="19"/>
  <c r="R95" i="19"/>
  <c r="R38" i="19"/>
  <c r="R50" i="19" s="1"/>
  <c r="V98" i="20"/>
  <c r="V58" i="20" s="1"/>
  <c r="V60" i="20" s="1"/>
  <c r="W61" i="20" s="1"/>
  <c r="V149" i="19"/>
  <c r="V95" i="19"/>
  <c r="V38" i="19"/>
  <c r="V50" i="19" s="1"/>
  <c r="V44" i="21"/>
  <c r="E96" i="20"/>
  <c r="E40" i="20" s="1"/>
  <c r="E147" i="19"/>
  <c r="E36" i="19"/>
  <c r="E48" i="19" s="1"/>
  <c r="E93" i="19"/>
  <c r="E42" i="21"/>
  <c r="E30" i="21"/>
  <c r="I96" i="20"/>
  <c r="I40" i="20" s="1"/>
  <c r="I147" i="19"/>
  <c r="I93" i="19"/>
  <c r="I42" i="21"/>
  <c r="I30" i="21"/>
  <c r="I36" i="19"/>
  <c r="I48" i="19" s="1"/>
  <c r="M96" i="20"/>
  <c r="M40" i="20" s="1"/>
  <c r="M147" i="19"/>
  <c r="M93" i="19"/>
  <c r="M36" i="19"/>
  <c r="M48" i="19" s="1"/>
  <c r="M42" i="21"/>
  <c r="M30" i="21"/>
  <c r="R96" i="20"/>
  <c r="R40" i="20" s="1"/>
  <c r="R147" i="19"/>
  <c r="R93" i="19"/>
  <c r="R42" i="21"/>
  <c r="R30" i="21"/>
  <c r="R36" i="19"/>
  <c r="V96" i="20"/>
  <c r="V40" i="20" s="1"/>
  <c r="V147" i="19"/>
  <c r="V36" i="19"/>
  <c r="V48" i="19" s="1"/>
  <c r="V42" i="21"/>
  <c r="V30" i="21"/>
  <c r="Z96" i="20"/>
  <c r="Z40" i="20" s="1"/>
  <c r="Z147" i="19"/>
  <c r="Z93" i="19"/>
  <c r="Z42" i="21"/>
  <c r="Z30" i="21"/>
  <c r="Z36" i="19"/>
  <c r="Z48" i="19" s="1"/>
  <c r="AE96" i="20"/>
  <c r="AE147" i="19"/>
  <c r="AE93" i="19"/>
  <c r="AE36" i="19"/>
  <c r="AE48" i="19" s="1"/>
  <c r="AE42" i="21"/>
  <c r="AE30" i="21"/>
  <c r="AI96" i="20"/>
  <c r="AI40" i="20" s="1"/>
  <c r="AI147" i="19"/>
  <c r="AI42" i="21"/>
  <c r="AI30" i="21"/>
  <c r="AI93" i="19"/>
  <c r="AI36" i="19"/>
  <c r="AI48" i="19" s="1"/>
  <c r="AM96" i="20"/>
  <c r="AM40" i="20" s="1"/>
  <c r="AM147" i="19"/>
  <c r="AM93" i="19"/>
  <c r="AM36" i="19"/>
  <c r="AM48" i="19" s="1"/>
  <c r="AM42" i="21"/>
  <c r="AM30" i="21"/>
  <c r="AR96" i="20"/>
  <c r="AR40" i="20" s="1"/>
  <c r="AR147" i="19"/>
  <c r="AR93" i="19"/>
  <c r="AR42" i="21"/>
  <c r="AR30" i="21"/>
  <c r="AR36" i="19"/>
  <c r="AR48" i="19" s="1"/>
  <c r="AV96" i="20"/>
  <c r="AV40" i="20" s="1"/>
  <c r="AV147" i="19"/>
  <c r="AV93" i="19"/>
  <c r="AV36" i="19"/>
  <c r="AV48" i="19" s="1"/>
  <c r="AV42" i="21"/>
  <c r="AV30" i="21"/>
  <c r="AZ96" i="20"/>
  <c r="AZ40" i="20" s="1"/>
  <c r="AZ147" i="19"/>
  <c r="AZ42" i="21"/>
  <c r="AZ30" i="21"/>
  <c r="AZ93" i="19"/>
  <c r="AZ36" i="19"/>
  <c r="AZ48" i="19" s="1"/>
  <c r="BE96" i="20"/>
  <c r="BE40" i="20" s="1"/>
  <c r="BE147" i="19"/>
  <c r="BE93" i="19"/>
  <c r="BE36" i="19"/>
  <c r="BE48" i="19" s="1"/>
  <c r="BE42" i="21"/>
  <c r="BE30" i="21"/>
  <c r="BI96" i="20"/>
  <c r="BI40" i="20" s="1"/>
  <c r="BI147" i="19"/>
  <c r="BI93" i="19"/>
  <c r="BI42" i="21"/>
  <c r="BI30" i="21"/>
  <c r="BI36" i="19"/>
  <c r="BI48" i="19" s="1"/>
  <c r="BM96" i="20"/>
  <c r="BM40" i="20" s="1"/>
  <c r="BM147" i="19"/>
  <c r="BM93" i="19"/>
  <c r="BM36" i="19"/>
  <c r="BM48" i="19" s="1"/>
  <c r="BM42" i="21"/>
  <c r="BM30" i="21"/>
  <c r="BR96" i="20"/>
  <c r="BR40" i="20" s="1"/>
  <c r="BR147" i="19"/>
  <c r="BR42" i="21"/>
  <c r="BR30" i="21"/>
  <c r="BR93" i="19"/>
  <c r="BR36" i="19"/>
  <c r="BV96" i="20"/>
  <c r="BV147" i="19"/>
  <c r="BV93" i="19"/>
  <c r="BV36" i="19"/>
  <c r="BV48" i="19" s="1"/>
  <c r="BV42" i="21"/>
  <c r="BV30" i="21"/>
  <c r="BZ96" i="20"/>
  <c r="BZ40" i="20" s="1"/>
  <c r="BZ147" i="19"/>
  <c r="BZ93" i="19"/>
  <c r="BZ42" i="21"/>
  <c r="BZ30" i="21"/>
  <c r="BZ36" i="19"/>
  <c r="BZ48" i="19" s="1"/>
  <c r="G97" i="20"/>
  <c r="G47" i="20" s="1"/>
  <c r="G148" i="19"/>
  <c r="G37" i="19"/>
  <c r="G49" i="19" s="1"/>
  <c r="G43" i="21"/>
  <c r="G31" i="21"/>
  <c r="K97" i="20"/>
  <c r="K47" i="20" s="1"/>
  <c r="K148" i="19"/>
  <c r="K37" i="19"/>
  <c r="K49" i="19" s="1"/>
  <c r="K94" i="19"/>
  <c r="K43" i="21"/>
  <c r="K31" i="21"/>
  <c r="O97" i="20"/>
  <c r="O47" i="20" s="1"/>
  <c r="O148" i="19"/>
  <c r="O37" i="19"/>
  <c r="O49" i="19" s="1"/>
  <c r="O43" i="21"/>
  <c r="O31" i="21"/>
  <c r="O94" i="19"/>
  <c r="T97" i="20"/>
  <c r="T47" i="20" s="1"/>
  <c r="T49" i="20" s="1"/>
  <c r="U50" i="20" s="1"/>
  <c r="T148" i="19"/>
  <c r="T37" i="19"/>
  <c r="T49" i="19" s="1"/>
  <c r="T94" i="19"/>
  <c r="T43" i="21"/>
  <c r="T31" i="21"/>
  <c r="X97" i="20"/>
  <c r="X47" i="20" s="1"/>
  <c r="X49" i="20" s="1"/>
  <c r="Y50" i="20" s="1"/>
  <c r="X148" i="19"/>
  <c r="X37" i="19"/>
  <c r="X49" i="19" s="1"/>
  <c r="X43" i="21"/>
  <c r="X31" i="21"/>
  <c r="X16" i="21"/>
  <c r="AB97" i="20"/>
  <c r="AB47" i="20" s="1"/>
  <c r="AB49" i="20" s="1"/>
  <c r="AD50" i="20" s="1"/>
  <c r="AB148" i="19"/>
  <c r="AB37" i="19"/>
  <c r="AB49" i="19" s="1"/>
  <c r="AB94" i="19"/>
  <c r="AB43" i="21"/>
  <c r="AB31" i="21"/>
  <c r="AB16" i="21"/>
  <c r="AG97" i="20"/>
  <c r="AG47" i="20" s="1"/>
  <c r="AG49" i="20" s="1"/>
  <c r="AH50" i="20" s="1"/>
  <c r="AG148" i="19"/>
  <c r="AG37" i="19"/>
  <c r="AG49" i="19" s="1"/>
  <c r="AG43" i="21"/>
  <c r="AG31" i="21"/>
  <c r="AG16" i="21"/>
  <c r="AG94" i="19"/>
  <c r="AK97" i="20"/>
  <c r="AK47" i="20" s="1"/>
  <c r="AK49" i="20" s="1"/>
  <c r="AL50" i="20" s="1"/>
  <c r="AK148" i="19"/>
  <c r="AK37" i="19"/>
  <c r="AK49" i="19" s="1"/>
  <c r="AK94" i="19"/>
  <c r="AK43" i="21"/>
  <c r="AK31" i="21"/>
  <c r="AK16" i="21"/>
  <c r="AO97" i="20"/>
  <c r="AO47" i="20" s="1"/>
  <c r="AO49" i="20" s="1"/>
  <c r="AQ50" i="20" s="1"/>
  <c r="AO148" i="19"/>
  <c r="AO37" i="19"/>
  <c r="AO49" i="19" s="1"/>
  <c r="AO43" i="21"/>
  <c r="AO31" i="21"/>
  <c r="AO94" i="19"/>
  <c r="AO16" i="21"/>
  <c r="AT97" i="20"/>
  <c r="AT47" i="20" s="1"/>
  <c r="AT49" i="20" s="1"/>
  <c r="AU50" i="20" s="1"/>
  <c r="AT148" i="19"/>
  <c r="AT37" i="19"/>
  <c r="AT49" i="19" s="1"/>
  <c r="AT94" i="19"/>
  <c r="AT43" i="21"/>
  <c r="AT31" i="21"/>
  <c r="AT16" i="21"/>
  <c r="AX97" i="20"/>
  <c r="AX47" i="20" s="1"/>
  <c r="AX49" i="20" s="1"/>
  <c r="AY50" i="20" s="1"/>
  <c r="AX148" i="19"/>
  <c r="AX37" i="19"/>
  <c r="AX49" i="19" s="1"/>
  <c r="AX94" i="19"/>
  <c r="AX43" i="21"/>
  <c r="AX31" i="21"/>
  <c r="AX16" i="21"/>
  <c r="BB97" i="20"/>
  <c r="BB47" i="20" s="1"/>
  <c r="BB49" i="20" s="1"/>
  <c r="BD50" i="20" s="1"/>
  <c r="BB148" i="19"/>
  <c r="BB37" i="19"/>
  <c r="BB49" i="19" s="1"/>
  <c r="BB94" i="19"/>
  <c r="BB43" i="21"/>
  <c r="BB31" i="21"/>
  <c r="BB16" i="21"/>
  <c r="BG97" i="20"/>
  <c r="BG47" i="20" s="1"/>
  <c r="BG49" i="20" s="1"/>
  <c r="BH50" i="20" s="1"/>
  <c r="BG148" i="19"/>
  <c r="BG37" i="19"/>
  <c r="BG49" i="19" s="1"/>
  <c r="BG43" i="21"/>
  <c r="BG31" i="21"/>
  <c r="BG16" i="21"/>
  <c r="BK97" i="20"/>
  <c r="BK47" i="20" s="1"/>
  <c r="BK49" i="20" s="1"/>
  <c r="BL50" i="20" s="1"/>
  <c r="BK148" i="19"/>
  <c r="BK37" i="19"/>
  <c r="BK49" i="19" s="1"/>
  <c r="BK94" i="19"/>
  <c r="BK43" i="21"/>
  <c r="BK31" i="21"/>
  <c r="BK16" i="21"/>
  <c r="BO97" i="20"/>
  <c r="BO47" i="20" s="1"/>
  <c r="BO49" i="20" s="1"/>
  <c r="BQ50" i="20" s="1"/>
  <c r="BO148" i="19"/>
  <c r="BO37" i="19"/>
  <c r="BO49" i="19" s="1"/>
  <c r="BO43" i="21"/>
  <c r="BO31" i="21"/>
  <c r="BO16" i="21"/>
  <c r="BO94" i="19"/>
  <c r="BT97" i="20"/>
  <c r="BT47" i="20" s="1"/>
  <c r="BT49" i="20" s="1"/>
  <c r="BU50" i="20" s="1"/>
  <c r="BT148" i="19"/>
  <c r="BT37" i="19"/>
  <c r="BT49" i="19" s="1"/>
  <c r="BT94" i="19"/>
  <c r="BT43" i="21"/>
  <c r="BT31" i="21"/>
  <c r="BT16" i="21"/>
  <c r="BX97" i="20"/>
  <c r="BX47" i="20" s="1"/>
  <c r="BX49" i="20" s="1"/>
  <c r="BY50" i="20" s="1"/>
  <c r="BX37" i="19"/>
  <c r="BX49" i="19" s="1"/>
  <c r="BX148" i="19"/>
  <c r="BX43" i="21"/>
  <c r="BX31" i="21"/>
  <c r="BX94" i="19"/>
  <c r="BX16" i="21"/>
  <c r="CB97" i="20"/>
  <c r="CB47" i="20" s="1"/>
  <c r="CB49" i="20" s="1"/>
  <c r="CB148" i="19"/>
  <c r="CB37" i="19"/>
  <c r="CB49" i="19" s="1"/>
  <c r="CB94" i="19"/>
  <c r="CB43" i="21"/>
  <c r="CB31" i="21"/>
  <c r="CB16" i="21"/>
  <c r="E98" i="20"/>
  <c r="E58" i="20" s="1"/>
  <c r="E149" i="19"/>
  <c r="E95" i="19"/>
  <c r="E38" i="19"/>
  <c r="E50" i="19" s="1"/>
  <c r="E44" i="21"/>
  <c r="I98" i="20"/>
  <c r="I58" i="20" s="1"/>
  <c r="I149" i="19"/>
  <c r="I95" i="19"/>
  <c r="I38" i="19"/>
  <c r="I50" i="19" s="1"/>
  <c r="I44" i="21"/>
  <c r="M98" i="20"/>
  <c r="M58" i="20" s="1"/>
  <c r="M149" i="19"/>
  <c r="M95" i="19"/>
  <c r="M38" i="19"/>
  <c r="M50" i="19" s="1"/>
  <c r="M44" i="21"/>
  <c r="S98" i="20"/>
  <c r="S58" i="20" s="1"/>
  <c r="S60" i="20" s="1"/>
  <c r="T61" i="20" s="1"/>
  <c r="S149" i="19"/>
  <c r="S95" i="19"/>
  <c r="S38" i="19"/>
  <c r="S50" i="19" s="1"/>
  <c r="S44" i="21"/>
  <c r="S32" i="21"/>
  <c r="W98" i="20"/>
  <c r="W58" i="20" s="1"/>
  <c r="W60" i="20" s="1"/>
  <c r="X61" i="20" s="1"/>
  <c r="W149" i="19"/>
  <c r="W95" i="19"/>
  <c r="W38" i="19"/>
  <c r="W50" i="19" s="1"/>
  <c r="W44" i="21"/>
  <c r="W32" i="21"/>
  <c r="AA98" i="20"/>
  <c r="AA58" i="20" s="1"/>
  <c r="AA60" i="20" s="1"/>
  <c r="AB61" i="20" s="1"/>
  <c r="AA149" i="19"/>
  <c r="AA95" i="19"/>
  <c r="AA38" i="19"/>
  <c r="AA50" i="19" s="1"/>
  <c r="AA44" i="21"/>
  <c r="AA32" i="21"/>
  <c r="AF98" i="20"/>
  <c r="AF58" i="20" s="1"/>
  <c r="AF60" i="20" s="1"/>
  <c r="AG61" i="20" s="1"/>
  <c r="AF149" i="19"/>
  <c r="AF95" i="19"/>
  <c r="AF38" i="19"/>
  <c r="AF50" i="19" s="1"/>
  <c r="AF44" i="21"/>
  <c r="AF32" i="21"/>
  <c r="AJ98" i="20"/>
  <c r="AJ58" i="20" s="1"/>
  <c r="AJ60" i="20" s="1"/>
  <c r="AK61" i="20" s="1"/>
  <c r="AJ149" i="19"/>
  <c r="AJ95" i="19"/>
  <c r="AJ38" i="19"/>
  <c r="AJ50" i="19" s="1"/>
  <c r="AJ44" i="21"/>
  <c r="AJ32" i="21"/>
  <c r="AN98" i="20"/>
  <c r="AN58" i="20" s="1"/>
  <c r="AN60" i="20" s="1"/>
  <c r="AO61" i="20" s="1"/>
  <c r="AN149" i="19"/>
  <c r="AN95" i="19"/>
  <c r="AN38" i="19"/>
  <c r="AN50" i="19" s="1"/>
  <c r="AN44" i="21"/>
  <c r="AN32" i="21"/>
  <c r="AS98" i="20"/>
  <c r="AS58" i="20" s="1"/>
  <c r="AS60" i="20" s="1"/>
  <c r="AT61" i="20" s="1"/>
  <c r="AS149" i="19"/>
  <c r="AS95" i="19"/>
  <c r="AS38" i="19"/>
  <c r="AS50" i="19" s="1"/>
  <c r="AS44" i="21"/>
  <c r="AS32" i="21"/>
  <c r="AW98" i="20"/>
  <c r="AW58" i="20" s="1"/>
  <c r="AW60" i="20" s="1"/>
  <c r="AX61" i="20" s="1"/>
  <c r="AW149" i="19"/>
  <c r="AW95" i="19"/>
  <c r="AW38" i="19"/>
  <c r="AW50" i="19" s="1"/>
  <c r="AW44" i="21"/>
  <c r="AW32" i="21"/>
  <c r="BA98" i="20"/>
  <c r="BA58" i="20" s="1"/>
  <c r="BA60" i="20" s="1"/>
  <c r="BB61" i="20" s="1"/>
  <c r="BA149" i="19"/>
  <c r="BA95" i="19"/>
  <c r="BA38" i="19"/>
  <c r="BA50" i="19" s="1"/>
  <c r="BA44" i="21"/>
  <c r="BA32" i="21"/>
  <c r="BF98" i="20"/>
  <c r="BF58" i="20" s="1"/>
  <c r="BF60" i="20" s="1"/>
  <c r="BG61" i="20" s="1"/>
  <c r="BF149" i="19"/>
  <c r="BF95" i="19"/>
  <c r="BF38" i="19"/>
  <c r="BF44" i="21"/>
  <c r="BF32" i="21"/>
  <c r="BJ98" i="20"/>
  <c r="BJ58" i="20" s="1"/>
  <c r="BJ60" i="20" s="1"/>
  <c r="BK61" i="20" s="1"/>
  <c r="BJ149" i="19"/>
  <c r="BJ95" i="19"/>
  <c r="BJ38" i="19"/>
  <c r="BJ50" i="19" s="1"/>
  <c r="BJ44" i="21"/>
  <c r="BJ32" i="21"/>
  <c r="BN98" i="20"/>
  <c r="BN58" i="20" s="1"/>
  <c r="BN60" i="20" s="1"/>
  <c r="BO61" i="20" s="1"/>
  <c r="BN149" i="19"/>
  <c r="BN95" i="19"/>
  <c r="BN38" i="19"/>
  <c r="BN50" i="19" s="1"/>
  <c r="BN44" i="21"/>
  <c r="BN32" i="21"/>
  <c r="BS98" i="20"/>
  <c r="BS58" i="20" s="1"/>
  <c r="BS60" i="20" s="1"/>
  <c r="BT61" i="20" s="1"/>
  <c r="BS149" i="19"/>
  <c r="BS95" i="19"/>
  <c r="BS38" i="19"/>
  <c r="BS50" i="19" s="1"/>
  <c r="BS44" i="21"/>
  <c r="BS32" i="21"/>
  <c r="BW98" i="20"/>
  <c r="BW58" i="20" s="1"/>
  <c r="BW60" i="20" s="1"/>
  <c r="BX61" i="20" s="1"/>
  <c r="BW149" i="19"/>
  <c r="BW95" i="19"/>
  <c r="BW38" i="19"/>
  <c r="BW50" i="19" s="1"/>
  <c r="BW44" i="21"/>
  <c r="BW32" i="21"/>
  <c r="CA98" i="20"/>
  <c r="CA58" i="20" s="1"/>
  <c r="CA60" i="20" s="1"/>
  <c r="CB61" i="20" s="1"/>
  <c r="CA149" i="19"/>
  <c r="CA95" i="19"/>
  <c r="CA38" i="19"/>
  <c r="CA50" i="19" s="1"/>
  <c r="CA44" i="21"/>
  <c r="CA32" i="21"/>
  <c r="O65" i="1"/>
  <c r="H99" i="20"/>
  <c r="H65" i="20" s="1"/>
  <c r="H150" i="19"/>
  <c r="H96" i="19"/>
  <c r="H45" i="21"/>
  <c r="H33" i="21"/>
  <c r="H18" i="21"/>
  <c r="L99" i="20"/>
  <c r="L65" i="20" s="1"/>
  <c r="L96" i="19"/>
  <c r="L39" i="19"/>
  <c r="L51" i="19" s="1"/>
  <c r="L150" i="19"/>
  <c r="L45" i="21"/>
  <c r="L33" i="21"/>
  <c r="L18" i="21"/>
  <c r="AB65" i="1"/>
  <c r="Q99" i="20"/>
  <c r="Q150" i="19"/>
  <c r="Q96" i="19"/>
  <c r="Q39" i="19"/>
  <c r="Q51" i="19" s="1"/>
  <c r="Q45" i="21"/>
  <c r="Q33" i="21"/>
  <c r="Q18" i="21"/>
  <c r="U99" i="20"/>
  <c r="U65" i="20" s="1"/>
  <c r="U67" i="20" s="1"/>
  <c r="V68" i="20" s="1"/>
  <c r="U96" i="19"/>
  <c r="U39" i="19"/>
  <c r="U51" i="19" s="1"/>
  <c r="U150" i="19"/>
  <c r="U45" i="21"/>
  <c r="U33" i="21"/>
  <c r="U18" i="21"/>
  <c r="Y99" i="20"/>
  <c r="Y65" i="20" s="1"/>
  <c r="Y67" i="20" s="1"/>
  <c r="Z68" i="20" s="1"/>
  <c r="Y150" i="19"/>
  <c r="Y96" i="19"/>
  <c r="Y39" i="19"/>
  <c r="Y51" i="19" s="1"/>
  <c r="Y45" i="21"/>
  <c r="Y33" i="21"/>
  <c r="Y18" i="21"/>
  <c r="AO65" i="1"/>
  <c r="AD99" i="20"/>
  <c r="AD65" i="20" s="1"/>
  <c r="AD67" i="20" s="1"/>
  <c r="AE68" i="20" s="1"/>
  <c r="AD96" i="19"/>
  <c r="AD39" i="19"/>
  <c r="AD51" i="19" s="1"/>
  <c r="AD150" i="19"/>
  <c r="AD45" i="21"/>
  <c r="AD33" i="21"/>
  <c r="AD18" i="21"/>
  <c r="AH99" i="20"/>
  <c r="AH65" i="20" s="1"/>
  <c r="AH67" i="20" s="1"/>
  <c r="AI68" i="20" s="1"/>
  <c r="AH150" i="19"/>
  <c r="AH96" i="19"/>
  <c r="AH39" i="19"/>
  <c r="AH51" i="19" s="1"/>
  <c r="AH45" i="21"/>
  <c r="AH33" i="21"/>
  <c r="AH18" i="21"/>
  <c r="AL99" i="20"/>
  <c r="AL65" i="20" s="1"/>
  <c r="AL67" i="20" s="1"/>
  <c r="AM68" i="20" s="1"/>
  <c r="AL96" i="19"/>
  <c r="AL39" i="19"/>
  <c r="AL51" i="19" s="1"/>
  <c r="AL150" i="19"/>
  <c r="AL45" i="21"/>
  <c r="AL33" i="21"/>
  <c r="AL18" i="21"/>
  <c r="BB65" i="1"/>
  <c r="AQ99" i="20"/>
  <c r="AQ150" i="19"/>
  <c r="AQ96" i="19"/>
  <c r="AQ39" i="19"/>
  <c r="AQ51" i="19" s="1"/>
  <c r="AQ45" i="21"/>
  <c r="AQ33" i="21"/>
  <c r="AQ18" i="21"/>
  <c r="AU99" i="20"/>
  <c r="AU65" i="20" s="1"/>
  <c r="AU67" i="20" s="1"/>
  <c r="AV68" i="20" s="1"/>
  <c r="AU96" i="19"/>
  <c r="AU39" i="19"/>
  <c r="AU150" i="19"/>
  <c r="AU45" i="21"/>
  <c r="AU33" i="21"/>
  <c r="AU18" i="21"/>
  <c r="AY99" i="20"/>
  <c r="AY65" i="20" s="1"/>
  <c r="AY67" i="20" s="1"/>
  <c r="AZ68" i="20" s="1"/>
  <c r="AY150" i="19"/>
  <c r="AY96" i="19"/>
  <c r="AY39" i="19"/>
  <c r="AY51" i="19" s="1"/>
  <c r="AY45" i="21"/>
  <c r="AY33" i="21"/>
  <c r="AY18" i="21"/>
  <c r="BO65" i="1"/>
  <c r="BD99" i="20"/>
  <c r="BD65" i="20" s="1"/>
  <c r="BD67" i="20" s="1"/>
  <c r="BE68" i="20" s="1"/>
  <c r="BD96" i="19"/>
  <c r="BD39" i="19"/>
  <c r="BD51" i="19" s="1"/>
  <c r="BD150" i="19"/>
  <c r="BD45" i="21"/>
  <c r="BD33" i="21"/>
  <c r="BD18" i="21"/>
  <c r="BH99" i="20"/>
  <c r="BH65" i="20" s="1"/>
  <c r="BH67" i="20" s="1"/>
  <c r="BI68" i="20" s="1"/>
  <c r="BH150" i="19"/>
  <c r="BH96" i="19"/>
  <c r="BH39" i="19"/>
  <c r="BH51" i="19" s="1"/>
  <c r="BH45" i="21"/>
  <c r="BH33" i="21"/>
  <c r="BH18" i="21"/>
  <c r="BL99" i="20"/>
  <c r="BL65" i="20" s="1"/>
  <c r="BL67" i="20" s="1"/>
  <c r="BM68" i="20" s="1"/>
  <c r="BL96" i="19"/>
  <c r="BL39" i="19"/>
  <c r="BL51" i="19" s="1"/>
  <c r="BL150" i="19"/>
  <c r="BL45" i="21"/>
  <c r="BL33" i="21"/>
  <c r="BL18" i="21"/>
  <c r="CB65" i="1"/>
  <c r="BQ99" i="20"/>
  <c r="BQ150" i="19"/>
  <c r="BQ96" i="19"/>
  <c r="BQ39" i="19"/>
  <c r="BQ51" i="19" s="1"/>
  <c r="BQ45" i="21"/>
  <c r="BQ33" i="21"/>
  <c r="BQ18" i="21"/>
  <c r="BU99" i="20"/>
  <c r="BU65" i="20" s="1"/>
  <c r="BU67" i="20" s="1"/>
  <c r="BV68" i="20" s="1"/>
  <c r="BU96" i="19"/>
  <c r="BU39" i="19"/>
  <c r="BU150" i="19"/>
  <c r="BU45" i="21"/>
  <c r="BU33" i="21"/>
  <c r="BU18" i="21"/>
  <c r="BY99" i="20"/>
  <c r="BY65" i="20" s="1"/>
  <c r="BY67" i="20" s="1"/>
  <c r="BZ68" i="20" s="1"/>
  <c r="BY150" i="19"/>
  <c r="BY96" i="19"/>
  <c r="BY39" i="19"/>
  <c r="BY51" i="19" s="1"/>
  <c r="BY45" i="21"/>
  <c r="BY33" i="21"/>
  <c r="BY18" i="21"/>
  <c r="O63" i="1"/>
  <c r="F15" i="21"/>
  <c r="J15" i="21"/>
  <c r="N15" i="21"/>
  <c r="S15" i="21"/>
  <c r="W15" i="21"/>
  <c r="AA15" i="21"/>
  <c r="AF15" i="21"/>
  <c r="AJ15" i="21"/>
  <c r="AN15" i="21"/>
  <c r="AS15" i="21"/>
  <c r="AW15" i="21"/>
  <c r="BA15" i="21"/>
  <c r="BF15" i="21"/>
  <c r="BJ15" i="21"/>
  <c r="BN15" i="21"/>
  <c r="BS15" i="21"/>
  <c r="BW15" i="21"/>
  <c r="CA15" i="21"/>
  <c r="G16" i="21"/>
  <c r="K16" i="21"/>
  <c r="O16" i="21"/>
  <c r="V16" i="21"/>
  <c r="AE16" i="21"/>
  <c r="AM16" i="21"/>
  <c r="AV16" i="21"/>
  <c r="BE16" i="21"/>
  <c r="BM16" i="21"/>
  <c r="BV16" i="21"/>
  <c r="E17" i="21"/>
  <c r="M17" i="21"/>
  <c r="V17" i="21"/>
  <c r="AE17" i="21"/>
  <c r="AM17" i="21"/>
  <c r="AV17" i="21"/>
  <c r="BE17" i="21"/>
  <c r="BM17" i="21"/>
  <c r="BV17" i="21"/>
  <c r="F18" i="21"/>
  <c r="N18" i="21"/>
  <c r="W18" i="21"/>
  <c r="AF18" i="21"/>
  <c r="AN18" i="21"/>
  <c r="AW18" i="21"/>
  <c r="BF18" i="21"/>
  <c r="BN18" i="21"/>
  <c r="BW18" i="21"/>
  <c r="G30" i="21"/>
  <c r="O30" i="21"/>
  <c r="X30" i="21"/>
  <c r="AG30" i="21"/>
  <c r="AO30" i="21"/>
  <c r="AX30" i="21"/>
  <c r="BO30" i="21"/>
  <c r="H31" i="21"/>
  <c r="Y31" i="21"/>
  <c r="AQ31" i="21"/>
  <c r="BH31" i="21"/>
  <c r="BY31" i="21"/>
  <c r="R32" i="21"/>
  <c r="AI32" i="21"/>
  <c r="AZ32" i="21"/>
  <c r="BR32" i="21"/>
  <c r="J33" i="21"/>
  <c r="AA33" i="21"/>
  <c r="AS33" i="21"/>
  <c r="BJ33" i="21"/>
  <c r="CA33" i="21"/>
  <c r="T42" i="21"/>
  <c r="AK42" i="21"/>
  <c r="BB42" i="21"/>
  <c r="BT42" i="21"/>
  <c r="L43" i="21"/>
  <c r="AD43" i="21"/>
  <c r="AU43" i="21"/>
  <c r="BL43" i="21"/>
  <c r="D44" i="21"/>
  <c r="X44" i="21"/>
  <c r="AZ44" i="21"/>
  <c r="J45" i="21"/>
  <c r="AS45" i="21"/>
  <c r="CA45" i="21"/>
  <c r="Y36" i="19"/>
  <c r="Y48" i="19" s="1"/>
  <c r="BH36" i="19"/>
  <c r="BH48" i="19" s="1"/>
  <c r="H37" i="19"/>
  <c r="H49" i="19" s="1"/>
  <c r="AQ37" i="19"/>
  <c r="AQ49" i="19" s="1"/>
  <c r="BY37" i="19"/>
  <c r="BY49" i="19" s="1"/>
  <c r="Y38" i="19"/>
  <c r="Y50" i="19" s="1"/>
  <c r="BH38" i="19"/>
  <c r="BH50" i="19" s="1"/>
  <c r="H39" i="19"/>
  <c r="H51" i="19" s="1"/>
  <c r="BA39" i="19"/>
  <c r="BA51" i="19" s="1"/>
  <c r="V93" i="19"/>
  <c r="G94" i="19"/>
  <c r="AX95" i="19"/>
  <c r="AA147" i="19"/>
  <c r="X149" i="19"/>
  <c r="AB67" i="20"/>
  <c r="AD68" i="20" s="1"/>
  <c r="D15" i="21"/>
  <c r="D42" i="21"/>
  <c r="D38" i="19"/>
  <c r="D50" i="19" s="1"/>
  <c r="D149" i="19"/>
  <c r="D96" i="20"/>
  <c r="D32" i="21"/>
  <c r="D93" i="19"/>
  <c r="D30" i="21"/>
  <c r="D95" i="19"/>
  <c r="D99" i="20"/>
  <c r="D16" i="21"/>
  <c r="D31" i="21"/>
  <c r="D43" i="21"/>
  <c r="D97" i="20"/>
  <c r="D18" i="21"/>
  <c r="D33" i="21"/>
  <c r="D45" i="21"/>
  <c r="D37" i="19"/>
  <c r="D39" i="19"/>
  <c r="D94" i="19"/>
  <c r="D96" i="19"/>
  <c r="D150" i="19"/>
  <c r="BJ48" i="19"/>
  <c r="P118" i="19"/>
  <c r="AP118" i="19"/>
  <c r="BC118" i="19"/>
  <c r="BP118" i="19"/>
  <c r="CC118" i="19"/>
  <c r="AC118" i="19"/>
  <c r="P117" i="19"/>
  <c r="AC117" i="19"/>
  <c r="AP117" i="19"/>
  <c r="BC117" i="19"/>
  <c r="BP117" i="19"/>
  <c r="CC117" i="19"/>
  <c r="AE50" i="19"/>
  <c r="H48" i="19"/>
  <c r="Q48" i="19"/>
  <c r="AQ48" i="19"/>
  <c r="AY48" i="19"/>
  <c r="BY48" i="19"/>
  <c r="H50" i="19"/>
  <c r="AH50" i="19"/>
  <c r="BQ50" i="19"/>
  <c r="S51" i="19"/>
  <c r="BX51" i="19"/>
  <c r="BF50" i="19"/>
  <c r="AV49" i="19"/>
  <c r="AE51" i="19"/>
  <c r="CB28" i="23"/>
  <c r="CA28" i="23"/>
  <c r="BZ28" i="23"/>
  <c r="BY28" i="23"/>
  <c r="BX28" i="23"/>
  <c r="BW28" i="23"/>
  <c r="BV28" i="23"/>
  <c r="BU28" i="23"/>
  <c r="BT28" i="23"/>
  <c r="BS28" i="23"/>
  <c r="BR28" i="23"/>
  <c r="BQ28" i="23"/>
  <c r="I167" i="12"/>
  <c r="CB44" i="22"/>
  <c r="CA44" i="22"/>
  <c r="BZ44" i="22"/>
  <c r="BY44" i="22"/>
  <c r="BX44" i="22"/>
  <c r="BW44" i="22"/>
  <c r="BV44" i="22"/>
  <c r="BU44" i="22"/>
  <c r="BT44" i="22"/>
  <c r="BS44" i="22"/>
  <c r="BR44" i="22"/>
  <c r="BQ44" i="22"/>
  <c r="CB22" i="22"/>
  <c r="CA22" i="22"/>
  <c r="BZ22" i="22"/>
  <c r="BY22" i="22"/>
  <c r="BX22" i="22"/>
  <c r="BW22" i="22"/>
  <c r="BV22" i="22"/>
  <c r="BU22" i="22"/>
  <c r="BT22" i="22"/>
  <c r="BS22" i="22"/>
  <c r="BR22" i="22"/>
  <c r="BQ22" i="22"/>
  <c r="CB97" i="21"/>
  <c r="CA97" i="21"/>
  <c r="BZ97" i="21"/>
  <c r="BY97" i="21"/>
  <c r="BX97" i="21"/>
  <c r="BW97" i="21"/>
  <c r="BV97" i="21"/>
  <c r="BU97" i="21"/>
  <c r="BT97" i="21"/>
  <c r="BS97" i="21"/>
  <c r="BR97" i="21"/>
  <c r="BQ97" i="21"/>
  <c r="CB82" i="21"/>
  <c r="CA82" i="21"/>
  <c r="BZ82" i="21"/>
  <c r="BY82" i="21"/>
  <c r="BX82" i="21"/>
  <c r="BW82" i="21"/>
  <c r="BV82" i="21"/>
  <c r="BU82" i="21"/>
  <c r="BT82" i="21"/>
  <c r="BS82" i="21"/>
  <c r="BR82" i="21"/>
  <c r="BQ82" i="21"/>
  <c r="CB81" i="21"/>
  <c r="CA81" i="21"/>
  <c r="BZ81" i="21"/>
  <c r="BY81" i="21"/>
  <c r="BX81" i="21"/>
  <c r="BW81" i="21"/>
  <c r="BV81" i="21"/>
  <c r="BU81" i="21"/>
  <c r="BT81" i="21"/>
  <c r="BS81" i="21"/>
  <c r="BR81" i="21"/>
  <c r="BQ81" i="21"/>
  <c r="CB80" i="21"/>
  <c r="CA80" i="21"/>
  <c r="BZ80" i="21"/>
  <c r="BY80" i="21"/>
  <c r="BX80" i="21"/>
  <c r="BW80" i="21"/>
  <c r="BV80" i="21"/>
  <c r="BU80" i="21"/>
  <c r="BT80" i="21"/>
  <c r="BS80" i="21"/>
  <c r="BR80" i="21"/>
  <c r="BQ80" i="21"/>
  <c r="CB79" i="21"/>
  <c r="CA79" i="21"/>
  <c r="BZ79" i="21"/>
  <c r="BY79" i="21"/>
  <c r="BX79" i="21"/>
  <c r="BW79" i="21"/>
  <c r="BV79" i="21"/>
  <c r="BU79" i="21"/>
  <c r="BT79" i="21"/>
  <c r="BS79" i="21"/>
  <c r="BR79" i="21"/>
  <c r="BQ79" i="21"/>
  <c r="CB76" i="21"/>
  <c r="CA76" i="21"/>
  <c r="BZ76" i="21"/>
  <c r="BY76" i="21"/>
  <c r="BX76" i="21"/>
  <c r="BW76" i="21"/>
  <c r="BV76" i="21"/>
  <c r="BU76" i="21"/>
  <c r="BT76" i="21"/>
  <c r="BS76" i="21"/>
  <c r="BR76" i="21"/>
  <c r="BQ76" i="21"/>
  <c r="CB75" i="21"/>
  <c r="CA75" i="21"/>
  <c r="BZ75" i="21"/>
  <c r="BY75" i="21"/>
  <c r="BX75" i="21"/>
  <c r="BW75" i="21"/>
  <c r="BV75" i="21"/>
  <c r="BU75" i="21"/>
  <c r="BT75" i="21"/>
  <c r="BS75" i="21"/>
  <c r="BR75" i="21"/>
  <c r="BQ75" i="21"/>
  <c r="CB74" i="21"/>
  <c r="CA74" i="21"/>
  <c r="BZ74" i="21"/>
  <c r="BY74" i="21"/>
  <c r="BX74" i="21"/>
  <c r="BW74" i="21"/>
  <c r="BV74" i="21"/>
  <c r="BU74" i="21"/>
  <c r="BT74" i="21"/>
  <c r="BS74" i="21"/>
  <c r="BR74" i="21"/>
  <c r="BQ74" i="21"/>
  <c r="CB73" i="21"/>
  <c r="CA73" i="21"/>
  <c r="BZ73" i="21"/>
  <c r="BY73" i="21"/>
  <c r="BX73" i="21"/>
  <c r="BW73" i="21"/>
  <c r="BV73" i="21"/>
  <c r="BU73" i="21"/>
  <c r="BT73" i="21"/>
  <c r="BS73" i="21"/>
  <c r="BR73" i="21"/>
  <c r="BQ73" i="21"/>
  <c r="CB72" i="21"/>
  <c r="CA72" i="21"/>
  <c r="BZ72" i="21"/>
  <c r="BY72" i="21"/>
  <c r="BX72" i="21"/>
  <c r="BW72" i="21"/>
  <c r="BV72" i="21"/>
  <c r="BU72" i="21"/>
  <c r="BT72" i="21"/>
  <c r="BS72" i="21"/>
  <c r="BR72" i="21"/>
  <c r="BQ72" i="21"/>
  <c r="CB71" i="21"/>
  <c r="CA71" i="21"/>
  <c r="BZ71" i="21"/>
  <c r="BY71" i="21"/>
  <c r="BX71" i="21"/>
  <c r="BW71" i="21"/>
  <c r="BV71" i="21"/>
  <c r="BU71" i="21"/>
  <c r="BT71" i="21"/>
  <c r="BS71" i="21"/>
  <c r="BR71" i="21"/>
  <c r="BQ71" i="21"/>
  <c r="CB70" i="21"/>
  <c r="CA70" i="21"/>
  <c r="BZ70" i="21"/>
  <c r="BY70" i="21"/>
  <c r="BX70" i="21"/>
  <c r="BW70" i="21"/>
  <c r="BV70" i="21"/>
  <c r="BU70" i="21"/>
  <c r="BT70" i="21"/>
  <c r="BS70" i="21"/>
  <c r="BR70" i="21"/>
  <c r="BQ70" i="21"/>
  <c r="CB69" i="21"/>
  <c r="CA69" i="21"/>
  <c r="BZ69" i="21"/>
  <c r="BY69" i="21"/>
  <c r="BX69" i="21"/>
  <c r="BW69" i="21"/>
  <c r="BV69" i="21"/>
  <c r="BU69" i="21"/>
  <c r="BT69" i="21"/>
  <c r="BS69" i="21"/>
  <c r="BR69" i="21"/>
  <c r="BQ69" i="21"/>
  <c r="CB68" i="21"/>
  <c r="CA68" i="21"/>
  <c r="BZ68" i="21"/>
  <c r="BY68" i="21"/>
  <c r="BX68" i="21"/>
  <c r="BW68" i="21"/>
  <c r="BV68" i="21"/>
  <c r="BU68" i="21"/>
  <c r="BT68" i="21"/>
  <c r="BS68" i="21"/>
  <c r="BR68" i="21"/>
  <c r="BQ68" i="21"/>
  <c r="CB67" i="21"/>
  <c r="CA67" i="21"/>
  <c r="BZ67" i="21"/>
  <c r="BY67" i="21"/>
  <c r="BX67" i="21"/>
  <c r="BW67" i="21"/>
  <c r="BV67" i="21"/>
  <c r="BU67" i="21"/>
  <c r="BT67" i="21"/>
  <c r="BS67" i="21"/>
  <c r="BR67" i="21"/>
  <c r="BQ67" i="21"/>
  <c r="CB66" i="21"/>
  <c r="CA66" i="21"/>
  <c r="BZ66" i="21"/>
  <c r="BY66" i="21"/>
  <c r="BX66" i="21"/>
  <c r="BW66" i="21"/>
  <c r="BV66" i="21"/>
  <c r="BU66" i="21"/>
  <c r="BT66" i="21"/>
  <c r="BS66" i="21"/>
  <c r="BR66" i="21"/>
  <c r="BQ66" i="21"/>
  <c r="CB65" i="21"/>
  <c r="CA65" i="21"/>
  <c r="BZ65" i="21"/>
  <c r="BY65" i="21"/>
  <c r="BX65" i="21"/>
  <c r="BW65" i="21"/>
  <c r="BV65" i="21"/>
  <c r="BU65" i="21"/>
  <c r="BT65" i="21"/>
  <c r="BS65" i="21"/>
  <c r="BR65" i="21"/>
  <c r="BQ65" i="21"/>
  <c r="CB64" i="21"/>
  <c r="CA64" i="21"/>
  <c r="BZ64" i="21"/>
  <c r="BY64" i="21"/>
  <c r="BX64" i="21"/>
  <c r="BW64" i="21"/>
  <c r="BV64" i="21"/>
  <c r="BU64" i="21"/>
  <c r="BT64" i="21"/>
  <c r="BS64" i="21"/>
  <c r="BR64" i="21"/>
  <c r="BQ64" i="21"/>
  <c r="CB63" i="21"/>
  <c r="CA63" i="21"/>
  <c r="BZ63" i="21"/>
  <c r="BY63" i="21"/>
  <c r="BX63" i="21"/>
  <c r="BW63" i="21"/>
  <c r="CB87" i="20"/>
  <c r="CA87" i="20"/>
  <c r="BZ87" i="20"/>
  <c r="BY87" i="20"/>
  <c r="BX87" i="20"/>
  <c r="BW87" i="20"/>
  <c r="BV87" i="20"/>
  <c r="BU87" i="20"/>
  <c r="BT87" i="20"/>
  <c r="BS87" i="20"/>
  <c r="BR87" i="20"/>
  <c r="BQ87" i="20"/>
  <c r="CB80" i="20"/>
  <c r="CA80" i="20"/>
  <c r="BZ80" i="20"/>
  <c r="BY80" i="20"/>
  <c r="BX80" i="20"/>
  <c r="BW80" i="20"/>
  <c r="BV80" i="20"/>
  <c r="BU80" i="20"/>
  <c r="BT80" i="20"/>
  <c r="BS80" i="20"/>
  <c r="BR80" i="20"/>
  <c r="BQ80" i="20"/>
  <c r="CB73" i="20"/>
  <c r="CB120" i="19" s="1"/>
  <c r="CA73" i="20"/>
  <c r="CA120" i="19" s="1"/>
  <c r="BZ73" i="20"/>
  <c r="BZ120" i="19" s="1"/>
  <c r="BY73" i="20"/>
  <c r="BY120" i="19" s="1"/>
  <c r="BX73" i="20"/>
  <c r="BX120" i="19" s="1"/>
  <c r="BW73" i="20"/>
  <c r="BW120" i="19" s="1"/>
  <c r="BV73" i="20"/>
  <c r="BV120" i="19" s="1"/>
  <c r="BU73" i="20"/>
  <c r="BU120" i="19" s="1"/>
  <c r="BT73" i="20"/>
  <c r="BT120" i="19" s="1"/>
  <c r="BS73" i="20"/>
  <c r="BS120" i="19" s="1"/>
  <c r="BR73" i="20"/>
  <c r="BR120" i="19" s="1"/>
  <c r="BQ73" i="20"/>
  <c r="BQ120" i="19" s="1"/>
  <c r="CB34" i="20"/>
  <c r="CA34" i="20"/>
  <c r="BZ34" i="20"/>
  <c r="BY34" i="20"/>
  <c r="BX34" i="20"/>
  <c r="BW34" i="20"/>
  <c r="BV34" i="20"/>
  <c r="BU34" i="20"/>
  <c r="BT34" i="20"/>
  <c r="BS34" i="20"/>
  <c r="BR34" i="20"/>
  <c r="BQ34" i="20"/>
  <c r="CB27" i="20"/>
  <c r="CA27" i="20"/>
  <c r="BZ27" i="20"/>
  <c r="BY27" i="20"/>
  <c r="BX27" i="20"/>
  <c r="BW27" i="20"/>
  <c r="BV27" i="20"/>
  <c r="BU27" i="20"/>
  <c r="BT27" i="20"/>
  <c r="BS27" i="20"/>
  <c r="BR27" i="20"/>
  <c r="BQ27" i="20"/>
  <c r="CB20" i="20"/>
  <c r="CA20" i="20"/>
  <c r="BZ20" i="20"/>
  <c r="BY20" i="20"/>
  <c r="BX20" i="20"/>
  <c r="BW20" i="20"/>
  <c r="BV20" i="20"/>
  <c r="BU20" i="20"/>
  <c r="BT20" i="20"/>
  <c r="BS20" i="20"/>
  <c r="BR20" i="20"/>
  <c r="BQ20" i="20"/>
  <c r="CC292" i="19"/>
  <c r="CC291" i="19"/>
  <c r="CC290" i="19"/>
  <c r="CC289" i="19"/>
  <c r="CC288" i="19"/>
  <c r="CC287" i="19"/>
  <c r="CC286" i="19"/>
  <c r="CC285" i="19"/>
  <c r="CC284" i="19"/>
  <c r="CC283" i="19"/>
  <c r="CC282" i="19"/>
  <c r="CC281" i="19"/>
  <c r="CC280" i="19"/>
  <c r="CC279" i="19"/>
  <c r="CC278" i="19"/>
  <c r="CC277" i="19"/>
  <c r="CC276" i="19"/>
  <c r="CC275" i="19"/>
  <c r="CC274" i="19"/>
  <c r="CC273" i="19"/>
  <c r="CC272" i="19"/>
  <c r="CC271" i="19"/>
  <c r="CC270" i="19"/>
  <c r="CC269" i="19"/>
  <c r="CC268" i="19"/>
  <c r="CC267" i="19"/>
  <c r="CC266" i="19"/>
  <c r="CC265" i="19"/>
  <c r="CC264" i="19"/>
  <c r="CC263" i="19"/>
  <c r="CC262" i="19"/>
  <c r="CC261" i="19"/>
  <c r="CC260" i="19"/>
  <c r="CC259" i="19"/>
  <c r="CC249" i="19"/>
  <c r="CC248" i="19"/>
  <c r="CC247" i="19"/>
  <c r="CC246" i="19"/>
  <c r="CC245" i="19"/>
  <c r="CC244" i="19"/>
  <c r="CC243" i="19"/>
  <c r="CC242" i="19"/>
  <c r="CC241" i="19"/>
  <c r="CC240" i="19"/>
  <c r="CC239" i="19"/>
  <c r="CC238" i="19"/>
  <c r="CC237" i="19"/>
  <c r="CC236" i="19"/>
  <c r="CC235" i="19"/>
  <c r="CC234" i="19"/>
  <c r="CC233" i="19"/>
  <c r="CC232" i="19"/>
  <c r="CC231" i="19"/>
  <c r="CC230" i="19"/>
  <c r="CC229" i="19"/>
  <c r="CC228" i="19"/>
  <c r="CC227" i="19"/>
  <c r="CC226" i="19"/>
  <c r="CC225" i="19"/>
  <c r="CC224" i="19"/>
  <c r="CC223" i="19"/>
  <c r="CC222" i="19"/>
  <c r="CC221" i="19"/>
  <c r="CC220" i="19"/>
  <c r="CC219" i="19"/>
  <c r="CC218" i="19"/>
  <c r="CC217" i="19"/>
  <c r="CC216" i="19"/>
  <c r="CB187" i="19"/>
  <c r="CA187" i="19"/>
  <c r="BZ187" i="19"/>
  <c r="BY187" i="19"/>
  <c r="BX187" i="19"/>
  <c r="BW187" i="19"/>
  <c r="BV187" i="19"/>
  <c r="BU187" i="19"/>
  <c r="BT187" i="19"/>
  <c r="BS187" i="19"/>
  <c r="BR187" i="19"/>
  <c r="BQ187" i="19"/>
  <c r="CB186" i="19"/>
  <c r="CA186" i="19"/>
  <c r="BZ186" i="19"/>
  <c r="BY186" i="19"/>
  <c r="BX186" i="19"/>
  <c r="BW186" i="19"/>
  <c r="BV186" i="19"/>
  <c r="BU186" i="19"/>
  <c r="BT186" i="19"/>
  <c r="BS186" i="19"/>
  <c r="BR186" i="19"/>
  <c r="BQ186" i="19"/>
  <c r="CB185" i="19"/>
  <c r="CA185" i="19"/>
  <c r="BZ185" i="19"/>
  <c r="BY185" i="19"/>
  <c r="BX185" i="19"/>
  <c r="BW185" i="19"/>
  <c r="BV185" i="19"/>
  <c r="BU185" i="19"/>
  <c r="BT185" i="19"/>
  <c r="BS185" i="19"/>
  <c r="BR185" i="19"/>
  <c r="BQ185" i="19"/>
  <c r="CB184" i="19"/>
  <c r="CA184" i="19"/>
  <c r="BZ184" i="19"/>
  <c r="BY184" i="19"/>
  <c r="BX184" i="19"/>
  <c r="BW184" i="19"/>
  <c r="BV184" i="19"/>
  <c r="BU184" i="19"/>
  <c r="BT184" i="19"/>
  <c r="BS184" i="19"/>
  <c r="BR184" i="19"/>
  <c r="BQ184" i="19"/>
  <c r="CB181" i="19"/>
  <c r="CA181" i="19"/>
  <c r="BZ181" i="19"/>
  <c r="BY181" i="19"/>
  <c r="BX181" i="19"/>
  <c r="BW181" i="19"/>
  <c r="BV181" i="19"/>
  <c r="BU181" i="19"/>
  <c r="BT181" i="19"/>
  <c r="BS181" i="19"/>
  <c r="BR181" i="19"/>
  <c r="BQ181" i="19"/>
  <c r="CB180" i="19"/>
  <c r="CA180" i="19"/>
  <c r="BZ180" i="19"/>
  <c r="BY180" i="19"/>
  <c r="BX180" i="19"/>
  <c r="BW180" i="19"/>
  <c r="BV180" i="19"/>
  <c r="BU180" i="19"/>
  <c r="BT180" i="19"/>
  <c r="BS180" i="19"/>
  <c r="BR180" i="19"/>
  <c r="BQ180" i="19"/>
  <c r="CB179" i="19"/>
  <c r="CA179" i="19"/>
  <c r="BZ179" i="19"/>
  <c r="BY179" i="19"/>
  <c r="BX179" i="19"/>
  <c r="BW179" i="19"/>
  <c r="BV179" i="19"/>
  <c r="BU179" i="19"/>
  <c r="BT179" i="19"/>
  <c r="BS179" i="19"/>
  <c r="BR179" i="19"/>
  <c r="BQ179" i="19"/>
  <c r="CB178" i="19"/>
  <c r="CA178" i="19"/>
  <c r="BZ178" i="19"/>
  <c r="BY178" i="19"/>
  <c r="BX178" i="19"/>
  <c r="BW178" i="19"/>
  <c r="BV178" i="19"/>
  <c r="BU178" i="19"/>
  <c r="BT178" i="19"/>
  <c r="BS178" i="19"/>
  <c r="BR178" i="19"/>
  <c r="BQ178" i="19"/>
  <c r="CB177" i="19"/>
  <c r="CA177" i="19"/>
  <c r="BZ177" i="19"/>
  <c r="BY177" i="19"/>
  <c r="BX177" i="19"/>
  <c r="BW177" i="19"/>
  <c r="BV177" i="19"/>
  <c r="BU177" i="19"/>
  <c r="BT177" i="19"/>
  <c r="BS177" i="19"/>
  <c r="BR177" i="19"/>
  <c r="BQ177" i="19"/>
  <c r="CB176" i="19"/>
  <c r="CA176" i="19"/>
  <c r="BZ176" i="19"/>
  <c r="BY176" i="19"/>
  <c r="BX176" i="19"/>
  <c r="BW176" i="19"/>
  <c r="BV176" i="19"/>
  <c r="BU176" i="19"/>
  <c r="BT176" i="19"/>
  <c r="BS176" i="19"/>
  <c r="BR176" i="19"/>
  <c r="BQ176" i="19"/>
  <c r="CB175" i="19"/>
  <c r="CA175" i="19"/>
  <c r="BZ175" i="19"/>
  <c r="BY175" i="19"/>
  <c r="BX175" i="19"/>
  <c r="BW175" i="19"/>
  <c r="BV175" i="19"/>
  <c r="BU175" i="19"/>
  <c r="BT175" i="19"/>
  <c r="BS175" i="19"/>
  <c r="BR175" i="19"/>
  <c r="BQ175" i="19"/>
  <c r="CB174" i="19"/>
  <c r="CA174" i="19"/>
  <c r="BZ174" i="19"/>
  <c r="BY174" i="19"/>
  <c r="BX174" i="19"/>
  <c r="BW174" i="19"/>
  <c r="BV174" i="19"/>
  <c r="BU174" i="19"/>
  <c r="BT174" i="19"/>
  <c r="BS174" i="19"/>
  <c r="BR174" i="19"/>
  <c r="BQ174" i="19"/>
  <c r="CB173" i="19"/>
  <c r="CA173" i="19"/>
  <c r="BZ173" i="19"/>
  <c r="BY173" i="19"/>
  <c r="BX173" i="19"/>
  <c r="BW173" i="19"/>
  <c r="BV173" i="19"/>
  <c r="BU173" i="19"/>
  <c r="BT173" i="19"/>
  <c r="BS173" i="19"/>
  <c r="BR173" i="19"/>
  <c r="BQ173" i="19"/>
  <c r="CB172" i="19"/>
  <c r="CA172" i="19"/>
  <c r="BZ172" i="19"/>
  <c r="BY172" i="19"/>
  <c r="BX172" i="19"/>
  <c r="BW172" i="19"/>
  <c r="BV172" i="19"/>
  <c r="BU172" i="19"/>
  <c r="BT172" i="19"/>
  <c r="BS172" i="19"/>
  <c r="BR172" i="19"/>
  <c r="BQ172" i="19"/>
  <c r="CB171" i="19"/>
  <c r="CA171" i="19"/>
  <c r="BZ171" i="19"/>
  <c r="BY171" i="19"/>
  <c r="BX171" i="19"/>
  <c r="BW171" i="19"/>
  <c r="BV171" i="19"/>
  <c r="BU171" i="19"/>
  <c r="BT171" i="19"/>
  <c r="BS171" i="19"/>
  <c r="BR171" i="19"/>
  <c r="BQ171" i="19"/>
  <c r="CB170" i="19"/>
  <c r="CA170" i="19"/>
  <c r="BZ170" i="19"/>
  <c r="BY170" i="19"/>
  <c r="BX170" i="19"/>
  <c r="BW170" i="19"/>
  <c r="BV170" i="19"/>
  <c r="BU170" i="19"/>
  <c r="BT170" i="19"/>
  <c r="BS170" i="19"/>
  <c r="BR170" i="19"/>
  <c r="BQ170" i="19"/>
  <c r="CB169" i="19"/>
  <c r="CA169" i="19"/>
  <c r="BZ169" i="19"/>
  <c r="BY169" i="19"/>
  <c r="BX169" i="19"/>
  <c r="BW169" i="19"/>
  <c r="BV169" i="19"/>
  <c r="BU169" i="19"/>
  <c r="BT169" i="19"/>
  <c r="BS169" i="19"/>
  <c r="BR169" i="19"/>
  <c r="BQ169" i="19"/>
  <c r="CB168" i="19"/>
  <c r="CA168" i="19"/>
  <c r="BZ168" i="19"/>
  <c r="BY168" i="19"/>
  <c r="BX168" i="19"/>
  <c r="BW168" i="19"/>
  <c r="CB59" i="19"/>
  <c r="CA59" i="19"/>
  <c r="BZ59" i="19"/>
  <c r="BY59" i="19"/>
  <c r="BX59" i="19"/>
  <c r="BW59" i="19"/>
  <c r="BV59" i="19"/>
  <c r="BU59" i="19"/>
  <c r="BT59" i="19"/>
  <c r="BS59" i="19"/>
  <c r="BR59" i="19"/>
  <c r="BQ59" i="19"/>
  <c r="CB58" i="19"/>
  <c r="CA58" i="19"/>
  <c r="BZ58" i="19"/>
  <c r="BY58" i="19"/>
  <c r="BX58" i="19"/>
  <c r="BW58" i="19"/>
  <c r="BV58" i="19"/>
  <c r="BU58" i="19"/>
  <c r="BT58" i="19"/>
  <c r="BS58" i="19"/>
  <c r="BR58" i="19"/>
  <c r="BQ58" i="19"/>
  <c r="CB57" i="19"/>
  <c r="CB56" i="19" s="1"/>
  <c r="CB26" i="19" s="1"/>
  <c r="CA57" i="19"/>
  <c r="BZ57" i="19"/>
  <c r="BY57" i="19"/>
  <c r="BY56" i="19" s="1"/>
  <c r="BY26" i="19" s="1"/>
  <c r="BX57" i="19"/>
  <c r="BX56" i="19" s="1"/>
  <c r="BX26" i="19" s="1"/>
  <c r="BW57" i="19"/>
  <c r="BV57" i="19"/>
  <c r="BU57" i="19"/>
  <c r="BU56" i="19" s="1"/>
  <c r="BU26" i="19" s="1"/>
  <c r="BT57" i="19"/>
  <c r="BT56" i="19" s="1"/>
  <c r="BT26" i="19" s="1"/>
  <c r="BS57" i="19"/>
  <c r="BR57" i="19"/>
  <c r="BQ57" i="19"/>
  <c r="BQ56" i="19" s="1"/>
  <c r="BQ26" i="19" s="1"/>
  <c r="BR18" i="36" l="1"/>
  <c r="BV18" i="36"/>
  <c r="BZ18" i="36"/>
  <c r="BR21" i="36"/>
  <c r="BV21" i="36"/>
  <c r="BZ21" i="36"/>
  <c r="BS18" i="36"/>
  <c r="BW18" i="36"/>
  <c r="CA18" i="36"/>
  <c r="BS21" i="36"/>
  <c r="BW21" i="36"/>
  <c r="CA21" i="36"/>
  <c r="BT18" i="36"/>
  <c r="BX18" i="36"/>
  <c r="CB18" i="36"/>
  <c r="BT21" i="36"/>
  <c r="BX21" i="36"/>
  <c r="CB21" i="36"/>
  <c r="BU18" i="36"/>
  <c r="BY18" i="36"/>
  <c r="BU21" i="36"/>
  <c r="BY21" i="36"/>
  <c r="EF5" i="21"/>
  <c r="EF5" i="22"/>
  <c r="K17" i="1"/>
  <c r="EF5" i="23"/>
  <c r="AA69" i="20"/>
  <c r="AC24" i="1"/>
  <c r="AC25" i="1" s="1"/>
  <c r="DH7" i="36" s="1"/>
  <c r="AB25" i="1"/>
  <c r="DG7" i="36" s="1"/>
  <c r="Y24" i="1"/>
  <c r="Z25" i="1"/>
  <c r="BP31" i="21"/>
  <c r="CC93" i="19"/>
  <c r="BC96" i="19"/>
  <c r="BP94" i="19"/>
  <c r="AR62" i="20"/>
  <c r="AM62" i="20"/>
  <c r="AI62" i="20"/>
  <c r="Y62" i="20"/>
  <c r="AI69" i="20"/>
  <c r="AL62" i="20"/>
  <c r="T51" i="20"/>
  <c r="BP32" i="21"/>
  <c r="BY62" i="20"/>
  <c r="S69" i="20"/>
  <c r="AM69" i="20"/>
  <c r="BC45" i="21"/>
  <c r="CC98" i="20"/>
  <c r="BC37" i="19"/>
  <c r="BH62" i="20"/>
  <c r="P44" i="21"/>
  <c r="AC33" i="21"/>
  <c r="BN51" i="20"/>
  <c r="BE69" i="20"/>
  <c r="BP38" i="19"/>
  <c r="BZ62" i="20"/>
  <c r="AJ69" i="20"/>
  <c r="AN69" i="20"/>
  <c r="AV62" i="20"/>
  <c r="BS62" i="20"/>
  <c r="AA51" i="20"/>
  <c r="AC42" i="21"/>
  <c r="BC31" i="21"/>
  <c r="CC15" i="21"/>
  <c r="I55" i="12" s="1"/>
  <c r="CC39" i="19"/>
  <c r="CC33" i="21"/>
  <c r="BP150" i="19"/>
  <c r="BC33" i="21"/>
  <c r="BC150" i="19"/>
  <c r="AP33" i="21"/>
  <c r="CC44" i="21"/>
  <c r="AC37" i="19"/>
  <c r="CC30" i="21"/>
  <c r="BX69" i="20"/>
  <c r="AQ62" i="20"/>
  <c r="AZ51" i="20"/>
  <c r="BP15" i="21"/>
  <c r="H55" i="12" s="1"/>
  <c r="BI69" i="20"/>
  <c r="BP44" i="21"/>
  <c r="AY51" i="20"/>
  <c r="BP42" i="21"/>
  <c r="P32" i="21"/>
  <c r="P17" i="21"/>
  <c r="D57" i="12" s="1"/>
  <c r="CA69" i="20"/>
  <c r="AP45" i="21"/>
  <c r="BC32" i="21"/>
  <c r="BP16" i="21"/>
  <c r="H56" i="12" s="1"/>
  <c r="Z51" i="20"/>
  <c r="AP30" i="21"/>
  <c r="BL69" i="20"/>
  <c r="AU69" i="20"/>
  <c r="BK69" i="20"/>
  <c r="X69" i="20"/>
  <c r="BV62" i="20"/>
  <c r="BR62" i="20"/>
  <c r="BP95" i="19"/>
  <c r="BE62" i="20"/>
  <c r="AZ62" i="20"/>
  <c r="AP38" i="19"/>
  <c r="Z62" i="20"/>
  <c r="BW51" i="20"/>
  <c r="BC43" i="21"/>
  <c r="AW51" i="20"/>
  <c r="AN51" i="20"/>
  <c r="AP43" i="21"/>
  <c r="AY62" i="20"/>
  <c r="AP149" i="19"/>
  <c r="BI51" i="20"/>
  <c r="AR51" i="20"/>
  <c r="AC30" i="21"/>
  <c r="BZ51" i="20"/>
  <c r="BA62" i="20"/>
  <c r="AA62" i="20"/>
  <c r="BG69" i="20"/>
  <c r="CC17" i="21"/>
  <c r="I57" i="12" s="1"/>
  <c r="AI51" i="20"/>
  <c r="BU51" i="19"/>
  <c r="CC51" i="19" s="1"/>
  <c r="AO51" i="20"/>
  <c r="AD69" i="20"/>
  <c r="CC150" i="19"/>
  <c r="AP150" i="19"/>
  <c r="AC150" i="19"/>
  <c r="AC95" i="19"/>
  <c r="P147" i="19"/>
  <c r="S62" i="20"/>
  <c r="D58" i="20"/>
  <c r="P98" i="20"/>
  <c r="AP94" i="19"/>
  <c r="BD40" i="20"/>
  <c r="BP96" i="20"/>
  <c r="AP93" i="19"/>
  <c r="AC147" i="19"/>
  <c r="CC96" i="19"/>
  <c r="AE65" i="20"/>
  <c r="AE67" i="20" s="1"/>
  <c r="AF68" i="20" s="1"/>
  <c r="AF69" i="20" s="1"/>
  <c r="AP99" i="20"/>
  <c r="AC44" i="21"/>
  <c r="AV51" i="20"/>
  <c r="AP16" i="21"/>
  <c r="F56" i="12" s="1"/>
  <c r="BN62" i="20"/>
  <c r="BP149" i="19"/>
  <c r="AP44" i="21"/>
  <c r="AC15" i="21"/>
  <c r="E55" i="12" s="1"/>
  <c r="CC32" i="21"/>
  <c r="BM62" i="20"/>
  <c r="BC17" i="21"/>
  <c r="G57" i="12" s="1"/>
  <c r="AC17" i="21"/>
  <c r="E57" i="12" s="1"/>
  <c r="BP43" i="21"/>
  <c r="BC94" i="19"/>
  <c r="AC94" i="19"/>
  <c r="BC18" i="21"/>
  <c r="G58" i="12" s="1"/>
  <c r="AC18" i="21"/>
  <c r="E58" i="12" s="1"/>
  <c r="P38" i="19"/>
  <c r="BC30" i="21"/>
  <c r="CC37" i="19"/>
  <c r="CC95" i="19"/>
  <c r="AC93" i="19"/>
  <c r="BP37" i="19"/>
  <c r="BP98" i="20"/>
  <c r="AW62" i="20"/>
  <c r="P30" i="21"/>
  <c r="AP15" i="21"/>
  <c r="F55" i="12" s="1"/>
  <c r="CC45" i="21"/>
  <c r="BQ65" i="20"/>
  <c r="BQ67" i="20" s="1"/>
  <c r="BR68" i="20" s="1"/>
  <c r="BR69" i="20" s="1"/>
  <c r="CC99" i="20"/>
  <c r="BP18" i="21"/>
  <c r="H58" i="12" s="1"/>
  <c r="BP39" i="19"/>
  <c r="AQ65" i="20"/>
  <c r="AQ67" i="20" s="1"/>
  <c r="AR68" i="20" s="1"/>
  <c r="AR69" i="20" s="1"/>
  <c r="BC99" i="20"/>
  <c r="AP18" i="21"/>
  <c r="F58" i="12" s="1"/>
  <c r="AP39" i="19"/>
  <c r="AC45" i="21"/>
  <c r="Q65" i="20"/>
  <c r="Q67" i="20" s="1"/>
  <c r="R68" i="20" s="1"/>
  <c r="R69" i="20" s="1"/>
  <c r="AC99" i="20"/>
  <c r="CC149" i="19"/>
  <c r="Y51" i="20"/>
  <c r="BC93" i="19"/>
  <c r="P42" i="21"/>
  <c r="P36" i="19"/>
  <c r="AC16" i="21"/>
  <c r="E56" i="12" s="1"/>
  <c r="AT69" i="20"/>
  <c r="BP17" i="21"/>
  <c r="H57" i="12" s="1"/>
  <c r="BC42" i="21"/>
  <c r="AE40" i="20"/>
  <c r="AP96" i="20"/>
  <c r="W62" i="20"/>
  <c r="CC38" i="19"/>
  <c r="BR50" i="19"/>
  <c r="CC50" i="19" s="1"/>
  <c r="AP95" i="19"/>
  <c r="BP36" i="19"/>
  <c r="BP147" i="19"/>
  <c r="P96" i="19"/>
  <c r="P45" i="21"/>
  <c r="P43" i="21"/>
  <c r="BC97" i="20"/>
  <c r="AN62" i="20"/>
  <c r="BV51" i="20"/>
  <c r="AU51" i="19"/>
  <c r="BC51" i="19" s="1"/>
  <c r="BC39" i="19"/>
  <c r="BV40" i="20"/>
  <c r="CC96" i="20"/>
  <c r="R48" i="19"/>
  <c r="AC48" i="19" s="1"/>
  <c r="AC36" i="19"/>
  <c r="BS47" i="20"/>
  <c r="BS49" i="20" s="1"/>
  <c r="BT50" i="20" s="1"/>
  <c r="BT51" i="20" s="1"/>
  <c r="CC97" i="20"/>
  <c r="AP31" i="21"/>
  <c r="AQ40" i="20"/>
  <c r="BC96" i="20"/>
  <c r="AP42" i="21"/>
  <c r="Q47" i="20"/>
  <c r="Q49" i="20" s="1"/>
  <c r="R50" i="20" s="1"/>
  <c r="R51" i="20" s="1"/>
  <c r="AC97" i="20"/>
  <c r="BC44" i="21"/>
  <c r="AF62" i="20"/>
  <c r="BC15" i="21"/>
  <c r="G55" i="12" s="1"/>
  <c r="BC95" i="19"/>
  <c r="AC149" i="19"/>
  <c r="CC94" i="19"/>
  <c r="BE47" i="20"/>
  <c r="BE49" i="20" s="1"/>
  <c r="BF50" i="20" s="1"/>
  <c r="BF51" i="20" s="1"/>
  <c r="BP97" i="20"/>
  <c r="CC43" i="21"/>
  <c r="BP45" i="21"/>
  <c r="BP96" i="19"/>
  <c r="AC39" i="19"/>
  <c r="R51" i="19"/>
  <c r="CC16" i="21"/>
  <c r="I56" i="12" s="1"/>
  <c r="BC36" i="19"/>
  <c r="P95" i="19"/>
  <c r="F50" i="19"/>
  <c r="P50" i="19" s="1"/>
  <c r="P94" i="19"/>
  <c r="P33" i="21"/>
  <c r="P31" i="21"/>
  <c r="P148" i="19"/>
  <c r="AP97" i="20"/>
  <c r="U51" i="20"/>
  <c r="BD62" i="20"/>
  <c r="R62" i="20"/>
  <c r="V69" i="20"/>
  <c r="BP148" i="19"/>
  <c r="BD51" i="20"/>
  <c r="BU62" i="20"/>
  <c r="AP147" i="19"/>
  <c r="BP33" i="21"/>
  <c r="AP96" i="19"/>
  <c r="AP17" i="21"/>
  <c r="F57" i="12" s="1"/>
  <c r="AD58" i="20"/>
  <c r="AD60" i="20" s="1"/>
  <c r="AE61" i="20" s="1"/>
  <c r="AE62" i="20" s="1"/>
  <c r="AP98" i="20"/>
  <c r="AC32" i="21"/>
  <c r="CC31" i="21"/>
  <c r="AP37" i="19"/>
  <c r="AC31" i="21"/>
  <c r="AC148" i="19"/>
  <c r="AS69" i="20"/>
  <c r="AP32" i="21"/>
  <c r="CC148" i="19"/>
  <c r="BC16" i="21"/>
  <c r="G56" i="12" s="1"/>
  <c r="BP93" i="19"/>
  <c r="CC147" i="19"/>
  <c r="BP30" i="21"/>
  <c r="Q40" i="20"/>
  <c r="AC96" i="20"/>
  <c r="AC43" i="21"/>
  <c r="CC18" i="21"/>
  <c r="I58" i="12" s="1"/>
  <c r="AT58" i="20"/>
  <c r="AT60" i="20" s="1"/>
  <c r="AU61" i="20" s="1"/>
  <c r="AU62" i="20" s="1"/>
  <c r="BC98" i="20"/>
  <c r="BM51" i="20"/>
  <c r="AP148" i="19"/>
  <c r="BF62" i="20"/>
  <c r="AQ50" i="19"/>
  <c r="BC50" i="19" s="1"/>
  <c r="BC38" i="19"/>
  <c r="AC38" i="19"/>
  <c r="AP36" i="19"/>
  <c r="AC96" i="19"/>
  <c r="BC147" i="19"/>
  <c r="AC98" i="20"/>
  <c r="BP99" i="20"/>
  <c r="BJ51" i="20"/>
  <c r="BR51" i="20"/>
  <c r="AJ62" i="20"/>
  <c r="AB69" i="20"/>
  <c r="BZ69" i="20"/>
  <c r="BU51" i="20"/>
  <c r="BC148" i="19"/>
  <c r="CB69" i="20"/>
  <c r="BR48" i="19"/>
  <c r="CC48" i="19" s="1"/>
  <c r="CC36" i="19"/>
  <c r="CC42" i="21"/>
  <c r="AE49" i="19"/>
  <c r="AP49" i="19" s="1"/>
  <c r="BC149" i="19"/>
  <c r="BW62" i="20"/>
  <c r="V62" i="20"/>
  <c r="AO69" i="20"/>
  <c r="AM51" i="20"/>
  <c r="D40" i="20"/>
  <c r="P96" i="20"/>
  <c r="P15" i="21"/>
  <c r="D55" i="12" s="1"/>
  <c r="AF51" i="20"/>
  <c r="P39" i="19"/>
  <c r="P18" i="21"/>
  <c r="D58" i="12" s="1"/>
  <c r="P16" i="21"/>
  <c r="D56" i="12" s="1"/>
  <c r="AZ69" i="20"/>
  <c r="BL62" i="20"/>
  <c r="AK51" i="20"/>
  <c r="P37" i="19"/>
  <c r="CA51" i="20"/>
  <c r="AS51" i="20"/>
  <c r="BI62" i="20"/>
  <c r="Y69" i="20"/>
  <c r="AG69" i="20"/>
  <c r="AU51" i="20"/>
  <c r="AE51" i="20"/>
  <c r="CB62" i="20"/>
  <c r="BK62" i="20"/>
  <c r="AB62" i="20"/>
  <c r="W51" i="20"/>
  <c r="CA62" i="20"/>
  <c r="AS62" i="20"/>
  <c r="AK69" i="20"/>
  <c r="T69" i="20"/>
  <c r="Z69" i="20"/>
  <c r="BT69" i="20"/>
  <c r="BB69" i="20"/>
  <c r="BG51" i="20"/>
  <c r="BO69" i="20"/>
  <c r="AX69" i="20"/>
  <c r="BJ69" i="20"/>
  <c r="AG62" i="20"/>
  <c r="CC22" i="22"/>
  <c r="I20" i="12" s="1"/>
  <c r="V51" i="20"/>
  <c r="BJ62" i="20"/>
  <c r="P149" i="19"/>
  <c r="P93" i="19"/>
  <c r="D51" i="19"/>
  <c r="P51" i="19" s="1"/>
  <c r="BV69" i="20"/>
  <c r="BN69" i="20"/>
  <c r="AY69" i="20"/>
  <c r="BT62" i="20"/>
  <c r="AX62" i="20"/>
  <c r="AH61" i="20"/>
  <c r="AH62" i="20" s="1"/>
  <c r="BY51" i="20"/>
  <c r="BK51" i="20"/>
  <c r="BH51" i="20"/>
  <c r="AQ51" i="20"/>
  <c r="BU18" i="23"/>
  <c r="D49" i="19"/>
  <c r="P49" i="19" s="1"/>
  <c r="BO51" i="20"/>
  <c r="AJ51" i="20"/>
  <c r="BA69" i="20"/>
  <c r="BY18" i="23"/>
  <c r="BL51" i="20"/>
  <c r="AT51" i="20"/>
  <c r="BX62" i="20"/>
  <c r="BG62" i="20"/>
  <c r="BY69" i="20"/>
  <c r="BH69" i="20"/>
  <c r="BW69" i="20"/>
  <c r="AW69" i="20"/>
  <c r="AH51" i="20"/>
  <c r="AD51" i="20"/>
  <c r="X51" i="20"/>
  <c r="BA51" i="20"/>
  <c r="S51" i="20"/>
  <c r="BB62" i="20"/>
  <c r="BU69" i="20"/>
  <c r="BD69" i="20"/>
  <c r="AL69" i="20"/>
  <c r="AV69" i="20"/>
  <c r="BQ51" i="20"/>
  <c r="AL51" i="20"/>
  <c r="CB51" i="20"/>
  <c r="AX51" i="20"/>
  <c r="AG51" i="20"/>
  <c r="BO62" i="20"/>
  <c r="AO62" i="20"/>
  <c r="X62" i="20"/>
  <c r="BS69" i="20"/>
  <c r="BM69" i="20"/>
  <c r="BB51" i="20"/>
  <c r="BF69" i="20"/>
  <c r="BX51" i="20"/>
  <c r="AB51" i="20"/>
  <c r="AK62" i="20"/>
  <c r="T62" i="20"/>
  <c r="AH69" i="20"/>
  <c r="U69" i="20"/>
  <c r="BT21" i="23"/>
  <c r="BX21" i="23"/>
  <c r="P97" i="20"/>
  <c r="D47" i="20"/>
  <c r="P99" i="20"/>
  <c r="D65" i="20"/>
  <c r="P150" i="19"/>
  <c r="CC120" i="19"/>
  <c r="BC49" i="19"/>
  <c r="AP51" i="19"/>
  <c r="CC49" i="19"/>
  <c r="AC49" i="19"/>
  <c r="P48" i="19"/>
  <c r="BP49" i="19"/>
  <c r="BP51" i="19"/>
  <c r="AC51" i="19"/>
  <c r="BP50" i="19"/>
  <c r="AP48" i="19"/>
  <c r="AC50" i="19"/>
  <c r="BC48" i="19"/>
  <c r="AP50" i="19"/>
  <c r="BP48" i="19"/>
  <c r="CB21" i="23"/>
  <c r="BR18" i="23"/>
  <c r="BV18" i="23"/>
  <c r="BZ18" i="23"/>
  <c r="BU21" i="23"/>
  <c r="BY21" i="23"/>
  <c r="BS18" i="23"/>
  <c r="BW18" i="23"/>
  <c r="CA18" i="23"/>
  <c r="BR21" i="23"/>
  <c r="BV21" i="23"/>
  <c r="BZ21" i="23"/>
  <c r="BT18" i="23"/>
  <c r="BX18" i="23"/>
  <c r="CB18" i="23"/>
  <c r="BS21" i="23"/>
  <c r="BW21" i="23"/>
  <c r="CA21" i="23"/>
  <c r="BS56" i="19"/>
  <c r="BS26" i="19" s="1"/>
  <c r="BW56" i="19"/>
  <c r="BW26" i="19" s="1"/>
  <c r="CA56" i="19"/>
  <c r="CA26" i="19" s="1"/>
  <c r="CC67" i="21"/>
  <c r="I78" i="12" s="1"/>
  <c r="CC68" i="21"/>
  <c r="I79" i="12" s="1"/>
  <c r="CC72" i="21"/>
  <c r="I83" i="12" s="1"/>
  <c r="CC73" i="21"/>
  <c r="I84" i="12" s="1"/>
  <c r="CC74" i="21"/>
  <c r="I85" i="12" s="1"/>
  <c r="CC75" i="21"/>
  <c r="I86" i="12" s="1"/>
  <c r="CC76" i="21"/>
  <c r="I87" i="12" s="1"/>
  <c r="CC79" i="21"/>
  <c r="I90" i="12" s="1"/>
  <c r="CC80" i="21"/>
  <c r="I91" i="12" s="1"/>
  <c r="CC97" i="21"/>
  <c r="I114" i="12" s="1"/>
  <c r="CC172" i="19"/>
  <c r="CC28" i="23"/>
  <c r="I149" i="12" s="1"/>
  <c r="CC44" i="22"/>
  <c r="I38" i="12" s="1"/>
  <c r="I61" i="25" s="1"/>
  <c r="CC64" i="21"/>
  <c r="I75" i="12" s="1"/>
  <c r="CC65" i="21"/>
  <c r="I76" i="12" s="1"/>
  <c r="CC66" i="21"/>
  <c r="I77" i="12" s="1"/>
  <c r="CC81" i="21"/>
  <c r="I92" i="12" s="1"/>
  <c r="CC82" i="21"/>
  <c r="I93" i="12" s="1"/>
  <c r="CC69" i="21"/>
  <c r="I80" i="12" s="1"/>
  <c r="CC70" i="21"/>
  <c r="I81" i="12" s="1"/>
  <c r="CC71" i="21"/>
  <c r="I82" i="12" s="1"/>
  <c r="CC185" i="19"/>
  <c r="BR56" i="19"/>
  <c r="BR26" i="19" s="1"/>
  <c r="BV56" i="19"/>
  <c r="BV26" i="19" s="1"/>
  <c r="BZ56" i="19"/>
  <c r="BZ26" i="19" s="1"/>
  <c r="CC57" i="19"/>
  <c r="CC169" i="19"/>
  <c r="CC58" i="19"/>
  <c r="CC173" i="19"/>
  <c r="CC59" i="19"/>
  <c r="CC176" i="19"/>
  <c r="CC177" i="19"/>
  <c r="CC170" i="19"/>
  <c r="CC174" i="19"/>
  <c r="CC178" i="19"/>
  <c r="CC171" i="19"/>
  <c r="CC175" i="19"/>
  <c r="CC179" i="19"/>
  <c r="CC181" i="19"/>
  <c r="CC186" i="19"/>
  <c r="CC187" i="19"/>
  <c r="CC180" i="19"/>
  <c r="CC184" i="19"/>
  <c r="K140" i="11"/>
  <c r="Q140" i="11" s="1"/>
  <c r="K97" i="11"/>
  <c r="Q97" i="11" s="1"/>
  <c r="CA88" i="11"/>
  <c r="BY87" i="21" s="1"/>
  <c r="BW88" i="11"/>
  <c r="BU87" i="21" s="1"/>
  <c r="CB88" i="11"/>
  <c r="BZ87" i="21" s="1"/>
  <c r="BX88" i="11"/>
  <c r="BV87" i="21" s="1"/>
  <c r="BT88" i="11"/>
  <c r="BR87" i="21" s="1"/>
  <c r="CE91" i="11"/>
  <c r="CC88" i="11"/>
  <c r="CA87" i="21" s="1"/>
  <c r="BY88" i="11"/>
  <c r="BW87" i="21" s="1"/>
  <c r="CE90" i="11"/>
  <c r="CD88" i="11"/>
  <c r="CB87" i="21" s="1"/>
  <c r="BZ88" i="11"/>
  <c r="BX87" i="21" s="1"/>
  <c r="BV88" i="11"/>
  <c r="BT87" i="21" s="1"/>
  <c r="BU88" i="11"/>
  <c r="BS87" i="21" s="1"/>
  <c r="CE89" i="11"/>
  <c r="L12" i="18"/>
  <c r="CB20" i="1"/>
  <c r="BP22" i="1"/>
  <c r="BQ22" i="1" s="1"/>
  <c r="BR22" i="1" s="1"/>
  <c r="BS22" i="1" s="1"/>
  <c r="BT22" i="1" s="1"/>
  <c r="BU22" i="1" s="1"/>
  <c r="BV22" i="1" s="1"/>
  <c r="BW22" i="1" s="1"/>
  <c r="BX22" i="1" s="1"/>
  <c r="BY22" i="1" s="1"/>
  <c r="BZ22" i="1" s="1"/>
  <c r="CA22" i="1" s="1"/>
  <c r="CB21" i="1"/>
  <c r="M123" i="38" l="1"/>
  <c r="M13" i="38"/>
  <c r="M182" i="38"/>
  <c r="M110" i="38"/>
  <c r="M163" i="38"/>
  <c r="M66" i="38"/>
  <c r="M136" i="38"/>
  <c r="M22" i="38"/>
  <c r="K6" i="27"/>
  <c r="K20" i="24"/>
  <c r="I6" i="26"/>
  <c r="K3" i="24"/>
  <c r="K38" i="25"/>
  <c r="K7" i="25"/>
  <c r="E66" i="38"/>
  <c r="E13" i="38"/>
  <c r="D207" i="38"/>
  <c r="E163" i="38"/>
  <c r="E123" i="38"/>
  <c r="E182" i="38"/>
  <c r="E136" i="38"/>
  <c r="E110" i="38"/>
  <c r="E22" i="38"/>
  <c r="O17" i="1"/>
  <c r="ES5" i="36"/>
  <c r="K4" i="13"/>
  <c r="DB7" i="36"/>
  <c r="K45" i="13"/>
  <c r="K26" i="13"/>
  <c r="K128" i="12"/>
  <c r="K47" i="12"/>
  <c r="K7" i="12"/>
  <c r="DH7" i="23"/>
  <c r="DH7" i="21"/>
  <c r="DH7" i="22"/>
  <c r="DB7" i="23"/>
  <c r="DB7" i="22"/>
  <c r="DB7" i="21"/>
  <c r="DG7" i="23"/>
  <c r="DG7" i="22"/>
  <c r="DG7" i="21"/>
  <c r="ES5" i="23"/>
  <c r="ES5" i="22"/>
  <c r="ES5" i="21"/>
  <c r="AT62" i="20"/>
  <c r="AD24" i="1"/>
  <c r="AE24" i="1" s="1"/>
  <c r="X24" i="1"/>
  <c r="Y25" i="1"/>
  <c r="DA7" i="36" s="1"/>
  <c r="AE69" i="20"/>
  <c r="AP69" i="20" s="1"/>
  <c r="CC62" i="20"/>
  <c r="AQ69" i="20"/>
  <c r="BC69" i="20" s="1"/>
  <c r="BQ69" i="20"/>
  <c r="CC69" i="20" s="1"/>
  <c r="BE51" i="20"/>
  <c r="BP51" i="20" s="1"/>
  <c r="AD62" i="20"/>
  <c r="AP62" i="20" s="1"/>
  <c r="AP51" i="20"/>
  <c r="BS51" i="20"/>
  <c r="CC51" i="20" s="1"/>
  <c r="BC62" i="20"/>
  <c r="BC51" i="20"/>
  <c r="BP69" i="20"/>
  <c r="BP62" i="20"/>
  <c r="CC26" i="19"/>
  <c r="CC56" i="19"/>
  <c r="CE92" i="11"/>
  <c r="CE88" i="11" s="1"/>
  <c r="BS88" i="11"/>
  <c r="BQ87" i="21" s="1"/>
  <c r="CC87" i="21" s="1"/>
  <c r="I98" i="12" s="1"/>
  <c r="G17" i="26" s="1"/>
  <c r="CB105" i="1"/>
  <c r="CB31" i="1"/>
  <c r="CB316" i="1"/>
  <c r="CA217" i="1"/>
  <c r="BZ217" i="1"/>
  <c r="BY217" i="1"/>
  <c r="BX217" i="1"/>
  <c r="BW217" i="1"/>
  <c r="BV217" i="1"/>
  <c r="BU217" i="1"/>
  <c r="BT217" i="1"/>
  <c r="BS217" i="1"/>
  <c r="BR217" i="1"/>
  <c r="BQ217" i="1"/>
  <c r="BP217" i="1"/>
  <c r="CB216" i="1"/>
  <c r="CB215" i="1"/>
  <c r="CB214" i="1"/>
  <c r="CA110" i="1"/>
  <c r="CB22" i="21" s="1"/>
  <c r="BZ110" i="1"/>
  <c r="CA22" i="21" s="1"/>
  <c r="BY110" i="1"/>
  <c r="BZ22" i="21" s="1"/>
  <c r="BX110" i="1"/>
  <c r="BY22" i="21" s="1"/>
  <c r="BW110" i="1"/>
  <c r="BX22" i="21" s="1"/>
  <c r="BV110" i="1"/>
  <c r="BW22" i="21" s="1"/>
  <c r="BU110" i="1"/>
  <c r="BV22" i="21" s="1"/>
  <c r="BT110" i="1"/>
  <c r="BU22" i="21" s="1"/>
  <c r="BS110" i="1"/>
  <c r="BT22" i="21" s="1"/>
  <c r="BR110" i="1"/>
  <c r="BS22" i="21" s="1"/>
  <c r="BQ110" i="1"/>
  <c r="BR22" i="21" s="1"/>
  <c r="BP110" i="1"/>
  <c r="BQ22" i="21" s="1"/>
  <c r="CB109" i="1"/>
  <c r="CB108" i="1"/>
  <c r="CB107" i="1"/>
  <c r="CA68" i="1"/>
  <c r="BZ68" i="1"/>
  <c r="BY68" i="1"/>
  <c r="BX68" i="1"/>
  <c r="BW68" i="1"/>
  <c r="BV68" i="1"/>
  <c r="BU68" i="1"/>
  <c r="BT68" i="1"/>
  <c r="BS68" i="1"/>
  <c r="BR68" i="1"/>
  <c r="BQ68" i="1"/>
  <c r="BP68" i="1"/>
  <c r="CA67" i="1"/>
  <c r="BZ67" i="1"/>
  <c r="BY67" i="1"/>
  <c r="BX67" i="1"/>
  <c r="BW67" i="1"/>
  <c r="BV67" i="1"/>
  <c r="BU67" i="1"/>
  <c r="BT67" i="1"/>
  <c r="BS67" i="1"/>
  <c r="BR67" i="1"/>
  <c r="BQ67" i="1"/>
  <c r="BP67" i="1"/>
  <c r="CA66" i="1"/>
  <c r="BZ66" i="1"/>
  <c r="BY66" i="1"/>
  <c r="BX66" i="1"/>
  <c r="BW66" i="1"/>
  <c r="BV66" i="1"/>
  <c r="BU66" i="1"/>
  <c r="BT66" i="1"/>
  <c r="BS66" i="1"/>
  <c r="BR66" i="1"/>
  <c r="BQ66" i="1"/>
  <c r="BP66" i="1"/>
  <c r="CA61" i="1"/>
  <c r="BZ61" i="1"/>
  <c r="BY61" i="1"/>
  <c r="BX61" i="1"/>
  <c r="BW61" i="1"/>
  <c r="BV61" i="1"/>
  <c r="BU61" i="1"/>
  <c r="BT61" i="1"/>
  <c r="BS61" i="1"/>
  <c r="BR61" i="1"/>
  <c r="BQ61" i="1"/>
  <c r="BP61" i="1"/>
  <c r="CA60" i="1"/>
  <c r="BZ60" i="1"/>
  <c r="BY60" i="1"/>
  <c r="BX60" i="1"/>
  <c r="BW60" i="1"/>
  <c r="BV60" i="1"/>
  <c r="BU60" i="1"/>
  <c r="BT60" i="1"/>
  <c r="BS60" i="1"/>
  <c r="BR60" i="1"/>
  <c r="BQ60" i="1"/>
  <c r="BP60" i="1"/>
  <c r="CA59" i="1"/>
  <c r="BZ59" i="1"/>
  <c r="BY59" i="1"/>
  <c r="BX59" i="1"/>
  <c r="BW59" i="1"/>
  <c r="BV59" i="1"/>
  <c r="BU59" i="1"/>
  <c r="BT59" i="1"/>
  <c r="BS59" i="1"/>
  <c r="BR59" i="1"/>
  <c r="BQ59" i="1"/>
  <c r="BP59" i="1"/>
  <c r="CB42" i="1"/>
  <c r="CB41" i="1"/>
  <c r="CB40" i="1"/>
  <c r="DA7" i="23" l="1"/>
  <c r="DA7" i="21"/>
  <c r="DA7" i="22"/>
  <c r="AD25" i="1"/>
  <c r="DI7" i="36" s="1"/>
  <c r="AF24" i="1"/>
  <c r="AE25" i="1"/>
  <c r="DJ7" i="36" s="1"/>
  <c r="W24" i="1"/>
  <c r="X25" i="1"/>
  <c r="CZ7" i="36" s="1"/>
  <c r="CB217" i="1"/>
  <c r="BW94" i="20"/>
  <c r="BW26" i="20" s="1"/>
  <c r="BW28" i="20" s="1"/>
  <c r="BX29" i="20" s="1"/>
  <c r="BW91" i="19"/>
  <c r="BW40" i="21"/>
  <c r="BW34" i="19"/>
  <c r="BW145" i="19"/>
  <c r="BW28" i="21"/>
  <c r="BW13" i="21"/>
  <c r="CA95" i="20"/>
  <c r="CA33" i="20" s="1"/>
  <c r="CA35" i="20" s="1"/>
  <c r="CA92" i="19"/>
  <c r="CA41" i="21"/>
  <c r="CA35" i="19"/>
  <c r="CA14" i="21"/>
  <c r="CA146" i="19"/>
  <c r="CA29" i="21"/>
  <c r="CA100" i="20"/>
  <c r="CA72" i="20" s="1"/>
  <c r="CA151" i="19"/>
  <c r="CA40" i="19"/>
  <c r="CA34" i="21"/>
  <c r="CA19" i="21"/>
  <c r="CA97" i="19"/>
  <c r="CA46" i="21"/>
  <c r="BW101" i="20"/>
  <c r="BW79" i="20" s="1"/>
  <c r="BW81" i="20" s="1"/>
  <c r="BW47" i="21"/>
  <c r="BW152" i="19"/>
  <c r="BW41" i="19"/>
  <c r="BW35" i="21"/>
  <c r="BW20" i="21"/>
  <c r="BW98" i="19"/>
  <c r="BW102" i="20"/>
  <c r="BW99" i="19"/>
  <c r="BW48" i="21"/>
  <c r="BW21" i="21"/>
  <c r="BW153" i="19"/>
  <c r="BW42" i="19"/>
  <c r="BW36" i="21"/>
  <c r="BT94" i="20"/>
  <c r="BT26" i="20" s="1"/>
  <c r="BT28" i="20" s="1"/>
  <c r="BT40" i="21"/>
  <c r="BT28" i="21"/>
  <c r="BT13" i="21"/>
  <c r="BT34" i="19"/>
  <c r="BT91" i="19"/>
  <c r="BT145" i="19"/>
  <c r="BX94" i="20"/>
  <c r="BX26" i="20" s="1"/>
  <c r="BX28" i="20" s="1"/>
  <c r="BX40" i="21"/>
  <c r="BX28" i="21"/>
  <c r="BX13" i="21"/>
  <c r="BX34" i="19"/>
  <c r="BX145" i="19"/>
  <c r="BX91" i="19"/>
  <c r="CB94" i="20"/>
  <c r="CB26" i="20" s="1"/>
  <c r="CB28" i="20" s="1"/>
  <c r="CB40" i="21"/>
  <c r="CB28" i="21"/>
  <c r="CB13" i="21"/>
  <c r="CB34" i="19"/>
  <c r="CB91" i="19"/>
  <c r="CB145" i="19"/>
  <c r="BT95" i="20"/>
  <c r="BT33" i="20" s="1"/>
  <c r="BT35" i="20" s="1"/>
  <c r="BT41" i="21"/>
  <c r="BT29" i="21"/>
  <c r="BT14" i="21"/>
  <c r="BT146" i="19"/>
  <c r="BT35" i="19"/>
  <c r="BT92" i="19"/>
  <c r="BX95" i="20"/>
  <c r="BX33" i="20" s="1"/>
  <c r="BX35" i="20" s="1"/>
  <c r="BX41" i="21"/>
  <c r="BX29" i="21"/>
  <c r="BX14" i="21"/>
  <c r="BX92" i="19"/>
  <c r="BX146" i="19"/>
  <c r="BX35" i="19"/>
  <c r="CB95" i="20"/>
  <c r="CB33" i="20" s="1"/>
  <c r="CB35" i="20" s="1"/>
  <c r="CB41" i="21"/>
  <c r="CB29" i="21"/>
  <c r="CB14" i="21"/>
  <c r="CB146" i="19"/>
  <c r="CB35" i="19"/>
  <c r="CB92" i="19"/>
  <c r="BT100" i="20"/>
  <c r="BT72" i="20" s="1"/>
  <c r="BT46" i="21"/>
  <c r="BT34" i="21"/>
  <c r="BT19" i="21"/>
  <c r="BT97" i="19"/>
  <c r="BT40" i="19"/>
  <c r="BT151" i="19"/>
  <c r="BX100" i="20"/>
  <c r="BX72" i="20" s="1"/>
  <c r="BX46" i="21"/>
  <c r="BX34" i="21"/>
  <c r="BX19" i="21"/>
  <c r="BX151" i="19"/>
  <c r="BX40" i="19"/>
  <c r="BX97" i="19"/>
  <c r="CB100" i="20"/>
  <c r="CB72" i="20" s="1"/>
  <c r="CB46" i="21"/>
  <c r="CB34" i="21"/>
  <c r="CB19" i="21"/>
  <c r="CB97" i="19"/>
  <c r="CB151" i="19"/>
  <c r="CB40" i="19"/>
  <c r="BT47" i="21"/>
  <c r="BT101" i="20"/>
  <c r="BT79" i="20" s="1"/>
  <c r="BT81" i="20" s="1"/>
  <c r="BT35" i="21"/>
  <c r="BT20" i="21"/>
  <c r="BT152" i="19"/>
  <c r="BT41" i="19"/>
  <c r="BT98" i="19"/>
  <c r="BX47" i="21"/>
  <c r="BX101" i="20"/>
  <c r="BX79" i="20" s="1"/>
  <c r="BX81" i="20" s="1"/>
  <c r="BX35" i="21"/>
  <c r="BX20" i="21"/>
  <c r="BX98" i="19"/>
  <c r="BX41" i="19"/>
  <c r="BX152" i="19"/>
  <c r="CB47" i="21"/>
  <c r="CB101" i="20"/>
  <c r="CB79" i="20" s="1"/>
  <c r="CB81" i="20" s="1"/>
  <c r="CB35" i="21"/>
  <c r="CB20" i="21"/>
  <c r="CB152" i="19"/>
  <c r="CB41" i="19"/>
  <c r="CB98" i="19"/>
  <c r="BT48" i="21"/>
  <c r="BT102" i="20"/>
  <c r="BT36" i="21"/>
  <c r="BT21" i="21"/>
  <c r="BT99" i="19"/>
  <c r="BT42" i="19"/>
  <c r="BT153" i="19"/>
  <c r="BX48" i="21"/>
  <c r="BX102" i="20"/>
  <c r="BX36" i="21"/>
  <c r="BX21" i="21"/>
  <c r="BX153" i="19"/>
  <c r="BX42" i="19"/>
  <c r="BX99" i="19"/>
  <c r="CB48" i="21"/>
  <c r="CB102" i="20"/>
  <c r="CB36" i="21"/>
  <c r="CB21" i="21"/>
  <c r="CB99" i="19"/>
  <c r="CB153" i="19"/>
  <c r="CB42" i="19"/>
  <c r="CC22" i="21"/>
  <c r="I62" i="12" s="1"/>
  <c r="I104" i="12" s="1"/>
  <c r="CA94" i="20"/>
  <c r="CA26" i="20" s="1"/>
  <c r="CA28" i="20" s="1"/>
  <c r="CB29" i="20" s="1"/>
  <c r="CA145" i="19"/>
  <c r="CA28" i="21"/>
  <c r="CA13" i="21"/>
  <c r="CA91" i="19"/>
  <c r="CA34" i="19"/>
  <c r="CA40" i="21"/>
  <c r="BW95" i="20"/>
  <c r="BW33" i="20" s="1"/>
  <c r="BW35" i="20" s="1"/>
  <c r="BW146" i="19"/>
  <c r="BW35" i="19"/>
  <c r="BW29" i="21"/>
  <c r="BW14" i="21"/>
  <c r="BW41" i="21"/>
  <c r="BW92" i="19"/>
  <c r="BW100" i="20"/>
  <c r="BW72" i="20" s="1"/>
  <c r="BW97" i="19"/>
  <c r="BW46" i="21"/>
  <c r="BW151" i="19"/>
  <c r="BW34" i="21"/>
  <c r="BW40" i="19"/>
  <c r="BW19" i="21"/>
  <c r="BS48" i="21"/>
  <c r="BS102" i="20"/>
  <c r="BS153" i="19"/>
  <c r="BS42" i="19"/>
  <c r="BS36" i="21"/>
  <c r="BS21" i="21"/>
  <c r="BS99" i="19"/>
  <c r="CB60" i="1"/>
  <c r="BQ40" i="21"/>
  <c r="BQ28" i="21"/>
  <c r="BQ13" i="21"/>
  <c r="BQ34" i="19"/>
  <c r="BQ145" i="19"/>
  <c r="BQ91" i="19"/>
  <c r="BQ94" i="20"/>
  <c r="BU40" i="21"/>
  <c r="BU28" i="21"/>
  <c r="BU13" i="21"/>
  <c r="BU34" i="19"/>
  <c r="BU145" i="19"/>
  <c r="BU91" i="19"/>
  <c r="BU94" i="20"/>
  <c r="BU26" i="20" s="1"/>
  <c r="BU28" i="20" s="1"/>
  <c r="BY40" i="21"/>
  <c r="BY28" i="21"/>
  <c r="BY13" i="21"/>
  <c r="BY34" i="19"/>
  <c r="BY145" i="19"/>
  <c r="BY91" i="19"/>
  <c r="BY94" i="20"/>
  <c r="BY26" i="20" s="1"/>
  <c r="BY28" i="20" s="1"/>
  <c r="CB61" i="1"/>
  <c r="BQ41" i="21"/>
  <c r="BQ29" i="21"/>
  <c r="BQ14" i="21"/>
  <c r="BQ146" i="19"/>
  <c r="BQ92" i="19"/>
  <c r="BQ35" i="19"/>
  <c r="BQ95" i="20"/>
  <c r="BU41" i="21"/>
  <c r="BU29" i="21"/>
  <c r="BU14" i="21"/>
  <c r="BU146" i="19"/>
  <c r="BU92" i="19"/>
  <c r="BU35" i="19"/>
  <c r="BU95" i="20"/>
  <c r="BU33" i="20" s="1"/>
  <c r="BU35" i="20" s="1"/>
  <c r="BY41" i="21"/>
  <c r="BY29" i="21"/>
  <c r="BY14" i="21"/>
  <c r="BY146" i="19"/>
  <c r="BY92" i="19"/>
  <c r="BY35" i="19"/>
  <c r="BY95" i="20"/>
  <c r="BY33" i="20" s="1"/>
  <c r="BY35" i="20" s="1"/>
  <c r="BZ36" i="20" s="1"/>
  <c r="CB66" i="1"/>
  <c r="BQ46" i="21"/>
  <c r="BQ34" i="21"/>
  <c r="BQ19" i="21"/>
  <c r="BQ151" i="19"/>
  <c r="BQ97" i="19"/>
  <c r="BQ40" i="19"/>
  <c r="BQ100" i="20"/>
  <c r="BU46" i="21"/>
  <c r="BU34" i="21"/>
  <c r="BU19" i="21"/>
  <c r="BU151" i="19"/>
  <c r="BU97" i="19"/>
  <c r="BU40" i="19"/>
  <c r="BU100" i="20"/>
  <c r="BU72" i="20" s="1"/>
  <c r="BY46" i="21"/>
  <c r="BY34" i="21"/>
  <c r="BY19" i="21"/>
  <c r="BY151" i="19"/>
  <c r="BY97" i="19"/>
  <c r="BY40" i="19"/>
  <c r="BY100" i="20"/>
  <c r="BY72" i="20" s="1"/>
  <c r="CB67" i="1"/>
  <c r="BQ47" i="21"/>
  <c r="BQ35" i="21"/>
  <c r="BQ20" i="21"/>
  <c r="BQ152" i="19"/>
  <c r="BQ98" i="19"/>
  <c r="BQ41" i="19"/>
  <c r="BQ101" i="20"/>
  <c r="BU35" i="21"/>
  <c r="BU20" i="21"/>
  <c r="BU47" i="21"/>
  <c r="BU152" i="19"/>
  <c r="BU98" i="19"/>
  <c r="BU41" i="19"/>
  <c r="BU101" i="20"/>
  <c r="BU79" i="20" s="1"/>
  <c r="BU81" i="20" s="1"/>
  <c r="BY35" i="21"/>
  <c r="BY20" i="21"/>
  <c r="BY152" i="19"/>
  <c r="BY98" i="19"/>
  <c r="BY41" i="19"/>
  <c r="BY101" i="20"/>
  <c r="BY79" i="20" s="1"/>
  <c r="BY81" i="20" s="1"/>
  <c r="BY47" i="21"/>
  <c r="CB68" i="1"/>
  <c r="BQ36" i="21"/>
  <c r="BQ21" i="21"/>
  <c r="BQ153" i="19"/>
  <c r="BQ99" i="19"/>
  <c r="BQ42" i="19"/>
  <c r="BQ102" i="20"/>
  <c r="BQ48" i="21"/>
  <c r="BU48" i="21"/>
  <c r="BU36" i="21"/>
  <c r="BU21" i="21"/>
  <c r="BU153" i="19"/>
  <c r="BU99" i="19"/>
  <c r="BU42" i="19"/>
  <c r="BU102" i="20"/>
  <c r="BY36" i="21"/>
  <c r="BY21" i="21"/>
  <c r="BY48" i="21"/>
  <c r="BY153" i="19"/>
  <c r="BY99" i="19"/>
  <c r="BY42" i="19"/>
  <c r="BY102" i="20"/>
  <c r="CB110" i="1"/>
  <c r="BS94" i="20"/>
  <c r="BS26" i="20" s="1"/>
  <c r="BS28" i="20" s="1"/>
  <c r="BT29" i="20" s="1"/>
  <c r="BS145" i="19"/>
  <c r="BS28" i="21"/>
  <c r="BS13" i="21"/>
  <c r="BS40" i="21"/>
  <c r="BS91" i="19"/>
  <c r="BS34" i="19"/>
  <c r="BS95" i="20"/>
  <c r="BS33" i="20" s="1"/>
  <c r="BS35" i="20" s="1"/>
  <c r="BS92" i="19"/>
  <c r="BS41" i="21"/>
  <c r="BS29" i="21"/>
  <c r="BS146" i="19"/>
  <c r="BS35" i="19"/>
  <c r="BS14" i="21"/>
  <c r="BS100" i="20"/>
  <c r="BS72" i="20" s="1"/>
  <c r="BS151" i="19"/>
  <c r="BS40" i="19"/>
  <c r="BS34" i="21"/>
  <c r="BS19" i="21"/>
  <c r="BS97" i="19"/>
  <c r="BS46" i="21"/>
  <c r="BS101" i="20"/>
  <c r="BS79" i="20" s="1"/>
  <c r="BS81" i="20" s="1"/>
  <c r="BS98" i="19"/>
  <c r="BS47" i="21"/>
  <c r="BS20" i="21"/>
  <c r="BS152" i="19"/>
  <c r="BS41" i="19"/>
  <c r="BS35" i="21"/>
  <c r="CA47" i="21"/>
  <c r="CA101" i="20"/>
  <c r="CA79" i="20" s="1"/>
  <c r="CA81" i="20" s="1"/>
  <c r="CB82" i="20" s="1"/>
  <c r="CA98" i="19"/>
  <c r="CA152" i="19"/>
  <c r="CA41" i="19"/>
  <c r="CA35" i="21"/>
  <c r="CA20" i="21"/>
  <c r="CA102" i="20"/>
  <c r="CA153" i="19"/>
  <c r="CA42" i="19"/>
  <c r="CA36" i="21"/>
  <c r="CA21" i="21"/>
  <c r="CA99" i="19"/>
  <c r="CA48" i="21"/>
  <c r="BR145" i="19"/>
  <c r="BR91" i="19"/>
  <c r="BR40" i="21"/>
  <c r="BR34" i="19"/>
  <c r="BR28" i="21"/>
  <c r="BR13" i="21"/>
  <c r="BR94" i="20"/>
  <c r="BR26" i="20" s="1"/>
  <c r="BR28" i="20" s="1"/>
  <c r="BV145" i="19"/>
  <c r="BV91" i="19"/>
  <c r="BV28" i="21"/>
  <c r="BV13" i="21"/>
  <c r="BV94" i="20"/>
  <c r="BV26" i="20" s="1"/>
  <c r="BV28" i="20" s="1"/>
  <c r="BW29" i="20" s="1"/>
  <c r="BW30" i="20" s="1"/>
  <c r="BW115" i="19" s="1"/>
  <c r="BV34" i="19"/>
  <c r="BV40" i="21"/>
  <c r="BZ145" i="19"/>
  <c r="BZ91" i="19"/>
  <c r="BZ40" i="21"/>
  <c r="BZ34" i="19"/>
  <c r="BZ13" i="21"/>
  <c r="BZ28" i="21"/>
  <c r="BZ94" i="20"/>
  <c r="BZ26" i="20" s="1"/>
  <c r="BZ28" i="20" s="1"/>
  <c r="BR146" i="19"/>
  <c r="BR92" i="19"/>
  <c r="BR35" i="19"/>
  <c r="BR29" i="21"/>
  <c r="BR14" i="21"/>
  <c r="BR95" i="20"/>
  <c r="BR33" i="20" s="1"/>
  <c r="BR35" i="20" s="1"/>
  <c r="BS36" i="20" s="1"/>
  <c r="BR41" i="21"/>
  <c r="BV146" i="19"/>
  <c r="BV92" i="19"/>
  <c r="BV35" i="19"/>
  <c r="BV41" i="21"/>
  <c r="BV95" i="20"/>
  <c r="BV33" i="20" s="1"/>
  <c r="BV35" i="20" s="1"/>
  <c r="BW36" i="20" s="1"/>
  <c r="BV29" i="21"/>
  <c r="BV14" i="21"/>
  <c r="BZ146" i="19"/>
  <c r="BZ92" i="19"/>
  <c r="BZ35" i="19"/>
  <c r="BZ29" i="21"/>
  <c r="BZ14" i="21"/>
  <c r="BZ95" i="20"/>
  <c r="BZ33" i="20" s="1"/>
  <c r="BZ35" i="20" s="1"/>
  <c r="CA36" i="20" s="1"/>
  <c r="BZ41" i="21"/>
  <c r="BR151" i="19"/>
  <c r="BR97" i="19"/>
  <c r="BR40" i="19"/>
  <c r="BR46" i="21"/>
  <c r="BR19" i="21"/>
  <c r="BR34" i="21"/>
  <c r="BR100" i="20"/>
  <c r="BR72" i="20" s="1"/>
  <c r="BV151" i="19"/>
  <c r="BV97" i="19"/>
  <c r="BV40" i="19"/>
  <c r="BV34" i="21"/>
  <c r="BV19" i="21"/>
  <c r="BV100" i="20"/>
  <c r="BV72" i="20" s="1"/>
  <c r="BV46" i="21"/>
  <c r="BZ151" i="19"/>
  <c r="BZ97" i="19"/>
  <c r="BZ40" i="19"/>
  <c r="BZ46" i="21"/>
  <c r="BZ100" i="20"/>
  <c r="BZ72" i="20" s="1"/>
  <c r="BZ34" i="21"/>
  <c r="BZ19" i="21"/>
  <c r="BR152" i="19"/>
  <c r="BR98" i="19"/>
  <c r="BR41" i="19"/>
  <c r="BR35" i="21"/>
  <c r="BR20" i="21"/>
  <c r="BR101" i="20"/>
  <c r="BR79" i="20" s="1"/>
  <c r="BR81" i="20" s="1"/>
  <c r="BR47" i="21"/>
  <c r="BV47" i="21"/>
  <c r="BV152" i="19"/>
  <c r="BV98" i="19"/>
  <c r="BV41" i="19"/>
  <c r="BV20" i="21"/>
  <c r="BV35" i="21"/>
  <c r="BV101" i="20"/>
  <c r="BV79" i="20" s="1"/>
  <c r="BV81" i="20" s="1"/>
  <c r="BZ152" i="19"/>
  <c r="BZ98" i="19"/>
  <c r="BZ41" i="19"/>
  <c r="BZ47" i="21"/>
  <c r="BZ35" i="21"/>
  <c r="BZ20" i="21"/>
  <c r="BZ101" i="20"/>
  <c r="BZ79" i="20" s="1"/>
  <c r="BZ81" i="20" s="1"/>
  <c r="BR153" i="19"/>
  <c r="BR99" i="19"/>
  <c r="BR42" i="19"/>
  <c r="BR48" i="21"/>
  <c r="BR102" i="20"/>
  <c r="BR36" i="21"/>
  <c r="BR21" i="21"/>
  <c r="BV153" i="19"/>
  <c r="BV99" i="19"/>
  <c r="BV42" i="19"/>
  <c r="BV48" i="21"/>
  <c r="BV36" i="21"/>
  <c r="BV21" i="21"/>
  <c r="BV102" i="20"/>
  <c r="BZ48" i="21"/>
  <c r="BZ153" i="19"/>
  <c r="BZ99" i="19"/>
  <c r="BZ42" i="19"/>
  <c r="BZ36" i="21"/>
  <c r="BZ21" i="21"/>
  <c r="BZ102" i="20"/>
  <c r="BY69" i="1"/>
  <c r="BZ12" i="21"/>
  <c r="BZ144" i="19"/>
  <c r="BZ39" i="21"/>
  <c r="BZ33" i="19"/>
  <c r="BZ27" i="21"/>
  <c r="BZ90" i="19"/>
  <c r="BZ93" i="20"/>
  <c r="BS39" i="21"/>
  <c r="BS33" i="19"/>
  <c r="BS27" i="21"/>
  <c r="BS90" i="19"/>
  <c r="BS93" i="20"/>
  <c r="BS12" i="21"/>
  <c r="BS144" i="19"/>
  <c r="BW39" i="21"/>
  <c r="BW33" i="19"/>
  <c r="BW27" i="21"/>
  <c r="BW90" i="19"/>
  <c r="BW12" i="21"/>
  <c r="BW144" i="19"/>
  <c r="BW93" i="20"/>
  <c r="CA39" i="21"/>
  <c r="CA33" i="19"/>
  <c r="CA32" i="19" s="1"/>
  <c r="CA25" i="19" s="1"/>
  <c r="CA24" i="19" s="1"/>
  <c r="CA12" i="21"/>
  <c r="CA144" i="19"/>
  <c r="CA27" i="21"/>
  <c r="CA90" i="19"/>
  <c r="CA93" i="20"/>
  <c r="BR69" i="1"/>
  <c r="BV69" i="1"/>
  <c r="BZ69" i="1"/>
  <c r="BU69" i="1"/>
  <c r="BV12" i="21"/>
  <c r="BV144" i="19"/>
  <c r="BV93" i="20"/>
  <c r="BV39" i="21"/>
  <c r="BV33" i="19"/>
  <c r="BV27" i="21"/>
  <c r="BV90" i="19"/>
  <c r="BS69" i="1"/>
  <c r="BT27" i="21"/>
  <c r="BT90" i="19"/>
  <c r="BT33" i="19"/>
  <c r="BT93" i="20"/>
  <c r="BT12" i="21"/>
  <c r="BT144" i="19"/>
  <c r="BT39" i="21"/>
  <c r="BW69" i="1"/>
  <c r="BX27" i="21"/>
  <c r="BX90" i="19"/>
  <c r="BX39" i="21"/>
  <c r="BX93" i="20"/>
  <c r="BX33" i="19"/>
  <c r="BX12" i="21"/>
  <c r="BX144" i="19"/>
  <c r="CA69" i="1"/>
  <c r="CB27" i="21"/>
  <c r="CB90" i="19"/>
  <c r="CB93" i="20"/>
  <c r="CB39" i="21"/>
  <c r="CB12" i="21"/>
  <c r="CB144" i="19"/>
  <c r="CB33" i="19"/>
  <c r="BQ69" i="1"/>
  <c r="BR12" i="21"/>
  <c r="BR144" i="19"/>
  <c r="BR39" i="21"/>
  <c r="BR33" i="19"/>
  <c r="BR93" i="20"/>
  <c r="BR27" i="21"/>
  <c r="BR90" i="19"/>
  <c r="BT69" i="1"/>
  <c r="BU93" i="20"/>
  <c r="BU27" i="21"/>
  <c r="BU90" i="19"/>
  <c r="BU12" i="21"/>
  <c r="BU144" i="19"/>
  <c r="BU39" i="21"/>
  <c r="BU33" i="19"/>
  <c r="BU32" i="19" s="1"/>
  <c r="BU25" i="19" s="1"/>
  <c r="BU24" i="19" s="1"/>
  <c r="BX69" i="1"/>
  <c r="BY93" i="20"/>
  <c r="BY12" i="21"/>
  <c r="BY144" i="19"/>
  <c r="BY27" i="21"/>
  <c r="BY39" i="21"/>
  <c r="BY33" i="19"/>
  <c r="BY90" i="19"/>
  <c r="BP69" i="1"/>
  <c r="BQ90" i="19"/>
  <c r="BQ33" i="19"/>
  <c r="BQ12" i="21"/>
  <c r="BQ144" i="19"/>
  <c r="BQ27" i="21"/>
  <c r="BQ93" i="20"/>
  <c r="BQ39" i="21"/>
  <c r="CB59" i="1"/>
  <c r="F168" i="1"/>
  <c r="F169" i="1"/>
  <c r="F170" i="1"/>
  <c r="BW77" i="21" l="1"/>
  <c r="BW182" i="19"/>
  <c r="CA77" i="21"/>
  <c r="CA182" i="19"/>
  <c r="BY77" i="21"/>
  <c r="BY182" i="19"/>
  <c r="CB77" i="21"/>
  <c r="CB182" i="19"/>
  <c r="BX77" i="21"/>
  <c r="BX182" i="19"/>
  <c r="BZ77" i="21"/>
  <c r="BZ182" i="19"/>
  <c r="BW32" i="19"/>
  <c r="BW25" i="19" s="1"/>
  <c r="BW24" i="19" s="1"/>
  <c r="BS32" i="19"/>
  <c r="BS25" i="19" s="1"/>
  <c r="BS24" i="19" s="1"/>
  <c r="BS182" i="19"/>
  <c r="BS77" i="21"/>
  <c r="BU182" i="19"/>
  <c r="BU77" i="21"/>
  <c r="BR77" i="21"/>
  <c r="BR182" i="19"/>
  <c r="BT182" i="19"/>
  <c r="BT77" i="21"/>
  <c r="BV77" i="21"/>
  <c r="BV182" i="19"/>
  <c r="CB69" i="1"/>
  <c r="BQ77" i="21"/>
  <c r="BQ182" i="19"/>
  <c r="BU143" i="19"/>
  <c r="BU80" i="19" s="1"/>
  <c r="BW143" i="19"/>
  <c r="BW80" i="19" s="1"/>
  <c r="BW38" i="21"/>
  <c r="BY89" i="19"/>
  <c r="BY78" i="19" s="1"/>
  <c r="BY38" i="21"/>
  <c r="BY24" i="21" s="1"/>
  <c r="BY26" i="21"/>
  <c r="BU10" i="21"/>
  <c r="CB38" i="21"/>
  <c r="CA10" i="21"/>
  <c r="DJ7" i="23"/>
  <c r="DJ7" i="22"/>
  <c r="DJ7" i="21"/>
  <c r="CZ7" i="23"/>
  <c r="CZ7" i="22"/>
  <c r="CZ7" i="21"/>
  <c r="DI7" i="23"/>
  <c r="DI7" i="22"/>
  <c r="DI7" i="21"/>
  <c r="V24" i="1"/>
  <c r="W25" i="1"/>
  <c r="CY7" i="36" s="1"/>
  <c r="AG24" i="1"/>
  <c r="AF25" i="1"/>
  <c r="DK7" i="36" s="1"/>
  <c r="BU89" i="19"/>
  <c r="BU78" i="19" s="1"/>
  <c r="CB32" i="19"/>
  <c r="CB25" i="19" s="1"/>
  <c r="CB24" i="19" s="1"/>
  <c r="BX143" i="19"/>
  <c r="BX80" i="19" s="1"/>
  <c r="BX38" i="21"/>
  <c r="BT38" i="21"/>
  <c r="BT32" i="19"/>
  <c r="BT25" i="19" s="1"/>
  <c r="BT24" i="19" s="1"/>
  <c r="BV89" i="19"/>
  <c r="BV78" i="19" s="1"/>
  <c r="CA89" i="19"/>
  <c r="CA78" i="19" s="1"/>
  <c r="BW10" i="21"/>
  <c r="BS89" i="19"/>
  <c r="BS78" i="19" s="1"/>
  <c r="BZ38" i="21"/>
  <c r="BY143" i="19"/>
  <c r="BY80" i="19" s="1"/>
  <c r="BR38" i="21"/>
  <c r="BY32" i="19"/>
  <c r="BY25" i="19" s="1"/>
  <c r="BY24" i="19" s="1"/>
  <c r="BY10" i="21"/>
  <c r="BU38" i="21"/>
  <c r="BU26" i="21"/>
  <c r="BR26" i="21"/>
  <c r="BR143" i="19"/>
  <c r="BR80" i="19" s="1"/>
  <c r="CB143" i="19"/>
  <c r="CB80" i="19" s="1"/>
  <c r="CB89" i="19"/>
  <c r="CB78" i="19" s="1"/>
  <c r="BX10" i="21"/>
  <c r="BX89" i="19"/>
  <c r="BX78" i="19" s="1"/>
  <c r="BT143" i="19"/>
  <c r="BT80" i="19" s="1"/>
  <c r="BT89" i="19"/>
  <c r="BT78" i="19" s="1"/>
  <c r="BV26" i="21"/>
  <c r="BV143" i="19"/>
  <c r="BV80" i="19" s="1"/>
  <c r="CA26" i="21"/>
  <c r="CA38" i="21"/>
  <c r="BW89" i="19"/>
  <c r="BW78" i="19" s="1"/>
  <c r="BS143" i="19"/>
  <c r="BS80" i="19" s="1"/>
  <c r="BS26" i="21"/>
  <c r="BR89" i="19"/>
  <c r="BR78" i="19" s="1"/>
  <c r="BR10" i="21"/>
  <c r="CB10" i="21"/>
  <c r="CB26" i="21"/>
  <c r="BX32" i="19"/>
  <c r="BX25" i="19" s="1"/>
  <c r="BX24" i="19" s="1"/>
  <c r="BX26" i="21"/>
  <c r="BT10" i="21"/>
  <c r="BT26" i="21"/>
  <c r="BV32" i="19"/>
  <c r="BV25" i="19" s="1"/>
  <c r="BV24" i="19" s="1"/>
  <c r="BV10" i="21"/>
  <c r="CA143" i="19"/>
  <c r="CA80" i="19" s="1"/>
  <c r="BW26" i="21"/>
  <c r="BS10" i="21"/>
  <c r="BZ26" i="21"/>
  <c r="BR32" i="19"/>
  <c r="BR25" i="19" s="1"/>
  <c r="BR24" i="19" s="1"/>
  <c r="BV38" i="21"/>
  <c r="BS38" i="21"/>
  <c r="BZ89" i="19"/>
  <c r="BZ78" i="19" s="1"/>
  <c r="BZ10" i="21"/>
  <c r="BV42" i="20"/>
  <c r="BV86" i="20"/>
  <c r="BV88" i="20" s="1"/>
  <c r="CA42" i="20"/>
  <c r="CB43" i="20" s="1"/>
  <c r="CA86" i="20"/>
  <c r="CA88" i="20" s="1"/>
  <c r="BT36" i="20"/>
  <c r="BT37" i="20" s="1"/>
  <c r="BT116" i="19" s="1"/>
  <c r="BS37" i="20"/>
  <c r="BS116" i="19" s="1"/>
  <c r="BU42" i="20"/>
  <c r="BV43" i="20" s="1"/>
  <c r="BU86" i="20"/>
  <c r="BU88" i="20" s="1"/>
  <c r="BQ42" i="20"/>
  <c r="BR43" i="20" s="1"/>
  <c r="BQ86" i="20"/>
  <c r="BQ88" i="20" s="1"/>
  <c r="BR89" i="20" s="1"/>
  <c r="CC102" i="20"/>
  <c r="CC21" i="21"/>
  <c r="I61" i="12" s="1"/>
  <c r="BZ82" i="20"/>
  <c r="CC152" i="19"/>
  <c r="BU119" i="19"/>
  <c r="BU74" i="20"/>
  <c r="CC40" i="19"/>
  <c r="CC34" i="21"/>
  <c r="CC146" i="19"/>
  <c r="BV29" i="20"/>
  <c r="BV30" i="20" s="1"/>
  <c r="BV115" i="19" s="1"/>
  <c r="CC91" i="19"/>
  <c r="CC28" i="21"/>
  <c r="BS42" i="20"/>
  <c r="BT43" i="20" s="1"/>
  <c r="BS86" i="20"/>
  <c r="BS88" i="20" s="1"/>
  <c r="BW119" i="19"/>
  <c r="BW74" i="20"/>
  <c r="BX42" i="20"/>
  <c r="BY43" i="20" s="1"/>
  <c r="BX86" i="20"/>
  <c r="BX88" i="20" s="1"/>
  <c r="BU82" i="20"/>
  <c r="BU83" i="20" s="1"/>
  <c r="BU122" i="19" s="1"/>
  <c r="CB119" i="19"/>
  <c r="CB74" i="20"/>
  <c r="BY36" i="20"/>
  <c r="BY37" i="20" s="1"/>
  <c r="BY116" i="19" s="1"/>
  <c r="BU29" i="20"/>
  <c r="BU30" i="20" s="1"/>
  <c r="BU115" i="19" s="1"/>
  <c r="BT30" i="20"/>
  <c r="BT115" i="19" s="1"/>
  <c r="CB36" i="20"/>
  <c r="CA37" i="20"/>
  <c r="CA116" i="19" s="1"/>
  <c r="BZ32" i="19"/>
  <c r="BZ25" i="19" s="1"/>
  <c r="BZ24" i="19" s="1"/>
  <c r="BZ42" i="20"/>
  <c r="CA43" i="20" s="1"/>
  <c r="BZ86" i="20"/>
  <c r="BZ88" i="20" s="1"/>
  <c r="BR42" i="20"/>
  <c r="BS43" i="20" s="1"/>
  <c r="BR86" i="20"/>
  <c r="BR88" i="20" s="1"/>
  <c r="BW82" i="20"/>
  <c r="BS82" i="20"/>
  <c r="BZ119" i="19"/>
  <c r="BZ74" i="20"/>
  <c r="BR119" i="19"/>
  <c r="BR74" i="20"/>
  <c r="CA29" i="20"/>
  <c r="CA30" i="20" s="1"/>
  <c r="CA115" i="19" s="1"/>
  <c r="BS119" i="19"/>
  <c r="BS74" i="20"/>
  <c r="BY42" i="20"/>
  <c r="BZ43" i="20" s="1"/>
  <c r="BY86" i="20"/>
  <c r="BY88" i="20" s="1"/>
  <c r="CC42" i="19"/>
  <c r="CC36" i="21"/>
  <c r="BQ79" i="20"/>
  <c r="BQ81" i="20" s="1"/>
  <c r="BR82" i="20" s="1"/>
  <c r="BR83" i="20" s="1"/>
  <c r="BR122" i="19" s="1"/>
  <c r="CC101" i="20"/>
  <c r="CC20" i="21"/>
  <c r="I60" i="12" s="1"/>
  <c r="BY119" i="19"/>
  <c r="BY74" i="20"/>
  <c r="CC97" i="19"/>
  <c r="CC46" i="21"/>
  <c r="CC95" i="20"/>
  <c r="BQ33" i="20"/>
  <c r="BQ35" i="20" s="1"/>
  <c r="BR36" i="20" s="1"/>
  <c r="BR37" i="20" s="1"/>
  <c r="BR116" i="19" s="1"/>
  <c r="CC14" i="21"/>
  <c r="I54" i="12" s="1"/>
  <c r="BZ29" i="20"/>
  <c r="BZ30" i="20" s="1"/>
  <c r="BZ115" i="19" s="1"/>
  <c r="CC145" i="19"/>
  <c r="CC40" i="21"/>
  <c r="CB42" i="20"/>
  <c r="CB86" i="20"/>
  <c r="CB88" i="20" s="1"/>
  <c r="BY82" i="20"/>
  <c r="BY83" i="20" s="1"/>
  <c r="BY122" i="19" s="1"/>
  <c r="CB37" i="20"/>
  <c r="CB116" i="19" s="1"/>
  <c r="BY29" i="20"/>
  <c r="BY30" i="20" s="1"/>
  <c r="BY115" i="19" s="1"/>
  <c r="BX30" i="20"/>
  <c r="BX115" i="19" s="1"/>
  <c r="CA119" i="19"/>
  <c r="CA74" i="20"/>
  <c r="CA82" i="20"/>
  <c r="CA83" i="20" s="1"/>
  <c r="CA122" i="19" s="1"/>
  <c r="BZ83" i="20"/>
  <c r="BZ122" i="19" s="1"/>
  <c r="BT82" i="20"/>
  <c r="BT83" i="20" s="1"/>
  <c r="BT122" i="19" s="1"/>
  <c r="BS83" i="20"/>
  <c r="BS122" i="19" s="1"/>
  <c r="CC99" i="19"/>
  <c r="BV82" i="20"/>
  <c r="BV83" i="20" s="1"/>
  <c r="BV122" i="19" s="1"/>
  <c r="CC41" i="19"/>
  <c r="CC35" i="21"/>
  <c r="CC151" i="19"/>
  <c r="BV36" i="20"/>
  <c r="BV37" i="20" s="1"/>
  <c r="BV116" i="19" s="1"/>
  <c r="CC35" i="19"/>
  <c r="CC29" i="21"/>
  <c r="CC34" i="19"/>
  <c r="CB83" i="20"/>
  <c r="CB122" i="19" s="1"/>
  <c r="BT119" i="19"/>
  <c r="BT74" i="20"/>
  <c r="BU75" i="20" s="1"/>
  <c r="CB30" i="20"/>
  <c r="CB115" i="19" s="1"/>
  <c r="BX82" i="20"/>
  <c r="BX83" i="20" s="1"/>
  <c r="BX122" i="19" s="1"/>
  <c r="BW83" i="20"/>
  <c r="BW122" i="19" s="1"/>
  <c r="BZ143" i="19"/>
  <c r="BZ80" i="19" s="1"/>
  <c r="BV119" i="19"/>
  <c r="BV74" i="20"/>
  <c r="BS29" i="20"/>
  <c r="BS30" i="20" s="1"/>
  <c r="BS115" i="19" s="1"/>
  <c r="CC48" i="21"/>
  <c r="CC153" i="19"/>
  <c r="CC98" i="19"/>
  <c r="CC47" i="21"/>
  <c r="BQ72" i="20"/>
  <c r="CC100" i="20"/>
  <c r="CC19" i="21"/>
  <c r="I59" i="12" s="1"/>
  <c r="BZ37" i="20"/>
  <c r="BZ116" i="19" s="1"/>
  <c r="CC92" i="19"/>
  <c r="CC41" i="21"/>
  <c r="BQ26" i="20"/>
  <c r="BQ28" i="20" s="1"/>
  <c r="BR29" i="20" s="1"/>
  <c r="BR30" i="20" s="1"/>
  <c r="BR115" i="19" s="1"/>
  <c r="CC94" i="20"/>
  <c r="CC13" i="21"/>
  <c r="I53" i="12" s="1"/>
  <c r="BX36" i="20"/>
  <c r="BX37" i="20" s="1"/>
  <c r="BX116" i="19" s="1"/>
  <c r="BW37" i="20"/>
  <c r="BW116" i="19" s="1"/>
  <c r="BT42" i="20"/>
  <c r="BU43" i="20" s="1"/>
  <c r="BT86" i="20"/>
  <c r="BT88" i="20" s="1"/>
  <c r="BX119" i="19"/>
  <c r="BX74" i="20"/>
  <c r="BU36" i="20"/>
  <c r="BU37" i="20" s="1"/>
  <c r="BU116" i="19" s="1"/>
  <c r="BW42" i="20"/>
  <c r="BX43" i="20" s="1"/>
  <c r="BX44" i="20" s="1"/>
  <c r="BW86" i="20"/>
  <c r="BW88" i="20" s="1"/>
  <c r="BZ19" i="20"/>
  <c r="BZ21" i="20" s="1"/>
  <c r="BZ92" i="20"/>
  <c r="BX92" i="20"/>
  <c r="BX19" i="20"/>
  <c r="BX21" i="20" s="1"/>
  <c r="BT19" i="20"/>
  <c r="BT21" i="20" s="1"/>
  <c r="BT92" i="20"/>
  <c r="CB92" i="20"/>
  <c r="CB19" i="20"/>
  <c r="CB21" i="20" s="1"/>
  <c r="BV19" i="20"/>
  <c r="BV21" i="20" s="1"/>
  <c r="BV92" i="20"/>
  <c r="BW19" i="20"/>
  <c r="BW21" i="20" s="1"/>
  <c r="BW92" i="20"/>
  <c r="BY19" i="20"/>
  <c r="BY21" i="20" s="1"/>
  <c r="BY92" i="20"/>
  <c r="BU19" i="20"/>
  <c r="BU21" i="20" s="1"/>
  <c r="BU92" i="20"/>
  <c r="BR19" i="20"/>
  <c r="BR21" i="20" s="1"/>
  <c r="BR92" i="20"/>
  <c r="CA92" i="20"/>
  <c r="CA19" i="20"/>
  <c r="CA21" i="20" s="1"/>
  <c r="BS19" i="20"/>
  <c r="BS21" i="20" s="1"/>
  <c r="BS92" i="20"/>
  <c r="CC90" i="19"/>
  <c r="BQ89" i="19"/>
  <c r="BQ143" i="19"/>
  <c r="CC144" i="19"/>
  <c r="BQ38" i="21"/>
  <c r="CC39" i="21"/>
  <c r="CC12" i="21"/>
  <c r="I52" i="12" s="1"/>
  <c r="BQ10" i="21"/>
  <c r="BQ19" i="20"/>
  <c r="BQ21" i="20" s="1"/>
  <c r="BQ92" i="20"/>
  <c r="CC93" i="20"/>
  <c r="CC33" i="19"/>
  <c r="BQ32" i="19"/>
  <c r="CC27" i="21"/>
  <c r="BQ26" i="21"/>
  <c r="L95" i="34"/>
  <c r="L96" i="34"/>
  <c r="L97" i="34"/>
  <c r="L98" i="34"/>
  <c r="L99" i="34"/>
  <c r="L100" i="34"/>
  <c r="L101" i="34"/>
  <c r="L102" i="34"/>
  <c r="D94" i="34"/>
  <c r="D95" i="34"/>
  <c r="D96" i="34"/>
  <c r="D97" i="34"/>
  <c r="D98" i="34"/>
  <c r="D99" i="34"/>
  <c r="D100" i="34"/>
  <c r="D101" i="34"/>
  <c r="D102" i="34"/>
  <c r="BY50" i="21" l="1"/>
  <c r="BW24" i="21"/>
  <c r="BW50" i="21" s="1"/>
  <c r="BW52" i="21" s="1"/>
  <c r="CC182" i="19"/>
  <c r="CC77" i="21"/>
  <c r="I88" i="12" s="1"/>
  <c r="BZ24" i="21"/>
  <c r="BZ50" i="21" s="1"/>
  <c r="BZ52" i="21" s="1"/>
  <c r="BU24" i="21"/>
  <c r="BU50" i="21" s="1"/>
  <c r="BU52" i="21" s="1"/>
  <c r="BR24" i="21"/>
  <c r="BR50" i="21" s="1"/>
  <c r="BR52" i="21" s="1"/>
  <c r="BU44" i="20"/>
  <c r="CA44" i="20"/>
  <c r="BV24" i="21"/>
  <c r="BV50" i="21" s="1"/>
  <c r="BV52" i="21" s="1"/>
  <c r="BT24" i="21"/>
  <c r="BT50" i="21" s="1"/>
  <c r="BT52" i="21" s="1"/>
  <c r="CB24" i="21"/>
  <c r="CB50" i="21" s="1"/>
  <c r="CB52" i="21" s="1"/>
  <c r="DK7" i="23"/>
  <c r="DK7" i="22"/>
  <c r="DK7" i="21"/>
  <c r="CY7" i="23"/>
  <c r="CY7" i="22"/>
  <c r="CY7" i="21"/>
  <c r="BS44" i="20"/>
  <c r="AH24" i="1"/>
  <c r="AG25" i="1"/>
  <c r="DL7" i="36" s="1"/>
  <c r="U24" i="1"/>
  <c r="V25" i="1"/>
  <c r="CX7" i="36" s="1"/>
  <c r="BS24" i="21"/>
  <c r="BS50" i="21" s="1"/>
  <c r="BS52" i="21" s="1"/>
  <c r="CA24" i="21"/>
  <c r="CA50" i="21" s="1"/>
  <c r="CA52" i="21" s="1"/>
  <c r="BX24" i="21"/>
  <c r="BX50" i="21" s="1"/>
  <c r="BX52" i="21" s="1"/>
  <c r="CB12" i="20"/>
  <c r="CB19" i="22" s="1"/>
  <c r="CC19" i="22" s="1"/>
  <c r="I17" i="12" s="1"/>
  <c r="I47" i="25" s="1"/>
  <c r="I50" i="12"/>
  <c r="I12" i="25" s="1"/>
  <c r="I7" i="24" s="1"/>
  <c r="I210" i="34" s="1"/>
  <c r="BZ44" i="20"/>
  <c r="BU89" i="20"/>
  <c r="BU90" i="20" s="1"/>
  <c r="BU123" i="19" s="1"/>
  <c r="BQ119" i="19"/>
  <c r="BQ74" i="20"/>
  <c r="BR75" i="20" s="1"/>
  <c r="BR76" i="20" s="1"/>
  <c r="BR121" i="19" s="1"/>
  <c r="BZ89" i="20"/>
  <c r="BZ90" i="20" s="1"/>
  <c r="BZ123" i="19" s="1"/>
  <c r="CA75" i="20"/>
  <c r="CA76" i="20" s="1"/>
  <c r="CA121" i="19" s="1"/>
  <c r="CA89" i="20"/>
  <c r="CB44" i="20"/>
  <c r="BZ75" i="20"/>
  <c r="BZ76" i="20" s="1"/>
  <c r="BZ121" i="19" s="1"/>
  <c r="BY89" i="20"/>
  <c r="BY90" i="20" s="1"/>
  <c r="BY123" i="19" s="1"/>
  <c r="BT89" i="20"/>
  <c r="BT90" i="20" s="1"/>
  <c r="BT123" i="19" s="1"/>
  <c r="BW89" i="20"/>
  <c r="BW90" i="20" s="1"/>
  <c r="BW123" i="19" s="1"/>
  <c r="BX89" i="20"/>
  <c r="BX90" i="20" s="1"/>
  <c r="BX123" i="19" s="1"/>
  <c r="BY75" i="20"/>
  <c r="BY76" i="20" s="1"/>
  <c r="BY121" i="19" s="1"/>
  <c r="BT75" i="20"/>
  <c r="BT76" i="20" s="1"/>
  <c r="BT121" i="19" s="1"/>
  <c r="BS75" i="20"/>
  <c r="BS76" i="20" s="1"/>
  <c r="BS121" i="19" s="1"/>
  <c r="BS89" i="20"/>
  <c r="BS90" i="20" s="1"/>
  <c r="BS123" i="19" s="1"/>
  <c r="BR90" i="20"/>
  <c r="BR123" i="19" s="1"/>
  <c r="BY44" i="20"/>
  <c r="BT44" i="20"/>
  <c r="BV75" i="20"/>
  <c r="BV76" i="20" s="1"/>
  <c r="BV121" i="19" s="1"/>
  <c r="BU76" i="20"/>
  <c r="BU121" i="19" s="1"/>
  <c r="BR44" i="20"/>
  <c r="BW43" i="20"/>
  <c r="BW44" i="20" s="1"/>
  <c r="BV44" i="20"/>
  <c r="BW75" i="20"/>
  <c r="BW76" i="20" s="1"/>
  <c r="BW121" i="19" s="1"/>
  <c r="CB75" i="20"/>
  <c r="CB76" i="20" s="1"/>
  <c r="CB121" i="19" s="1"/>
  <c r="BX75" i="20"/>
  <c r="BX76" i="20" s="1"/>
  <c r="BX121" i="19" s="1"/>
  <c r="BV89" i="20"/>
  <c r="BV90" i="20" s="1"/>
  <c r="BV123" i="19" s="1"/>
  <c r="CB89" i="20"/>
  <c r="CB90" i="20" s="1"/>
  <c r="CB123" i="19" s="1"/>
  <c r="CA90" i="20"/>
  <c r="CA123" i="19" s="1"/>
  <c r="BY22" i="20"/>
  <c r="BY23" i="20" s="1"/>
  <c r="BY114" i="19" s="1"/>
  <c r="BX12" i="20"/>
  <c r="CB22" i="20"/>
  <c r="CB23" i="20" s="1"/>
  <c r="CB114" i="19" s="1"/>
  <c r="CA12" i="20"/>
  <c r="BX22" i="20"/>
  <c r="BX23" i="20" s="1"/>
  <c r="BX114" i="19" s="1"/>
  <c r="BW12" i="20"/>
  <c r="BS22" i="20"/>
  <c r="BS23" i="20" s="1"/>
  <c r="BS114" i="19" s="1"/>
  <c r="BR12" i="20"/>
  <c r="BV22" i="20"/>
  <c r="BV23" i="20" s="1"/>
  <c r="BV114" i="19" s="1"/>
  <c r="BU12" i="20"/>
  <c r="BZ22" i="20"/>
  <c r="BZ23" i="20" s="1"/>
  <c r="BZ114" i="19" s="1"/>
  <c r="BY12" i="20"/>
  <c r="CC92" i="20"/>
  <c r="BS12" i="20"/>
  <c r="BT22" i="20"/>
  <c r="BT23" i="20" s="1"/>
  <c r="BT114" i="19" s="1"/>
  <c r="BW22" i="20"/>
  <c r="BW23" i="20" s="1"/>
  <c r="BW114" i="19" s="1"/>
  <c r="BV12" i="20"/>
  <c r="BY52" i="21"/>
  <c r="BU22" i="20"/>
  <c r="BU23" i="20" s="1"/>
  <c r="BU114" i="19" s="1"/>
  <c r="BT12" i="20"/>
  <c r="CA22" i="20"/>
  <c r="CA23" i="20" s="1"/>
  <c r="CA114" i="19" s="1"/>
  <c r="BZ12" i="20"/>
  <c r="BQ24" i="21"/>
  <c r="CC26" i="21"/>
  <c r="I65" i="12" s="1"/>
  <c r="CC143" i="19"/>
  <c r="BQ80" i="19"/>
  <c r="CC80" i="19" s="1"/>
  <c r="CC32" i="19"/>
  <c r="BQ25" i="19"/>
  <c r="BR22" i="20"/>
  <c r="BR23" i="20" s="1"/>
  <c r="BR114" i="19" s="1"/>
  <c r="BQ78" i="19"/>
  <c r="CC78" i="19" s="1"/>
  <c r="CC89" i="19"/>
  <c r="CC10" i="21"/>
  <c r="CC38" i="21"/>
  <c r="I66" i="12" s="1"/>
  <c r="DL7" i="23" l="1"/>
  <c r="DL7" i="21"/>
  <c r="DL7" i="22"/>
  <c r="CX7" i="23"/>
  <c r="CX7" i="22"/>
  <c r="CX7" i="21"/>
  <c r="T24" i="1"/>
  <c r="U25" i="1"/>
  <c r="CW7" i="36" s="1"/>
  <c r="AI24" i="1"/>
  <c r="AH25" i="1"/>
  <c r="DM7" i="36" s="1"/>
  <c r="CC24" i="21"/>
  <c r="CC50" i="21" s="1"/>
  <c r="CC52" i="21" s="1"/>
  <c r="I29" i="13"/>
  <c r="J137" i="34" s="1"/>
  <c r="G11" i="26"/>
  <c r="G10" i="26" s="1"/>
  <c r="CA113" i="19"/>
  <c r="CA79" i="19" s="1"/>
  <c r="BU113" i="19"/>
  <c r="BU79" i="19" s="1"/>
  <c r="BQ12" i="20"/>
  <c r="BR13" i="20" s="1"/>
  <c r="BR14" i="20" s="1"/>
  <c r="BR15" i="36" s="1"/>
  <c r="BR113" i="19"/>
  <c r="BR79" i="19" s="1"/>
  <c r="BT113" i="19"/>
  <c r="BT79" i="19" s="1"/>
  <c r="BZ113" i="19"/>
  <c r="BZ79" i="19" s="1"/>
  <c r="BV113" i="19"/>
  <c r="BV79" i="19" s="1"/>
  <c r="BX113" i="19"/>
  <c r="BX79" i="19" s="1"/>
  <c r="CC119" i="19"/>
  <c r="BW113" i="19"/>
  <c r="BW79" i="19" s="1"/>
  <c r="BS113" i="19"/>
  <c r="BS79" i="19" s="1"/>
  <c r="BY113" i="19"/>
  <c r="BY79" i="19" s="1"/>
  <c r="CB113" i="19"/>
  <c r="CB79" i="19" s="1"/>
  <c r="BQ50" i="21"/>
  <c r="BQ52" i="21" s="1"/>
  <c r="CA19" i="22"/>
  <c r="CB13" i="20"/>
  <c r="CB14" i="20" s="1"/>
  <c r="CB15" i="36" s="1"/>
  <c r="BZ19" i="22"/>
  <c r="CA13" i="20"/>
  <c r="CA14" i="20" s="1"/>
  <c r="CA15" i="36" s="1"/>
  <c r="BS19" i="22"/>
  <c r="BT13" i="20"/>
  <c r="BT14" i="20" s="1"/>
  <c r="BT15" i="36" s="1"/>
  <c r="BR19" i="22"/>
  <c r="BS13" i="20"/>
  <c r="BS14" i="20" s="1"/>
  <c r="BS15" i="36" s="1"/>
  <c r="BX19" i="22"/>
  <c r="BY13" i="20"/>
  <c r="BY14" i="20" s="1"/>
  <c r="BY15" i="36" s="1"/>
  <c r="BU19" i="22"/>
  <c r="BV13" i="20"/>
  <c r="BV14" i="20" s="1"/>
  <c r="BV15" i="36" s="1"/>
  <c r="BW19" i="22"/>
  <c r="BX13" i="20"/>
  <c r="BX14" i="20" s="1"/>
  <c r="BX15" i="36" s="1"/>
  <c r="BT19" i="22"/>
  <c r="BU13" i="20"/>
  <c r="BU14" i="20" s="1"/>
  <c r="BU15" i="36" s="1"/>
  <c r="BV19" i="22"/>
  <c r="BW13" i="20"/>
  <c r="BW14" i="20" s="1"/>
  <c r="BW15" i="36" s="1"/>
  <c r="BY19" i="22"/>
  <c r="BZ13" i="20"/>
  <c r="BZ14" i="20" s="1"/>
  <c r="BZ15" i="36" s="1"/>
  <c r="BQ24" i="19"/>
  <c r="CC24" i="19" s="1"/>
  <c r="CC25" i="19"/>
  <c r="I64" i="12"/>
  <c r="D67" i="34"/>
  <c r="D68" i="34"/>
  <c r="D69" i="34"/>
  <c r="D70" i="34"/>
  <c r="D71" i="34"/>
  <c r="D72" i="34"/>
  <c r="D73" i="34"/>
  <c r="D74" i="34"/>
  <c r="D75" i="34"/>
  <c r="D76" i="34"/>
  <c r="D77" i="34"/>
  <c r="D78" i="34"/>
  <c r="D79" i="34"/>
  <c r="D80" i="34"/>
  <c r="D81" i="34"/>
  <c r="D82" i="34"/>
  <c r="D83" i="34"/>
  <c r="D84" i="34"/>
  <c r="D85" i="34"/>
  <c r="D86" i="34"/>
  <c r="D87" i="34"/>
  <c r="D88" i="34"/>
  <c r="D89" i="34"/>
  <c r="D90" i="34"/>
  <c r="D91" i="34"/>
  <c r="D92" i="34"/>
  <c r="D93" i="34"/>
  <c r="D103" i="34"/>
  <c r="D66" i="34"/>
  <c r="L67" i="34"/>
  <c r="L68" i="34"/>
  <c r="L69" i="34"/>
  <c r="L70" i="34"/>
  <c r="L71" i="34"/>
  <c r="L72" i="34"/>
  <c r="L73" i="34"/>
  <c r="L74" i="34"/>
  <c r="L75" i="34"/>
  <c r="L76" i="34"/>
  <c r="L77" i="34"/>
  <c r="L78" i="34"/>
  <c r="L79" i="34"/>
  <c r="L80" i="34"/>
  <c r="L81" i="34"/>
  <c r="L82" i="34"/>
  <c r="L83" i="34"/>
  <c r="L84" i="34"/>
  <c r="L85" i="34"/>
  <c r="L86" i="34"/>
  <c r="L87" i="34"/>
  <c r="L88" i="34"/>
  <c r="L89" i="34"/>
  <c r="L90" i="34"/>
  <c r="L91" i="34"/>
  <c r="L92" i="34"/>
  <c r="L93" i="34"/>
  <c r="L94" i="34"/>
  <c r="L103" i="34"/>
  <c r="L66" i="34"/>
  <c r="J149" i="34" l="1"/>
  <c r="R149" i="34" s="1"/>
  <c r="J153" i="34"/>
  <c r="R153" i="34" s="1"/>
  <c r="BQ19" i="22"/>
  <c r="I10" i="13" s="1"/>
  <c r="R137" i="34"/>
  <c r="CW7" i="23"/>
  <c r="CW7" i="21"/>
  <c r="CW7" i="22"/>
  <c r="DM7" i="23"/>
  <c r="DM7" i="22"/>
  <c r="DM7" i="21"/>
  <c r="AJ24" i="1"/>
  <c r="AI25" i="1"/>
  <c r="DN7" i="36" s="1"/>
  <c r="S24" i="1"/>
  <c r="T25" i="1"/>
  <c r="CV7" i="36" s="1"/>
  <c r="BW15" i="23"/>
  <c r="BX15" i="23"/>
  <c r="BY15" i="23"/>
  <c r="BT15" i="23"/>
  <c r="CB15" i="23"/>
  <c r="BR15" i="23"/>
  <c r="BZ15" i="23"/>
  <c r="BU15" i="23"/>
  <c r="BV15" i="23"/>
  <c r="BS15" i="23"/>
  <c r="CA15" i="23"/>
  <c r="I68" i="12"/>
  <c r="I31" i="13" s="1"/>
  <c r="J154" i="34" s="1"/>
  <c r="R154" i="34" s="1"/>
  <c r="DN7" i="23" l="1"/>
  <c r="DN7" i="22"/>
  <c r="DN7" i="21"/>
  <c r="CV7" i="23"/>
  <c r="CV7" i="22"/>
  <c r="CV7" i="21"/>
  <c r="AK24" i="1"/>
  <c r="AJ25" i="1"/>
  <c r="DO7" i="36" s="1"/>
  <c r="R24" i="1"/>
  <c r="S25" i="1"/>
  <c r="CU7" i="36" s="1"/>
  <c r="I69" i="12"/>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DO7" i="23" l="1"/>
  <c r="DO7" i="22"/>
  <c r="DO7" i="21"/>
  <c r="CU7" i="23"/>
  <c r="CU7" i="22"/>
  <c r="CU7" i="21"/>
  <c r="AL24" i="1"/>
  <c r="AK25" i="1"/>
  <c r="DP7" i="36" s="1"/>
  <c r="Q24" i="1"/>
  <c r="R25" i="1"/>
  <c r="CT7" i="36" s="1"/>
  <c r="D185" i="34"/>
  <c r="D186" i="34"/>
  <c r="D187" i="34"/>
  <c r="D188" i="34"/>
  <c r="D189" i="34"/>
  <c r="D190" i="34"/>
  <c r="D191" i="34"/>
  <c r="D192" i="34"/>
  <c r="D193" i="34"/>
  <c r="D194" i="34"/>
  <c r="D195" i="34"/>
  <c r="D196" i="34"/>
  <c r="D184" i="34"/>
  <c r="L185" i="34"/>
  <c r="L186" i="34"/>
  <c r="L187" i="34"/>
  <c r="L188" i="34"/>
  <c r="L189" i="34"/>
  <c r="L190" i="34"/>
  <c r="L191" i="34"/>
  <c r="L192" i="34"/>
  <c r="L193" i="34"/>
  <c r="L194" i="34"/>
  <c r="L195" i="34"/>
  <c r="L196" i="34"/>
  <c r="L184" i="34"/>
  <c r="D131" i="34"/>
  <c r="D130" i="34"/>
  <c r="D129" i="34"/>
  <c r="D128" i="34"/>
  <c r="D127" i="34"/>
  <c r="D126" i="34"/>
  <c r="D125" i="34"/>
  <c r="D124" i="34"/>
  <c r="L118" i="34"/>
  <c r="L131" i="34" s="1"/>
  <c r="L117" i="34"/>
  <c r="L130" i="34" s="1"/>
  <c r="L116" i="34"/>
  <c r="L129" i="34" s="1"/>
  <c r="L115" i="34"/>
  <c r="L128" i="34" s="1"/>
  <c r="L114" i="34"/>
  <c r="L127" i="34" s="1"/>
  <c r="L113" i="34"/>
  <c r="L126" i="34" s="1"/>
  <c r="L112" i="34"/>
  <c r="L125" i="34" s="1"/>
  <c r="L111" i="34"/>
  <c r="L124" i="34" s="1"/>
  <c r="T196" i="1"/>
  <c r="U196" i="1"/>
  <c r="T202" i="1"/>
  <c r="T203" i="1"/>
  <c r="U195" i="1"/>
  <c r="T195" i="1"/>
  <c r="U194" i="1"/>
  <c r="T194" i="1"/>
  <c r="U193" i="1"/>
  <c r="T193" i="1"/>
  <c r="U192" i="1"/>
  <c r="T192" i="1"/>
  <c r="U191" i="1"/>
  <c r="T191" i="1"/>
  <c r="U190" i="1"/>
  <c r="T190" i="1"/>
  <c r="U189" i="1"/>
  <c r="T189" i="1"/>
  <c r="U188" i="1"/>
  <c r="T188" i="1"/>
  <c r="U187" i="1"/>
  <c r="T187" i="1"/>
  <c r="U186" i="1"/>
  <c r="T186" i="1"/>
  <c r="U185" i="1"/>
  <c r="T185" i="1"/>
  <c r="U184" i="1"/>
  <c r="T184" i="1"/>
  <c r="U183" i="1"/>
  <c r="T183" i="1"/>
  <c r="U182" i="1"/>
  <c r="T182" i="1"/>
  <c r="U181" i="1"/>
  <c r="T181" i="1"/>
  <c r="U180" i="1"/>
  <c r="T180" i="1"/>
  <c r="U179" i="1"/>
  <c r="T179" i="1"/>
  <c r="U178" i="1"/>
  <c r="T178" i="1"/>
  <c r="U177" i="1"/>
  <c r="T177" i="1"/>
  <c r="U176" i="1"/>
  <c r="T176" i="1"/>
  <c r="U175" i="1"/>
  <c r="T175" i="1"/>
  <c r="U174" i="1"/>
  <c r="T174" i="1"/>
  <c r="U173" i="1"/>
  <c r="T173" i="1"/>
  <c r="U172" i="1"/>
  <c r="T172" i="1"/>
  <c r="U171" i="1"/>
  <c r="T171" i="1"/>
  <c r="U170" i="1"/>
  <c r="T170" i="1"/>
  <c r="U169" i="1"/>
  <c r="T169" i="1"/>
  <c r="U168" i="1"/>
  <c r="T168" i="1"/>
  <c r="B116" i="11"/>
  <c r="C116" i="11"/>
  <c r="E116" i="11"/>
  <c r="B117" i="11"/>
  <c r="C117" i="11"/>
  <c r="E117" i="11"/>
  <c r="B118" i="11"/>
  <c r="C118" i="11"/>
  <c r="E118" i="11"/>
  <c r="B119" i="11"/>
  <c r="C119" i="11"/>
  <c r="E119" i="11"/>
  <c r="B120" i="11"/>
  <c r="C120" i="11"/>
  <c r="E120" i="11"/>
  <c r="B121" i="11"/>
  <c r="C121" i="11"/>
  <c r="E121" i="11"/>
  <c r="B122" i="11"/>
  <c r="C122" i="11"/>
  <c r="E122" i="11"/>
  <c r="B123" i="11"/>
  <c r="C123" i="11"/>
  <c r="E123" i="11"/>
  <c r="B124" i="11"/>
  <c r="C124" i="11"/>
  <c r="E124" i="11"/>
  <c r="B125" i="11"/>
  <c r="C125" i="11"/>
  <c r="E125" i="11"/>
  <c r="B126" i="11"/>
  <c r="C126" i="11"/>
  <c r="E126" i="11"/>
  <c r="B127" i="11"/>
  <c r="B128" i="11"/>
  <c r="B129" i="11"/>
  <c r="B130" i="11"/>
  <c r="B131" i="11"/>
  <c r="B159" i="11"/>
  <c r="C159" i="11"/>
  <c r="E159" i="11"/>
  <c r="B160" i="11"/>
  <c r="C160" i="11"/>
  <c r="E160" i="11"/>
  <c r="B161" i="11"/>
  <c r="C161" i="11"/>
  <c r="E161" i="11"/>
  <c r="B162" i="11"/>
  <c r="C162" i="11"/>
  <c r="E162" i="11"/>
  <c r="B163" i="11"/>
  <c r="C163" i="11"/>
  <c r="E163" i="11"/>
  <c r="B164" i="11"/>
  <c r="C164" i="11"/>
  <c r="E164" i="11"/>
  <c r="B165" i="11"/>
  <c r="C165" i="11"/>
  <c r="E165" i="11"/>
  <c r="B166" i="11"/>
  <c r="C166" i="11"/>
  <c r="E166" i="11"/>
  <c r="B167" i="11"/>
  <c r="C167" i="11"/>
  <c r="E167" i="11"/>
  <c r="B168" i="11"/>
  <c r="C168" i="11"/>
  <c r="E168" i="11"/>
  <c r="B169" i="11"/>
  <c r="C169" i="11"/>
  <c r="E169" i="11"/>
  <c r="B170" i="11"/>
  <c r="B171" i="11"/>
  <c r="B172" i="11"/>
  <c r="B173" i="11"/>
  <c r="B174" i="11"/>
  <c r="C170" i="11"/>
  <c r="C171" i="11"/>
  <c r="C172" i="11"/>
  <c r="C173" i="11"/>
  <c r="C174" i="11"/>
  <c r="P202" i="1"/>
  <c r="P203" i="1"/>
  <c r="F197" i="1"/>
  <c r="C127" i="11" s="1"/>
  <c r="F198" i="1"/>
  <c r="C128" i="11" s="1"/>
  <c r="F199" i="1"/>
  <c r="C129" i="11" s="1"/>
  <c r="F200" i="1"/>
  <c r="C130" i="11" s="1"/>
  <c r="F201" i="1"/>
  <c r="C131" i="11" s="1"/>
  <c r="F202" i="1"/>
  <c r="F203" i="1"/>
  <c r="T197" i="1"/>
  <c r="T198" i="1"/>
  <c r="E129" i="11"/>
  <c r="T200" i="1"/>
  <c r="T201" i="1"/>
  <c r="U197" i="1"/>
  <c r="U198" i="1"/>
  <c r="E172" i="11"/>
  <c r="E173" i="11"/>
  <c r="U201" i="1"/>
  <c r="R202" i="1"/>
  <c r="U202" i="1" s="1"/>
  <c r="R203" i="1"/>
  <c r="U203" i="1" s="1"/>
  <c r="BE46" i="11" l="1"/>
  <c r="B46" i="11"/>
  <c r="AD46" i="11"/>
  <c r="B45" i="11"/>
  <c r="BE45" i="11"/>
  <c r="AD45" i="11"/>
  <c r="BE44" i="11"/>
  <c r="B44" i="11"/>
  <c r="AD44" i="11"/>
  <c r="AD83" i="11"/>
  <c r="BE83" i="11"/>
  <c r="B83" i="11"/>
  <c r="AD79" i="11"/>
  <c r="BE79" i="11"/>
  <c r="B79" i="11"/>
  <c r="AD73" i="11"/>
  <c r="BE73" i="11"/>
  <c r="B73" i="11"/>
  <c r="AD71" i="11"/>
  <c r="BE71" i="11"/>
  <c r="B71" i="11"/>
  <c r="BE84" i="11"/>
  <c r="B84" i="11"/>
  <c r="AD84" i="11"/>
  <c r="BE82" i="11"/>
  <c r="B82" i="11"/>
  <c r="AD82" i="11"/>
  <c r="BE80" i="11"/>
  <c r="B80" i="11"/>
  <c r="AD80" i="11"/>
  <c r="BE78" i="11"/>
  <c r="B78" i="11"/>
  <c r="AD78" i="11"/>
  <c r="BE76" i="11"/>
  <c r="B76" i="11"/>
  <c r="AD76" i="11"/>
  <c r="BE74" i="11"/>
  <c r="B74" i="11"/>
  <c r="AD74" i="11"/>
  <c r="BE72" i="11"/>
  <c r="B72" i="11"/>
  <c r="AD72" i="11"/>
  <c r="BE70" i="11"/>
  <c r="B70" i="11"/>
  <c r="AD70" i="11"/>
  <c r="AD81" i="11"/>
  <c r="BE81" i="11"/>
  <c r="B81" i="11"/>
  <c r="AD77" i="11"/>
  <c r="BE77" i="11"/>
  <c r="B77" i="11"/>
  <c r="AD75" i="11"/>
  <c r="BE75" i="11"/>
  <c r="B75" i="11"/>
  <c r="AD69" i="11"/>
  <c r="BE69" i="11"/>
  <c r="B69" i="11"/>
  <c r="BE42" i="11"/>
  <c r="AD42" i="11"/>
  <c r="B42" i="11"/>
  <c r="BE40" i="11"/>
  <c r="AD40" i="11"/>
  <c r="B40" i="11"/>
  <c r="BE38" i="11"/>
  <c r="AD38" i="11"/>
  <c r="B38" i="11"/>
  <c r="BE36" i="11"/>
  <c r="AD36" i="11"/>
  <c r="B36" i="11"/>
  <c r="BE34" i="11"/>
  <c r="AD34" i="11"/>
  <c r="B34" i="11"/>
  <c r="BE32" i="11"/>
  <c r="AD32" i="11"/>
  <c r="B32" i="11"/>
  <c r="BE43" i="11"/>
  <c r="AD43" i="11"/>
  <c r="B43" i="11"/>
  <c r="BE41" i="11"/>
  <c r="AD41" i="11"/>
  <c r="B41" i="11"/>
  <c r="BE39" i="11"/>
  <c r="AD39" i="11"/>
  <c r="B39" i="11"/>
  <c r="BE37" i="11"/>
  <c r="AD37" i="11"/>
  <c r="B37" i="11"/>
  <c r="BE35" i="11"/>
  <c r="AD35" i="11"/>
  <c r="B35" i="11"/>
  <c r="BE33" i="11"/>
  <c r="AD33" i="11"/>
  <c r="B33" i="11"/>
  <c r="BE31" i="11"/>
  <c r="AD31" i="11"/>
  <c r="B31" i="11"/>
  <c r="DP7" i="23"/>
  <c r="DP7" i="21"/>
  <c r="DP7" i="22"/>
  <c r="CT7" i="23"/>
  <c r="CT7" i="22"/>
  <c r="CT7" i="21"/>
  <c r="P24" i="1"/>
  <c r="Q25" i="1"/>
  <c r="CS7" i="36" s="1"/>
  <c r="AM24" i="1"/>
  <c r="AL25" i="1"/>
  <c r="U199" i="1"/>
  <c r="E127" i="11"/>
  <c r="E131" i="11"/>
  <c r="E170" i="11"/>
  <c r="E171" i="11"/>
  <c r="E128" i="11"/>
  <c r="T199" i="1"/>
  <c r="E174" i="11"/>
  <c r="U200" i="1"/>
  <c r="E130" i="11"/>
  <c r="E207" i="38" l="1"/>
  <c r="N13" i="38"/>
  <c r="N22" i="38"/>
  <c r="F22" i="38"/>
  <c r="F13" i="38"/>
  <c r="N110" i="38"/>
  <c r="F163" i="38"/>
  <c r="N182" i="38"/>
  <c r="F182" i="38"/>
  <c r="N163" i="38"/>
  <c r="F110" i="38"/>
  <c r="F123" i="38"/>
  <c r="N136" i="38"/>
  <c r="F136" i="38"/>
  <c r="N123" i="38"/>
  <c r="N66" i="38"/>
  <c r="F66" i="38"/>
  <c r="L6" i="27"/>
  <c r="J6" i="26"/>
  <c r="L4" i="13"/>
  <c r="DQ7" i="36"/>
  <c r="L3" i="24"/>
  <c r="L7" i="25"/>
  <c r="L20" i="24"/>
  <c r="L38" i="25"/>
  <c r="L26" i="13"/>
  <c r="L45" i="13"/>
  <c r="L47" i="12"/>
  <c r="L7" i="12"/>
  <c r="L128" i="12"/>
  <c r="CS7" i="23"/>
  <c r="CS7" i="21"/>
  <c r="CS7" i="22"/>
  <c r="DQ7" i="23"/>
  <c r="DQ7" i="22"/>
  <c r="DQ7" i="21"/>
  <c r="AN24" i="1"/>
  <c r="AM25" i="1"/>
  <c r="O24" i="1"/>
  <c r="P25" i="1"/>
  <c r="CR7" i="36" s="1"/>
  <c r="DS7" i="36" l="1"/>
  <c r="DS7" i="23"/>
  <c r="DS7" i="22"/>
  <c r="DS7" i="21"/>
  <c r="CR7" i="23"/>
  <c r="CR7" i="22"/>
  <c r="CR7" i="21"/>
  <c r="AO24" i="1"/>
  <c r="AN25" i="1"/>
  <c r="DT7" i="36" s="1"/>
  <c r="N24" i="1"/>
  <c r="O25" i="1"/>
  <c r="CQ7" i="36" s="1"/>
  <c r="I197" i="34"/>
  <c r="Q197" i="34" s="1"/>
  <c r="H197" i="34"/>
  <c r="P197" i="34" s="1"/>
  <c r="G197" i="34"/>
  <c r="O197" i="34" s="1"/>
  <c r="F197" i="34"/>
  <c r="N197" i="34" s="1"/>
  <c r="E197" i="34"/>
  <c r="M197" i="34" s="1"/>
  <c r="Q196" i="34"/>
  <c r="P196" i="34"/>
  <c r="O196" i="34"/>
  <c r="N196" i="34"/>
  <c r="M196" i="34"/>
  <c r="Q195" i="34"/>
  <c r="P195" i="34"/>
  <c r="O195" i="34"/>
  <c r="N195" i="34"/>
  <c r="M195" i="34"/>
  <c r="Q194" i="34"/>
  <c r="P194" i="34"/>
  <c r="O194" i="34"/>
  <c r="N194" i="34"/>
  <c r="M194" i="34"/>
  <c r="Q193" i="34"/>
  <c r="P193" i="34"/>
  <c r="O193" i="34"/>
  <c r="N193" i="34"/>
  <c r="M193" i="34"/>
  <c r="Q192" i="34"/>
  <c r="P192" i="34"/>
  <c r="O192" i="34"/>
  <c r="N192" i="34"/>
  <c r="M192" i="34"/>
  <c r="Q191" i="34"/>
  <c r="P191" i="34"/>
  <c r="O191" i="34"/>
  <c r="N191" i="34"/>
  <c r="M191" i="34"/>
  <c r="Q190" i="34"/>
  <c r="P190" i="34"/>
  <c r="O190" i="34"/>
  <c r="N190" i="34"/>
  <c r="M190" i="34"/>
  <c r="Q189" i="34"/>
  <c r="P189" i="34"/>
  <c r="O189" i="34"/>
  <c r="N189" i="34"/>
  <c r="M189" i="34"/>
  <c r="Q188" i="34"/>
  <c r="P188" i="34"/>
  <c r="O188" i="34"/>
  <c r="N188" i="34"/>
  <c r="M188" i="34"/>
  <c r="Q187" i="34"/>
  <c r="P187" i="34"/>
  <c r="O187" i="34"/>
  <c r="N187" i="34"/>
  <c r="M187" i="34"/>
  <c r="Q186" i="34"/>
  <c r="P186" i="34"/>
  <c r="O186" i="34"/>
  <c r="N186" i="34"/>
  <c r="M186" i="34"/>
  <c r="Q185" i="34"/>
  <c r="P185" i="34"/>
  <c r="O185" i="34"/>
  <c r="N185" i="34"/>
  <c r="M185" i="34"/>
  <c r="Q184" i="34"/>
  <c r="P184" i="34"/>
  <c r="O184" i="34"/>
  <c r="N184" i="34"/>
  <c r="M184" i="34"/>
  <c r="I178" i="34"/>
  <c r="H178" i="34"/>
  <c r="G178" i="34"/>
  <c r="F178" i="34"/>
  <c r="E178" i="34"/>
  <c r="Q177" i="34"/>
  <c r="P177" i="34"/>
  <c r="O177" i="34"/>
  <c r="N177" i="34"/>
  <c r="M177" i="34"/>
  <c r="Q176" i="34"/>
  <c r="P176" i="34"/>
  <c r="O176" i="34"/>
  <c r="N176" i="34"/>
  <c r="M176" i="34"/>
  <c r="Q175" i="34"/>
  <c r="P175" i="34"/>
  <c r="O175" i="34"/>
  <c r="N175" i="34"/>
  <c r="M175" i="34"/>
  <c r="Q174" i="34"/>
  <c r="P174" i="34"/>
  <c r="O174" i="34"/>
  <c r="N174" i="34"/>
  <c r="M174" i="34"/>
  <c r="Q173" i="34"/>
  <c r="P173" i="34"/>
  <c r="O173" i="34"/>
  <c r="N173" i="34"/>
  <c r="M173" i="34"/>
  <c r="Q172" i="34"/>
  <c r="P172" i="34"/>
  <c r="O172" i="34"/>
  <c r="N172" i="34"/>
  <c r="M172" i="34"/>
  <c r="Q171" i="34"/>
  <c r="P171" i="34"/>
  <c r="O171" i="34"/>
  <c r="N171" i="34"/>
  <c r="M171" i="34"/>
  <c r="Q170" i="34"/>
  <c r="P170" i="34"/>
  <c r="O170" i="34"/>
  <c r="N170" i="34"/>
  <c r="M170" i="34"/>
  <c r="Q169" i="34"/>
  <c r="P169" i="34"/>
  <c r="O169" i="34"/>
  <c r="N169" i="34"/>
  <c r="M169" i="34"/>
  <c r="Q168" i="34"/>
  <c r="P168" i="34"/>
  <c r="O168" i="34"/>
  <c r="N168" i="34"/>
  <c r="M168" i="34"/>
  <c r="Q167" i="34"/>
  <c r="P167" i="34"/>
  <c r="O167" i="34"/>
  <c r="N167" i="34"/>
  <c r="M167" i="34"/>
  <c r="Q166" i="34"/>
  <c r="P166" i="34"/>
  <c r="O166" i="34"/>
  <c r="N166" i="34"/>
  <c r="M166" i="34"/>
  <c r="Q165" i="34"/>
  <c r="P165" i="34"/>
  <c r="O165" i="34"/>
  <c r="N165" i="34"/>
  <c r="M165" i="34"/>
  <c r="P178" i="34" l="1"/>
  <c r="H147" i="34"/>
  <c r="P147" i="34" s="1"/>
  <c r="M178" i="34"/>
  <c r="E147" i="34"/>
  <c r="M147" i="34" s="1"/>
  <c r="Q178" i="34"/>
  <c r="I147" i="34"/>
  <c r="Q147" i="34" s="1"/>
  <c r="O178" i="34"/>
  <c r="G147" i="34"/>
  <c r="O147" i="34" s="1"/>
  <c r="N178" i="34"/>
  <c r="F147" i="34"/>
  <c r="N147" i="34" s="1"/>
  <c r="DD5" i="36"/>
  <c r="DT7" i="23"/>
  <c r="DT7" i="22"/>
  <c r="DT7" i="21"/>
  <c r="CQ7" i="23"/>
  <c r="CQ7" i="22"/>
  <c r="DD5" i="22" s="1"/>
  <c r="CQ7" i="21"/>
  <c r="AP24" i="1"/>
  <c r="AO25" i="1"/>
  <c r="DU7" i="36" s="1"/>
  <c r="M24" i="1"/>
  <c r="N25" i="1"/>
  <c r="CP7" i="36" s="1"/>
  <c r="DD56" i="21" l="1"/>
  <c r="DD5" i="21"/>
  <c r="DD5" i="23"/>
  <c r="DC5" i="36"/>
  <c r="CP7" i="23"/>
  <c r="CP7" i="22"/>
  <c r="DC5" i="22" s="1"/>
  <c r="CP7" i="21"/>
  <c r="DU7" i="23"/>
  <c r="DU7" i="21"/>
  <c r="DU7" i="22"/>
  <c r="AQ24" i="1"/>
  <c r="AP25" i="1"/>
  <c r="DV7" i="36" s="1"/>
  <c r="L24" i="1"/>
  <c r="M25" i="1"/>
  <c r="CO7" i="36" s="1"/>
  <c r="D178" i="11"/>
  <c r="D135" i="11"/>
  <c r="DC5" i="21" l="1"/>
  <c r="DC56" i="21"/>
  <c r="DC5" i="23"/>
  <c r="CO7" i="23"/>
  <c r="CO7" i="21"/>
  <c r="CO7" i="22"/>
  <c r="DV7" i="23"/>
  <c r="DV7" i="22"/>
  <c r="DV7" i="21"/>
  <c r="AR24" i="1"/>
  <c r="AQ25" i="1"/>
  <c r="DW7" i="36" s="1"/>
  <c r="K24" i="1"/>
  <c r="L25" i="1"/>
  <c r="CN7" i="36" s="1"/>
  <c r="D128" i="11"/>
  <c r="D124" i="11"/>
  <c r="D118" i="11"/>
  <c r="D126" i="11"/>
  <c r="D120" i="11"/>
  <c r="D130" i="11"/>
  <c r="D129" i="11"/>
  <c r="D116" i="11"/>
  <c r="D122" i="11"/>
  <c r="D121" i="11"/>
  <c r="D125" i="11"/>
  <c r="D123" i="11"/>
  <c r="D131" i="11"/>
  <c r="D127" i="11"/>
  <c r="D117" i="11"/>
  <c r="D119" i="11"/>
  <c r="D161" i="11"/>
  <c r="D163" i="11"/>
  <c r="D171" i="11"/>
  <c r="D169" i="11"/>
  <c r="D165" i="11"/>
  <c r="D172" i="11"/>
  <c r="D159" i="11"/>
  <c r="D170" i="11"/>
  <c r="D162" i="11"/>
  <c r="D173" i="11"/>
  <c r="D164" i="11"/>
  <c r="D166" i="11"/>
  <c r="D167" i="11"/>
  <c r="D168" i="11"/>
  <c r="D174" i="11"/>
  <c r="D160" i="11"/>
  <c r="D36" i="24"/>
  <c r="K36" i="24" s="1"/>
  <c r="E36" i="24"/>
  <c r="L36" i="24" s="1"/>
  <c r="F36" i="24"/>
  <c r="M36" i="24" s="1"/>
  <c r="G36" i="24"/>
  <c r="N36" i="24" s="1"/>
  <c r="H36" i="24"/>
  <c r="O36" i="24" s="1"/>
  <c r="D38" i="24"/>
  <c r="E38" i="24"/>
  <c r="F38" i="24"/>
  <c r="G38" i="24"/>
  <c r="H38" i="24"/>
  <c r="D40" i="24"/>
  <c r="E40" i="24"/>
  <c r="F40" i="24"/>
  <c r="G40" i="24"/>
  <c r="H40" i="24"/>
  <c r="D42" i="24"/>
  <c r="E42" i="24"/>
  <c r="F42" i="24"/>
  <c r="G42" i="24"/>
  <c r="H42" i="24"/>
  <c r="E34" i="24"/>
  <c r="L34" i="24" s="1"/>
  <c r="F34" i="24"/>
  <c r="M34" i="24" s="1"/>
  <c r="G34" i="24"/>
  <c r="N34" i="24" s="1"/>
  <c r="H34" i="24"/>
  <c r="O34" i="24" s="1"/>
  <c r="D34" i="24"/>
  <c r="K34" i="24" s="1"/>
  <c r="D63" i="21"/>
  <c r="E63" i="21"/>
  <c r="F63" i="21"/>
  <c r="G63" i="21"/>
  <c r="H63" i="21"/>
  <c r="I63" i="21"/>
  <c r="J63" i="21"/>
  <c r="K63" i="21"/>
  <c r="D64" i="21"/>
  <c r="E64" i="21"/>
  <c r="F64" i="21"/>
  <c r="G64" i="21"/>
  <c r="H64" i="21"/>
  <c r="I64" i="21"/>
  <c r="J64" i="21"/>
  <c r="K64" i="21"/>
  <c r="L64" i="21"/>
  <c r="M64" i="21"/>
  <c r="N64" i="21"/>
  <c r="O64" i="21"/>
  <c r="D65" i="21"/>
  <c r="E65" i="21"/>
  <c r="F65" i="21"/>
  <c r="G65" i="21"/>
  <c r="H65" i="21"/>
  <c r="I65" i="21"/>
  <c r="J65" i="21"/>
  <c r="K65" i="21"/>
  <c r="L65" i="21"/>
  <c r="M65" i="21"/>
  <c r="N65" i="21"/>
  <c r="O65" i="21"/>
  <c r="D66" i="21"/>
  <c r="E66" i="21"/>
  <c r="F66" i="21"/>
  <c r="G66" i="21"/>
  <c r="H66" i="21"/>
  <c r="I66" i="21"/>
  <c r="J66" i="21"/>
  <c r="K66" i="21"/>
  <c r="L66" i="21"/>
  <c r="M66" i="21"/>
  <c r="N66" i="21"/>
  <c r="O66" i="21"/>
  <c r="D67" i="21"/>
  <c r="E67" i="21"/>
  <c r="F67" i="21"/>
  <c r="G67" i="21"/>
  <c r="H67" i="21"/>
  <c r="I67" i="21"/>
  <c r="J67" i="21"/>
  <c r="K67" i="21"/>
  <c r="L67" i="21"/>
  <c r="M67" i="21"/>
  <c r="N67" i="21"/>
  <c r="O67" i="21"/>
  <c r="D68" i="21"/>
  <c r="E68" i="21"/>
  <c r="F68" i="21"/>
  <c r="G68" i="21"/>
  <c r="H68" i="21"/>
  <c r="I68" i="21"/>
  <c r="J68" i="21"/>
  <c r="K68" i="21"/>
  <c r="L68" i="21"/>
  <c r="M68" i="21"/>
  <c r="N68" i="21"/>
  <c r="O68" i="21"/>
  <c r="D69" i="21"/>
  <c r="E69" i="21"/>
  <c r="F69" i="21"/>
  <c r="G69" i="21"/>
  <c r="H69" i="21"/>
  <c r="I69" i="21"/>
  <c r="J69" i="21"/>
  <c r="K69" i="21"/>
  <c r="L69" i="21"/>
  <c r="M69" i="21"/>
  <c r="N69" i="21"/>
  <c r="O69" i="21"/>
  <c r="D70" i="21"/>
  <c r="E70" i="21"/>
  <c r="F70" i="21"/>
  <c r="G70" i="21"/>
  <c r="H70" i="21"/>
  <c r="I70" i="21"/>
  <c r="J70" i="21"/>
  <c r="K70" i="21"/>
  <c r="L70" i="21"/>
  <c r="M70" i="21"/>
  <c r="N70" i="21"/>
  <c r="O70" i="21"/>
  <c r="D71" i="21"/>
  <c r="E71" i="21"/>
  <c r="F71" i="21"/>
  <c r="G71" i="21"/>
  <c r="H71" i="21"/>
  <c r="I71" i="21"/>
  <c r="J71" i="21"/>
  <c r="K71" i="21"/>
  <c r="L71" i="21"/>
  <c r="M71" i="21"/>
  <c r="N71" i="21"/>
  <c r="O71" i="21"/>
  <c r="D72" i="21"/>
  <c r="E72" i="21"/>
  <c r="F72" i="21"/>
  <c r="G72" i="21"/>
  <c r="H72" i="21"/>
  <c r="I72" i="21"/>
  <c r="J72" i="21"/>
  <c r="K72" i="21"/>
  <c r="L72" i="21"/>
  <c r="M72" i="21"/>
  <c r="N72" i="21"/>
  <c r="O72" i="21"/>
  <c r="D73" i="21"/>
  <c r="E73" i="21"/>
  <c r="F73" i="21"/>
  <c r="G73" i="21"/>
  <c r="H73" i="21"/>
  <c r="I73" i="21"/>
  <c r="J73" i="21"/>
  <c r="K73" i="21"/>
  <c r="L73" i="21"/>
  <c r="M73" i="21"/>
  <c r="N73" i="21"/>
  <c r="O73" i="21"/>
  <c r="D74" i="21"/>
  <c r="E74" i="21"/>
  <c r="F74" i="21"/>
  <c r="G74" i="21"/>
  <c r="H74" i="21"/>
  <c r="I74" i="21"/>
  <c r="J74" i="21"/>
  <c r="K74" i="21"/>
  <c r="L74" i="21"/>
  <c r="M74" i="21"/>
  <c r="N74" i="21"/>
  <c r="O74" i="21"/>
  <c r="D75" i="21"/>
  <c r="E75" i="21"/>
  <c r="F75" i="21"/>
  <c r="G75" i="21"/>
  <c r="H75" i="21"/>
  <c r="I75" i="21"/>
  <c r="J75" i="21"/>
  <c r="K75" i="21"/>
  <c r="L75" i="21"/>
  <c r="M75" i="21"/>
  <c r="N75" i="21"/>
  <c r="O75" i="21"/>
  <c r="D76" i="21"/>
  <c r="E76" i="21"/>
  <c r="F76" i="21"/>
  <c r="G76" i="21"/>
  <c r="H76" i="21"/>
  <c r="I76" i="21"/>
  <c r="J76" i="21"/>
  <c r="K76" i="21"/>
  <c r="L76" i="21"/>
  <c r="M76" i="21"/>
  <c r="N76" i="21"/>
  <c r="O76" i="21"/>
  <c r="D77" i="21"/>
  <c r="E77" i="21"/>
  <c r="F77" i="21"/>
  <c r="G77" i="21"/>
  <c r="H77" i="21"/>
  <c r="I77" i="21"/>
  <c r="J77" i="21"/>
  <c r="K77" i="21"/>
  <c r="L77" i="21"/>
  <c r="M77" i="21"/>
  <c r="N77" i="21"/>
  <c r="O77" i="21"/>
  <c r="D78" i="21"/>
  <c r="E78" i="21"/>
  <c r="F78" i="21"/>
  <c r="G78" i="21"/>
  <c r="H78" i="21"/>
  <c r="I78" i="21"/>
  <c r="J78" i="21"/>
  <c r="K78" i="21"/>
  <c r="L78" i="21"/>
  <c r="M78" i="21"/>
  <c r="N78" i="21"/>
  <c r="D79" i="21"/>
  <c r="E79" i="21"/>
  <c r="F79" i="21"/>
  <c r="G79" i="21"/>
  <c r="H79" i="21"/>
  <c r="I79" i="21"/>
  <c r="J79" i="21"/>
  <c r="K79" i="21"/>
  <c r="L79" i="21"/>
  <c r="M79" i="21"/>
  <c r="N79" i="21"/>
  <c r="O79" i="21"/>
  <c r="D80" i="21"/>
  <c r="E80" i="21"/>
  <c r="F80" i="21"/>
  <c r="G80" i="21"/>
  <c r="H80" i="21"/>
  <c r="I80" i="21"/>
  <c r="J80" i="21"/>
  <c r="K80" i="21"/>
  <c r="L80" i="21"/>
  <c r="M80" i="21"/>
  <c r="N80" i="21"/>
  <c r="O80" i="21"/>
  <c r="D81" i="21"/>
  <c r="E81" i="21"/>
  <c r="F81" i="21"/>
  <c r="G81" i="21"/>
  <c r="H81" i="21"/>
  <c r="I81" i="21"/>
  <c r="J81" i="21"/>
  <c r="K81" i="21"/>
  <c r="L81" i="21"/>
  <c r="M81" i="21"/>
  <c r="N81" i="21"/>
  <c r="O81" i="21"/>
  <c r="D82" i="21"/>
  <c r="E82" i="21"/>
  <c r="F82" i="21"/>
  <c r="G82" i="21"/>
  <c r="H82" i="21"/>
  <c r="I82" i="21"/>
  <c r="J82" i="21"/>
  <c r="K82" i="21"/>
  <c r="L82" i="21"/>
  <c r="M82" i="21"/>
  <c r="N82" i="21"/>
  <c r="C98" i="11"/>
  <c r="D98" i="11" s="1"/>
  <c r="C99" i="11"/>
  <c r="D99" i="11" s="1"/>
  <c r="C100" i="11"/>
  <c r="D100" i="11" s="1"/>
  <c r="C101" i="11"/>
  <c r="D101" i="11" s="1"/>
  <c r="C102" i="11"/>
  <c r="D102" i="11" s="1"/>
  <c r="C103" i="11"/>
  <c r="D103" i="11" s="1"/>
  <c r="C104" i="11"/>
  <c r="D104" i="11" s="1"/>
  <c r="C105" i="11"/>
  <c r="D105" i="11" s="1"/>
  <c r="C106" i="11"/>
  <c r="D106" i="11" s="1"/>
  <c r="C107" i="11"/>
  <c r="D107" i="11" s="1"/>
  <c r="C108" i="11"/>
  <c r="D108" i="11" s="1"/>
  <c r="C109" i="11"/>
  <c r="D109" i="11" s="1"/>
  <c r="C110" i="11"/>
  <c r="D110" i="11" s="1"/>
  <c r="C111" i="11"/>
  <c r="D111" i="11" s="1"/>
  <c r="C112" i="11"/>
  <c r="D112" i="11" s="1"/>
  <c r="C113" i="11"/>
  <c r="D113" i="11" s="1"/>
  <c r="C114" i="11"/>
  <c r="D114" i="11" s="1"/>
  <c r="C115" i="11"/>
  <c r="D115" i="11" s="1"/>
  <c r="C132" i="11"/>
  <c r="D132" i="11" s="1"/>
  <c r="C133" i="11"/>
  <c r="D133" i="11" s="1"/>
  <c r="C141" i="11"/>
  <c r="D141" i="11" s="1"/>
  <c r="C142" i="11"/>
  <c r="D142" i="11" s="1"/>
  <c r="C143" i="11"/>
  <c r="D143" i="11" s="1"/>
  <c r="C144" i="11"/>
  <c r="D144" i="11" s="1"/>
  <c r="C145" i="11"/>
  <c r="D145" i="11" s="1"/>
  <c r="C146" i="11"/>
  <c r="D146" i="11" s="1"/>
  <c r="C147" i="11"/>
  <c r="D147" i="11" s="1"/>
  <c r="C148" i="11"/>
  <c r="D148" i="11" s="1"/>
  <c r="C149" i="11"/>
  <c r="D149" i="11" s="1"/>
  <c r="C150" i="11"/>
  <c r="D150" i="11" s="1"/>
  <c r="C151" i="11"/>
  <c r="D151" i="11" s="1"/>
  <c r="C152" i="11"/>
  <c r="D152" i="11" s="1"/>
  <c r="C153" i="11"/>
  <c r="D153" i="11" s="1"/>
  <c r="C154" i="11"/>
  <c r="D154" i="11" s="1"/>
  <c r="C155" i="11"/>
  <c r="D155" i="11" s="1"/>
  <c r="C156" i="11"/>
  <c r="D156" i="11" s="1"/>
  <c r="C157" i="11"/>
  <c r="D157" i="11" s="1"/>
  <c r="C158" i="11"/>
  <c r="D158" i="11" s="1"/>
  <c r="C175" i="11"/>
  <c r="D175" i="11" s="1"/>
  <c r="C176" i="11"/>
  <c r="D176" i="11" s="1"/>
  <c r="P91" i="11"/>
  <c r="E7" i="17"/>
  <c r="E15" i="17" s="1"/>
  <c r="B15" i="17" s="1"/>
  <c r="AK9" i="17"/>
  <c r="I9" i="17"/>
  <c r="E8" i="17"/>
  <c r="E10" i="17"/>
  <c r="O7" i="17"/>
  <c r="O15" i="17" s="1"/>
  <c r="AR9" i="17"/>
  <c r="S9" i="17"/>
  <c r="O8" i="17"/>
  <c r="O10" i="17"/>
  <c r="Y7" i="17"/>
  <c r="AY9" i="17"/>
  <c r="AC9" i="17"/>
  <c r="Y8" i="17"/>
  <c r="Y10" i="17"/>
  <c r="D29" i="18"/>
  <c r="DH29" i="18" s="1"/>
  <c r="D30" i="18"/>
  <c r="DH30" i="18" s="1"/>
  <c r="D31" i="18"/>
  <c r="DH31" i="18" s="1"/>
  <c r="D32" i="18"/>
  <c r="DH32" i="18" s="1"/>
  <c r="D33" i="18"/>
  <c r="DH33" i="18" s="1"/>
  <c r="D34" i="18"/>
  <c r="DH34" i="18" s="1"/>
  <c r="D35" i="18"/>
  <c r="DH35" i="18" s="1"/>
  <c r="D36" i="18"/>
  <c r="DH36" i="18" s="1"/>
  <c r="D17" i="18"/>
  <c r="DH17" i="18" s="1"/>
  <c r="D10" i="18"/>
  <c r="DH10" i="18" s="1"/>
  <c r="D11" i="18"/>
  <c r="DH11" i="18" s="1"/>
  <c r="D97" i="21"/>
  <c r="C33" i="19"/>
  <c r="C34" i="19"/>
  <c r="C35" i="19"/>
  <c r="C40" i="19"/>
  <c r="C41" i="19"/>
  <c r="C42" i="19"/>
  <c r="D57" i="19"/>
  <c r="C57" i="19"/>
  <c r="D58" i="19"/>
  <c r="C58" i="19"/>
  <c r="D59" i="19"/>
  <c r="C59" i="19"/>
  <c r="D168" i="19"/>
  <c r="C168" i="19"/>
  <c r="D169" i="19"/>
  <c r="C169" i="19"/>
  <c r="D170" i="19"/>
  <c r="C170" i="19"/>
  <c r="D171" i="19"/>
  <c r="C171" i="19"/>
  <c r="D172" i="19"/>
  <c r="C172" i="19"/>
  <c r="D173" i="19"/>
  <c r="C173" i="19"/>
  <c r="D174" i="19"/>
  <c r="C174" i="19"/>
  <c r="D175" i="19"/>
  <c r="C175" i="19"/>
  <c r="D176" i="19"/>
  <c r="C176" i="19"/>
  <c r="D177" i="19"/>
  <c r="C177" i="19"/>
  <c r="D178" i="19"/>
  <c r="C178" i="19"/>
  <c r="D179" i="19"/>
  <c r="C179" i="19"/>
  <c r="D180" i="19"/>
  <c r="C180" i="19"/>
  <c r="D181" i="19"/>
  <c r="C181" i="19"/>
  <c r="D182" i="19"/>
  <c r="C182" i="19"/>
  <c r="D183" i="19"/>
  <c r="C183" i="19"/>
  <c r="D184" i="19"/>
  <c r="C184" i="19"/>
  <c r="D185" i="19"/>
  <c r="C185" i="19"/>
  <c r="D186" i="19"/>
  <c r="C186" i="19"/>
  <c r="D187" i="19"/>
  <c r="C187" i="19"/>
  <c r="C216" i="19"/>
  <c r="C217" i="19"/>
  <c r="C218" i="19"/>
  <c r="C219" i="19"/>
  <c r="C220" i="19"/>
  <c r="C221" i="19"/>
  <c r="C222" i="19"/>
  <c r="C223" i="19"/>
  <c r="C224" i="19"/>
  <c r="C225" i="19"/>
  <c r="C226" i="19"/>
  <c r="C227" i="19"/>
  <c r="C228" i="19"/>
  <c r="D22" i="22"/>
  <c r="D18" i="36" s="1"/>
  <c r="D44" i="22"/>
  <c r="D21" i="36" s="1"/>
  <c r="D28" i="23"/>
  <c r="E97" i="21"/>
  <c r="E57" i="19"/>
  <c r="E58" i="19"/>
  <c r="E59" i="19"/>
  <c r="E64" i="19" s="1"/>
  <c r="E168" i="19"/>
  <c r="E169" i="19"/>
  <c r="E170" i="19"/>
  <c r="E171" i="19"/>
  <c r="E172" i="19"/>
  <c r="E173" i="19"/>
  <c r="E174" i="19"/>
  <c r="E175" i="19"/>
  <c r="E176" i="19"/>
  <c r="E177" i="19"/>
  <c r="E178" i="19"/>
  <c r="E179" i="19"/>
  <c r="E180" i="19"/>
  <c r="E181" i="19"/>
  <c r="E182" i="19"/>
  <c r="E183" i="19"/>
  <c r="E184" i="19"/>
  <c r="E185" i="19"/>
  <c r="E186" i="19"/>
  <c r="E187" i="19"/>
  <c r="E22" i="22"/>
  <c r="E18" i="36" s="1"/>
  <c r="E44" i="22"/>
  <c r="E28" i="23"/>
  <c r="F97" i="21"/>
  <c r="F57" i="19"/>
  <c r="F58" i="19"/>
  <c r="F59" i="19"/>
  <c r="F168" i="19"/>
  <c r="F169" i="19"/>
  <c r="F170" i="19"/>
  <c r="F171" i="19"/>
  <c r="F172" i="19"/>
  <c r="F173" i="19"/>
  <c r="F174" i="19"/>
  <c r="F175" i="19"/>
  <c r="F176" i="19"/>
  <c r="F177" i="19"/>
  <c r="F178" i="19"/>
  <c r="F179" i="19"/>
  <c r="F180" i="19"/>
  <c r="F181" i="19"/>
  <c r="F182" i="19"/>
  <c r="F183" i="19"/>
  <c r="F184" i="19"/>
  <c r="F185" i="19"/>
  <c r="F186" i="19"/>
  <c r="F187" i="19"/>
  <c r="F22" i="22"/>
  <c r="F44" i="22"/>
  <c r="F21" i="36" s="1"/>
  <c r="F28" i="23"/>
  <c r="G97" i="21"/>
  <c r="G57" i="19"/>
  <c r="G62" i="19" s="1"/>
  <c r="G58" i="19"/>
  <c r="G59" i="19"/>
  <c r="G168" i="19"/>
  <c r="G169" i="19"/>
  <c r="G170" i="19"/>
  <c r="G171" i="19"/>
  <c r="G172" i="19"/>
  <c r="G173" i="19"/>
  <c r="G174" i="19"/>
  <c r="G175" i="19"/>
  <c r="G176" i="19"/>
  <c r="G177" i="19"/>
  <c r="G178" i="19"/>
  <c r="G179" i="19"/>
  <c r="G180" i="19"/>
  <c r="G181" i="19"/>
  <c r="G182" i="19"/>
  <c r="G183" i="19"/>
  <c r="G184" i="19"/>
  <c r="G185" i="19"/>
  <c r="G186" i="19"/>
  <c r="G187" i="19"/>
  <c r="G22" i="22"/>
  <c r="G44" i="22"/>
  <c r="G28" i="23"/>
  <c r="H97" i="21"/>
  <c r="H57" i="19"/>
  <c r="H58" i="19"/>
  <c r="H59" i="19"/>
  <c r="H168" i="19"/>
  <c r="H169" i="19"/>
  <c r="H170" i="19"/>
  <c r="H171" i="19"/>
  <c r="H172" i="19"/>
  <c r="H173" i="19"/>
  <c r="H174" i="19"/>
  <c r="H175" i="19"/>
  <c r="H176" i="19"/>
  <c r="H177" i="19"/>
  <c r="H178" i="19"/>
  <c r="H179" i="19"/>
  <c r="H180" i="19"/>
  <c r="H181" i="19"/>
  <c r="H182" i="19"/>
  <c r="H183" i="19"/>
  <c r="H184" i="19"/>
  <c r="H185" i="19"/>
  <c r="H186" i="19"/>
  <c r="H187" i="19"/>
  <c r="H22" i="22"/>
  <c r="H44" i="22"/>
  <c r="H28" i="23"/>
  <c r="I97" i="21"/>
  <c r="I57" i="19"/>
  <c r="I58" i="19"/>
  <c r="I59" i="19"/>
  <c r="I168" i="19"/>
  <c r="I169" i="19"/>
  <c r="I170" i="19"/>
  <c r="I171" i="19"/>
  <c r="I172" i="19"/>
  <c r="I173" i="19"/>
  <c r="I174" i="19"/>
  <c r="I175" i="19"/>
  <c r="I176" i="19"/>
  <c r="I177" i="19"/>
  <c r="I178" i="19"/>
  <c r="I179" i="19"/>
  <c r="I180" i="19"/>
  <c r="I181" i="19"/>
  <c r="I182" i="19"/>
  <c r="I183" i="19"/>
  <c r="I184" i="19"/>
  <c r="I185" i="19"/>
  <c r="I186" i="19"/>
  <c r="I187" i="19"/>
  <c r="I22" i="22"/>
  <c r="I18" i="36" s="1"/>
  <c r="I44" i="22"/>
  <c r="I28" i="23"/>
  <c r="J97" i="21"/>
  <c r="J57" i="19"/>
  <c r="J58" i="19"/>
  <c r="J59" i="19"/>
  <c r="J168" i="19"/>
  <c r="J169" i="19"/>
  <c r="J170" i="19"/>
  <c r="J192" i="19" s="1"/>
  <c r="J171" i="19"/>
  <c r="J172" i="19"/>
  <c r="J173" i="19"/>
  <c r="J174" i="19"/>
  <c r="J196" i="19" s="1"/>
  <c r="J175" i="19"/>
  <c r="J176" i="19"/>
  <c r="J177" i="19"/>
  <c r="J178" i="19"/>
  <c r="J200" i="19" s="1"/>
  <c r="J179" i="19"/>
  <c r="J180" i="19"/>
  <c r="J181" i="19"/>
  <c r="J182" i="19"/>
  <c r="J183" i="19"/>
  <c r="J184" i="19"/>
  <c r="J185" i="19"/>
  <c r="J186" i="19"/>
  <c r="J187" i="19"/>
  <c r="J22" i="22"/>
  <c r="J44" i="22"/>
  <c r="J21" i="36" s="1"/>
  <c r="J28" i="23"/>
  <c r="K97" i="21"/>
  <c r="K57" i="19"/>
  <c r="K58" i="19"/>
  <c r="K59" i="19"/>
  <c r="K168" i="19"/>
  <c r="K169" i="19"/>
  <c r="K170" i="19"/>
  <c r="K171" i="19"/>
  <c r="K172" i="19"/>
  <c r="K173" i="19"/>
  <c r="K174" i="19"/>
  <c r="K175" i="19"/>
  <c r="K176" i="19"/>
  <c r="K177" i="19"/>
  <c r="K178" i="19"/>
  <c r="K179" i="19"/>
  <c r="K180" i="19"/>
  <c r="K181" i="19"/>
  <c r="K182" i="19"/>
  <c r="K183" i="19"/>
  <c r="K184" i="19"/>
  <c r="K185" i="19"/>
  <c r="K186" i="19"/>
  <c r="K187" i="19"/>
  <c r="K22" i="22"/>
  <c r="K44" i="22"/>
  <c r="K28" i="23"/>
  <c r="L97" i="21"/>
  <c r="L57" i="19"/>
  <c r="L58" i="19"/>
  <c r="L59" i="19"/>
  <c r="L169" i="19"/>
  <c r="L170" i="19"/>
  <c r="L171" i="19"/>
  <c r="L172" i="19"/>
  <c r="L173" i="19"/>
  <c r="L174" i="19"/>
  <c r="L175" i="19"/>
  <c r="L176" i="19"/>
  <c r="L177" i="19"/>
  <c r="L178" i="19"/>
  <c r="L179" i="19"/>
  <c r="L180" i="19"/>
  <c r="L181" i="19"/>
  <c r="L182" i="19"/>
  <c r="L183" i="19"/>
  <c r="L184" i="19"/>
  <c r="L185" i="19"/>
  <c r="L186" i="19"/>
  <c r="L187" i="19"/>
  <c r="L22" i="22"/>
  <c r="L18" i="36" s="1"/>
  <c r="L44" i="22"/>
  <c r="L28" i="23"/>
  <c r="M97" i="21"/>
  <c r="M57" i="19"/>
  <c r="M58" i="19"/>
  <c r="M59" i="19"/>
  <c r="M169" i="19"/>
  <c r="M170" i="19"/>
  <c r="M171" i="19"/>
  <c r="M172" i="19"/>
  <c r="M173" i="19"/>
  <c r="M174" i="19"/>
  <c r="M175" i="19"/>
  <c r="M176" i="19"/>
  <c r="M177" i="19"/>
  <c r="M178" i="19"/>
  <c r="M179" i="19"/>
  <c r="M180" i="19"/>
  <c r="M181" i="19"/>
  <c r="M182" i="19"/>
  <c r="M183" i="19"/>
  <c r="M184" i="19"/>
  <c r="M185" i="19"/>
  <c r="M186" i="19"/>
  <c r="M187" i="19"/>
  <c r="M22" i="22"/>
  <c r="M44" i="22"/>
  <c r="M21" i="36" s="1"/>
  <c r="M28" i="23"/>
  <c r="N97" i="21"/>
  <c r="N57" i="19"/>
  <c r="N58" i="19"/>
  <c r="N59" i="19"/>
  <c r="N169" i="19"/>
  <c r="N170" i="19"/>
  <c r="N171" i="19"/>
  <c r="N172" i="19"/>
  <c r="N173" i="19"/>
  <c r="N174" i="19"/>
  <c r="N175" i="19"/>
  <c r="N176" i="19"/>
  <c r="N177" i="19"/>
  <c r="N178" i="19"/>
  <c r="N179" i="19"/>
  <c r="N180" i="19"/>
  <c r="N181" i="19"/>
  <c r="N182" i="19"/>
  <c r="N183" i="19"/>
  <c r="N184" i="19"/>
  <c r="N185" i="19"/>
  <c r="N186" i="19"/>
  <c r="N187" i="19"/>
  <c r="N22" i="22"/>
  <c r="N18" i="36" s="1"/>
  <c r="N44" i="22"/>
  <c r="N28" i="23"/>
  <c r="O97" i="21"/>
  <c r="O57" i="19"/>
  <c r="O58" i="19"/>
  <c r="O59" i="19"/>
  <c r="O169" i="19"/>
  <c r="O170" i="19"/>
  <c r="O171" i="19"/>
  <c r="O172" i="19"/>
  <c r="O173" i="19"/>
  <c r="O174" i="19"/>
  <c r="O175" i="19"/>
  <c r="O176" i="19"/>
  <c r="O177" i="19"/>
  <c r="O178" i="19"/>
  <c r="O179" i="19"/>
  <c r="O180" i="19"/>
  <c r="O181" i="19"/>
  <c r="O182" i="19"/>
  <c r="O184" i="19"/>
  <c r="O185" i="19"/>
  <c r="O186" i="19"/>
  <c r="O22" i="22"/>
  <c r="O18" i="36" s="1"/>
  <c r="O44" i="22"/>
  <c r="O21" i="36" s="1"/>
  <c r="O28" i="23"/>
  <c r="Q64" i="21"/>
  <c r="Q65" i="21"/>
  <c r="Q66" i="21"/>
  <c r="Q67" i="21"/>
  <c r="Q68" i="21"/>
  <c r="Q69" i="21"/>
  <c r="Q70" i="21"/>
  <c r="Q71" i="21"/>
  <c r="Q72" i="21"/>
  <c r="Q73" i="21"/>
  <c r="Q74" i="21"/>
  <c r="Q75" i="21"/>
  <c r="Q76" i="21"/>
  <c r="Q79" i="21"/>
  <c r="Q80" i="21"/>
  <c r="Q81" i="21"/>
  <c r="D136" i="11"/>
  <c r="D179" i="11"/>
  <c r="F29" i="18"/>
  <c r="E29" i="18"/>
  <c r="F30" i="18"/>
  <c r="E30" i="18"/>
  <c r="F31" i="18"/>
  <c r="E31" i="18"/>
  <c r="F32" i="18"/>
  <c r="E32" i="18"/>
  <c r="F33" i="18"/>
  <c r="E33" i="18"/>
  <c r="F34" i="18"/>
  <c r="E34" i="18"/>
  <c r="F35" i="18"/>
  <c r="E35" i="18"/>
  <c r="F36" i="18"/>
  <c r="E36" i="18"/>
  <c r="D37" i="18"/>
  <c r="DV37" i="18" s="1"/>
  <c r="D38" i="18"/>
  <c r="DV38" i="18" s="1"/>
  <c r="D39" i="18"/>
  <c r="DV39" i="18" s="1"/>
  <c r="D40" i="18"/>
  <c r="DV40" i="18" s="1"/>
  <c r="D41" i="18"/>
  <c r="DV41" i="18" s="1"/>
  <c r="F15" i="18"/>
  <c r="E15" i="18"/>
  <c r="F16" i="18"/>
  <c r="E16" i="18"/>
  <c r="F17" i="18"/>
  <c r="E17" i="18"/>
  <c r="F10" i="18"/>
  <c r="E10" i="18"/>
  <c r="F11" i="18"/>
  <c r="E11" i="18"/>
  <c r="Q97" i="21"/>
  <c r="Q20" i="20"/>
  <c r="Q27" i="20"/>
  <c r="Q34" i="20"/>
  <c r="Q73" i="20"/>
  <c r="Q120" i="19" s="1"/>
  <c r="Q80" i="20"/>
  <c r="Q87" i="20"/>
  <c r="Q57" i="19"/>
  <c r="Q58" i="19"/>
  <c r="Q59" i="19"/>
  <c r="Q169" i="19"/>
  <c r="Q170" i="19"/>
  <c r="Q171" i="19"/>
  <c r="Q172" i="19"/>
  <c r="Q194" i="19" s="1"/>
  <c r="Q173" i="19"/>
  <c r="Q174" i="19"/>
  <c r="Q175" i="19"/>
  <c r="Q176" i="19"/>
  <c r="Q198" i="19" s="1"/>
  <c r="Q177" i="19"/>
  <c r="Q178" i="19"/>
  <c r="Q179" i="19"/>
  <c r="Q180" i="19"/>
  <c r="Q181" i="19"/>
  <c r="Q184" i="19"/>
  <c r="Q185" i="19"/>
  <c r="Q186" i="19"/>
  <c r="C229" i="19"/>
  <c r="C230" i="19"/>
  <c r="C231" i="19"/>
  <c r="C232" i="19"/>
  <c r="C233" i="19"/>
  <c r="C234" i="19"/>
  <c r="C235" i="19"/>
  <c r="Q22" i="22"/>
  <c r="Q44" i="22"/>
  <c r="Q21" i="36" s="1"/>
  <c r="Q28" i="23"/>
  <c r="R64" i="21"/>
  <c r="R65" i="21"/>
  <c r="R66" i="21"/>
  <c r="R67" i="21"/>
  <c r="R68" i="21"/>
  <c r="R69" i="21"/>
  <c r="R70" i="21"/>
  <c r="R71" i="21"/>
  <c r="R72" i="21"/>
  <c r="R73" i="21"/>
  <c r="R74" i="21"/>
  <c r="R75" i="21"/>
  <c r="R76" i="21"/>
  <c r="R79" i="21"/>
  <c r="R80" i="21"/>
  <c r="R81" i="21"/>
  <c r="R97" i="21"/>
  <c r="R20" i="20"/>
  <c r="R27" i="20"/>
  <c r="R34" i="20"/>
  <c r="R73" i="20"/>
  <c r="R120" i="19" s="1"/>
  <c r="R80" i="20"/>
  <c r="R87" i="20"/>
  <c r="R57" i="19"/>
  <c r="R58" i="19"/>
  <c r="R59" i="19"/>
  <c r="R169" i="19"/>
  <c r="R170" i="19"/>
  <c r="R171" i="19"/>
  <c r="R172" i="19"/>
  <c r="R173" i="19"/>
  <c r="R174" i="19"/>
  <c r="R175" i="19"/>
  <c r="R176" i="19"/>
  <c r="R177" i="19"/>
  <c r="R178" i="19"/>
  <c r="R179" i="19"/>
  <c r="R180" i="19"/>
  <c r="R181" i="19"/>
  <c r="R184" i="19"/>
  <c r="R185" i="19"/>
  <c r="R186" i="19"/>
  <c r="R22" i="22"/>
  <c r="R44" i="22"/>
  <c r="R28" i="23"/>
  <c r="S64" i="21"/>
  <c r="S65" i="21"/>
  <c r="S66" i="21"/>
  <c r="S67" i="21"/>
  <c r="S68" i="21"/>
  <c r="S69" i="21"/>
  <c r="S70" i="21"/>
  <c r="S71" i="21"/>
  <c r="S72" i="21"/>
  <c r="S73" i="21"/>
  <c r="S74" i="21"/>
  <c r="S75" i="21"/>
  <c r="S76" i="21"/>
  <c r="S79" i="21"/>
  <c r="S80" i="21"/>
  <c r="S81" i="21"/>
  <c r="S97" i="21"/>
  <c r="S20" i="20"/>
  <c r="S27" i="20"/>
  <c r="S34" i="20"/>
  <c r="S73" i="20"/>
  <c r="S120" i="19" s="1"/>
  <c r="S80" i="20"/>
  <c r="S87" i="20"/>
  <c r="S57" i="19"/>
  <c r="S58" i="19"/>
  <c r="S59" i="19"/>
  <c r="S169" i="19"/>
  <c r="S170" i="19"/>
  <c r="S171" i="19"/>
  <c r="S172" i="19"/>
  <c r="S173" i="19"/>
  <c r="S174" i="19"/>
  <c r="S175" i="19"/>
  <c r="S176" i="19"/>
  <c r="S177" i="19"/>
  <c r="S178" i="19"/>
  <c r="S179" i="19"/>
  <c r="S180" i="19"/>
  <c r="S181" i="19"/>
  <c r="S184" i="19"/>
  <c r="S185" i="19"/>
  <c r="S186" i="19"/>
  <c r="S22" i="22"/>
  <c r="S44" i="22"/>
  <c r="S28" i="23"/>
  <c r="T64" i="21"/>
  <c r="T65" i="21"/>
  <c r="T66" i="21"/>
  <c r="T67" i="21"/>
  <c r="T68" i="21"/>
  <c r="T69" i="21"/>
  <c r="T70" i="21"/>
  <c r="T71" i="21"/>
  <c r="T72" i="21"/>
  <c r="T73" i="21"/>
  <c r="T74" i="21"/>
  <c r="T75" i="21"/>
  <c r="T76" i="21"/>
  <c r="T79" i="21"/>
  <c r="T80" i="21"/>
  <c r="T81" i="21"/>
  <c r="T97" i="21"/>
  <c r="T20" i="20"/>
  <c r="T27" i="20"/>
  <c r="T34" i="20"/>
  <c r="T73" i="20"/>
  <c r="T120" i="19" s="1"/>
  <c r="T80" i="20"/>
  <c r="T87" i="20"/>
  <c r="T57" i="19"/>
  <c r="T58" i="19"/>
  <c r="T59" i="19"/>
  <c r="T169" i="19"/>
  <c r="T170" i="19"/>
  <c r="T171" i="19"/>
  <c r="T172" i="19"/>
  <c r="T173" i="19"/>
  <c r="T174" i="19"/>
  <c r="T175" i="19"/>
  <c r="T176" i="19"/>
  <c r="T177" i="19"/>
  <c r="T178" i="19"/>
  <c r="T179" i="19"/>
  <c r="T180" i="19"/>
  <c r="T181" i="19"/>
  <c r="T184" i="19"/>
  <c r="T185" i="19"/>
  <c r="T186" i="19"/>
  <c r="T22" i="22"/>
  <c r="T18" i="36" s="1"/>
  <c r="T44" i="22"/>
  <c r="T28" i="23"/>
  <c r="U64" i="21"/>
  <c r="U65" i="21"/>
  <c r="U66" i="21"/>
  <c r="U67" i="21"/>
  <c r="U68" i="21"/>
  <c r="U69" i="21"/>
  <c r="U70" i="21"/>
  <c r="U71" i="21"/>
  <c r="U72" i="21"/>
  <c r="U73" i="21"/>
  <c r="U74" i="21"/>
  <c r="U75" i="21"/>
  <c r="U76" i="21"/>
  <c r="U79" i="21"/>
  <c r="U80" i="21"/>
  <c r="U81" i="21"/>
  <c r="U97" i="21"/>
  <c r="U20" i="20"/>
  <c r="U27" i="20"/>
  <c r="U34" i="20"/>
  <c r="U73" i="20"/>
  <c r="U120" i="19" s="1"/>
  <c r="U80" i="20"/>
  <c r="U87" i="20"/>
  <c r="U57" i="19"/>
  <c r="U58" i="19"/>
  <c r="U59" i="19"/>
  <c r="U169" i="19"/>
  <c r="U170" i="19"/>
  <c r="U171" i="19"/>
  <c r="U172" i="19"/>
  <c r="U173" i="19"/>
  <c r="U174" i="19"/>
  <c r="U175" i="19"/>
  <c r="U176" i="19"/>
  <c r="U177" i="19"/>
  <c r="U178" i="19"/>
  <c r="U179" i="19"/>
  <c r="U180" i="19"/>
  <c r="U181" i="19"/>
  <c r="U184" i="19"/>
  <c r="U185" i="19"/>
  <c r="U186" i="19"/>
  <c r="U22" i="22"/>
  <c r="U44" i="22"/>
  <c r="U28" i="23"/>
  <c r="V64" i="21"/>
  <c r="V65" i="21"/>
  <c r="V66" i="21"/>
  <c r="V67" i="21"/>
  <c r="V68" i="21"/>
  <c r="V69" i="21"/>
  <c r="V70" i="21"/>
  <c r="V71" i="21"/>
  <c r="V72" i="21"/>
  <c r="V73" i="21"/>
  <c r="V74" i="21"/>
  <c r="V75" i="21"/>
  <c r="V76" i="21"/>
  <c r="V79" i="21"/>
  <c r="V80" i="21"/>
  <c r="V81" i="21"/>
  <c r="V97" i="21"/>
  <c r="V20" i="20"/>
  <c r="V27" i="20"/>
  <c r="V34" i="20"/>
  <c r="V73" i="20"/>
  <c r="V120" i="19" s="1"/>
  <c r="V80" i="20"/>
  <c r="V87" i="20"/>
  <c r="V57" i="19"/>
  <c r="V58" i="19"/>
  <c r="V59" i="19"/>
  <c r="V169" i="19"/>
  <c r="V170" i="19"/>
  <c r="V171" i="19"/>
  <c r="V172" i="19"/>
  <c r="V173" i="19"/>
  <c r="V174" i="19"/>
  <c r="V175" i="19"/>
  <c r="V176" i="19"/>
  <c r="V177" i="19"/>
  <c r="V178" i="19"/>
  <c r="V179" i="19"/>
  <c r="V180" i="19"/>
  <c r="V181" i="19"/>
  <c r="V184" i="19"/>
  <c r="V185" i="19"/>
  <c r="V186" i="19"/>
  <c r="V22" i="22"/>
  <c r="V44" i="22"/>
  <c r="V28" i="23"/>
  <c r="W64" i="21"/>
  <c r="W65" i="21"/>
  <c r="W66" i="21"/>
  <c r="W67" i="21"/>
  <c r="W68" i="21"/>
  <c r="W69" i="21"/>
  <c r="W70" i="21"/>
  <c r="W71" i="21"/>
  <c r="W72" i="21"/>
  <c r="W73" i="21"/>
  <c r="W74" i="21"/>
  <c r="W75" i="21"/>
  <c r="W76" i="21"/>
  <c r="W79" i="21"/>
  <c r="W80" i="21"/>
  <c r="W81" i="21"/>
  <c r="W97" i="21"/>
  <c r="W20" i="20"/>
  <c r="W27" i="20"/>
  <c r="W34" i="20"/>
  <c r="W73" i="20"/>
  <c r="W120" i="19" s="1"/>
  <c r="W80" i="20"/>
  <c r="W87" i="20"/>
  <c r="W57" i="19"/>
  <c r="W58" i="19"/>
  <c r="W59" i="19"/>
  <c r="W169" i="19"/>
  <c r="W170" i="19"/>
  <c r="W171" i="19"/>
  <c r="W172" i="19"/>
  <c r="W173" i="19"/>
  <c r="W174" i="19"/>
  <c r="W175" i="19"/>
  <c r="W176" i="19"/>
  <c r="W177" i="19"/>
  <c r="W178" i="19"/>
  <c r="W179" i="19"/>
  <c r="W180" i="19"/>
  <c r="W181" i="19"/>
  <c r="W184" i="19"/>
  <c r="W185" i="19"/>
  <c r="W186" i="19"/>
  <c r="W22" i="22"/>
  <c r="W44" i="22"/>
  <c r="W28" i="23"/>
  <c r="X64" i="21"/>
  <c r="X65" i="21"/>
  <c r="X66" i="21"/>
  <c r="X67" i="21"/>
  <c r="X68" i="21"/>
  <c r="X69" i="21"/>
  <c r="X70" i="21"/>
  <c r="X71" i="21"/>
  <c r="X72" i="21"/>
  <c r="X73" i="21"/>
  <c r="X74" i="21"/>
  <c r="X75" i="21"/>
  <c r="X76" i="21"/>
  <c r="X79" i="21"/>
  <c r="X80" i="21"/>
  <c r="X81" i="21"/>
  <c r="X97" i="21"/>
  <c r="X20" i="20"/>
  <c r="X27" i="20"/>
  <c r="X34" i="20"/>
  <c r="X73" i="20"/>
  <c r="X120" i="19" s="1"/>
  <c r="X80" i="20"/>
  <c r="X87" i="20"/>
  <c r="X57" i="19"/>
  <c r="X58" i="19"/>
  <c r="X59" i="19"/>
  <c r="X169" i="19"/>
  <c r="X170" i="19"/>
  <c r="X192" i="19" s="1"/>
  <c r="X171" i="19"/>
  <c r="X172" i="19"/>
  <c r="X173" i="19"/>
  <c r="X174" i="19"/>
  <c r="X196" i="19" s="1"/>
  <c r="X175" i="19"/>
  <c r="X176" i="19"/>
  <c r="X177" i="19"/>
  <c r="X178" i="19"/>
  <c r="X200" i="19" s="1"/>
  <c r="X179" i="19"/>
  <c r="X180" i="19"/>
  <c r="X181" i="19"/>
  <c r="X184" i="19"/>
  <c r="X185" i="19"/>
  <c r="X186" i="19"/>
  <c r="X22" i="22"/>
  <c r="X18" i="36" s="1"/>
  <c r="X44" i="22"/>
  <c r="X28" i="23"/>
  <c r="Y64" i="21"/>
  <c r="Y65" i="21"/>
  <c r="Y66" i="21"/>
  <c r="Y67" i="21"/>
  <c r="Y68" i="21"/>
  <c r="Y69" i="21"/>
  <c r="Y70" i="21"/>
  <c r="Y71" i="21"/>
  <c r="Y72" i="21"/>
  <c r="Y73" i="21"/>
  <c r="Y74" i="21"/>
  <c r="Y75" i="21"/>
  <c r="Y76" i="21"/>
  <c r="Y79" i="21"/>
  <c r="Y80" i="21"/>
  <c r="Y81" i="21"/>
  <c r="Y97" i="21"/>
  <c r="Y20" i="20"/>
  <c r="Y27" i="20"/>
  <c r="Y34" i="20"/>
  <c r="Y73" i="20"/>
  <c r="Y120" i="19" s="1"/>
  <c r="Y80" i="20"/>
  <c r="Y87" i="20"/>
  <c r="Y57" i="19"/>
  <c r="Y58" i="19"/>
  <c r="Y59" i="19"/>
  <c r="Y169" i="19"/>
  <c r="Y170" i="19"/>
  <c r="Y171" i="19"/>
  <c r="Y172" i="19"/>
  <c r="Y173" i="19"/>
  <c r="Y174" i="19"/>
  <c r="Y175" i="19"/>
  <c r="Y176" i="19"/>
  <c r="Y177" i="19"/>
  <c r="Y178" i="19"/>
  <c r="Y179" i="19"/>
  <c r="Y180" i="19"/>
  <c r="Y181" i="19"/>
  <c r="Y184" i="19"/>
  <c r="Y185" i="19"/>
  <c r="Y186" i="19"/>
  <c r="Y22" i="22"/>
  <c r="Y44" i="22"/>
  <c r="Y28" i="23"/>
  <c r="Z64" i="21"/>
  <c r="Z65" i="21"/>
  <c r="Z66" i="21"/>
  <c r="Z67" i="21"/>
  <c r="Z68" i="21"/>
  <c r="Z69" i="21"/>
  <c r="Z70" i="21"/>
  <c r="Z71" i="21"/>
  <c r="Z72" i="21"/>
  <c r="Z73" i="21"/>
  <c r="Z74" i="21"/>
  <c r="Z75" i="21"/>
  <c r="Z76" i="21"/>
  <c r="Z79" i="21"/>
  <c r="Z80" i="21"/>
  <c r="Z81" i="21"/>
  <c r="Z97" i="21"/>
  <c r="Z20" i="20"/>
  <c r="Z27" i="20"/>
  <c r="Z34" i="20"/>
  <c r="Z73" i="20"/>
  <c r="Z120" i="19" s="1"/>
  <c r="Z80" i="20"/>
  <c r="Z87" i="20"/>
  <c r="Z57" i="19"/>
  <c r="Z58" i="19"/>
  <c r="Z59" i="19"/>
  <c r="Z169" i="19"/>
  <c r="Z170" i="19"/>
  <c r="Z171" i="19"/>
  <c r="Z172" i="19"/>
  <c r="Z194" i="19" s="1"/>
  <c r="Z173" i="19"/>
  <c r="Z174" i="19"/>
  <c r="Z175" i="19"/>
  <c r="Z176" i="19"/>
  <c r="Z198" i="19" s="1"/>
  <c r="Z177" i="19"/>
  <c r="Z178" i="19"/>
  <c r="Z179" i="19"/>
  <c r="Z180" i="19"/>
  <c r="Z202" i="19" s="1"/>
  <c r="Z181" i="19"/>
  <c r="Z184" i="19"/>
  <c r="Z185" i="19"/>
  <c r="Z186" i="19"/>
  <c r="Z22" i="22"/>
  <c r="Z44" i="22"/>
  <c r="Z28" i="23"/>
  <c r="AA64" i="21"/>
  <c r="AA65" i="21"/>
  <c r="AA66" i="21"/>
  <c r="AA67" i="21"/>
  <c r="AA68" i="21"/>
  <c r="AA69" i="21"/>
  <c r="AA70" i="21"/>
  <c r="AA71" i="21"/>
  <c r="AA72" i="21"/>
  <c r="AA73" i="21"/>
  <c r="AA74" i="21"/>
  <c r="AA75" i="21"/>
  <c r="AA76" i="21"/>
  <c r="AA79" i="21"/>
  <c r="AA80" i="21"/>
  <c r="AA81" i="21"/>
  <c r="AA97" i="21"/>
  <c r="AA20" i="20"/>
  <c r="AA27" i="20"/>
  <c r="AA34" i="20"/>
  <c r="AA73" i="20"/>
  <c r="AA120" i="19" s="1"/>
  <c r="AA80" i="20"/>
  <c r="AA87" i="20"/>
  <c r="AA57" i="19"/>
  <c r="AA58" i="19"/>
  <c r="AA59" i="19"/>
  <c r="AA169" i="19"/>
  <c r="AA170" i="19"/>
  <c r="AA171" i="19"/>
  <c r="AA172" i="19"/>
  <c r="AA173" i="19"/>
  <c r="AA174" i="19"/>
  <c r="AA175" i="19"/>
  <c r="AA176" i="19"/>
  <c r="AA177" i="19"/>
  <c r="AA178" i="19"/>
  <c r="AA179" i="19"/>
  <c r="AA180" i="19"/>
  <c r="AA181" i="19"/>
  <c r="AA184" i="19"/>
  <c r="AA185" i="19"/>
  <c r="AA186" i="19"/>
  <c r="AA22" i="22"/>
  <c r="AA44" i="22"/>
  <c r="AA28" i="23"/>
  <c r="AB64" i="21"/>
  <c r="AB65" i="21"/>
  <c r="AB66" i="21"/>
  <c r="AB67" i="21"/>
  <c r="AB68" i="21"/>
  <c r="AB69" i="21"/>
  <c r="AB70" i="21"/>
  <c r="AB71" i="21"/>
  <c r="AB72" i="21"/>
  <c r="AB73" i="21"/>
  <c r="AB74" i="21"/>
  <c r="AB75" i="21"/>
  <c r="AB76" i="21"/>
  <c r="AB79" i="21"/>
  <c r="AB80" i="21"/>
  <c r="AB81" i="21"/>
  <c r="AB97" i="21"/>
  <c r="AB20" i="20"/>
  <c r="AB27" i="20"/>
  <c r="AB34" i="20"/>
  <c r="AB73" i="20"/>
  <c r="AB120" i="19" s="1"/>
  <c r="AB80" i="20"/>
  <c r="AB87" i="20"/>
  <c r="AB57" i="19"/>
  <c r="AB58" i="19"/>
  <c r="AB59" i="19"/>
  <c r="AB169" i="19"/>
  <c r="AB170" i="19"/>
  <c r="AB192" i="19" s="1"/>
  <c r="AB171" i="19"/>
  <c r="AB172" i="19"/>
  <c r="AB173" i="19"/>
  <c r="AB174" i="19"/>
  <c r="AB196" i="19" s="1"/>
  <c r="AB175" i="19"/>
  <c r="AB176" i="19"/>
  <c r="AB177" i="19"/>
  <c r="AB178" i="19"/>
  <c r="AB200" i="19" s="1"/>
  <c r="AB179" i="19"/>
  <c r="AB180" i="19"/>
  <c r="AB181" i="19"/>
  <c r="AB184" i="19"/>
  <c r="AB185" i="19"/>
  <c r="AB186" i="19"/>
  <c r="AB22" i="22"/>
  <c r="AB18" i="36" s="1"/>
  <c r="AB44" i="22"/>
  <c r="AB28" i="23"/>
  <c r="AD64" i="21"/>
  <c r="AD65" i="21"/>
  <c r="AD66" i="21"/>
  <c r="AD67" i="21"/>
  <c r="AD68" i="21"/>
  <c r="AD69" i="21"/>
  <c r="AD70" i="21"/>
  <c r="AD71" i="21"/>
  <c r="AD72" i="21"/>
  <c r="AD73" i="21"/>
  <c r="AD74" i="21"/>
  <c r="AD75" i="21"/>
  <c r="AD76" i="21"/>
  <c r="AD79" i="21"/>
  <c r="AD80" i="21"/>
  <c r="AD81" i="21"/>
  <c r="F37" i="18"/>
  <c r="E37" i="18"/>
  <c r="F38" i="18"/>
  <c r="E38" i="18"/>
  <c r="F39" i="18"/>
  <c r="E39" i="18"/>
  <c r="F40" i="18"/>
  <c r="E40" i="18"/>
  <c r="F41" i="18"/>
  <c r="E41" i="18"/>
  <c r="D42" i="18"/>
  <c r="EJ42" i="18" s="1"/>
  <c r="D43" i="18"/>
  <c r="EJ43" i="18" s="1"/>
  <c r="D44" i="18"/>
  <c r="EJ44" i="18" s="1"/>
  <c r="D45" i="18"/>
  <c r="EJ45" i="18" s="1"/>
  <c r="D46" i="18"/>
  <c r="EJ46" i="18" s="1"/>
  <c r="F18" i="18"/>
  <c r="E18" i="18"/>
  <c r="F19" i="18"/>
  <c r="E19" i="18"/>
  <c r="AD97" i="21"/>
  <c r="AD20" i="20"/>
  <c r="AD27" i="20"/>
  <c r="AD34" i="20"/>
  <c r="AD73" i="20"/>
  <c r="AD120" i="19" s="1"/>
  <c r="AD80" i="20"/>
  <c r="AD87" i="20"/>
  <c r="AD57" i="19"/>
  <c r="AD58" i="19"/>
  <c r="AD59" i="19"/>
  <c r="AD169" i="19"/>
  <c r="AD170" i="19"/>
  <c r="AD192" i="19" s="1"/>
  <c r="AD171" i="19"/>
  <c r="AD172" i="19"/>
  <c r="AD173" i="19"/>
  <c r="AD174" i="19"/>
  <c r="AD196" i="19" s="1"/>
  <c r="AD175" i="19"/>
  <c r="AD176" i="19"/>
  <c r="AD177" i="19"/>
  <c r="AD178" i="19"/>
  <c r="AD200" i="19" s="1"/>
  <c r="AD179" i="19"/>
  <c r="AD180" i="19"/>
  <c r="AD181" i="19"/>
  <c r="AD184" i="19"/>
  <c r="AD185" i="19"/>
  <c r="AD186" i="19"/>
  <c r="C236" i="19"/>
  <c r="C237" i="19"/>
  <c r="C238" i="19"/>
  <c r="C239" i="19"/>
  <c r="C240" i="19"/>
  <c r="C241" i="19"/>
  <c r="C242" i="19"/>
  <c r="AD22" i="22"/>
  <c r="AD44" i="22"/>
  <c r="AD28" i="23"/>
  <c r="AE64" i="21"/>
  <c r="AE65" i="21"/>
  <c r="AE66" i="21"/>
  <c r="AE67" i="21"/>
  <c r="AE68" i="21"/>
  <c r="AE69" i="21"/>
  <c r="AE70" i="21"/>
  <c r="AE71" i="21"/>
  <c r="AE72" i="21"/>
  <c r="AE73" i="21"/>
  <c r="AE74" i="21"/>
  <c r="AE75" i="21"/>
  <c r="AE76" i="21"/>
  <c r="AE79" i="21"/>
  <c r="AE80" i="21"/>
  <c r="AE81" i="21"/>
  <c r="AE97" i="21"/>
  <c r="AE20" i="20"/>
  <c r="AE27" i="20"/>
  <c r="AE34" i="20"/>
  <c r="AE73" i="20"/>
  <c r="AE120" i="19" s="1"/>
  <c r="AE80" i="20"/>
  <c r="AE87" i="20"/>
  <c r="AE57" i="19"/>
  <c r="AE58" i="19"/>
  <c r="AE59" i="19"/>
  <c r="AE169" i="19"/>
  <c r="AE170" i="19"/>
  <c r="AE192" i="19" s="1"/>
  <c r="AE171" i="19"/>
  <c r="AE172" i="19"/>
  <c r="AE173" i="19"/>
  <c r="AE174" i="19"/>
  <c r="AE196" i="19" s="1"/>
  <c r="AE175" i="19"/>
  <c r="AE176" i="19"/>
  <c r="AE177" i="19"/>
  <c r="AE178" i="19"/>
  <c r="AE200" i="19" s="1"/>
  <c r="AE179" i="19"/>
  <c r="AE180" i="19"/>
  <c r="AE181" i="19"/>
  <c r="AE184" i="19"/>
  <c r="AE206" i="19" s="1"/>
  <c r="AE185" i="19"/>
  <c r="AE186" i="19"/>
  <c r="AE22" i="22"/>
  <c r="AE18" i="36" s="1"/>
  <c r="AE44" i="22"/>
  <c r="AE28" i="23"/>
  <c r="AF64" i="21"/>
  <c r="AF65" i="21"/>
  <c r="AF66" i="21"/>
  <c r="AF67" i="21"/>
  <c r="AF68" i="21"/>
  <c r="AF69" i="21"/>
  <c r="AF70" i="21"/>
  <c r="AF71" i="21"/>
  <c r="AF72" i="21"/>
  <c r="AF73" i="21"/>
  <c r="AF74" i="21"/>
  <c r="AF75" i="21"/>
  <c r="AF76" i="21"/>
  <c r="AF79" i="21"/>
  <c r="AF80" i="21"/>
  <c r="AF81" i="21"/>
  <c r="AF97" i="21"/>
  <c r="AF20" i="20"/>
  <c r="AF27" i="20"/>
  <c r="AF34" i="20"/>
  <c r="AF73" i="20"/>
  <c r="AF120" i="19" s="1"/>
  <c r="AF80" i="20"/>
  <c r="AF87" i="20"/>
  <c r="AF57" i="19"/>
  <c r="AF58" i="19"/>
  <c r="AF59" i="19"/>
  <c r="AF169" i="19"/>
  <c r="AF170" i="19"/>
  <c r="AF171" i="19"/>
  <c r="AF172" i="19"/>
  <c r="AF173" i="19"/>
  <c r="AF174" i="19"/>
  <c r="AF175" i="19"/>
  <c r="AF176" i="19"/>
  <c r="AF177" i="19"/>
  <c r="AF178" i="19"/>
  <c r="AF179" i="19"/>
  <c r="AF180" i="19"/>
  <c r="AF181" i="19"/>
  <c r="AF184" i="19"/>
  <c r="AF185" i="19"/>
  <c r="AF186" i="19"/>
  <c r="AF22" i="22"/>
  <c r="AF44" i="22"/>
  <c r="AF28" i="23"/>
  <c r="AG64" i="21"/>
  <c r="AG65" i="21"/>
  <c r="AG66" i="21"/>
  <c r="AG67" i="21"/>
  <c r="AG68" i="21"/>
  <c r="AG69" i="21"/>
  <c r="AG70" i="21"/>
  <c r="AG71" i="21"/>
  <c r="AG72" i="21"/>
  <c r="AG73" i="21"/>
  <c r="AG74" i="21"/>
  <c r="AG75" i="21"/>
  <c r="AG76" i="21"/>
  <c r="AG79" i="21"/>
  <c r="AG80" i="21"/>
  <c r="AG81" i="21"/>
  <c r="AG97" i="21"/>
  <c r="AG20" i="20"/>
  <c r="AG27" i="20"/>
  <c r="AG34" i="20"/>
  <c r="AG73" i="20"/>
  <c r="AG120" i="19" s="1"/>
  <c r="AG80" i="20"/>
  <c r="AG87" i="20"/>
  <c r="AG57" i="19"/>
  <c r="AG58" i="19"/>
  <c r="AG59" i="19"/>
  <c r="AG169" i="19"/>
  <c r="AG170" i="19"/>
  <c r="AG171" i="19"/>
  <c r="AG172" i="19"/>
  <c r="AG194" i="19" s="1"/>
  <c r="AG173" i="19"/>
  <c r="AG174" i="19"/>
  <c r="AG175" i="19"/>
  <c r="AG176" i="19"/>
  <c r="AG198" i="19" s="1"/>
  <c r="AG177" i="19"/>
  <c r="AG178" i="19"/>
  <c r="AG179" i="19"/>
  <c r="AG180" i="19"/>
  <c r="AG181" i="19"/>
  <c r="AG184" i="19"/>
  <c r="AG185" i="19"/>
  <c r="AG186" i="19"/>
  <c r="AG22" i="22"/>
  <c r="AG44" i="22"/>
  <c r="AG28" i="23"/>
  <c r="AH64" i="21"/>
  <c r="AH65" i="21"/>
  <c r="AH66" i="21"/>
  <c r="AH67" i="21"/>
  <c r="AH68" i="21"/>
  <c r="AH69" i="21"/>
  <c r="AH70" i="21"/>
  <c r="AH71" i="21"/>
  <c r="AH72" i="21"/>
  <c r="AH73" i="21"/>
  <c r="AH74" i="21"/>
  <c r="AH75" i="21"/>
  <c r="AH76" i="21"/>
  <c r="AH79" i="21"/>
  <c r="AH80" i="21"/>
  <c r="AH81" i="21"/>
  <c r="AH97" i="21"/>
  <c r="AH20" i="20"/>
  <c r="AH27" i="20"/>
  <c r="AH34" i="20"/>
  <c r="AH73" i="20"/>
  <c r="AH120" i="19" s="1"/>
  <c r="AH80" i="20"/>
  <c r="AH87" i="20"/>
  <c r="AH57" i="19"/>
  <c r="AH58" i="19"/>
  <c r="AH59" i="19"/>
  <c r="AH169" i="19"/>
  <c r="AH170" i="19"/>
  <c r="AH171" i="19"/>
  <c r="AH172" i="19"/>
  <c r="AH173" i="19"/>
  <c r="AH174" i="19"/>
  <c r="AH175" i="19"/>
  <c r="AH176" i="19"/>
  <c r="AH177" i="19"/>
  <c r="AH178" i="19"/>
  <c r="AH179" i="19"/>
  <c r="AH180" i="19"/>
  <c r="AH181" i="19"/>
  <c r="AH184" i="19"/>
  <c r="AH185" i="19"/>
  <c r="AH186" i="19"/>
  <c r="AH22" i="22"/>
  <c r="AH44" i="22"/>
  <c r="AH28" i="23"/>
  <c r="AI64" i="21"/>
  <c r="AI65" i="21"/>
  <c r="AI66" i="21"/>
  <c r="AI67" i="21"/>
  <c r="AI68" i="21"/>
  <c r="AI69" i="21"/>
  <c r="AI70" i="21"/>
  <c r="AI71" i="21"/>
  <c r="AI72" i="21"/>
  <c r="AI73" i="21"/>
  <c r="AI74" i="21"/>
  <c r="AI75" i="21"/>
  <c r="AI76" i="21"/>
  <c r="AI79" i="21"/>
  <c r="AI80" i="21"/>
  <c r="AI81" i="21"/>
  <c r="AI97" i="21"/>
  <c r="AI20" i="20"/>
  <c r="AI27" i="20"/>
  <c r="AI34" i="20"/>
  <c r="AI73" i="20"/>
  <c r="AI120" i="19" s="1"/>
  <c r="AI80" i="20"/>
  <c r="AI87" i="20"/>
  <c r="AI57" i="19"/>
  <c r="AI58" i="19"/>
  <c r="AI59" i="19"/>
  <c r="AI169" i="19"/>
  <c r="AI170" i="19"/>
  <c r="AI192" i="19" s="1"/>
  <c r="AI171" i="19"/>
  <c r="AI172" i="19"/>
  <c r="AI173" i="19"/>
  <c r="AI174" i="19"/>
  <c r="AI196" i="19" s="1"/>
  <c r="AI175" i="19"/>
  <c r="AI176" i="19"/>
  <c r="AI177" i="19"/>
  <c r="AI178" i="19"/>
  <c r="AI200" i="19" s="1"/>
  <c r="AI179" i="19"/>
  <c r="AI180" i="19"/>
  <c r="AI181" i="19"/>
  <c r="AI184" i="19"/>
  <c r="AI206" i="19" s="1"/>
  <c r="AI185" i="19"/>
  <c r="AI186" i="19"/>
  <c r="AI22" i="22"/>
  <c r="AI18" i="36" s="1"/>
  <c r="AI44" i="22"/>
  <c r="AI28" i="23"/>
  <c r="AJ64" i="21"/>
  <c r="AJ65" i="21"/>
  <c r="AJ66" i="21"/>
  <c r="AJ67" i="21"/>
  <c r="AJ68" i="21"/>
  <c r="AJ69" i="21"/>
  <c r="AJ70" i="21"/>
  <c r="AJ71" i="21"/>
  <c r="AJ72" i="21"/>
  <c r="AJ73" i="21"/>
  <c r="AJ74" i="21"/>
  <c r="AJ75" i="21"/>
  <c r="AJ76" i="21"/>
  <c r="AJ79" i="21"/>
  <c r="AJ80" i="21"/>
  <c r="AJ81" i="21"/>
  <c r="AJ97" i="21"/>
  <c r="AJ20" i="20"/>
  <c r="AJ27" i="20"/>
  <c r="AJ34" i="20"/>
  <c r="AJ73" i="20"/>
  <c r="AJ120" i="19" s="1"/>
  <c r="AJ80" i="20"/>
  <c r="AJ87" i="20"/>
  <c r="AJ57" i="19"/>
  <c r="AJ58" i="19"/>
  <c r="AJ59" i="19"/>
  <c r="AJ169" i="19"/>
  <c r="AJ170" i="19"/>
  <c r="AJ171" i="19"/>
  <c r="AJ172" i="19"/>
  <c r="AJ173" i="19"/>
  <c r="AJ174" i="19"/>
  <c r="AJ175" i="19"/>
  <c r="AJ176" i="19"/>
  <c r="AJ177" i="19"/>
  <c r="AJ178" i="19"/>
  <c r="AJ179" i="19"/>
  <c r="AJ180" i="19"/>
  <c r="AJ181" i="19"/>
  <c r="AJ184" i="19"/>
  <c r="AJ185" i="19"/>
  <c r="AJ186" i="19"/>
  <c r="AJ22" i="22"/>
  <c r="AJ44" i="22"/>
  <c r="AJ28" i="23"/>
  <c r="AK64" i="21"/>
  <c r="AK65" i="21"/>
  <c r="AK66" i="21"/>
  <c r="AK67" i="21"/>
  <c r="AK68" i="21"/>
  <c r="AK69" i="21"/>
  <c r="AK70" i="21"/>
  <c r="AK71" i="21"/>
  <c r="AK72" i="21"/>
  <c r="AK73" i="21"/>
  <c r="AK74" i="21"/>
  <c r="AK75" i="21"/>
  <c r="AK76" i="21"/>
  <c r="AK79" i="21"/>
  <c r="AK80" i="21"/>
  <c r="AK81" i="21"/>
  <c r="AK97" i="21"/>
  <c r="AK20" i="20"/>
  <c r="AK27" i="20"/>
  <c r="AK34" i="20"/>
  <c r="AK73" i="20"/>
  <c r="AK120" i="19" s="1"/>
  <c r="AK80" i="20"/>
  <c r="AK87" i="20"/>
  <c r="AK57" i="19"/>
  <c r="AK58" i="19"/>
  <c r="AK59" i="19"/>
  <c r="AK169" i="19"/>
  <c r="AK170" i="19"/>
  <c r="AK171" i="19"/>
  <c r="AK172" i="19"/>
  <c r="AK194" i="19" s="1"/>
  <c r="AK173" i="19"/>
  <c r="AK174" i="19"/>
  <c r="AK175" i="19"/>
  <c r="AK176" i="19"/>
  <c r="AK198" i="19" s="1"/>
  <c r="AK177" i="19"/>
  <c r="AK178" i="19"/>
  <c r="AK179" i="19"/>
  <c r="AK180" i="19"/>
  <c r="AK181" i="19"/>
  <c r="AK184" i="19"/>
  <c r="AK185" i="19"/>
  <c r="AK186" i="19"/>
  <c r="AK22" i="22"/>
  <c r="AK44" i="22"/>
  <c r="AK28" i="23"/>
  <c r="AL64" i="21"/>
  <c r="AL65" i="21"/>
  <c r="AL66" i="21"/>
  <c r="AL67" i="21"/>
  <c r="AL68" i="21"/>
  <c r="AL69" i="21"/>
  <c r="AL70" i="21"/>
  <c r="AL71" i="21"/>
  <c r="AL72" i="21"/>
  <c r="AL73" i="21"/>
  <c r="AL74" i="21"/>
  <c r="AL75" i="21"/>
  <c r="AL76" i="21"/>
  <c r="AL79" i="21"/>
  <c r="AL80" i="21"/>
  <c r="AL81" i="21"/>
  <c r="AL97" i="21"/>
  <c r="AL20" i="20"/>
  <c r="AL27" i="20"/>
  <c r="AL34" i="20"/>
  <c r="AL73" i="20"/>
  <c r="AL120" i="19" s="1"/>
  <c r="AL80" i="20"/>
  <c r="AL87" i="20"/>
  <c r="AL57" i="19"/>
  <c r="AL58" i="19"/>
  <c r="AL59" i="19"/>
  <c r="AL169" i="19"/>
  <c r="AL170" i="19"/>
  <c r="AL171" i="19"/>
  <c r="AL172" i="19"/>
  <c r="AL173" i="19"/>
  <c r="AL174" i="19"/>
  <c r="AL175" i="19"/>
  <c r="AL176" i="19"/>
  <c r="AL177" i="19"/>
  <c r="AL178" i="19"/>
  <c r="AL179" i="19"/>
  <c r="AL180" i="19"/>
  <c r="AL181" i="19"/>
  <c r="AL184" i="19"/>
  <c r="AL185" i="19"/>
  <c r="AL186" i="19"/>
  <c r="AL22" i="22"/>
  <c r="AL44" i="22"/>
  <c r="AL28" i="23"/>
  <c r="AM64" i="21"/>
  <c r="AM65" i="21"/>
  <c r="AM66" i="21"/>
  <c r="AM67" i="21"/>
  <c r="AM68" i="21"/>
  <c r="AM69" i="21"/>
  <c r="AM70" i="21"/>
  <c r="AM71" i="21"/>
  <c r="AM72" i="21"/>
  <c r="AM73" i="21"/>
  <c r="AM74" i="21"/>
  <c r="AM75" i="21"/>
  <c r="AM76" i="21"/>
  <c r="AM79" i="21"/>
  <c r="AM80" i="21"/>
  <c r="AM81" i="21"/>
  <c r="AM97" i="21"/>
  <c r="AM20" i="20"/>
  <c r="AM27" i="20"/>
  <c r="AM34" i="20"/>
  <c r="AM73" i="20"/>
  <c r="AM120" i="19" s="1"/>
  <c r="AM80" i="20"/>
  <c r="AM87" i="20"/>
  <c r="AM57" i="19"/>
  <c r="AM58" i="19"/>
  <c r="AM59" i="19"/>
  <c r="AM169" i="19"/>
  <c r="AM170" i="19"/>
  <c r="AM192" i="19" s="1"/>
  <c r="AM171" i="19"/>
  <c r="AM172" i="19"/>
  <c r="AM173" i="19"/>
  <c r="AM174" i="19"/>
  <c r="AM196" i="19" s="1"/>
  <c r="AM175" i="19"/>
  <c r="AM176" i="19"/>
  <c r="AM177" i="19"/>
  <c r="AM178" i="19"/>
  <c r="AM200" i="19" s="1"/>
  <c r="AM179" i="19"/>
  <c r="AM180" i="19"/>
  <c r="AM181" i="19"/>
  <c r="AM184" i="19"/>
  <c r="AM206" i="19" s="1"/>
  <c r="AM185" i="19"/>
  <c r="AM186" i="19"/>
  <c r="AM22" i="22"/>
  <c r="AM18" i="36" s="1"/>
  <c r="AM44" i="22"/>
  <c r="AM28" i="23"/>
  <c r="AN64" i="21"/>
  <c r="AN65" i="21"/>
  <c r="AN66" i="21"/>
  <c r="AN67" i="21"/>
  <c r="AN68" i="21"/>
  <c r="AN69" i="21"/>
  <c r="AN70" i="21"/>
  <c r="AN71" i="21"/>
  <c r="AN72" i="21"/>
  <c r="AN73" i="21"/>
  <c r="AN74" i="21"/>
  <c r="AN75" i="21"/>
  <c r="AN76" i="21"/>
  <c r="AN79" i="21"/>
  <c r="AN80" i="21"/>
  <c r="AN81" i="21"/>
  <c r="AN97" i="21"/>
  <c r="AN20" i="20"/>
  <c r="AN27" i="20"/>
  <c r="AN34" i="20"/>
  <c r="AN73" i="20"/>
  <c r="AN120" i="19" s="1"/>
  <c r="AN80" i="20"/>
  <c r="AN87" i="20"/>
  <c r="AN57" i="19"/>
  <c r="AN58" i="19"/>
  <c r="AN59" i="19"/>
  <c r="AN169" i="19"/>
  <c r="AN170" i="19"/>
  <c r="AN171" i="19"/>
  <c r="AN172" i="19"/>
  <c r="AN173" i="19"/>
  <c r="AN174" i="19"/>
  <c r="AN175" i="19"/>
  <c r="AN176" i="19"/>
  <c r="AN177" i="19"/>
  <c r="AN178" i="19"/>
  <c r="AN179" i="19"/>
  <c r="AN180" i="19"/>
  <c r="AN181" i="19"/>
  <c r="AN184" i="19"/>
  <c r="AN185" i="19"/>
  <c r="AN186" i="19"/>
  <c r="AN22" i="22"/>
  <c r="AN44" i="22"/>
  <c r="AN28" i="23"/>
  <c r="AO64" i="21"/>
  <c r="AO65" i="21"/>
  <c r="AO66" i="21"/>
  <c r="AO67" i="21"/>
  <c r="AO68" i="21"/>
  <c r="AO69" i="21"/>
  <c r="AO70" i="21"/>
  <c r="AO71" i="21"/>
  <c r="AO72" i="21"/>
  <c r="AO73" i="21"/>
  <c r="AO74" i="21"/>
  <c r="AO75" i="21"/>
  <c r="AO76" i="21"/>
  <c r="AO79" i="21"/>
  <c r="AO80" i="21"/>
  <c r="AO81" i="21"/>
  <c r="AO97" i="21"/>
  <c r="AO20" i="20"/>
  <c r="AO27" i="20"/>
  <c r="AO34" i="20"/>
  <c r="AO73" i="20"/>
  <c r="AO120" i="19" s="1"/>
  <c r="AO80" i="20"/>
  <c r="AO87" i="20"/>
  <c r="AO57" i="19"/>
  <c r="AO58" i="19"/>
  <c r="AO59" i="19"/>
  <c r="AO169" i="19"/>
  <c r="AO170" i="19"/>
  <c r="AO171" i="19"/>
  <c r="AO172" i="19"/>
  <c r="AO194" i="19" s="1"/>
  <c r="AO173" i="19"/>
  <c r="AO174" i="19"/>
  <c r="AO175" i="19"/>
  <c r="AO176" i="19"/>
  <c r="AO198" i="19" s="1"/>
  <c r="AO177" i="19"/>
  <c r="AO178" i="19"/>
  <c r="AO179" i="19"/>
  <c r="AO180" i="19"/>
  <c r="AO202" i="19" s="1"/>
  <c r="AO181" i="19"/>
  <c r="AO184" i="19"/>
  <c r="AO185" i="19"/>
  <c r="AO186" i="19"/>
  <c r="AO208" i="19" s="1"/>
  <c r="AO22" i="22"/>
  <c r="AO44" i="22"/>
  <c r="AO28" i="23"/>
  <c r="AQ64" i="21"/>
  <c r="AQ65" i="21"/>
  <c r="AQ66" i="21"/>
  <c r="AQ67" i="21"/>
  <c r="AQ68" i="21"/>
  <c r="AQ69" i="21"/>
  <c r="AQ70" i="21"/>
  <c r="AQ71" i="21"/>
  <c r="AQ72" i="21"/>
  <c r="AQ73" i="21"/>
  <c r="AQ74" i="21"/>
  <c r="AQ75" i="21"/>
  <c r="AQ76" i="21"/>
  <c r="AQ79" i="21"/>
  <c r="AQ80" i="21"/>
  <c r="AQ81" i="21"/>
  <c r="F42" i="18"/>
  <c r="E42" i="18"/>
  <c r="F43" i="18"/>
  <c r="E43" i="18"/>
  <c r="F44" i="18"/>
  <c r="E44" i="18"/>
  <c r="F45" i="18"/>
  <c r="E45" i="18"/>
  <c r="F46" i="18"/>
  <c r="E46" i="18"/>
  <c r="D47" i="18"/>
  <c r="EX47" i="18" s="1"/>
  <c r="D48" i="18"/>
  <c r="EX48" i="18" s="1"/>
  <c r="D49" i="18"/>
  <c r="D50" i="18"/>
  <c r="D51" i="18"/>
  <c r="EX51" i="18" s="1"/>
  <c r="F20" i="18"/>
  <c r="E20" i="18"/>
  <c r="F21" i="18"/>
  <c r="E21" i="18"/>
  <c r="AQ97" i="21"/>
  <c r="AQ20" i="20"/>
  <c r="AQ27" i="20"/>
  <c r="AQ34" i="20"/>
  <c r="AQ73" i="20"/>
  <c r="AQ120" i="19" s="1"/>
  <c r="AQ80" i="20"/>
  <c r="AQ87" i="20"/>
  <c r="AQ57" i="19"/>
  <c r="AQ58" i="19"/>
  <c r="AQ59" i="19"/>
  <c r="AQ169" i="19"/>
  <c r="AQ170" i="19"/>
  <c r="AQ171" i="19"/>
  <c r="AQ172" i="19"/>
  <c r="AQ194" i="19" s="1"/>
  <c r="AQ173" i="19"/>
  <c r="AQ174" i="19"/>
  <c r="AQ175" i="19"/>
  <c r="AQ176" i="19"/>
  <c r="AQ198" i="19" s="1"/>
  <c r="AQ177" i="19"/>
  <c r="AQ178" i="19"/>
  <c r="AQ179" i="19"/>
  <c r="AQ180" i="19"/>
  <c r="AQ181" i="19"/>
  <c r="AQ184" i="19"/>
  <c r="AQ185" i="19"/>
  <c r="AQ186" i="19"/>
  <c r="AQ208" i="19" s="1"/>
  <c r="C243" i="19"/>
  <c r="C244" i="19"/>
  <c r="C245" i="19"/>
  <c r="C246" i="19"/>
  <c r="C247" i="19"/>
  <c r="C248" i="19"/>
  <c r="C249" i="19"/>
  <c r="AQ22" i="22"/>
  <c r="AQ44" i="22"/>
  <c r="AQ28" i="23"/>
  <c r="AR64" i="21"/>
  <c r="AR65" i="21"/>
  <c r="AR66" i="21"/>
  <c r="AR67" i="21"/>
  <c r="AR68" i="21"/>
  <c r="AR69" i="21"/>
  <c r="AR70" i="21"/>
  <c r="AR71" i="21"/>
  <c r="AR72" i="21"/>
  <c r="AR73" i="21"/>
  <c r="AR74" i="21"/>
  <c r="AR75" i="21"/>
  <c r="AR76" i="21"/>
  <c r="AR79" i="21"/>
  <c r="AR80" i="21"/>
  <c r="AR81" i="21"/>
  <c r="AR97" i="21"/>
  <c r="AR20" i="20"/>
  <c r="AR27" i="20"/>
  <c r="AR34" i="20"/>
  <c r="AR73" i="20"/>
  <c r="AR120" i="19" s="1"/>
  <c r="AR80" i="20"/>
  <c r="AR87" i="20"/>
  <c r="AR57" i="19"/>
  <c r="AR58" i="19"/>
  <c r="AR59" i="19"/>
  <c r="AR169" i="19"/>
  <c r="AR170" i="19"/>
  <c r="AR171" i="19"/>
  <c r="AR172" i="19"/>
  <c r="AR194" i="19" s="1"/>
  <c r="AR173" i="19"/>
  <c r="AR174" i="19"/>
  <c r="AR175" i="19"/>
  <c r="AR176" i="19"/>
  <c r="AR198" i="19" s="1"/>
  <c r="AR177" i="19"/>
  <c r="AR178" i="19"/>
  <c r="AR179" i="19"/>
  <c r="AR180" i="19"/>
  <c r="AR181" i="19"/>
  <c r="AR184" i="19"/>
  <c r="AR185" i="19"/>
  <c r="AR186" i="19"/>
  <c r="AR22" i="22"/>
  <c r="AR44" i="22"/>
  <c r="AR28" i="23"/>
  <c r="AS64" i="21"/>
  <c r="AS65" i="21"/>
  <c r="AS66" i="21"/>
  <c r="AS67" i="21"/>
  <c r="AS68" i="21"/>
  <c r="AS69" i="21"/>
  <c r="AS70" i="21"/>
  <c r="AS71" i="21"/>
  <c r="AS72" i="21"/>
  <c r="AS73" i="21"/>
  <c r="AS74" i="21"/>
  <c r="AS75" i="21"/>
  <c r="AS76" i="21"/>
  <c r="AS79" i="21"/>
  <c r="AS80" i="21"/>
  <c r="AS81" i="21"/>
  <c r="AS97" i="21"/>
  <c r="AS20" i="20"/>
  <c r="AS27" i="20"/>
  <c r="AS34" i="20"/>
  <c r="AS73" i="20"/>
  <c r="AS120" i="19" s="1"/>
  <c r="AS80" i="20"/>
  <c r="AS87" i="20"/>
  <c r="AS57" i="19"/>
  <c r="AS58" i="19"/>
  <c r="AS59" i="19"/>
  <c r="AS169" i="19"/>
  <c r="AS170" i="19"/>
  <c r="AS171" i="19"/>
  <c r="AS172" i="19"/>
  <c r="AS173" i="19"/>
  <c r="AS174" i="19"/>
  <c r="AS175" i="19"/>
  <c r="AS176" i="19"/>
  <c r="AS177" i="19"/>
  <c r="AS178" i="19"/>
  <c r="AS179" i="19"/>
  <c r="AS180" i="19"/>
  <c r="AS181" i="19"/>
  <c r="AS184" i="19"/>
  <c r="AS185" i="19"/>
  <c r="AS186" i="19"/>
  <c r="AS22" i="22"/>
  <c r="AS44" i="22"/>
  <c r="AS28" i="23"/>
  <c r="AT64" i="21"/>
  <c r="AT65" i="21"/>
  <c r="AT66" i="21"/>
  <c r="AT67" i="21"/>
  <c r="AT68" i="21"/>
  <c r="AT69" i="21"/>
  <c r="AT70" i="21"/>
  <c r="AT71" i="21"/>
  <c r="AT72" i="21"/>
  <c r="AT73" i="21"/>
  <c r="AT74" i="21"/>
  <c r="AT75" i="21"/>
  <c r="AT76" i="21"/>
  <c r="AT79" i="21"/>
  <c r="AT80" i="21"/>
  <c r="AT81" i="21"/>
  <c r="AT97" i="21"/>
  <c r="AT20" i="20"/>
  <c r="AT27" i="20"/>
  <c r="AT34" i="20"/>
  <c r="AT73" i="20"/>
  <c r="AT120" i="19" s="1"/>
  <c r="AT80" i="20"/>
  <c r="AT87" i="20"/>
  <c r="AT57" i="19"/>
  <c r="AT58" i="19"/>
  <c r="AT59" i="19"/>
  <c r="AT169" i="19"/>
  <c r="AT170" i="19"/>
  <c r="AT192" i="19" s="1"/>
  <c r="AT171" i="19"/>
  <c r="AT172" i="19"/>
  <c r="AT173" i="19"/>
  <c r="AT174" i="19"/>
  <c r="AT196" i="19" s="1"/>
  <c r="AT175" i="19"/>
  <c r="AT176" i="19"/>
  <c r="AT177" i="19"/>
  <c r="AT178" i="19"/>
  <c r="AT200" i="19" s="1"/>
  <c r="AT179" i="19"/>
  <c r="AT180" i="19"/>
  <c r="AT181" i="19"/>
  <c r="AT184" i="19"/>
  <c r="AT206" i="19" s="1"/>
  <c r="AT185" i="19"/>
  <c r="AT186" i="19"/>
  <c r="AT22" i="22"/>
  <c r="AT18" i="36" s="1"/>
  <c r="AT44" i="22"/>
  <c r="AT28" i="23"/>
  <c r="AU64" i="21"/>
  <c r="AU65" i="21"/>
  <c r="AU66" i="21"/>
  <c r="AU67" i="21"/>
  <c r="AU68" i="21"/>
  <c r="AU69" i="21"/>
  <c r="AU70" i="21"/>
  <c r="AU71" i="21"/>
  <c r="AU72" i="21"/>
  <c r="AU73" i="21"/>
  <c r="AU74" i="21"/>
  <c r="AU75" i="21"/>
  <c r="AU76" i="21"/>
  <c r="AU79" i="21"/>
  <c r="AU80" i="21"/>
  <c r="AU81" i="21"/>
  <c r="AU97" i="21"/>
  <c r="AU20" i="20"/>
  <c r="AU27" i="20"/>
  <c r="AU34" i="20"/>
  <c r="AU73" i="20"/>
  <c r="AU120" i="19" s="1"/>
  <c r="AU80" i="20"/>
  <c r="AU87" i="20"/>
  <c r="AU57" i="19"/>
  <c r="AU58" i="19"/>
  <c r="AU59" i="19"/>
  <c r="AU169" i="19"/>
  <c r="AU170" i="19"/>
  <c r="AU171" i="19"/>
  <c r="AU172" i="19"/>
  <c r="AU173" i="19"/>
  <c r="AU174" i="19"/>
  <c r="AU175" i="19"/>
  <c r="AU176" i="19"/>
  <c r="AU177" i="19"/>
  <c r="AU178" i="19"/>
  <c r="AU179" i="19"/>
  <c r="AU180" i="19"/>
  <c r="AU181" i="19"/>
  <c r="AU184" i="19"/>
  <c r="AU185" i="19"/>
  <c r="AU186" i="19"/>
  <c r="AU22" i="22"/>
  <c r="AU44" i="22"/>
  <c r="AU28" i="23"/>
  <c r="AV64" i="21"/>
  <c r="AV65" i="21"/>
  <c r="AV66" i="21"/>
  <c r="AV67" i="21"/>
  <c r="AV68" i="21"/>
  <c r="AV69" i="21"/>
  <c r="AV70" i="21"/>
  <c r="AV71" i="21"/>
  <c r="AV72" i="21"/>
  <c r="AV73" i="21"/>
  <c r="AV74" i="21"/>
  <c r="AV75" i="21"/>
  <c r="AV76" i="21"/>
  <c r="AV79" i="21"/>
  <c r="AV80" i="21"/>
  <c r="AV81" i="21"/>
  <c r="AV97" i="21"/>
  <c r="AV20" i="20"/>
  <c r="AV27" i="20"/>
  <c r="AV34" i="20"/>
  <c r="AV73" i="20"/>
  <c r="AV120" i="19" s="1"/>
  <c r="AV80" i="20"/>
  <c r="AV87" i="20"/>
  <c r="AV57" i="19"/>
  <c r="AV58" i="19"/>
  <c r="AV59" i="19"/>
  <c r="AV169" i="19"/>
  <c r="AV170" i="19"/>
  <c r="AV171" i="19"/>
  <c r="AV172" i="19"/>
  <c r="AV194" i="19" s="1"/>
  <c r="AV173" i="19"/>
  <c r="AV174" i="19"/>
  <c r="AV175" i="19"/>
  <c r="AV176" i="19"/>
  <c r="AV198" i="19" s="1"/>
  <c r="AV177" i="19"/>
  <c r="AV178" i="19"/>
  <c r="AV179" i="19"/>
  <c r="AV180" i="19"/>
  <c r="AV202" i="19" s="1"/>
  <c r="AV181" i="19"/>
  <c r="AV184" i="19"/>
  <c r="AV185" i="19"/>
  <c r="AV186" i="19"/>
  <c r="AV208" i="19" s="1"/>
  <c r="AV22" i="22"/>
  <c r="AV44" i="22"/>
  <c r="AV28" i="23"/>
  <c r="AW64" i="21"/>
  <c r="AW65" i="21"/>
  <c r="AW66" i="21"/>
  <c r="AW67" i="21"/>
  <c r="AW68" i="21"/>
  <c r="AW69" i="21"/>
  <c r="AW70" i="21"/>
  <c r="AW71" i="21"/>
  <c r="AW72" i="21"/>
  <c r="AW73" i="21"/>
  <c r="AW74" i="21"/>
  <c r="AW75" i="21"/>
  <c r="AW76" i="21"/>
  <c r="AW79" i="21"/>
  <c r="AW80" i="21"/>
  <c r="AW81" i="21"/>
  <c r="AW97" i="21"/>
  <c r="AW20" i="20"/>
  <c r="AW27" i="20"/>
  <c r="AW34" i="20"/>
  <c r="AW73" i="20"/>
  <c r="AW120" i="19" s="1"/>
  <c r="AW80" i="20"/>
  <c r="AW87" i="20"/>
  <c r="AW57" i="19"/>
  <c r="AW58" i="19"/>
  <c r="AW59" i="19"/>
  <c r="AW169" i="19"/>
  <c r="AW170" i="19"/>
  <c r="AW171" i="19"/>
  <c r="AW172" i="19"/>
  <c r="AW173" i="19"/>
  <c r="AW174" i="19"/>
  <c r="AW175" i="19"/>
  <c r="AW176" i="19"/>
  <c r="AW177" i="19"/>
  <c r="AW178" i="19"/>
  <c r="AW179" i="19"/>
  <c r="AW180" i="19"/>
  <c r="AW181" i="19"/>
  <c r="AW184" i="19"/>
  <c r="AW185" i="19"/>
  <c r="AW186" i="19"/>
  <c r="AW22" i="22"/>
  <c r="AW44" i="22"/>
  <c r="AW28" i="23"/>
  <c r="AX64" i="21"/>
  <c r="AX65" i="21"/>
  <c r="AX66" i="21"/>
  <c r="AX67" i="21"/>
  <c r="AX68" i="21"/>
  <c r="AX69" i="21"/>
  <c r="AX70" i="21"/>
  <c r="AX71" i="21"/>
  <c r="AX72" i="21"/>
  <c r="AX73" i="21"/>
  <c r="AX74" i="21"/>
  <c r="AX75" i="21"/>
  <c r="AX76" i="21"/>
  <c r="AX79" i="21"/>
  <c r="AX80" i="21"/>
  <c r="AX81" i="21"/>
  <c r="AX97" i="21"/>
  <c r="AX20" i="20"/>
  <c r="AX27" i="20"/>
  <c r="AX34" i="20"/>
  <c r="AX73" i="20"/>
  <c r="AX120" i="19" s="1"/>
  <c r="AX80" i="20"/>
  <c r="AX87" i="20"/>
  <c r="AX57" i="19"/>
  <c r="AX58" i="19"/>
  <c r="AX59" i="19"/>
  <c r="AX169" i="19"/>
  <c r="AX170" i="19"/>
  <c r="AX192" i="19" s="1"/>
  <c r="AX171" i="19"/>
  <c r="AX172" i="19"/>
  <c r="AX173" i="19"/>
  <c r="AX174" i="19"/>
  <c r="AX196" i="19" s="1"/>
  <c r="AX175" i="19"/>
  <c r="AX176" i="19"/>
  <c r="AX177" i="19"/>
  <c r="AX178" i="19"/>
  <c r="AX200" i="19" s="1"/>
  <c r="AX179" i="19"/>
  <c r="AX180" i="19"/>
  <c r="AX181" i="19"/>
  <c r="AX184" i="19"/>
  <c r="AX206" i="19" s="1"/>
  <c r="AX185" i="19"/>
  <c r="AX186" i="19"/>
  <c r="AX22" i="22"/>
  <c r="AX18" i="36" s="1"/>
  <c r="AX44" i="22"/>
  <c r="AX28" i="23"/>
  <c r="AY64" i="21"/>
  <c r="AY65" i="21"/>
  <c r="AY66" i="21"/>
  <c r="AY67" i="21"/>
  <c r="AY68" i="21"/>
  <c r="AY69" i="21"/>
  <c r="AY70" i="21"/>
  <c r="AY71" i="21"/>
  <c r="AY72" i="21"/>
  <c r="AY73" i="21"/>
  <c r="AY74" i="21"/>
  <c r="AY75" i="21"/>
  <c r="AY76" i="21"/>
  <c r="AY79" i="21"/>
  <c r="AY80" i="21"/>
  <c r="AY81" i="21"/>
  <c r="AY97" i="21"/>
  <c r="AY20" i="20"/>
  <c r="AY27" i="20"/>
  <c r="AY34" i="20"/>
  <c r="AY73" i="20"/>
  <c r="AY120" i="19" s="1"/>
  <c r="AY80" i="20"/>
  <c r="AY87" i="20"/>
  <c r="AY57" i="19"/>
  <c r="AY58" i="19"/>
  <c r="AY59" i="19"/>
  <c r="AY169" i="19"/>
  <c r="AY170" i="19"/>
  <c r="AY171" i="19"/>
  <c r="AY172" i="19"/>
  <c r="AY173" i="19"/>
  <c r="AY174" i="19"/>
  <c r="AY175" i="19"/>
  <c r="AY176" i="19"/>
  <c r="AY177" i="19"/>
  <c r="AY178" i="19"/>
  <c r="AY179" i="19"/>
  <c r="AY180" i="19"/>
  <c r="AY181" i="19"/>
  <c r="AY184" i="19"/>
  <c r="AY185" i="19"/>
  <c r="AY186" i="19"/>
  <c r="AY22" i="22"/>
  <c r="AY44" i="22"/>
  <c r="AY28" i="23"/>
  <c r="AZ64" i="21"/>
  <c r="AZ65" i="21"/>
  <c r="AZ66" i="21"/>
  <c r="AZ67" i="21"/>
  <c r="AZ68" i="21"/>
  <c r="AZ69" i="21"/>
  <c r="AZ70" i="21"/>
  <c r="AZ71" i="21"/>
  <c r="AZ72" i="21"/>
  <c r="AZ73" i="21"/>
  <c r="AZ74" i="21"/>
  <c r="AZ75" i="21"/>
  <c r="AZ76" i="21"/>
  <c r="AZ79" i="21"/>
  <c r="AZ80" i="21"/>
  <c r="AZ81" i="21"/>
  <c r="AZ97" i="21"/>
  <c r="AZ20" i="20"/>
  <c r="AZ27" i="20"/>
  <c r="AZ34" i="20"/>
  <c r="AZ73" i="20"/>
  <c r="AZ120" i="19" s="1"/>
  <c r="AZ80" i="20"/>
  <c r="AZ87" i="20"/>
  <c r="AZ57" i="19"/>
  <c r="AZ58" i="19"/>
  <c r="AZ59" i="19"/>
  <c r="AZ169" i="19"/>
  <c r="AZ170" i="19"/>
  <c r="AZ171" i="19"/>
  <c r="AZ172" i="19"/>
  <c r="AZ194" i="19" s="1"/>
  <c r="AZ173" i="19"/>
  <c r="AZ174" i="19"/>
  <c r="AZ175" i="19"/>
  <c r="AZ176" i="19"/>
  <c r="AZ198" i="19" s="1"/>
  <c r="AZ177" i="19"/>
  <c r="AZ178" i="19"/>
  <c r="AZ179" i="19"/>
  <c r="AZ180" i="19"/>
  <c r="AZ181" i="19"/>
  <c r="AZ184" i="19"/>
  <c r="AZ185" i="19"/>
  <c r="AZ186" i="19"/>
  <c r="AZ208" i="19" s="1"/>
  <c r="AZ22" i="22"/>
  <c r="AZ44" i="22"/>
  <c r="AZ28" i="23"/>
  <c r="BA64" i="21"/>
  <c r="BA65" i="21"/>
  <c r="BA66" i="21"/>
  <c r="BA67" i="21"/>
  <c r="BA68" i="21"/>
  <c r="BA69" i="21"/>
  <c r="BA70" i="21"/>
  <c r="BA71" i="21"/>
  <c r="BA72" i="21"/>
  <c r="BA73" i="21"/>
  <c r="BA74" i="21"/>
  <c r="BA75" i="21"/>
  <c r="BA76" i="21"/>
  <c r="BA79" i="21"/>
  <c r="BA80" i="21"/>
  <c r="BA81" i="21"/>
  <c r="BA97" i="21"/>
  <c r="BA20" i="20"/>
  <c r="BA27" i="20"/>
  <c r="BA34" i="20"/>
  <c r="BA73" i="20"/>
  <c r="BA120" i="19" s="1"/>
  <c r="BA80" i="20"/>
  <c r="BA87" i="20"/>
  <c r="BA57" i="19"/>
  <c r="BA58" i="19"/>
  <c r="BA59" i="19"/>
  <c r="BA169" i="19"/>
  <c r="BA170" i="19"/>
  <c r="BA171" i="19"/>
  <c r="BA172" i="19"/>
  <c r="BA173" i="19"/>
  <c r="BA174" i="19"/>
  <c r="BA175" i="19"/>
  <c r="BA176" i="19"/>
  <c r="BA177" i="19"/>
  <c r="BA178" i="19"/>
  <c r="BA179" i="19"/>
  <c r="BA180" i="19"/>
  <c r="BA181" i="19"/>
  <c r="BA184" i="19"/>
  <c r="BA185" i="19"/>
  <c r="BA186" i="19"/>
  <c r="BA22" i="22"/>
  <c r="BA44" i="22"/>
  <c r="BA28" i="23"/>
  <c r="BB64" i="21"/>
  <c r="BB65" i="21"/>
  <c r="BB66" i="21"/>
  <c r="BB67" i="21"/>
  <c r="BB68" i="21"/>
  <c r="BB69" i="21"/>
  <c r="BB70" i="21"/>
  <c r="BB71" i="21"/>
  <c r="BB72" i="21"/>
  <c r="BB73" i="21"/>
  <c r="BB74" i="21"/>
  <c r="BB75" i="21"/>
  <c r="BB76" i="21"/>
  <c r="BB79" i="21"/>
  <c r="BB80" i="21"/>
  <c r="BB81" i="21"/>
  <c r="BB97" i="21"/>
  <c r="BB20" i="20"/>
  <c r="BB27" i="20"/>
  <c r="BB34" i="20"/>
  <c r="BB73" i="20"/>
  <c r="BB120" i="19" s="1"/>
  <c r="BB80" i="20"/>
  <c r="BB87" i="20"/>
  <c r="BB57" i="19"/>
  <c r="BB58" i="19"/>
  <c r="BB59" i="19"/>
  <c r="BB169" i="19"/>
  <c r="BB170" i="19"/>
  <c r="BB192" i="19" s="1"/>
  <c r="BB171" i="19"/>
  <c r="BB172" i="19"/>
  <c r="BB173" i="19"/>
  <c r="BB174" i="19"/>
  <c r="BB196" i="19" s="1"/>
  <c r="BB175" i="19"/>
  <c r="BB176" i="19"/>
  <c r="BB177" i="19"/>
  <c r="BB178" i="19"/>
  <c r="BB200" i="19" s="1"/>
  <c r="BB179" i="19"/>
  <c r="BB180" i="19"/>
  <c r="BB181" i="19"/>
  <c r="BB184" i="19"/>
  <c r="BB185" i="19"/>
  <c r="BB186" i="19"/>
  <c r="BB22" i="22"/>
  <c r="BB18" i="36" s="1"/>
  <c r="BB44" i="22"/>
  <c r="BB28" i="23"/>
  <c r="BD64" i="21"/>
  <c r="BD65" i="21"/>
  <c r="BD66" i="21"/>
  <c r="BD67" i="21"/>
  <c r="BD68" i="21"/>
  <c r="BD69" i="21"/>
  <c r="BD70" i="21"/>
  <c r="BD71" i="21"/>
  <c r="BD72" i="21"/>
  <c r="BD73" i="21"/>
  <c r="BD74" i="21"/>
  <c r="BD75" i="21"/>
  <c r="BD76" i="21"/>
  <c r="BD79" i="21"/>
  <c r="BD80" i="21"/>
  <c r="BD81" i="21"/>
  <c r="F47" i="18"/>
  <c r="E47" i="18"/>
  <c r="F48" i="18"/>
  <c r="E48" i="18"/>
  <c r="F49" i="18"/>
  <c r="E49" i="18"/>
  <c r="F50" i="18"/>
  <c r="E50" i="18"/>
  <c r="F51" i="18"/>
  <c r="E51" i="18"/>
  <c r="D52" i="18"/>
  <c r="FL52" i="18" s="1"/>
  <c r="D53" i="18"/>
  <c r="D54" i="18"/>
  <c r="D55" i="18"/>
  <c r="FL55" i="18" s="1"/>
  <c r="D56" i="18"/>
  <c r="FL56" i="18" s="1"/>
  <c r="F22" i="18"/>
  <c r="E22" i="18"/>
  <c r="F23" i="18"/>
  <c r="E23" i="18"/>
  <c r="BD97" i="21"/>
  <c r="BD20" i="20"/>
  <c r="BD27" i="20"/>
  <c r="BD34" i="20"/>
  <c r="BD73" i="20"/>
  <c r="BD120" i="19" s="1"/>
  <c r="BD80" i="20"/>
  <c r="BD87" i="20"/>
  <c r="BD57" i="19"/>
  <c r="BD58" i="19"/>
  <c r="BD59" i="19"/>
  <c r="BD169" i="19"/>
  <c r="BD170" i="19"/>
  <c r="BD171" i="19"/>
  <c r="BD172" i="19"/>
  <c r="BD173" i="19"/>
  <c r="BD174" i="19"/>
  <c r="BD196" i="19" s="1"/>
  <c r="BD175" i="19"/>
  <c r="BD176" i="19"/>
  <c r="BD177" i="19"/>
  <c r="BD178" i="19"/>
  <c r="BD200" i="19" s="1"/>
  <c r="BD179" i="19"/>
  <c r="BD180" i="19"/>
  <c r="BD181" i="19"/>
  <c r="BD184" i="19"/>
  <c r="BD185" i="19"/>
  <c r="BD186" i="19"/>
  <c r="C250" i="19"/>
  <c r="C251" i="19"/>
  <c r="C252" i="19"/>
  <c r="C253" i="19"/>
  <c r="C254" i="19"/>
  <c r="C255" i="19"/>
  <c r="C256" i="19"/>
  <c r="BD22" i="22"/>
  <c r="BD44" i="22"/>
  <c r="BD28" i="23"/>
  <c r="BE64" i="21"/>
  <c r="BE65" i="21"/>
  <c r="BE66" i="21"/>
  <c r="BE67" i="21"/>
  <c r="BE68" i="21"/>
  <c r="BE69" i="21"/>
  <c r="BE70" i="21"/>
  <c r="BE71" i="21"/>
  <c r="BE72" i="21"/>
  <c r="BE73" i="21"/>
  <c r="BE74" i="21"/>
  <c r="BE75" i="21"/>
  <c r="BE76" i="21"/>
  <c r="BE79" i="21"/>
  <c r="BE80" i="21"/>
  <c r="BE81" i="21"/>
  <c r="BE97" i="21"/>
  <c r="BE20" i="20"/>
  <c r="BE27" i="20"/>
  <c r="BE34" i="20"/>
  <c r="BE73" i="20"/>
  <c r="BE120" i="19" s="1"/>
  <c r="BE80" i="20"/>
  <c r="BE87" i="20"/>
  <c r="BE57" i="19"/>
  <c r="BE58" i="19"/>
  <c r="BE59" i="19"/>
  <c r="BE169" i="19"/>
  <c r="BE170" i="19"/>
  <c r="BE192" i="19" s="1"/>
  <c r="BE171" i="19"/>
  <c r="BE172" i="19"/>
  <c r="BE173" i="19"/>
  <c r="BE174" i="19"/>
  <c r="BE196" i="19" s="1"/>
  <c r="BE175" i="19"/>
  <c r="BE176" i="19"/>
  <c r="BE177" i="19"/>
  <c r="BE178" i="19"/>
  <c r="BE200" i="19" s="1"/>
  <c r="BE179" i="19"/>
  <c r="BE180" i="19"/>
  <c r="BE181" i="19"/>
  <c r="BE184" i="19"/>
  <c r="BE206" i="19" s="1"/>
  <c r="BE185" i="19"/>
  <c r="BE186" i="19"/>
  <c r="BE22" i="22"/>
  <c r="BE18" i="36" s="1"/>
  <c r="BE44" i="22"/>
  <c r="BE28" i="23"/>
  <c r="BF64" i="21"/>
  <c r="BF65" i="21"/>
  <c r="BF66" i="21"/>
  <c r="BF67" i="21"/>
  <c r="BF68" i="21"/>
  <c r="BF69" i="21"/>
  <c r="BF70" i="21"/>
  <c r="BF71" i="21"/>
  <c r="BF72" i="21"/>
  <c r="BF73" i="21"/>
  <c r="BF74" i="21"/>
  <c r="BF75" i="21"/>
  <c r="BF76" i="21"/>
  <c r="BF79" i="21"/>
  <c r="BF80" i="21"/>
  <c r="BF81" i="21"/>
  <c r="BF97" i="21"/>
  <c r="BF20" i="20"/>
  <c r="BF27" i="20"/>
  <c r="BF34" i="20"/>
  <c r="BF73" i="20"/>
  <c r="BF120" i="19" s="1"/>
  <c r="BF80" i="20"/>
  <c r="BF87" i="20"/>
  <c r="BF57" i="19"/>
  <c r="BF58" i="19"/>
  <c r="BF59" i="19"/>
  <c r="BF169" i="19"/>
  <c r="BF170" i="19"/>
  <c r="BF171" i="19"/>
  <c r="BF172" i="19"/>
  <c r="BF173" i="19"/>
  <c r="BF174" i="19"/>
  <c r="BF175" i="19"/>
  <c r="BF176" i="19"/>
  <c r="BF177" i="19"/>
  <c r="BF178" i="19"/>
  <c r="BF179" i="19"/>
  <c r="BF180" i="19"/>
  <c r="BF181" i="19"/>
  <c r="BF184" i="19"/>
  <c r="BF185" i="19"/>
  <c r="BF186" i="19"/>
  <c r="BF22" i="22"/>
  <c r="BF44" i="22"/>
  <c r="BF28" i="23"/>
  <c r="BG64" i="21"/>
  <c r="BG65" i="21"/>
  <c r="BG66" i="21"/>
  <c r="BG67" i="21"/>
  <c r="BG68" i="21"/>
  <c r="BG69" i="21"/>
  <c r="BG70" i="21"/>
  <c r="BG71" i="21"/>
  <c r="BG72" i="21"/>
  <c r="BG73" i="21"/>
  <c r="BG74" i="21"/>
  <c r="BG75" i="21"/>
  <c r="BG76" i="21"/>
  <c r="BG79" i="21"/>
  <c r="BG80" i="21"/>
  <c r="BG81" i="21"/>
  <c r="BG97" i="21"/>
  <c r="BG20" i="20"/>
  <c r="BG27" i="20"/>
  <c r="BG34" i="20"/>
  <c r="BG73" i="20"/>
  <c r="BG120" i="19" s="1"/>
  <c r="BG80" i="20"/>
  <c r="BG87" i="20"/>
  <c r="BG57" i="19"/>
  <c r="BG58" i="19"/>
  <c r="BG59" i="19"/>
  <c r="BG169" i="19"/>
  <c r="BG170" i="19"/>
  <c r="BG171" i="19"/>
  <c r="BG172" i="19"/>
  <c r="BG194" i="19" s="1"/>
  <c r="BG173" i="19"/>
  <c r="BG174" i="19"/>
  <c r="BG175" i="19"/>
  <c r="BG176" i="19"/>
  <c r="BG198" i="19" s="1"/>
  <c r="BG177" i="19"/>
  <c r="BG178" i="19"/>
  <c r="BG179" i="19"/>
  <c r="BG180" i="19"/>
  <c r="BG202" i="19" s="1"/>
  <c r="BG181" i="19"/>
  <c r="BG184" i="19"/>
  <c r="BG185" i="19"/>
  <c r="BG186" i="19"/>
  <c r="BG208" i="19" s="1"/>
  <c r="BG22" i="22"/>
  <c r="BG44" i="22"/>
  <c r="BG28" i="23"/>
  <c r="BH64" i="21"/>
  <c r="BH65" i="21"/>
  <c r="BH66" i="21"/>
  <c r="BH67" i="21"/>
  <c r="BH68" i="21"/>
  <c r="BH69" i="21"/>
  <c r="BH70" i="21"/>
  <c r="BH71" i="21"/>
  <c r="BH72" i="21"/>
  <c r="BH73" i="21"/>
  <c r="BH74" i="21"/>
  <c r="BH75" i="21"/>
  <c r="BH76" i="21"/>
  <c r="BH79" i="21"/>
  <c r="BH80" i="21"/>
  <c r="BH81" i="21"/>
  <c r="BH97" i="21"/>
  <c r="BH20" i="20"/>
  <c r="BH27" i="20"/>
  <c r="BH34" i="20"/>
  <c r="BH73" i="20"/>
  <c r="BH120" i="19" s="1"/>
  <c r="BH80" i="20"/>
  <c r="BH87" i="20"/>
  <c r="BH57" i="19"/>
  <c r="BH58" i="19"/>
  <c r="BH59" i="19"/>
  <c r="BH169" i="19"/>
  <c r="BH170" i="19"/>
  <c r="BH171" i="19"/>
  <c r="BH172" i="19"/>
  <c r="BH173" i="19"/>
  <c r="BH174" i="19"/>
  <c r="BH175" i="19"/>
  <c r="BH176" i="19"/>
  <c r="BH177" i="19"/>
  <c r="BH178" i="19"/>
  <c r="BH179" i="19"/>
  <c r="BH180" i="19"/>
  <c r="BH181" i="19"/>
  <c r="BH184" i="19"/>
  <c r="BH185" i="19"/>
  <c r="BH186" i="19"/>
  <c r="BH22" i="22"/>
  <c r="BH44" i="22"/>
  <c r="BH28" i="23"/>
  <c r="BI64" i="21"/>
  <c r="BI65" i="21"/>
  <c r="BI66" i="21"/>
  <c r="BI67" i="21"/>
  <c r="BI68" i="21"/>
  <c r="BI69" i="21"/>
  <c r="BI70" i="21"/>
  <c r="BI71" i="21"/>
  <c r="BI72" i="21"/>
  <c r="BI73" i="21"/>
  <c r="BI74" i="21"/>
  <c r="BI75" i="21"/>
  <c r="BI76" i="21"/>
  <c r="BI79" i="21"/>
  <c r="BI80" i="21"/>
  <c r="BI81" i="21"/>
  <c r="BI97" i="21"/>
  <c r="BI20" i="20"/>
  <c r="BI27" i="20"/>
  <c r="BI34" i="20"/>
  <c r="BI73" i="20"/>
  <c r="BI120" i="19" s="1"/>
  <c r="BI80" i="20"/>
  <c r="BI87" i="20"/>
  <c r="BI57" i="19"/>
  <c r="BI58" i="19"/>
  <c r="BI59" i="19"/>
  <c r="BI169" i="19"/>
  <c r="BI170" i="19"/>
  <c r="BI192" i="19" s="1"/>
  <c r="BI171" i="19"/>
  <c r="BI172" i="19"/>
  <c r="BI173" i="19"/>
  <c r="BI174" i="19"/>
  <c r="BI196" i="19" s="1"/>
  <c r="BI175" i="19"/>
  <c r="BI176" i="19"/>
  <c r="BI177" i="19"/>
  <c r="BI178" i="19"/>
  <c r="BI200" i="19" s="1"/>
  <c r="BI179" i="19"/>
  <c r="BI180" i="19"/>
  <c r="BI181" i="19"/>
  <c r="BI184" i="19"/>
  <c r="BI185" i="19"/>
  <c r="BI186" i="19"/>
  <c r="BI22" i="22"/>
  <c r="BI18" i="36" s="1"/>
  <c r="BI44" i="22"/>
  <c r="BI28" i="23"/>
  <c r="BJ64" i="21"/>
  <c r="BJ65" i="21"/>
  <c r="BJ66" i="21"/>
  <c r="BJ67" i="21"/>
  <c r="BJ68" i="21"/>
  <c r="BJ69" i="21"/>
  <c r="BJ70" i="21"/>
  <c r="BJ71" i="21"/>
  <c r="BJ72" i="21"/>
  <c r="BJ73" i="21"/>
  <c r="BJ74" i="21"/>
  <c r="BJ75" i="21"/>
  <c r="BJ76" i="21"/>
  <c r="BJ79" i="21"/>
  <c r="BJ80" i="21"/>
  <c r="BJ81" i="21"/>
  <c r="BJ97" i="21"/>
  <c r="BJ20" i="20"/>
  <c r="BJ27" i="20"/>
  <c r="BJ34" i="20"/>
  <c r="BJ73" i="20"/>
  <c r="BJ120" i="19" s="1"/>
  <c r="BJ80" i="20"/>
  <c r="BJ87" i="20"/>
  <c r="BJ57" i="19"/>
  <c r="BJ58" i="19"/>
  <c r="BJ59" i="19"/>
  <c r="BJ169" i="19"/>
  <c r="BJ170" i="19"/>
  <c r="BJ171" i="19"/>
  <c r="BJ172" i="19"/>
  <c r="BJ173" i="19"/>
  <c r="BJ174" i="19"/>
  <c r="BJ175" i="19"/>
  <c r="BJ176" i="19"/>
  <c r="BJ177" i="19"/>
  <c r="BJ178" i="19"/>
  <c r="BJ179" i="19"/>
  <c r="BJ180" i="19"/>
  <c r="BJ181" i="19"/>
  <c r="BJ184" i="19"/>
  <c r="BJ185" i="19"/>
  <c r="BJ186" i="19"/>
  <c r="BJ22" i="22"/>
  <c r="BJ44" i="22"/>
  <c r="BJ28" i="23"/>
  <c r="BK64" i="21"/>
  <c r="BK65" i="21"/>
  <c r="BK66" i="21"/>
  <c r="BK67" i="21"/>
  <c r="BK68" i="21"/>
  <c r="BK69" i="21"/>
  <c r="BK70" i="21"/>
  <c r="BK71" i="21"/>
  <c r="BK72" i="21"/>
  <c r="BK73" i="21"/>
  <c r="BK74" i="21"/>
  <c r="BK75" i="21"/>
  <c r="BK76" i="21"/>
  <c r="BK79" i="21"/>
  <c r="BK80" i="21"/>
  <c r="BK81" i="21"/>
  <c r="BK97" i="21"/>
  <c r="BK20" i="20"/>
  <c r="BK27" i="20"/>
  <c r="BK34" i="20"/>
  <c r="BK73" i="20"/>
  <c r="BK120" i="19" s="1"/>
  <c r="BK80" i="20"/>
  <c r="BK87" i="20"/>
  <c r="BK57" i="19"/>
  <c r="BK58" i="19"/>
  <c r="BK59" i="19"/>
  <c r="BK169" i="19"/>
  <c r="BK170" i="19"/>
  <c r="BK171" i="19"/>
  <c r="BK172" i="19"/>
  <c r="BK194" i="19" s="1"/>
  <c r="BK173" i="19"/>
  <c r="BK174" i="19"/>
  <c r="BK175" i="19"/>
  <c r="BK176" i="19"/>
  <c r="BK198" i="19" s="1"/>
  <c r="BK177" i="19"/>
  <c r="BK178" i="19"/>
  <c r="BK179" i="19"/>
  <c r="BK180" i="19"/>
  <c r="BK202" i="19" s="1"/>
  <c r="BK181" i="19"/>
  <c r="BK184" i="19"/>
  <c r="BK185" i="19"/>
  <c r="BK186" i="19"/>
  <c r="BK208" i="19" s="1"/>
  <c r="BK22" i="22"/>
  <c r="BK44" i="22"/>
  <c r="BK28" i="23"/>
  <c r="BL64" i="21"/>
  <c r="BL65" i="21"/>
  <c r="BL66" i="21"/>
  <c r="BL67" i="21"/>
  <c r="BL68" i="21"/>
  <c r="BL69" i="21"/>
  <c r="BL70" i="21"/>
  <c r="BL71" i="21"/>
  <c r="BL72" i="21"/>
  <c r="BL73" i="21"/>
  <c r="BL74" i="21"/>
  <c r="BL75" i="21"/>
  <c r="BL76" i="21"/>
  <c r="BL79" i="21"/>
  <c r="BL80" i="21"/>
  <c r="BL81" i="21"/>
  <c r="BL97" i="21"/>
  <c r="BL20" i="20"/>
  <c r="BL27" i="20"/>
  <c r="BL34" i="20"/>
  <c r="BL73" i="20"/>
  <c r="BL120" i="19" s="1"/>
  <c r="BL80" i="20"/>
  <c r="BL87" i="20"/>
  <c r="BL57" i="19"/>
  <c r="BL58" i="19"/>
  <c r="BL59" i="19"/>
  <c r="BL169" i="19"/>
  <c r="BL170" i="19"/>
  <c r="BL171" i="19"/>
  <c r="BL172" i="19"/>
  <c r="BL173" i="19"/>
  <c r="BL174" i="19"/>
  <c r="BL175" i="19"/>
  <c r="BL176" i="19"/>
  <c r="BL177" i="19"/>
  <c r="BL178" i="19"/>
  <c r="BL179" i="19"/>
  <c r="BL180" i="19"/>
  <c r="BL181" i="19"/>
  <c r="BL184" i="19"/>
  <c r="BL185" i="19"/>
  <c r="BL186" i="19"/>
  <c r="BL22" i="22"/>
  <c r="BL44" i="22"/>
  <c r="BL28" i="23"/>
  <c r="BM64" i="21"/>
  <c r="BM65" i="21"/>
  <c r="BM66" i="21"/>
  <c r="BM67" i="21"/>
  <c r="BM68" i="21"/>
  <c r="BM69" i="21"/>
  <c r="BM70" i="21"/>
  <c r="BM71" i="21"/>
  <c r="BM72" i="21"/>
  <c r="BM73" i="21"/>
  <c r="BM74" i="21"/>
  <c r="BM75" i="21"/>
  <c r="BM76" i="21"/>
  <c r="BM79" i="21"/>
  <c r="BM80" i="21"/>
  <c r="BM81" i="21"/>
  <c r="BM97" i="21"/>
  <c r="BM20" i="20"/>
  <c r="BM27" i="20"/>
  <c r="BM34" i="20"/>
  <c r="BM73" i="20"/>
  <c r="BM120" i="19" s="1"/>
  <c r="BM80" i="20"/>
  <c r="BM87" i="20"/>
  <c r="BM57" i="19"/>
  <c r="BM58" i="19"/>
  <c r="BM59" i="19"/>
  <c r="BM169" i="19"/>
  <c r="BM170" i="19"/>
  <c r="BM192" i="19" s="1"/>
  <c r="BM171" i="19"/>
  <c r="BM172" i="19"/>
  <c r="BM173" i="19"/>
  <c r="BM174" i="19"/>
  <c r="BM196" i="19" s="1"/>
  <c r="BM175" i="19"/>
  <c r="BM176" i="19"/>
  <c r="BM177" i="19"/>
  <c r="BM178" i="19"/>
  <c r="BM200" i="19" s="1"/>
  <c r="BM179" i="19"/>
  <c r="BM180" i="19"/>
  <c r="BM181" i="19"/>
  <c r="BM184" i="19"/>
  <c r="BM206" i="19" s="1"/>
  <c r="BM185" i="19"/>
  <c r="BM186" i="19"/>
  <c r="BM22" i="22"/>
  <c r="BM18" i="36" s="1"/>
  <c r="BM44" i="22"/>
  <c r="BM28" i="23"/>
  <c r="BN64" i="21"/>
  <c r="BN65" i="21"/>
  <c r="BN66" i="21"/>
  <c r="BN67" i="21"/>
  <c r="BN68" i="21"/>
  <c r="BN69" i="21"/>
  <c r="BN70" i="21"/>
  <c r="BN71" i="21"/>
  <c r="BN72" i="21"/>
  <c r="BN73" i="21"/>
  <c r="BN74" i="21"/>
  <c r="BN75" i="21"/>
  <c r="BN76" i="21"/>
  <c r="BN79" i="21"/>
  <c r="BN80" i="21"/>
  <c r="BN81" i="21"/>
  <c r="BN97" i="21"/>
  <c r="BN20" i="20"/>
  <c r="BN27" i="20"/>
  <c r="BN34" i="20"/>
  <c r="BN73" i="20"/>
  <c r="BN120" i="19" s="1"/>
  <c r="BN80" i="20"/>
  <c r="BN87" i="20"/>
  <c r="BN57" i="19"/>
  <c r="BN58" i="19"/>
  <c r="BN59" i="19"/>
  <c r="BN169" i="19"/>
  <c r="BN170" i="19"/>
  <c r="BN171" i="19"/>
  <c r="BN172" i="19"/>
  <c r="BN173" i="19"/>
  <c r="BN174" i="19"/>
  <c r="BN175" i="19"/>
  <c r="BN176" i="19"/>
  <c r="BN177" i="19"/>
  <c r="BN178" i="19"/>
  <c r="BN179" i="19"/>
  <c r="BN180" i="19"/>
  <c r="BN181" i="19"/>
  <c r="BN184" i="19"/>
  <c r="BN185" i="19"/>
  <c r="BN186" i="19"/>
  <c r="BN22" i="22"/>
  <c r="BN44" i="22"/>
  <c r="BN28" i="23"/>
  <c r="BO64" i="21"/>
  <c r="BO65" i="21"/>
  <c r="BO66" i="21"/>
  <c r="BO67" i="21"/>
  <c r="BO68" i="21"/>
  <c r="BO69" i="21"/>
  <c r="BO70" i="21"/>
  <c r="BO71" i="21"/>
  <c r="BO72" i="21"/>
  <c r="BO73" i="21"/>
  <c r="BO74" i="21"/>
  <c r="BO75" i="21"/>
  <c r="BO76" i="21"/>
  <c r="BO79" i="21"/>
  <c r="BO80" i="21"/>
  <c r="BO81" i="21"/>
  <c r="BO97" i="21"/>
  <c r="BO20" i="20"/>
  <c r="BO27" i="20"/>
  <c r="BO34" i="20"/>
  <c r="BO73" i="20"/>
  <c r="BO120" i="19" s="1"/>
  <c r="BO80" i="20"/>
  <c r="BO87" i="20"/>
  <c r="BO57" i="19"/>
  <c r="BO58" i="19"/>
  <c r="BO59" i="19"/>
  <c r="BO169" i="19"/>
  <c r="BO170" i="19"/>
  <c r="BO171" i="19"/>
  <c r="BO172" i="19"/>
  <c r="BO194" i="19" s="1"/>
  <c r="BO173" i="19"/>
  <c r="BO174" i="19"/>
  <c r="BO175" i="19"/>
  <c r="BO176" i="19"/>
  <c r="BO198" i="19" s="1"/>
  <c r="BO177" i="19"/>
  <c r="BO178" i="19"/>
  <c r="BO179" i="19"/>
  <c r="BO180" i="19"/>
  <c r="BO202" i="19" s="1"/>
  <c r="BO181" i="19"/>
  <c r="BO184" i="19"/>
  <c r="BO185" i="19"/>
  <c r="BO186" i="19"/>
  <c r="BO208" i="19" s="1"/>
  <c r="BO22" i="22"/>
  <c r="BO44" i="22"/>
  <c r="BO28" i="23"/>
  <c r="V5" i="17"/>
  <c r="B14" i="5" s="1"/>
  <c r="L5" i="17"/>
  <c r="B13" i="5" s="1"/>
  <c r="B5" i="17"/>
  <c r="B12" i="5" s="1"/>
  <c r="BO22" i="31"/>
  <c r="BB22" i="31"/>
  <c r="AO22" i="31"/>
  <c r="AB22" i="31"/>
  <c r="O22" i="31"/>
  <c r="BO21" i="31"/>
  <c r="BB21" i="31"/>
  <c r="AO21" i="31"/>
  <c r="AB21" i="31"/>
  <c r="O21" i="31"/>
  <c r="BO20" i="31"/>
  <c r="BB20" i="31"/>
  <c r="AO20" i="31"/>
  <c r="AB20" i="31"/>
  <c r="O20" i="31"/>
  <c r="BO19" i="31"/>
  <c r="BB19" i="31"/>
  <c r="AO19" i="31"/>
  <c r="AB19" i="31"/>
  <c r="O19" i="31"/>
  <c r="BO18" i="31"/>
  <c r="BB18" i="31"/>
  <c r="AO18" i="31"/>
  <c r="AB18" i="31"/>
  <c r="O18" i="31"/>
  <c r="BO17" i="31"/>
  <c r="BB17" i="31"/>
  <c r="AO17" i="31"/>
  <c r="AB17" i="31"/>
  <c r="O17" i="31"/>
  <c r="BO16" i="31"/>
  <c r="BB16" i="31"/>
  <c r="AO16" i="31"/>
  <c r="AB16" i="31"/>
  <c r="O16" i="31"/>
  <c r="BO15" i="31"/>
  <c r="BB15" i="31"/>
  <c r="AO15" i="31"/>
  <c r="AB15" i="31"/>
  <c r="O15" i="31"/>
  <c r="BO14" i="31"/>
  <c r="BB14" i="31"/>
  <c r="AO14" i="31"/>
  <c r="AB14" i="31"/>
  <c r="O14" i="31"/>
  <c r="BO13" i="31"/>
  <c r="BB13" i="31"/>
  <c r="AO13" i="31"/>
  <c r="AB13" i="31"/>
  <c r="O13" i="31"/>
  <c r="BO12" i="31"/>
  <c r="BB12" i="31"/>
  <c r="AO12" i="31"/>
  <c r="AB12" i="31"/>
  <c r="O12" i="31"/>
  <c r="BO11" i="31"/>
  <c r="BB11" i="31"/>
  <c r="AO11" i="31"/>
  <c r="AB11" i="31"/>
  <c r="O11" i="31"/>
  <c r="BO10" i="31"/>
  <c r="BB10" i="31"/>
  <c r="AO10" i="31"/>
  <c r="AB10" i="31"/>
  <c r="O10" i="31"/>
  <c r="BO9" i="31"/>
  <c r="BB9" i="31"/>
  <c r="AO9" i="31"/>
  <c r="AB9" i="31"/>
  <c r="O9" i="31"/>
  <c r="BO8" i="31"/>
  <c r="BB8" i="31"/>
  <c r="AO8" i="31"/>
  <c r="AB8" i="31"/>
  <c r="O8" i="31"/>
  <c r="BO7" i="31"/>
  <c r="BB7" i="31"/>
  <c r="AO7" i="31"/>
  <c r="AB7" i="31"/>
  <c r="BO9" i="28"/>
  <c r="BB9" i="28"/>
  <c r="AO9" i="28"/>
  <c r="AB9" i="28"/>
  <c r="BO14" i="29"/>
  <c r="BB14" i="29"/>
  <c r="AO14" i="29"/>
  <c r="AB14" i="29"/>
  <c r="O11" i="28"/>
  <c r="AB11" i="28"/>
  <c r="AO11" i="28"/>
  <c r="BB11" i="28"/>
  <c r="BO11" i="28"/>
  <c r="O12" i="28"/>
  <c r="AB12" i="28"/>
  <c r="AO12" i="28"/>
  <c r="BB12" i="28"/>
  <c r="BO12" i="28"/>
  <c r="O13" i="28"/>
  <c r="AB13" i="28"/>
  <c r="AO13" i="28"/>
  <c r="BB13" i="28"/>
  <c r="BO13" i="28"/>
  <c r="O14" i="28"/>
  <c r="AB14" i="28"/>
  <c r="AO14" i="28"/>
  <c r="BB14" i="28"/>
  <c r="BO14" i="28"/>
  <c r="O15" i="28"/>
  <c r="AB15" i="28"/>
  <c r="AO15" i="28"/>
  <c r="BB15" i="28"/>
  <c r="BO15" i="28"/>
  <c r="O16" i="28"/>
  <c r="AB16" i="28"/>
  <c r="AO16" i="28"/>
  <c r="BB16" i="28"/>
  <c r="BO16" i="28"/>
  <c r="O17" i="28"/>
  <c r="AB17" i="28"/>
  <c r="AO17" i="28"/>
  <c r="BB17" i="28"/>
  <c r="BO17" i="28"/>
  <c r="O18" i="28"/>
  <c r="AB18" i="28"/>
  <c r="AO18" i="28"/>
  <c r="BB18" i="28"/>
  <c r="BO18" i="28"/>
  <c r="O19" i="28"/>
  <c r="AB19" i="28"/>
  <c r="AO19" i="28"/>
  <c r="BB19" i="28"/>
  <c r="BO19" i="28"/>
  <c r="O20" i="28"/>
  <c r="AB20" i="28"/>
  <c r="AO20" i="28"/>
  <c r="BB20" i="28"/>
  <c r="BO20" i="28"/>
  <c r="O21" i="28"/>
  <c r="AB21" i="28"/>
  <c r="AO21" i="28"/>
  <c r="BB21" i="28"/>
  <c r="BO21" i="28"/>
  <c r="O22" i="28"/>
  <c r="AB22" i="28"/>
  <c r="AO22" i="28"/>
  <c r="BB22" i="28"/>
  <c r="BO22" i="28"/>
  <c r="O23" i="28"/>
  <c r="AB23" i="28"/>
  <c r="AO23" i="28"/>
  <c r="BB23" i="28"/>
  <c r="BO23" i="28"/>
  <c r="O24" i="28"/>
  <c r="AB24" i="28"/>
  <c r="AO24" i="28"/>
  <c r="BB24" i="28"/>
  <c r="BO24" i="28"/>
  <c r="O25" i="28"/>
  <c r="AB25" i="28"/>
  <c r="AO25" i="28"/>
  <c r="BB25" i="28"/>
  <c r="BO25" i="28"/>
  <c r="O26" i="28"/>
  <c r="AB26" i="28"/>
  <c r="AO26" i="28"/>
  <c r="BB26" i="28"/>
  <c r="BO26" i="28"/>
  <c r="O27" i="28"/>
  <c r="AB27" i="28"/>
  <c r="AO27" i="28"/>
  <c r="BB27" i="28"/>
  <c r="BO27" i="28"/>
  <c r="O28" i="28"/>
  <c r="AB28" i="28"/>
  <c r="AO28" i="28"/>
  <c r="BB28" i="28"/>
  <c r="BO28" i="28"/>
  <c r="O29" i="28"/>
  <c r="AB29" i="28"/>
  <c r="AO29" i="28"/>
  <c r="BB29" i="28"/>
  <c r="BO29" i="28"/>
  <c r="O30" i="28"/>
  <c r="AB30" i="28"/>
  <c r="AO30" i="28"/>
  <c r="BB30" i="28"/>
  <c r="BO30" i="28"/>
  <c r="C31" i="28"/>
  <c r="D31" i="28"/>
  <c r="E31" i="28"/>
  <c r="F31" i="28"/>
  <c r="G31" i="28"/>
  <c r="H31" i="28"/>
  <c r="I31" i="28"/>
  <c r="J31" i="28"/>
  <c r="K31" i="28"/>
  <c r="L31" i="28"/>
  <c r="M31" i="28"/>
  <c r="N31" i="28"/>
  <c r="O31" i="28"/>
  <c r="P31" i="28"/>
  <c r="Q31" i="28"/>
  <c r="R31" i="28"/>
  <c r="S31" i="28"/>
  <c r="T31" i="28"/>
  <c r="U31" i="28"/>
  <c r="V31" i="28"/>
  <c r="W31" i="28"/>
  <c r="X31" i="28"/>
  <c r="Y31" i="28"/>
  <c r="Z31" i="28"/>
  <c r="AA31" i="28"/>
  <c r="AB31" i="28"/>
  <c r="AC31" i="28"/>
  <c r="AD31" i="28"/>
  <c r="AE31" i="28"/>
  <c r="AF31" i="28"/>
  <c r="AG31" i="28"/>
  <c r="AH31" i="28"/>
  <c r="AI31" i="28"/>
  <c r="AJ31" i="28"/>
  <c r="AK31" i="28"/>
  <c r="AL31" i="28"/>
  <c r="AM31" i="28"/>
  <c r="AN31" i="28"/>
  <c r="AO31" i="28"/>
  <c r="AP31" i="28"/>
  <c r="AQ31" i="28"/>
  <c r="AR31" i="28"/>
  <c r="AS31" i="28"/>
  <c r="AT31" i="28"/>
  <c r="AU31" i="28"/>
  <c r="AV31" i="28"/>
  <c r="AW31" i="28"/>
  <c r="AX31" i="28"/>
  <c r="AY31" i="28"/>
  <c r="AZ31" i="28"/>
  <c r="BA31" i="28"/>
  <c r="BB31" i="28"/>
  <c r="BC31" i="28"/>
  <c r="BD31" i="28"/>
  <c r="BE31" i="28"/>
  <c r="BF31" i="28"/>
  <c r="BG31" i="28"/>
  <c r="BH31" i="28"/>
  <c r="BI31" i="28"/>
  <c r="BJ31" i="28"/>
  <c r="BK31" i="28"/>
  <c r="BL31" i="28"/>
  <c r="BM31" i="28"/>
  <c r="BN31" i="28"/>
  <c r="BO31" i="28"/>
  <c r="BO21" i="29"/>
  <c r="BB21" i="29"/>
  <c r="AO21" i="29"/>
  <c r="AB21" i="29"/>
  <c r="O21" i="29"/>
  <c r="BO20" i="29"/>
  <c r="BB20" i="29"/>
  <c r="AO20" i="29"/>
  <c r="AB20" i="29"/>
  <c r="O20" i="29"/>
  <c r="BO19" i="29"/>
  <c r="BB19" i="29"/>
  <c r="AO19" i="29"/>
  <c r="AB19" i="29"/>
  <c r="O19" i="29"/>
  <c r="BO18" i="29"/>
  <c r="BB18" i="29"/>
  <c r="AO18" i="29"/>
  <c r="AB18" i="29"/>
  <c r="O18" i="29"/>
  <c r="BO17" i="29"/>
  <c r="BB17" i="29"/>
  <c r="AO17" i="29"/>
  <c r="AB17" i="29"/>
  <c r="O17" i="29"/>
  <c r="BO16" i="29"/>
  <c r="BB16" i="29"/>
  <c r="AO16" i="29"/>
  <c r="AB16" i="29"/>
  <c r="O16" i="29"/>
  <c r="BC9" i="29"/>
  <c r="BD9" i="29"/>
  <c r="BE9" i="29"/>
  <c r="BF9" i="29"/>
  <c r="BG9" i="29"/>
  <c r="BH9" i="29"/>
  <c r="BI9" i="29"/>
  <c r="BJ9" i="29"/>
  <c r="BK9" i="29"/>
  <c r="BL9" i="29"/>
  <c r="BM9" i="29"/>
  <c r="BN9" i="29"/>
  <c r="AP9" i="29"/>
  <c r="AQ9" i="29"/>
  <c r="AR9" i="29"/>
  <c r="AS9" i="29"/>
  <c r="AT9" i="29"/>
  <c r="AU9" i="29"/>
  <c r="AV9" i="29"/>
  <c r="AW9" i="29"/>
  <c r="AX9" i="29"/>
  <c r="AY9" i="29"/>
  <c r="AZ9" i="29"/>
  <c r="BA9" i="29"/>
  <c r="AC9" i="29"/>
  <c r="AD9" i="29"/>
  <c r="AE9" i="29"/>
  <c r="AF9" i="29"/>
  <c r="AG9" i="29"/>
  <c r="AH9" i="29"/>
  <c r="AI9" i="29"/>
  <c r="AJ9" i="29"/>
  <c r="AK9" i="29"/>
  <c r="AL9" i="29"/>
  <c r="AM9" i="29"/>
  <c r="AN9" i="29"/>
  <c r="P9" i="29"/>
  <c r="Q9" i="29"/>
  <c r="R9" i="29"/>
  <c r="S9" i="29"/>
  <c r="T9" i="29"/>
  <c r="U9" i="29"/>
  <c r="V9" i="29"/>
  <c r="W9" i="29"/>
  <c r="X9" i="29"/>
  <c r="Y9" i="29"/>
  <c r="Z9" i="29"/>
  <c r="AA9" i="29"/>
  <c r="C8" i="29"/>
  <c r="C9" i="29"/>
  <c r="D8" i="29"/>
  <c r="D9" i="29"/>
  <c r="E8" i="29"/>
  <c r="E9" i="29"/>
  <c r="F8" i="29"/>
  <c r="F9" i="29"/>
  <c r="G8" i="29"/>
  <c r="G9" i="29"/>
  <c r="H8" i="29"/>
  <c r="H9" i="29"/>
  <c r="I8" i="29"/>
  <c r="I9" i="29"/>
  <c r="J8" i="29"/>
  <c r="J9" i="29"/>
  <c r="K8" i="29"/>
  <c r="K9" i="29"/>
  <c r="L8" i="29"/>
  <c r="L9" i="29"/>
  <c r="M8" i="29"/>
  <c r="M9" i="29"/>
  <c r="N8" i="29"/>
  <c r="N9" i="29"/>
  <c r="BO8" i="29"/>
  <c r="BB8" i="29"/>
  <c r="AO8" i="29"/>
  <c r="AB8" i="29"/>
  <c r="O8" i="29"/>
  <c r="BO7" i="29"/>
  <c r="BN7" i="29"/>
  <c r="BM7" i="29"/>
  <c r="BL7" i="29"/>
  <c r="BK7" i="29"/>
  <c r="BJ7" i="29"/>
  <c r="BI7" i="29"/>
  <c r="BH7" i="29"/>
  <c r="BG7" i="29"/>
  <c r="BF7" i="29"/>
  <c r="BE7" i="29"/>
  <c r="BD7" i="29"/>
  <c r="BC7" i="29"/>
  <c r="BB7" i="29"/>
  <c r="BA7" i="29"/>
  <c r="AZ7" i="29"/>
  <c r="AY7" i="29"/>
  <c r="AX7" i="29"/>
  <c r="AW7" i="29"/>
  <c r="AV7" i="29"/>
  <c r="AU7" i="29"/>
  <c r="AT7" i="29"/>
  <c r="AS7" i="29"/>
  <c r="AR7" i="29"/>
  <c r="AQ7" i="29"/>
  <c r="AP7" i="29"/>
  <c r="AO7" i="29"/>
  <c r="AN7" i="29"/>
  <c r="AM7" i="29"/>
  <c r="AL7" i="29"/>
  <c r="AK7" i="29"/>
  <c r="AJ7" i="29"/>
  <c r="AI7" i="29"/>
  <c r="AH7" i="29"/>
  <c r="AG7" i="29"/>
  <c r="AF7" i="29"/>
  <c r="AE7" i="29"/>
  <c r="AD7" i="29"/>
  <c r="AC7" i="29"/>
  <c r="AB7" i="29"/>
  <c r="AA7" i="29"/>
  <c r="Z7" i="29"/>
  <c r="Y7" i="29"/>
  <c r="X7" i="29"/>
  <c r="W7" i="29"/>
  <c r="V7" i="29"/>
  <c r="U7" i="29"/>
  <c r="T7" i="29"/>
  <c r="S7" i="29"/>
  <c r="R7" i="29"/>
  <c r="Q7" i="29"/>
  <c r="P7" i="29"/>
  <c r="O7" i="29"/>
  <c r="N7" i="29"/>
  <c r="M7" i="29"/>
  <c r="L7" i="29"/>
  <c r="K7" i="29"/>
  <c r="J7" i="29"/>
  <c r="I7" i="29"/>
  <c r="H7" i="29"/>
  <c r="G7" i="29"/>
  <c r="F7" i="29"/>
  <c r="E7" i="29"/>
  <c r="D7" i="29"/>
  <c r="C7" i="29"/>
  <c r="BO6" i="29"/>
  <c r="BC6" i="29"/>
  <c r="BB6" i="29"/>
  <c r="AP6" i="29"/>
  <c r="AO6" i="29"/>
  <c r="AC6" i="29"/>
  <c r="AB6" i="29"/>
  <c r="P6" i="29"/>
  <c r="O6" i="29"/>
  <c r="C6" i="29"/>
  <c r="Y9" i="17"/>
  <c r="O9" i="17"/>
  <c r="E9" i="17"/>
  <c r="E247" i="1"/>
  <c r="C36" i="18" s="1"/>
  <c r="B87" i="1"/>
  <c r="B86" i="1"/>
  <c r="B85" i="1"/>
  <c r="B80" i="1"/>
  <c r="B79" i="1"/>
  <c r="B78" i="1"/>
  <c r="B100" i="1"/>
  <c r="C153" i="19" s="1"/>
  <c r="B99" i="1"/>
  <c r="C152" i="19" s="1"/>
  <c r="B98" i="1"/>
  <c r="C151" i="19" s="1"/>
  <c r="B93" i="1"/>
  <c r="B92" i="1"/>
  <c r="C145" i="19" s="1"/>
  <c r="B91" i="1"/>
  <c r="C144" i="19" s="1"/>
  <c r="B64" i="19"/>
  <c r="B63" i="19"/>
  <c r="B62" i="19"/>
  <c r="B59" i="19"/>
  <c r="B58" i="19"/>
  <c r="B57" i="19"/>
  <c r="B209" i="19"/>
  <c r="B208" i="19"/>
  <c r="B207" i="19"/>
  <c r="B206" i="19"/>
  <c r="B205" i="19"/>
  <c r="B204" i="19"/>
  <c r="B203" i="19"/>
  <c r="B202" i="19"/>
  <c r="B201" i="19"/>
  <c r="B200" i="19"/>
  <c r="B199" i="19"/>
  <c r="B198" i="19"/>
  <c r="B197" i="19"/>
  <c r="B196" i="19"/>
  <c r="B195" i="19"/>
  <c r="B194" i="19"/>
  <c r="B193" i="19"/>
  <c r="B192" i="19"/>
  <c r="B191" i="19"/>
  <c r="B190" i="19"/>
  <c r="B187" i="19"/>
  <c r="B186" i="19"/>
  <c r="B185" i="19"/>
  <c r="B184" i="19"/>
  <c r="B183" i="19"/>
  <c r="B182" i="19"/>
  <c r="B181" i="19"/>
  <c r="B180" i="19"/>
  <c r="B179" i="19"/>
  <c r="B178" i="19"/>
  <c r="B177" i="19"/>
  <c r="B176" i="19"/>
  <c r="B175" i="19"/>
  <c r="B174" i="19"/>
  <c r="B173" i="19"/>
  <c r="B172" i="19"/>
  <c r="B171" i="19"/>
  <c r="B170" i="19"/>
  <c r="B169" i="19"/>
  <c r="B168" i="19"/>
  <c r="B165" i="19"/>
  <c r="B164" i="19"/>
  <c r="B163" i="19"/>
  <c r="B158" i="19"/>
  <c r="B157" i="19"/>
  <c r="B156" i="19"/>
  <c r="B102" i="20"/>
  <c r="B101" i="20"/>
  <c r="B95" i="20"/>
  <c r="B94" i="20"/>
  <c r="B93" i="20"/>
  <c r="B85" i="20"/>
  <c r="B78" i="20"/>
  <c r="B71" i="20"/>
  <c r="B32" i="20"/>
  <c r="B25" i="20"/>
  <c r="B18" i="20"/>
  <c r="C82" i="21"/>
  <c r="C93" i="12" s="1"/>
  <c r="C81" i="21"/>
  <c r="C92" i="12" s="1"/>
  <c r="C80" i="21"/>
  <c r="C91" i="12" s="1"/>
  <c r="C79" i="21"/>
  <c r="C90" i="12" s="1"/>
  <c r="C78" i="21"/>
  <c r="C89" i="12" s="1"/>
  <c r="C77" i="21"/>
  <c r="C88" i="12" s="1"/>
  <c r="C76" i="21"/>
  <c r="C87" i="12" s="1"/>
  <c r="C75" i="21"/>
  <c r="C86" i="12" s="1"/>
  <c r="C74" i="21"/>
  <c r="C85" i="12" s="1"/>
  <c r="C73" i="21"/>
  <c r="C84" i="12" s="1"/>
  <c r="C72" i="21"/>
  <c r="C83" i="12" s="1"/>
  <c r="C71" i="21"/>
  <c r="C82" i="12" s="1"/>
  <c r="C70" i="21"/>
  <c r="C81" i="12" s="1"/>
  <c r="C69" i="21"/>
  <c r="C80" i="12" s="1"/>
  <c r="C68" i="21"/>
  <c r="C79" i="12" s="1"/>
  <c r="C67" i="21"/>
  <c r="C78" i="12" s="1"/>
  <c r="C66" i="21"/>
  <c r="C77" i="12" s="1"/>
  <c r="C65" i="21"/>
  <c r="C76" i="12" s="1"/>
  <c r="C64" i="21"/>
  <c r="C75" i="12" s="1"/>
  <c r="C63" i="21"/>
  <c r="C74" i="12" s="1"/>
  <c r="C21" i="21"/>
  <c r="C61" i="12" s="1"/>
  <c r="C20" i="21"/>
  <c r="C60" i="12" s="1"/>
  <c r="C19" i="21"/>
  <c r="C59" i="12" s="1"/>
  <c r="C14" i="21"/>
  <c r="C54" i="12" s="1"/>
  <c r="C13" i="21"/>
  <c r="C53" i="12" s="1"/>
  <c r="C12" i="21"/>
  <c r="C52" i="12" s="1"/>
  <c r="C13" i="1"/>
  <c r="D105" i="1" s="1"/>
  <c r="BO316" i="1"/>
  <c r="BB316" i="1"/>
  <c r="AO316" i="1"/>
  <c r="AB316" i="1"/>
  <c r="O316" i="1"/>
  <c r="BO314" i="1"/>
  <c r="BB314" i="1"/>
  <c r="AO314" i="1"/>
  <c r="AB314" i="1"/>
  <c r="M8" i="1"/>
  <c r="BO216" i="1"/>
  <c r="BO215" i="1"/>
  <c r="BO214" i="1"/>
  <c r="BB216" i="1"/>
  <c r="BB215" i="1"/>
  <c r="BB214" i="1"/>
  <c r="AO216" i="1"/>
  <c r="AO215" i="1"/>
  <c r="AO214" i="1"/>
  <c r="AB216" i="1"/>
  <c r="AB215" i="1"/>
  <c r="AB214" i="1"/>
  <c r="AB217" i="1" s="1"/>
  <c r="O216" i="1"/>
  <c r="O215" i="1"/>
  <c r="O214" i="1"/>
  <c r="BO211" i="1"/>
  <c r="BB211" i="1"/>
  <c r="AO211" i="1"/>
  <c r="AB211" i="1"/>
  <c r="BO138" i="1"/>
  <c r="BB138" i="1"/>
  <c r="AO138" i="1"/>
  <c r="AB138" i="1"/>
  <c r="BO105" i="1"/>
  <c r="BB105" i="1"/>
  <c r="AO105" i="1"/>
  <c r="AB105" i="1"/>
  <c r="L105" i="1"/>
  <c r="BO109" i="1"/>
  <c r="BB109" i="1"/>
  <c r="AO109" i="1"/>
  <c r="AB109" i="1"/>
  <c r="O109" i="1"/>
  <c r="BO108" i="1"/>
  <c r="BB108" i="1"/>
  <c r="BB110" i="1" s="1"/>
  <c r="AO108" i="1"/>
  <c r="AB108" i="1"/>
  <c r="O108" i="1"/>
  <c r="BO107" i="1"/>
  <c r="BO110" i="1" s="1"/>
  <c r="BB107" i="1"/>
  <c r="AO107" i="1"/>
  <c r="AB107" i="1"/>
  <c r="O107" i="1"/>
  <c r="O110" i="1" s="1"/>
  <c r="B46" i="1"/>
  <c r="B68" i="1"/>
  <c r="B67" i="1"/>
  <c r="B66" i="1"/>
  <c r="B61" i="1"/>
  <c r="B60" i="1"/>
  <c r="B59" i="1"/>
  <c r="B55" i="1"/>
  <c r="B54" i="1"/>
  <c r="B53" i="1"/>
  <c r="B48" i="1"/>
  <c r="B47" i="1"/>
  <c r="A55" i="1"/>
  <c r="A54" i="1"/>
  <c r="A53" i="1"/>
  <c r="A48" i="1"/>
  <c r="A47" i="1"/>
  <c r="A46" i="1"/>
  <c r="I31" i="1"/>
  <c r="E31" i="1"/>
  <c r="P110" i="1"/>
  <c r="Q22" i="21" s="1"/>
  <c r="Q110" i="1"/>
  <c r="R22" i="21" s="1"/>
  <c r="R110" i="1"/>
  <c r="S22" i="21" s="1"/>
  <c r="S110" i="1"/>
  <c r="T22" i="21" s="1"/>
  <c r="T110" i="1"/>
  <c r="U22" i="21" s="1"/>
  <c r="U110" i="1"/>
  <c r="V22" i="21" s="1"/>
  <c r="V110" i="1"/>
  <c r="W22" i="21" s="1"/>
  <c r="W110" i="1"/>
  <c r="X22" i="21" s="1"/>
  <c r="X110" i="1"/>
  <c r="Y22" i="21" s="1"/>
  <c r="Y110" i="1"/>
  <c r="Z22" i="21" s="1"/>
  <c r="Z110" i="1"/>
  <c r="AA22" i="21" s="1"/>
  <c r="AA110" i="1"/>
  <c r="AB22" i="21" s="1"/>
  <c r="P59" i="1"/>
  <c r="Q59" i="1"/>
  <c r="R59" i="1"/>
  <c r="S59" i="1"/>
  <c r="T59" i="1"/>
  <c r="U59" i="1"/>
  <c r="V59" i="1"/>
  <c r="W59" i="1"/>
  <c r="X59" i="1"/>
  <c r="Y59" i="1"/>
  <c r="Z59" i="1"/>
  <c r="AA59" i="1"/>
  <c r="P60" i="1"/>
  <c r="Q60" i="1"/>
  <c r="R60" i="1"/>
  <c r="S60" i="1"/>
  <c r="T60" i="1"/>
  <c r="U60" i="1"/>
  <c r="V60" i="1"/>
  <c r="W60" i="1"/>
  <c r="X60" i="1"/>
  <c r="Y60" i="1"/>
  <c r="Z60" i="1"/>
  <c r="AA60" i="1"/>
  <c r="P61" i="1"/>
  <c r="Q61" i="1"/>
  <c r="R61" i="1"/>
  <c r="S61" i="1"/>
  <c r="T61" i="1"/>
  <c r="U61" i="1"/>
  <c r="V61" i="1"/>
  <c r="W61" i="1"/>
  <c r="X61" i="1"/>
  <c r="Y61" i="1"/>
  <c r="Z61" i="1"/>
  <c r="AA61" i="1"/>
  <c r="P66" i="1"/>
  <c r="Q66" i="1"/>
  <c r="R66" i="1"/>
  <c r="S66" i="1"/>
  <c r="T66" i="1"/>
  <c r="U66" i="1"/>
  <c r="V46" i="21" s="1"/>
  <c r="V66" i="1"/>
  <c r="W66" i="1"/>
  <c r="X66" i="1"/>
  <c r="Y66" i="1"/>
  <c r="Z66" i="1"/>
  <c r="AA66" i="1"/>
  <c r="P67" i="1"/>
  <c r="Q67" i="1"/>
  <c r="R67" i="1"/>
  <c r="S67" i="1"/>
  <c r="T67" i="1"/>
  <c r="U67" i="1"/>
  <c r="V67" i="1"/>
  <c r="W67" i="1"/>
  <c r="X67" i="1"/>
  <c r="Y67" i="1"/>
  <c r="Z67" i="1"/>
  <c r="AA67" i="1"/>
  <c r="P68" i="1"/>
  <c r="Q68" i="1"/>
  <c r="R68" i="1"/>
  <c r="S68" i="1"/>
  <c r="T68" i="1"/>
  <c r="U68" i="1"/>
  <c r="V68" i="1"/>
  <c r="W102" i="20" s="1"/>
  <c r="W42" i="20" s="1"/>
  <c r="W68" i="1"/>
  <c r="X68" i="1"/>
  <c r="Y68" i="1"/>
  <c r="Z68" i="1"/>
  <c r="AA68" i="1"/>
  <c r="AC110" i="1"/>
  <c r="AD22" i="21" s="1"/>
  <c r="AD110" i="1"/>
  <c r="AE22" i="21" s="1"/>
  <c r="AE110" i="1"/>
  <c r="AF22" i="21" s="1"/>
  <c r="AF110" i="1"/>
  <c r="AG22" i="21" s="1"/>
  <c r="AG110" i="1"/>
  <c r="AH22" i="21" s="1"/>
  <c r="AH110" i="1"/>
  <c r="AI22" i="21" s="1"/>
  <c r="AI110" i="1"/>
  <c r="AJ22" i="21" s="1"/>
  <c r="AJ110" i="1"/>
  <c r="AK22" i="21" s="1"/>
  <c r="AK110" i="1"/>
  <c r="AL22" i="21" s="1"/>
  <c r="AL110" i="1"/>
  <c r="AM22" i="21" s="1"/>
  <c r="AM110" i="1"/>
  <c r="AN22" i="21" s="1"/>
  <c r="AN110" i="1"/>
  <c r="AO22" i="21" s="1"/>
  <c r="AC59" i="1"/>
  <c r="AD59" i="1"/>
  <c r="AE59" i="1"/>
  <c r="AF59" i="1"/>
  <c r="AG59" i="1"/>
  <c r="AH59" i="1"/>
  <c r="AI59" i="1"/>
  <c r="AJ59" i="1"/>
  <c r="AK59" i="1"/>
  <c r="AL59" i="1"/>
  <c r="AM59" i="1"/>
  <c r="AN59" i="1"/>
  <c r="AC60" i="1"/>
  <c r="AD60" i="1"/>
  <c r="AE60" i="1"/>
  <c r="AF60" i="1"/>
  <c r="AG60" i="1"/>
  <c r="AH60" i="1"/>
  <c r="AI60" i="1"/>
  <c r="AJ60" i="1"/>
  <c r="AK60" i="1"/>
  <c r="AL60" i="1"/>
  <c r="AM60" i="1"/>
  <c r="AN60" i="1"/>
  <c r="AC61" i="1"/>
  <c r="AD61" i="1"/>
  <c r="AE61" i="1"/>
  <c r="AF61" i="1"/>
  <c r="AG61" i="1"/>
  <c r="AH61" i="1"/>
  <c r="AI61" i="1"/>
  <c r="AJ61" i="1"/>
  <c r="AK61" i="1"/>
  <c r="AL61" i="1"/>
  <c r="AM61" i="1"/>
  <c r="AN61" i="1"/>
  <c r="AC66" i="1"/>
  <c r="AD66" i="1"/>
  <c r="AE66" i="1"/>
  <c r="AF66" i="1"/>
  <c r="AG66" i="1"/>
  <c r="AH66" i="1"/>
  <c r="AI66" i="1"/>
  <c r="AJ66" i="1"/>
  <c r="AK66" i="1"/>
  <c r="AL66" i="1"/>
  <c r="AM66" i="1"/>
  <c r="AN66" i="1"/>
  <c r="AC67" i="1"/>
  <c r="AD67" i="1"/>
  <c r="AE67" i="1"/>
  <c r="AF101" i="20" s="1"/>
  <c r="AF67" i="1"/>
  <c r="AG67" i="1"/>
  <c r="AH67" i="1"/>
  <c r="AI67" i="1"/>
  <c r="AJ67" i="1"/>
  <c r="AK67" i="1"/>
  <c r="AL67" i="1"/>
  <c r="AM67" i="1"/>
  <c r="AN67" i="1"/>
  <c r="AC68" i="1"/>
  <c r="AD68" i="1"/>
  <c r="AE68" i="1"/>
  <c r="AF68" i="1"/>
  <c r="AG68" i="1"/>
  <c r="AH68" i="1"/>
  <c r="AI68" i="1"/>
  <c r="AJ68" i="1"/>
  <c r="AK68" i="1"/>
  <c r="AL48" i="21" s="1"/>
  <c r="AL68" i="1"/>
  <c r="AM68" i="1"/>
  <c r="AN68" i="1"/>
  <c r="AO36" i="21" s="1"/>
  <c r="AP110" i="1"/>
  <c r="AQ22" i="21" s="1"/>
  <c r="AQ110" i="1"/>
  <c r="AR22" i="21" s="1"/>
  <c r="AR110" i="1"/>
  <c r="AS22" i="21" s="1"/>
  <c r="AS110" i="1"/>
  <c r="AT22" i="21" s="1"/>
  <c r="AT110" i="1"/>
  <c r="AU22" i="21" s="1"/>
  <c r="AU110" i="1"/>
  <c r="AV22" i="21" s="1"/>
  <c r="AV110" i="1"/>
  <c r="AW22" i="21" s="1"/>
  <c r="AW110" i="1"/>
  <c r="AX22" i="21" s="1"/>
  <c r="AX110" i="1"/>
  <c r="AY22" i="21" s="1"/>
  <c r="AY110" i="1"/>
  <c r="AZ22" i="21" s="1"/>
  <c r="AZ110" i="1"/>
  <c r="BA22" i="21" s="1"/>
  <c r="BA110" i="1"/>
  <c r="BB22" i="21" s="1"/>
  <c r="AP59" i="1"/>
  <c r="AQ59" i="1"/>
  <c r="AR59" i="1"/>
  <c r="AS59" i="1"/>
  <c r="AT59" i="1"/>
  <c r="AU59" i="1"/>
  <c r="AV59" i="1"/>
  <c r="AW39" i="21" s="1"/>
  <c r="AW59" i="1"/>
  <c r="AX59" i="1"/>
  <c r="AY59" i="1"/>
  <c r="AZ39" i="21" s="1"/>
  <c r="AZ59" i="1"/>
  <c r="BA144" i="19" s="1"/>
  <c r="BA59" i="1"/>
  <c r="AP60" i="1"/>
  <c r="AQ60" i="1"/>
  <c r="AR60" i="1"/>
  <c r="AS60" i="1"/>
  <c r="AT60" i="1"/>
  <c r="AU60" i="1"/>
  <c r="AV60" i="1"/>
  <c r="AW60" i="1"/>
  <c r="AX60" i="1"/>
  <c r="AY60" i="1"/>
  <c r="AZ13" i="21" s="1"/>
  <c r="AZ60" i="1"/>
  <c r="BA60" i="1"/>
  <c r="BB13" i="21" s="1"/>
  <c r="AP61" i="1"/>
  <c r="AQ61" i="1"/>
  <c r="AR29" i="21" s="1"/>
  <c r="AR61" i="1"/>
  <c r="AS92" i="19" s="1"/>
  <c r="AS61" i="1"/>
  <c r="AT61" i="1"/>
  <c r="AU61" i="1"/>
  <c r="AV29" i="21" s="1"/>
  <c r="AV61" i="1"/>
  <c r="AW61" i="1"/>
  <c r="AX92" i="19" s="1"/>
  <c r="AX61" i="1"/>
  <c r="AY61" i="1"/>
  <c r="AZ29" i="21" s="1"/>
  <c r="AZ61" i="1"/>
  <c r="BA29" i="21" s="1"/>
  <c r="BA61" i="1"/>
  <c r="BB92" i="19" s="1"/>
  <c r="AP66" i="1"/>
  <c r="AQ66" i="1"/>
  <c r="AR66" i="1"/>
  <c r="AS40" i="19" s="1"/>
  <c r="AS66" i="1"/>
  <c r="AT66" i="1"/>
  <c r="AU66" i="1"/>
  <c r="AV66" i="1"/>
  <c r="AW40" i="19" s="1"/>
  <c r="AW66" i="1"/>
  <c r="AX66" i="1"/>
  <c r="AY66" i="1"/>
  <c r="AZ40" i="19" s="1"/>
  <c r="AZ66" i="1"/>
  <c r="BA66" i="1"/>
  <c r="BB40" i="19" s="1"/>
  <c r="AP67" i="1"/>
  <c r="AQ67" i="1"/>
  <c r="AR152" i="19" s="1"/>
  <c r="AR67" i="1"/>
  <c r="AS47" i="21" s="1"/>
  <c r="AS67" i="1"/>
  <c r="AT67" i="1"/>
  <c r="AU67" i="1"/>
  <c r="AV152" i="19" s="1"/>
  <c r="AV67" i="1"/>
  <c r="AW67" i="1"/>
  <c r="AX67" i="1"/>
  <c r="AY152" i="19" s="1"/>
  <c r="AY67" i="1"/>
  <c r="AZ152" i="19" s="1"/>
  <c r="AZ67" i="1"/>
  <c r="BA152" i="19" s="1"/>
  <c r="BA67" i="1"/>
  <c r="BB47" i="21" s="1"/>
  <c r="AP68" i="1"/>
  <c r="AQ68" i="1"/>
  <c r="AR68" i="1"/>
  <c r="AS68" i="1"/>
  <c r="AT68" i="1"/>
  <c r="AU68" i="1"/>
  <c r="AV68" i="1"/>
  <c r="AW68" i="1"/>
  <c r="AX68" i="1"/>
  <c r="AY68" i="1"/>
  <c r="AZ68" i="1"/>
  <c r="BA21" i="21" s="1"/>
  <c r="BA68" i="1"/>
  <c r="BC110" i="1"/>
  <c r="BD22" i="21" s="1"/>
  <c r="BD110" i="1"/>
  <c r="BE22" i="21" s="1"/>
  <c r="BE110" i="1"/>
  <c r="BF22" i="21" s="1"/>
  <c r="BF110" i="1"/>
  <c r="BG22" i="21" s="1"/>
  <c r="BG110" i="1"/>
  <c r="BH22" i="21" s="1"/>
  <c r="BH110" i="1"/>
  <c r="BI22" i="21" s="1"/>
  <c r="BI110" i="1"/>
  <c r="BJ22" i="21" s="1"/>
  <c r="BJ110" i="1"/>
  <c r="BK22" i="21" s="1"/>
  <c r="BK110" i="1"/>
  <c r="BL22" i="21" s="1"/>
  <c r="BL110" i="1"/>
  <c r="BM22" i="21" s="1"/>
  <c r="BM110" i="1"/>
  <c r="BN22" i="21" s="1"/>
  <c r="BN110" i="1"/>
  <c r="BO22" i="21" s="1"/>
  <c r="BC59" i="1"/>
  <c r="BD59" i="1"/>
  <c r="BE144" i="19" s="1"/>
  <c r="BE59" i="1"/>
  <c r="BF12" i="21" s="1"/>
  <c r="BF59" i="1"/>
  <c r="BG59" i="1"/>
  <c r="BH93" i="20" s="1"/>
  <c r="BH19" i="20" s="1"/>
  <c r="BH59" i="1"/>
  <c r="BI27" i="21" s="1"/>
  <c r="BI59" i="1"/>
  <c r="BJ59" i="1"/>
  <c r="BK59" i="1"/>
  <c r="BL59" i="1"/>
  <c r="BM39" i="21" s="1"/>
  <c r="BM59" i="1"/>
  <c r="BN93" i="20" s="1"/>
  <c r="BN19" i="20" s="1"/>
  <c r="BN59" i="1"/>
  <c r="BO39" i="21" s="1"/>
  <c r="BC60" i="1"/>
  <c r="BD60" i="1"/>
  <c r="BE13" i="21" s="1"/>
  <c r="BE60" i="1"/>
  <c r="BF94" i="20" s="1"/>
  <c r="BF60" i="1"/>
  <c r="BG145" i="19" s="1"/>
  <c r="BG60" i="1"/>
  <c r="BH60" i="1"/>
  <c r="BI60" i="1"/>
  <c r="BJ28" i="21" s="1"/>
  <c r="BJ60" i="1"/>
  <c r="BK60" i="1"/>
  <c r="BL60" i="1"/>
  <c r="BM13" i="21" s="1"/>
  <c r="BM60" i="1"/>
  <c r="BN145" i="19" s="1"/>
  <c r="BN60" i="1"/>
  <c r="BC61" i="1"/>
  <c r="BD61" i="1"/>
  <c r="BE92" i="19" s="1"/>
  <c r="BE61" i="1"/>
  <c r="BF35" i="19" s="1"/>
  <c r="BF61" i="1"/>
  <c r="BG95" i="20" s="1"/>
  <c r="BG33" i="20" s="1"/>
  <c r="BG61" i="1"/>
  <c r="BH61" i="1"/>
  <c r="BI41" i="21" s="1"/>
  <c r="BI61" i="1"/>
  <c r="BJ61" i="1"/>
  <c r="BK61" i="1"/>
  <c r="BL146" i="19" s="1"/>
  <c r="BL61" i="1"/>
  <c r="BM92" i="19" s="1"/>
  <c r="BM61" i="1"/>
  <c r="BN95" i="20" s="1"/>
  <c r="BN33" i="20" s="1"/>
  <c r="BN61" i="1"/>
  <c r="BC66" i="1"/>
  <c r="BD66" i="1"/>
  <c r="BE40" i="19" s="1"/>
  <c r="BE66" i="1"/>
  <c r="BF100" i="20" s="1"/>
  <c r="BF72" i="20" s="1"/>
  <c r="BF119" i="19" s="1"/>
  <c r="BF66" i="1"/>
  <c r="BG66" i="1"/>
  <c r="BH34" i="21" s="1"/>
  <c r="BH66" i="1"/>
  <c r="BI66" i="1"/>
  <c r="BJ151" i="19" s="1"/>
  <c r="BJ66" i="1"/>
  <c r="BK100" i="20" s="1"/>
  <c r="BK72" i="20" s="1"/>
  <c r="BK119" i="19" s="1"/>
  <c r="BK66" i="1"/>
  <c r="BL66" i="1"/>
  <c r="BM40" i="19" s="1"/>
  <c r="BM66" i="1"/>
  <c r="BN34" i="21" s="1"/>
  <c r="BN66" i="1"/>
  <c r="BC67" i="1"/>
  <c r="BD67" i="1"/>
  <c r="BE47" i="21" s="1"/>
  <c r="BE67" i="1"/>
  <c r="BF67" i="1"/>
  <c r="BG67" i="1"/>
  <c r="BH67" i="1"/>
  <c r="BI35" i="21" s="1"/>
  <c r="BI67" i="1"/>
  <c r="BJ20" i="21" s="1"/>
  <c r="BJ67" i="1"/>
  <c r="BK67" i="1"/>
  <c r="BL67" i="1"/>
  <c r="BM47" i="21" s="1"/>
  <c r="BM67" i="1"/>
  <c r="BN67" i="1"/>
  <c r="BC68" i="1"/>
  <c r="BD68" i="1"/>
  <c r="BE21" i="21" s="1"/>
  <c r="BE68" i="1"/>
  <c r="BF36" i="21" s="1"/>
  <c r="BF68" i="1"/>
  <c r="BG68" i="1"/>
  <c r="BH153" i="19" s="1"/>
  <c r="BH68" i="1"/>
  <c r="BI42" i="19" s="1"/>
  <c r="BI68" i="1"/>
  <c r="BJ99" i="19" s="1"/>
  <c r="BJ68" i="1"/>
  <c r="BK36" i="21" s="1"/>
  <c r="BK68" i="1"/>
  <c r="BL68" i="1"/>
  <c r="BM21" i="21" s="1"/>
  <c r="BM68" i="1"/>
  <c r="BN153" i="19" s="1"/>
  <c r="BN68" i="1"/>
  <c r="C110" i="1"/>
  <c r="D22" i="21" s="1"/>
  <c r="D110" i="1"/>
  <c r="E22" i="21" s="1"/>
  <c r="E110" i="1"/>
  <c r="F22" i="21" s="1"/>
  <c r="F110" i="1"/>
  <c r="G22" i="21" s="1"/>
  <c r="G110" i="1"/>
  <c r="H22" i="21" s="1"/>
  <c r="H110" i="1"/>
  <c r="I22" i="21" s="1"/>
  <c r="I110" i="1"/>
  <c r="J22" i="21" s="1"/>
  <c r="J110" i="1"/>
  <c r="K22" i="21" s="1"/>
  <c r="K110" i="1"/>
  <c r="L22" i="21" s="1"/>
  <c r="L110" i="1"/>
  <c r="M22" i="21" s="1"/>
  <c r="M110" i="1"/>
  <c r="N22" i="21" s="1"/>
  <c r="N110" i="1"/>
  <c r="O22" i="21" s="1"/>
  <c r="C59" i="1"/>
  <c r="D59" i="1"/>
  <c r="E59" i="1"/>
  <c r="F59" i="1"/>
  <c r="G59" i="1"/>
  <c r="H59" i="1"/>
  <c r="I59" i="1"/>
  <c r="J59" i="1"/>
  <c r="K59" i="1"/>
  <c r="L59" i="1"/>
  <c r="M59" i="1"/>
  <c r="N59" i="1"/>
  <c r="C60" i="1"/>
  <c r="D60" i="1"/>
  <c r="E60" i="1"/>
  <c r="F60" i="1"/>
  <c r="G60" i="1"/>
  <c r="H60" i="1"/>
  <c r="I60" i="1"/>
  <c r="J60" i="1"/>
  <c r="K60" i="1"/>
  <c r="L60" i="1"/>
  <c r="M60" i="1"/>
  <c r="N60" i="1"/>
  <c r="C61" i="1"/>
  <c r="D61" i="1"/>
  <c r="E61" i="1"/>
  <c r="F61" i="1"/>
  <c r="G61" i="1"/>
  <c r="H61" i="1"/>
  <c r="I61" i="1"/>
  <c r="J61" i="1"/>
  <c r="K61" i="1"/>
  <c r="L61" i="1"/>
  <c r="M61" i="1"/>
  <c r="N61" i="1"/>
  <c r="C66" i="1"/>
  <c r="D66" i="1"/>
  <c r="E66" i="1"/>
  <c r="F66" i="1"/>
  <c r="G66" i="1"/>
  <c r="H66" i="1"/>
  <c r="I66" i="1"/>
  <c r="J66" i="1"/>
  <c r="K66" i="1"/>
  <c r="L66" i="1"/>
  <c r="M66" i="1"/>
  <c r="N66" i="1"/>
  <c r="C67" i="1"/>
  <c r="D67" i="1"/>
  <c r="E67" i="1"/>
  <c r="F67" i="1"/>
  <c r="G67" i="1"/>
  <c r="H67" i="1"/>
  <c r="I67" i="1"/>
  <c r="J67" i="1"/>
  <c r="K67" i="1"/>
  <c r="L67" i="1"/>
  <c r="M67" i="1"/>
  <c r="N67" i="1"/>
  <c r="C68" i="1"/>
  <c r="D68" i="1"/>
  <c r="E68" i="1"/>
  <c r="F68" i="1"/>
  <c r="G68" i="1"/>
  <c r="H68" i="1"/>
  <c r="I68" i="1"/>
  <c r="J68" i="1"/>
  <c r="K68" i="1"/>
  <c r="L68" i="1"/>
  <c r="N68" i="1"/>
  <c r="C62" i="12"/>
  <c r="K21" i="1"/>
  <c r="G21" i="1"/>
  <c r="C21" i="1"/>
  <c r="E231" i="1"/>
  <c r="C10" i="18" s="1"/>
  <c r="E232" i="1"/>
  <c r="C11" i="18" s="1"/>
  <c r="E235" i="1"/>
  <c r="C15" i="18" s="1"/>
  <c r="E236" i="1"/>
  <c r="C16" i="18" s="1"/>
  <c r="E237" i="1"/>
  <c r="C17" i="18" s="1"/>
  <c r="E240" i="1"/>
  <c r="C29" i="18" s="1"/>
  <c r="E241" i="1"/>
  <c r="C30" i="18" s="1"/>
  <c r="E242" i="1"/>
  <c r="C31" i="18" s="1"/>
  <c r="E243" i="1"/>
  <c r="C32" i="18" s="1"/>
  <c r="E244" i="1"/>
  <c r="C33" i="18" s="1"/>
  <c r="E245" i="1"/>
  <c r="C34" i="18" s="1"/>
  <c r="E246" i="1"/>
  <c r="C35" i="18" s="1"/>
  <c r="E98" i="11"/>
  <c r="E99" i="11"/>
  <c r="E100" i="11"/>
  <c r="W100" i="11" s="1"/>
  <c r="E101" i="11"/>
  <c r="W101" i="11" s="1"/>
  <c r="E102" i="11"/>
  <c r="E103" i="11"/>
  <c r="E104" i="11"/>
  <c r="E105" i="11"/>
  <c r="E106" i="11"/>
  <c r="E107" i="11"/>
  <c r="E108" i="11"/>
  <c r="E109" i="11"/>
  <c r="E110" i="11"/>
  <c r="E111" i="11"/>
  <c r="E112" i="11"/>
  <c r="E113" i="11"/>
  <c r="E114" i="11"/>
  <c r="E115" i="11"/>
  <c r="E132" i="11"/>
  <c r="E133" i="11"/>
  <c r="E141" i="11"/>
  <c r="E142" i="11"/>
  <c r="E143" i="11"/>
  <c r="E144" i="11"/>
  <c r="E145" i="11"/>
  <c r="E146" i="11"/>
  <c r="E147" i="11"/>
  <c r="E148" i="11"/>
  <c r="E149" i="11"/>
  <c r="E150" i="11"/>
  <c r="E151" i="11"/>
  <c r="E152" i="11"/>
  <c r="E153" i="11"/>
  <c r="E154" i="11"/>
  <c r="E155" i="11"/>
  <c r="E156" i="11"/>
  <c r="E157" i="11"/>
  <c r="E158" i="11"/>
  <c r="E175" i="11"/>
  <c r="E176" i="11"/>
  <c r="C317" i="1"/>
  <c r="D317" i="1" s="1"/>
  <c r="E258" i="1"/>
  <c r="C37" i="18" s="1"/>
  <c r="E259" i="1"/>
  <c r="C38" i="18" s="1"/>
  <c r="E260" i="1"/>
  <c r="C39" i="18" s="1"/>
  <c r="E261" i="1"/>
  <c r="C40" i="18" s="1"/>
  <c r="E262" i="1"/>
  <c r="C41" i="18" s="1"/>
  <c r="E273" i="1"/>
  <c r="C42" i="18" s="1"/>
  <c r="E274" i="1"/>
  <c r="C43" i="18" s="1"/>
  <c r="E275" i="1"/>
  <c r="C44" i="18" s="1"/>
  <c r="E276" i="1"/>
  <c r="C45" i="18" s="1"/>
  <c r="E277" i="1"/>
  <c r="C46" i="18" s="1"/>
  <c r="E288" i="1"/>
  <c r="C47" i="18" s="1"/>
  <c r="E289" i="1"/>
  <c r="C48" i="18" s="1"/>
  <c r="E290" i="1"/>
  <c r="C49" i="18" s="1"/>
  <c r="E291" i="1"/>
  <c r="C50" i="18" s="1"/>
  <c r="E292" i="1"/>
  <c r="C51" i="18" s="1"/>
  <c r="E303" i="1"/>
  <c r="E304" i="1"/>
  <c r="E305" i="1"/>
  <c r="E306" i="1"/>
  <c r="E307" i="1"/>
  <c r="C18" i="18"/>
  <c r="C19" i="18"/>
  <c r="C20" i="18"/>
  <c r="C21" i="18"/>
  <c r="C22" i="18"/>
  <c r="C23" i="18"/>
  <c r="D24" i="18"/>
  <c r="D25" i="18"/>
  <c r="C149" i="12"/>
  <c r="F24" i="18"/>
  <c r="F25" i="18"/>
  <c r="F52" i="18"/>
  <c r="F53" i="18"/>
  <c r="F54" i="18"/>
  <c r="F55" i="18"/>
  <c r="F56" i="18"/>
  <c r="E52" i="18"/>
  <c r="E53" i="18"/>
  <c r="E54" i="18"/>
  <c r="E55" i="18"/>
  <c r="E56" i="18"/>
  <c r="E24" i="18"/>
  <c r="E25" i="18"/>
  <c r="E167" i="12"/>
  <c r="F167" i="12"/>
  <c r="G167" i="12"/>
  <c r="H167" i="12"/>
  <c r="C97" i="12"/>
  <c r="C98" i="12"/>
  <c r="C96" i="12"/>
  <c r="BP292" i="19"/>
  <c r="BP291" i="19"/>
  <c r="BP290" i="19"/>
  <c r="BP289" i="19"/>
  <c r="BP288" i="19"/>
  <c r="BP287" i="19"/>
  <c r="BP286" i="19"/>
  <c r="BP285" i="19"/>
  <c r="BP284" i="19"/>
  <c r="BP283" i="19"/>
  <c r="BP282" i="19"/>
  <c r="BP281" i="19"/>
  <c r="BP280" i="19"/>
  <c r="BP279" i="19"/>
  <c r="BP278" i="19"/>
  <c r="BP277" i="19"/>
  <c r="BP276" i="19"/>
  <c r="BP275" i="19"/>
  <c r="BP274" i="19"/>
  <c r="BP273" i="19"/>
  <c r="BP272" i="19"/>
  <c r="BP271" i="19"/>
  <c r="BP270" i="19"/>
  <c r="BP269" i="19"/>
  <c r="BP268" i="19"/>
  <c r="BP267" i="19"/>
  <c r="BP266" i="19"/>
  <c r="BP265" i="19"/>
  <c r="BP264" i="19"/>
  <c r="BP263" i="19"/>
  <c r="BP262" i="19"/>
  <c r="BP261" i="19"/>
  <c r="BP260" i="19"/>
  <c r="BP259" i="19"/>
  <c r="BP249" i="19"/>
  <c r="BP248" i="19"/>
  <c r="BP247" i="19"/>
  <c r="BP246" i="19"/>
  <c r="BP245" i="19"/>
  <c r="BP244" i="19"/>
  <c r="BP243" i="19"/>
  <c r="BP242" i="19"/>
  <c r="BP241" i="19"/>
  <c r="BP240" i="19"/>
  <c r="BP239" i="19"/>
  <c r="BP238" i="19"/>
  <c r="BP237" i="19"/>
  <c r="BP236" i="19"/>
  <c r="BP235" i="19"/>
  <c r="BP234" i="19"/>
  <c r="BP233" i="19"/>
  <c r="BP232" i="19"/>
  <c r="BP231" i="19"/>
  <c r="BP230" i="19"/>
  <c r="BP229" i="19"/>
  <c r="BP228" i="19"/>
  <c r="BP227" i="19"/>
  <c r="BP226" i="19"/>
  <c r="BP225" i="19"/>
  <c r="BP224" i="19"/>
  <c r="BP223" i="19"/>
  <c r="BP222" i="19"/>
  <c r="BP221" i="19"/>
  <c r="BP220" i="19"/>
  <c r="BP219" i="19"/>
  <c r="BP218" i="19"/>
  <c r="BP217" i="19"/>
  <c r="BP216" i="19"/>
  <c r="BC299" i="19"/>
  <c r="BC298" i="19"/>
  <c r="BC297" i="19"/>
  <c r="BC296" i="19"/>
  <c r="BC295" i="19"/>
  <c r="BC294" i="19"/>
  <c r="BC293" i="19"/>
  <c r="BC285" i="19"/>
  <c r="BC284" i="19"/>
  <c r="BC283" i="19"/>
  <c r="BC282" i="19"/>
  <c r="BC281" i="19"/>
  <c r="BC280" i="19"/>
  <c r="BC279" i="19"/>
  <c r="BC278" i="19"/>
  <c r="BC277" i="19"/>
  <c r="BC276" i="19"/>
  <c r="BC275" i="19"/>
  <c r="BC274" i="19"/>
  <c r="BC273" i="19"/>
  <c r="BC272" i="19"/>
  <c r="BC271" i="19"/>
  <c r="BC270" i="19"/>
  <c r="BC269" i="19"/>
  <c r="BC268" i="19"/>
  <c r="BC267" i="19"/>
  <c r="BC266" i="19"/>
  <c r="BC265" i="19"/>
  <c r="BC264" i="19"/>
  <c r="BC263" i="19"/>
  <c r="BC262" i="19"/>
  <c r="BC261" i="19"/>
  <c r="BC260" i="19"/>
  <c r="BC259" i="19"/>
  <c r="BC256" i="19"/>
  <c r="BC255" i="19"/>
  <c r="BC254" i="19"/>
  <c r="BC253" i="19"/>
  <c r="BC252" i="19"/>
  <c r="BC251" i="19"/>
  <c r="BC250" i="19"/>
  <c r="BC242" i="19"/>
  <c r="BC241" i="19"/>
  <c r="BC240" i="19"/>
  <c r="BC239" i="19"/>
  <c r="BC238" i="19"/>
  <c r="BC237" i="19"/>
  <c r="BC236" i="19"/>
  <c r="BC235" i="19"/>
  <c r="BC234" i="19"/>
  <c r="BC233" i="19"/>
  <c r="BC232" i="19"/>
  <c r="BC231" i="19"/>
  <c r="BC230" i="19"/>
  <c r="BC229" i="19"/>
  <c r="BC228" i="19"/>
  <c r="BC227" i="19"/>
  <c r="BC226" i="19"/>
  <c r="BC225" i="19"/>
  <c r="BC224" i="19"/>
  <c r="BC223" i="19"/>
  <c r="BC222" i="19"/>
  <c r="BC221" i="19"/>
  <c r="BC220" i="19"/>
  <c r="BC219" i="19"/>
  <c r="BC218" i="19"/>
  <c r="BC217" i="19"/>
  <c r="BC216" i="19"/>
  <c r="AP299" i="19"/>
  <c r="AP298" i="19"/>
  <c r="AP297" i="19"/>
  <c r="AP296" i="19"/>
  <c r="AP295" i="19"/>
  <c r="AP294" i="19"/>
  <c r="AP293" i="19"/>
  <c r="AP292" i="19"/>
  <c r="AP291" i="19"/>
  <c r="AP290" i="19"/>
  <c r="AP289" i="19"/>
  <c r="AP288" i="19"/>
  <c r="AP287" i="19"/>
  <c r="AP286" i="19"/>
  <c r="AP278" i="19"/>
  <c r="AP277" i="19"/>
  <c r="AP276" i="19"/>
  <c r="AP275" i="19"/>
  <c r="AP274" i="19"/>
  <c r="AP273" i="19"/>
  <c r="AP272" i="19"/>
  <c r="AP271" i="19"/>
  <c r="AP270" i="19"/>
  <c r="AP269" i="19"/>
  <c r="AP268" i="19"/>
  <c r="AP267" i="19"/>
  <c r="AP266" i="19"/>
  <c r="AP265" i="19"/>
  <c r="AP264" i="19"/>
  <c r="AP263" i="19"/>
  <c r="AP262" i="19"/>
  <c r="AP261" i="19"/>
  <c r="AP260" i="19"/>
  <c r="AP259" i="19"/>
  <c r="AP256" i="19"/>
  <c r="AP255" i="19"/>
  <c r="AP254" i="19"/>
  <c r="AP253" i="19"/>
  <c r="AP252" i="19"/>
  <c r="AP251" i="19"/>
  <c r="AP250" i="19"/>
  <c r="AP249" i="19"/>
  <c r="AP248" i="19"/>
  <c r="AP247" i="19"/>
  <c r="AP246" i="19"/>
  <c r="AP245" i="19"/>
  <c r="AP244" i="19"/>
  <c r="AP243" i="19"/>
  <c r="AP235" i="19"/>
  <c r="AP234" i="19"/>
  <c r="AP233" i="19"/>
  <c r="AP232" i="19"/>
  <c r="AP231" i="19"/>
  <c r="AP230" i="19"/>
  <c r="AP229" i="19"/>
  <c r="AP228" i="19"/>
  <c r="AP227" i="19"/>
  <c r="AP226" i="19"/>
  <c r="AP225" i="19"/>
  <c r="AP224" i="19"/>
  <c r="AP223" i="19"/>
  <c r="AP222" i="19"/>
  <c r="AP221" i="19"/>
  <c r="AP220" i="19"/>
  <c r="AP219" i="19"/>
  <c r="AP218" i="19"/>
  <c r="AP217" i="19"/>
  <c r="AP216" i="19"/>
  <c r="AC299" i="19"/>
  <c r="AC298" i="19"/>
  <c r="AC297" i="19"/>
  <c r="AC296" i="19"/>
  <c r="AC295" i="19"/>
  <c r="AC294" i="19"/>
  <c r="AC293" i="19"/>
  <c r="AC292" i="19"/>
  <c r="AC291" i="19"/>
  <c r="AC290" i="19"/>
  <c r="AC289" i="19"/>
  <c r="AC288" i="19"/>
  <c r="AC287" i="19"/>
  <c r="AC286" i="19"/>
  <c r="AC285" i="19"/>
  <c r="AC284" i="19"/>
  <c r="AC283" i="19"/>
  <c r="AC282" i="19"/>
  <c r="AC281" i="19"/>
  <c r="AC280" i="19"/>
  <c r="AC279" i="19"/>
  <c r="AC271" i="19"/>
  <c r="AC270" i="19"/>
  <c r="AC269" i="19"/>
  <c r="AC268" i="19"/>
  <c r="AC267" i="19"/>
  <c r="AC266" i="19"/>
  <c r="AC265" i="19"/>
  <c r="AC264" i="19"/>
  <c r="AC263" i="19"/>
  <c r="AC262" i="19"/>
  <c r="AC261" i="19"/>
  <c r="AC260" i="19"/>
  <c r="AC259" i="19"/>
  <c r="AC256" i="19"/>
  <c r="AC255" i="19"/>
  <c r="AC254" i="19"/>
  <c r="AC253" i="19"/>
  <c r="AC252" i="19"/>
  <c r="AC251" i="19"/>
  <c r="AC250" i="19"/>
  <c r="AC249" i="19"/>
  <c r="AC248" i="19"/>
  <c r="AC247" i="19"/>
  <c r="AC246" i="19"/>
  <c r="AC245" i="19"/>
  <c r="AC244" i="19"/>
  <c r="AC243" i="19"/>
  <c r="AC242" i="19"/>
  <c r="AC241" i="19"/>
  <c r="AC240" i="19"/>
  <c r="AC239" i="19"/>
  <c r="AC238" i="19"/>
  <c r="AC237" i="19"/>
  <c r="AC236" i="19"/>
  <c r="AC228" i="19"/>
  <c r="AC227" i="19"/>
  <c r="AC226" i="19"/>
  <c r="AC225" i="19"/>
  <c r="AC224" i="19"/>
  <c r="AC223" i="19"/>
  <c r="AC222" i="19"/>
  <c r="AC221" i="19"/>
  <c r="AC220" i="19"/>
  <c r="AC219" i="19"/>
  <c r="AC218" i="19"/>
  <c r="AC217" i="19"/>
  <c r="AC216"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B256" i="19"/>
  <c r="B299" i="19" s="1"/>
  <c r="B255" i="19"/>
  <c r="B298" i="19" s="1"/>
  <c r="B254" i="19"/>
  <c r="B297" i="19" s="1"/>
  <c r="B253" i="19"/>
  <c r="B296" i="19" s="1"/>
  <c r="B252" i="19"/>
  <c r="B295" i="19" s="1"/>
  <c r="B251" i="19"/>
  <c r="B294" i="19" s="1"/>
  <c r="B250" i="19"/>
  <c r="B293" i="19" s="1"/>
  <c r="B249" i="19"/>
  <c r="B292" i="19" s="1"/>
  <c r="B248" i="19"/>
  <c r="B291" i="19" s="1"/>
  <c r="B247" i="19"/>
  <c r="B290" i="19" s="1"/>
  <c r="B246" i="19"/>
  <c r="B289" i="19" s="1"/>
  <c r="B245" i="19"/>
  <c r="B288" i="19" s="1"/>
  <c r="B244" i="19"/>
  <c r="B287" i="19" s="1"/>
  <c r="B243" i="19"/>
  <c r="B286" i="19" s="1"/>
  <c r="B242" i="19"/>
  <c r="B285" i="19" s="1"/>
  <c r="B241" i="19"/>
  <c r="B284" i="19" s="1"/>
  <c r="B240" i="19"/>
  <c r="B283" i="19" s="1"/>
  <c r="B239" i="19"/>
  <c r="B282" i="19" s="1"/>
  <c r="B238" i="19"/>
  <c r="B281" i="19" s="1"/>
  <c r="B237" i="19"/>
  <c r="B280" i="19" s="1"/>
  <c r="B236" i="19"/>
  <c r="B279" i="19" s="1"/>
  <c r="B235" i="19"/>
  <c r="B278" i="19" s="1"/>
  <c r="B234" i="19"/>
  <c r="B277" i="19" s="1"/>
  <c r="B233" i="19"/>
  <c r="B276" i="19" s="1"/>
  <c r="B232" i="19"/>
  <c r="B275" i="19" s="1"/>
  <c r="B231" i="19"/>
  <c r="B274" i="19" s="1"/>
  <c r="B230" i="19"/>
  <c r="B273" i="19" s="1"/>
  <c r="B229" i="19"/>
  <c r="B272" i="19" s="1"/>
  <c r="B228" i="19"/>
  <c r="B271" i="19" s="1"/>
  <c r="B227" i="19"/>
  <c r="B270" i="19" s="1"/>
  <c r="B226" i="19"/>
  <c r="B269" i="19" s="1"/>
  <c r="B225" i="19"/>
  <c r="B268" i="19" s="1"/>
  <c r="B224" i="19"/>
  <c r="B267" i="19" s="1"/>
  <c r="B223" i="19"/>
  <c r="B266" i="19" s="1"/>
  <c r="B222" i="19"/>
  <c r="B265" i="19" s="1"/>
  <c r="B221" i="19"/>
  <c r="B264" i="19" s="1"/>
  <c r="B220" i="19"/>
  <c r="B263" i="19" s="1"/>
  <c r="B219" i="19"/>
  <c r="B262" i="19" s="1"/>
  <c r="B218" i="19"/>
  <c r="B261" i="19" s="1"/>
  <c r="B217" i="19"/>
  <c r="B260" i="19" s="1"/>
  <c r="B216" i="19"/>
  <c r="B259" i="19" s="1"/>
  <c r="B213" i="19"/>
  <c r="B87" i="19"/>
  <c r="B86" i="19"/>
  <c r="B85" i="19"/>
  <c r="B84" i="19"/>
  <c r="B81" i="19"/>
  <c r="B80" i="19"/>
  <c r="B79" i="19"/>
  <c r="B78" i="19"/>
  <c r="B75" i="19"/>
  <c r="B30" i="19"/>
  <c r="B29" i="19"/>
  <c r="B26" i="19"/>
  <c r="B25" i="19"/>
  <c r="B22" i="19"/>
  <c r="B15" i="19"/>
  <c r="B14" i="19"/>
  <c r="B13" i="19"/>
  <c r="EX50" i="18"/>
  <c r="FL4" i="18"/>
  <c r="FZ4" i="18" s="1"/>
  <c r="B56" i="18"/>
  <c r="Z56" i="18" s="1"/>
  <c r="B55" i="18"/>
  <c r="B54" i="18"/>
  <c r="DG54" i="18" s="1"/>
  <c r="B53" i="18"/>
  <c r="DG53" i="18" s="1"/>
  <c r="B52" i="18"/>
  <c r="Z52" i="18" s="1"/>
  <c r="B51" i="18"/>
  <c r="B50" i="18"/>
  <c r="DG50" i="18" s="1"/>
  <c r="B49" i="18"/>
  <c r="DG49" i="18" s="1"/>
  <c r="B48" i="18"/>
  <c r="Z48" i="18" s="1"/>
  <c r="B47" i="18"/>
  <c r="DG47" i="18" s="1"/>
  <c r="B46" i="18"/>
  <c r="DG46" i="18" s="1"/>
  <c r="B45" i="18"/>
  <c r="DG45" i="18" s="1"/>
  <c r="B44" i="18"/>
  <c r="Z44" i="18" s="1"/>
  <c r="B43" i="18"/>
  <c r="DG43" i="18" s="1"/>
  <c r="B42" i="18"/>
  <c r="DG42" i="18" s="1"/>
  <c r="B41" i="18"/>
  <c r="DG41" i="18" s="1"/>
  <c r="B40" i="18"/>
  <c r="Z40" i="18" s="1"/>
  <c r="B39" i="18"/>
  <c r="B38" i="18"/>
  <c r="DG38" i="18" s="1"/>
  <c r="B37" i="18"/>
  <c r="DG37" i="18" s="1"/>
  <c r="B36" i="18"/>
  <c r="Z36" i="18" s="1"/>
  <c r="B35" i="18"/>
  <c r="B34" i="18"/>
  <c r="DG34" i="18" s="1"/>
  <c r="B33" i="18"/>
  <c r="DG33" i="18" s="1"/>
  <c r="B32" i="18"/>
  <c r="Z32" i="18" s="1"/>
  <c r="B31" i="18"/>
  <c r="B30" i="18"/>
  <c r="DG30" i="18" s="1"/>
  <c r="B29" i="18"/>
  <c r="DG29" i="18" s="1"/>
  <c r="B25" i="18"/>
  <c r="Z25" i="18" s="1"/>
  <c r="B24" i="18"/>
  <c r="B23" i="18"/>
  <c r="DG23" i="18" s="1"/>
  <c r="B22" i="18"/>
  <c r="DG22" i="18" s="1"/>
  <c r="B21" i="18"/>
  <c r="Z21" i="18" s="1"/>
  <c r="B20" i="18"/>
  <c r="B19" i="18"/>
  <c r="DG19" i="18" s="1"/>
  <c r="B18" i="18"/>
  <c r="DG18" i="18" s="1"/>
  <c r="B17" i="18"/>
  <c r="Z17" i="18" s="1"/>
  <c r="B16" i="18"/>
  <c r="B15" i="18"/>
  <c r="DG15" i="18" s="1"/>
  <c r="B11" i="18"/>
  <c r="DG11" i="18" s="1"/>
  <c r="B10" i="18"/>
  <c r="Z10" i="18" s="1"/>
  <c r="FK52" i="18"/>
  <c r="FK53" i="18"/>
  <c r="FK54" i="18"/>
  <c r="FK55" i="18"/>
  <c r="FK56" i="18"/>
  <c r="FK24" i="18"/>
  <c r="FK25" i="18"/>
  <c r="EW47" i="18"/>
  <c r="EW48" i="18"/>
  <c r="EW49" i="18"/>
  <c r="EW50" i="18"/>
  <c r="EW51" i="18"/>
  <c r="EW52" i="18"/>
  <c r="EW53" i="18"/>
  <c r="EW54" i="18"/>
  <c r="EW55" i="18"/>
  <c r="EW56" i="18"/>
  <c r="EW22" i="18"/>
  <c r="EW23" i="18"/>
  <c r="EW24" i="18"/>
  <c r="EW25" i="18"/>
  <c r="EI42" i="18"/>
  <c r="EI43" i="18"/>
  <c r="EI44" i="18"/>
  <c r="EI45" i="18"/>
  <c r="EI46" i="18"/>
  <c r="EI47" i="18"/>
  <c r="EI48" i="18"/>
  <c r="EI49" i="18"/>
  <c r="EI50" i="18"/>
  <c r="EI51" i="18"/>
  <c r="EI52" i="18"/>
  <c r="EI53" i="18"/>
  <c r="EI54" i="18"/>
  <c r="EI55" i="18"/>
  <c r="EI56" i="18"/>
  <c r="EI20" i="18"/>
  <c r="EI21" i="18"/>
  <c r="EI22" i="18"/>
  <c r="EI23" i="18"/>
  <c r="EI24" i="18"/>
  <c r="EI25" i="18"/>
  <c r="DU37" i="18"/>
  <c r="DU38" i="18"/>
  <c r="DU39" i="18"/>
  <c r="DU40" i="18"/>
  <c r="DU41" i="18"/>
  <c r="DU42" i="18"/>
  <c r="DU43" i="18"/>
  <c r="DU44" i="18"/>
  <c r="DU45" i="18"/>
  <c r="DU46" i="18"/>
  <c r="DU47" i="18"/>
  <c r="DU48" i="18"/>
  <c r="DU49" i="18"/>
  <c r="DU50" i="18"/>
  <c r="DU51" i="18"/>
  <c r="DU52" i="18"/>
  <c r="DU53" i="18"/>
  <c r="DU54" i="18"/>
  <c r="DU55" i="18"/>
  <c r="DU56" i="18"/>
  <c r="DU18" i="18"/>
  <c r="DU19" i="18"/>
  <c r="DU20" i="18"/>
  <c r="DU21" i="18"/>
  <c r="DU22" i="18"/>
  <c r="DU23" i="18"/>
  <c r="DU24" i="18"/>
  <c r="DU25" i="18"/>
  <c r="H12" i="18"/>
  <c r="I12" i="18"/>
  <c r="J12" i="18"/>
  <c r="K12" i="18"/>
  <c r="J326" i="1"/>
  <c r="AC7" i="17" s="1"/>
  <c r="J324" i="1"/>
  <c r="I7" i="17" s="1"/>
  <c r="J325" i="1"/>
  <c r="S7" i="17" s="1"/>
  <c r="AT5" i="17"/>
  <c r="AM5" i="17"/>
  <c r="AF5" i="17"/>
  <c r="AV374" i="17"/>
  <c r="AO374" i="17"/>
  <c r="AH414" i="17"/>
  <c r="AV369" i="17"/>
  <c r="AO369" i="17"/>
  <c r="AH409" i="17"/>
  <c r="AV364" i="17"/>
  <c r="AO364" i="17"/>
  <c r="AH404" i="17"/>
  <c r="AV359" i="17"/>
  <c r="AO359" i="17"/>
  <c r="AH399" i="17"/>
  <c r="AV354" i="17"/>
  <c r="AO354" i="17"/>
  <c r="AH394" i="17"/>
  <c r="AV349" i="17"/>
  <c r="AO349" i="17"/>
  <c r="AH389" i="17"/>
  <c r="AV344" i="17"/>
  <c r="AO344" i="17"/>
  <c r="AH384" i="17"/>
  <c r="AV339" i="17"/>
  <c r="AO339" i="17"/>
  <c r="AH379" i="17"/>
  <c r="AV334" i="17"/>
  <c r="AO334" i="17"/>
  <c r="AH374" i="17"/>
  <c r="AV329" i="17"/>
  <c r="AO329" i="17"/>
  <c r="AH369" i="17"/>
  <c r="AV324" i="17"/>
  <c r="AO324" i="17"/>
  <c r="AH364" i="17"/>
  <c r="AV319" i="17"/>
  <c r="AO319" i="17"/>
  <c r="AH359" i="17"/>
  <c r="AV314" i="17"/>
  <c r="AO314" i="17"/>
  <c r="AH354" i="17"/>
  <c r="AV309" i="17"/>
  <c r="AO309" i="17"/>
  <c r="AH349" i="17"/>
  <c r="AV304" i="17"/>
  <c r="AO304" i="17"/>
  <c r="AH344" i="17"/>
  <c r="AV299" i="17"/>
  <c r="AO299" i="17"/>
  <c r="AH339" i="17"/>
  <c r="AV294" i="17"/>
  <c r="AO294" i="17"/>
  <c r="AH334" i="17"/>
  <c r="AV289" i="17"/>
  <c r="AO289" i="17"/>
  <c r="AH329" i="17"/>
  <c r="AV284" i="17"/>
  <c r="AO284" i="17"/>
  <c r="AH324" i="17"/>
  <c r="AV279" i="17"/>
  <c r="AO279" i="17"/>
  <c r="AH319" i="17"/>
  <c r="AV274" i="17"/>
  <c r="AO274" i="17"/>
  <c r="AH314" i="17"/>
  <c r="AV269" i="17"/>
  <c r="AO269" i="17"/>
  <c r="AH309" i="17"/>
  <c r="AV264" i="17"/>
  <c r="AO264" i="17"/>
  <c r="AH304" i="17"/>
  <c r="AV259" i="17"/>
  <c r="AO259" i="17"/>
  <c r="AH299" i="17"/>
  <c r="AV254" i="17"/>
  <c r="AO254" i="17"/>
  <c r="AH294" i="17"/>
  <c r="AV249" i="17"/>
  <c r="AO249" i="17"/>
  <c r="AH289" i="17"/>
  <c r="AV244" i="17"/>
  <c r="AO244" i="17"/>
  <c r="AH284" i="17"/>
  <c r="AV239" i="17"/>
  <c r="AO239" i="17"/>
  <c r="AH279" i="17"/>
  <c r="AV234" i="17"/>
  <c r="AO234" i="17"/>
  <c r="AH274" i="17"/>
  <c r="AV229" i="17"/>
  <c r="AO229" i="17"/>
  <c r="AH269" i="17"/>
  <c r="AV224" i="17"/>
  <c r="AO224" i="17"/>
  <c r="AH264" i="17"/>
  <c r="AV219" i="17"/>
  <c r="AO219" i="17"/>
  <c r="AH259" i="17"/>
  <c r="AV214" i="17"/>
  <c r="AO214" i="17"/>
  <c r="AH254" i="17"/>
  <c r="AV209" i="17"/>
  <c r="AO209" i="17"/>
  <c r="AH249" i="17"/>
  <c r="AV204" i="17"/>
  <c r="AO204" i="17"/>
  <c r="AH244" i="17"/>
  <c r="AV199" i="17"/>
  <c r="AO199" i="17"/>
  <c r="AH239" i="17"/>
  <c r="AV194" i="17"/>
  <c r="AO194" i="17"/>
  <c r="AH234" i="17"/>
  <c r="AV189" i="17"/>
  <c r="AO189" i="17"/>
  <c r="AH229" i="17"/>
  <c r="AV184" i="17"/>
  <c r="AO184" i="17"/>
  <c r="AH224" i="17"/>
  <c r="AV179" i="17"/>
  <c r="AO179" i="17"/>
  <c r="AH219" i="17"/>
  <c r="AV174" i="17"/>
  <c r="AO174" i="17"/>
  <c r="AH214" i="17"/>
  <c r="AV169" i="17"/>
  <c r="AO169" i="17"/>
  <c r="AH209" i="17"/>
  <c r="AV164" i="17"/>
  <c r="AO164" i="17"/>
  <c r="AH204" i="17"/>
  <c r="AV159" i="17"/>
  <c r="AO159" i="17"/>
  <c r="AH199" i="17"/>
  <c r="AV154" i="17"/>
  <c r="AO154" i="17"/>
  <c r="AH194" i="17"/>
  <c r="AV149" i="17"/>
  <c r="AO149" i="17"/>
  <c r="AH189" i="17"/>
  <c r="AV144" i="17"/>
  <c r="AO144" i="17"/>
  <c r="AH184" i="17"/>
  <c r="AV139" i="17"/>
  <c r="AO139" i="17"/>
  <c r="AH179" i="17"/>
  <c r="AV134" i="17"/>
  <c r="AO134" i="17"/>
  <c r="AH174" i="17"/>
  <c r="AV129" i="17"/>
  <c r="AO129" i="17"/>
  <c r="AH169" i="17"/>
  <c r="AV124" i="17"/>
  <c r="AO124" i="17"/>
  <c r="AH164" i="17"/>
  <c r="AV119" i="17"/>
  <c r="AO119" i="17"/>
  <c r="AH159" i="17"/>
  <c r="AV114" i="17"/>
  <c r="AO114" i="17"/>
  <c r="AH154" i="17"/>
  <c r="AV109" i="17"/>
  <c r="AO109" i="17"/>
  <c r="AH149" i="17"/>
  <c r="AV104" i="17"/>
  <c r="AO104" i="17"/>
  <c r="AH144" i="17"/>
  <c r="AH139" i="17"/>
  <c r="AH134" i="17"/>
  <c r="AH129" i="17"/>
  <c r="AH124" i="17"/>
  <c r="AH119" i="17"/>
  <c r="AH114" i="17"/>
  <c r="AH109" i="17"/>
  <c r="AH104" i="17"/>
  <c r="J140" i="11"/>
  <c r="P140" i="11" s="1"/>
  <c r="I140" i="11"/>
  <c r="O140" i="11" s="1"/>
  <c r="J97" i="11"/>
  <c r="P97" i="11" s="1"/>
  <c r="I97" i="11"/>
  <c r="O97" i="11" s="1"/>
  <c r="G263" i="1"/>
  <c r="G308" i="1"/>
  <c r="G271" i="1"/>
  <c r="G278" i="1"/>
  <c r="G256" i="1"/>
  <c r="G264" i="1" s="1"/>
  <c r="G248" i="1"/>
  <c r="G238" i="1"/>
  <c r="G233" i="1"/>
  <c r="B176" i="11"/>
  <c r="B133" i="11"/>
  <c r="D217" i="1"/>
  <c r="E217" i="1"/>
  <c r="F217" i="1"/>
  <c r="G217" i="1"/>
  <c r="H217" i="1"/>
  <c r="I217" i="1"/>
  <c r="J217" i="1"/>
  <c r="K217" i="1"/>
  <c r="L217" i="1"/>
  <c r="M217" i="1"/>
  <c r="N217" i="1"/>
  <c r="P217" i="1"/>
  <c r="Q217" i="1"/>
  <c r="R217" i="1"/>
  <c r="S217" i="1"/>
  <c r="T217" i="1"/>
  <c r="U217" i="1"/>
  <c r="V217" i="1"/>
  <c r="W217" i="1"/>
  <c r="X217" i="1"/>
  <c r="Y217" i="1"/>
  <c r="Z217" i="1"/>
  <c r="AA217" i="1"/>
  <c r="AC217" i="1"/>
  <c r="AD217" i="1"/>
  <c r="AE217" i="1"/>
  <c r="AF217" i="1"/>
  <c r="AG217" i="1"/>
  <c r="AH217" i="1"/>
  <c r="AI217" i="1"/>
  <c r="AJ217" i="1"/>
  <c r="AK217" i="1"/>
  <c r="AL217" i="1"/>
  <c r="AM217" i="1"/>
  <c r="AN217" i="1"/>
  <c r="AP217" i="1"/>
  <c r="AQ217" i="1"/>
  <c r="AR217" i="1"/>
  <c r="AS217" i="1"/>
  <c r="AT217" i="1"/>
  <c r="AU217" i="1"/>
  <c r="AV217" i="1"/>
  <c r="AW217" i="1"/>
  <c r="AX217" i="1"/>
  <c r="AY217" i="1"/>
  <c r="AZ217" i="1"/>
  <c r="BA217" i="1"/>
  <c r="BC217" i="1"/>
  <c r="BD217" i="1"/>
  <c r="BE217" i="1"/>
  <c r="BF217" i="1"/>
  <c r="BG217" i="1"/>
  <c r="BH217" i="1"/>
  <c r="BI217" i="1"/>
  <c r="BJ217" i="1"/>
  <c r="BK217" i="1"/>
  <c r="BL217" i="1"/>
  <c r="BM217" i="1"/>
  <c r="BN217" i="1"/>
  <c r="C217" i="1"/>
  <c r="D160" i="1"/>
  <c r="E160" i="1"/>
  <c r="F160" i="1"/>
  <c r="G160" i="1"/>
  <c r="H160" i="1"/>
  <c r="I160" i="1"/>
  <c r="J160" i="1"/>
  <c r="C160" i="1"/>
  <c r="BO31" i="1"/>
  <c r="BB31" i="1"/>
  <c r="AO31" i="1"/>
  <c r="AB31" i="1"/>
  <c r="BM69" i="1"/>
  <c r="BN182" i="19" s="1"/>
  <c r="BO42" i="1"/>
  <c r="BO41" i="1"/>
  <c r="BO40" i="1"/>
  <c r="BC22" i="1"/>
  <c r="BD22" i="1" s="1"/>
  <c r="BE22" i="1" s="1"/>
  <c r="BF22" i="1" s="1"/>
  <c r="BG22" i="1" s="1"/>
  <c r="BH22" i="1" s="1"/>
  <c r="BI22" i="1" s="1"/>
  <c r="BJ22" i="1" s="1"/>
  <c r="BK22" i="1" s="1"/>
  <c r="BL22" i="1" s="1"/>
  <c r="BM22" i="1" s="1"/>
  <c r="BN22" i="1" s="1"/>
  <c r="BO21" i="1"/>
  <c r="C19" i="1"/>
  <c r="BC69" i="1"/>
  <c r="AR69" i="1"/>
  <c r="AS182" i="19" s="1"/>
  <c r="AS204" i="19" s="1"/>
  <c r="AP22" i="1"/>
  <c r="AQ22" i="1" s="1"/>
  <c r="AR22" i="1" s="1"/>
  <c r="AS22" i="1" s="1"/>
  <c r="AT22" i="1" s="1"/>
  <c r="AU22" i="1" s="1"/>
  <c r="AV22" i="1" s="1"/>
  <c r="AW22" i="1" s="1"/>
  <c r="AX22" i="1" s="1"/>
  <c r="AY22" i="1" s="1"/>
  <c r="AZ22" i="1" s="1"/>
  <c r="BA22" i="1" s="1"/>
  <c r="AC22" i="1"/>
  <c r="AD22" i="1" s="1"/>
  <c r="AE22" i="1" s="1"/>
  <c r="AF22" i="1" s="1"/>
  <c r="AG22" i="1" s="1"/>
  <c r="AH22" i="1" s="1"/>
  <c r="AI22" i="1" s="1"/>
  <c r="AJ22" i="1" s="1"/>
  <c r="AK22" i="1" s="1"/>
  <c r="AL22" i="1" s="1"/>
  <c r="AM22" i="1" s="1"/>
  <c r="AN22" i="1" s="1"/>
  <c r="P22" i="1"/>
  <c r="Q22" i="1" s="1"/>
  <c r="R22" i="1" s="1"/>
  <c r="S22" i="1" s="1"/>
  <c r="T22" i="1" s="1"/>
  <c r="U22" i="1" s="1"/>
  <c r="V22" i="1" s="1"/>
  <c r="W22" i="1" s="1"/>
  <c r="X22" i="1" s="1"/>
  <c r="Y22" i="1" s="1"/>
  <c r="Z22" i="1" s="1"/>
  <c r="AA22" i="1" s="1"/>
  <c r="BB21" i="1"/>
  <c r="AO21" i="1"/>
  <c r="AB21" i="1"/>
  <c r="BB42" i="1"/>
  <c r="BB41" i="1"/>
  <c r="BB40" i="1"/>
  <c r="AO42" i="1"/>
  <c r="AO41" i="1"/>
  <c r="AO40" i="1"/>
  <c r="AB42" i="1"/>
  <c r="AB41" i="1"/>
  <c r="AB40" i="1"/>
  <c r="O40" i="1"/>
  <c r="O41" i="1"/>
  <c r="O42" i="1"/>
  <c r="BO20" i="1"/>
  <c r="G301" i="1"/>
  <c r="BB20" i="1"/>
  <c r="AO20" i="1"/>
  <c r="AB20" i="1"/>
  <c r="G286" i="1"/>
  <c r="G293" i="1"/>
  <c r="D167" i="12"/>
  <c r="D169" i="12"/>
  <c r="E169" i="12"/>
  <c r="F169" i="12"/>
  <c r="G169" i="12"/>
  <c r="F97" i="11"/>
  <c r="L97" i="11" s="1"/>
  <c r="G97" i="11"/>
  <c r="M97" i="11" s="1"/>
  <c r="H97" i="11"/>
  <c r="N97" i="11" s="1"/>
  <c r="B98" i="11"/>
  <c r="B99" i="11"/>
  <c r="B100" i="11"/>
  <c r="B101" i="11"/>
  <c r="B102" i="11"/>
  <c r="B103" i="11"/>
  <c r="B104" i="11"/>
  <c r="B105" i="11"/>
  <c r="B106" i="11"/>
  <c r="B107" i="11"/>
  <c r="B108" i="11"/>
  <c r="B109" i="11"/>
  <c r="B110" i="11"/>
  <c r="B111" i="11"/>
  <c r="B112" i="11"/>
  <c r="B113" i="11"/>
  <c r="B114" i="11"/>
  <c r="B115" i="11"/>
  <c r="B132" i="11"/>
  <c r="F140" i="11"/>
  <c r="L140" i="11" s="1"/>
  <c r="G140" i="11"/>
  <c r="M140" i="11" s="1"/>
  <c r="H140" i="11"/>
  <c r="N140" i="11" s="1"/>
  <c r="B141" i="11"/>
  <c r="B142" i="11"/>
  <c r="B143" i="11"/>
  <c r="B144" i="11"/>
  <c r="B145" i="11"/>
  <c r="B146" i="11"/>
  <c r="B147" i="11"/>
  <c r="B148" i="11"/>
  <c r="B149" i="11"/>
  <c r="B150" i="11"/>
  <c r="B151" i="11"/>
  <c r="B152" i="11"/>
  <c r="B153" i="11"/>
  <c r="B154" i="11"/>
  <c r="B155" i="11"/>
  <c r="B156" i="11"/>
  <c r="B157" i="11"/>
  <c r="B158" i="11"/>
  <c r="B175" i="11"/>
  <c r="D8" i="12"/>
  <c r="D48" i="12" s="1"/>
  <c r="W69" i="1"/>
  <c r="X77" i="21" s="1"/>
  <c r="BE85" i="11" l="1"/>
  <c r="B85" i="11"/>
  <c r="AD85" i="11"/>
  <c r="BE86" i="11"/>
  <c r="AD86" i="11"/>
  <c r="B86" i="11"/>
  <c r="BE48" i="11"/>
  <c r="B48" i="11"/>
  <c r="AD48" i="11"/>
  <c r="B47" i="11"/>
  <c r="BE47" i="11"/>
  <c r="AD47" i="11"/>
  <c r="AD67" i="11"/>
  <c r="BE67" i="11"/>
  <c r="B67" i="11"/>
  <c r="AD65" i="11"/>
  <c r="BE65" i="11"/>
  <c r="B65" i="11"/>
  <c r="AD63" i="11"/>
  <c r="BE63" i="11"/>
  <c r="B63" i="11"/>
  <c r="AD61" i="11"/>
  <c r="BE61" i="11"/>
  <c r="B61" i="11"/>
  <c r="AD59" i="11"/>
  <c r="BE59" i="11"/>
  <c r="B59" i="11"/>
  <c r="AD57" i="11"/>
  <c r="BE57" i="11"/>
  <c r="B57" i="11"/>
  <c r="AD55" i="11"/>
  <c r="BE55" i="11"/>
  <c r="B55" i="11"/>
  <c r="AD53" i="11"/>
  <c r="BE53" i="11"/>
  <c r="B53" i="11"/>
  <c r="AD51" i="11"/>
  <c r="BE51" i="11"/>
  <c r="B51" i="11"/>
  <c r="BE68" i="11"/>
  <c r="B68" i="11"/>
  <c r="AD68" i="11"/>
  <c r="BE66" i="11"/>
  <c r="B66" i="11"/>
  <c r="AD66" i="11"/>
  <c r="BE64" i="11"/>
  <c r="B64" i="11"/>
  <c r="AD64" i="11"/>
  <c r="BE62" i="11"/>
  <c r="B62" i="11"/>
  <c r="AD62" i="11"/>
  <c r="BE60" i="11"/>
  <c r="B60" i="11"/>
  <c r="AD60" i="11"/>
  <c r="BE58" i="11"/>
  <c r="B58" i="11"/>
  <c r="AD58" i="11"/>
  <c r="BE56" i="11"/>
  <c r="B56" i="11"/>
  <c r="AD56" i="11"/>
  <c r="BE54" i="11"/>
  <c r="B54" i="11"/>
  <c r="AD54" i="11"/>
  <c r="BE52" i="11"/>
  <c r="B52" i="11"/>
  <c r="AD52" i="11"/>
  <c r="BE29" i="11"/>
  <c r="AD29" i="11"/>
  <c r="B29" i="11"/>
  <c r="BE27" i="11"/>
  <c r="AD27" i="11"/>
  <c r="B27" i="11"/>
  <c r="BE25" i="11"/>
  <c r="AD25" i="11"/>
  <c r="B25" i="11"/>
  <c r="BE23" i="11"/>
  <c r="AD23" i="11"/>
  <c r="B23" i="11"/>
  <c r="BE21" i="11"/>
  <c r="AD21" i="11"/>
  <c r="B21" i="11"/>
  <c r="BE19" i="11"/>
  <c r="AD19" i="11"/>
  <c r="B19" i="11"/>
  <c r="BE17" i="11"/>
  <c r="AD17" i="11"/>
  <c r="B17" i="11"/>
  <c r="BE15" i="11"/>
  <c r="AD15" i="11"/>
  <c r="B15" i="11"/>
  <c r="BE13" i="11"/>
  <c r="AD13" i="11"/>
  <c r="B13" i="11"/>
  <c r="BE30" i="11"/>
  <c r="AD30" i="11"/>
  <c r="B30" i="11"/>
  <c r="BE28" i="11"/>
  <c r="AD28" i="11"/>
  <c r="B28" i="11"/>
  <c r="BE26" i="11"/>
  <c r="AD26" i="11"/>
  <c r="B26" i="11"/>
  <c r="BE24" i="11"/>
  <c r="AD24" i="11"/>
  <c r="B24" i="11"/>
  <c r="BE22" i="11"/>
  <c r="AD22" i="11"/>
  <c r="B22" i="11"/>
  <c r="BE20" i="11"/>
  <c r="AD20" i="11"/>
  <c r="B20" i="11"/>
  <c r="BE18" i="11"/>
  <c r="AD18" i="11"/>
  <c r="B18" i="11"/>
  <c r="BE16" i="11"/>
  <c r="AD16" i="11"/>
  <c r="B16" i="11"/>
  <c r="BE14" i="11"/>
  <c r="AD14" i="11"/>
  <c r="B14" i="11"/>
  <c r="BN208" i="19"/>
  <c r="BN202" i="19"/>
  <c r="BN198" i="19"/>
  <c r="BN194" i="19"/>
  <c r="BL206" i="19"/>
  <c r="BL200" i="19"/>
  <c r="BL196" i="19"/>
  <c r="BL192" i="19"/>
  <c r="BJ208" i="19"/>
  <c r="BJ202" i="19"/>
  <c r="BJ198" i="19"/>
  <c r="BJ194" i="19"/>
  <c r="BH206" i="19"/>
  <c r="BH200" i="19"/>
  <c r="BH196" i="19"/>
  <c r="BH192" i="19"/>
  <c r="BF208" i="19"/>
  <c r="BF202" i="19"/>
  <c r="BF198" i="19"/>
  <c r="BF194" i="19"/>
  <c r="BA206" i="19"/>
  <c r="BA200" i="19"/>
  <c r="BA196" i="19"/>
  <c r="BA192" i="19"/>
  <c r="AY208" i="19"/>
  <c r="AY202" i="19"/>
  <c r="AY198" i="19"/>
  <c r="AY194" i="19"/>
  <c r="AW200" i="19"/>
  <c r="AW196" i="19"/>
  <c r="AW192" i="19"/>
  <c r="AU208" i="19"/>
  <c r="AU198" i="19"/>
  <c r="AU194" i="19"/>
  <c r="AS206" i="19"/>
  <c r="AS200" i="19"/>
  <c r="AS196" i="19"/>
  <c r="AS192" i="19"/>
  <c r="AN208" i="19"/>
  <c r="AN198" i="19"/>
  <c r="AN194" i="19"/>
  <c r="AL206" i="19"/>
  <c r="AL200" i="19"/>
  <c r="AL196" i="19"/>
  <c r="AL192" i="19"/>
  <c r="AJ198" i="19"/>
  <c r="AJ194" i="19"/>
  <c r="AH200" i="19"/>
  <c r="AH196" i="19"/>
  <c r="AH192" i="19"/>
  <c r="AF208" i="19"/>
  <c r="AF198" i="19"/>
  <c r="AF194" i="19"/>
  <c r="O200" i="19"/>
  <c r="O196" i="19"/>
  <c r="O192" i="19"/>
  <c r="L198" i="19"/>
  <c r="L194" i="19"/>
  <c r="BO206" i="19"/>
  <c r="BO200" i="19"/>
  <c r="BO196" i="19"/>
  <c r="BO192" i="19"/>
  <c r="BM208" i="19"/>
  <c r="BM202" i="19"/>
  <c r="BM198" i="19"/>
  <c r="BM194" i="19"/>
  <c r="BK206" i="19"/>
  <c r="BK200" i="19"/>
  <c r="BK196" i="19"/>
  <c r="BK192" i="19"/>
  <c r="BI208" i="19"/>
  <c r="BI198" i="19"/>
  <c r="BI194" i="19"/>
  <c r="BG206" i="19"/>
  <c r="BG200" i="19"/>
  <c r="BG196" i="19"/>
  <c r="BG192" i="19"/>
  <c r="BE208" i="19"/>
  <c r="BE202" i="19"/>
  <c r="BE198" i="19"/>
  <c r="BE194" i="19"/>
  <c r="BD198" i="19"/>
  <c r="BD194" i="19"/>
  <c r="BB208" i="19"/>
  <c r="BB198" i="19"/>
  <c r="BB194" i="19"/>
  <c r="AZ200" i="19"/>
  <c r="AZ196" i="19"/>
  <c r="AZ192" i="19"/>
  <c r="AX208" i="19"/>
  <c r="AX202" i="19"/>
  <c r="AX198" i="19"/>
  <c r="AX194" i="19"/>
  <c r="AV206" i="19"/>
  <c r="AV200" i="19"/>
  <c r="AV196" i="19"/>
  <c r="AV192" i="19"/>
  <c r="AT208" i="19"/>
  <c r="AT202" i="19"/>
  <c r="AT198" i="19"/>
  <c r="AT194" i="19"/>
  <c r="AR200" i="19"/>
  <c r="AR192" i="19"/>
  <c r="AQ206" i="19"/>
  <c r="AQ200" i="19"/>
  <c r="AQ196" i="19"/>
  <c r="AQ192" i="19"/>
  <c r="AO200" i="19"/>
  <c r="AO196" i="19"/>
  <c r="AO192" i="19"/>
  <c r="AM208" i="19"/>
  <c r="AM202" i="19"/>
  <c r="AM198" i="19"/>
  <c r="AM194" i="19"/>
  <c r="AK206" i="19"/>
  <c r="AK196" i="19"/>
  <c r="AK192" i="19"/>
  <c r="AI202" i="19"/>
  <c r="AI198" i="19"/>
  <c r="AI194" i="19"/>
  <c r="AG200" i="19"/>
  <c r="AG196" i="19"/>
  <c r="AG192" i="19"/>
  <c r="AE198" i="19"/>
  <c r="AE194" i="19"/>
  <c r="AD198" i="19"/>
  <c r="AD194" i="19"/>
  <c r="AB208" i="19"/>
  <c r="AB202" i="19"/>
  <c r="AB198" i="19"/>
  <c r="AB194" i="19"/>
  <c r="Z200" i="19"/>
  <c r="Z196" i="19"/>
  <c r="Z192" i="19"/>
  <c r="X202" i="19"/>
  <c r="X198" i="19"/>
  <c r="X194" i="19"/>
  <c r="T198" i="19"/>
  <c r="T194" i="19"/>
  <c r="R200" i="19"/>
  <c r="R196" i="19"/>
  <c r="R192" i="19"/>
  <c r="BN204" i="19"/>
  <c r="BN206" i="19"/>
  <c r="BN200" i="19"/>
  <c r="BN196" i="19"/>
  <c r="BN192" i="19"/>
  <c r="BL208" i="19"/>
  <c r="BL202" i="19"/>
  <c r="BL198" i="19"/>
  <c r="BL194" i="19"/>
  <c r="BJ206" i="19"/>
  <c r="BJ200" i="19"/>
  <c r="BJ196" i="19"/>
  <c r="BJ192" i="19"/>
  <c r="BH202" i="19"/>
  <c r="BH198" i="19"/>
  <c r="BH194" i="19"/>
  <c r="BF206" i="19"/>
  <c r="BF200" i="19"/>
  <c r="BP200" i="19" s="1"/>
  <c r="BF196" i="19"/>
  <c r="BF192" i="19"/>
  <c r="BA208" i="19"/>
  <c r="BA202" i="19"/>
  <c r="BA198" i="19"/>
  <c r="BA194" i="19"/>
  <c r="AY200" i="19"/>
  <c r="AY196" i="19"/>
  <c r="AY192" i="19"/>
  <c r="AW208" i="19"/>
  <c r="AW202" i="19"/>
  <c r="AW198" i="19"/>
  <c r="AW194" i="19"/>
  <c r="AU200" i="19"/>
  <c r="AU196" i="19"/>
  <c r="AU192" i="19"/>
  <c r="BC192" i="19" s="1"/>
  <c r="AS198" i="19"/>
  <c r="AS194" i="19"/>
  <c r="AN200" i="19"/>
  <c r="AN196" i="19"/>
  <c r="AN192" i="19"/>
  <c r="AL202" i="19"/>
  <c r="AL198" i="19"/>
  <c r="AL194" i="19"/>
  <c r="AJ200" i="19"/>
  <c r="AJ196" i="19"/>
  <c r="AJ192" i="19"/>
  <c r="AH208" i="19"/>
  <c r="AH202" i="19"/>
  <c r="AH198" i="19"/>
  <c r="AH194" i="19"/>
  <c r="AF200" i="19"/>
  <c r="AF196" i="19"/>
  <c r="AF192" i="19"/>
  <c r="AA198" i="19"/>
  <c r="AA194" i="19"/>
  <c r="F69" i="1"/>
  <c r="BB68" i="1"/>
  <c r="AS69" i="1"/>
  <c r="AT77" i="21" s="1"/>
  <c r="AF69" i="1"/>
  <c r="AG182" i="19" s="1"/>
  <c r="AG204" i="19" s="1"/>
  <c r="AE69" i="1"/>
  <c r="AF182" i="19" s="1"/>
  <c r="AF204" i="19" s="1"/>
  <c r="BJ69" i="1"/>
  <c r="BK182" i="19" s="1"/>
  <c r="BK204" i="19" s="1"/>
  <c r="BD21" i="36"/>
  <c r="AD21" i="36"/>
  <c r="BN21" i="36"/>
  <c r="AU21" i="36"/>
  <c r="AJ21" i="36"/>
  <c r="U21" i="36"/>
  <c r="BJ21" i="36"/>
  <c r="BF21" i="36"/>
  <c r="AY21" i="36"/>
  <c r="AF21" i="36"/>
  <c r="Y21" i="36"/>
  <c r="L325" i="1"/>
  <c r="BF69" i="1"/>
  <c r="BG182" i="19" s="1"/>
  <c r="BG204" i="19" s="1"/>
  <c r="AN69" i="1"/>
  <c r="AO77" i="21" s="1"/>
  <c r="O30" i="1"/>
  <c r="BO66" i="1"/>
  <c r="D30" i="22"/>
  <c r="D69" i="1"/>
  <c r="AO67" i="1"/>
  <c r="AB68" i="1"/>
  <c r="D20" i="1"/>
  <c r="C74" i="1"/>
  <c r="E138" i="1"/>
  <c r="AQ21" i="36"/>
  <c r="AN21" i="36"/>
  <c r="S69" i="1"/>
  <c r="T182" i="19" s="1"/>
  <c r="T204" i="19" s="1"/>
  <c r="L20" i="1"/>
  <c r="K74" i="1"/>
  <c r="E317" i="1"/>
  <c r="F30" i="22" s="1"/>
  <c r="E30" i="22"/>
  <c r="T77" i="21"/>
  <c r="BD77" i="21"/>
  <c r="AT182" i="19"/>
  <c r="AT204" i="19" s="1"/>
  <c r="X182" i="19"/>
  <c r="X204" i="19" s="1"/>
  <c r="BN77" i="21"/>
  <c r="BO67" i="1"/>
  <c r="AO68" i="1"/>
  <c r="AO66" i="1"/>
  <c r="AB67" i="1"/>
  <c r="AB66" i="1"/>
  <c r="AQ18" i="36"/>
  <c r="AG77" i="21"/>
  <c r="BB60" i="1"/>
  <c r="BD182" i="19"/>
  <c r="AS77" i="21"/>
  <c r="H69" i="1"/>
  <c r="AB60" i="1"/>
  <c r="BN69" i="1"/>
  <c r="O66" i="1"/>
  <c r="G69" i="1"/>
  <c r="AO110" i="1"/>
  <c r="AB110" i="1"/>
  <c r="AM21" i="36"/>
  <c r="AL18" i="36"/>
  <c r="AI21" i="36"/>
  <c r="AH18" i="36"/>
  <c r="AE21" i="36"/>
  <c r="X21" i="36"/>
  <c r="W18" i="36"/>
  <c r="T21" i="36"/>
  <c r="S18" i="36"/>
  <c r="I21" i="36"/>
  <c r="H18" i="36"/>
  <c r="E21" i="36"/>
  <c r="AX64" i="19"/>
  <c r="AO18" i="36"/>
  <c r="AL21" i="36"/>
  <c r="AK18" i="36"/>
  <c r="AH21" i="36"/>
  <c r="AG18" i="36"/>
  <c r="AA21" i="36"/>
  <c r="Z18" i="36"/>
  <c r="W21" i="36"/>
  <c r="V18" i="36"/>
  <c r="S21" i="36"/>
  <c r="R18" i="36"/>
  <c r="N62" i="19"/>
  <c r="H21" i="36"/>
  <c r="G18" i="36"/>
  <c r="BE21" i="36"/>
  <c r="AB21" i="36"/>
  <c r="AA18" i="36"/>
  <c r="BO21" i="36"/>
  <c r="BQ21" i="36"/>
  <c r="CC21" i="36" s="1"/>
  <c r="BN18" i="36"/>
  <c r="BK21" i="36"/>
  <c r="BJ18" i="36"/>
  <c r="BG21" i="36"/>
  <c r="BF18" i="36"/>
  <c r="AZ21" i="36"/>
  <c r="AY18" i="36"/>
  <c r="AV21" i="36"/>
  <c r="AU18" i="36"/>
  <c r="AR21" i="36"/>
  <c r="AO21" i="36"/>
  <c r="AN18" i="36"/>
  <c r="AK21" i="36"/>
  <c r="AJ18" i="36"/>
  <c r="AG21" i="36"/>
  <c r="AF18" i="36"/>
  <c r="Z21" i="36"/>
  <c r="Y18" i="36"/>
  <c r="V21" i="36"/>
  <c r="U18" i="36"/>
  <c r="R21" i="36"/>
  <c r="Q18" i="36"/>
  <c r="K21" i="36"/>
  <c r="J18" i="36"/>
  <c r="G21" i="36"/>
  <c r="F18" i="36"/>
  <c r="BO18" i="36"/>
  <c r="BQ18" i="36"/>
  <c r="CC18" i="36" s="1"/>
  <c r="BL21" i="36"/>
  <c r="BK18" i="36"/>
  <c r="BH21" i="36"/>
  <c r="BG18" i="36"/>
  <c r="BA21" i="36"/>
  <c r="AZ18" i="36"/>
  <c r="AW21" i="36"/>
  <c r="AV18" i="36"/>
  <c r="AS21" i="36"/>
  <c r="AR18" i="36"/>
  <c r="M18" i="36"/>
  <c r="K18" i="36"/>
  <c r="BM21" i="36"/>
  <c r="BL18" i="36"/>
  <c r="BI21" i="36"/>
  <c r="BH18" i="36"/>
  <c r="BD18" i="36"/>
  <c r="BB21" i="36"/>
  <c r="BA18" i="36"/>
  <c r="AX21" i="36"/>
  <c r="AW18" i="36"/>
  <c r="AT21" i="36"/>
  <c r="AS18" i="36"/>
  <c r="AD18" i="36"/>
  <c r="N21" i="36"/>
  <c r="L21" i="36"/>
  <c r="D22" i="18"/>
  <c r="EX22" i="18" s="1"/>
  <c r="D20" i="18"/>
  <c r="EJ20" i="18" s="1"/>
  <c r="D18" i="18"/>
  <c r="DV18" i="18" s="1"/>
  <c r="D15" i="18"/>
  <c r="DH15" i="18" s="1"/>
  <c r="D23" i="18"/>
  <c r="EX23" i="18" s="1"/>
  <c r="D21" i="18"/>
  <c r="EJ21" i="18" s="1"/>
  <c r="D19" i="18"/>
  <c r="DV19" i="18" s="1"/>
  <c r="D16" i="18"/>
  <c r="DH16" i="18" s="1"/>
  <c r="C31" i="36"/>
  <c r="C36" i="36"/>
  <c r="C32" i="36"/>
  <c r="C37" i="36"/>
  <c r="C30" i="36"/>
  <c r="C35" i="36"/>
  <c r="G309" i="1"/>
  <c r="G249" i="1"/>
  <c r="BI69" i="1"/>
  <c r="AT69" i="1"/>
  <c r="AP69" i="1"/>
  <c r="BA69" i="1"/>
  <c r="AW69" i="1"/>
  <c r="AK69" i="1"/>
  <c r="AG69" i="1"/>
  <c r="AC69" i="1"/>
  <c r="AJ69" i="1"/>
  <c r="AO61" i="1"/>
  <c r="AO60" i="1"/>
  <c r="AM69" i="1"/>
  <c r="AI69" i="1"/>
  <c r="AA69" i="1"/>
  <c r="K69" i="1"/>
  <c r="J69" i="1"/>
  <c r="C69" i="1"/>
  <c r="M69" i="1"/>
  <c r="I69" i="1"/>
  <c r="E69" i="1"/>
  <c r="P69" i="1"/>
  <c r="AB61" i="1"/>
  <c r="Z69" i="1"/>
  <c r="V69" i="1"/>
  <c r="R69" i="1"/>
  <c r="N69" i="1"/>
  <c r="O68" i="1"/>
  <c r="O67" i="1"/>
  <c r="O61" i="1"/>
  <c r="O60" i="1"/>
  <c r="I314" i="1"/>
  <c r="D5" i="36"/>
  <c r="H211" i="1"/>
  <c r="D5" i="11"/>
  <c r="E7" i="20"/>
  <c r="D5" i="22"/>
  <c r="F31" i="1"/>
  <c r="J31" i="1"/>
  <c r="F20" i="1"/>
  <c r="G7" i="36" s="1"/>
  <c r="N20" i="1"/>
  <c r="O7" i="36" s="1"/>
  <c r="E74" i="1"/>
  <c r="M74" i="1"/>
  <c r="F105" i="1"/>
  <c r="N105" i="1"/>
  <c r="G138" i="1"/>
  <c r="J211" i="1"/>
  <c r="D5" i="20"/>
  <c r="E7" i="22"/>
  <c r="M7" i="22"/>
  <c r="D5" i="23"/>
  <c r="C31" i="1"/>
  <c r="G31" i="1"/>
  <c r="L31" i="1"/>
  <c r="H20" i="1"/>
  <c r="I7" i="36" s="1"/>
  <c r="G74" i="1"/>
  <c r="H105" i="1"/>
  <c r="M138" i="1"/>
  <c r="C30" i="1"/>
  <c r="D5" i="5"/>
  <c r="M7" i="5"/>
  <c r="M7" i="20"/>
  <c r="O19" i="1"/>
  <c r="P5" i="36" s="1"/>
  <c r="D31" i="1"/>
  <c r="H31" i="1"/>
  <c r="N31" i="1"/>
  <c r="J20" i="1"/>
  <c r="K7" i="36" s="1"/>
  <c r="I74" i="1"/>
  <c r="O104" i="1"/>
  <c r="J105" i="1"/>
  <c r="O210" i="1"/>
  <c r="CN7" i="23"/>
  <c r="CN7" i="22"/>
  <c r="CN7" i="21"/>
  <c r="DW7" i="23"/>
  <c r="DW7" i="22"/>
  <c r="DW7" i="21"/>
  <c r="C313" i="1"/>
  <c r="J24" i="1"/>
  <c r="K25" i="1"/>
  <c r="CM7" i="36" s="1"/>
  <c r="E314" i="1"/>
  <c r="AS24" i="1"/>
  <c r="AR25" i="1"/>
  <c r="DX7" i="36" s="1"/>
  <c r="BB67" i="1"/>
  <c r="AV69" i="1"/>
  <c r="BE69" i="1"/>
  <c r="BO61" i="1"/>
  <c r="AM4" i="18"/>
  <c r="C137" i="1"/>
  <c r="I138" i="1"/>
  <c r="D211" i="1"/>
  <c r="L211" i="1"/>
  <c r="BB66" i="1"/>
  <c r="BO68" i="1"/>
  <c r="BO60" i="1"/>
  <c r="L326" i="1"/>
  <c r="C138" i="1"/>
  <c r="K138" i="1"/>
  <c r="F211" i="1"/>
  <c r="N211" i="1"/>
  <c r="BB61" i="1"/>
  <c r="AZ69" i="1"/>
  <c r="O217" i="1"/>
  <c r="AO217" i="1"/>
  <c r="BB217" i="1"/>
  <c r="BO217" i="1"/>
  <c r="AM64" i="19"/>
  <c r="AK62" i="19"/>
  <c r="AI64" i="19"/>
  <c r="BA156" i="19"/>
  <c r="C314" i="1"/>
  <c r="K314" i="1"/>
  <c r="G314" i="1"/>
  <c r="M314" i="1"/>
  <c r="C25" i="18"/>
  <c r="C56" i="18"/>
  <c r="C52" i="18"/>
  <c r="G9" i="28"/>
  <c r="A228" i="1"/>
  <c r="R97" i="11"/>
  <c r="R140" i="11"/>
  <c r="C146" i="19"/>
  <c r="BS158" i="19" s="1"/>
  <c r="C147" i="19"/>
  <c r="C150" i="19"/>
  <c r="C149" i="19"/>
  <c r="C148" i="19"/>
  <c r="C9" i="28"/>
  <c r="BJ102" i="20"/>
  <c r="BJ42" i="20" s="1"/>
  <c r="BK43" i="20" s="1"/>
  <c r="BE152" i="19"/>
  <c r="BE164" i="19" s="1"/>
  <c r="AZ92" i="19"/>
  <c r="P5" i="20"/>
  <c r="C24" i="18"/>
  <c r="C55" i="18"/>
  <c r="C22" i="1"/>
  <c r="D59" i="20"/>
  <c r="D60" i="20" s="1"/>
  <c r="D48" i="20"/>
  <c r="D49" i="20" s="1"/>
  <c r="D28" i="20"/>
  <c r="D41" i="20"/>
  <c r="D66" i="20"/>
  <c r="D67" i="20" s="1"/>
  <c r="E336" i="1"/>
  <c r="L7" i="31"/>
  <c r="BI146" i="19"/>
  <c r="BF91" i="19"/>
  <c r="BF46" i="21"/>
  <c r="AX29" i="21"/>
  <c r="C54" i="18"/>
  <c r="H41" i="20"/>
  <c r="H48" i="20"/>
  <c r="H49" i="20" s="1"/>
  <c r="H59" i="20"/>
  <c r="H60" i="20" s="1"/>
  <c r="I61" i="20" s="1"/>
  <c r="H27" i="20"/>
  <c r="H28" i="20"/>
  <c r="H66" i="20"/>
  <c r="H67" i="20" s="1"/>
  <c r="I68" i="20" s="1"/>
  <c r="AU69" i="1"/>
  <c r="AQ69" i="1"/>
  <c r="AL69" i="1"/>
  <c r="AH69" i="1"/>
  <c r="Y69" i="1"/>
  <c r="U69" i="1"/>
  <c r="Q69" i="1"/>
  <c r="I336" i="1"/>
  <c r="C117" i="19"/>
  <c r="C96" i="19"/>
  <c r="C95" i="19"/>
  <c r="C94" i="19"/>
  <c r="C93" i="19"/>
  <c r="C119" i="19"/>
  <c r="C118" i="19"/>
  <c r="C120" i="19"/>
  <c r="AT138" i="19" s="1"/>
  <c r="BE29" i="21"/>
  <c r="G279" i="1"/>
  <c r="C53" i="18"/>
  <c r="L41" i="20"/>
  <c r="L48" i="20"/>
  <c r="L49" i="20" s="1"/>
  <c r="L59" i="20"/>
  <c r="L60" i="20" s="1"/>
  <c r="M61" i="20" s="1"/>
  <c r="L27" i="20"/>
  <c r="L28" i="20"/>
  <c r="L66" i="20"/>
  <c r="L67" i="20" s="1"/>
  <c r="M68" i="20" s="1"/>
  <c r="BK69" i="1"/>
  <c r="AX69" i="1"/>
  <c r="X69" i="1"/>
  <c r="T69" i="1"/>
  <c r="M336" i="1"/>
  <c r="J14" i="29"/>
  <c r="BO138" i="19"/>
  <c r="AZ47" i="21"/>
  <c r="B22" i="5"/>
  <c r="BQ21" i="23"/>
  <c r="CC21" i="23" s="1"/>
  <c r="I142" i="12" s="1"/>
  <c r="AP22" i="22"/>
  <c r="F20" i="12" s="1"/>
  <c r="BQ18" i="23"/>
  <c r="CC18" i="23" s="1"/>
  <c r="I139" i="12" s="1"/>
  <c r="P44" i="22"/>
  <c r="D38" i="12" s="1"/>
  <c r="D61" i="25" s="1"/>
  <c r="B19" i="5"/>
  <c r="D18" i="23"/>
  <c r="X43" i="20"/>
  <c r="W86" i="20"/>
  <c r="W88" i="20" s="1"/>
  <c r="X89" i="20" s="1"/>
  <c r="O59" i="1"/>
  <c r="BC120" i="19"/>
  <c r="AC120" i="19"/>
  <c r="AP120" i="19"/>
  <c r="BP120" i="19"/>
  <c r="BD62" i="19"/>
  <c r="AW62" i="19"/>
  <c r="AU64" i="19"/>
  <c r="AS62" i="19"/>
  <c r="AA64" i="19"/>
  <c r="Y62" i="19"/>
  <c r="W64" i="19"/>
  <c r="U64" i="19"/>
  <c r="S62" i="19"/>
  <c r="L62" i="19"/>
  <c r="J64" i="19"/>
  <c r="BL64" i="19"/>
  <c r="BH64" i="19"/>
  <c r="M62" i="19"/>
  <c r="R55" i="18"/>
  <c r="AO59" i="1"/>
  <c r="W99" i="11"/>
  <c r="BG69" i="1"/>
  <c r="BO59" i="1"/>
  <c r="BM144" i="19"/>
  <c r="BM156" i="19" s="1"/>
  <c r="BL69" i="1"/>
  <c r="BH69" i="1"/>
  <c r="BD69" i="1"/>
  <c r="BB59" i="1"/>
  <c r="AY69" i="1"/>
  <c r="AD69" i="1"/>
  <c r="AB59" i="1"/>
  <c r="L69" i="1"/>
  <c r="BP44" i="22"/>
  <c r="H38" i="12" s="1"/>
  <c r="H61" i="25" s="1"/>
  <c r="CA53" i="19"/>
  <c r="BW53" i="19"/>
  <c r="BS53" i="19"/>
  <c r="BU53" i="19"/>
  <c r="CB53" i="19"/>
  <c r="BZ53" i="19"/>
  <c r="BQ53" i="19"/>
  <c r="BY53" i="19"/>
  <c r="BV53" i="19"/>
  <c r="BT53" i="19"/>
  <c r="BX53" i="19"/>
  <c r="BR53" i="19"/>
  <c r="BZ163" i="19"/>
  <c r="BV163" i="19"/>
  <c r="BR163" i="19"/>
  <c r="CA163" i="19"/>
  <c r="BU163" i="19"/>
  <c r="BT163" i="19"/>
  <c r="BY163" i="19"/>
  <c r="BS163" i="19"/>
  <c r="BX163" i="19"/>
  <c r="BW163" i="19"/>
  <c r="BQ163" i="19"/>
  <c r="CB163" i="19"/>
  <c r="CA209" i="19"/>
  <c r="BW209" i="19"/>
  <c r="BX209" i="19"/>
  <c r="BY209" i="19"/>
  <c r="BR209" i="19"/>
  <c r="CB209" i="19"/>
  <c r="BV209" i="19"/>
  <c r="BQ209" i="19"/>
  <c r="BZ209" i="19"/>
  <c r="BS209" i="19"/>
  <c r="BT209" i="19"/>
  <c r="BU209" i="19"/>
  <c r="BR207" i="19"/>
  <c r="BS207" i="19"/>
  <c r="CB207" i="19"/>
  <c r="BQ207" i="19"/>
  <c r="BV207" i="19"/>
  <c r="BW207" i="19"/>
  <c r="BU207" i="19"/>
  <c r="BZ207" i="19"/>
  <c r="CA207" i="19"/>
  <c r="BT207" i="19"/>
  <c r="BX207" i="19"/>
  <c r="BY207" i="19"/>
  <c r="BY203" i="19"/>
  <c r="BV203" i="19"/>
  <c r="BW203" i="19"/>
  <c r="BZ203" i="19"/>
  <c r="CA203" i="19"/>
  <c r="BT203" i="19"/>
  <c r="BQ203" i="19"/>
  <c r="BX203" i="19"/>
  <c r="BR203" i="19"/>
  <c r="BS203" i="19"/>
  <c r="BU203" i="19"/>
  <c r="CB203" i="19"/>
  <c r="BU201" i="19"/>
  <c r="CA201" i="19"/>
  <c r="CB201" i="19"/>
  <c r="BZ201" i="19"/>
  <c r="BQ201" i="19"/>
  <c r="BS201" i="19"/>
  <c r="BT201" i="19"/>
  <c r="BY201" i="19"/>
  <c r="BR201" i="19"/>
  <c r="BV201" i="19"/>
  <c r="BW201" i="19"/>
  <c r="BX201" i="19"/>
  <c r="CB199" i="19"/>
  <c r="BQ199" i="19"/>
  <c r="BV199" i="19"/>
  <c r="BW199" i="19"/>
  <c r="BT199" i="19"/>
  <c r="BU199" i="19"/>
  <c r="BZ199" i="19"/>
  <c r="CA199" i="19"/>
  <c r="BX199" i="19"/>
  <c r="BY199" i="19"/>
  <c r="BS199" i="19"/>
  <c r="BR199" i="19"/>
  <c r="BV197" i="19"/>
  <c r="BS197" i="19"/>
  <c r="BQ197" i="19"/>
  <c r="BW197" i="19"/>
  <c r="BT197" i="19"/>
  <c r="BU197" i="19"/>
  <c r="BZ197" i="19"/>
  <c r="BR197" i="19"/>
  <c r="CA197" i="19"/>
  <c r="BX197" i="19"/>
  <c r="BY197" i="19"/>
  <c r="CB197" i="19"/>
  <c r="BX195" i="19"/>
  <c r="BY195" i="19"/>
  <c r="BZ195" i="19"/>
  <c r="CA195" i="19"/>
  <c r="CB195" i="19"/>
  <c r="BQ195" i="19"/>
  <c r="BR195" i="19"/>
  <c r="BS195" i="19"/>
  <c r="BV195" i="19"/>
  <c r="BU195" i="19"/>
  <c r="BW195" i="19"/>
  <c r="BT195" i="19"/>
  <c r="BZ193" i="19"/>
  <c r="BW193" i="19"/>
  <c r="BT193" i="19"/>
  <c r="BU193" i="19"/>
  <c r="BR193" i="19"/>
  <c r="BX193" i="19"/>
  <c r="BY193" i="19"/>
  <c r="BS193" i="19"/>
  <c r="CA193" i="19"/>
  <c r="BV193" i="19"/>
  <c r="CB193" i="19"/>
  <c r="BQ193" i="19"/>
  <c r="BT191" i="19"/>
  <c r="BX191" i="19"/>
  <c r="BQ191" i="19"/>
  <c r="BY191" i="19"/>
  <c r="BR191" i="19"/>
  <c r="BS191" i="19"/>
  <c r="CB191" i="19"/>
  <c r="BV191" i="19"/>
  <c r="BW191" i="19"/>
  <c r="BZ191" i="19"/>
  <c r="CA191" i="19"/>
  <c r="BU191" i="19"/>
  <c r="BZ64" i="19"/>
  <c r="BR64" i="19"/>
  <c r="BU64" i="19"/>
  <c r="BV64" i="19"/>
  <c r="BT64" i="19"/>
  <c r="BY64" i="19"/>
  <c r="BS64" i="19"/>
  <c r="BX64" i="19"/>
  <c r="CA64" i="19"/>
  <c r="CB64" i="19"/>
  <c r="BW64" i="19"/>
  <c r="BQ64" i="19"/>
  <c r="CB62" i="19"/>
  <c r="BT62" i="19"/>
  <c r="CA62" i="19"/>
  <c r="BZ62" i="19"/>
  <c r="BX62" i="19"/>
  <c r="BW62" i="19"/>
  <c r="BQ62" i="19"/>
  <c r="BU62" i="19"/>
  <c r="BS62" i="19"/>
  <c r="BR62" i="19"/>
  <c r="BV62" i="19"/>
  <c r="BY62" i="19"/>
  <c r="CB52" i="19"/>
  <c r="BT52" i="19"/>
  <c r="BX52" i="19"/>
  <c r="BR52" i="19"/>
  <c r="BY52" i="19"/>
  <c r="BV52" i="19"/>
  <c r="BW52" i="19"/>
  <c r="BU52" i="19"/>
  <c r="BZ52" i="19"/>
  <c r="CA52" i="19"/>
  <c r="BQ52" i="19"/>
  <c r="BS52" i="19"/>
  <c r="BU156" i="19"/>
  <c r="BQ156" i="19"/>
  <c r="BY156" i="19"/>
  <c r="BX156" i="19"/>
  <c r="BZ156" i="19"/>
  <c r="BS156" i="19"/>
  <c r="BW156" i="19"/>
  <c r="BT156" i="19"/>
  <c r="CB156" i="19"/>
  <c r="BR156" i="19"/>
  <c r="CA156" i="19"/>
  <c r="BV156" i="19"/>
  <c r="BQ164" i="19"/>
  <c r="BY164" i="19"/>
  <c r="BU164" i="19"/>
  <c r="BZ164" i="19"/>
  <c r="BS164" i="19"/>
  <c r="BX164" i="19"/>
  <c r="BW164" i="19"/>
  <c r="CB164" i="19"/>
  <c r="BR164" i="19"/>
  <c r="CA164" i="19"/>
  <c r="BV164" i="19"/>
  <c r="BT164" i="19"/>
  <c r="BU47" i="19"/>
  <c r="BW47" i="19"/>
  <c r="BX47" i="19"/>
  <c r="BV47" i="19"/>
  <c r="BQ47" i="19"/>
  <c r="CA47" i="19"/>
  <c r="CB47" i="19"/>
  <c r="BZ47" i="19"/>
  <c r="BT47" i="19"/>
  <c r="BS47" i="19"/>
  <c r="BR47" i="19"/>
  <c r="BY47" i="19"/>
  <c r="BX45" i="19"/>
  <c r="BS45" i="19"/>
  <c r="BQ45" i="19"/>
  <c r="BU45" i="19"/>
  <c r="BW45" i="19"/>
  <c r="BT45" i="19"/>
  <c r="CB45" i="19"/>
  <c r="BY45" i="19"/>
  <c r="BR45" i="19"/>
  <c r="CA45" i="19"/>
  <c r="BZ45" i="19"/>
  <c r="BV45" i="19"/>
  <c r="BX157" i="19"/>
  <c r="BT157" i="19"/>
  <c r="CB157" i="19"/>
  <c r="BY157" i="19"/>
  <c r="BZ157" i="19"/>
  <c r="BW157" i="19"/>
  <c r="CA157" i="19"/>
  <c r="BQ157" i="19"/>
  <c r="BR157" i="19"/>
  <c r="BS157" i="19"/>
  <c r="BU157" i="19"/>
  <c r="BV157" i="19"/>
  <c r="BT165" i="19"/>
  <c r="CB165" i="19"/>
  <c r="BX165" i="19"/>
  <c r="BW165" i="19"/>
  <c r="BY165" i="19"/>
  <c r="BZ165" i="19"/>
  <c r="BR165" i="19"/>
  <c r="CA165" i="19"/>
  <c r="BQ165" i="19"/>
  <c r="BV165" i="19"/>
  <c r="BU165" i="19"/>
  <c r="BS165" i="19"/>
  <c r="BU208" i="19"/>
  <c r="BV208" i="19"/>
  <c r="BT208" i="19"/>
  <c r="BY208" i="19"/>
  <c r="BZ208" i="19"/>
  <c r="BS208" i="19"/>
  <c r="BX208" i="19"/>
  <c r="BW208" i="19"/>
  <c r="CB208" i="19"/>
  <c r="BQ208" i="19"/>
  <c r="BR208" i="19"/>
  <c r="CA208" i="19"/>
  <c r="BR206" i="19"/>
  <c r="BY206" i="19"/>
  <c r="BS206" i="19"/>
  <c r="BT206" i="19"/>
  <c r="BV206" i="19"/>
  <c r="BW206" i="19"/>
  <c r="BX206" i="19"/>
  <c r="BQ206" i="19"/>
  <c r="CA206" i="19"/>
  <c r="CB206" i="19"/>
  <c r="BU206" i="19"/>
  <c r="BZ206" i="19"/>
  <c r="BY204" i="19"/>
  <c r="BZ204" i="19"/>
  <c r="BS204" i="19"/>
  <c r="BT204" i="19"/>
  <c r="BW204" i="19"/>
  <c r="BX204" i="19"/>
  <c r="BQ204" i="19"/>
  <c r="BR204" i="19"/>
  <c r="CA204" i="19"/>
  <c r="BU204" i="19"/>
  <c r="BV204" i="19"/>
  <c r="CB204" i="19"/>
  <c r="BV202" i="19"/>
  <c r="BT202" i="19"/>
  <c r="BZ202" i="19"/>
  <c r="BS202" i="19"/>
  <c r="BX202" i="19"/>
  <c r="BQ202" i="19"/>
  <c r="BW202" i="19"/>
  <c r="CA202" i="19"/>
  <c r="CB202" i="19"/>
  <c r="BU202" i="19"/>
  <c r="BY202" i="19"/>
  <c r="BR202" i="19"/>
  <c r="BW200" i="19"/>
  <c r="BT200" i="19"/>
  <c r="BY200" i="19"/>
  <c r="BZ200" i="19"/>
  <c r="CA200" i="19"/>
  <c r="BX200" i="19"/>
  <c r="CB200" i="19"/>
  <c r="BQ200" i="19"/>
  <c r="BR200" i="19"/>
  <c r="BS200" i="19"/>
  <c r="BU200" i="19"/>
  <c r="BV200" i="19"/>
  <c r="BY198" i="19"/>
  <c r="BR198" i="19"/>
  <c r="BS198" i="19"/>
  <c r="BT198" i="19"/>
  <c r="BV198" i="19"/>
  <c r="BW198" i="19"/>
  <c r="BX198" i="19"/>
  <c r="BQ198" i="19"/>
  <c r="BZ198" i="19"/>
  <c r="CA198" i="19"/>
  <c r="CB198" i="19"/>
  <c r="BU198" i="19"/>
  <c r="BS196" i="19"/>
  <c r="CB196" i="19"/>
  <c r="BQ196" i="19"/>
  <c r="BR196" i="19"/>
  <c r="BW196" i="19"/>
  <c r="BT196" i="19"/>
  <c r="BU196" i="19"/>
  <c r="BV196" i="19"/>
  <c r="CA196" i="19"/>
  <c r="BY196" i="19"/>
  <c r="BX196" i="19"/>
  <c r="BZ196" i="19"/>
  <c r="BU194" i="19"/>
  <c r="BV194" i="19"/>
  <c r="BW194" i="19"/>
  <c r="BQ194" i="19"/>
  <c r="BX194" i="19"/>
  <c r="BY194" i="19"/>
  <c r="BZ194" i="19"/>
  <c r="CA194" i="19"/>
  <c r="CB194" i="19"/>
  <c r="BT194" i="19"/>
  <c r="BR194" i="19"/>
  <c r="BS194" i="19"/>
  <c r="BW192" i="19"/>
  <c r="BS192" i="19"/>
  <c r="BT192" i="19"/>
  <c r="BQ192" i="19"/>
  <c r="BR192" i="19"/>
  <c r="CA192" i="19"/>
  <c r="BX192" i="19"/>
  <c r="BU192" i="19"/>
  <c r="BV192" i="19"/>
  <c r="CB192" i="19"/>
  <c r="BY192" i="19"/>
  <c r="BZ192" i="19"/>
  <c r="BY190" i="19"/>
  <c r="CA190" i="19"/>
  <c r="CB190" i="19"/>
  <c r="BZ190" i="19"/>
  <c r="BX190" i="19"/>
  <c r="BW190" i="19"/>
  <c r="CB63" i="19"/>
  <c r="BS63" i="19"/>
  <c r="BQ63" i="19"/>
  <c r="BU63" i="19"/>
  <c r="BR63" i="19"/>
  <c r="CA63" i="19"/>
  <c r="BT63" i="19"/>
  <c r="BY63" i="19"/>
  <c r="BW63" i="19"/>
  <c r="BV63" i="19"/>
  <c r="BX63" i="19"/>
  <c r="BZ63" i="19"/>
  <c r="BR54" i="19"/>
  <c r="BV54" i="19"/>
  <c r="BT54" i="19"/>
  <c r="BY54" i="19"/>
  <c r="BX54" i="19"/>
  <c r="BS54" i="19"/>
  <c r="BU54" i="19"/>
  <c r="CB54" i="19"/>
  <c r="BQ54" i="19"/>
  <c r="BW54" i="19"/>
  <c r="BZ54" i="19"/>
  <c r="CA54" i="19"/>
  <c r="BR46" i="19"/>
  <c r="BZ46" i="19"/>
  <c r="BX46" i="19"/>
  <c r="BS46" i="19"/>
  <c r="BQ46" i="19"/>
  <c r="BW46" i="19"/>
  <c r="CB46" i="19"/>
  <c r="BV46" i="19"/>
  <c r="BT46" i="19"/>
  <c r="CA46" i="19"/>
  <c r="BY46" i="19"/>
  <c r="BU46" i="19"/>
  <c r="W98" i="11"/>
  <c r="G294" i="1"/>
  <c r="R53" i="18"/>
  <c r="R56" i="18"/>
  <c r="R52" i="18"/>
  <c r="R25" i="18"/>
  <c r="R54" i="18"/>
  <c r="R24" i="18"/>
  <c r="FL24" i="18"/>
  <c r="FL53" i="18"/>
  <c r="FL25" i="18"/>
  <c r="FL54" i="18"/>
  <c r="F158" i="11"/>
  <c r="F154" i="11"/>
  <c r="F150" i="11"/>
  <c r="F115" i="11"/>
  <c r="F111" i="11"/>
  <c r="F107" i="11"/>
  <c r="F103" i="11"/>
  <c r="F99" i="11"/>
  <c r="L99" i="11" s="1"/>
  <c r="R99" i="11" s="1"/>
  <c r="V99" i="11"/>
  <c r="U99" i="11"/>
  <c r="F157" i="11"/>
  <c r="F153" i="11"/>
  <c r="L153" i="11" s="1"/>
  <c r="F114" i="11"/>
  <c r="L114" i="11" s="1"/>
  <c r="F110" i="11"/>
  <c r="L110" i="11" s="1"/>
  <c r="F102" i="11"/>
  <c r="L102" i="11" s="1"/>
  <c r="R102" i="11" s="1"/>
  <c r="S102" i="11"/>
  <c r="T102" i="11"/>
  <c r="U102" i="11"/>
  <c r="V102" i="11"/>
  <c r="F98" i="11"/>
  <c r="T98" i="11"/>
  <c r="U98" i="11"/>
  <c r="Z206" i="19"/>
  <c r="Y200" i="19"/>
  <c r="Y196" i="19"/>
  <c r="Y192" i="19"/>
  <c r="W198" i="19"/>
  <c r="W194" i="19"/>
  <c r="V198" i="19"/>
  <c r="V194" i="19"/>
  <c r="U198" i="19"/>
  <c r="U194" i="19"/>
  <c r="S200" i="19"/>
  <c r="S196" i="19"/>
  <c r="S192" i="19"/>
  <c r="N198" i="19"/>
  <c r="N194" i="19"/>
  <c r="M198" i="19"/>
  <c r="M194" i="19"/>
  <c r="K200" i="19"/>
  <c r="K196" i="19"/>
  <c r="K192" i="19"/>
  <c r="F176" i="11"/>
  <c r="G176" i="11" s="1"/>
  <c r="H176" i="11" s="1"/>
  <c r="I176" i="11" s="1"/>
  <c r="J176" i="11" s="1"/>
  <c r="K176" i="11" s="1"/>
  <c r="F156" i="11"/>
  <c r="F152" i="11"/>
  <c r="F133" i="11"/>
  <c r="L133" i="11" s="1"/>
  <c r="R133" i="11" s="1"/>
  <c r="F113" i="11"/>
  <c r="L113" i="11" s="1"/>
  <c r="R113" i="11" s="1"/>
  <c r="F109" i="11"/>
  <c r="L109" i="11" s="1"/>
  <c r="F105" i="11"/>
  <c r="L105" i="11" s="1"/>
  <c r="F101" i="11"/>
  <c r="T101" i="11"/>
  <c r="U101" i="11"/>
  <c r="S101" i="11"/>
  <c r="T200" i="19"/>
  <c r="T196" i="19"/>
  <c r="T192" i="19"/>
  <c r="R198" i="19"/>
  <c r="R194" i="19"/>
  <c r="Q200" i="19"/>
  <c r="Q196" i="19"/>
  <c r="Q192" i="19"/>
  <c r="O198" i="19"/>
  <c r="O194" i="19"/>
  <c r="L200" i="19"/>
  <c r="L196" i="19"/>
  <c r="L192" i="19"/>
  <c r="J198" i="19"/>
  <c r="J194" i="19"/>
  <c r="F175" i="11"/>
  <c r="L175" i="11" s="1"/>
  <c r="F155" i="11"/>
  <c r="G155" i="11" s="1"/>
  <c r="H155" i="11" s="1"/>
  <c r="I155" i="11" s="1"/>
  <c r="J155" i="11" s="1"/>
  <c r="K155" i="11" s="1"/>
  <c r="F151" i="11"/>
  <c r="F132" i="11"/>
  <c r="F112" i="11"/>
  <c r="F108" i="11"/>
  <c r="F104" i="11"/>
  <c r="F100" i="11"/>
  <c r="V100" i="11"/>
  <c r="S100" i="11"/>
  <c r="T100" i="11"/>
  <c r="AA200" i="19"/>
  <c r="AA196" i="19"/>
  <c r="AA192" i="19"/>
  <c r="Y198" i="19"/>
  <c r="Y194" i="19"/>
  <c r="W200" i="19"/>
  <c r="W196" i="19"/>
  <c r="W192" i="19"/>
  <c r="V200" i="19"/>
  <c r="V196" i="19"/>
  <c r="V192" i="19"/>
  <c r="U200" i="19"/>
  <c r="U196" i="19"/>
  <c r="T208" i="19"/>
  <c r="S198" i="19"/>
  <c r="S194" i="19"/>
  <c r="N200" i="19"/>
  <c r="N196" i="19"/>
  <c r="N192" i="19"/>
  <c r="M200" i="19"/>
  <c r="M196" i="19"/>
  <c r="M192" i="19"/>
  <c r="K198" i="19"/>
  <c r="K194" i="19"/>
  <c r="I200" i="19"/>
  <c r="F106" i="11"/>
  <c r="L106" i="11" s="1"/>
  <c r="R106" i="11" s="1"/>
  <c r="F146" i="11"/>
  <c r="F149" i="11"/>
  <c r="F141" i="11"/>
  <c r="G141" i="11" s="1"/>
  <c r="H141" i="11" s="1"/>
  <c r="I141" i="11" s="1"/>
  <c r="J141" i="11" s="1"/>
  <c r="K141" i="11" s="1"/>
  <c r="F148" i="11"/>
  <c r="F144" i="11"/>
  <c r="F142" i="11"/>
  <c r="F145" i="11"/>
  <c r="F147" i="11"/>
  <c r="F143" i="11"/>
  <c r="P172" i="19"/>
  <c r="BD89" i="11"/>
  <c r="P90" i="11"/>
  <c r="E62" i="21"/>
  <c r="P176" i="19"/>
  <c r="I62" i="21"/>
  <c r="AP72" i="21"/>
  <c r="F83" i="12" s="1"/>
  <c r="AC179" i="19"/>
  <c r="BN64" i="19"/>
  <c r="BM64" i="19"/>
  <c r="BK64" i="19"/>
  <c r="BJ64" i="19"/>
  <c r="BI64" i="19"/>
  <c r="BG62" i="19"/>
  <c r="BF62" i="19"/>
  <c r="BE64" i="19"/>
  <c r="BB64" i="19"/>
  <c r="BA164" i="19"/>
  <c r="AZ64" i="19"/>
  <c r="AY164" i="19"/>
  <c r="AT64" i="19"/>
  <c r="AR62" i="19"/>
  <c r="AQ62" i="19"/>
  <c r="AO64" i="19"/>
  <c r="AN62" i="19"/>
  <c r="AL64" i="19"/>
  <c r="AJ62" i="19"/>
  <c r="AH64" i="19"/>
  <c r="AF62" i="19"/>
  <c r="AE64" i="19"/>
  <c r="AB62" i="19"/>
  <c r="Z64" i="19"/>
  <c r="T64" i="19"/>
  <c r="R62" i="19"/>
  <c r="Q62" i="19"/>
  <c r="K64" i="19"/>
  <c r="I62" i="19"/>
  <c r="H62" i="19"/>
  <c r="F64" i="19"/>
  <c r="D62" i="19"/>
  <c r="BO64" i="19"/>
  <c r="BL62" i="19"/>
  <c r="BH62" i="19"/>
  <c r="BF47" i="19"/>
  <c r="BD64" i="19"/>
  <c r="BA64" i="19"/>
  <c r="AY64" i="19"/>
  <c r="AX62" i="19"/>
  <c r="AW64" i="19"/>
  <c r="AS64" i="19"/>
  <c r="AK64" i="19"/>
  <c r="AG64" i="19"/>
  <c r="Y64" i="19"/>
  <c r="W62" i="19"/>
  <c r="V64" i="19"/>
  <c r="U62" i="19"/>
  <c r="S64" i="19"/>
  <c r="M64" i="19"/>
  <c r="L64" i="19"/>
  <c r="J62" i="19"/>
  <c r="G64" i="19"/>
  <c r="E62" i="19"/>
  <c r="B18" i="5"/>
  <c r="BE156" i="19"/>
  <c r="AZ164" i="19"/>
  <c r="AV164" i="19"/>
  <c r="AR164" i="19"/>
  <c r="BM62" i="19"/>
  <c r="BK62" i="19"/>
  <c r="BJ62" i="19"/>
  <c r="BI62" i="19"/>
  <c r="BG64" i="19"/>
  <c r="BF64" i="19"/>
  <c r="BE62" i="19"/>
  <c r="BB62" i="19"/>
  <c r="AZ62" i="19"/>
  <c r="AY21" i="23"/>
  <c r="AV64" i="19"/>
  <c r="AT62" i="19"/>
  <c r="AR64" i="19"/>
  <c r="AQ64" i="19"/>
  <c r="AN64" i="19"/>
  <c r="AL62" i="19"/>
  <c r="AF64" i="19"/>
  <c r="AD62" i="19"/>
  <c r="AB64" i="19"/>
  <c r="Z21" i="23"/>
  <c r="Z62" i="19"/>
  <c r="X64" i="19"/>
  <c r="T62" i="19"/>
  <c r="R64" i="19"/>
  <c r="Q64" i="19"/>
  <c r="O64" i="19"/>
  <c r="H64" i="19"/>
  <c r="E18" i="23"/>
  <c r="E198" i="19"/>
  <c r="E194" i="19"/>
  <c r="E190" i="19"/>
  <c r="L324" i="1"/>
  <c r="F317" i="1"/>
  <c r="H20" i="20"/>
  <c r="H34" i="20"/>
  <c r="H80" i="20"/>
  <c r="H73" i="20"/>
  <c r="H120" i="19" s="1"/>
  <c r="H87" i="20"/>
  <c r="K7" i="11"/>
  <c r="K222" i="19"/>
  <c r="K265" i="19" s="1"/>
  <c r="AH6" i="18"/>
  <c r="DP6" i="18"/>
  <c r="K7" i="20"/>
  <c r="C14" i="1"/>
  <c r="N21" i="1"/>
  <c r="J21" i="1"/>
  <c r="F21" i="1"/>
  <c r="M21" i="1"/>
  <c r="I21" i="1"/>
  <c r="E21" i="1"/>
  <c r="L21" i="1"/>
  <c r="H21" i="1"/>
  <c r="D21" i="1"/>
  <c r="P5" i="23"/>
  <c r="DU4" i="18"/>
  <c r="L73" i="20"/>
  <c r="L120" i="19" s="1"/>
  <c r="L87" i="20"/>
  <c r="L20" i="20"/>
  <c r="L34" i="20"/>
  <c r="L80" i="20"/>
  <c r="D20" i="20"/>
  <c r="D34" i="20"/>
  <c r="D80" i="20"/>
  <c r="D87" i="20"/>
  <c r="D27" i="20"/>
  <c r="D73" i="20"/>
  <c r="D120" i="19" s="1"/>
  <c r="L36" i="21"/>
  <c r="L48" i="21"/>
  <c r="L21" i="21"/>
  <c r="L153" i="19"/>
  <c r="L165" i="19" s="1"/>
  <c r="L42" i="19"/>
  <c r="L54" i="19" s="1"/>
  <c r="L99" i="19"/>
  <c r="L102" i="20"/>
  <c r="H36" i="21"/>
  <c r="H48" i="21"/>
  <c r="H42" i="19"/>
  <c r="H54" i="19" s="1"/>
  <c r="H102" i="20"/>
  <c r="H99" i="19"/>
  <c r="H153" i="19"/>
  <c r="H165" i="19" s="1"/>
  <c r="H21" i="21"/>
  <c r="D36" i="21"/>
  <c r="D48" i="21"/>
  <c r="D99" i="19"/>
  <c r="D102" i="20"/>
  <c r="D42" i="19"/>
  <c r="D54" i="19" s="1"/>
  <c r="D153" i="19"/>
  <c r="D165" i="19" s="1"/>
  <c r="D21" i="21"/>
  <c r="L20" i="21"/>
  <c r="L35" i="21"/>
  <c r="L152" i="19"/>
  <c r="L164" i="19" s="1"/>
  <c r="L101" i="20"/>
  <c r="L41" i="19"/>
  <c r="L53" i="19" s="1"/>
  <c r="L98" i="19"/>
  <c r="L47" i="21"/>
  <c r="H20" i="21"/>
  <c r="H98" i="19"/>
  <c r="H47" i="21"/>
  <c r="H152" i="19"/>
  <c r="H164" i="19" s="1"/>
  <c r="H35" i="21"/>
  <c r="H101" i="20"/>
  <c r="H79" i="20" s="1"/>
  <c r="H41" i="19"/>
  <c r="H53" i="19" s="1"/>
  <c r="D101" i="20"/>
  <c r="D79" i="20" s="1"/>
  <c r="D41" i="19"/>
  <c r="D53" i="19" s="1"/>
  <c r="D98" i="19"/>
  <c r="D35" i="21"/>
  <c r="D152" i="19"/>
  <c r="D164" i="19" s="1"/>
  <c r="D47" i="21"/>
  <c r="D20" i="21"/>
  <c r="L34" i="21"/>
  <c r="L46" i="21"/>
  <c r="L19" i="21"/>
  <c r="L40" i="19"/>
  <c r="L52" i="19" s="1"/>
  <c r="L97" i="19"/>
  <c r="L100" i="20"/>
  <c r="L72" i="20" s="1"/>
  <c r="L119" i="19" s="1"/>
  <c r="L151" i="19"/>
  <c r="L163" i="19" s="1"/>
  <c r="H34" i="21"/>
  <c r="H46" i="21"/>
  <c r="H19" i="21"/>
  <c r="H100" i="20"/>
  <c r="H72" i="20" s="1"/>
  <c r="H119" i="19" s="1"/>
  <c r="H151" i="19"/>
  <c r="H163" i="19" s="1"/>
  <c r="H40" i="19"/>
  <c r="H52" i="19" s="1"/>
  <c r="H97" i="19"/>
  <c r="D97" i="19"/>
  <c r="D34" i="21"/>
  <c r="D46" i="21"/>
  <c r="D100" i="20"/>
  <c r="D72" i="20" s="1"/>
  <c r="D119" i="19" s="1"/>
  <c r="D40" i="19"/>
  <c r="D19" i="21"/>
  <c r="D151" i="19"/>
  <c r="D163" i="19" s="1"/>
  <c r="L29" i="21"/>
  <c r="L41" i="21"/>
  <c r="L14" i="21"/>
  <c r="L92" i="19"/>
  <c r="L95" i="20"/>
  <c r="L33" i="20" s="1"/>
  <c r="L146" i="19"/>
  <c r="L35" i="19"/>
  <c r="L47" i="19" s="1"/>
  <c r="H29" i="21"/>
  <c r="H41" i="21"/>
  <c r="H146" i="19"/>
  <c r="H35" i="19"/>
  <c r="H47" i="19" s="1"/>
  <c r="H14" i="21"/>
  <c r="H92" i="19"/>
  <c r="H95" i="20"/>
  <c r="D95" i="20"/>
  <c r="D33" i="20" s="1"/>
  <c r="D35" i="19"/>
  <c r="D47" i="19" s="1"/>
  <c r="D146" i="19"/>
  <c r="D29" i="21"/>
  <c r="D41" i="21"/>
  <c r="D92" i="19"/>
  <c r="D14" i="21"/>
  <c r="L28" i="21"/>
  <c r="L40" i="21"/>
  <c r="L13" i="21"/>
  <c r="L145" i="19"/>
  <c r="L157" i="19" s="1"/>
  <c r="L34" i="19"/>
  <c r="L91" i="19"/>
  <c r="L94" i="20"/>
  <c r="L26" i="20" s="1"/>
  <c r="H28" i="21"/>
  <c r="H40" i="21"/>
  <c r="H34" i="19"/>
  <c r="H46" i="19" s="1"/>
  <c r="H94" i="20"/>
  <c r="H26" i="20" s="1"/>
  <c r="H91" i="19"/>
  <c r="H145" i="19"/>
  <c r="H13" i="21"/>
  <c r="D28" i="21"/>
  <c r="D40" i="21"/>
  <c r="D91" i="19"/>
  <c r="D94" i="20"/>
  <c r="D26" i="20" s="1"/>
  <c r="D34" i="19"/>
  <c r="D46" i="19" s="1"/>
  <c r="D145" i="19"/>
  <c r="D157" i="19" s="1"/>
  <c r="D13" i="21"/>
  <c r="L27" i="21"/>
  <c r="L12" i="21"/>
  <c r="L39" i="21"/>
  <c r="L144" i="19"/>
  <c r="L93" i="20"/>
  <c r="L19" i="20" s="1"/>
  <c r="L33" i="19"/>
  <c r="L45" i="19" s="1"/>
  <c r="L90" i="19"/>
  <c r="H12" i="21"/>
  <c r="H39" i="21"/>
  <c r="H90" i="19"/>
  <c r="H27" i="21"/>
  <c r="H144" i="19"/>
  <c r="H156" i="19" s="1"/>
  <c r="H33" i="19"/>
  <c r="H45" i="19" s="1"/>
  <c r="H93" i="20"/>
  <c r="H19" i="20" s="1"/>
  <c r="D93" i="20"/>
  <c r="D33" i="19"/>
  <c r="D45" i="19" s="1"/>
  <c r="D144" i="19"/>
  <c r="D156" i="19" s="1"/>
  <c r="D90" i="19"/>
  <c r="D27" i="21"/>
  <c r="D39" i="21"/>
  <c r="D12" i="21"/>
  <c r="BL36" i="21"/>
  <c r="BL102" i="20"/>
  <c r="BL42" i="20" s="1"/>
  <c r="BL99" i="19"/>
  <c r="BL21" i="21"/>
  <c r="BL48" i="21"/>
  <c r="BL153" i="19"/>
  <c r="BL165" i="19" s="1"/>
  <c r="BL42" i="19"/>
  <c r="BL54" i="19" s="1"/>
  <c r="BH42" i="19"/>
  <c r="BH54" i="19" s="1"/>
  <c r="BH36" i="21"/>
  <c r="BH102" i="20"/>
  <c r="BH42" i="20" s="1"/>
  <c r="BH99" i="19"/>
  <c r="BH21" i="21"/>
  <c r="BH48" i="21"/>
  <c r="BD21" i="21"/>
  <c r="BD153" i="19"/>
  <c r="BD165" i="19" s="1"/>
  <c r="BD48" i="21"/>
  <c r="BD42" i="19"/>
  <c r="BD54" i="19" s="1"/>
  <c r="BD102" i="20"/>
  <c r="BD42" i="20" s="1"/>
  <c r="BD99" i="19"/>
  <c r="BD36" i="21"/>
  <c r="BL20" i="21"/>
  <c r="BL47" i="21"/>
  <c r="BL152" i="19"/>
  <c r="BL164" i="19" s="1"/>
  <c r="BL101" i="20"/>
  <c r="BL79" i="20" s="1"/>
  <c r="BL81" i="20" s="1"/>
  <c r="BM82" i="20" s="1"/>
  <c r="BL41" i="19"/>
  <c r="BL53" i="19" s="1"/>
  <c r="BL35" i="21"/>
  <c r="BL98" i="19"/>
  <c r="BH35" i="21"/>
  <c r="BH98" i="19"/>
  <c r="BH20" i="21"/>
  <c r="BH47" i="21"/>
  <c r="BH152" i="19"/>
  <c r="BH164" i="19" s="1"/>
  <c r="BH101" i="20"/>
  <c r="BH79" i="20" s="1"/>
  <c r="BH81" i="20" s="1"/>
  <c r="BH41" i="19"/>
  <c r="BH53" i="19" s="1"/>
  <c r="BD47" i="21"/>
  <c r="BD101" i="20"/>
  <c r="BD79" i="20" s="1"/>
  <c r="BD81" i="20" s="1"/>
  <c r="BD41" i="19"/>
  <c r="BD98" i="19"/>
  <c r="BD35" i="21"/>
  <c r="BD20" i="21"/>
  <c r="BD152" i="19"/>
  <c r="BD164" i="19" s="1"/>
  <c r="BL46" i="21"/>
  <c r="BL100" i="20"/>
  <c r="BL151" i="19"/>
  <c r="BL163" i="19" s="1"/>
  <c r="BL40" i="19"/>
  <c r="BL52" i="19" s="1"/>
  <c r="BL34" i="21"/>
  <c r="BL97" i="19"/>
  <c r="BL19" i="21"/>
  <c r="BH19" i="21"/>
  <c r="BH46" i="21"/>
  <c r="BH100" i="20"/>
  <c r="BH151" i="19"/>
  <c r="BH163" i="19" s="1"/>
  <c r="BH40" i="19"/>
  <c r="BH52" i="19" s="1"/>
  <c r="BH97" i="19"/>
  <c r="BD97" i="19"/>
  <c r="BD34" i="21"/>
  <c r="BD19" i="21"/>
  <c r="BD100" i="20"/>
  <c r="BD72" i="20" s="1"/>
  <c r="BD119" i="19" s="1"/>
  <c r="BD151" i="19"/>
  <c r="BD40" i="19"/>
  <c r="BD52" i="19" s="1"/>
  <c r="BD46" i="21"/>
  <c r="BL35" i="19"/>
  <c r="BL47" i="19" s="1"/>
  <c r="BL29" i="21"/>
  <c r="BL92" i="19"/>
  <c r="BL14" i="21"/>
  <c r="BL95" i="20"/>
  <c r="BL33" i="20" s="1"/>
  <c r="BL35" i="20" s="1"/>
  <c r="BM36" i="20" s="1"/>
  <c r="BH41" i="21"/>
  <c r="BH146" i="19"/>
  <c r="BH35" i="19"/>
  <c r="BH47" i="19" s="1"/>
  <c r="BH29" i="21"/>
  <c r="BH92" i="19"/>
  <c r="BH14" i="21"/>
  <c r="BH95" i="20"/>
  <c r="BH33" i="20" s="1"/>
  <c r="BH35" i="20" s="1"/>
  <c r="BI36" i="20" s="1"/>
  <c r="BD29" i="21"/>
  <c r="BD95" i="20"/>
  <c r="BD33" i="20" s="1"/>
  <c r="BD35" i="20" s="1"/>
  <c r="BE36" i="20" s="1"/>
  <c r="BD14" i="21"/>
  <c r="BD146" i="19"/>
  <c r="BD41" i="21"/>
  <c r="BD35" i="19"/>
  <c r="BD92" i="19"/>
  <c r="BL28" i="21"/>
  <c r="BL94" i="20"/>
  <c r="BL26" i="20" s="1"/>
  <c r="BL28" i="20" s="1"/>
  <c r="BM29" i="20" s="1"/>
  <c r="BL91" i="19"/>
  <c r="BL13" i="21"/>
  <c r="BL40" i="21"/>
  <c r="BL145" i="19"/>
  <c r="BL157" i="19" s="1"/>
  <c r="BL34" i="19"/>
  <c r="BL46" i="19" s="1"/>
  <c r="BH34" i="19"/>
  <c r="BH46" i="19" s="1"/>
  <c r="BH28" i="21"/>
  <c r="BH94" i="20"/>
  <c r="BH26" i="20" s="1"/>
  <c r="BH28" i="20" s="1"/>
  <c r="BI29" i="20" s="1"/>
  <c r="BH91" i="19"/>
  <c r="BH13" i="21"/>
  <c r="BH40" i="21"/>
  <c r="BH145" i="19"/>
  <c r="BH157" i="19" s="1"/>
  <c r="BD13" i="21"/>
  <c r="BD145" i="19"/>
  <c r="BD157" i="19" s="1"/>
  <c r="BD40" i="21"/>
  <c r="BD34" i="19"/>
  <c r="BD46" i="19" s="1"/>
  <c r="BD94" i="20"/>
  <c r="BD91" i="19"/>
  <c r="BL12" i="21"/>
  <c r="BL39" i="21"/>
  <c r="BL144" i="19"/>
  <c r="BL156" i="19" s="1"/>
  <c r="BL93" i="20"/>
  <c r="BL19" i="20" s="1"/>
  <c r="BL21" i="20" s="1"/>
  <c r="BM22" i="20" s="1"/>
  <c r="BL33" i="19"/>
  <c r="BL45" i="19" s="1"/>
  <c r="BL27" i="21"/>
  <c r="BL90" i="19"/>
  <c r="BH27" i="21"/>
  <c r="BH90" i="19"/>
  <c r="BH12" i="21"/>
  <c r="BH39" i="21"/>
  <c r="BH144" i="19"/>
  <c r="BH156" i="19" s="1"/>
  <c r="BH33" i="19"/>
  <c r="BH45" i="19" s="1"/>
  <c r="BD39" i="21"/>
  <c r="BD93" i="20"/>
  <c r="BD33" i="19"/>
  <c r="BD45" i="19" s="1"/>
  <c r="BD90" i="19"/>
  <c r="BD27" i="21"/>
  <c r="BD12" i="21"/>
  <c r="BD144" i="19"/>
  <c r="BD156" i="19" s="1"/>
  <c r="AY48" i="21"/>
  <c r="AY36" i="21"/>
  <c r="AY102" i="20"/>
  <c r="AY42" i="20" s="1"/>
  <c r="AY153" i="19"/>
  <c r="AY165" i="19" s="1"/>
  <c r="AY42" i="19"/>
  <c r="AY54" i="19" s="1"/>
  <c r="AY99" i="19"/>
  <c r="AY21" i="21"/>
  <c r="AU48" i="21"/>
  <c r="AU153" i="19"/>
  <c r="AU165" i="19" s="1"/>
  <c r="AU42" i="19"/>
  <c r="AU54" i="19" s="1"/>
  <c r="AU36" i="21"/>
  <c r="AU102" i="20"/>
  <c r="AU42" i="20" s="1"/>
  <c r="AU99" i="19"/>
  <c r="AU21" i="21"/>
  <c r="AQ21" i="21"/>
  <c r="AQ153" i="19"/>
  <c r="AQ165" i="19" s="1"/>
  <c r="AQ48" i="21"/>
  <c r="AQ42" i="19"/>
  <c r="AQ54" i="19" s="1"/>
  <c r="AQ102" i="20"/>
  <c r="AQ42" i="20" s="1"/>
  <c r="AQ99" i="19"/>
  <c r="AQ36" i="21"/>
  <c r="AY101" i="20"/>
  <c r="AY79" i="20" s="1"/>
  <c r="AY81" i="20" s="1"/>
  <c r="AZ82" i="20" s="1"/>
  <c r="AY41" i="19"/>
  <c r="AY53" i="19" s="1"/>
  <c r="AY20" i="21"/>
  <c r="AY47" i="21"/>
  <c r="AY98" i="19"/>
  <c r="AY35" i="21"/>
  <c r="AU101" i="20"/>
  <c r="AU79" i="20" s="1"/>
  <c r="AU81" i="20" s="1"/>
  <c r="AV82" i="20" s="1"/>
  <c r="AU41" i="19"/>
  <c r="AU53" i="19" s="1"/>
  <c r="AU35" i="21"/>
  <c r="AU98" i="19"/>
  <c r="AU20" i="21"/>
  <c r="AU152" i="19"/>
  <c r="AU164" i="19" s="1"/>
  <c r="AU47" i="21"/>
  <c r="AQ47" i="21"/>
  <c r="AQ101" i="20"/>
  <c r="AQ79" i="20" s="1"/>
  <c r="AQ81" i="20" s="1"/>
  <c r="AQ41" i="19"/>
  <c r="AQ53" i="19" s="1"/>
  <c r="AQ98" i="19"/>
  <c r="AQ35" i="21"/>
  <c r="AQ20" i="21"/>
  <c r="AQ152" i="19"/>
  <c r="AY34" i="21"/>
  <c r="AY46" i="21"/>
  <c r="AY100" i="20"/>
  <c r="AY72" i="20" s="1"/>
  <c r="AY40" i="19"/>
  <c r="AY52" i="19" s="1"/>
  <c r="AY97" i="19"/>
  <c r="AY19" i="21"/>
  <c r="AY151" i="19"/>
  <c r="AY163" i="19" s="1"/>
  <c r="AU34" i="21"/>
  <c r="AU97" i="19"/>
  <c r="AU19" i="21"/>
  <c r="AU46" i="21"/>
  <c r="AU100" i="20"/>
  <c r="AU72" i="20" s="1"/>
  <c r="AU151" i="19"/>
  <c r="AU163" i="19" s="1"/>
  <c r="AU40" i="19"/>
  <c r="AU52" i="19" s="1"/>
  <c r="AQ97" i="19"/>
  <c r="AQ34" i="21"/>
  <c r="AQ19" i="21"/>
  <c r="AQ100" i="20"/>
  <c r="AQ151" i="19"/>
  <c r="AQ163" i="19" s="1"/>
  <c r="AQ40" i="19"/>
  <c r="AQ52" i="19" s="1"/>
  <c r="AQ46" i="21"/>
  <c r="AY14" i="21"/>
  <c r="AY95" i="20"/>
  <c r="AY33" i="20" s="1"/>
  <c r="AY35" i="20" s="1"/>
  <c r="AZ36" i="20" s="1"/>
  <c r="AY41" i="21"/>
  <c r="AY29" i="21"/>
  <c r="AY146" i="19"/>
  <c r="AY35" i="19"/>
  <c r="AY47" i="19" s="1"/>
  <c r="AY92" i="19"/>
  <c r="AU14" i="21"/>
  <c r="AU95" i="20"/>
  <c r="AU33" i="20" s="1"/>
  <c r="AU35" i="20" s="1"/>
  <c r="AU41" i="21"/>
  <c r="AU146" i="19"/>
  <c r="AU35" i="19"/>
  <c r="AU47" i="19" s="1"/>
  <c r="AU29" i="21"/>
  <c r="AU92" i="19"/>
  <c r="AQ29" i="21"/>
  <c r="AQ95" i="20"/>
  <c r="AQ33" i="20" s="1"/>
  <c r="AQ35" i="20" s="1"/>
  <c r="AR36" i="20" s="1"/>
  <c r="AQ14" i="21"/>
  <c r="AQ146" i="19"/>
  <c r="AQ41" i="21"/>
  <c r="AQ35" i="19"/>
  <c r="AQ47" i="19" s="1"/>
  <c r="AQ92" i="19"/>
  <c r="AY40" i="21"/>
  <c r="AY28" i="21"/>
  <c r="AY94" i="20"/>
  <c r="AY26" i="20" s="1"/>
  <c r="AY28" i="20" s="1"/>
  <c r="AZ29" i="20" s="1"/>
  <c r="AY145" i="19"/>
  <c r="AY157" i="19" s="1"/>
  <c r="AY13" i="21"/>
  <c r="AY34" i="19"/>
  <c r="AY46" i="19" s="1"/>
  <c r="AY91" i="19"/>
  <c r="AU40" i="21"/>
  <c r="AU145" i="19"/>
  <c r="AU157" i="19" s="1"/>
  <c r="AU34" i="19"/>
  <c r="AU46" i="19" s="1"/>
  <c r="AU28" i="21"/>
  <c r="AU94" i="20"/>
  <c r="AU91" i="19"/>
  <c r="AU13" i="21"/>
  <c r="AQ13" i="21"/>
  <c r="AQ145" i="19"/>
  <c r="AQ40" i="21"/>
  <c r="AQ34" i="19"/>
  <c r="AQ46" i="19" s="1"/>
  <c r="AQ94" i="20"/>
  <c r="AQ26" i="20" s="1"/>
  <c r="AQ28" i="20" s="1"/>
  <c r="AQ91" i="19"/>
  <c r="AQ28" i="21"/>
  <c r="AY93" i="20"/>
  <c r="AY19" i="20" s="1"/>
  <c r="AY21" i="20" s="1"/>
  <c r="AZ22" i="20" s="1"/>
  <c r="AY33" i="19"/>
  <c r="AY45" i="19" s="1"/>
  <c r="AY12" i="21"/>
  <c r="AY27" i="21"/>
  <c r="AY90" i="19"/>
  <c r="AY39" i="21"/>
  <c r="AY144" i="19"/>
  <c r="AY156" i="19" s="1"/>
  <c r="AU93" i="20"/>
  <c r="AU19" i="20" s="1"/>
  <c r="AU21" i="20" s="1"/>
  <c r="AV22" i="20" s="1"/>
  <c r="AU33" i="19"/>
  <c r="AU45" i="19" s="1"/>
  <c r="AU27" i="21"/>
  <c r="AU90" i="19"/>
  <c r="AU12" i="21"/>
  <c r="AU144" i="19"/>
  <c r="AU156" i="19" s="1"/>
  <c r="AU39" i="21"/>
  <c r="AQ39" i="21"/>
  <c r="AQ93" i="20"/>
  <c r="AQ19" i="20" s="1"/>
  <c r="AQ21" i="20" s="1"/>
  <c r="AR22" i="20" s="1"/>
  <c r="AQ33" i="19"/>
  <c r="AQ45" i="19" s="1"/>
  <c r="AQ90" i="19"/>
  <c r="AQ27" i="21"/>
  <c r="AQ12" i="21"/>
  <c r="AQ144" i="19"/>
  <c r="AQ156" i="19" s="1"/>
  <c r="AL42" i="19"/>
  <c r="AL54" i="19" s="1"/>
  <c r="AL36" i="21"/>
  <c r="AL102" i="20"/>
  <c r="AL42" i="20" s="1"/>
  <c r="AL99" i="19"/>
  <c r="AL21" i="21"/>
  <c r="AL153" i="19"/>
  <c r="AH42" i="19"/>
  <c r="AH54" i="19" s="1"/>
  <c r="AH36" i="21"/>
  <c r="AH102" i="20"/>
  <c r="AH42" i="20" s="1"/>
  <c r="AH99" i="19"/>
  <c r="AH21" i="21"/>
  <c r="AH153" i="19"/>
  <c r="AH165" i="19" s="1"/>
  <c r="AH48" i="21"/>
  <c r="AD48" i="21"/>
  <c r="AD42" i="19"/>
  <c r="AD54" i="19" s="1"/>
  <c r="AD36" i="21"/>
  <c r="AD99" i="19"/>
  <c r="AD21" i="21"/>
  <c r="AD102" i="20"/>
  <c r="AD42" i="20" s="1"/>
  <c r="AD153" i="19"/>
  <c r="AD165" i="19" s="1"/>
  <c r="AL35" i="21"/>
  <c r="AL98" i="19"/>
  <c r="AL20" i="21"/>
  <c r="AL47" i="21"/>
  <c r="AL152" i="19"/>
  <c r="AL164" i="19" s="1"/>
  <c r="AL41" i="19"/>
  <c r="AL53" i="19" s="1"/>
  <c r="AL101" i="20"/>
  <c r="AL79" i="20" s="1"/>
  <c r="AL81" i="20" s="1"/>
  <c r="AH35" i="21"/>
  <c r="AH98" i="19"/>
  <c r="AH20" i="21"/>
  <c r="AH47" i="21"/>
  <c r="AH152" i="19"/>
  <c r="AH164" i="19" s="1"/>
  <c r="AH41" i="19"/>
  <c r="AH53" i="19" s="1"/>
  <c r="AH101" i="20"/>
  <c r="AD98" i="19"/>
  <c r="AD35" i="21"/>
  <c r="AD20" i="21"/>
  <c r="AD152" i="19"/>
  <c r="AD164" i="19" s="1"/>
  <c r="AD101" i="20"/>
  <c r="AD79" i="20" s="1"/>
  <c r="AD81" i="20" s="1"/>
  <c r="AE82" i="20" s="1"/>
  <c r="AD47" i="21"/>
  <c r="AD41" i="19"/>
  <c r="AD53" i="19" s="1"/>
  <c r="AL19" i="21"/>
  <c r="AL46" i="21"/>
  <c r="AL100" i="20"/>
  <c r="AL72" i="20" s="1"/>
  <c r="AL151" i="19"/>
  <c r="AL163" i="19" s="1"/>
  <c r="AL40" i="19"/>
  <c r="AL52" i="19" s="1"/>
  <c r="AL34" i="21"/>
  <c r="AL97" i="19"/>
  <c r="AH19" i="21"/>
  <c r="AH46" i="21"/>
  <c r="AH100" i="20"/>
  <c r="AH72" i="20" s="1"/>
  <c r="AH151" i="19"/>
  <c r="AH163" i="19" s="1"/>
  <c r="AH40" i="19"/>
  <c r="AH52" i="19" s="1"/>
  <c r="AH34" i="21"/>
  <c r="AH97" i="19"/>
  <c r="AD34" i="21"/>
  <c r="AD19" i="21"/>
  <c r="AD46" i="21"/>
  <c r="AD40" i="19"/>
  <c r="AD52" i="19" s="1"/>
  <c r="AD100" i="20"/>
  <c r="AD72" i="20" s="1"/>
  <c r="AD151" i="19"/>
  <c r="AD163" i="19" s="1"/>
  <c r="AD97" i="19"/>
  <c r="AL41" i="21"/>
  <c r="AL146" i="19"/>
  <c r="AL35" i="19"/>
  <c r="AL47" i="19" s="1"/>
  <c r="AL29" i="21"/>
  <c r="AL92" i="19"/>
  <c r="AL95" i="20"/>
  <c r="AL33" i="20" s="1"/>
  <c r="AL35" i="20" s="1"/>
  <c r="AM36" i="20" s="1"/>
  <c r="AL14" i="21"/>
  <c r="AH41" i="21"/>
  <c r="AH146" i="19"/>
  <c r="AH35" i="19"/>
  <c r="AH47" i="19" s="1"/>
  <c r="AH29" i="21"/>
  <c r="AH92" i="19"/>
  <c r="AH95" i="20"/>
  <c r="AH33" i="20" s="1"/>
  <c r="AH35" i="20" s="1"/>
  <c r="AH14" i="21"/>
  <c r="AD14" i="21"/>
  <c r="AD146" i="19"/>
  <c r="AD41" i="21"/>
  <c r="AD92" i="19"/>
  <c r="AD95" i="20"/>
  <c r="AD33" i="20" s="1"/>
  <c r="AD35" i="20" s="1"/>
  <c r="AD35" i="19"/>
  <c r="AD47" i="19" s="1"/>
  <c r="AD29" i="21"/>
  <c r="AL34" i="19"/>
  <c r="AL46" i="19" s="1"/>
  <c r="AL28" i="21"/>
  <c r="AL94" i="20"/>
  <c r="AL26" i="20" s="1"/>
  <c r="AL28" i="20" s="1"/>
  <c r="AL91" i="19"/>
  <c r="AL13" i="21"/>
  <c r="AL145" i="19"/>
  <c r="AL157" i="19" s="1"/>
  <c r="AL40" i="21"/>
  <c r="AH34" i="19"/>
  <c r="AH46" i="19" s="1"/>
  <c r="AH28" i="21"/>
  <c r="AH94" i="20"/>
  <c r="AH26" i="20" s="1"/>
  <c r="AH28" i="20" s="1"/>
  <c r="AI29" i="20" s="1"/>
  <c r="AH91" i="19"/>
  <c r="AH13" i="21"/>
  <c r="AH145" i="19"/>
  <c r="AH157" i="19" s="1"/>
  <c r="AH40" i="21"/>
  <c r="AD40" i="21"/>
  <c r="AD34" i="19"/>
  <c r="AD46" i="19" s="1"/>
  <c r="AD28" i="21"/>
  <c r="AD13" i="21"/>
  <c r="AD145" i="19"/>
  <c r="AD94" i="20"/>
  <c r="AD26" i="20" s="1"/>
  <c r="AD28" i="20" s="1"/>
  <c r="AE29" i="20" s="1"/>
  <c r="AD91" i="19"/>
  <c r="AL27" i="21"/>
  <c r="AL90" i="19"/>
  <c r="AL12" i="21"/>
  <c r="AL39" i="21"/>
  <c r="AL144" i="19"/>
  <c r="AL156" i="19" s="1"/>
  <c r="AL93" i="20"/>
  <c r="AL33" i="19"/>
  <c r="AL45" i="19" s="1"/>
  <c r="AH27" i="21"/>
  <c r="AH90" i="19"/>
  <c r="AH12" i="21"/>
  <c r="AH39" i="21"/>
  <c r="AH144" i="19"/>
  <c r="AH156" i="19" s="1"/>
  <c r="AH93" i="20"/>
  <c r="AH19" i="20" s="1"/>
  <c r="AH21" i="20" s="1"/>
  <c r="AH33" i="19"/>
  <c r="AD90" i="19"/>
  <c r="AD27" i="21"/>
  <c r="AD12" i="21"/>
  <c r="AD144" i="19"/>
  <c r="AD156" i="19" s="1"/>
  <c r="AD39" i="21"/>
  <c r="AD93" i="20"/>
  <c r="AD33" i="19"/>
  <c r="AD45" i="19" s="1"/>
  <c r="Y21" i="21"/>
  <c r="Y48" i="21"/>
  <c r="Y153" i="19"/>
  <c r="Y165" i="19" s="1"/>
  <c r="Y42" i="19"/>
  <c r="Y54" i="19" s="1"/>
  <c r="Y36" i="21"/>
  <c r="Y99" i="19"/>
  <c r="Y102" i="20"/>
  <c r="Y42" i="20" s="1"/>
  <c r="U21" i="21"/>
  <c r="U48" i="21"/>
  <c r="U153" i="19"/>
  <c r="U165" i="19" s="1"/>
  <c r="U42" i="19"/>
  <c r="U54" i="19" s="1"/>
  <c r="U36" i="21"/>
  <c r="U99" i="19"/>
  <c r="U102" i="20"/>
  <c r="U42" i="20" s="1"/>
  <c r="Q21" i="21"/>
  <c r="Q102" i="20"/>
  <c r="Q42" i="20" s="1"/>
  <c r="Q42" i="19"/>
  <c r="Q54" i="19" s="1"/>
  <c r="Q48" i="21"/>
  <c r="Q153" i="19"/>
  <c r="Q165" i="19" s="1"/>
  <c r="Q36" i="21"/>
  <c r="Q99" i="19"/>
  <c r="Y47" i="21"/>
  <c r="Y152" i="19"/>
  <c r="Y164" i="19" s="1"/>
  <c r="Y101" i="20"/>
  <c r="Y79" i="20" s="1"/>
  <c r="Y81" i="20" s="1"/>
  <c r="Z82" i="20" s="1"/>
  <c r="Y41" i="19"/>
  <c r="Y53" i="19" s="1"/>
  <c r="Y35" i="21"/>
  <c r="Y98" i="19"/>
  <c r="Y20" i="21"/>
  <c r="U47" i="21"/>
  <c r="U152" i="19"/>
  <c r="U164" i="19" s="1"/>
  <c r="U101" i="20"/>
  <c r="U79" i="20" s="1"/>
  <c r="U81" i="20" s="1"/>
  <c r="V82" i="20" s="1"/>
  <c r="U41" i="19"/>
  <c r="U53" i="19" s="1"/>
  <c r="U35" i="21"/>
  <c r="U98" i="19"/>
  <c r="U20" i="21"/>
  <c r="Q47" i="21"/>
  <c r="Q35" i="21"/>
  <c r="Q101" i="20"/>
  <c r="Q79" i="20" s="1"/>
  <c r="Q81" i="20" s="1"/>
  <c r="R82" i="20" s="1"/>
  <c r="Q41" i="19"/>
  <c r="Q53" i="19" s="1"/>
  <c r="Q152" i="19"/>
  <c r="Q164" i="19" s="1"/>
  <c r="Q20" i="21"/>
  <c r="Q98" i="19"/>
  <c r="Y40" i="19"/>
  <c r="Y52" i="19" s="1"/>
  <c r="Y34" i="21"/>
  <c r="Y97" i="19"/>
  <c r="Y19" i="21"/>
  <c r="Y100" i="20"/>
  <c r="Y72" i="20" s="1"/>
  <c r="Y46" i="21"/>
  <c r="Y151" i="19"/>
  <c r="Y163" i="19" s="1"/>
  <c r="U40" i="19"/>
  <c r="U52" i="19" s="1"/>
  <c r="U34" i="21"/>
  <c r="U97" i="19"/>
  <c r="U19" i="21"/>
  <c r="U100" i="20"/>
  <c r="U72" i="20" s="1"/>
  <c r="U46" i="21"/>
  <c r="U151" i="19"/>
  <c r="U163" i="19" s="1"/>
  <c r="Q100" i="20"/>
  <c r="Q19" i="21"/>
  <c r="Q97" i="19"/>
  <c r="Q46" i="21"/>
  <c r="Q34" i="21"/>
  <c r="Q151" i="19"/>
  <c r="Q163" i="19" s="1"/>
  <c r="Q40" i="19"/>
  <c r="Y29" i="21"/>
  <c r="Y92" i="19"/>
  <c r="Y14" i="21"/>
  <c r="Y95" i="20"/>
  <c r="Y33" i="20" s="1"/>
  <c r="Y35" i="20" s="1"/>
  <c r="Z36" i="20" s="1"/>
  <c r="Y41" i="21"/>
  <c r="Y146" i="19"/>
  <c r="Y35" i="19"/>
  <c r="Y47" i="19" s="1"/>
  <c r="U29" i="21"/>
  <c r="U92" i="19"/>
  <c r="U14" i="21"/>
  <c r="U95" i="20"/>
  <c r="U33" i="20" s="1"/>
  <c r="U35" i="20" s="1"/>
  <c r="V36" i="20" s="1"/>
  <c r="U41" i="21"/>
  <c r="U146" i="19"/>
  <c r="U35" i="19"/>
  <c r="U47" i="19" s="1"/>
  <c r="Q29" i="21"/>
  <c r="Q35" i="19"/>
  <c r="Q47" i="19" s="1"/>
  <c r="Q41" i="21"/>
  <c r="Q95" i="20"/>
  <c r="Q14" i="21"/>
  <c r="Q92" i="19"/>
  <c r="Q146" i="19"/>
  <c r="Y13" i="21"/>
  <c r="Y40" i="21"/>
  <c r="Y145" i="19"/>
  <c r="Y157" i="19" s="1"/>
  <c r="Y34" i="19"/>
  <c r="Y46" i="19" s="1"/>
  <c r="Y94" i="20"/>
  <c r="Y91" i="19"/>
  <c r="Y28" i="21"/>
  <c r="U13" i="21"/>
  <c r="U40" i="21"/>
  <c r="U145" i="19"/>
  <c r="U157" i="19" s="1"/>
  <c r="U34" i="19"/>
  <c r="U46" i="19" s="1"/>
  <c r="U94" i="20"/>
  <c r="U26" i="20" s="1"/>
  <c r="U28" i="20" s="1"/>
  <c r="V29" i="20" s="1"/>
  <c r="U91" i="19"/>
  <c r="U28" i="21"/>
  <c r="Q13" i="21"/>
  <c r="Q94" i="20"/>
  <c r="Q26" i="20" s="1"/>
  <c r="Q28" i="20" s="1"/>
  <c r="R29" i="20" s="1"/>
  <c r="Q91" i="19"/>
  <c r="Q28" i="21"/>
  <c r="Q145" i="19"/>
  <c r="Q157" i="19" s="1"/>
  <c r="Q34" i="19"/>
  <c r="Q46" i="19" s="1"/>
  <c r="Q40" i="21"/>
  <c r="Y39" i="21"/>
  <c r="Y144" i="19"/>
  <c r="Y156" i="19" s="1"/>
  <c r="Y93" i="20"/>
  <c r="Y19" i="20" s="1"/>
  <c r="Y21" i="20" s="1"/>
  <c r="Z22" i="20" s="1"/>
  <c r="Y33" i="19"/>
  <c r="Y45" i="19" s="1"/>
  <c r="Y27" i="21"/>
  <c r="Y90" i="19"/>
  <c r="Y12" i="21"/>
  <c r="U39" i="21"/>
  <c r="U144" i="19"/>
  <c r="U156" i="19" s="1"/>
  <c r="U93" i="20"/>
  <c r="U33" i="19"/>
  <c r="U45" i="19" s="1"/>
  <c r="U27" i="21"/>
  <c r="U90" i="19"/>
  <c r="U12" i="21"/>
  <c r="Q39" i="21"/>
  <c r="Q27" i="21"/>
  <c r="Q93" i="20"/>
  <c r="Q19" i="20" s="1"/>
  <c r="Q21" i="20" s="1"/>
  <c r="Q33" i="19"/>
  <c r="Q45" i="19" s="1"/>
  <c r="Q12" i="21"/>
  <c r="Q90" i="19"/>
  <c r="Q144" i="19"/>
  <c r="Q156" i="19" s="1"/>
  <c r="G7" i="11"/>
  <c r="G216" i="19"/>
  <c r="G259" i="19" s="1"/>
  <c r="AD6" i="18"/>
  <c r="DL6" i="18"/>
  <c r="G7" i="20"/>
  <c r="O7" i="11"/>
  <c r="O228" i="19"/>
  <c r="O271" i="19" s="1"/>
  <c r="AL6" i="18"/>
  <c r="DT6" i="18"/>
  <c r="O7" i="20"/>
  <c r="BL41" i="21"/>
  <c r="BD28" i="21"/>
  <c r="O21" i="21"/>
  <c r="O36" i="21"/>
  <c r="O48" i="21"/>
  <c r="O42" i="19"/>
  <c r="O54" i="19" s="1"/>
  <c r="O102" i="20"/>
  <c r="O99" i="19"/>
  <c r="O153" i="19"/>
  <c r="O165" i="19" s="1"/>
  <c r="K21" i="21"/>
  <c r="K36" i="21"/>
  <c r="K48" i="21"/>
  <c r="K153" i="19"/>
  <c r="K165" i="19" s="1"/>
  <c r="K42" i="19"/>
  <c r="K54" i="19" s="1"/>
  <c r="K102" i="20"/>
  <c r="K99" i="19"/>
  <c r="G21" i="21"/>
  <c r="G36" i="21"/>
  <c r="G48" i="21"/>
  <c r="G42" i="19"/>
  <c r="G54" i="19" s="1"/>
  <c r="G102" i="20"/>
  <c r="G99" i="19"/>
  <c r="G153" i="19"/>
  <c r="G165" i="19" s="1"/>
  <c r="O35" i="21"/>
  <c r="O47" i="21"/>
  <c r="O20" i="21"/>
  <c r="O98" i="19"/>
  <c r="O152" i="19"/>
  <c r="O164" i="19" s="1"/>
  <c r="O41" i="19"/>
  <c r="O53" i="19" s="1"/>
  <c r="O101" i="20"/>
  <c r="O79" i="20" s="1"/>
  <c r="K35" i="21"/>
  <c r="K47" i="21"/>
  <c r="K20" i="21"/>
  <c r="K101" i="20"/>
  <c r="K79" i="20" s="1"/>
  <c r="K41" i="19"/>
  <c r="K53" i="19" s="1"/>
  <c r="K98" i="19"/>
  <c r="K152" i="19"/>
  <c r="K164" i="19" s="1"/>
  <c r="G35" i="21"/>
  <c r="G47" i="21"/>
  <c r="G20" i="21"/>
  <c r="G98" i="19"/>
  <c r="G152" i="19"/>
  <c r="G164" i="19" s="1"/>
  <c r="G41" i="19"/>
  <c r="G53" i="19" s="1"/>
  <c r="G101" i="20"/>
  <c r="G79" i="20" s="1"/>
  <c r="O34" i="21"/>
  <c r="O46" i="21"/>
  <c r="O19" i="21"/>
  <c r="O100" i="20"/>
  <c r="O72" i="20" s="1"/>
  <c r="O119" i="19" s="1"/>
  <c r="O151" i="19"/>
  <c r="O163" i="19" s="1"/>
  <c r="O40" i="19"/>
  <c r="O52" i="19" s="1"/>
  <c r="O97" i="19"/>
  <c r="K34" i="21"/>
  <c r="K46" i="21"/>
  <c r="K19" i="21"/>
  <c r="K97" i="19"/>
  <c r="K100" i="20"/>
  <c r="K72" i="20" s="1"/>
  <c r="K119" i="19" s="1"/>
  <c r="K151" i="19"/>
  <c r="K163" i="19" s="1"/>
  <c r="K40" i="19"/>
  <c r="K52" i="19" s="1"/>
  <c r="G34" i="21"/>
  <c r="G46" i="21"/>
  <c r="G19" i="21"/>
  <c r="G100" i="20"/>
  <c r="G72" i="20" s="1"/>
  <c r="G119" i="19" s="1"/>
  <c r="G151" i="19"/>
  <c r="G163" i="19" s="1"/>
  <c r="G40" i="19"/>
  <c r="G52" i="19" s="1"/>
  <c r="G97" i="19"/>
  <c r="O14" i="21"/>
  <c r="O29" i="21"/>
  <c r="O41" i="21"/>
  <c r="O146" i="19"/>
  <c r="O35" i="19"/>
  <c r="O47" i="19" s="1"/>
  <c r="O92" i="19"/>
  <c r="O95" i="20"/>
  <c r="O33" i="20" s="1"/>
  <c r="K14" i="21"/>
  <c r="K41" i="21"/>
  <c r="K95" i="20"/>
  <c r="K33" i="20" s="1"/>
  <c r="K146" i="19"/>
  <c r="K29" i="21"/>
  <c r="K35" i="19"/>
  <c r="K47" i="19" s="1"/>
  <c r="K92" i="19"/>
  <c r="G14" i="21"/>
  <c r="G146" i="19"/>
  <c r="G29" i="21"/>
  <c r="G35" i="19"/>
  <c r="G92" i="19"/>
  <c r="G41" i="21"/>
  <c r="G95" i="20"/>
  <c r="G33" i="20" s="1"/>
  <c r="O13" i="21"/>
  <c r="O28" i="21"/>
  <c r="O40" i="21"/>
  <c r="O34" i="19"/>
  <c r="O46" i="19" s="1"/>
  <c r="O94" i="20"/>
  <c r="O91" i="19"/>
  <c r="O145" i="19"/>
  <c r="O157" i="19" s="1"/>
  <c r="K13" i="21"/>
  <c r="K28" i="21"/>
  <c r="K40" i="21"/>
  <c r="K145" i="19"/>
  <c r="K157" i="19" s="1"/>
  <c r="K34" i="19"/>
  <c r="K46" i="19" s="1"/>
  <c r="K94" i="20"/>
  <c r="K26" i="20" s="1"/>
  <c r="K91" i="19"/>
  <c r="G13" i="21"/>
  <c r="G28" i="21"/>
  <c r="G40" i="21"/>
  <c r="G34" i="19"/>
  <c r="G46" i="19" s="1"/>
  <c r="G94" i="20"/>
  <c r="G91" i="19"/>
  <c r="G145" i="19"/>
  <c r="G157" i="19" s="1"/>
  <c r="O27" i="21"/>
  <c r="O39" i="21"/>
  <c r="O12" i="21"/>
  <c r="O90" i="19"/>
  <c r="O144" i="19"/>
  <c r="O156" i="19" s="1"/>
  <c r="O33" i="19"/>
  <c r="O45" i="19" s="1"/>
  <c r="O93" i="20"/>
  <c r="O19" i="20" s="1"/>
  <c r="K27" i="21"/>
  <c r="K39" i="21"/>
  <c r="K12" i="21"/>
  <c r="K93" i="20"/>
  <c r="K19" i="20" s="1"/>
  <c r="K33" i="19"/>
  <c r="K45" i="19" s="1"/>
  <c r="K90" i="19"/>
  <c r="K144" i="19"/>
  <c r="K156" i="19" s="1"/>
  <c r="G27" i="21"/>
  <c r="G39" i="21"/>
  <c r="G12" i="21"/>
  <c r="G90" i="19"/>
  <c r="G144" i="19"/>
  <c r="G156" i="19" s="1"/>
  <c r="G93" i="20"/>
  <c r="G19" i="20" s="1"/>
  <c r="G33" i="19"/>
  <c r="G45" i="19" s="1"/>
  <c r="BO48" i="21"/>
  <c r="BO153" i="19"/>
  <c r="BO165" i="19" s="1"/>
  <c r="BO42" i="19"/>
  <c r="BO54" i="19" s="1"/>
  <c r="BO36" i="21"/>
  <c r="BO102" i="20"/>
  <c r="BO42" i="20" s="1"/>
  <c r="BO99" i="19"/>
  <c r="BK21" i="21"/>
  <c r="BK48" i="21"/>
  <c r="BK153" i="19"/>
  <c r="BK165" i="19" s="1"/>
  <c r="BK42" i="19"/>
  <c r="BK54" i="19" s="1"/>
  <c r="BG42" i="19"/>
  <c r="BG54" i="19" s="1"/>
  <c r="BG36" i="21"/>
  <c r="BG102" i="20"/>
  <c r="BG42" i="20" s="1"/>
  <c r="BG99" i="19"/>
  <c r="BG21" i="21"/>
  <c r="BO101" i="20"/>
  <c r="BO79" i="20" s="1"/>
  <c r="BO81" i="20" s="1"/>
  <c r="BQ82" i="20" s="1"/>
  <c r="BQ83" i="20" s="1"/>
  <c r="BO41" i="19"/>
  <c r="BO53" i="19" s="1"/>
  <c r="BO35" i="21"/>
  <c r="BO98" i="19"/>
  <c r="BO20" i="21"/>
  <c r="BK47" i="21"/>
  <c r="BK152" i="19"/>
  <c r="BK164" i="19" s="1"/>
  <c r="BK101" i="20"/>
  <c r="BK79" i="20" s="1"/>
  <c r="BK81" i="20" s="1"/>
  <c r="BL82" i="20" s="1"/>
  <c r="BK41" i="19"/>
  <c r="BK53" i="19" s="1"/>
  <c r="BK35" i="21"/>
  <c r="BK98" i="19"/>
  <c r="BG35" i="21"/>
  <c r="BG98" i="19"/>
  <c r="BG20" i="21"/>
  <c r="BG47" i="21"/>
  <c r="BG152" i="19"/>
  <c r="BG164" i="19" s="1"/>
  <c r="BO34" i="21"/>
  <c r="BO97" i="19"/>
  <c r="BO19" i="21"/>
  <c r="BO46" i="21"/>
  <c r="BO100" i="20"/>
  <c r="BO72" i="20" s="1"/>
  <c r="BO151" i="19"/>
  <c r="BO163" i="19" s="1"/>
  <c r="BK40" i="19"/>
  <c r="BK52" i="19" s="1"/>
  <c r="BK34" i="21"/>
  <c r="BK97" i="19"/>
  <c r="BK19" i="21"/>
  <c r="BG19" i="21"/>
  <c r="BG46" i="21"/>
  <c r="BG100" i="20"/>
  <c r="BG72" i="20" s="1"/>
  <c r="BG151" i="19"/>
  <c r="BG163" i="19" s="1"/>
  <c r="BG40" i="19"/>
  <c r="BG52" i="19" s="1"/>
  <c r="BO14" i="21"/>
  <c r="BO95" i="20"/>
  <c r="BO33" i="20" s="1"/>
  <c r="BO35" i="20" s="1"/>
  <c r="BQ36" i="20" s="1"/>
  <c r="BQ37" i="20" s="1"/>
  <c r="BQ116" i="19" s="1"/>
  <c r="BO41" i="21"/>
  <c r="BO146" i="19"/>
  <c r="BO35" i="19"/>
  <c r="BO47" i="19" s="1"/>
  <c r="BK29" i="21"/>
  <c r="BK92" i="19"/>
  <c r="BK14" i="21"/>
  <c r="BK95" i="20"/>
  <c r="BK33" i="20" s="1"/>
  <c r="BK35" i="20" s="1"/>
  <c r="BL36" i="20" s="1"/>
  <c r="BK41" i="21"/>
  <c r="BK146" i="19"/>
  <c r="BG41" i="21"/>
  <c r="BG146" i="19"/>
  <c r="BG35" i="19"/>
  <c r="BG47" i="19" s="1"/>
  <c r="BG29" i="21"/>
  <c r="BG92" i="19"/>
  <c r="BO40" i="21"/>
  <c r="BO145" i="19"/>
  <c r="BO157" i="19" s="1"/>
  <c r="BO34" i="19"/>
  <c r="BO46" i="19" s="1"/>
  <c r="BO28" i="21"/>
  <c r="BO94" i="20"/>
  <c r="BO26" i="20" s="1"/>
  <c r="BO28" i="20" s="1"/>
  <c r="BQ29" i="20" s="1"/>
  <c r="BQ30" i="20" s="1"/>
  <c r="BO91" i="19"/>
  <c r="BK13" i="21"/>
  <c r="BK40" i="21"/>
  <c r="BK145" i="19"/>
  <c r="BK157" i="19" s="1"/>
  <c r="BK34" i="19"/>
  <c r="BK46" i="19" s="1"/>
  <c r="BG34" i="19"/>
  <c r="BG28" i="21"/>
  <c r="BG94" i="20"/>
  <c r="BG26" i="20" s="1"/>
  <c r="BG28" i="20" s="1"/>
  <c r="BH29" i="20" s="1"/>
  <c r="BG91" i="19"/>
  <c r="BG13" i="21"/>
  <c r="BO93" i="20"/>
  <c r="BO19" i="20" s="1"/>
  <c r="BO21" i="20" s="1"/>
  <c r="BQ22" i="20" s="1"/>
  <c r="BQ23" i="20" s="1"/>
  <c r="BO33" i="19"/>
  <c r="BO45" i="19" s="1"/>
  <c r="BO27" i="21"/>
  <c r="BO90" i="19"/>
  <c r="BO12" i="21"/>
  <c r="BK39" i="21"/>
  <c r="BK144" i="19"/>
  <c r="BK156" i="19" s="1"/>
  <c r="BK93" i="20"/>
  <c r="BK33" i="19"/>
  <c r="BK45" i="19" s="1"/>
  <c r="BK27" i="21"/>
  <c r="BK90" i="19"/>
  <c r="BG27" i="21"/>
  <c r="BG90" i="19"/>
  <c r="BG12" i="21"/>
  <c r="BG39" i="21"/>
  <c r="BG144" i="19"/>
  <c r="BB48" i="21"/>
  <c r="BB153" i="19"/>
  <c r="BB165" i="19" s="1"/>
  <c r="BB42" i="19"/>
  <c r="BB54" i="19" s="1"/>
  <c r="BB36" i="21"/>
  <c r="BB102" i="20"/>
  <c r="BB42" i="20" s="1"/>
  <c r="BB99" i="19"/>
  <c r="AX48" i="21"/>
  <c r="AX153" i="19"/>
  <c r="AX165" i="19" s="1"/>
  <c r="AX36" i="21"/>
  <c r="AX102" i="20"/>
  <c r="AX42" i="20" s="1"/>
  <c r="AX99" i="19"/>
  <c r="AX21" i="21"/>
  <c r="AX42" i="19"/>
  <c r="AX54" i="19" s="1"/>
  <c r="AT48" i="21"/>
  <c r="AT153" i="19"/>
  <c r="AT165" i="19" s="1"/>
  <c r="AT42" i="19"/>
  <c r="AT54" i="19" s="1"/>
  <c r="AT36" i="21"/>
  <c r="AT102" i="20"/>
  <c r="AT42" i="20" s="1"/>
  <c r="AT99" i="19"/>
  <c r="AT21" i="21"/>
  <c r="BB101" i="20"/>
  <c r="BB79" i="20" s="1"/>
  <c r="BB81" i="20" s="1"/>
  <c r="BD82" i="20" s="1"/>
  <c r="BB41" i="19"/>
  <c r="BB53" i="19" s="1"/>
  <c r="BB35" i="21"/>
  <c r="BB98" i="19"/>
  <c r="BB20" i="21"/>
  <c r="AX101" i="20"/>
  <c r="AX79" i="20" s="1"/>
  <c r="AX81" i="20" s="1"/>
  <c r="AX41" i="19"/>
  <c r="AX53" i="19" s="1"/>
  <c r="AX20" i="21"/>
  <c r="AX35" i="21"/>
  <c r="AX98" i="19"/>
  <c r="AT101" i="20"/>
  <c r="AT79" i="20" s="1"/>
  <c r="AT81" i="20" s="1"/>
  <c r="AT41" i="19"/>
  <c r="AT35" i="21"/>
  <c r="AT98" i="19"/>
  <c r="AT20" i="21"/>
  <c r="AT47" i="21"/>
  <c r="BB34" i="21"/>
  <c r="BB97" i="19"/>
  <c r="BB19" i="21"/>
  <c r="BB46" i="21"/>
  <c r="BB100" i="20"/>
  <c r="BB72" i="20" s="1"/>
  <c r="BB151" i="19"/>
  <c r="BB163" i="19" s="1"/>
  <c r="AX34" i="21"/>
  <c r="AX97" i="19"/>
  <c r="AX46" i="21"/>
  <c r="AX100" i="20"/>
  <c r="AX72" i="20" s="1"/>
  <c r="AX151" i="19"/>
  <c r="AX163" i="19" s="1"/>
  <c r="AX19" i="21"/>
  <c r="AX40" i="19"/>
  <c r="AX52" i="19" s="1"/>
  <c r="AT34" i="21"/>
  <c r="AT97" i="19"/>
  <c r="AT19" i="21"/>
  <c r="AT46" i="21"/>
  <c r="AT100" i="20"/>
  <c r="AT72" i="20" s="1"/>
  <c r="AT151" i="19"/>
  <c r="AT163" i="19" s="1"/>
  <c r="AT40" i="19"/>
  <c r="BB14" i="21"/>
  <c r="BB95" i="20"/>
  <c r="BB33" i="20" s="1"/>
  <c r="BB35" i="20" s="1"/>
  <c r="BD36" i="20" s="1"/>
  <c r="BB41" i="21"/>
  <c r="BB146" i="19"/>
  <c r="BB35" i="19"/>
  <c r="BB47" i="19" s="1"/>
  <c r="AX14" i="21"/>
  <c r="AX95" i="20"/>
  <c r="AX33" i="20" s="1"/>
  <c r="AX35" i="20" s="1"/>
  <c r="AY36" i="20" s="1"/>
  <c r="AX35" i="19"/>
  <c r="AX47" i="19" s="1"/>
  <c r="AX41" i="21"/>
  <c r="AX146" i="19"/>
  <c r="AT14" i="21"/>
  <c r="AT95" i="20"/>
  <c r="AT41" i="21"/>
  <c r="AT146" i="19"/>
  <c r="AT35" i="19"/>
  <c r="AT47" i="19" s="1"/>
  <c r="AT92" i="19"/>
  <c r="BB40" i="21"/>
  <c r="BB145" i="19"/>
  <c r="BB157" i="19" s="1"/>
  <c r="BB34" i="19"/>
  <c r="BB46" i="19" s="1"/>
  <c r="BB28" i="21"/>
  <c r="BB94" i="20"/>
  <c r="BB26" i="20" s="1"/>
  <c r="BB28" i="20" s="1"/>
  <c r="BD29" i="20" s="1"/>
  <c r="BB91" i="19"/>
  <c r="AX40" i="21"/>
  <c r="AX145" i="19"/>
  <c r="AX28" i="21"/>
  <c r="AX94" i="20"/>
  <c r="AX91" i="19"/>
  <c r="AX34" i="19"/>
  <c r="AT40" i="21"/>
  <c r="AT145" i="19"/>
  <c r="AT157" i="19" s="1"/>
  <c r="AT34" i="19"/>
  <c r="AT46" i="19" s="1"/>
  <c r="AT28" i="21"/>
  <c r="AT94" i="20"/>
  <c r="AT26" i="20" s="1"/>
  <c r="AT28" i="20" s="1"/>
  <c r="AU29" i="20" s="1"/>
  <c r="AT91" i="19"/>
  <c r="AT13" i="21"/>
  <c r="BB93" i="20"/>
  <c r="BB19" i="20" s="1"/>
  <c r="BB21" i="20" s="1"/>
  <c r="BD22" i="20" s="1"/>
  <c r="BB33" i="19"/>
  <c r="BB45" i="19" s="1"/>
  <c r="BB27" i="21"/>
  <c r="BB90" i="19"/>
  <c r="BB12" i="21"/>
  <c r="AX93" i="20"/>
  <c r="AX19" i="20" s="1"/>
  <c r="AX21" i="20" s="1"/>
  <c r="AY22" i="20" s="1"/>
  <c r="AX33" i="19"/>
  <c r="AX45" i="19" s="1"/>
  <c r="AX12" i="21"/>
  <c r="AX39" i="21"/>
  <c r="AX144" i="19"/>
  <c r="AX156" i="19" s="1"/>
  <c r="AX27" i="21"/>
  <c r="AX90" i="19"/>
  <c r="AT93" i="20"/>
  <c r="AT33" i="19"/>
  <c r="AT45" i="19" s="1"/>
  <c r="AT27" i="21"/>
  <c r="AT90" i="19"/>
  <c r="AT12" i="21"/>
  <c r="AT39" i="21"/>
  <c r="AT144" i="19"/>
  <c r="AT156" i="19" s="1"/>
  <c r="AO42" i="19"/>
  <c r="AO54" i="19" s="1"/>
  <c r="AO21" i="21"/>
  <c r="AO153" i="19"/>
  <c r="AO165" i="19" s="1"/>
  <c r="AO48" i="21"/>
  <c r="AO99" i="19"/>
  <c r="AO102" i="20"/>
  <c r="AO42" i="20" s="1"/>
  <c r="AK42" i="19"/>
  <c r="AK54" i="19" s="1"/>
  <c r="AK36" i="21"/>
  <c r="AK102" i="20"/>
  <c r="AK42" i="20" s="1"/>
  <c r="AK99" i="19"/>
  <c r="AK21" i="21"/>
  <c r="AK48" i="21"/>
  <c r="AK153" i="19"/>
  <c r="AK165" i="19" s="1"/>
  <c r="AG42" i="19"/>
  <c r="AG54" i="19" s="1"/>
  <c r="AG36" i="21"/>
  <c r="AG102" i="20"/>
  <c r="AG42" i="20" s="1"/>
  <c r="AG99" i="19"/>
  <c r="AG21" i="21"/>
  <c r="AG48" i="21"/>
  <c r="AG153" i="19"/>
  <c r="AG165" i="19" s="1"/>
  <c r="AO35" i="21"/>
  <c r="AO47" i="21"/>
  <c r="AO101" i="20"/>
  <c r="AO79" i="20" s="1"/>
  <c r="AO81" i="20" s="1"/>
  <c r="AQ82" i="20" s="1"/>
  <c r="AO98" i="19"/>
  <c r="AO152" i="19"/>
  <c r="AO164" i="19" s="1"/>
  <c r="AO20" i="21"/>
  <c r="AK35" i="21"/>
  <c r="AK98" i="19"/>
  <c r="AK20" i="21"/>
  <c r="AK47" i="21"/>
  <c r="AK152" i="19"/>
  <c r="AK164" i="19" s="1"/>
  <c r="AK101" i="20"/>
  <c r="AK79" i="20" s="1"/>
  <c r="AK81" i="20" s="1"/>
  <c r="AK41" i="19"/>
  <c r="AK53" i="19" s="1"/>
  <c r="AG35" i="21"/>
  <c r="AG98" i="19"/>
  <c r="AG20" i="21"/>
  <c r="AG47" i="21"/>
  <c r="AG152" i="19"/>
  <c r="AG164" i="19" s="1"/>
  <c r="AG101" i="20"/>
  <c r="AG79" i="20" s="1"/>
  <c r="AG81" i="20" s="1"/>
  <c r="AG41" i="19"/>
  <c r="AG53" i="19" s="1"/>
  <c r="AO19" i="21"/>
  <c r="AO40" i="19"/>
  <c r="AO97" i="19"/>
  <c r="AO46" i="21"/>
  <c r="AO34" i="21"/>
  <c r="AO151" i="19"/>
  <c r="AO163" i="19" s="1"/>
  <c r="AO100" i="20"/>
  <c r="AO72" i="20" s="1"/>
  <c r="AK19" i="21"/>
  <c r="AK46" i="21"/>
  <c r="AK100" i="20"/>
  <c r="AK72" i="20" s="1"/>
  <c r="AK151" i="19"/>
  <c r="AK163" i="19" s="1"/>
  <c r="AK40" i="19"/>
  <c r="AK52" i="19" s="1"/>
  <c r="AK97" i="19"/>
  <c r="AK34" i="21"/>
  <c r="AG19" i="21"/>
  <c r="AG46" i="21"/>
  <c r="AG100" i="20"/>
  <c r="AG72" i="20" s="1"/>
  <c r="AG151" i="19"/>
  <c r="AG40" i="19"/>
  <c r="AG52" i="19" s="1"/>
  <c r="AG97" i="19"/>
  <c r="AG34" i="21"/>
  <c r="AO41" i="21"/>
  <c r="AO29" i="21"/>
  <c r="AO92" i="19"/>
  <c r="AO95" i="20"/>
  <c r="AO33" i="20" s="1"/>
  <c r="AO35" i="20" s="1"/>
  <c r="AQ36" i="20" s="1"/>
  <c r="AO146" i="19"/>
  <c r="AO14" i="21"/>
  <c r="AO35" i="19"/>
  <c r="AO47" i="19" s="1"/>
  <c r="AK41" i="21"/>
  <c r="AK146" i="19"/>
  <c r="AK35" i="19"/>
  <c r="AK47" i="19" s="1"/>
  <c r="AK29" i="21"/>
  <c r="AK92" i="19"/>
  <c r="AK14" i="21"/>
  <c r="AK95" i="20"/>
  <c r="AK33" i="20" s="1"/>
  <c r="AK35" i="20" s="1"/>
  <c r="AG41" i="21"/>
  <c r="AG146" i="19"/>
  <c r="AG35" i="19"/>
  <c r="AG47" i="19" s="1"/>
  <c r="AG29" i="21"/>
  <c r="AG92" i="19"/>
  <c r="AG14" i="21"/>
  <c r="AG95" i="20"/>
  <c r="AG33" i="20" s="1"/>
  <c r="AG35" i="20" s="1"/>
  <c r="AO34" i="19"/>
  <c r="AO46" i="19" s="1"/>
  <c r="AO13" i="21"/>
  <c r="AO40" i="21"/>
  <c r="AO145" i="19"/>
  <c r="AO28" i="21"/>
  <c r="AK34" i="19"/>
  <c r="AK46" i="19" s="1"/>
  <c r="AK28" i="21"/>
  <c r="AK94" i="20"/>
  <c r="AK26" i="20" s="1"/>
  <c r="AK28" i="20" s="1"/>
  <c r="AL29" i="20" s="1"/>
  <c r="AK91" i="19"/>
  <c r="AK13" i="21"/>
  <c r="AK40" i="21"/>
  <c r="AK145" i="19"/>
  <c r="AG34" i="19"/>
  <c r="AG46" i="19" s="1"/>
  <c r="AG28" i="21"/>
  <c r="AG94" i="20"/>
  <c r="AG26" i="20" s="1"/>
  <c r="AG28" i="20" s="1"/>
  <c r="AH29" i="20" s="1"/>
  <c r="AG91" i="19"/>
  <c r="AG13" i="21"/>
  <c r="AG40" i="21"/>
  <c r="AG145" i="19"/>
  <c r="AG157" i="19" s="1"/>
  <c r="AO27" i="21"/>
  <c r="AO90" i="19"/>
  <c r="AO39" i="21"/>
  <c r="AO12" i="21"/>
  <c r="AO93" i="20"/>
  <c r="AO19" i="20" s="1"/>
  <c r="AO21" i="20" s="1"/>
  <c r="AQ22" i="20" s="1"/>
  <c r="AO33" i="19"/>
  <c r="AO45" i="19" s="1"/>
  <c r="AO144" i="19"/>
  <c r="AO156" i="19" s="1"/>
  <c r="AK27" i="21"/>
  <c r="AK90" i="19"/>
  <c r="AK12" i="21"/>
  <c r="AK39" i="21"/>
  <c r="AK144" i="19"/>
  <c r="AK156" i="19" s="1"/>
  <c r="AK33" i="19"/>
  <c r="AK93" i="20"/>
  <c r="AG27" i="21"/>
  <c r="AG90" i="19"/>
  <c r="AG12" i="21"/>
  <c r="AG39" i="21"/>
  <c r="AG144" i="19"/>
  <c r="AG156" i="19" s="1"/>
  <c r="AG33" i="19"/>
  <c r="AG45" i="19" s="1"/>
  <c r="AG93" i="20"/>
  <c r="AB42" i="19"/>
  <c r="AB54" i="19" s="1"/>
  <c r="AB36" i="21"/>
  <c r="AB102" i="20"/>
  <c r="AB42" i="20" s="1"/>
  <c r="AB99" i="19"/>
  <c r="AB21" i="21"/>
  <c r="AB153" i="19"/>
  <c r="AB165" i="19" s="1"/>
  <c r="AB48" i="21"/>
  <c r="X21" i="21"/>
  <c r="X48" i="21"/>
  <c r="X153" i="19"/>
  <c r="X165" i="19" s="1"/>
  <c r="X42" i="19"/>
  <c r="X54" i="19" s="1"/>
  <c r="X99" i="19"/>
  <c r="X102" i="20"/>
  <c r="X42" i="20" s="1"/>
  <c r="X36" i="21"/>
  <c r="T21" i="21"/>
  <c r="T48" i="21"/>
  <c r="T153" i="19"/>
  <c r="T165" i="19" s="1"/>
  <c r="T42" i="19"/>
  <c r="T54" i="19" s="1"/>
  <c r="T99" i="19"/>
  <c r="T102" i="20"/>
  <c r="T42" i="20" s="1"/>
  <c r="T36" i="21"/>
  <c r="AB35" i="21"/>
  <c r="AB98" i="19"/>
  <c r="AB20" i="21"/>
  <c r="AB47" i="21"/>
  <c r="AB152" i="19"/>
  <c r="AB164" i="19" s="1"/>
  <c r="AB41" i="19"/>
  <c r="AB53" i="19" s="1"/>
  <c r="AB101" i="20"/>
  <c r="X47" i="21"/>
  <c r="X152" i="19"/>
  <c r="X164" i="19" s="1"/>
  <c r="X101" i="20"/>
  <c r="X79" i="20" s="1"/>
  <c r="X81" i="20" s="1"/>
  <c r="Y82" i="20" s="1"/>
  <c r="X41" i="19"/>
  <c r="X53" i="19" s="1"/>
  <c r="X35" i="21"/>
  <c r="X98" i="19"/>
  <c r="X20" i="21"/>
  <c r="T47" i="21"/>
  <c r="T152" i="19"/>
  <c r="T164" i="19" s="1"/>
  <c r="T101" i="20"/>
  <c r="T79" i="20" s="1"/>
  <c r="T81" i="20" s="1"/>
  <c r="U82" i="20" s="1"/>
  <c r="T41" i="19"/>
  <c r="T53" i="19" s="1"/>
  <c r="T35" i="21"/>
  <c r="T98" i="19"/>
  <c r="T20" i="21"/>
  <c r="AB19" i="21"/>
  <c r="AB46" i="21"/>
  <c r="AB100" i="20"/>
  <c r="AB72" i="20" s="1"/>
  <c r="AB151" i="19"/>
  <c r="AB163" i="19" s="1"/>
  <c r="AB40" i="19"/>
  <c r="AB52" i="19" s="1"/>
  <c r="AB34" i="21"/>
  <c r="AB97" i="19"/>
  <c r="X40" i="19"/>
  <c r="X52" i="19" s="1"/>
  <c r="X34" i="21"/>
  <c r="X97" i="19"/>
  <c r="X19" i="21"/>
  <c r="X151" i="19"/>
  <c r="X163" i="19" s="1"/>
  <c r="X100" i="20"/>
  <c r="X72" i="20" s="1"/>
  <c r="X119" i="19" s="1"/>
  <c r="X46" i="21"/>
  <c r="T40" i="19"/>
  <c r="T52" i="19" s="1"/>
  <c r="T34" i="21"/>
  <c r="T97" i="19"/>
  <c r="T19" i="21"/>
  <c r="T151" i="19"/>
  <c r="T163" i="19" s="1"/>
  <c r="T100" i="20"/>
  <c r="T72" i="20" s="1"/>
  <c r="T46" i="21"/>
  <c r="AB41" i="21"/>
  <c r="AB146" i="19"/>
  <c r="AB35" i="19"/>
  <c r="AB47" i="19" s="1"/>
  <c r="AB29" i="21"/>
  <c r="AB92" i="19"/>
  <c r="AB95" i="20"/>
  <c r="AB33" i="20" s="1"/>
  <c r="AB35" i="20" s="1"/>
  <c r="AD36" i="20" s="1"/>
  <c r="AB14" i="21"/>
  <c r="X29" i="21"/>
  <c r="X92" i="19"/>
  <c r="X14" i="21"/>
  <c r="X95" i="20"/>
  <c r="X41" i="21"/>
  <c r="X146" i="19"/>
  <c r="X35" i="19"/>
  <c r="X47" i="19" s="1"/>
  <c r="T29" i="21"/>
  <c r="T92" i="19"/>
  <c r="T14" i="21"/>
  <c r="T95" i="20"/>
  <c r="T33" i="20" s="1"/>
  <c r="T35" i="20" s="1"/>
  <c r="U36" i="20" s="1"/>
  <c r="T41" i="21"/>
  <c r="T146" i="19"/>
  <c r="T35" i="19"/>
  <c r="T47" i="19" s="1"/>
  <c r="AB34" i="19"/>
  <c r="AB46" i="19" s="1"/>
  <c r="AB28" i="21"/>
  <c r="AB94" i="20"/>
  <c r="AB26" i="20" s="1"/>
  <c r="AB28" i="20" s="1"/>
  <c r="AD29" i="20" s="1"/>
  <c r="AB91" i="19"/>
  <c r="AB13" i="21"/>
  <c r="AB145" i="19"/>
  <c r="AB157" i="19" s="1"/>
  <c r="AB40" i="21"/>
  <c r="X13" i="21"/>
  <c r="X40" i="21"/>
  <c r="X145" i="19"/>
  <c r="X157" i="19" s="1"/>
  <c r="X34" i="19"/>
  <c r="X46" i="19" s="1"/>
  <c r="X28" i="21"/>
  <c r="X94" i="20"/>
  <c r="X26" i="20" s="1"/>
  <c r="X28" i="20" s="1"/>
  <c r="Y29" i="20" s="1"/>
  <c r="X91" i="19"/>
  <c r="T13" i="21"/>
  <c r="T40" i="21"/>
  <c r="T145" i="19"/>
  <c r="T157" i="19" s="1"/>
  <c r="T34" i="19"/>
  <c r="T46" i="19" s="1"/>
  <c r="T28" i="21"/>
  <c r="T94" i="20"/>
  <c r="T91" i="19"/>
  <c r="AB27" i="21"/>
  <c r="AB90" i="19"/>
  <c r="AB12" i="21"/>
  <c r="AB39" i="21"/>
  <c r="AB144" i="19"/>
  <c r="AB156" i="19" s="1"/>
  <c r="AB93" i="20"/>
  <c r="AB33" i="19"/>
  <c r="AB45" i="19" s="1"/>
  <c r="X39" i="21"/>
  <c r="X144" i="19"/>
  <c r="X156" i="19" s="1"/>
  <c r="X93" i="20"/>
  <c r="X19" i="20" s="1"/>
  <c r="X21" i="20" s="1"/>
  <c r="Y22" i="20" s="1"/>
  <c r="X33" i="19"/>
  <c r="X45" i="19" s="1"/>
  <c r="X27" i="21"/>
  <c r="X90" i="19"/>
  <c r="X12" i="21"/>
  <c r="T39" i="21"/>
  <c r="T144" i="19"/>
  <c r="T156" i="19" s="1"/>
  <c r="T93" i="20"/>
  <c r="T19" i="20" s="1"/>
  <c r="T21" i="20" s="1"/>
  <c r="U22" i="20" s="1"/>
  <c r="T33" i="19"/>
  <c r="T45" i="19" s="1"/>
  <c r="T27" i="21"/>
  <c r="T90" i="19"/>
  <c r="T12" i="21"/>
  <c r="K31" i="1"/>
  <c r="C20" i="1"/>
  <c r="D7" i="36" s="1"/>
  <c r="G20" i="1"/>
  <c r="H7" i="36" s="1"/>
  <c r="K20" i="1"/>
  <c r="L7" i="36" s="1"/>
  <c r="D74" i="1"/>
  <c r="H74" i="1"/>
  <c r="L74" i="1"/>
  <c r="C104" i="1"/>
  <c r="E105" i="1"/>
  <c r="I105" i="1"/>
  <c r="M105" i="1"/>
  <c r="D138" i="1"/>
  <c r="H138" i="1"/>
  <c r="L138" i="1"/>
  <c r="C210" i="1"/>
  <c r="E211" i="1"/>
  <c r="I211" i="1"/>
  <c r="M211" i="1"/>
  <c r="O313" i="1"/>
  <c r="F314" i="1"/>
  <c r="J314" i="1"/>
  <c r="N314" i="1"/>
  <c r="G336" i="1"/>
  <c r="N14" i="29"/>
  <c r="BO152" i="19"/>
  <c r="BO164" i="19" s="1"/>
  <c r="BO29" i="21"/>
  <c r="BK151" i="19"/>
  <c r="BK163" i="19" s="1"/>
  <c r="BK102" i="20"/>
  <c r="BK42" i="20" s="1"/>
  <c r="BK28" i="21"/>
  <c r="BI98" i="19"/>
  <c r="BG97" i="19"/>
  <c r="BG41" i="19"/>
  <c r="BG53" i="19" s="1"/>
  <c r="BG101" i="20"/>
  <c r="BG79" i="20" s="1"/>
  <c r="BG81" i="20" s="1"/>
  <c r="BH82" i="20" s="1"/>
  <c r="BG48" i="21"/>
  <c r="BG14" i="21"/>
  <c r="BB39" i="21"/>
  <c r="AX13" i="21"/>
  <c r="AW144" i="19"/>
  <c r="AT29" i="21"/>
  <c r="AP44" i="22"/>
  <c r="F38" i="12" s="1"/>
  <c r="F61" i="25" s="1"/>
  <c r="AO94" i="20"/>
  <c r="AO26" i="20" s="1"/>
  <c r="AO28" i="20" s="1"/>
  <c r="AQ29" i="20" s="1"/>
  <c r="N36" i="21"/>
  <c r="N48" i="21"/>
  <c r="N21" i="21"/>
  <c r="N153" i="19"/>
  <c r="N165" i="19" s="1"/>
  <c r="N42" i="19"/>
  <c r="N54" i="19" s="1"/>
  <c r="N102" i="20"/>
  <c r="N99" i="19"/>
  <c r="J36" i="21"/>
  <c r="J48" i="21"/>
  <c r="J21" i="21"/>
  <c r="J153" i="19"/>
  <c r="J165" i="19" s="1"/>
  <c r="J42" i="19"/>
  <c r="J54" i="19" s="1"/>
  <c r="J102" i="20"/>
  <c r="J99" i="19"/>
  <c r="F36" i="21"/>
  <c r="F48" i="21"/>
  <c r="F21" i="21"/>
  <c r="F42" i="19"/>
  <c r="F54" i="19" s="1"/>
  <c r="F102" i="20"/>
  <c r="F99" i="19"/>
  <c r="F153" i="19"/>
  <c r="F165" i="19" s="1"/>
  <c r="N20" i="21"/>
  <c r="N35" i="21"/>
  <c r="N47" i="21"/>
  <c r="N101" i="20"/>
  <c r="N79" i="20" s="1"/>
  <c r="N41" i="19"/>
  <c r="N53" i="19" s="1"/>
  <c r="N98" i="19"/>
  <c r="N152" i="19"/>
  <c r="N164" i="19" s="1"/>
  <c r="J20" i="21"/>
  <c r="J47" i="21"/>
  <c r="J35" i="21"/>
  <c r="J101" i="20"/>
  <c r="J79" i="20" s="1"/>
  <c r="J41" i="19"/>
  <c r="J53" i="19" s="1"/>
  <c r="J98" i="19"/>
  <c r="J152" i="19"/>
  <c r="J164" i="19" s="1"/>
  <c r="F20" i="21"/>
  <c r="F35" i="21"/>
  <c r="F98" i="19"/>
  <c r="F47" i="21"/>
  <c r="F152" i="19"/>
  <c r="F41" i="19"/>
  <c r="F53" i="19" s="1"/>
  <c r="F101" i="20"/>
  <c r="F79" i="20" s="1"/>
  <c r="N19" i="21"/>
  <c r="N34" i="21"/>
  <c r="N46" i="21"/>
  <c r="N97" i="19"/>
  <c r="N100" i="20"/>
  <c r="N72" i="20" s="1"/>
  <c r="N119" i="19" s="1"/>
  <c r="N151" i="19"/>
  <c r="N163" i="19" s="1"/>
  <c r="N40" i="19"/>
  <c r="N52" i="19" s="1"/>
  <c r="J19" i="21"/>
  <c r="J34" i="21"/>
  <c r="J46" i="21"/>
  <c r="J97" i="19"/>
  <c r="J100" i="20"/>
  <c r="J72" i="20" s="1"/>
  <c r="J119" i="19" s="1"/>
  <c r="J151" i="19"/>
  <c r="J163" i="19" s="1"/>
  <c r="J40" i="19"/>
  <c r="J52" i="19" s="1"/>
  <c r="F19" i="21"/>
  <c r="F34" i="21"/>
  <c r="F46" i="21"/>
  <c r="F100" i="20"/>
  <c r="F72" i="20" s="1"/>
  <c r="F119" i="19" s="1"/>
  <c r="F151" i="19"/>
  <c r="F163" i="19" s="1"/>
  <c r="F40" i="19"/>
  <c r="F52" i="19" s="1"/>
  <c r="F97" i="19"/>
  <c r="N14" i="21"/>
  <c r="N29" i="21"/>
  <c r="N41" i="21"/>
  <c r="N95" i="20"/>
  <c r="N33" i="20" s="1"/>
  <c r="N146" i="19"/>
  <c r="N35" i="19"/>
  <c r="N47" i="19" s="1"/>
  <c r="N92" i="19"/>
  <c r="J14" i="21"/>
  <c r="J29" i="21"/>
  <c r="J41" i="21"/>
  <c r="J95" i="20"/>
  <c r="J33" i="20" s="1"/>
  <c r="J146" i="19"/>
  <c r="J35" i="19"/>
  <c r="J47" i="19" s="1"/>
  <c r="J92" i="19"/>
  <c r="F14" i="21"/>
  <c r="F29" i="21"/>
  <c r="F41" i="21"/>
  <c r="F146" i="19"/>
  <c r="F35" i="19"/>
  <c r="F47" i="19" s="1"/>
  <c r="F92" i="19"/>
  <c r="F95" i="20"/>
  <c r="N28" i="21"/>
  <c r="N40" i="21"/>
  <c r="N13" i="21"/>
  <c r="N145" i="19"/>
  <c r="N157" i="19" s="1"/>
  <c r="N34" i="19"/>
  <c r="N46" i="19" s="1"/>
  <c r="N94" i="20"/>
  <c r="N26" i="20" s="1"/>
  <c r="N91" i="19"/>
  <c r="J28" i="21"/>
  <c r="J40" i="21"/>
  <c r="J13" i="21"/>
  <c r="J145" i="19"/>
  <c r="J157" i="19" s="1"/>
  <c r="J34" i="19"/>
  <c r="J46" i="19" s="1"/>
  <c r="J94" i="20"/>
  <c r="J26" i="20" s="1"/>
  <c r="J91" i="19"/>
  <c r="F28" i="21"/>
  <c r="F40" i="21"/>
  <c r="F13" i="21"/>
  <c r="F34" i="19"/>
  <c r="F46" i="19" s="1"/>
  <c r="F94" i="20"/>
  <c r="F26" i="20" s="1"/>
  <c r="F91" i="19"/>
  <c r="F145" i="19"/>
  <c r="F157" i="19" s="1"/>
  <c r="N12" i="21"/>
  <c r="N39" i="21"/>
  <c r="N93" i="20"/>
  <c r="N33" i="19"/>
  <c r="N45" i="19" s="1"/>
  <c r="N90" i="19"/>
  <c r="N27" i="21"/>
  <c r="N144" i="19"/>
  <c r="N156" i="19" s="1"/>
  <c r="J12" i="21"/>
  <c r="J27" i="21"/>
  <c r="J93" i="20"/>
  <c r="J19" i="20" s="1"/>
  <c r="J33" i="19"/>
  <c r="J45" i="19" s="1"/>
  <c r="J90" i="19"/>
  <c r="J39" i="21"/>
  <c r="J144" i="19"/>
  <c r="J143" i="19" s="1"/>
  <c r="J80" i="19" s="1"/>
  <c r="F12" i="21"/>
  <c r="F90" i="19"/>
  <c r="F39" i="21"/>
  <c r="F144" i="19"/>
  <c r="F156" i="19" s="1"/>
  <c r="F27" i="21"/>
  <c r="F33" i="19"/>
  <c r="F45" i="19" s="1"/>
  <c r="F93" i="20"/>
  <c r="F19" i="20" s="1"/>
  <c r="BN42" i="19"/>
  <c r="BN54" i="19" s="1"/>
  <c r="BN36" i="21"/>
  <c r="BN102" i="20"/>
  <c r="BN42" i="20" s="1"/>
  <c r="BN99" i="19"/>
  <c r="BN21" i="21"/>
  <c r="BJ21" i="21"/>
  <c r="BJ48" i="21"/>
  <c r="BJ153" i="19"/>
  <c r="BJ165" i="19" s="1"/>
  <c r="BJ42" i="19"/>
  <c r="BJ54" i="19" s="1"/>
  <c r="BF21" i="21"/>
  <c r="BF48" i="21"/>
  <c r="BF153" i="19"/>
  <c r="BF165" i="19" s="1"/>
  <c r="BF42" i="19"/>
  <c r="BF54" i="19" s="1"/>
  <c r="BN35" i="21"/>
  <c r="BN98" i="19"/>
  <c r="BN20" i="21"/>
  <c r="BN47" i="21"/>
  <c r="BN152" i="19"/>
  <c r="BN164" i="19" s="1"/>
  <c r="BJ47" i="21"/>
  <c r="BJ152" i="19"/>
  <c r="BJ164" i="19" s="1"/>
  <c r="BJ101" i="20"/>
  <c r="BJ79" i="20" s="1"/>
  <c r="BJ81" i="20" s="1"/>
  <c r="BK82" i="20" s="1"/>
  <c r="BJ41" i="19"/>
  <c r="BJ35" i="21"/>
  <c r="BJ98" i="19"/>
  <c r="BF47" i="21"/>
  <c r="BF152" i="19"/>
  <c r="BF101" i="20"/>
  <c r="BF79" i="20" s="1"/>
  <c r="BF81" i="20" s="1"/>
  <c r="BG82" i="20" s="1"/>
  <c r="BF41" i="19"/>
  <c r="BF53" i="19" s="1"/>
  <c r="BF35" i="21"/>
  <c r="BF98" i="19"/>
  <c r="BN19" i="21"/>
  <c r="BN46" i="21"/>
  <c r="BN100" i="20"/>
  <c r="BN72" i="20" s="1"/>
  <c r="BN119" i="19" s="1"/>
  <c r="BN151" i="19"/>
  <c r="BN163" i="19" s="1"/>
  <c r="BN40" i="19"/>
  <c r="BN52" i="19" s="1"/>
  <c r="BJ40" i="19"/>
  <c r="BJ34" i="21"/>
  <c r="BJ97" i="19"/>
  <c r="BJ19" i="21"/>
  <c r="BF40" i="19"/>
  <c r="BF52" i="19" s="1"/>
  <c r="BF34" i="21"/>
  <c r="BF97" i="19"/>
  <c r="BF19" i="21"/>
  <c r="BN41" i="21"/>
  <c r="BN146" i="19"/>
  <c r="BN35" i="19"/>
  <c r="BN29" i="21"/>
  <c r="BN92" i="19"/>
  <c r="BJ29" i="21"/>
  <c r="BJ92" i="19"/>
  <c r="BJ14" i="21"/>
  <c r="BJ95" i="20"/>
  <c r="BJ41" i="21"/>
  <c r="BJ146" i="19"/>
  <c r="BF29" i="21"/>
  <c r="BF92" i="19"/>
  <c r="BF14" i="21"/>
  <c r="BF95" i="20"/>
  <c r="BF41" i="21"/>
  <c r="BF146" i="19"/>
  <c r="BN34" i="19"/>
  <c r="BN46" i="19" s="1"/>
  <c r="BN28" i="21"/>
  <c r="BN94" i="20"/>
  <c r="BN26" i="20" s="1"/>
  <c r="BN28" i="20" s="1"/>
  <c r="BN91" i="19"/>
  <c r="BN13" i="21"/>
  <c r="BJ13" i="21"/>
  <c r="BJ40" i="21"/>
  <c r="BJ145" i="19"/>
  <c r="BJ157" i="19" s="1"/>
  <c r="BJ34" i="19"/>
  <c r="BJ46" i="19" s="1"/>
  <c r="BF13" i="21"/>
  <c r="BF40" i="21"/>
  <c r="BF145" i="19"/>
  <c r="BF34" i="19"/>
  <c r="BF46" i="19" s="1"/>
  <c r="BN27" i="21"/>
  <c r="BN90" i="19"/>
  <c r="BN12" i="21"/>
  <c r="BN39" i="21"/>
  <c r="BN144" i="19"/>
  <c r="BN156" i="19" s="1"/>
  <c r="BJ39" i="21"/>
  <c r="BJ144" i="19"/>
  <c r="BJ156" i="19" s="1"/>
  <c r="BJ93" i="20"/>
  <c r="BJ19" i="20" s="1"/>
  <c r="BJ21" i="20" s="1"/>
  <c r="BK22" i="20" s="1"/>
  <c r="BJ33" i="19"/>
  <c r="BJ27" i="21"/>
  <c r="BJ90" i="19"/>
  <c r="BF39" i="21"/>
  <c r="BF144" i="19"/>
  <c r="BF93" i="20"/>
  <c r="BF19" i="20" s="1"/>
  <c r="BF21" i="20" s="1"/>
  <c r="BG22" i="20" s="1"/>
  <c r="BF33" i="19"/>
  <c r="BF45" i="19" s="1"/>
  <c r="BF27" i="21"/>
  <c r="BF90" i="19"/>
  <c r="BA48" i="21"/>
  <c r="BA153" i="19"/>
  <c r="BA165" i="19" s="1"/>
  <c r="BA42" i="19"/>
  <c r="BA54" i="19" s="1"/>
  <c r="BA36" i="21"/>
  <c r="BA102" i="20"/>
  <c r="BA42" i="20" s="1"/>
  <c r="BA99" i="19"/>
  <c r="AW48" i="21"/>
  <c r="AW153" i="19"/>
  <c r="AW165" i="19" s="1"/>
  <c r="AW36" i="21"/>
  <c r="AW102" i="20"/>
  <c r="AW42" i="20" s="1"/>
  <c r="AW99" i="19"/>
  <c r="AW42" i="19"/>
  <c r="AS48" i="21"/>
  <c r="AS153" i="19"/>
  <c r="AS165" i="19" s="1"/>
  <c r="AS42" i="19"/>
  <c r="AS54" i="19" s="1"/>
  <c r="AS36" i="21"/>
  <c r="AS102" i="20"/>
  <c r="AS42" i="20" s="1"/>
  <c r="AS99" i="19"/>
  <c r="AS21" i="21"/>
  <c r="BA101" i="20"/>
  <c r="BA41" i="19"/>
  <c r="BA53" i="19" s="1"/>
  <c r="BA35" i="21"/>
  <c r="BA98" i="19"/>
  <c r="BA20" i="21"/>
  <c r="AW101" i="20"/>
  <c r="AW79" i="20" s="1"/>
  <c r="AW81" i="20" s="1"/>
  <c r="AX82" i="20" s="1"/>
  <c r="AW41" i="19"/>
  <c r="AW53" i="19" s="1"/>
  <c r="AW20" i="21"/>
  <c r="AW47" i="21"/>
  <c r="AW152" i="19"/>
  <c r="AW164" i="19" s="1"/>
  <c r="AW35" i="21"/>
  <c r="AW98" i="19"/>
  <c r="AS101" i="20"/>
  <c r="AS41" i="19"/>
  <c r="AS53" i="19" s="1"/>
  <c r="AS35" i="21"/>
  <c r="AS98" i="19"/>
  <c r="AS20" i="21"/>
  <c r="AS152" i="19"/>
  <c r="AS164" i="19" s="1"/>
  <c r="BA34" i="21"/>
  <c r="BA97" i="19"/>
  <c r="BA19" i="21"/>
  <c r="BA46" i="21"/>
  <c r="BA100" i="20"/>
  <c r="BA72" i="20" s="1"/>
  <c r="BA151" i="19"/>
  <c r="BA163" i="19" s="1"/>
  <c r="AW34" i="21"/>
  <c r="AW97" i="19"/>
  <c r="AW46" i="21"/>
  <c r="AW100" i="20"/>
  <c r="AW72" i="20" s="1"/>
  <c r="AW151" i="19"/>
  <c r="AW163" i="19" s="1"/>
  <c r="AW19" i="21"/>
  <c r="AS34" i="21"/>
  <c r="AS97" i="19"/>
  <c r="AS19" i="21"/>
  <c r="AS46" i="21"/>
  <c r="AS100" i="20"/>
  <c r="AS72" i="20" s="1"/>
  <c r="AS151" i="19"/>
  <c r="AS163" i="19" s="1"/>
  <c r="BA14" i="21"/>
  <c r="BA95" i="20"/>
  <c r="BA33" i="20" s="1"/>
  <c r="BA35" i="20" s="1"/>
  <c r="BA41" i="21"/>
  <c r="BA146" i="19"/>
  <c r="BA35" i="19"/>
  <c r="BA47" i="19" s="1"/>
  <c r="AW14" i="21"/>
  <c r="AW95" i="20"/>
  <c r="AW33" i="20" s="1"/>
  <c r="AW35" i="20" s="1"/>
  <c r="AX36" i="20" s="1"/>
  <c r="AW35" i="19"/>
  <c r="AW47" i="19" s="1"/>
  <c r="AW41" i="21"/>
  <c r="AW146" i="19"/>
  <c r="AW29" i="21"/>
  <c r="AW92" i="19"/>
  <c r="AS14" i="21"/>
  <c r="AS95" i="20"/>
  <c r="AS33" i="20" s="1"/>
  <c r="AS35" i="20" s="1"/>
  <c r="AT36" i="20" s="1"/>
  <c r="AS41" i="21"/>
  <c r="AS146" i="19"/>
  <c r="AS35" i="19"/>
  <c r="AS29" i="21"/>
  <c r="BA40" i="21"/>
  <c r="BA145" i="19"/>
  <c r="BA157" i="19" s="1"/>
  <c r="BA34" i="19"/>
  <c r="BA28" i="21"/>
  <c r="BA94" i="20"/>
  <c r="BA26" i="20" s="1"/>
  <c r="BA28" i="20" s="1"/>
  <c r="BB29" i="20" s="1"/>
  <c r="BA91" i="19"/>
  <c r="AW40" i="21"/>
  <c r="AW145" i="19"/>
  <c r="AW157" i="19" s="1"/>
  <c r="AW28" i="21"/>
  <c r="AW94" i="20"/>
  <c r="AW26" i="20" s="1"/>
  <c r="AW28" i="20" s="1"/>
  <c r="AW91" i="19"/>
  <c r="AW13" i="21"/>
  <c r="AW34" i="19"/>
  <c r="AW46" i="19" s="1"/>
  <c r="AS40" i="21"/>
  <c r="AS145" i="19"/>
  <c r="AS157" i="19" s="1"/>
  <c r="AS34" i="19"/>
  <c r="AS46" i="19" s="1"/>
  <c r="AS28" i="21"/>
  <c r="AS94" i="20"/>
  <c r="AS26" i="20" s="1"/>
  <c r="AS28" i="20" s="1"/>
  <c r="AT29" i="20" s="1"/>
  <c r="AS91" i="19"/>
  <c r="BA93" i="20"/>
  <c r="BA19" i="20" s="1"/>
  <c r="BA21" i="20" s="1"/>
  <c r="BB22" i="20" s="1"/>
  <c r="BA33" i="19"/>
  <c r="BA45" i="19" s="1"/>
  <c r="BA27" i="21"/>
  <c r="BA90" i="19"/>
  <c r="BA12" i="21"/>
  <c r="AW93" i="20"/>
  <c r="AW33" i="19"/>
  <c r="AW45" i="19" s="1"/>
  <c r="AW12" i="21"/>
  <c r="AW27" i="21"/>
  <c r="AW90" i="19"/>
  <c r="AS93" i="20"/>
  <c r="AS19" i="20" s="1"/>
  <c r="AS21" i="20" s="1"/>
  <c r="AS33" i="19"/>
  <c r="AS27" i="21"/>
  <c r="AS90" i="19"/>
  <c r="AS12" i="21"/>
  <c r="AS144" i="19"/>
  <c r="AS39" i="21"/>
  <c r="AN42" i="19"/>
  <c r="AN21" i="21"/>
  <c r="AN36" i="21"/>
  <c r="AN102" i="20"/>
  <c r="AN42" i="20" s="1"/>
  <c r="AN153" i="19"/>
  <c r="AN165" i="19" s="1"/>
  <c r="AN99" i="19"/>
  <c r="AN48" i="21"/>
  <c r="AJ42" i="19"/>
  <c r="AJ54" i="19" s="1"/>
  <c r="AJ36" i="21"/>
  <c r="AJ102" i="20"/>
  <c r="AJ42" i="20" s="1"/>
  <c r="AJ99" i="19"/>
  <c r="AJ21" i="21"/>
  <c r="AJ153" i="19"/>
  <c r="AJ165" i="19" s="1"/>
  <c r="AJ48" i="21"/>
  <c r="AF42" i="19"/>
  <c r="AF54" i="19" s="1"/>
  <c r="AF36" i="21"/>
  <c r="AF102" i="20"/>
  <c r="AF42" i="20" s="1"/>
  <c r="AF99" i="19"/>
  <c r="AF21" i="21"/>
  <c r="AF153" i="19"/>
  <c r="AF165" i="19" s="1"/>
  <c r="AF48" i="21"/>
  <c r="AN35" i="21"/>
  <c r="AN98" i="19"/>
  <c r="AN47" i="21"/>
  <c r="AN152" i="19"/>
  <c r="AN164" i="19" s="1"/>
  <c r="AN20" i="21"/>
  <c r="AN41" i="19"/>
  <c r="AN53" i="19" s="1"/>
  <c r="AN101" i="20"/>
  <c r="AN79" i="20" s="1"/>
  <c r="AN81" i="20" s="1"/>
  <c r="AO82" i="20" s="1"/>
  <c r="AJ35" i="21"/>
  <c r="AJ98" i="19"/>
  <c r="AJ20" i="21"/>
  <c r="AJ47" i="21"/>
  <c r="AJ152" i="19"/>
  <c r="AJ164" i="19" s="1"/>
  <c r="AJ41" i="19"/>
  <c r="AJ53" i="19" s="1"/>
  <c r="AF35" i="21"/>
  <c r="AF98" i="19"/>
  <c r="AF20" i="21"/>
  <c r="AF47" i="21"/>
  <c r="AF152" i="19"/>
  <c r="AF164" i="19" s="1"/>
  <c r="AF41" i="19"/>
  <c r="AF53" i="19" s="1"/>
  <c r="AN19" i="21"/>
  <c r="AN40" i="19"/>
  <c r="AN52" i="19" s="1"/>
  <c r="AN100" i="20"/>
  <c r="AN151" i="19"/>
  <c r="AN163" i="19" s="1"/>
  <c r="AN97" i="19"/>
  <c r="AN46" i="21"/>
  <c r="AN34" i="21"/>
  <c r="AJ19" i="21"/>
  <c r="AJ46" i="21"/>
  <c r="AJ100" i="20"/>
  <c r="AJ72" i="20" s="1"/>
  <c r="AJ151" i="19"/>
  <c r="AJ163" i="19" s="1"/>
  <c r="AJ40" i="19"/>
  <c r="AJ52" i="19" s="1"/>
  <c r="AJ34" i="21"/>
  <c r="AJ97" i="19"/>
  <c r="AF19" i="21"/>
  <c r="AF46" i="21"/>
  <c r="AF100" i="20"/>
  <c r="AF72" i="20" s="1"/>
  <c r="AF151" i="19"/>
  <c r="AF163" i="19" s="1"/>
  <c r="AF40" i="19"/>
  <c r="AF34" i="21"/>
  <c r="AF97" i="19"/>
  <c r="AN41" i="21"/>
  <c r="AN146" i="19"/>
  <c r="AN29" i="21"/>
  <c r="AN92" i="19"/>
  <c r="AN95" i="20"/>
  <c r="AN33" i="20" s="1"/>
  <c r="AN35" i="20" s="1"/>
  <c r="AO36" i="20" s="1"/>
  <c r="AN14" i="21"/>
  <c r="AN35" i="19"/>
  <c r="AN47" i="19" s="1"/>
  <c r="AJ41" i="21"/>
  <c r="AJ146" i="19"/>
  <c r="AJ35" i="19"/>
  <c r="AJ29" i="21"/>
  <c r="AJ92" i="19"/>
  <c r="AJ95" i="20"/>
  <c r="AJ33" i="20" s="1"/>
  <c r="AJ35" i="20" s="1"/>
  <c r="AK36" i="20" s="1"/>
  <c r="AJ14" i="21"/>
  <c r="AF41" i="21"/>
  <c r="AF146" i="19"/>
  <c r="AF35" i="19"/>
  <c r="AF47" i="19" s="1"/>
  <c r="AF29" i="21"/>
  <c r="AF92" i="19"/>
  <c r="AF95" i="20"/>
  <c r="AF33" i="20" s="1"/>
  <c r="AF35" i="20" s="1"/>
  <c r="AG36" i="20" s="1"/>
  <c r="AF14" i="21"/>
  <c r="AN34" i="19"/>
  <c r="AN46" i="19" s="1"/>
  <c r="AN13" i="21"/>
  <c r="AN94" i="20"/>
  <c r="AN26" i="20" s="1"/>
  <c r="AN28" i="20" s="1"/>
  <c r="AO29" i="20" s="1"/>
  <c r="AN91" i="19"/>
  <c r="AN40" i="21"/>
  <c r="AN28" i="21"/>
  <c r="AN145" i="19"/>
  <c r="AN157" i="19" s="1"/>
  <c r="AJ34" i="19"/>
  <c r="AJ46" i="19" s="1"/>
  <c r="AJ28" i="21"/>
  <c r="AJ94" i="20"/>
  <c r="AJ26" i="20" s="1"/>
  <c r="AJ28" i="20" s="1"/>
  <c r="AJ91" i="19"/>
  <c r="AJ13" i="21"/>
  <c r="AJ145" i="19"/>
  <c r="AJ157" i="19" s="1"/>
  <c r="AJ40" i="21"/>
  <c r="AF34" i="19"/>
  <c r="AF46" i="19" s="1"/>
  <c r="AF28" i="21"/>
  <c r="AF94" i="20"/>
  <c r="AF91" i="19"/>
  <c r="AF13" i="21"/>
  <c r="AF145" i="19"/>
  <c r="AF157" i="19" s="1"/>
  <c r="AF40" i="21"/>
  <c r="AN27" i="21"/>
  <c r="AN90" i="19"/>
  <c r="AN12" i="21"/>
  <c r="AN39" i="21"/>
  <c r="AN144" i="19"/>
  <c r="AN156" i="19" s="1"/>
  <c r="AN93" i="20"/>
  <c r="AN19" i="20" s="1"/>
  <c r="AN21" i="20" s="1"/>
  <c r="AO22" i="20" s="1"/>
  <c r="AN33" i="19"/>
  <c r="AN45" i="19" s="1"/>
  <c r="AJ27" i="21"/>
  <c r="AJ90" i="19"/>
  <c r="AJ12" i="21"/>
  <c r="AJ39" i="21"/>
  <c r="AJ144" i="19"/>
  <c r="AJ93" i="20"/>
  <c r="AJ19" i="20" s="1"/>
  <c r="AJ21" i="20" s="1"/>
  <c r="AK22" i="20" s="1"/>
  <c r="AJ33" i="19"/>
  <c r="AJ45" i="19" s="1"/>
  <c r="AF27" i="21"/>
  <c r="AF90" i="19"/>
  <c r="AF12" i="21"/>
  <c r="AF39" i="21"/>
  <c r="AF144" i="19"/>
  <c r="AF156" i="19" s="1"/>
  <c r="AF93" i="20"/>
  <c r="AF33" i="19"/>
  <c r="AF45" i="19" s="1"/>
  <c r="AA36" i="21"/>
  <c r="AA102" i="20"/>
  <c r="AA42" i="20" s="1"/>
  <c r="AA99" i="19"/>
  <c r="AA21" i="21"/>
  <c r="AA48" i="21"/>
  <c r="AA153" i="19"/>
  <c r="AA165" i="19" s="1"/>
  <c r="AA42" i="19"/>
  <c r="AA54" i="19" s="1"/>
  <c r="W21" i="21"/>
  <c r="W48" i="21"/>
  <c r="W153" i="19"/>
  <c r="W165" i="19" s="1"/>
  <c r="W42" i="19"/>
  <c r="W54" i="19" s="1"/>
  <c r="W36" i="21"/>
  <c r="W99" i="19"/>
  <c r="S21" i="21"/>
  <c r="S48" i="21"/>
  <c r="S153" i="19"/>
  <c r="S165" i="19" s="1"/>
  <c r="S42" i="19"/>
  <c r="S54" i="19" s="1"/>
  <c r="S36" i="21"/>
  <c r="S99" i="19"/>
  <c r="S102" i="20"/>
  <c r="S42" i="20" s="1"/>
  <c r="AA20" i="21"/>
  <c r="AA47" i="21"/>
  <c r="AA152" i="19"/>
  <c r="AA164" i="19" s="1"/>
  <c r="AA101" i="20"/>
  <c r="AA79" i="20" s="1"/>
  <c r="AA81" i="20" s="1"/>
  <c r="AA41" i="19"/>
  <c r="AA53" i="19" s="1"/>
  <c r="AA35" i="21"/>
  <c r="AA98" i="19"/>
  <c r="W47" i="21"/>
  <c r="W152" i="19"/>
  <c r="W164" i="19" s="1"/>
  <c r="W101" i="20"/>
  <c r="W79" i="20" s="1"/>
  <c r="W81" i="20" s="1"/>
  <c r="X82" i="20" s="1"/>
  <c r="W41" i="19"/>
  <c r="W53" i="19" s="1"/>
  <c r="W35" i="21"/>
  <c r="W98" i="19"/>
  <c r="W20" i="21"/>
  <c r="S47" i="21"/>
  <c r="S152" i="19"/>
  <c r="S164" i="19" s="1"/>
  <c r="S101" i="20"/>
  <c r="S79" i="20" s="1"/>
  <c r="S81" i="20" s="1"/>
  <c r="T82" i="20" s="1"/>
  <c r="S41" i="19"/>
  <c r="S53" i="19" s="1"/>
  <c r="S35" i="21"/>
  <c r="S98" i="19"/>
  <c r="S20" i="21"/>
  <c r="AA46" i="21"/>
  <c r="AA100" i="20"/>
  <c r="AA72" i="20" s="1"/>
  <c r="AA151" i="19"/>
  <c r="AA163" i="19" s="1"/>
  <c r="AA40" i="19"/>
  <c r="AA52" i="19" s="1"/>
  <c r="AA34" i="21"/>
  <c r="AA97" i="19"/>
  <c r="AA19" i="21"/>
  <c r="W40" i="19"/>
  <c r="W52" i="19" s="1"/>
  <c r="W34" i="21"/>
  <c r="W97" i="19"/>
  <c r="W19" i="21"/>
  <c r="W100" i="20"/>
  <c r="W72" i="20" s="1"/>
  <c r="W46" i="21"/>
  <c r="W151" i="19"/>
  <c r="S40" i="19"/>
  <c r="S52" i="19" s="1"/>
  <c r="S34" i="21"/>
  <c r="S97" i="19"/>
  <c r="S19" i="21"/>
  <c r="S100" i="20"/>
  <c r="S72" i="20" s="1"/>
  <c r="S46" i="21"/>
  <c r="S151" i="19"/>
  <c r="S163" i="19" s="1"/>
  <c r="AA35" i="19"/>
  <c r="AA29" i="21"/>
  <c r="AA92" i="19"/>
  <c r="AA14" i="21"/>
  <c r="AA95" i="20"/>
  <c r="AA33" i="20" s="1"/>
  <c r="AA35" i="20" s="1"/>
  <c r="AB36" i="20" s="1"/>
  <c r="AA41" i="21"/>
  <c r="AA146" i="19"/>
  <c r="W29" i="21"/>
  <c r="W92" i="19"/>
  <c r="W14" i="21"/>
  <c r="W95" i="20"/>
  <c r="W33" i="20" s="1"/>
  <c r="W35" i="20" s="1"/>
  <c r="X36" i="20" s="1"/>
  <c r="W41" i="21"/>
  <c r="W146" i="19"/>
  <c r="W35" i="19"/>
  <c r="W47" i="19" s="1"/>
  <c r="S29" i="21"/>
  <c r="S92" i="19"/>
  <c r="S14" i="21"/>
  <c r="S95" i="20"/>
  <c r="S33" i="20" s="1"/>
  <c r="S35" i="20" s="1"/>
  <c r="S41" i="21"/>
  <c r="S146" i="19"/>
  <c r="S35" i="19"/>
  <c r="AA28" i="21"/>
  <c r="AA94" i="20"/>
  <c r="AA26" i="20" s="1"/>
  <c r="AA28" i="20" s="1"/>
  <c r="AB29" i="20" s="1"/>
  <c r="AA91" i="19"/>
  <c r="AA13" i="21"/>
  <c r="AA40" i="21"/>
  <c r="AA145" i="19"/>
  <c r="AA157" i="19" s="1"/>
  <c r="AA34" i="19"/>
  <c r="AA46" i="19" s="1"/>
  <c r="W13" i="21"/>
  <c r="W40" i="21"/>
  <c r="W145" i="19"/>
  <c r="W157" i="19" s="1"/>
  <c r="W34" i="19"/>
  <c r="W46" i="19" s="1"/>
  <c r="W94" i="20"/>
  <c r="W91" i="19"/>
  <c r="W28" i="21"/>
  <c r="S13" i="21"/>
  <c r="S40" i="21"/>
  <c r="S145" i="19"/>
  <c r="S157" i="19" s="1"/>
  <c r="S34" i="19"/>
  <c r="S46" i="19" s="1"/>
  <c r="S94" i="20"/>
  <c r="S26" i="20" s="1"/>
  <c r="S28" i="20" s="1"/>
  <c r="T29" i="20" s="1"/>
  <c r="S91" i="19"/>
  <c r="S28" i="21"/>
  <c r="AA12" i="21"/>
  <c r="AA39" i="21"/>
  <c r="AA144" i="19"/>
  <c r="AA93" i="20"/>
  <c r="AA19" i="20" s="1"/>
  <c r="AA21" i="20" s="1"/>
  <c r="AA33" i="19"/>
  <c r="AA45" i="19" s="1"/>
  <c r="AA27" i="21"/>
  <c r="AA90" i="19"/>
  <c r="W39" i="21"/>
  <c r="W144" i="19"/>
  <c r="W156" i="19" s="1"/>
  <c r="W93" i="20"/>
  <c r="W19" i="20" s="1"/>
  <c r="W21" i="20" s="1"/>
  <c r="X22" i="20" s="1"/>
  <c r="W33" i="19"/>
  <c r="W27" i="21"/>
  <c r="W90" i="19"/>
  <c r="W12" i="21"/>
  <c r="S39" i="21"/>
  <c r="S144" i="19"/>
  <c r="S156" i="19" s="1"/>
  <c r="S93" i="20"/>
  <c r="S19" i="20" s="1"/>
  <c r="S21" i="20" s="1"/>
  <c r="T22" i="20" s="1"/>
  <c r="S33" i="19"/>
  <c r="S45" i="19" s="1"/>
  <c r="S27" i="21"/>
  <c r="S90" i="19"/>
  <c r="S12" i="21"/>
  <c r="E7" i="11"/>
  <c r="DJ6" i="18"/>
  <c r="E217" i="19"/>
  <c r="E260" i="19" s="1"/>
  <c r="AB6" i="18"/>
  <c r="I7" i="11"/>
  <c r="I217" i="19"/>
  <c r="I260" i="19" s="1"/>
  <c r="AF6" i="18"/>
  <c r="DN6" i="18"/>
  <c r="M7" i="11"/>
  <c r="M218" i="19"/>
  <c r="M261" i="19" s="1"/>
  <c r="AJ6" i="18"/>
  <c r="DR13" i="18" s="1"/>
  <c r="DR6" i="18"/>
  <c r="F129" i="11"/>
  <c r="G129" i="11" s="1"/>
  <c r="H129" i="11" s="1"/>
  <c r="I129" i="11" s="1"/>
  <c r="J129" i="11" s="1"/>
  <c r="K129" i="11" s="1"/>
  <c r="F123" i="11"/>
  <c r="F159" i="11"/>
  <c r="F116" i="11"/>
  <c r="F131" i="11"/>
  <c r="F160" i="11"/>
  <c r="F165" i="11"/>
  <c r="F122" i="11"/>
  <c r="F120" i="11"/>
  <c r="F169" i="11"/>
  <c r="F172" i="11"/>
  <c r="F119" i="11"/>
  <c r="F125" i="11"/>
  <c r="F166" i="11"/>
  <c r="F161" i="11"/>
  <c r="F118" i="11"/>
  <c r="F163" i="11"/>
  <c r="F164" i="11"/>
  <c r="F126" i="11"/>
  <c r="G126" i="11" s="1"/>
  <c r="H126" i="11" s="1"/>
  <c r="I126" i="11" s="1"/>
  <c r="J126" i="11" s="1"/>
  <c r="K126" i="11" s="1"/>
  <c r="F173" i="11"/>
  <c r="G173" i="11" s="1"/>
  <c r="H173" i="11" s="1"/>
  <c r="I173" i="11" s="1"/>
  <c r="J173" i="11" s="1"/>
  <c r="K173" i="11" s="1"/>
  <c r="F167" i="11"/>
  <c r="F124" i="11"/>
  <c r="F168" i="11"/>
  <c r="F121" i="11"/>
  <c r="F127" i="11"/>
  <c r="F162" i="11"/>
  <c r="F117" i="11"/>
  <c r="F170" i="11"/>
  <c r="G170" i="11" s="1"/>
  <c r="H170" i="11" s="1"/>
  <c r="I170" i="11" s="1"/>
  <c r="J170" i="11" s="1"/>
  <c r="K170" i="11" s="1"/>
  <c r="F171" i="11"/>
  <c r="F130" i="11"/>
  <c r="F174" i="11"/>
  <c r="F128" i="11"/>
  <c r="G128" i="11" s="1"/>
  <c r="H128" i="11" s="1"/>
  <c r="I128" i="11" s="1"/>
  <c r="J128" i="11" s="1"/>
  <c r="K128" i="11" s="1"/>
  <c r="AT15" i="17"/>
  <c r="AT16" i="17" s="1"/>
  <c r="C355" i="1"/>
  <c r="D355" i="1" s="1"/>
  <c r="E355" i="1" s="1"/>
  <c r="F355" i="1" s="1"/>
  <c r="G355" i="1" s="1"/>
  <c r="H355" i="1" s="1"/>
  <c r="AM15" i="17"/>
  <c r="DI4" i="18"/>
  <c r="AF15" i="17"/>
  <c r="G6" i="18"/>
  <c r="G32" i="18" s="1"/>
  <c r="AA4" i="18"/>
  <c r="AB50" i="18" s="1"/>
  <c r="D5" i="13"/>
  <c r="E14" i="34" s="1"/>
  <c r="E15" i="34" s="1"/>
  <c r="K7" i="31"/>
  <c r="G7" i="31"/>
  <c r="C7" i="31"/>
  <c r="N9" i="28"/>
  <c r="J9" i="28"/>
  <c r="F9" i="28"/>
  <c r="O8" i="28"/>
  <c r="M14" i="29"/>
  <c r="I14" i="29"/>
  <c r="E14" i="29"/>
  <c r="C13" i="29"/>
  <c r="E13" i="1"/>
  <c r="Q5" i="36" s="1"/>
  <c r="N336" i="1"/>
  <c r="J336" i="1"/>
  <c r="F336" i="1"/>
  <c r="C335" i="1"/>
  <c r="N7" i="31"/>
  <c r="J7" i="31"/>
  <c r="F7" i="31"/>
  <c r="O6" i="31"/>
  <c r="M9" i="28"/>
  <c r="I9" i="28"/>
  <c r="E9" i="28"/>
  <c r="C8" i="28"/>
  <c r="L14" i="29"/>
  <c r="H14" i="29"/>
  <c r="D14" i="29"/>
  <c r="M7" i="31"/>
  <c r="I7" i="31"/>
  <c r="E7" i="31"/>
  <c r="C6" i="31"/>
  <c r="L9" i="28"/>
  <c r="H9" i="28"/>
  <c r="D9" i="28"/>
  <c r="K14" i="29"/>
  <c r="G14" i="29"/>
  <c r="C14" i="29"/>
  <c r="L336" i="1"/>
  <c r="H336" i="1"/>
  <c r="D336" i="1"/>
  <c r="C91" i="19"/>
  <c r="BQ103" i="19" s="1"/>
  <c r="C115" i="19"/>
  <c r="C99" i="19"/>
  <c r="C123" i="19"/>
  <c r="O13" i="29"/>
  <c r="K9" i="28"/>
  <c r="D7" i="31"/>
  <c r="BO144" i="19"/>
  <c r="BO156" i="19" s="1"/>
  <c r="BO21" i="21"/>
  <c r="BN97" i="19"/>
  <c r="BN41" i="19"/>
  <c r="BN53" i="19" s="1"/>
  <c r="BN101" i="20"/>
  <c r="BN48" i="21"/>
  <c r="BN14" i="21"/>
  <c r="BK99" i="19"/>
  <c r="BK111" i="19" s="1"/>
  <c r="BK20" i="21"/>
  <c r="BJ91" i="19"/>
  <c r="BJ103" i="19" s="1"/>
  <c r="BJ35" i="19"/>
  <c r="BJ47" i="19" s="1"/>
  <c r="BJ94" i="20"/>
  <c r="BJ26" i="20" s="1"/>
  <c r="BJ28" i="20" s="1"/>
  <c r="BK29" i="20" s="1"/>
  <c r="BJ46" i="21"/>
  <c r="BJ12" i="21"/>
  <c r="BI90" i="19"/>
  <c r="BG33" i="19"/>
  <c r="BG45" i="19" s="1"/>
  <c r="BG40" i="21"/>
  <c r="BF151" i="19"/>
  <c r="BF163" i="19" s="1"/>
  <c r="BF102" i="20"/>
  <c r="BF42" i="20" s="1"/>
  <c r="BF28" i="21"/>
  <c r="BB152" i="19"/>
  <c r="BB164" i="19" s="1"/>
  <c r="BB29" i="21"/>
  <c r="BA92" i="19"/>
  <c r="BA40" i="19"/>
  <c r="BA52" i="19" s="1"/>
  <c r="BA47" i="21"/>
  <c r="BA13" i="21"/>
  <c r="AW21" i="21"/>
  <c r="AT152" i="19"/>
  <c r="AS13" i="21"/>
  <c r="AJ101" i="20"/>
  <c r="M21" i="21"/>
  <c r="M36" i="21"/>
  <c r="M48" i="21"/>
  <c r="M153" i="19"/>
  <c r="M42" i="19"/>
  <c r="M54" i="19" s="1"/>
  <c r="M102" i="20"/>
  <c r="M99" i="19"/>
  <c r="I21" i="21"/>
  <c r="I36" i="21"/>
  <c r="I48" i="21"/>
  <c r="I42" i="19"/>
  <c r="I54" i="19" s="1"/>
  <c r="I99" i="19"/>
  <c r="I102" i="20"/>
  <c r="I153" i="19"/>
  <c r="I165" i="19" s="1"/>
  <c r="E21" i="21"/>
  <c r="E36" i="21"/>
  <c r="E48" i="21"/>
  <c r="E102" i="20"/>
  <c r="E99" i="19"/>
  <c r="E153" i="19"/>
  <c r="E165" i="19" s="1"/>
  <c r="E42" i="19"/>
  <c r="E54" i="19" s="1"/>
  <c r="M20" i="21"/>
  <c r="M35" i="21"/>
  <c r="M47" i="21"/>
  <c r="M152" i="19"/>
  <c r="M164" i="19" s="1"/>
  <c r="M101" i="20"/>
  <c r="M79" i="20" s="1"/>
  <c r="M41" i="19"/>
  <c r="M53" i="19" s="1"/>
  <c r="M98" i="19"/>
  <c r="I20" i="21"/>
  <c r="I35" i="21"/>
  <c r="I47" i="21"/>
  <c r="I152" i="19"/>
  <c r="I164" i="19" s="1"/>
  <c r="I98" i="19"/>
  <c r="I101" i="20"/>
  <c r="I41" i="19"/>
  <c r="I53" i="19" s="1"/>
  <c r="E20" i="21"/>
  <c r="E35" i="21"/>
  <c r="E47" i="21"/>
  <c r="E152" i="19"/>
  <c r="E164" i="19" s="1"/>
  <c r="E101" i="20"/>
  <c r="E79" i="20" s="1"/>
  <c r="E41" i="19"/>
  <c r="E53" i="19" s="1"/>
  <c r="E98" i="19"/>
  <c r="M19" i="21"/>
  <c r="M34" i="21"/>
  <c r="M46" i="21"/>
  <c r="M40" i="19"/>
  <c r="M52" i="19" s="1"/>
  <c r="M97" i="19"/>
  <c r="M100" i="20"/>
  <c r="M72" i="20" s="1"/>
  <c r="M119" i="19" s="1"/>
  <c r="M151" i="19"/>
  <c r="M163" i="19" s="1"/>
  <c r="I19" i="21"/>
  <c r="I34" i="21"/>
  <c r="I46" i="21"/>
  <c r="I40" i="19"/>
  <c r="I52" i="19" s="1"/>
  <c r="I100" i="20"/>
  <c r="I151" i="19"/>
  <c r="I163" i="19" s="1"/>
  <c r="I97" i="19"/>
  <c r="E19" i="21"/>
  <c r="E34" i="21"/>
  <c r="E46" i="21"/>
  <c r="E100" i="20"/>
  <c r="E72" i="20" s="1"/>
  <c r="E119" i="19" s="1"/>
  <c r="E151" i="19"/>
  <c r="E163" i="19" s="1"/>
  <c r="E40" i="19"/>
  <c r="E52" i="19" s="1"/>
  <c r="E97" i="19"/>
  <c r="M14" i="21"/>
  <c r="M41" i="21"/>
  <c r="M29" i="21"/>
  <c r="M92" i="19"/>
  <c r="M95" i="20"/>
  <c r="M33" i="20" s="1"/>
  <c r="M146" i="19"/>
  <c r="M35" i="19"/>
  <c r="I14" i="21"/>
  <c r="I29" i="21"/>
  <c r="I92" i="19"/>
  <c r="I95" i="20"/>
  <c r="I41" i="21"/>
  <c r="I146" i="19"/>
  <c r="I35" i="19"/>
  <c r="E14" i="21"/>
  <c r="E41" i="21"/>
  <c r="E35" i="19"/>
  <c r="E47" i="19" s="1"/>
  <c r="E92" i="19"/>
  <c r="E29" i="21"/>
  <c r="E95" i="20"/>
  <c r="E146" i="19"/>
  <c r="M13" i="21"/>
  <c r="M28" i="21"/>
  <c r="M40" i="21"/>
  <c r="M145" i="19"/>
  <c r="M157" i="19" s="1"/>
  <c r="M34" i="19"/>
  <c r="M91" i="19"/>
  <c r="M94" i="20"/>
  <c r="I13" i="21"/>
  <c r="I28" i="21"/>
  <c r="I40" i="21"/>
  <c r="I34" i="19"/>
  <c r="I46" i="19" s="1"/>
  <c r="I94" i="20"/>
  <c r="I26" i="20" s="1"/>
  <c r="I145" i="19"/>
  <c r="I157" i="19" s="1"/>
  <c r="I91" i="19"/>
  <c r="E13" i="21"/>
  <c r="E28" i="21"/>
  <c r="E40" i="21"/>
  <c r="E94" i="20"/>
  <c r="E26" i="20" s="1"/>
  <c r="E91" i="19"/>
  <c r="E145" i="19"/>
  <c r="E157" i="19" s="1"/>
  <c r="E34" i="19"/>
  <c r="E46" i="19" s="1"/>
  <c r="M12" i="21"/>
  <c r="M27" i="21"/>
  <c r="M39" i="21"/>
  <c r="M144" i="19"/>
  <c r="M156" i="19" s="1"/>
  <c r="M93" i="20"/>
  <c r="M19" i="20" s="1"/>
  <c r="M33" i="19"/>
  <c r="M45" i="19" s="1"/>
  <c r="M90" i="19"/>
  <c r="I12" i="21"/>
  <c r="I27" i="21"/>
  <c r="I39" i="21"/>
  <c r="I144" i="19"/>
  <c r="I156" i="19" s="1"/>
  <c r="I93" i="20"/>
  <c r="I90" i="19"/>
  <c r="I33" i="19"/>
  <c r="I45" i="19" s="1"/>
  <c r="E12" i="21"/>
  <c r="E27" i="21"/>
  <c r="E39" i="21"/>
  <c r="E144" i="19"/>
  <c r="E156" i="19" s="1"/>
  <c r="E93" i="20"/>
  <c r="E33" i="19"/>
  <c r="E90" i="19"/>
  <c r="BM48" i="21"/>
  <c r="BM153" i="19"/>
  <c r="BM165" i="19" s="1"/>
  <c r="BM42" i="19"/>
  <c r="BM36" i="21"/>
  <c r="BM102" i="20"/>
  <c r="BM42" i="20" s="1"/>
  <c r="BM99" i="19"/>
  <c r="BI36" i="21"/>
  <c r="BI102" i="20"/>
  <c r="BI42" i="20" s="1"/>
  <c r="BI99" i="19"/>
  <c r="BI21" i="21"/>
  <c r="BI48" i="21"/>
  <c r="BI153" i="19"/>
  <c r="BI165" i="19" s="1"/>
  <c r="BE48" i="21"/>
  <c r="BE153" i="19"/>
  <c r="BE165" i="19" s="1"/>
  <c r="BE42" i="19"/>
  <c r="BE36" i="21"/>
  <c r="BE102" i="20"/>
  <c r="BE42" i="20" s="1"/>
  <c r="BE99" i="19"/>
  <c r="BM101" i="20"/>
  <c r="BM79" i="20" s="1"/>
  <c r="BM81" i="20" s="1"/>
  <c r="BN82" i="20" s="1"/>
  <c r="BM41" i="19"/>
  <c r="BM53" i="19" s="1"/>
  <c r="BM35" i="21"/>
  <c r="BM98" i="19"/>
  <c r="BM20" i="21"/>
  <c r="BI20" i="21"/>
  <c r="BI47" i="21"/>
  <c r="BI152" i="19"/>
  <c r="BI164" i="19" s="1"/>
  <c r="BI101" i="20"/>
  <c r="BI41" i="19"/>
  <c r="BI53" i="19" s="1"/>
  <c r="BE101" i="20"/>
  <c r="BE79" i="20" s="1"/>
  <c r="BE81" i="20" s="1"/>
  <c r="BF82" i="20" s="1"/>
  <c r="BE41" i="19"/>
  <c r="BE53" i="19" s="1"/>
  <c r="BE35" i="21"/>
  <c r="BE98" i="19"/>
  <c r="BE20" i="21"/>
  <c r="BM34" i="21"/>
  <c r="BM97" i="19"/>
  <c r="BM19" i="21"/>
  <c r="BM46" i="21"/>
  <c r="BM100" i="20"/>
  <c r="BM72" i="20" s="1"/>
  <c r="BM151" i="19"/>
  <c r="BM163" i="19" s="1"/>
  <c r="BI46" i="21"/>
  <c r="BI100" i="20"/>
  <c r="BI72" i="20" s="1"/>
  <c r="BI151" i="19"/>
  <c r="BI163" i="19" s="1"/>
  <c r="BI40" i="19"/>
  <c r="BI34" i="21"/>
  <c r="BI97" i="19"/>
  <c r="BE34" i="21"/>
  <c r="BE97" i="19"/>
  <c r="BE19" i="21"/>
  <c r="BE46" i="21"/>
  <c r="BE100" i="20"/>
  <c r="BE72" i="20" s="1"/>
  <c r="BE151" i="19"/>
  <c r="BE163" i="19" s="1"/>
  <c r="BM14" i="21"/>
  <c r="BM95" i="20"/>
  <c r="BM33" i="20" s="1"/>
  <c r="BM35" i="20" s="1"/>
  <c r="BN36" i="20" s="1"/>
  <c r="BM41" i="21"/>
  <c r="BM146" i="19"/>
  <c r="BM35" i="19"/>
  <c r="BM47" i="19" s="1"/>
  <c r="BI35" i="19"/>
  <c r="BI47" i="19" s="1"/>
  <c r="BI29" i="21"/>
  <c r="BI92" i="19"/>
  <c r="BI14" i="21"/>
  <c r="BI95" i="20"/>
  <c r="BI33" i="20" s="1"/>
  <c r="BI35" i="20" s="1"/>
  <c r="BJ36" i="20" s="1"/>
  <c r="BE14" i="21"/>
  <c r="BE95" i="20"/>
  <c r="BE41" i="21"/>
  <c r="BE146" i="19"/>
  <c r="BE35" i="19"/>
  <c r="BE47" i="19" s="1"/>
  <c r="BM40" i="21"/>
  <c r="BM145" i="19"/>
  <c r="BM157" i="19" s="1"/>
  <c r="BM34" i="19"/>
  <c r="BM46" i="19" s="1"/>
  <c r="BM28" i="21"/>
  <c r="BM94" i="20"/>
  <c r="BM91" i="19"/>
  <c r="BI28" i="21"/>
  <c r="BI94" i="20"/>
  <c r="BI26" i="20" s="1"/>
  <c r="BI28" i="20" s="1"/>
  <c r="BJ29" i="20" s="1"/>
  <c r="BI91" i="19"/>
  <c r="BI13" i="21"/>
  <c r="BI40" i="21"/>
  <c r="BI145" i="19"/>
  <c r="BI157" i="19" s="1"/>
  <c r="BE40" i="21"/>
  <c r="BE145" i="19"/>
  <c r="BE157" i="19" s="1"/>
  <c r="BE34" i="19"/>
  <c r="BE46" i="19" s="1"/>
  <c r="BE28" i="21"/>
  <c r="BE94" i="20"/>
  <c r="BE26" i="20" s="1"/>
  <c r="BE28" i="20" s="1"/>
  <c r="BF29" i="20" s="1"/>
  <c r="BE91" i="19"/>
  <c r="BM93" i="20"/>
  <c r="BM19" i="20" s="1"/>
  <c r="BM21" i="20" s="1"/>
  <c r="BN22" i="20" s="1"/>
  <c r="BM33" i="19"/>
  <c r="BM45" i="19" s="1"/>
  <c r="BM27" i="21"/>
  <c r="BM90" i="19"/>
  <c r="BM12" i="21"/>
  <c r="BI12" i="21"/>
  <c r="BI39" i="21"/>
  <c r="BI144" i="19"/>
  <c r="BI156" i="19" s="1"/>
  <c r="BI93" i="20"/>
  <c r="BI19" i="20" s="1"/>
  <c r="BI21" i="20" s="1"/>
  <c r="BI33" i="19"/>
  <c r="BI45" i="19" s="1"/>
  <c r="BE93" i="20"/>
  <c r="BE33" i="19"/>
  <c r="BE45" i="19" s="1"/>
  <c r="BE27" i="21"/>
  <c r="BE90" i="19"/>
  <c r="BE12" i="21"/>
  <c r="AZ48" i="21"/>
  <c r="AZ153" i="19"/>
  <c r="AZ42" i="19"/>
  <c r="AZ54" i="19" s="1"/>
  <c r="AZ36" i="21"/>
  <c r="AZ102" i="20"/>
  <c r="AZ42" i="20" s="1"/>
  <c r="AZ99" i="19"/>
  <c r="AV48" i="21"/>
  <c r="AV153" i="19"/>
  <c r="AV42" i="19"/>
  <c r="AV54" i="19" s="1"/>
  <c r="AV36" i="21"/>
  <c r="AV102" i="20"/>
  <c r="AV42" i="20" s="1"/>
  <c r="AV99" i="19"/>
  <c r="AV21" i="21"/>
  <c r="AR48" i="21"/>
  <c r="AR153" i="19"/>
  <c r="AR165" i="19" s="1"/>
  <c r="AR42" i="19"/>
  <c r="AR36" i="21"/>
  <c r="AR102" i="20"/>
  <c r="AR42" i="20" s="1"/>
  <c r="AR99" i="19"/>
  <c r="AR21" i="21"/>
  <c r="AZ101" i="20"/>
  <c r="AZ79" i="20" s="1"/>
  <c r="AZ81" i="20" s="1"/>
  <c r="BA82" i="20" s="1"/>
  <c r="AZ41" i="19"/>
  <c r="AZ53" i="19" s="1"/>
  <c r="AZ35" i="21"/>
  <c r="AZ98" i="19"/>
  <c r="AZ20" i="21"/>
  <c r="AV101" i="20"/>
  <c r="AV79" i="20" s="1"/>
  <c r="AV81" i="20" s="1"/>
  <c r="AW82" i="20" s="1"/>
  <c r="AV41" i="19"/>
  <c r="AV53" i="19" s="1"/>
  <c r="AV35" i="21"/>
  <c r="AV98" i="19"/>
  <c r="AV20" i="21"/>
  <c r="AV47" i="21"/>
  <c r="AR101" i="20"/>
  <c r="AR41" i="19"/>
  <c r="AR53" i="19" s="1"/>
  <c r="AR35" i="21"/>
  <c r="AR98" i="19"/>
  <c r="AR20" i="21"/>
  <c r="AR47" i="21"/>
  <c r="AZ34" i="21"/>
  <c r="AZ97" i="19"/>
  <c r="AZ19" i="21"/>
  <c r="AZ46" i="21"/>
  <c r="AZ100" i="20"/>
  <c r="AZ72" i="20" s="1"/>
  <c r="AZ151" i="19"/>
  <c r="AZ163" i="19" s="1"/>
  <c r="AV34" i="21"/>
  <c r="AV97" i="19"/>
  <c r="AV19" i="21"/>
  <c r="AV46" i="21"/>
  <c r="AV100" i="20"/>
  <c r="AV72" i="20" s="1"/>
  <c r="AV151" i="19"/>
  <c r="AV163" i="19" s="1"/>
  <c r="AV40" i="19"/>
  <c r="AV52" i="19" s="1"/>
  <c r="AR34" i="21"/>
  <c r="AR97" i="19"/>
  <c r="AR19" i="21"/>
  <c r="AR46" i="21"/>
  <c r="AR100" i="20"/>
  <c r="AR72" i="20" s="1"/>
  <c r="AR151" i="19"/>
  <c r="AR40" i="19"/>
  <c r="AR52" i="19" s="1"/>
  <c r="AZ14" i="21"/>
  <c r="AZ95" i="20"/>
  <c r="AZ33" i="20" s="1"/>
  <c r="AZ35" i="20" s="1"/>
  <c r="AZ41" i="21"/>
  <c r="AZ146" i="19"/>
  <c r="AZ35" i="19"/>
  <c r="AZ47" i="19" s="1"/>
  <c r="AV14" i="21"/>
  <c r="AV95" i="20"/>
  <c r="AV33" i="20" s="1"/>
  <c r="AV35" i="20" s="1"/>
  <c r="AW36" i="20" s="1"/>
  <c r="AV41" i="21"/>
  <c r="AV146" i="19"/>
  <c r="AV35" i="19"/>
  <c r="AV47" i="19" s="1"/>
  <c r="AV92" i="19"/>
  <c r="AR14" i="21"/>
  <c r="AR95" i="20"/>
  <c r="AR33" i="20" s="1"/>
  <c r="AR35" i="20" s="1"/>
  <c r="AS36" i="20" s="1"/>
  <c r="AR41" i="21"/>
  <c r="AR146" i="19"/>
  <c r="AR35" i="19"/>
  <c r="AR47" i="19" s="1"/>
  <c r="AR92" i="19"/>
  <c r="AZ40" i="21"/>
  <c r="AZ145" i="19"/>
  <c r="AZ157" i="19" s="1"/>
  <c r="AZ34" i="19"/>
  <c r="AZ46" i="19" s="1"/>
  <c r="AZ28" i="21"/>
  <c r="AZ94" i="20"/>
  <c r="AZ26" i="20" s="1"/>
  <c r="AZ28" i="20" s="1"/>
  <c r="BA29" i="20" s="1"/>
  <c r="AZ91" i="19"/>
  <c r="AV40" i="21"/>
  <c r="AV145" i="19"/>
  <c r="AV157" i="19" s="1"/>
  <c r="AV34" i="19"/>
  <c r="AV46" i="19" s="1"/>
  <c r="AV28" i="21"/>
  <c r="AV94" i="20"/>
  <c r="AV26" i="20" s="1"/>
  <c r="AV28" i="20" s="1"/>
  <c r="AW29" i="20" s="1"/>
  <c r="AV91" i="19"/>
  <c r="AV13" i="21"/>
  <c r="AR40" i="21"/>
  <c r="AR145" i="19"/>
  <c r="AR157" i="19" s="1"/>
  <c r="AR34" i="19"/>
  <c r="AR46" i="19" s="1"/>
  <c r="AR28" i="21"/>
  <c r="AR94" i="20"/>
  <c r="AR91" i="19"/>
  <c r="AR13" i="21"/>
  <c r="AZ93" i="20"/>
  <c r="AZ19" i="20" s="1"/>
  <c r="AZ21" i="20" s="1"/>
  <c r="BA22" i="20" s="1"/>
  <c r="AZ33" i="19"/>
  <c r="AZ27" i="21"/>
  <c r="AZ90" i="19"/>
  <c r="AZ12" i="21"/>
  <c r="AV93" i="20"/>
  <c r="AV19" i="20" s="1"/>
  <c r="AV21" i="20" s="1"/>
  <c r="AW22" i="20" s="1"/>
  <c r="AV33" i="19"/>
  <c r="AV45" i="19" s="1"/>
  <c r="AV27" i="21"/>
  <c r="AV90" i="19"/>
  <c r="AV12" i="21"/>
  <c r="AV39" i="21"/>
  <c r="AV144" i="19"/>
  <c r="AV156" i="19" s="1"/>
  <c r="AR93" i="20"/>
  <c r="AR19" i="20" s="1"/>
  <c r="AR21" i="20" s="1"/>
  <c r="AS22" i="20" s="1"/>
  <c r="AR33" i="19"/>
  <c r="AR27" i="21"/>
  <c r="AR90" i="19"/>
  <c r="AR12" i="21"/>
  <c r="AR39" i="21"/>
  <c r="AR144" i="19"/>
  <c r="AR156" i="19" s="1"/>
  <c r="AM42" i="19"/>
  <c r="AM54" i="19" s="1"/>
  <c r="AM36" i="21"/>
  <c r="AM102" i="20"/>
  <c r="AM42" i="20" s="1"/>
  <c r="AM99" i="19"/>
  <c r="AM111" i="19" s="1"/>
  <c r="AM21" i="21"/>
  <c r="AM48" i="21"/>
  <c r="AM153" i="19"/>
  <c r="AM165" i="19" s="1"/>
  <c r="AI42" i="19"/>
  <c r="AI54" i="19" s="1"/>
  <c r="AI36" i="21"/>
  <c r="AI102" i="20"/>
  <c r="AI42" i="20" s="1"/>
  <c r="AI99" i="19"/>
  <c r="AI21" i="21"/>
  <c r="AI48" i="21"/>
  <c r="AI153" i="19"/>
  <c r="AI165" i="19" s="1"/>
  <c r="AE21" i="21"/>
  <c r="AE42" i="19"/>
  <c r="AE54" i="19" s="1"/>
  <c r="AE36" i="21"/>
  <c r="AE102" i="20"/>
  <c r="AE42" i="20" s="1"/>
  <c r="AE99" i="19"/>
  <c r="AE48" i="21"/>
  <c r="AE153" i="19"/>
  <c r="AE165" i="19" s="1"/>
  <c r="AM35" i="21"/>
  <c r="AM98" i="19"/>
  <c r="AM20" i="21"/>
  <c r="AM47" i="21"/>
  <c r="AM152" i="19"/>
  <c r="AM164" i="19" s="1"/>
  <c r="AM101" i="20"/>
  <c r="AM79" i="20" s="1"/>
  <c r="AM81" i="20" s="1"/>
  <c r="AN82" i="20" s="1"/>
  <c r="AM41" i="19"/>
  <c r="AI35" i="21"/>
  <c r="AI98" i="19"/>
  <c r="AI20" i="21"/>
  <c r="AI47" i="21"/>
  <c r="AI152" i="19"/>
  <c r="AI164" i="19" s="1"/>
  <c r="AI101" i="20"/>
  <c r="AI79" i="20" s="1"/>
  <c r="AI81" i="20" s="1"/>
  <c r="AI41" i="19"/>
  <c r="AE35" i="21"/>
  <c r="AE98" i="19"/>
  <c r="AE20" i="21"/>
  <c r="AE47" i="21"/>
  <c r="AE152" i="19"/>
  <c r="AE164" i="19" s="1"/>
  <c r="AE101" i="20"/>
  <c r="AE79" i="20" s="1"/>
  <c r="AE81" i="20" s="1"/>
  <c r="AF82" i="20" s="1"/>
  <c r="AE41" i="19"/>
  <c r="AE53" i="19" s="1"/>
  <c r="AM19" i="21"/>
  <c r="AM46" i="21"/>
  <c r="AM100" i="20"/>
  <c r="AM72" i="20" s="1"/>
  <c r="AM151" i="19"/>
  <c r="AM40" i="19"/>
  <c r="AM52" i="19" s="1"/>
  <c r="AM97" i="19"/>
  <c r="AM34" i="21"/>
  <c r="AI19" i="21"/>
  <c r="AI46" i="21"/>
  <c r="AI100" i="20"/>
  <c r="AI72" i="20" s="1"/>
  <c r="AI151" i="19"/>
  <c r="AI163" i="19" s="1"/>
  <c r="AI40" i="19"/>
  <c r="AI52" i="19" s="1"/>
  <c r="AI97" i="19"/>
  <c r="AI34" i="21"/>
  <c r="AE19" i="21"/>
  <c r="AE34" i="21"/>
  <c r="AE46" i="21"/>
  <c r="AE100" i="20"/>
  <c r="AE72" i="20" s="1"/>
  <c r="AE151" i="19"/>
  <c r="AE163" i="19" s="1"/>
  <c r="AE40" i="19"/>
  <c r="AE52" i="19" s="1"/>
  <c r="AE97" i="19"/>
  <c r="AM41" i="21"/>
  <c r="AM146" i="19"/>
  <c r="AM35" i="19"/>
  <c r="AM47" i="19" s="1"/>
  <c r="AM29" i="21"/>
  <c r="AM92" i="19"/>
  <c r="AM14" i="21"/>
  <c r="AM95" i="20"/>
  <c r="AM33" i="20" s="1"/>
  <c r="AM35" i="20" s="1"/>
  <c r="AI41" i="21"/>
  <c r="AI146" i="19"/>
  <c r="AI35" i="19"/>
  <c r="AI47" i="19" s="1"/>
  <c r="AI29" i="21"/>
  <c r="AI92" i="19"/>
  <c r="AI14" i="21"/>
  <c r="AI95" i="20"/>
  <c r="AI33" i="20" s="1"/>
  <c r="AI35" i="20" s="1"/>
  <c r="AE29" i="21"/>
  <c r="AE14" i="21"/>
  <c r="AE41" i="21"/>
  <c r="AE146" i="19"/>
  <c r="AE35" i="19"/>
  <c r="AE47" i="19" s="1"/>
  <c r="AE92" i="19"/>
  <c r="AE95" i="20"/>
  <c r="AE33" i="20" s="1"/>
  <c r="AE35" i="20" s="1"/>
  <c r="AF36" i="20" s="1"/>
  <c r="AM34" i="19"/>
  <c r="AM46" i="19" s="1"/>
  <c r="AM28" i="21"/>
  <c r="AM94" i="20"/>
  <c r="AM26" i="20" s="1"/>
  <c r="AM28" i="20" s="1"/>
  <c r="AM91" i="19"/>
  <c r="AM13" i="21"/>
  <c r="AM40" i="21"/>
  <c r="AM145" i="19"/>
  <c r="AM157" i="19" s="1"/>
  <c r="AI34" i="19"/>
  <c r="AI46" i="19" s="1"/>
  <c r="AI28" i="21"/>
  <c r="AI94" i="20"/>
  <c r="AI26" i="20" s="1"/>
  <c r="AI28" i="20" s="1"/>
  <c r="AJ29" i="20" s="1"/>
  <c r="AI91" i="19"/>
  <c r="AI13" i="21"/>
  <c r="AI40" i="21"/>
  <c r="AI145" i="19"/>
  <c r="AI157" i="19" s="1"/>
  <c r="AE13" i="21"/>
  <c r="AE34" i="19"/>
  <c r="AE46" i="19" s="1"/>
  <c r="AE94" i="20"/>
  <c r="AE91" i="19"/>
  <c r="AE40" i="21"/>
  <c r="AE145" i="19"/>
  <c r="AE157" i="19" s="1"/>
  <c r="AE28" i="21"/>
  <c r="AM27" i="21"/>
  <c r="AM90" i="19"/>
  <c r="AM12" i="21"/>
  <c r="AM39" i="21"/>
  <c r="AM144" i="19"/>
  <c r="AM156" i="19" s="1"/>
  <c r="AM33" i="19"/>
  <c r="AM93" i="20"/>
  <c r="AI27" i="21"/>
  <c r="AI90" i="19"/>
  <c r="AI12" i="21"/>
  <c r="AI39" i="21"/>
  <c r="AI144" i="19"/>
  <c r="AI33" i="19"/>
  <c r="AI45" i="19" s="1"/>
  <c r="AI93" i="20"/>
  <c r="AE27" i="21"/>
  <c r="AE90" i="19"/>
  <c r="AE39" i="21"/>
  <c r="AE144" i="19"/>
  <c r="AE33" i="19"/>
  <c r="AE45" i="19" s="1"/>
  <c r="AE12" i="21"/>
  <c r="AE93" i="20"/>
  <c r="AE19" i="20" s="1"/>
  <c r="AE21" i="20" s="1"/>
  <c r="AF22" i="20" s="1"/>
  <c r="Z21" i="21"/>
  <c r="Z48" i="21"/>
  <c r="Z153" i="19"/>
  <c r="Z165" i="19" s="1"/>
  <c r="Z42" i="19"/>
  <c r="Z54" i="19" s="1"/>
  <c r="Z99" i="19"/>
  <c r="Z102" i="20"/>
  <c r="Z42" i="20" s="1"/>
  <c r="Z36" i="21"/>
  <c r="V21" i="21"/>
  <c r="V48" i="21"/>
  <c r="V153" i="19"/>
  <c r="V165" i="19" s="1"/>
  <c r="V42" i="19"/>
  <c r="V54" i="19" s="1"/>
  <c r="V99" i="19"/>
  <c r="V102" i="20"/>
  <c r="V42" i="20" s="1"/>
  <c r="V36" i="21"/>
  <c r="R21" i="21"/>
  <c r="R48" i="21"/>
  <c r="R153" i="19"/>
  <c r="R165" i="19" s="1"/>
  <c r="R42" i="19"/>
  <c r="R54" i="19" s="1"/>
  <c r="R99" i="19"/>
  <c r="R102" i="20"/>
  <c r="R42" i="20" s="1"/>
  <c r="R36" i="21"/>
  <c r="Z47" i="21"/>
  <c r="Z152" i="19"/>
  <c r="Z164" i="19" s="1"/>
  <c r="Z101" i="20"/>
  <c r="Z79" i="20" s="1"/>
  <c r="Z81" i="20" s="1"/>
  <c r="AA82" i="20" s="1"/>
  <c r="Z41" i="19"/>
  <c r="Z53" i="19" s="1"/>
  <c r="Z35" i="21"/>
  <c r="Z98" i="19"/>
  <c r="Z20" i="21"/>
  <c r="V47" i="21"/>
  <c r="V152" i="19"/>
  <c r="V164" i="19" s="1"/>
  <c r="V101" i="20"/>
  <c r="V79" i="20" s="1"/>
  <c r="V81" i="20" s="1"/>
  <c r="V41" i="19"/>
  <c r="V53" i="19" s="1"/>
  <c r="V35" i="21"/>
  <c r="V98" i="19"/>
  <c r="V20" i="21"/>
  <c r="R47" i="21"/>
  <c r="R152" i="19"/>
  <c r="R101" i="20"/>
  <c r="R79" i="20" s="1"/>
  <c r="R81" i="20" s="1"/>
  <c r="S82" i="20" s="1"/>
  <c r="R41" i="19"/>
  <c r="R35" i="21"/>
  <c r="R98" i="19"/>
  <c r="R20" i="21"/>
  <c r="Z40" i="19"/>
  <c r="Z52" i="19" s="1"/>
  <c r="Z34" i="21"/>
  <c r="Z97" i="19"/>
  <c r="Z19" i="21"/>
  <c r="Z151" i="19"/>
  <c r="Z163" i="19" s="1"/>
  <c r="Z100" i="20"/>
  <c r="Z72" i="20" s="1"/>
  <c r="Z46" i="21"/>
  <c r="V40" i="19"/>
  <c r="V52" i="19" s="1"/>
  <c r="V34" i="21"/>
  <c r="V97" i="19"/>
  <c r="V19" i="21"/>
  <c r="V151" i="19"/>
  <c r="V163" i="19" s="1"/>
  <c r="V100" i="20"/>
  <c r="V72" i="20" s="1"/>
  <c r="R40" i="19"/>
  <c r="R52" i="19" s="1"/>
  <c r="R34" i="21"/>
  <c r="R97" i="19"/>
  <c r="R19" i="21"/>
  <c r="R151" i="19"/>
  <c r="R163" i="19" s="1"/>
  <c r="R100" i="20"/>
  <c r="R72" i="20" s="1"/>
  <c r="R46" i="21"/>
  <c r="Z29" i="21"/>
  <c r="Z92" i="19"/>
  <c r="Z14" i="21"/>
  <c r="Z95" i="20"/>
  <c r="Z33" i="20" s="1"/>
  <c r="Z35" i="20" s="1"/>
  <c r="AA36" i="20" s="1"/>
  <c r="Z41" i="21"/>
  <c r="Z146" i="19"/>
  <c r="Z35" i="19"/>
  <c r="V29" i="21"/>
  <c r="V92" i="19"/>
  <c r="V14" i="21"/>
  <c r="V95" i="20"/>
  <c r="V33" i="20" s="1"/>
  <c r="V35" i="20" s="1"/>
  <c r="V41" i="21"/>
  <c r="V146" i="19"/>
  <c r="V35" i="19"/>
  <c r="V47" i="19" s="1"/>
  <c r="R29" i="21"/>
  <c r="R92" i="19"/>
  <c r="R14" i="21"/>
  <c r="R95" i="20"/>
  <c r="R33" i="20" s="1"/>
  <c r="R35" i="20" s="1"/>
  <c r="S36" i="20" s="1"/>
  <c r="R41" i="21"/>
  <c r="R146" i="19"/>
  <c r="R35" i="19"/>
  <c r="R47" i="19" s="1"/>
  <c r="Z13" i="21"/>
  <c r="Z40" i="21"/>
  <c r="Z145" i="19"/>
  <c r="Z157" i="19" s="1"/>
  <c r="Z34" i="19"/>
  <c r="Z46" i="19" s="1"/>
  <c r="Z28" i="21"/>
  <c r="Z91" i="19"/>
  <c r="Z94" i="20"/>
  <c r="Z26" i="20" s="1"/>
  <c r="Z28" i="20" s="1"/>
  <c r="AA29" i="20" s="1"/>
  <c r="V13" i="21"/>
  <c r="V40" i="21"/>
  <c r="V145" i="19"/>
  <c r="V157" i="19" s="1"/>
  <c r="V34" i="19"/>
  <c r="V46" i="19" s="1"/>
  <c r="V28" i="21"/>
  <c r="V91" i="19"/>
  <c r="V103" i="19" s="1"/>
  <c r="V94" i="20"/>
  <c r="R13" i="21"/>
  <c r="R40" i="21"/>
  <c r="R145" i="19"/>
  <c r="R157" i="19" s="1"/>
  <c r="R34" i="19"/>
  <c r="R46" i="19" s="1"/>
  <c r="R28" i="21"/>
  <c r="R91" i="19"/>
  <c r="R94" i="20"/>
  <c r="R26" i="20" s="1"/>
  <c r="R28" i="20" s="1"/>
  <c r="S29" i="20" s="1"/>
  <c r="Z39" i="21"/>
  <c r="Z144" i="19"/>
  <c r="Z156" i="19" s="1"/>
  <c r="Z93" i="20"/>
  <c r="Z33" i="19"/>
  <c r="Z45" i="19" s="1"/>
  <c r="Z27" i="21"/>
  <c r="Z90" i="19"/>
  <c r="Z12" i="21"/>
  <c r="V39" i="21"/>
  <c r="V144" i="19"/>
  <c r="V93" i="20"/>
  <c r="V19" i="20" s="1"/>
  <c r="V21" i="20" s="1"/>
  <c r="V33" i="19"/>
  <c r="V27" i="21"/>
  <c r="V90" i="19"/>
  <c r="V12" i="21"/>
  <c r="R39" i="21"/>
  <c r="R144" i="19"/>
  <c r="R156" i="19" s="1"/>
  <c r="R93" i="20"/>
  <c r="R33" i="19"/>
  <c r="R45" i="19" s="1"/>
  <c r="R27" i="21"/>
  <c r="R90" i="19"/>
  <c r="R12" i="21"/>
  <c r="M31" i="1"/>
  <c r="E20" i="1"/>
  <c r="F7" i="36" s="1"/>
  <c r="I20" i="1"/>
  <c r="J7" i="36" s="1"/>
  <c r="M20" i="1"/>
  <c r="N7" i="36" s="1"/>
  <c r="C73" i="1"/>
  <c r="F74" i="1"/>
  <c r="J74" i="1"/>
  <c r="N74" i="1"/>
  <c r="C105" i="1"/>
  <c r="G105" i="1"/>
  <c r="K105" i="1"/>
  <c r="O137" i="1"/>
  <c r="F138" i="1"/>
  <c r="J138" i="1"/>
  <c r="N138" i="1"/>
  <c r="C211" i="1"/>
  <c r="G211" i="1"/>
  <c r="K211" i="1"/>
  <c r="D314" i="1"/>
  <c r="H314" i="1"/>
  <c r="L314" i="1"/>
  <c r="C336" i="1"/>
  <c r="K336" i="1"/>
  <c r="F14" i="29"/>
  <c r="H7" i="31"/>
  <c r="BO92" i="19"/>
  <c r="BO40" i="19"/>
  <c r="BO52" i="19" s="1"/>
  <c r="BO47" i="21"/>
  <c r="BO13" i="21"/>
  <c r="BN33" i="19"/>
  <c r="BN45" i="19" s="1"/>
  <c r="BN40" i="21"/>
  <c r="BM152" i="19"/>
  <c r="BM164" i="19" s="1"/>
  <c r="BM29" i="21"/>
  <c r="BK91" i="19"/>
  <c r="BK35" i="19"/>
  <c r="BK47" i="19" s="1"/>
  <c r="BK94" i="20"/>
  <c r="BK26" i="20" s="1"/>
  <c r="BK28" i="20" s="1"/>
  <c r="BK46" i="21"/>
  <c r="BK12" i="21"/>
  <c r="BJ100" i="20"/>
  <c r="BJ72" i="20" s="1"/>
  <c r="BJ119" i="19" s="1"/>
  <c r="BJ36" i="21"/>
  <c r="BI34" i="19"/>
  <c r="BI46" i="19" s="1"/>
  <c r="BI19" i="21"/>
  <c r="BG153" i="19"/>
  <c r="BG165" i="19" s="1"/>
  <c r="BG93" i="20"/>
  <c r="BG34" i="21"/>
  <c r="BF99" i="19"/>
  <c r="BF20" i="21"/>
  <c r="BE39" i="21"/>
  <c r="BB144" i="19"/>
  <c r="BB156" i="19" s="1"/>
  <c r="BB21" i="21"/>
  <c r="BA39" i="21"/>
  <c r="AZ144" i="19"/>
  <c r="AZ156" i="19" s="1"/>
  <c r="AZ21" i="21"/>
  <c r="AX152" i="19"/>
  <c r="AX164" i="19" s="1"/>
  <c r="AX47" i="21"/>
  <c r="AO91" i="19"/>
  <c r="AO41" i="19"/>
  <c r="AO53" i="19" s="1"/>
  <c r="C116" i="19"/>
  <c r="C92" i="19"/>
  <c r="C97" i="19"/>
  <c r="C121" i="19"/>
  <c r="C114" i="19"/>
  <c r="C90" i="19"/>
  <c r="C122" i="19"/>
  <c r="C98" i="19"/>
  <c r="F12" i="18"/>
  <c r="AC184" i="19"/>
  <c r="M18" i="23"/>
  <c r="I198" i="19"/>
  <c r="I194" i="19"/>
  <c r="I190" i="19"/>
  <c r="H200" i="19"/>
  <c r="H196" i="19"/>
  <c r="H192" i="19"/>
  <c r="G200" i="19"/>
  <c r="G196" i="19"/>
  <c r="G192" i="19"/>
  <c r="F200" i="19"/>
  <c r="F196" i="19"/>
  <c r="F192" i="19"/>
  <c r="D200" i="19"/>
  <c r="D196" i="19"/>
  <c r="D194" i="19"/>
  <c r="D192" i="19"/>
  <c r="E200" i="19"/>
  <c r="E196" i="19"/>
  <c r="E192" i="19"/>
  <c r="I196" i="19"/>
  <c r="I192" i="19"/>
  <c r="H198" i="19"/>
  <c r="H194" i="19"/>
  <c r="H190" i="19"/>
  <c r="G198" i="19"/>
  <c r="G194" i="19"/>
  <c r="G190" i="19"/>
  <c r="P184" i="19"/>
  <c r="P180" i="19"/>
  <c r="F194" i="19"/>
  <c r="B27" i="5"/>
  <c r="P92" i="11"/>
  <c r="BC68" i="21"/>
  <c r="G79" i="12" s="1"/>
  <c r="AP181" i="19"/>
  <c r="AP169" i="19"/>
  <c r="AQ89" i="11"/>
  <c r="AC58" i="19"/>
  <c r="P175" i="19"/>
  <c r="AP57" i="19"/>
  <c r="AP170" i="19"/>
  <c r="AP58" i="19"/>
  <c r="AP65" i="21"/>
  <c r="F76" i="12" s="1"/>
  <c r="P179" i="19"/>
  <c r="P171" i="19"/>
  <c r="P58" i="19"/>
  <c r="AP184" i="19"/>
  <c r="D21" i="23"/>
  <c r="BJ21" i="23"/>
  <c r="AD64" i="19"/>
  <c r="AP59" i="19"/>
  <c r="I64" i="19"/>
  <c r="P59" i="19"/>
  <c r="BM201" i="19"/>
  <c r="AK200" i="19"/>
  <c r="AP178" i="19"/>
  <c r="AP185" i="19"/>
  <c r="AP173" i="19"/>
  <c r="AP68" i="21"/>
  <c r="F79" i="12" s="1"/>
  <c r="P177" i="19"/>
  <c r="C32" i="23"/>
  <c r="C153" i="12" s="1"/>
  <c r="B34" i="5"/>
  <c r="Y201" i="19"/>
  <c r="W207" i="19"/>
  <c r="W203" i="19"/>
  <c r="V207" i="19"/>
  <c r="V203" i="19"/>
  <c r="U207" i="19"/>
  <c r="U203" i="19"/>
  <c r="T207" i="19"/>
  <c r="T203" i="19"/>
  <c r="S203" i="19"/>
  <c r="R203" i="19"/>
  <c r="AC64" i="21"/>
  <c r="E75" i="12" s="1"/>
  <c r="Q203" i="19"/>
  <c r="AC173" i="19"/>
  <c r="AJ201" i="19"/>
  <c r="AJ197" i="19"/>
  <c r="O203" i="19"/>
  <c r="AP192" i="19"/>
  <c r="AP75" i="21"/>
  <c r="F86" i="12" s="1"/>
  <c r="AF21" i="23"/>
  <c r="AP171" i="19"/>
  <c r="AC28" i="23"/>
  <c r="E149" i="12" s="1"/>
  <c r="AC175" i="19"/>
  <c r="AC171" i="19"/>
  <c r="AC91" i="11"/>
  <c r="AC70" i="21"/>
  <c r="E81" i="12" s="1"/>
  <c r="AC66" i="21"/>
  <c r="E77" i="12" s="1"/>
  <c r="AC75" i="21"/>
  <c r="E86" i="12" s="1"/>
  <c r="AC185" i="19"/>
  <c r="AC177" i="19"/>
  <c r="AC169" i="19"/>
  <c r="AC92" i="11"/>
  <c r="P185" i="19"/>
  <c r="P173" i="19"/>
  <c r="P169" i="19"/>
  <c r="P57" i="19"/>
  <c r="P22" i="22"/>
  <c r="D20" i="12" s="1"/>
  <c r="P89" i="11"/>
  <c r="P181" i="19"/>
  <c r="AC180" i="19"/>
  <c r="AP174" i="19"/>
  <c r="AP179" i="19"/>
  <c r="S18" i="23"/>
  <c r="AC176" i="19"/>
  <c r="AC181" i="19"/>
  <c r="AP175" i="19"/>
  <c r="AP180" i="19"/>
  <c r="AP186" i="19"/>
  <c r="BN201" i="19"/>
  <c r="BN197" i="19"/>
  <c r="BN193" i="19"/>
  <c r="BN165" i="19"/>
  <c r="BN157" i="19"/>
  <c r="BI201" i="19"/>
  <c r="BI197" i="19"/>
  <c r="BI193" i="19"/>
  <c r="BG201" i="19"/>
  <c r="BD207" i="19"/>
  <c r="BD203" i="19"/>
  <c r="BD199" i="19"/>
  <c r="BD195" i="19"/>
  <c r="BD191" i="19"/>
  <c r="AZ207" i="19"/>
  <c r="AZ203" i="19"/>
  <c r="AZ199" i="19"/>
  <c r="AZ195" i="19"/>
  <c r="AZ191" i="19"/>
  <c r="AY207" i="19"/>
  <c r="AY203" i="19"/>
  <c r="AY191" i="19"/>
  <c r="AX207" i="19"/>
  <c r="AX203" i="19"/>
  <c r="AX199" i="19"/>
  <c r="AX191" i="19"/>
  <c r="AW207" i="19"/>
  <c r="AW203" i="19"/>
  <c r="AW199" i="19"/>
  <c r="AW195" i="19"/>
  <c r="AW191" i="19"/>
  <c r="AV207" i="19"/>
  <c r="AV203" i="19"/>
  <c r="AV199" i="19"/>
  <c r="AV195" i="19"/>
  <c r="AV191" i="19"/>
  <c r="AU207" i="19"/>
  <c r="AU203" i="19"/>
  <c r="AU199" i="19"/>
  <c r="AU195" i="19"/>
  <c r="AU191" i="19"/>
  <c r="BC80" i="21"/>
  <c r="G91" i="12" s="1"/>
  <c r="BC64" i="21"/>
  <c r="G75" i="12" s="1"/>
  <c r="AT203" i="19"/>
  <c r="AS52" i="19"/>
  <c r="AQ63" i="19"/>
  <c r="AC59" i="19"/>
  <c r="AC172" i="19"/>
  <c r="AP172" i="19"/>
  <c r="AP176" i="19"/>
  <c r="BO207" i="19"/>
  <c r="BO203" i="19"/>
  <c r="BO199" i="19"/>
  <c r="BO195" i="19"/>
  <c r="BO191" i="19"/>
  <c r="BL207" i="19"/>
  <c r="BL203" i="19"/>
  <c r="BJ201" i="19"/>
  <c r="BJ197" i="19"/>
  <c r="BJ193" i="19"/>
  <c r="BF207" i="19"/>
  <c r="BF203" i="19"/>
  <c r="BK201" i="19"/>
  <c r="BK197" i="19"/>
  <c r="BK193" i="19"/>
  <c r="BI63" i="19"/>
  <c r="BH201" i="19"/>
  <c r="BH197" i="19"/>
  <c r="BH193" i="19"/>
  <c r="BH165" i="19"/>
  <c r="BG63" i="19"/>
  <c r="BE201" i="19"/>
  <c r="BE197" i="19"/>
  <c r="BE193" i="19"/>
  <c r="AT195" i="19"/>
  <c r="AS207" i="19"/>
  <c r="AS203" i="19"/>
  <c r="AS195" i="19"/>
  <c r="AS191" i="19"/>
  <c r="AR207" i="19"/>
  <c r="AR203" i="19"/>
  <c r="AQ207" i="19"/>
  <c r="AQ203" i="19"/>
  <c r="AO195" i="19"/>
  <c r="AN201" i="19"/>
  <c r="AN197" i="19"/>
  <c r="AN193" i="19"/>
  <c r="AM207" i="19"/>
  <c r="AM203" i="19"/>
  <c r="AM195" i="19"/>
  <c r="AM63" i="19"/>
  <c r="BO201" i="19"/>
  <c r="BN63" i="19"/>
  <c r="BM63" i="19"/>
  <c r="BM52" i="19"/>
  <c r="BL201" i="19"/>
  <c r="BL197" i="19"/>
  <c r="BL193" i="19"/>
  <c r="BK63" i="19"/>
  <c r="BJ207" i="19"/>
  <c r="BJ203" i="19"/>
  <c r="BJ199" i="19"/>
  <c r="BJ195" i="19"/>
  <c r="BJ191" i="19"/>
  <c r="BJ163" i="19"/>
  <c r="BI207" i="19"/>
  <c r="BI203" i="19"/>
  <c r="BI199" i="19"/>
  <c r="BI195" i="19"/>
  <c r="BI191" i="19"/>
  <c r="BG207" i="19"/>
  <c r="BG203" i="19"/>
  <c r="BG199" i="19"/>
  <c r="BG195" i="19"/>
  <c r="BG191" i="19"/>
  <c r="BF201" i="19"/>
  <c r="BF197" i="19"/>
  <c r="BF193" i="19"/>
  <c r="BE63" i="19"/>
  <c r="BE52" i="19"/>
  <c r="BD201" i="19"/>
  <c r="BD197" i="19"/>
  <c r="BD193" i="19"/>
  <c r="BB201" i="19"/>
  <c r="BB197" i="19"/>
  <c r="BB193" i="19"/>
  <c r="BA201" i="19"/>
  <c r="BA197" i="19"/>
  <c r="BA193" i="19"/>
  <c r="BO63" i="19"/>
  <c r="BN207" i="19"/>
  <c r="BN203" i="19"/>
  <c r="BN199" i="19"/>
  <c r="BN195" i="19"/>
  <c r="BN191" i="19"/>
  <c r="BM207" i="19"/>
  <c r="BM203" i="19"/>
  <c r="BM199" i="19"/>
  <c r="BM195" i="19"/>
  <c r="BM191" i="19"/>
  <c r="BL63" i="19"/>
  <c r="BK207" i="19"/>
  <c r="BK203" i="19"/>
  <c r="BH207" i="19"/>
  <c r="BH203" i="19"/>
  <c r="BH199" i="19"/>
  <c r="BH195" i="19"/>
  <c r="BH191" i="19"/>
  <c r="BF63" i="19"/>
  <c r="BE207" i="19"/>
  <c r="BE203" i="19"/>
  <c r="BD63" i="19"/>
  <c r="AO201" i="19"/>
  <c r="AL207" i="19"/>
  <c r="AL203" i="19"/>
  <c r="AK201" i="19"/>
  <c r="AK197" i="19"/>
  <c r="AJ63" i="19"/>
  <c r="AP97" i="21"/>
  <c r="F114" i="12" s="1"/>
  <c r="AP81" i="21"/>
  <c r="F92" i="12" s="1"/>
  <c r="AI201" i="19"/>
  <c r="AI193" i="19"/>
  <c r="AQ91" i="11"/>
  <c r="AH201" i="19"/>
  <c r="AB201" i="19"/>
  <c r="E203" i="19"/>
  <c r="BB63" i="19"/>
  <c r="BB52" i="19"/>
  <c r="AZ201" i="19"/>
  <c r="AZ197" i="19"/>
  <c r="AZ193" i="19"/>
  <c r="AY201" i="19"/>
  <c r="AY197" i="19"/>
  <c r="AY193" i="19"/>
  <c r="AX201" i="19"/>
  <c r="AX197" i="19"/>
  <c r="AX193" i="19"/>
  <c r="AW201" i="19"/>
  <c r="AW197" i="19"/>
  <c r="AW193" i="19"/>
  <c r="AV201" i="19"/>
  <c r="AV193" i="19"/>
  <c r="AU201" i="19"/>
  <c r="AU197" i="19"/>
  <c r="AU193" i="19"/>
  <c r="AG63" i="19"/>
  <c r="AD207" i="19"/>
  <c r="AD203" i="19"/>
  <c r="AD195" i="19"/>
  <c r="AD191" i="19"/>
  <c r="BB207" i="19"/>
  <c r="BB203" i="19"/>
  <c r="BB199" i="19"/>
  <c r="BB195" i="19"/>
  <c r="BB191" i="19"/>
  <c r="BA207" i="19"/>
  <c r="BA203" i="19"/>
  <c r="BA199" i="19"/>
  <c r="BA195" i="19"/>
  <c r="BA191" i="19"/>
  <c r="BA63" i="19"/>
  <c r="AZ63" i="19"/>
  <c r="AZ52" i="19"/>
  <c r="AY63" i="19"/>
  <c r="AW52" i="19"/>
  <c r="AV63" i="19"/>
  <c r="AU63" i="19"/>
  <c r="AT201" i="19"/>
  <c r="AT197" i="19"/>
  <c r="AS201" i="19"/>
  <c r="AS197" i="19"/>
  <c r="AR201" i="19"/>
  <c r="AR197" i="19"/>
  <c r="AR193" i="19"/>
  <c r="BD91" i="11"/>
  <c r="AQ201" i="19"/>
  <c r="AQ197" i="19"/>
  <c r="AQ193" i="19"/>
  <c r="O21" i="18"/>
  <c r="AO207" i="19"/>
  <c r="AO203" i="19"/>
  <c r="AO199" i="19"/>
  <c r="AN207" i="19"/>
  <c r="AN203" i="19"/>
  <c r="AM201" i="19"/>
  <c r="AL201" i="19"/>
  <c r="AK207" i="19"/>
  <c r="AK203" i="19"/>
  <c r="AF207" i="19"/>
  <c r="AF203" i="19"/>
  <c r="AE201" i="19"/>
  <c r="AE193" i="19"/>
  <c r="N203" i="19"/>
  <c r="AJ207" i="19"/>
  <c r="AJ203" i="19"/>
  <c r="AJ195" i="19"/>
  <c r="AJ191" i="19"/>
  <c r="AI207" i="19"/>
  <c r="AI203" i="19"/>
  <c r="AI199" i="19"/>
  <c r="AI195" i="19"/>
  <c r="AH63" i="19"/>
  <c r="AG207" i="19"/>
  <c r="AG203" i="19"/>
  <c r="AG195" i="19"/>
  <c r="AG191" i="19"/>
  <c r="AA201" i="19"/>
  <c r="AA197" i="19"/>
  <c r="Z207" i="19"/>
  <c r="Z203" i="19"/>
  <c r="Z199" i="19"/>
  <c r="Z195" i="19"/>
  <c r="X201" i="19"/>
  <c r="M203" i="19"/>
  <c r="L203" i="19"/>
  <c r="K209" i="19"/>
  <c r="K205" i="19"/>
  <c r="K201" i="19"/>
  <c r="J209" i="19"/>
  <c r="J205" i="19"/>
  <c r="J201" i="19"/>
  <c r="I18" i="23"/>
  <c r="I203" i="19"/>
  <c r="H201" i="19"/>
  <c r="G209" i="19"/>
  <c r="G205" i="19"/>
  <c r="G201" i="19"/>
  <c r="F201" i="19"/>
  <c r="AK193" i="19"/>
  <c r="AH207" i="19"/>
  <c r="AH203" i="19"/>
  <c r="AH199" i="19"/>
  <c r="AH195" i="19"/>
  <c r="AH191" i="19"/>
  <c r="AF201" i="19"/>
  <c r="AF197" i="19"/>
  <c r="AE207" i="19"/>
  <c r="AE203" i="19"/>
  <c r="AE199" i="19"/>
  <c r="AD201" i="19"/>
  <c r="AD197" i="19"/>
  <c r="AB207" i="19"/>
  <c r="AB203" i="19"/>
  <c r="AB199" i="19"/>
  <c r="AB191" i="19"/>
  <c r="Y207" i="19"/>
  <c r="Y203" i="19"/>
  <c r="Y195" i="19"/>
  <c r="W201" i="19"/>
  <c r="V201" i="19"/>
  <c r="U201" i="19"/>
  <c r="U193" i="19"/>
  <c r="T201" i="19"/>
  <c r="T197" i="19"/>
  <c r="S201" i="19"/>
  <c r="R201" i="19"/>
  <c r="Q201" i="19"/>
  <c r="O201" i="19"/>
  <c r="N209" i="19"/>
  <c r="N205" i="19"/>
  <c r="N201" i="19"/>
  <c r="E205" i="19"/>
  <c r="E201" i="19"/>
  <c r="AQ92" i="11"/>
  <c r="AG201" i="19"/>
  <c r="AG197" i="19"/>
  <c r="AF63" i="19"/>
  <c r="AA207" i="19"/>
  <c r="AA203" i="19"/>
  <c r="AA199" i="19"/>
  <c r="AA195" i="19"/>
  <c r="AA191" i="19"/>
  <c r="Z201" i="19"/>
  <c r="X207" i="19"/>
  <c r="X203" i="19"/>
  <c r="AC57" i="19"/>
  <c r="AC89" i="11"/>
  <c r="AC97" i="21"/>
  <c r="E114" i="12" s="1"/>
  <c r="AC90" i="11"/>
  <c r="AC73" i="21"/>
  <c r="E84" i="12" s="1"/>
  <c r="AC186" i="19"/>
  <c r="P186" i="19"/>
  <c r="P182" i="19"/>
  <c r="M209" i="19"/>
  <c r="M205" i="19"/>
  <c r="M201" i="19"/>
  <c r="L209" i="19"/>
  <c r="L205" i="19"/>
  <c r="L201" i="19"/>
  <c r="K203" i="19"/>
  <c r="J203" i="19"/>
  <c r="I209" i="19"/>
  <c r="I201" i="19"/>
  <c r="H203" i="19"/>
  <c r="G203" i="19"/>
  <c r="F203" i="19"/>
  <c r="AT21" i="23"/>
  <c r="B28" i="5"/>
  <c r="P178" i="19"/>
  <c r="P174" i="19"/>
  <c r="P170" i="19"/>
  <c r="C36" i="22"/>
  <c r="C31" i="12" s="1"/>
  <c r="T18" i="23"/>
  <c r="R18" i="23"/>
  <c r="AC80" i="21"/>
  <c r="E91" i="12" s="1"/>
  <c r="AC76" i="21"/>
  <c r="E87" i="12" s="1"/>
  <c r="AC72" i="21"/>
  <c r="E83" i="12" s="1"/>
  <c r="AC68" i="21"/>
  <c r="E79" i="12" s="1"/>
  <c r="AC65" i="21"/>
  <c r="E76" i="12" s="1"/>
  <c r="J21" i="23"/>
  <c r="P97" i="21"/>
  <c r="D114" i="12" s="1"/>
  <c r="Z43" i="18"/>
  <c r="AP79" i="21"/>
  <c r="F90" i="12" s="1"/>
  <c r="AP74" i="21"/>
  <c r="F85" i="12" s="1"/>
  <c r="AP70" i="21"/>
  <c r="F81" i="12" s="1"/>
  <c r="AP66" i="21"/>
  <c r="F77" i="12" s="1"/>
  <c r="AP22" i="21"/>
  <c r="F62" i="12" s="1"/>
  <c r="F104" i="12" s="1"/>
  <c r="B23" i="5"/>
  <c r="B33" i="5"/>
  <c r="Z47" i="18"/>
  <c r="AC170" i="19"/>
  <c r="AC174" i="19"/>
  <c r="AC178" i="19"/>
  <c r="BC59" i="19"/>
  <c r="BC175" i="19"/>
  <c r="BP178" i="19"/>
  <c r="AC74" i="21"/>
  <c r="E85" i="12" s="1"/>
  <c r="AC22" i="21"/>
  <c r="E62" i="12" s="1"/>
  <c r="E104" i="12" s="1"/>
  <c r="AA18" i="23"/>
  <c r="Y21" i="23"/>
  <c r="AL18" i="23"/>
  <c r="U18" i="23"/>
  <c r="Q88" i="11"/>
  <c r="Q87" i="21" s="1"/>
  <c r="AU21" i="23"/>
  <c r="AX88" i="11"/>
  <c r="AW87" i="21" s="1"/>
  <c r="AU18" i="23"/>
  <c r="BC72" i="21"/>
  <c r="G83" i="12" s="1"/>
  <c r="E202" i="19"/>
  <c r="H62" i="21"/>
  <c r="D62" i="21"/>
  <c r="BI18" i="23"/>
  <c r="AV21" i="23"/>
  <c r="K18" i="23"/>
  <c r="BP174" i="19"/>
  <c r="BA62" i="19"/>
  <c r="BC57" i="19"/>
  <c r="BO21" i="23"/>
  <c r="DG24" i="18"/>
  <c r="Z24" i="18"/>
  <c r="DG31" i="18"/>
  <c r="Z31" i="18"/>
  <c r="BC180" i="19"/>
  <c r="BC79" i="21"/>
  <c r="G90" i="12" s="1"/>
  <c r="BC71" i="21"/>
  <c r="G82" i="12" s="1"/>
  <c r="BD90" i="11"/>
  <c r="BC176" i="19"/>
  <c r="Q56" i="18"/>
  <c r="Q52" i="18"/>
  <c r="AS56" i="19"/>
  <c r="AS26" i="19" s="1"/>
  <c r="F26" i="18"/>
  <c r="BR89" i="11"/>
  <c r="AA206" i="19"/>
  <c r="X21" i="23"/>
  <c r="U202" i="19"/>
  <c r="H18" i="23"/>
  <c r="N41" i="18"/>
  <c r="Z208" i="19"/>
  <c r="Y206" i="19"/>
  <c r="U88" i="11"/>
  <c r="U87" i="21" s="1"/>
  <c r="S206" i="19"/>
  <c r="G21" i="23"/>
  <c r="AX195" i="19"/>
  <c r="BC173" i="19"/>
  <c r="BC184" i="19"/>
  <c r="BP28" i="23"/>
  <c r="H149" i="12" s="1"/>
  <c r="BD208" i="19"/>
  <c r="BP186" i="19"/>
  <c r="BD204" i="19"/>
  <c r="BD192" i="19"/>
  <c r="BP170" i="19"/>
  <c r="BC44" i="22"/>
  <c r="G38" i="12" s="1"/>
  <c r="G61" i="25" s="1"/>
  <c r="AR196" i="19"/>
  <c r="BC174" i="19"/>
  <c r="BC169" i="19"/>
  <c r="BC172" i="19"/>
  <c r="Q24" i="18"/>
  <c r="BN88" i="11"/>
  <c r="BL87" i="21" s="1"/>
  <c r="BD21" i="23"/>
  <c r="BR92" i="11"/>
  <c r="BC177" i="19"/>
  <c r="BD92" i="11"/>
  <c r="BC75" i="21"/>
  <c r="G86" i="12" s="1"/>
  <c r="BC67" i="21"/>
  <c r="G78" i="12" s="1"/>
  <c r="BF26" i="20"/>
  <c r="BF28" i="20" s="1"/>
  <c r="BG29" i="20" s="1"/>
  <c r="DG16" i="18"/>
  <c r="Z16" i="18"/>
  <c r="DG20" i="18"/>
  <c r="Z20" i="18"/>
  <c r="DG35" i="18"/>
  <c r="Z35" i="18"/>
  <c r="DG39" i="18"/>
  <c r="Z39" i="18"/>
  <c r="DG51" i="18"/>
  <c r="Z51" i="18"/>
  <c r="DG55" i="18"/>
  <c r="Z55" i="18"/>
  <c r="B24" i="5"/>
  <c r="C37" i="23"/>
  <c r="C158" i="12" s="1"/>
  <c r="C37" i="22"/>
  <c r="C32" i="12" s="1"/>
  <c r="B29" i="5"/>
  <c r="AT207" i="19"/>
  <c r="BC185" i="19"/>
  <c r="P47" i="18"/>
  <c r="AN47" i="18" s="1"/>
  <c r="BL18" i="23"/>
  <c r="BJ88" i="11"/>
  <c r="BH87" i="21" s="1"/>
  <c r="AG88" i="11"/>
  <c r="AF87" i="21" s="1"/>
  <c r="AC67" i="21"/>
  <c r="E78" i="12" s="1"/>
  <c r="O45" i="18"/>
  <c r="AJ21" i="23"/>
  <c r="AH21" i="23"/>
  <c r="Y18" i="23"/>
  <c r="V21" i="23"/>
  <c r="AQ18" i="23"/>
  <c r="O20" i="18"/>
  <c r="AM18" i="23"/>
  <c r="AB21" i="23"/>
  <c r="AC81" i="21"/>
  <c r="E92" i="12" s="1"/>
  <c r="Q21" i="23"/>
  <c r="G221" i="19"/>
  <c r="G264" i="19" s="1"/>
  <c r="E21" i="23"/>
  <c r="N37" i="18"/>
  <c r="AR11" i="17"/>
  <c r="P15" i="17" s="1"/>
  <c r="D201" i="19"/>
  <c r="S197" i="19"/>
  <c r="AQ191" i="19"/>
  <c r="D129" i="12"/>
  <c r="BP88" i="11"/>
  <c r="BN87" i="21" s="1"/>
  <c r="BI21" i="23"/>
  <c r="BH21" i="23"/>
  <c r="BB18" i="23"/>
  <c r="BB88" i="11"/>
  <c r="BA87" i="21" s="1"/>
  <c r="AK21" i="23"/>
  <c r="AJ64" i="19"/>
  <c r="AJ56" i="19"/>
  <c r="AJ26" i="19" s="1"/>
  <c r="AP71" i="21"/>
  <c r="F82" i="12" s="1"/>
  <c r="AP67" i="21"/>
  <c r="F78" i="12" s="1"/>
  <c r="AK7" i="17"/>
  <c r="AK8" i="17"/>
  <c r="BO62" i="19"/>
  <c r="BO56" i="19"/>
  <c r="BO26" i="19" s="1"/>
  <c r="BR90" i="11"/>
  <c r="BF18" i="23"/>
  <c r="BR91" i="11"/>
  <c r="BP22" i="21"/>
  <c r="H62" i="12" s="1"/>
  <c r="H104" i="12" s="1"/>
  <c r="BF88" i="11"/>
  <c r="BD87" i="21" s="1"/>
  <c r="BA21" i="23"/>
  <c r="AY18" i="23"/>
  <c r="AV56" i="19"/>
  <c r="AV26" i="19" s="1"/>
  <c r="AV62" i="19"/>
  <c r="AK56" i="19"/>
  <c r="AK26" i="19" s="1"/>
  <c r="L199" i="19"/>
  <c r="O199" i="19"/>
  <c r="V199" i="19"/>
  <c r="W199" i="19"/>
  <c r="K199" i="19"/>
  <c r="AJ199" i="19"/>
  <c r="AQ199" i="19"/>
  <c r="D195" i="19"/>
  <c r="K195" i="19"/>
  <c r="V195" i="19"/>
  <c r="W195" i="19"/>
  <c r="G195" i="19"/>
  <c r="AF195" i="19"/>
  <c r="K193" i="19"/>
  <c r="V193" i="19"/>
  <c r="G63" i="19"/>
  <c r="V63" i="19"/>
  <c r="AA63" i="19"/>
  <c r="AK63" i="19"/>
  <c r="O63" i="19"/>
  <c r="AI63" i="19"/>
  <c r="AO63" i="19"/>
  <c r="BM21" i="23"/>
  <c r="BP69" i="21"/>
  <c r="H80" i="12" s="1"/>
  <c r="BC22" i="21"/>
  <c r="G62" i="12" s="1"/>
  <c r="G104" i="12" s="1"/>
  <c r="BC70" i="21"/>
  <c r="G81" i="12" s="1"/>
  <c r="AP73" i="21"/>
  <c r="F84" i="12" s="1"/>
  <c r="AP69" i="21"/>
  <c r="F80" i="12" s="1"/>
  <c r="AC44" i="22"/>
  <c r="E38" i="12" s="1"/>
  <c r="E61" i="25" s="1"/>
  <c r="BJ18" i="23"/>
  <c r="BG18" i="23"/>
  <c r="BB21" i="23"/>
  <c r="BC76" i="21"/>
  <c r="G87" i="12" s="1"/>
  <c r="AO62" i="19"/>
  <c r="AO56" i="19"/>
  <c r="AO26" i="19" s="1"/>
  <c r="AH18" i="23"/>
  <c r="AD21" i="23"/>
  <c r="AP80" i="21"/>
  <c r="F91" i="12" s="1"/>
  <c r="AP76" i="21"/>
  <c r="F87" i="12" s="1"/>
  <c r="AP64" i="21"/>
  <c r="F75" i="12" s="1"/>
  <c r="X199" i="19"/>
  <c r="X193" i="19"/>
  <c r="V191" i="19"/>
  <c r="U195" i="19"/>
  <c r="AC79" i="21"/>
  <c r="E90" i="12" s="1"/>
  <c r="AC71" i="21"/>
  <c r="E82" i="12" s="1"/>
  <c r="J208" i="19"/>
  <c r="M208" i="19"/>
  <c r="I208" i="19"/>
  <c r="Y208" i="19"/>
  <c r="S208" i="19"/>
  <c r="X206" i="19"/>
  <c r="U206" i="19"/>
  <c r="E204" i="19"/>
  <c r="D197" i="19"/>
  <c r="AY7" i="17"/>
  <c r="AY8" i="17"/>
  <c r="AR7" i="17"/>
  <c r="AR8" i="17"/>
  <c r="K62" i="21"/>
  <c r="G62" i="21"/>
  <c r="AV88" i="11"/>
  <c r="AU87" i="21" s="1"/>
  <c r="AT199" i="19"/>
  <c r="AT191" i="19"/>
  <c r="AS193" i="19"/>
  <c r="BC69" i="21"/>
  <c r="G80" i="12" s="1"/>
  <c r="AR18" i="23"/>
  <c r="AR199" i="19"/>
  <c r="AR195" i="19"/>
  <c r="AR191" i="19"/>
  <c r="AO191" i="19"/>
  <c r="AN21" i="23"/>
  <c r="AN63" i="19"/>
  <c r="AM197" i="19"/>
  <c r="AL208" i="19"/>
  <c r="AK195" i="19"/>
  <c r="AJ193" i="19"/>
  <c r="AI197" i="19"/>
  <c r="AI191" i="19"/>
  <c r="AH197" i="19"/>
  <c r="AH193" i="19"/>
  <c r="AG206" i="19"/>
  <c r="AG193" i="19"/>
  <c r="AF193" i="19"/>
  <c r="AD206" i="19"/>
  <c r="N38" i="18"/>
  <c r="AB197" i="19"/>
  <c r="AA208" i="19"/>
  <c r="Z197" i="19"/>
  <c r="Z191" i="19"/>
  <c r="W197" i="19"/>
  <c r="W193" i="19"/>
  <c r="V197" i="19"/>
  <c r="S195" i="19"/>
  <c r="R63" i="19"/>
  <c r="L63" i="19"/>
  <c r="BO197" i="19"/>
  <c r="BO193" i="19"/>
  <c r="BN18" i="23"/>
  <c r="BM197" i="19"/>
  <c r="BM193" i="19"/>
  <c r="BO88" i="11"/>
  <c r="BM87" i="21" s="1"/>
  <c r="BP79" i="21"/>
  <c r="H90" i="12" s="1"/>
  <c r="BP75" i="21"/>
  <c r="H86" i="12" s="1"/>
  <c r="BP71" i="21"/>
  <c r="H82" i="12" s="1"/>
  <c r="BP67" i="21"/>
  <c r="H78" i="12" s="1"/>
  <c r="BL199" i="19"/>
  <c r="BL195" i="19"/>
  <c r="BL191" i="19"/>
  <c r="BK18" i="23"/>
  <c r="BK199" i="19"/>
  <c r="BK195" i="19"/>
  <c r="BK191" i="19"/>
  <c r="BK74" i="20"/>
  <c r="BL75" i="20" s="1"/>
  <c r="BJ63" i="19"/>
  <c r="BI206" i="19"/>
  <c r="BI202" i="19"/>
  <c r="BI54" i="19"/>
  <c r="BH208" i="19"/>
  <c r="BH63" i="19"/>
  <c r="BG197" i="19"/>
  <c r="BG193" i="19"/>
  <c r="BG157" i="19"/>
  <c r="BF199" i="19"/>
  <c r="BF195" i="19"/>
  <c r="BF191" i="19"/>
  <c r="BE199" i="19"/>
  <c r="BE195" i="19"/>
  <c r="BE191" i="19"/>
  <c r="BD206" i="19"/>
  <c r="BD202" i="19"/>
  <c r="BB206" i="19"/>
  <c r="BB202" i="19"/>
  <c r="BC28" i="23"/>
  <c r="G149" i="12" s="1"/>
  <c r="AZ206" i="19"/>
  <c r="AZ202" i="19"/>
  <c r="AY206" i="19"/>
  <c r="AY199" i="19"/>
  <c r="AY195" i="19"/>
  <c r="AX21" i="23"/>
  <c r="AW206" i="19"/>
  <c r="AW63" i="19"/>
  <c r="AV197" i="19"/>
  <c r="AU206" i="19"/>
  <c r="AU202" i="19"/>
  <c r="AT193" i="19"/>
  <c r="AS21" i="23"/>
  <c r="AS199" i="19"/>
  <c r="AS63" i="19"/>
  <c r="AR206" i="19"/>
  <c r="AR202" i="19"/>
  <c r="AQ202" i="19"/>
  <c r="AQ195" i="19"/>
  <c r="O43" i="18"/>
  <c r="O42" i="18"/>
  <c r="AP28" i="23"/>
  <c r="F149" i="12" s="1"/>
  <c r="AO197" i="19"/>
  <c r="AN18" i="23"/>
  <c r="AN199" i="19"/>
  <c r="AN195" i="19"/>
  <c r="AN191" i="19"/>
  <c r="AM163" i="19"/>
  <c r="AL199" i="19"/>
  <c r="AL195" i="19"/>
  <c r="AL191" i="19"/>
  <c r="AL63" i="19"/>
  <c r="AK208" i="19"/>
  <c r="AK191" i="19"/>
  <c r="AJ206" i="19"/>
  <c r="AH206" i="19"/>
  <c r="AG199" i="19"/>
  <c r="AF206" i="19"/>
  <c r="AF199" i="19"/>
  <c r="AE21" i="23"/>
  <c r="AE208" i="19"/>
  <c r="AE197" i="19"/>
  <c r="AE191" i="19"/>
  <c r="AD199" i="19"/>
  <c r="AB206" i="19"/>
  <c r="AB193" i="19"/>
  <c r="AB63" i="19"/>
  <c r="AA21" i="23"/>
  <c r="Z63" i="19"/>
  <c r="X18" i="23"/>
  <c r="X208" i="19"/>
  <c r="W206" i="19"/>
  <c r="T206" i="19"/>
  <c r="T202" i="19"/>
  <c r="Q206" i="19"/>
  <c r="N202" i="19"/>
  <c r="W63" i="19"/>
  <c r="V206" i="19"/>
  <c r="V202" i="19"/>
  <c r="T193" i="19"/>
  <c r="S199" i="19"/>
  <c r="S193" i="19"/>
  <c r="R208" i="19"/>
  <c r="R197" i="19"/>
  <c r="R193" i="19"/>
  <c r="M11" i="18"/>
  <c r="K63" i="19"/>
  <c r="G193" i="19"/>
  <c r="F208" i="19"/>
  <c r="F204" i="19"/>
  <c r="AS18" i="23"/>
  <c r="AS208" i="19"/>
  <c r="AS202" i="19"/>
  <c r="AR208" i="19"/>
  <c r="AR63" i="19"/>
  <c r="AS88" i="11"/>
  <c r="AR87" i="21" s="1"/>
  <c r="O46" i="18"/>
  <c r="AO21" i="23"/>
  <c r="AO206" i="19"/>
  <c r="AO193" i="19"/>
  <c r="AN206" i="19"/>
  <c r="AN202" i="19"/>
  <c r="AM199" i="19"/>
  <c r="AM191" i="19"/>
  <c r="AL197" i="19"/>
  <c r="AL193" i="19"/>
  <c r="AQ90" i="11"/>
  <c r="AK202" i="19"/>
  <c r="AK199" i="19"/>
  <c r="AJ208" i="19"/>
  <c r="AJ202" i="19"/>
  <c r="AI208" i="19"/>
  <c r="AG18" i="23"/>
  <c r="AG208" i="19"/>
  <c r="AG202" i="19"/>
  <c r="AF202" i="19"/>
  <c r="AF191" i="19"/>
  <c r="AE202" i="19"/>
  <c r="AE195" i="19"/>
  <c r="AE63" i="19"/>
  <c r="AD208" i="19"/>
  <c r="AD202" i="19"/>
  <c r="AD193" i="19"/>
  <c r="AB195" i="19"/>
  <c r="AA202" i="19"/>
  <c r="AA193" i="19"/>
  <c r="Z18" i="23"/>
  <c r="Z193" i="19"/>
  <c r="Y88" i="11"/>
  <c r="Y87" i="21" s="1"/>
  <c r="X195" i="19"/>
  <c r="X62" i="19"/>
  <c r="X56" i="19"/>
  <c r="X26" i="19" s="1"/>
  <c r="V208" i="19"/>
  <c r="T199" i="19"/>
  <c r="Q63" i="19"/>
  <c r="O195" i="19"/>
  <c r="N206" i="19"/>
  <c r="N199" i="19"/>
  <c r="N195" i="19"/>
  <c r="N63" i="19"/>
  <c r="M204" i="19"/>
  <c r="I202" i="19"/>
  <c r="G199" i="19"/>
  <c r="Y197" i="19"/>
  <c r="Y191" i="19"/>
  <c r="X63" i="19"/>
  <c r="W202" i="19"/>
  <c r="U197" i="19"/>
  <c r="U191" i="19"/>
  <c r="U63" i="19"/>
  <c r="S202" i="19"/>
  <c r="S63" i="19"/>
  <c r="S88" i="11"/>
  <c r="S87" i="21" s="1"/>
  <c r="AC69" i="21"/>
  <c r="E80" i="12" s="1"/>
  <c r="R206" i="19"/>
  <c r="R202" i="19"/>
  <c r="R199" i="19"/>
  <c r="R195" i="19"/>
  <c r="R88" i="11"/>
  <c r="R87" i="21" s="1"/>
  <c r="Q202" i="19"/>
  <c r="Q195" i="19"/>
  <c r="O208" i="19"/>
  <c r="O204" i="19"/>
  <c r="O197" i="19"/>
  <c r="M193" i="19"/>
  <c r="I21" i="23"/>
  <c r="I206" i="19"/>
  <c r="I199" i="19"/>
  <c r="Y202" i="19"/>
  <c r="Y199" i="19"/>
  <c r="Y193" i="19"/>
  <c r="X197" i="19"/>
  <c r="X191" i="19"/>
  <c r="X88" i="11"/>
  <c r="X87" i="21" s="1"/>
  <c r="W208" i="19"/>
  <c r="W191" i="19"/>
  <c r="U208" i="19"/>
  <c r="U199" i="19"/>
  <c r="U21" i="23"/>
  <c r="T195" i="19"/>
  <c r="R21" i="23"/>
  <c r="Q208" i="19"/>
  <c r="M206" i="19"/>
  <c r="J63" i="19"/>
  <c r="Q18" i="23"/>
  <c r="O206" i="19"/>
  <c r="O193" i="19"/>
  <c r="N208" i="19"/>
  <c r="N204" i="19"/>
  <c r="N197" i="19"/>
  <c r="M202" i="19"/>
  <c r="M199" i="19"/>
  <c r="M63" i="19"/>
  <c r="L208" i="19"/>
  <c r="L204" i="19"/>
  <c r="L197" i="19"/>
  <c r="L193" i="19"/>
  <c r="K206" i="19"/>
  <c r="K202" i="19"/>
  <c r="J197" i="19"/>
  <c r="J193" i="19"/>
  <c r="I197" i="19"/>
  <c r="I193" i="19"/>
  <c r="H206" i="19"/>
  <c r="H202" i="19"/>
  <c r="G208" i="19"/>
  <c r="E206" i="19"/>
  <c r="E199" i="19"/>
  <c r="D88" i="11"/>
  <c r="D87" i="21" s="1"/>
  <c r="J62" i="21"/>
  <c r="F62" i="21"/>
  <c r="Q199" i="19"/>
  <c r="Q193" i="19"/>
  <c r="O202" i="19"/>
  <c r="N21" i="23"/>
  <c r="N193" i="19"/>
  <c r="M195" i="19"/>
  <c r="L18" i="23"/>
  <c r="J204" i="19"/>
  <c r="P28" i="23"/>
  <c r="D149" i="12" s="1"/>
  <c r="H197" i="19"/>
  <c r="H193" i="19"/>
  <c r="G18" i="23"/>
  <c r="G197" i="19"/>
  <c r="F197" i="19"/>
  <c r="F193" i="19"/>
  <c r="K88" i="11"/>
  <c r="K87" i="21" s="1"/>
  <c r="K208" i="19"/>
  <c r="K204" i="19"/>
  <c r="J199" i="19"/>
  <c r="I204" i="19"/>
  <c r="I195" i="19"/>
  <c r="H208" i="19"/>
  <c r="H204" i="19"/>
  <c r="H63" i="19"/>
  <c r="G204" i="19"/>
  <c r="F199" i="19"/>
  <c r="E208" i="19"/>
  <c r="D208" i="19"/>
  <c r="D206" i="19"/>
  <c r="L88" i="11"/>
  <c r="L87" i="21" s="1"/>
  <c r="L148" i="11"/>
  <c r="L206" i="19"/>
  <c r="L202" i="19"/>
  <c r="L195" i="19"/>
  <c r="K197" i="19"/>
  <c r="J206" i="19"/>
  <c r="J202" i="19"/>
  <c r="J195" i="19"/>
  <c r="H199" i="19"/>
  <c r="H195" i="19"/>
  <c r="G206" i="19"/>
  <c r="F206" i="19"/>
  <c r="E197" i="19"/>
  <c r="D64" i="19"/>
  <c r="N88" i="11"/>
  <c r="N87" i="21" s="1"/>
  <c r="M88" i="11"/>
  <c r="M87" i="21" s="1"/>
  <c r="AX63" i="19"/>
  <c r="AX56" i="19"/>
  <c r="AX26" i="19" s="1"/>
  <c r="AI18" i="23"/>
  <c r="B17" i="5"/>
  <c r="F57" i="18"/>
  <c r="Z18" i="18"/>
  <c r="Z29" i="18"/>
  <c r="Z37" i="18"/>
  <c r="Z45" i="18"/>
  <c r="Z53" i="18"/>
  <c r="EX49" i="18"/>
  <c r="AP177" i="19"/>
  <c r="BC58" i="19"/>
  <c r="BC181" i="19"/>
  <c r="BP57" i="19"/>
  <c r="BP171" i="19"/>
  <c r="BP175" i="19"/>
  <c r="BP179" i="19"/>
  <c r="C36" i="23"/>
  <c r="C157" i="12" s="1"/>
  <c r="C31" i="23"/>
  <c r="C152" i="12" s="1"/>
  <c r="BK21" i="23"/>
  <c r="BC22" i="22"/>
  <c r="G20" i="12" s="1"/>
  <c r="AY62" i="19"/>
  <c r="AY56" i="19"/>
  <c r="AY26" i="19" s="1"/>
  <c r="BC97" i="21"/>
  <c r="G114" i="12" s="1"/>
  <c r="BC81" i="21"/>
  <c r="G92" i="12" s="1"/>
  <c r="BC73" i="21"/>
  <c r="G84" i="12" s="1"/>
  <c r="BC65" i="21"/>
  <c r="G76" i="12" s="1"/>
  <c r="L21" i="23"/>
  <c r="BP176" i="19"/>
  <c r="BP184" i="19"/>
  <c r="BP80" i="21"/>
  <c r="H91" i="12" s="1"/>
  <c r="BP76" i="21"/>
  <c r="H87" i="12" s="1"/>
  <c r="BP72" i="21"/>
  <c r="H83" i="12" s="1"/>
  <c r="BP68" i="21"/>
  <c r="H79" i="12" s="1"/>
  <c r="BP64" i="21"/>
  <c r="H75" i="12" s="1"/>
  <c r="BC74" i="21"/>
  <c r="G85" i="12" s="1"/>
  <c r="BC66" i="21"/>
  <c r="G77" i="12" s="1"/>
  <c r="C35" i="23"/>
  <c r="C156" i="12" s="1"/>
  <c r="C35" i="22"/>
  <c r="C30" i="12" s="1"/>
  <c r="BC170" i="19"/>
  <c r="BC178" i="19"/>
  <c r="BC186" i="19"/>
  <c r="BP58" i="19"/>
  <c r="BP172" i="19"/>
  <c r="BP180" i="19"/>
  <c r="B32" i="5"/>
  <c r="Z11" i="18"/>
  <c r="Z22" i="18"/>
  <c r="Z33" i="18"/>
  <c r="Z41" i="18"/>
  <c r="Z49" i="18"/>
  <c r="BC171" i="19"/>
  <c r="BC179" i="19"/>
  <c r="BP59" i="19"/>
  <c r="BP169" i="19"/>
  <c r="BP173" i="19"/>
  <c r="BP177" i="19"/>
  <c r="BP181" i="19"/>
  <c r="BP185" i="19"/>
  <c r="Q25" i="18"/>
  <c r="BM18" i="23"/>
  <c r="BP81" i="21"/>
  <c r="H92" i="12" s="1"/>
  <c r="BP73" i="21"/>
  <c r="H84" i="12" s="1"/>
  <c r="BP65" i="21"/>
  <c r="H76" i="12" s="1"/>
  <c r="P49" i="18"/>
  <c r="AN49" i="18" s="1"/>
  <c r="AW18" i="23"/>
  <c r="AQ21" i="23"/>
  <c r="AF79" i="20"/>
  <c r="AF81" i="20" s="1"/>
  <c r="Q54" i="18"/>
  <c r="BP74" i="21"/>
  <c r="H85" i="12" s="1"/>
  <c r="BP70" i="21"/>
  <c r="H81" i="12" s="1"/>
  <c r="BL88" i="11"/>
  <c r="BJ87" i="21" s="1"/>
  <c r="BH88" i="11"/>
  <c r="BF87" i="21" s="1"/>
  <c r="BE21" i="23"/>
  <c r="BG88" i="11"/>
  <c r="BE87" i="21" s="1"/>
  <c r="BD18" i="23"/>
  <c r="AT63" i="19"/>
  <c r="AT56" i="19"/>
  <c r="AT26" i="19" s="1"/>
  <c r="Q55" i="18"/>
  <c r="Q53" i="18"/>
  <c r="BQ88" i="11"/>
  <c r="BO87" i="21" s="1"/>
  <c r="BL21" i="23"/>
  <c r="BH21" i="20"/>
  <c r="BI22" i="20" s="1"/>
  <c r="BF21" i="23"/>
  <c r="BF74" i="20"/>
  <c r="BG75" i="20" s="1"/>
  <c r="BE18" i="23"/>
  <c r="AZ18" i="23"/>
  <c r="AU88" i="11"/>
  <c r="AT87" i="21" s="1"/>
  <c r="AM193" i="19"/>
  <c r="BK88" i="11"/>
  <c r="BI87" i="21" s="1"/>
  <c r="BH18" i="23"/>
  <c r="BC88" i="11"/>
  <c r="BB87" i="21" s="1"/>
  <c r="AW21" i="23"/>
  <c r="AW56" i="19"/>
  <c r="AW26" i="19" s="1"/>
  <c r="BM88" i="11"/>
  <c r="BK87" i="21" s="1"/>
  <c r="BG21" i="23"/>
  <c r="BG35" i="20"/>
  <c r="BH36" i="20" s="1"/>
  <c r="BI88" i="11"/>
  <c r="BG87" i="21" s="1"/>
  <c r="AZ21" i="23"/>
  <c r="AX18" i="23"/>
  <c r="AY88" i="11"/>
  <c r="AX87" i="21" s="1"/>
  <c r="AV18" i="23"/>
  <c r="AQ56" i="19"/>
  <c r="AQ26" i="19" s="1"/>
  <c r="AE18" i="23"/>
  <c r="AF18" i="23"/>
  <c r="P51" i="18"/>
  <c r="AN51" i="18" s="1"/>
  <c r="P50" i="18"/>
  <c r="AN50" i="18" s="1"/>
  <c r="P48" i="18"/>
  <c r="AN48" i="18" s="1"/>
  <c r="BA18" i="23"/>
  <c r="BA88" i="11"/>
  <c r="AZ87" i="21" s="1"/>
  <c r="AZ88" i="11"/>
  <c r="AY87" i="21" s="1"/>
  <c r="AW88" i="11"/>
  <c r="AV87" i="21" s="1"/>
  <c r="AT18" i="23"/>
  <c r="AT88" i="11"/>
  <c r="AS87" i="21" s="1"/>
  <c r="AR21" i="23"/>
  <c r="AR88" i="11"/>
  <c r="AQ87" i="21" s="1"/>
  <c r="AL21" i="23"/>
  <c r="AM21" i="23"/>
  <c r="AJ18" i="23"/>
  <c r="U192" i="19"/>
  <c r="AN88" i="11"/>
  <c r="AM87" i="21" s="1"/>
  <c r="AG21" i="23"/>
  <c r="AE62" i="19"/>
  <c r="AE56" i="19"/>
  <c r="AE26" i="19" s="1"/>
  <c r="AD63" i="19"/>
  <c r="AD56" i="19"/>
  <c r="AD26" i="19" s="1"/>
  <c r="AK18" i="23"/>
  <c r="AF88" i="11"/>
  <c r="AE87" i="21" s="1"/>
  <c r="AC22" i="22"/>
  <c r="E20" i="12" s="1"/>
  <c r="AB18" i="23"/>
  <c r="AD18" i="23"/>
  <c r="AP88" i="11"/>
  <c r="AO87" i="21" s="1"/>
  <c r="AO88" i="11"/>
  <c r="AN87" i="21" s="1"/>
  <c r="AI21" i="23"/>
  <c r="AB88" i="11"/>
  <c r="AB87" i="21" s="1"/>
  <c r="Y63" i="19"/>
  <c r="Y56" i="19"/>
  <c r="Y26" i="19" s="1"/>
  <c r="AA88" i="11"/>
  <c r="AA87" i="21" s="1"/>
  <c r="Z88" i="11"/>
  <c r="Z87" i="21" s="1"/>
  <c r="V18" i="23"/>
  <c r="M21" i="23"/>
  <c r="N19" i="18"/>
  <c r="N39" i="18"/>
  <c r="W18" i="23"/>
  <c r="U56" i="19"/>
  <c r="U26" i="19" s="1"/>
  <c r="M35" i="18"/>
  <c r="N18" i="18"/>
  <c r="N40" i="18"/>
  <c r="Z56" i="19"/>
  <c r="Z26" i="19" s="1"/>
  <c r="S56" i="19"/>
  <c r="S26" i="19" s="1"/>
  <c r="M31" i="18"/>
  <c r="M10" i="18"/>
  <c r="M17" i="18"/>
  <c r="M33" i="18"/>
  <c r="E167" i="19"/>
  <c r="E81" i="19" s="1"/>
  <c r="E63" i="19"/>
  <c r="E56" i="19"/>
  <c r="E26" i="19" s="1"/>
  <c r="M36" i="18"/>
  <c r="M30" i="18"/>
  <c r="M29" i="18"/>
  <c r="N18" i="23"/>
  <c r="S10" i="17"/>
  <c r="S8" i="17"/>
  <c r="N15" i="17" s="1"/>
  <c r="G222" i="19"/>
  <c r="G265" i="19" s="1"/>
  <c r="F209" i="19"/>
  <c r="F205" i="19"/>
  <c r="D209" i="19"/>
  <c r="O88" i="11"/>
  <c r="O87" i="21" s="1"/>
  <c r="P80" i="21"/>
  <c r="D91" i="12" s="1"/>
  <c r="P76" i="21"/>
  <c r="D87" i="12" s="1"/>
  <c r="P72" i="21"/>
  <c r="D83" i="12" s="1"/>
  <c r="P68" i="21"/>
  <c r="D79" i="12" s="1"/>
  <c r="P64" i="21"/>
  <c r="D75" i="12" s="1"/>
  <c r="I205" i="19"/>
  <c r="G228" i="19"/>
  <c r="G271" i="19" s="1"/>
  <c r="G219" i="19"/>
  <c r="G262" i="19" s="1"/>
  <c r="F88" i="11"/>
  <c r="F87" i="21" s="1"/>
  <c r="E88" i="11"/>
  <c r="E87" i="21" s="1"/>
  <c r="H21" i="23"/>
  <c r="H209" i="19"/>
  <c r="H205" i="19"/>
  <c r="D204" i="19"/>
  <c r="D202" i="19"/>
  <c r="D193" i="19"/>
  <c r="H88" i="11"/>
  <c r="H87" i="21" s="1"/>
  <c r="G88" i="11"/>
  <c r="G87" i="21" s="1"/>
  <c r="G202" i="19"/>
  <c r="F21" i="23"/>
  <c r="F195" i="19"/>
  <c r="E209" i="19"/>
  <c r="E193" i="19"/>
  <c r="D205" i="19"/>
  <c r="D203" i="19"/>
  <c r="D198" i="19"/>
  <c r="F202" i="19"/>
  <c r="F198" i="19"/>
  <c r="F63" i="19"/>
  <c r="E195" i="19"/>
  <c r="D199" i="19"/>
  <c r="J88" i="11"/>
  <c r="J87" i="21" s="1"/>
  <c r="I88" i="11"/>
  <c r="I87" i="21" s="1"/>
  <c r="Z15" i="18"/>
  <c r="Z19" i="18"/>
  <c r="Z23" i="18"/>
  <c r="Z30" i="18"/>
  <c r="Z34" i="18"/>
  <c r="Z38" i="18"/>
  <c r="Z42" i="18"/>
  <c r="Z46" i="18"/>
  <c r="Z50" i="18"/>
  <c r="Z54" i="18"/>
  <c r="DG10" i="18"/>
  <c r="DG17" i="18"/>
  <c r="DG21" i="18"/>
  <c r="DG25" i="18"/>
  <c r="DG32" i="18"/>
  <c r="DG36" i="18"/>
  <c r="DG40" i="18"/>
  <c r="DG44" i="18"/>
  <c r="DG48" i="18"/>
  <c r="DG52" i="18"/>
  <c r="DG56" i="18"/>
  <c r="BP22" i="22"/>
  <c r="H20" i="12" s="1"/>
  <c r="BO18" i="23"/>
  <c r="C30" i="23"/>
  <c r="C151" i="12" s="1"/>
  <c r="BN21" i="23"/>
  <c r="BN35" i="20"/>
  <c r="BN21" i="20"/>
  <c r="BP66" i="21"/>
  <c r="H77" i="12" s="1"/>
  <c r="BN62" i="19"/>
  <c r="BN56" i="19"/>
  <c r="BN26" i="19" s="1"/>
  <c r="BP97" i="21"/>
  <c r="H114" i="12" s="1"/>
  <c r="BL56" i="19"/>
  <c r="BL26" i="19" s="1"/>
  <c r="BJ56" i="19"/>
  <c r="BJ26" i="19" s="1"/>
  <c r="BH56" i="19"/>
  <c r="BH26" i="19" s="1"/>
  <c r="BF56" i="19"/>
  <c r="BF26" i="19" s="1"/>
  <c r="BD56" i="19"/>
  <c r="BM56" i="19"/>
  <c r="BM26" i="19" s="1"/>
  <c r="BK56" i="19"/>
  <c r="BK26" i="19" s="1"/>
  <c r="BI56" i="19"/>
  <c r="BI26" i="19" s="1"/>
  <c r="BG56" i="19"/>
  <c r="BG26" i="19" s="1"/>
  <c r="BE56" i="19"/>
  <c r="BE26" i="19" s="1"/>
  <c r="BB56" i="19"/>
  <c r="BB26" i="19" s="1"/>
  <c r="AZ56" i="19"/>
  <c r="AZ26" i="19" s="1"/>
  <c r="AU62" i="19"/>
  <c r="AU56" i="19"/>
  <c r="AU26" i="19" s="1"/>
  <c r="BA56" i="19"/>
  <c r="BA26" i="19" s="1"/>
  <c r="AR56" i="19"/>
  <c r="O44" i="18"/>
  <c r="AO18" i="23"/>
  <c r="AM62" i="19"/>
  <c r="AM56" i="19"/>
  <c r="AM26" i="19" s="1"/>
  <c r="AN56" i="19"/>
  <c r="AN26" i="19" s="1"/>
  <c r="AL56" i="19"/>
  <c r="AL26" i="19" s="1"/>
  <c r="AM88" i="11"/>
  <c r="AL87" i="21" s="1"/>
  <c r="AK88" i="11"/>
  <c r="AJ87" i="21" s="1"/>
  <c r="AI62" i="19"/>
  <c r="AI56" i="19"/>
  <c r="AI26" i="19" s="1"/>
  <c r="AH62" i="19"/>
  <c r="AH56" i="19"/>
  <c r="AH26" i="19" s="1"/>
  <c r="AG62" i="19"/>
  <c r="AG56" i="19"/>
  <c r="AG26" i="19" s="1"/>
  <c r="AL88" i="11"/>
  <c r="AK87" i="21" s="1"/>
  <c r="AJ88" i="11"/>
  <c r="AI87" i="21" s="1"/>
  <c r="AI88" i="11"/>
  <c r="AH87" i="21" s="1"/>
  <c r="AH88" i="11"/>
  <c r="AG87" i="21" s="1"/>
  <c r="AE88" i="11"/>
  <c r="AD87" i="21" s="1"/>
  <c r="AB56" i="19"/>
  <c r="AB26" i="19" s="1"/>
  <c r="AA62" i="19"/>
  <c r="AA56" i="19"/>
  <c r="AA26" i="19" s="1"/>
  <c r="S21" i="23"/>
  <c r="T21" i="23"/>
  <c r="Q197" i="19"/>
  <c r="K190" i="19"/>
  <c r="K167" i="19"/>
  <c r="K81" i="19" s="1"/>
  <c r="D207" i="19"/>
  <c r="G207" i="19"/>
  <c r="S207" i="19"/>
  <c r="K207" i="19"/>
  <c r="O207" i="19"/>
  <c r="D191" i="19"/>
  <c r="G191" i="19"/>
  <c r="S191" i="19"/>
  <c r="K191" i="19"/>
  <c r="O191" i="19"/>
  <c r="M165" i="19"/>
  <c r="W88" i="11"/>
  <c r="W87" i="21" s="1"/>
  <c r="V88" i="11"/>
  <c r="V87" i="21" s="1"/>
  <c r="T191" i="19"/>
  <c r="R56" i="19"/>
  <c r="R26" i="19" s="1"/>
  <c r="N64" i="19"/>
  <c r="N56" i="19"/>
  <c r="N26" i="19" s="1"/>
  <c r="M197" i="19"/>
  <c r="J190" i="19"/>
  <c r="J167" i="19"/>
  <c r="J81" i="19" s="1"/>
  <c r="V62" i="19"/>
  <c r="V56" i="19"/>
  <c r="V26" i="19" s="1"/>
  <c r="T63" i="19"/>
  <c r="T56" i="19"/>
  <c r="T26" i="19" s="1"/>
  <c r="J56" i="19"/>
  <c r="J26" i="19" s="1"/>
  <c r="F207" i="19"/>
  <c r="F191" i="19"/>
  <c r="W21" i="23"/>
  <c r="L207" i="19"/>
  <c r="L191" i="19"/>
  <c r="Q207" i="19"/>
  <c r="Q191" i="19"/>
  <c r="M207" i="19"/>
  <c r="M191" i="19"/>
  <c r="I207" i="19"/>
  <c r="I191" i="19"/>
  <c r="D56" i="19"/>
  <c r="D63" i="19"/>
  <c r="AF56" i="19"/>
  <c r="W56" i="19"/>
  <c r="W26" i="19" s="1"/>
  <c r="T88" i="11"/>
  <c r="T87" i="21" s="1"/>
  <c r="R207" i="19"/>
  <c r="R191" i="19"/>
  <c r="M34" i="18"/>
  <c r="O21" i="23"/>
  <c r="O18" i="23"/>
  <c r="N207" i="19"/>
  <c r="N191" i="19"/>
  <c r="K21" i="23"/>
  <c r="H207" i="19"/>
  <c r="H191" i="19"/>
  <c r="Q56" i="19"/>
  <c r="M32" i="18"/>
  <c r="O62" i="19"/>
  <c r="O56" i="19"/>
  <c r="O26" i="19" s="1"/>
  <c r="M56" i="19"/>
  <c r="M26" i="19" s="1"/>
  <c r="K62" i="19"/>
  <c r="K56" i="19"/>
  <c r="K26" i="19" s="1"/>
  <c r="J18" i="23"/>
  <c r="I167" i="19"/>
  <c r="I81" i="19" s="1"/>
  <c r="I63" i="19"/>
  <c r="I56" i="19"/>
  <c r="I26" i="19" s="1"/>
  <c r="F18" i="23"/>
  <c r="F190" i="19"/>
  <c r="F167" i="19"/>
  <c r="F81" i="19" s="1"/>
  <c r="E207" i="19"/>
  <c r="E191" i="19"/>
  <c r="L56" i="19"/>
  <c r="L26" i="19" s="1"/>
  <c r="F62" i="19"/>
  <c r="F56" i="19"/>
  <c r="F26" i="19" s="1"/>
  <c r="J207" i="19"/>
  <c r="J191" i="19"/>
  <c r="D167" i="19"/>
  <c r="D190" i="19"/>
  <c r="H167" i="19"/>
  <c r="H81" i="19" s="1"/>
  <c r="H56" i="19"/>
  <c r="H26" i="19" s="1"/>
  <c r="G167" i="19"/>
  <c r="G81" i="19" s="1"/>
  <c r="G56" i="19"/>
  <c r="G26" i="19" s="1"/>
  <c r="AY11" i="17"/>
  <c r="AC8" i="17"/>
  <c r="AC10" i="17"/>
  <c r="L15" i="17"/>
  <c r="Y15" i="17"/>
  <c r="I8" i="17"/>
  <c r="D15" i="17" s="1"/>
  <c r="I10" i="17"/>
  <c r="P67" i="21"/>
  <c r="D78" i="12" s="1"/>
  <c r="AK11" i="17"/>
  <c r="L147" i="11"/>
  <c r="P75" i="21"/>
  <c r="D86" i="12" s="1"/>
  <c r="P81" i="21"/>
  <c r="D92" i="12" s="1"/>
  <c r="P73" i="21"/>
  <c r="D84" i="12" s="1"/>
  <c r="P70" i="21"/>
  <c r="D81" i="12" s="1"/>
  <c r="P65" i="21"/>
  <c r="D76" i="12" s="1"/>
  <c r="P79" i="21"/>
  <c r="D90" i="12" s="1"/>
  <c r="P71" i="21"/>
  <c r="D82" i="12" s="1"/>
  <c r="P22" i="21"/>
  <c r="D62" i="12" s="1"/>
  <c r="D104" i="12" s="1"/>
  <c r="P77" i="21"/>
  <c r="D88" i="12" s="1"/>
  <c r="P74" i="21"/>
  <c r="D85" i="12" s="1"/>
  <c r="P69" i="21"/>
  <c r="D80" i="12" s="1"/>
  <c r="P66" i="21"/>
  <c r="D77" i="12" s="1"/>
  <c r="AP198" i="19" l="1"/>
  <c r="AP196" i="19"/>
  <c r="BC198" i="19"/>
  <c r="AV102" i="19"/>
  <c r="BP192" i="19"/>
  <c r="AP194" i="19"/>
  <c r="BP198" i="19"/>
  <c r="BP196" i="19"/>
  <c r="BC200" i="19"/>
  <c r="BC194" i="19"/>
  <c r="BP194" i="19"/>
  <c r="BC196" i="19"/>
  <c r="AP200" i="19"/>
  <c r="L138" i="19"/>
  <c r="BK77" i="21"/>
  <c r="AO69" i="1"/>
  <c r="AF77" i="21"/>
  <c r="AO182" i="19"/>
  <c r="AO204" i="19" s="1"/>
  <c r="BG77" i="21"/>
  <c r="DA29" i="36"/>
  <c r="CX29" i="36"/>
  <c r="CV29" i="36"/>
  <c r="M15" i="18"/>
  <c r="E158" i="19"/>
  <c r="M16" i="18"/>
  <c r="BU158" i="19"/>
  <c r="D158" i="19"/>
  <c r="G223" i="19"/>
  <c r="G266" i="19" s="1"/>
  <c r="BW158" i="19"/>
  <c r="AP21" i="36"/>
  <c r="G225" i="19"/>
  <c r="G268" i="19" s="1"/>
  <c r="BM158" i="19"/>
  <c r="M158" i="19"/>
  <c r="N158" i="19"/>
  <c r="F137" i="19"/>
  <c r="T158" i="19"/>
  <c r="X137" i="19"/>
  <c r="AG158" i="19"/>
  <c r="K158" i="19"/>
  <c r="K137" i="19"/>
  <c r="O137" i="19"/>
  <c r="AH158" i="19"/>
  <c r="AQ158" i="19"/>
  <c r="BH158" i="19"/>
  <c r="AR10" i="17"/>
  <c r="BR158" i="19"/>
  <c r="AY10" i="17"/>
  <c r="C15" i="17"/>
  <c r="AK10" i="17"/>
  <c r="G106" i="11"/>
  <c r="M106" i="11" s="1"/>
  <c r="M7" i="36"/>
  <c r="M7" i="23"/>
  <c r="E7" i="36"/>
  <c r="DF29" i="36" s="1"/>
  <c r="E7" i="23"/>
  <c r="E7" i="5"/>
  <c r="G114" i="11"/>
  <c r="M114" i="11" s="1"/>
  <c r="G217" i="19"/>
  <c r="G260" i="19" s="1"/>
  <c r="G218" i="19"/>
  <c r="G261" i="19" s="1"/>
  <c r="G163" i="11"/>
  <c r="AZ182" i="19"/>
  <c r="AZ204" i="19" s="1"/>
  <c r="AZ77" i="21"/>
  <c r="BM77" i="21"/>
  <c r="BM182" i="19"/>
  <c r="BM204" i="19" s="1"/>
  <c r="Y182" i="19"/>
  <c r="Y204" i="19" s="1"/>
  <c r="Y77" i="21"/>
  <c r="AI77" i="21"/>
  <c r="AI182" i="19"/>
  <c r="AI204" i="19" s="1"/>
  <c r="BF182" i="19"/>
  <c r="BF204" i="19" s="1"/>
  <c r="BF77" i="21"/>
  <c r="S182" i="19"/>
  <c r="S204" i="19" s="1"/>
  <c r="S77" i="21"/>
  <c r="Q77" i="21"/>
  <c r="Q182" i="19"/>
  <c r="AJ182" i="19"/>
  <c r="AJ204" i="19" s="1"/>
  <c r="AJ77" i="21"/>
  <c r="AK182" i="19"/>
  <c r="AK204" i="19" s="1"/>
  <c r="AK77" i="21"/>
  <c r="AX77" i="21"/>
  <c r="AX182" i="19"/>
  <c r="AX204" i="19" s="1"/>
  <c r="BJ182" i="19"/>
  <c r="BJ204" i="19" s="1"/>
  <c r="BJ77" i="21"/>
  <c r="BO182" i="19"/>
  <c r="BO204" i="19" s="1"/>
  <c r="BO77" i="21"/>
  <c r="G121" i="11"/>
  <c r="G118" i="11"/>
  <c r="G122" i="11"/>
  <c r="AY182" i="19"/>
  <c r="AY204" i="19" s="1"/>
  <c r="AY77" i="21"/>
  <c r="R182" i="19"/>
  <c r="R204" i="19" s="1"/>
  <c r="R77" i="21"/>
  <c r="AM77" i="21"/>
  <c r="AM182" i="19"/>
  <c r="AM204" i="19" s="1"/>
  <c r="AW182" i="19"/>
  <c r="AW204" i="19" s="1"/>
  <c r="AW77" i="21"/>
  <c r="W182" i="19"/>
  <c r="W204" i="19" s="1"/>
  <c r="W77" i="21"/>
  <c r="AN182" i="19"/>
  <c r="AN204" i="19" s="1"/>
  <c r="AN77" i="21"/>
  <c r="AD182" i="19"/>
  <c r="AD77" i="21"/>
  <c r="BB77" i="21"/>
  <c r="BB182" i="19"/>
  <c r="BB204" i="19" s="1"/>
  <c r="G119" i="11"/>
  <c r="G227" i="19"/>
  <c r="G270" i="19" s="1"/>
  <c r="G224" i="19"/>
  <c r="G267" i="19" s="1"/>
  <c r="G220" i="19"/>
  <c r="G263" i="19" s="1"/>
  <c r="H42" i="20"/>
  <c r="I43" i="20" s="1"/>
  <c r="G132" i="11"/>
  <c r="AB69" i="1"/>
  <c r="BE77" i="21"/>
  <c r="BE182" i="19"/>
  <c r="BO69" i="1"/>
  <c r="BL182" i="19"/>
  <c r="BL204" i="19" s="1"/>
  <c r="BL77" i="21"/>
  <c r="V182" i="19"/>
  <c r="V204" i="19" s="1"/>
  <c r="V77" i="21"/>
  <c r="AR182" i="19"/>
  <c r="AR204" i="19" s="1"/>
  <c r="AR77" i="21"/>
  <c r="P5" i="11"/>
  <c r="K7" i="5"/>
  <c r="AA182" i="19"/>
  <c r="AA204" i="19" s="1"/>
  <c r="AA77" i="21"/>
  <c r="AH182" i="19"/>
  <c r="AH204" i="19" s="1"/>
  <c r="AH77" i="21"/>
  <c r="AQ77" i="21"/>
  <c r="AQ182" i="19"/>
  <c r="G130" i="11"/>
  <c r="G162" i="11"/>
  <c r="G124" i="11"/>
  <c r="G164" i="11"/>
  <c r="G166" i="11"/>
  <c r="G169" i="11"/>
  <c r="G123" i="11"/>
  <c r="AE77" i="21"/>
  <c r="AE182" i="19"/>
  <c r="AE204" i="19" s="1"/>
  <c r="BI77" i="21"/>
  <c r="BI182" i="19"/>
  <c r="BI204" i="19" s="1"/>
  <c r="BH182" i="19"/>
  <c r="BH204" i="19" s="1"/>
  <c r="BH77" i="21"/>
  <c r="U182" i="19"/>
  <c r="U204" i="19" s="1"/>
  <c r="U77" i="21"/>
  <c r="Z182" i="19"/>
  <c r="Z204" i="19" s="1"/>
  <c r="Z77" i="21"/>
  <c r="AV182" i="19"/>
  <c r="AV204" i="19" s="1"/>
  <c r="AV77" i="21"/>
  <c r="BA182" i="19"/>
  <c r="BA204" i="19" s="1"/>
  <c r="BA77" i="21"/>
  <c r="AB77" i="21"/>
  <c r="AB182" i="19"/>
  <c r="AB204" i="19" s="1"/>
  <c r="AL182" i="19"/>
  <c r="AL204" i="19" s="1"/>
  <c r="AL77" i="21"/>
  <c r="AU182" i="19"/>
  <c r="AU204" i="19" s="1"/>
  <c r="AU77" i="21"/>
  <c r="AC21" i="36"/>
  <c r="P18" i="36"/>
  <c r="AQ138" i="19"/>
  <c r="BJ86" i="20"/>
  <c r="BJ88" i="20" s="1"/>
  <c r="BK89" i="20" s="1"/>
  <c r="P21" i="36"/>
  <c r="BP21" i="36"/>
  <c r="AD138" i="19"/>
  <c r="AU138" i="19"/>
  <c r="BC18" i="36"/>
  <c r="AP18" i="36"/>
  <c r="BC21" i="36"/>
  <c r="L164" i="11"/>
  <c r="M74" i="11" s="1"/>
  <c r="H138" i="19"/>
  <c r="V138" i="19"/>
  <c r="P23" i="18"/>
  <c r="AN23" i="18" s="1"/>
  <c r="AK61" i="19"/>
  <c r="AK30" i="19" s="1"/>
  <c r="BB69" i="1"/>
  <c r="BD138" i="19"/>
  <c r="AA138" i="19"/>
  <c r="AZ138" i="19"/>
  <c r="AC18" i="36"/>
  <c r="G30" i="18"/>
  <c r="G153" i="11"/>
  <c r="M153" i="11" s="1"/>
  <c r="P22" i="18"/>
  <c r="AN22" i="18" s="1"/>
  <c r="L42" i="20"/>
  <c r="M43" i="20" s="1"/>
  <c r="Q138" i="19"/>
  <c r="AK138" i="19"/>
  <c r="BK138" i="19"/>
  <c r="BP18" i="36"/>
  <c r="G116" i="11"/>
  <c r="G143" i="11"/>
  <c r="G144" i="11"/>
  <c r="G146" i="11"/>
  <c r="G156" i="11"/>
  <c r="G147" i="11"/>
  <c r="M147" i="11" s="1"/>
  <c r="G148" i="11"/>
  <c r="G104" i="11"/>
  <c r="G157" i="11"/>
  <c r="G103" i="11"/>
  <c r="G150" i="11"/>
  <c r="H150" i="11" s="1"/>
  <c r="I150" i="11" s="1"/>
  <c r="J150" i="11" s="1"/>
  <c r="K150" i="11" s="1"/>
  <c r="G160" i="11"/>
  <c r="G145" i="11"/>
  <c r="G107" i="11"/>
  <c r="G154" i="11"/>
  <c r="G142" i="11"/>
  <c r="H142" i="11" s="1"/>
  <c r="G149" i="11"/>
  <c r="G112" i="11"/>
  <c r="G105" i="11"/>
  <c r="G152" i="11"/>
  <c r="G111" i="11"/>
  <c r="G158" i="11"/>
  <c r="O69" i="1"/>
  <c r="P5" i="22"/>
  <c r="BI138" i="19"/>
  <c r="L111" i="11"/>
  <c r="G26" i="11" s="1"/>
  <c r="G175" i="11"/>
  <c r="H175" i="11" s="1"/>
  <c r="L152" i="11"/>
  <c r="O62" i="11" s="1"/>
  <c r="K7" i="23"/>
  <c r="K7" i="22"/>
  <c r="P5" i="5"/>
  <c r="O7" i="22"/>
  <c r="O7" i="5"/>
  <c r="O7" i="23"/>
  <c r="L112" i="11"/>
  <c r="M27" i="11" s="1"/>
  <c r="I7" i="23"/>
  <c r="I7" i="5"/>
  <c r="I7" i="20"/>
  <c r="I7" i="22"/>
  <c r="G7" i="22"/>
  <c r="G7" i="23"/>
  <c r="G7" i="5"/>
  <c r="CM7" i="23"/>
  <c r="CM7" i="22"/>
  <c r="CM7" i="21"/>
  <c r="DX7" i="23"/>
  <c r="DX7" i="22"/>
  <c r="DX7" i="21"/>
  <c r="E57" i="11"/>
  <c r="E20" i="11"/>
  <c r="E62" i="11"/>
  <c r="AT24" i="1"/>
  <c r="AS25" i="1"/>
  <c r="DY7" i="36" s="1"/>
  <c r="I24" i="1"/>
  <c r="J25" i="1"/>
  <c r="CL7" i="36" s="1"/>
  <c r="E58" i="11"/>
  <c r="E29" i="11"/>
  <c r="R152" i="11"/>
  <c r="R175" i="11"/>
  <c r="R109" i="11"/>
  <c r="R153" i="11"/>
  <c r="AF138" i="19"/>
  <c r="E26" i="11"/>
  <c r="D42" i="20"/>
  <c r="E43" i="20" s="1"/>
  <c r="BG61" i="19"/>
  <c r="BG30" i="19" s="1"/>
  <c r="E14" i="11"/>
  <c r="E30" i="11"/>
  <c r="AX103" i="19"/>
  <c r="G115" i="11"/>
  <c r="AN61" i="19"/>
  <c r="AN30" i="19" s="1"/>
  <c r="E63" i="11"/>
  <c r="U138" i="19"/>
  <c r="AG138" i="19"/>
  <c r="BB138" i="19"/>
  <c r="BM138" i="19"/>
  <c r="L115" i="11"/>
  <c r="K30" i="11" s="1"/>
  <c r="K57" i="11"/>
  <c r="BN138" i="19"/>
  <c r="AE138" i="19"/>
  <c r="BJ137" i="19"/>
  <c r="Z158" i="19"/>
  <c r="I158" i="19"/>
  <c r="E137" i="19"/>
  <c r="M137" i="19"/>
  <c r="S158" i="19"/>
  <c r="AJ158" i="19"/>
  <c r="AS158" i="19"/>
  <c r="BA158" i="19"/>
  <c r="BN158" i="19"/>
  <c r="BN137" i="19"/>
  <c r="J158" i="19"/>
  <c r="N137" i="19"/>
  <c r="AT158" i="19"/>
  <c r="AX158" i="19"/>
  <c r="BG158" i="19"/>
  <c r="Y158" i="19"/>
  <c r="AY158" i="19"/>
  <c r="H158" i="19"/>
  <c r="L158" i="19"/>
  <c r="H137" i="19"/>
  <c r="BL158" i="19"/>
  <c r="BI158" i="19"/>
  <c r="BY158" i="19"/>
  <c r="BZ158" i="19"/>
  <c r="CA158" i="19"/>
  <c r="V158" i="19"/>
  <c r="AE158" i="19"/>
  <c r="AM158" i="19"/>
  <c r="AV158" i="19"/>
  <c r="BE158" i="19"/>
  <c r="AA158" i="19"/>
  <c r="AF158" i="19"/>
  <c r="BF158" i="19"/>
  <c r="J137" i="19"/>
  <c r="AB158" i="19"/>
  <c r="BO158" i="19"/>
  <c r="G137" i="19"/>
  <c r="Q158" i="19"/>
  <c r="U158" i="19"/>
  <c r="L137" i="19"/>
  <c r="BV158" i="19"/>
  <c r="BT158" i="19"/>
  <c r="CB158" i="19"/>
  <c r="AI158" i="19"/>
  <c r="AZ158" i="19"/>
  <c r="AW158" i="19"/>
  <c r="F158" i="19"/>
  <c r="AK158" i="19"/>
  <c r="AO158" i="19"/>
  <c r="BB158" i="19"/>
  <c r="BK158" i="19"/>
  <c r="G158" i="19"/>
  <c r="O158" i="19"/>
  <c r="AL158" i="19"/>
  <c r="AU158" i="19"/>
  <c r="BD158" i="19"/>
  <c r="BX158" i="19"/>
  <c r="BQ158" i="19"/>
  <c r="E48" i="20"/>
  <c r="E49" i="20" s="1"/>
  <c r="F50" i="20" s="1"/>
  <c r="E59" i="20"/>
  <c r="E60" i="20" s="1"/>
  <c r="F61" i="20" s="1"/>
  <c r="E27" i="20"/>
  <c r="E66" i="20"/>
  <c r="E67" i="20" s="1"/>
  <c r="F68" i="20" s="1"/>
  <c r="E28" i="20"/>
  <c r="F29" i="20" s="1"/>
  <c r="E41" i="20"/>
  <c r="E42" i="20" s="1"/>
  <c r="F43" i="20" s="1"/>
  <c r="J59" i="20"/>
  <c r="J60" i="20" s="1"/>
  <c r="J27" i="20"/>
  <c r="J66" i="20"/>
  <c r="J67" i="20" s="1"/>
  <c r="K68" i="20" s="1"/>
  <c r="J28" i="20"/>
  <c r="K29" i="20" s="1"/>
  <c r="J41" i="20"/>
  <c r="J42" i="20" s="1"/>
  <c r="K43" i="20" s="1"/>
  <c r="J48" i="20"/>
  <c r="J49" i="20" s="1"/>
  <c r="K50" i="20" s="1"/>
  <c r="O66" i="20"/>
  <c r="O67" i="20" s="1"/>
  <c r="Q68" i="20" s="1"/>
  <c r="Q69" i="20" s="1"/>
  <c r="AC69" i="20" s="1"/>
  <c r="O28" i="20"/>
  <c r="O41" i="20"/>
  <c r="O42" i="20" s="1"/>
  <c r="Q43" i="20" s="1"/>
  <c r="Q44" i="20" s="1"/>
  <c r="O48" i="20"/>
  <c r="O49" i="20" s="1"/>
  <c r="O27" i="20"/>
  <c r="O59" i="20"/>
  <c r="O60" i="20" s="1"/>
  <c r="Q61" i="20" s="1"/>
  <c r="Q62" i="20" s="1"/>
  <c r="AC62" i="20" s="1"/>
  <c r="G101" i="11"/>
  <c r="I48" i="20"/>
  <c r="I49" i="20" s="1"/>
  <c r="J50" i="20" s="1"/>
  <c r="I59" i="20"/>
  <c r="I60" i="20" s="1"/>
  <c r="J61" i="20" s="1"/>
  <c r="I27" i="20"/>
  <c r="I66" i="20"/>
  <c r="I67" i="20" s="1"/>
  <c r="J68" i="20" s="1"/>
  <c r="I28" i="20"/>
  <c r="J29" i="20" s="1"/>
  <c r="I41" i="20"/>
  <c r="I42" i="20" s="1"/>
  <c r="J43" i="20" s="1"/>
  <c r="N59" i="20"/>
  <c r="N60" i="20" s="1"/>
  <c r="O61" i="20" s="1"/>
  <c r="N27" i="20"/>
  <c r="N66" i="20"/>
  <c r="N67" i="20" s="1"/>
  <c r="O68" i="20" s="1"/>
  <c r="N28" i="20"/>
  <c r="O29" i="20" s="1"/>
  <c r="N41" i="20"/>
  <c r="N42" i="20" s="1"/>
  <c r="O43" i="20" s="1"/>
  <c r="N48" i="20"/>
  <c r="N49" i="20" s="1"/>
  <c r="O50" i="20" s="1"/>
  <c r="G99" i="11"/>
  <c r="M99" i="11" s="1"/>
  <c r="S140" i="11"/>
  <c r="S97" i="11"/>
  <c r="M48" i="20"/>
  <c r="M49" i="20" s="1"/>
  <c r="N50" i="20" s="1"/>
  <c r="M59" i="20"/>
  <c r="M60" i="20" s="1"/>
  <c r="N61" i="20" s="1"/>
  <c r="M27" i="20"/>
  <c r="M66" i="20"/>
  <c r="M67" i="20" s="1"/>
  <c r="N68" i="20" s="1"/>
  <c r="M28" i="20"/>
  <c r="M41" i="20"/>
  <c r="M42" i="20" s="1"/>
  <c r="N43" i="20" s="1"/>
  <c r="G66" i="20"/>
  <c r="G67" i="20" s="1"/>
  <c r="H68" i="20" s="1"/>
  <c r="H69" i="20" s="1"/>
  <c r="G28" i="20"/>
  <c r="G41" i="20"/>
  <c r="G42" i="20" s="1"/>
  <c r="H43" i="20" s="1"/>
  <c r="G48" i="20"/>
  <c r="G49" i="20" s="1"/>
  <c r="G27" i="20"/>
  <c r="G59" i="20"/>
  <c r="G60" i="20" s="1"/>
  <c r="H61" i="20" s="1"/>
  <c r="H62" i="20" s="1"/>
  <c r="G98" i="11"/>
  <c r="F59" i="20"/>
  <c r="F60" i="20" s="1"/>
  <c r="G61" i="20" s="1"/>
  <c r="F27" i="20"/>
  <c r="F66" i="20"/>
  <c r="F67" i="20" s="1"/>
  <c r="G68" i="20" s="1"/>
  <c r="F28" i="20"/>
  <c r="G29" i="20" s="1"/>
  <c r="F41" i="20"/>
  <c r="F42" i="20" s="1"/>
  <c r="G43" i="20" s="1"/>
  <c r="F48" i="20"/>
  <c r="F49" i="20" s="1"/>
  <c r="G50" i="20" s="1"/>
  <c r="K66" i="20"/>
  <c r="K67" i="20" s="1"/>
  <c r="L68" i="20" s="1"/>
  <c r="L69" i="20" s="1"/>
  <c r="K28" i="20"/>
  <c r="L29" i="20" s="1"/>
  <c r="K41" i="20"/>
  <c r="K42" i="20" s="1"/>
  <c r="L43" i="20" s="1"/>
  <c r="K48" i="20"/>
  <c r="K49" i="20" s="1"/>
  <c r="K59" i="20"/>
  <c r="K60" i="20" s="1"/>
  <c r="K27" i="20"/>
  <c r="BZ138" i="19"/>
  <c r="BQ138" i="19"/>
  <c r="BS138" i="19"/>
  <c r="BU138" i="19"/>
  <c r="BW138" i="19"/>
  <c r="BT138" i="19"/>
  <c r="BV138" i="19"/>
  <c r="BY138" i="19"/>
  <c r="CA138" i="19"/>
  <c r="BX138" i="19"/>
  <c r="BR138" i="19"/>
  <c r="CB138" i="19"/>
  <c r="BJ106" i="19"/>
  <c r="H106" i="19"/>
  <c r="X106" i="19"/>
  <c r="BG106" i="19"/>
  <c r="BX106" i="19"/>
  <c r="Y106" i="19"/>
  <c r="BH106" i="19"/>
  <c r="V106" i="19"/>
  <c r="AM106" i="19"/>
  <c r="BE106" i="19"/>
  <c r="BV106" i="19"/>
  <c r="Q106" i="19"/>
  <c r="BQ106" i="19"/>
  <c r="AJ106" i="19"/>
  <c r="F106" i="19"/>
  <c r="I106" i="19"/>
  <c r="AK106" i="19"/>
  <c r="BM106" i="19"/>
  <c r="AD106" i="19"/>
  <c r="CA106" i="19"/>
  <c r="M106" i="19"/>
  <c r="BO106" i="19"/>
  <c r="AV106" i="19"/>
  <c r="AQ106" i="19"/>
  <c r="BB106" i="19"/>
  <c r="BL106" i="19"/>
  <c r="BS106" i="19"/>
  <c r="AX106" i="19"/>
  <c r="BT106" i="19"/>
  <c r="N106" i="19"/>
  <c r="BA106" i="19"/>
  <c r="AG106" i="19"/>
  <c r="CB106" i="19"/>
  <c r="AL106" i="19"/>
  <c r="AA106" i="19"/>
  <c r="AS106" i="19"/>
  <c r="AE106" i="19"/>
  <c r="BZ106" i="19"/>
  <c r="BD106" i="19"/>
  <c r="K106" i="19"/>
  <c r="AR106" i="19"/>
  <c r="BF106" i="19"/>
  <c r="AU106" i="19"/>
  <c r="L106" i="19"/>
  <c r="BR106" i="19"/>
  <c r="BY106" i="19"/>
  <c r="D106" i="19"/>
  <c r="AW106" i="19"/>
  <c r="AH106" i="19"/>
  <c r="T106" i="19"/>
  <c r="AF106" i="19"/>
  <c r="Z106" i="19"/>
  <c r="BK106" i="19"/>
  <c r="J106" i="19"/>
  <c r="R106" i="19"/>
  <c r="BW106" i="19"/>
  <c r="AO106" i="19"/>
  <c r="AN106" i="19"/>
  <c r="BI106" i="19"/>
  <c r="AB106" i="19"/>
  <c r="AI106" i="19"/>
  <c r="G106" i="19"/>
  <c r="BU106" i="19"/>
  <c r="O106" i="19"/>
  <c r="S106" i="19"/>
  <c r="AZ106" i="19"/>
  <c r="AT106" i="19"/>
  <c r="W106" i="19"/>
  <c r="BN106" i="19"/>
  <c r="U106" i="19"/>
  <c r="AY106" i="19"/>
  <c r="E106" i="19"/>
  <c r="I50" i="20"/>
  <c r="S138" i="19"/>
  <c r="AS138" i="19"/>
  <c r="BG138" i="19"/>
  <c r="D69" i="20"/>
  <c r="E68" i="20"/>
  <c r="D62" i="20"/>
  <c r="E61" i="20"/>
  <c r="W138" i="19"/>
  <c r="AL138" i="19"/>
  <c r="BL138" i="19"/>
  <c r="L162" i="19"/>
  <c r="K162" i="19"/>
  <c r="AB162" i="19"/>
  <c r="AT162" i="19"/>
  <c r="Y162" i="19"/>
  <c r="AY162" i="19"/>
  <c r="BY162" i="19"/>
  <c r="M162" i="19"/>
  <c r="BM162" i="19"/>
  <c r="W162" i="19"/>
  <c r="BW162" i="19"/>
  <c r="BL162" i="19"/>
  <c r="O162" i="19"/>
  <c r="AG162" i="19"/>
  <c r="H162" i="19"/>
  <c r="AH162" i="19"/>
  <c r="BH162" i="19"/>
  <c r="R162" i="19"/>
  <c r="BR162" i="19"/>
  <c r="J162" i="19"/>
  <c r="AA162" i="19"/>
  <c r="BJ162" i="19"/>
  <c r="BB162" i="19"/>
  <c r="AM162" i="19"/>
  <c r="AF162" i="19"/>
  <c r="BN162" i="19"/>
  <c r="U162" i="19"/>
  <c r="AL162" i="19"/>
  <c r="X162" i="19"/>
  <c r="BZ162" i="19"/>
  <c r="BS162" i="19"/>
  <c r="AU162" i="19"/>
  <c r="AK162" i="19"/>
  <c r="BE162" i="19"/>
  <c r="N162" i="19"/>
  <c r="G162" i="19"/>
  <c r="BA162" i="19"/>
  <c r="BU162" i="19"/>
  <c r="AO162" i="19"/>
  <c r="BI162" i="19"/>
  <c r="S162" i="19"/>
  <c r="BT162" i="19"/>
  <c r="V162" i="19"/>
  <c r="BD162" i="19"/>
  <c r="BX162" i="19"/>
  <c r="Z162" i="19"/>
  <c r="AW162" i="19"/>
  <c r="BQ162" i="19"/>
  <c r="Q162" i="19"/>
  <c r="E162" i="19"/>
  <c r="BG162" i="19"/>
  <c r="AQ162" i="19"/>
  <c r="CB162" i="19"/>
  <c r="BV162" i="19"/>
  <c r="AR162" i="19"/>
  <c r="AX162" i="19"/>
  <c r="BK162" i="19"/>
  <c r="F162" i="19"/>
  <c r="T162" i="19"/>
  <c r="AS162" i="19"/>
  <c r="AZ162" i="19"/>
  <c r="AD162" i="19"/>
  <c r="BF162" i="19"/>
  <c r="AJ162" i="19"/>
  <c r="D162" i="19"/>
  <c r="AI162" i="19"/>
  <c r="AV162" i="19"/>
  <c r="I162" i="19"/>
  <c r="BO162" i="19"/>
  <c r="AN162" i="19"/>
  <c r="AE162" i="19"/>
  <c r="CA162" i="19"/>
  <c r="M50" i="20"/>
  <c r="AJ138" i="19"/>
  <c r="J136" i="19"/>
  <c r="AA136" i="19"/>
  <c r="E136" i="19"/>
  <c r="V136" i="19"/>
  <c r="BA136" i="19"/>
  <c r="BW136" i="19"/>
  <c r="L136" i="19"/>
  <c r="AH136" i="19"/>
  <c r="G136" i="19"/>
  <c r="X136" i="19"/>
  <c r="AO136" i="19"/>
  <c r="BG136" i="19"/>
  <c r="BX136" i="19"/>
  <c r="BH136" i="19"/>
  <c r="BY136" i="19"/>
  <c r="AZ136" i="19"/>
  <c r="BR136" i="19"/>
  <c r="D136" i="19"/>
  <c r="BQ136" i="19"/>
  <c r="N136" i="19"/>
  <c r="AF136" i="19"/>
  <c r="I136" i="19"/>
  <c r="Z136" i="19"/>
  <c r="AE136" i="19"/>
  <c r="BF136" i="19"/>
  <c r="S136" i="19"/>
  <c r="AJ136" i="19"/>
  <c r="BS136" i="19"/>
  <c r="Q136" i="19"/>
  <c r="T136" i="19"/>
  <c r="AT136" i="19"/>
  <c r="BO136" i="19"/>
  <c r="AU136" i="19"/>
  <c r="AV136" i="19"/>
  <c r="BV136" i="19"/>
  <c r="AQ136" i="19"/>
  <c r="W136" i="19"/>
  <c r="M136" i="19"/>
  <c r="AN136" i="19"/>
  <c r="AS136" i="19"/>
  <c r="CA136" i="19"/>
  <c r="U136" i="19"/>
  <c r="AB136" i="19"/>
  <c r="AX136" i="19"/>
  <c r="BT136" i="19"/>
  <c r="AY136" i="19"/>
  <c r="BU136" i="19"/>
  <c r="BE136" i="19"/>
  <c r="BZ136" i="19"/>
  <c r="BD136" i="19"/>
  <c r="AI136" i="19"/>
  <c r="BN136" i="19"/>
  <c r="H136" i="19"/>
  <c r="AK136" i="19"/>
  <c r="AM136" i="19"/>
  <c r="F136" i="19"/>
  <c r="R136" i="19"/>
  <c r="AW136" i="19"/>
  <c r="BJ136" i="19"/>
  <c r="CB136" i="19"/>
  <c r="Y136" i="19"/>
  <c r="K136" i="19"/>
  <c r="BB136" i="19"/>
  <c r="AR136" i="19"/>
  <c r="AD136" i="19"/>
  <c r="AL136" i="19"/>
  <c r="O136" i="19"/>
  <c r="BK136" i="19"/>
  <c r="BL136" i="19"/>
  <c r="BI136" i="19"/>
  <c r="AG136" i="19"/>
  <c r="BM136" i="19"/>
  <c r="U107" i="19"/>
  <c r="BU107" i="19"/>
  <c r="I107" i="19"/>
  <c r="Z107" i="19"/>
  <c r="BI107" i="19"/>
  <c r="O107" i="19"/>
  <c r="AG107" i="19"/>
  <c r="AX107" i="19"/>
  <c r="Y107" i="19"/>
  <c r="AU107" i="19"/>
  <c r="BQ107" i="19"/>
  <c r="AN107" i="19"/>
  <c r="K107" i="19"/>
  <c r="H107" i="19"/>
  <c r="AY107" i="19"/>
  <c r="R107" i="19"/>
  <c r="AZ107" i="19"/>
  <c r="W107" i="19"/>
  <c r="BN107" i="19"/>
  <c r="T107" i="19"/>
  <c r="BK107" i="19"/>
  <c r="Q107" i="19"/>
  <c r="BL107" i="19"/>
  <c r="AE107" i="19"/>
  <c r="AF107" i="19"/>
  <c r="G107" i="19"/>
  <c r="BB107" i="19"/>
  <c r="BH107" i="19"/>
  <c r="AA107" i="19"/>
  <c r="AT107" i="19"/>
  <c r="AH107" i="19"/>
  <c r="BE107" i="19"/>
  <c r="F107" i="19"/>
  <c r="AW107" i="19"/>
  <c r="X107" i="19"/>
  <c r="BT107" i="19"/>
  <c r="E107" i="19"/>
  <c r="BM107" i="19"/>
  <c r="J107" i="19"/>
  <c r="BF107" i="19"/>
  <c r="AB107" i="19"/>
  <c r="BX107" i="19"/>
  <c r="L107" i="19"/>
  <c r="V107" i="19"/>
  <c r="BW107" i="19"/>
  <c r="CA107" i="19"/>
  <c r="BA107" i="19"/>
  <c r="AI107" i="19"/>
  <c r="BY107" i="19"/>
  <c r="AJ107" i="19"/>
  <c r="AK107" i="19"/>
  <c r="AM107" i="19"/>
  <c r="AQ107" i="19"/>
  <c r="AS107" i="19"/>
  <c r="BO107" i="19"/>
  <c r="N107" i="19"/>
  <c r="AO107" i="19"/>
  <c r="BG107" i="19"/>
  <c r="BZ107" i="19"/>
  <c r="BR107" i="19"/>
  <c r="AL107" i="19"/>
  <c r="BS107" i="19"/>
  <c r="S107" i="19"/>
  <c r="BV107" i="19"/>
  <c r="CB107" i="19"/>
  <c r="AR107" i="19"/>
  <c r="D107" i="19"/>
  <c r="BJ107" i="19"/>
  <c r="AV107" i="19"/>
  <c r="M107" i="19"/>
  <c r="AD107" i="19"/>
  <c r="BD107" i="19"/>
  <c r="Y138" i="19"/>
  <c r="AM138" i="19"/>
  <c r="AX138" i="19"/>
  <c r="X138" i="19"/>
  <c r="AR138" i="19"/>
  <c r="BF138" i="19"/>
  <c r="AQ159" i="19"/>
  <c r="BH159" i="19"/>
  <c r="BY159" i="19"/>
  <c r="D159" i="19"/>
  <c r="AY159" i="19"/>
  <c r="AU159" i="19"/>
  <c r="N159" i="19"/>
  <c r="BN159" i="19"/>
  <c r="G159" i="19"/>
  <c r="X159" i="19"/>
  <c r="BX159" i="19"/>
  <c r="L159" i="19"/>
  <c r="BA159" i="19"/>
  <c r="K159" i="19"/>
  <c r="AB159" i="19"/>
  <c r="CB159" i="19"/>
  <c r="E159" i="19"/>
  <c r="V159" i="19"/>
  <c r="AM159" i="19"/>
  <c r="BE159" i="19"/>
  <c r="BV159" i="19"/>
  <c r="AD159" i="19"/>
  <c r="AS159" i="19"/>
  <c r="AG159" i="19"/>
  <c r="AE159" i="19"/>
  <c r="BM159" i="19"/>
  <c r="BT159" i="19"/>
  <c r="F159" i="19"/>
  <c r="BW159" i="19"/>
  <c r="AV159" i="19"/>
  <c r="T159" i="19"/>
  <c r="H159" i="19"/>
  <c r="AH159" i="19"/>
  <c r="AA159" i="19"/>
  <c r="BB159" i="19"/>
  <c r="BI159" i="19"/>
  <c r="Y159" i="19"/>
  <c r="BU159" i="19"/>
  <c r="BQ159" i="19"/>
  <c r="AN159" i="19"/>
  <c r="O159" i="19"/>
  <c r="M159" i="19"/>
  <c r="BJ159" i="19"/>
  <c r="Z159" i="19"/>
  <c r="AX159" i="19"/>
  <c r="W159" i="19"/>
  <c r="AO159" i="19"/>
  <c r="BF159" i="19"/>
  <c r="AR159" i="19"/>
  <c r="AL159" i="19"/>
  <c r="J159" i="19"/>
  <c r="AF159" i="19"/>
  <c r="BK159" i="19"/>
  <c r="AZ159" i="19"/>
  <c r="BD159" i="19"/>
  <c r="U159" i="19"/>
  <c r="AT159" i="19"/>
  <c r="BG159" i="19"/>
  <c r="AJ159" i="19"/>
  <c r="AI159" i="19"/>
  <c r="AW159" i="19"/>
  <c r="Q159" i="19"/>
  <c r="CA159" i="19"/>
  <c r="S159" i="19"/>
  <c r="AK159" i="19"/>
  <c r="BR159" i="19"/>
  <c r="I159" i="19"/>
  <c r="BZ159" i="19"/>
  <c r="BO159" i="19"/>
  <c r="R159" i="19"/>
  <c r="BS159" i="19"/>
  <c r="BL159" i="19"/>
  <c r="T138" i="19"/>
  <c r="AN138" i="19"/>
  <c r="BE138" i="19"/>
  <c r="BV137" i="19"/>
  <c r="BW137" i="19"/>
  <c r="BZ137" i="19"/>
  <c r="BT137" i="19"/>
  <c r="CA137" i="19"/>
  <c r="CB137" i="19"/>
  <c r="BX137" i="19"/>
  <c r="BY137" i="19"/>
  <c r="BS137" i="19"/>
  <c r="BU137" i="19"/>
  <c r="BR137" i="19"/>
  <c r="BQ137" i="19"/>
  <c r="AS108" i="19"/>
  <c r="BJ108" i="19"/>
  <c r="O108" i="19"/>
  <c r="AX108" i="19"/>
  <c r="BO108" i="19"/>
  <c r="V108" i="19"/>
  <c r="BV108" i="19"/>
  <c r="F108" i="19"/>
  <c r="N108" i="19"/>
  <c r="BA108" i="19"/>
  <c r="G108" i="19"/>
  <c r="AB108" i="19"/>
  <c r="BB108" i="19"/>
  <c r="AH108" i="19"/>
  <c r="AV108" i="19"/>
  <c r="AD108" i="19"/>
  <c r="BF108" i="19"/>
  <c r="K108" i="19"/>
  <c r="BG108" i="19"/>
  <c r="CB108" i="19"/>
  <c r="BH108" i="19"/>
  <c r="I108" i="19"/>
  <c r="AE108" i="19"/>
  <c r="AZ108" i="19"/>
  <c r="BZ108" i="19"/>
  <c r="W108" i="19"/>
  <c r="AF108" i="19"/>
  <c r="BS108" i="19"/>
  <c r="BT108" i="19"/>
  <c r="R108" i="19"/>
  <c r="BM108" i="19"/>
  <c r="Q108" i="19"/>
  <c r="T108" i="19"/>
  <c r="BI108" i="19"/>
  <c r="J108" i="19"/>
  <c r="BW108" i="19"/>
  <c r="AO108" i="19"/>
  <c r="U108" i="19"/>
  <c r="BQ108" i="19"/>
  <c r="AI108" i="19"/>
  <c r="AQ108" i="19"/>
  <c r="AW108" i="19"/>
  <c r="AT108" i="19"/>
  <c r="Y108" i="19"/>
  <c r="BU108" i="19"/>
  <c r="AR108" i="19"/>
  <c r="BD108" i="19"/>
  <c r="BN108" i="19"/>
  <c r="BK108" i="19"/>
  <c r="M108" i="19"/>
  <c r="AN108" i="19"/>
  <c r="BR108" i="19"/>
  <c r="E108" i="19"/>
  <c r="AU108" i="19"/>
  <c r="BL108" i="19"/>
  <c r="L108" i="19"/>
  <c r="H108" i="19"/>
  <c r="AK108" i="19"/>
  <c r="Z108" i="19"/>
  <c r="S108" i="19"/>
  <c r="D108" i="19"/>
  <c r="BY108" i="19"/>
  <c r="BE108" i="19"/>
  <c r="AM108" i="19"/>
  <c r="AY108" i="19"/>
  <c r="CA108" i="19"/>
  <c r="X108" i="19"/>
  <c r="AG108" i="19"/>
  <c r="AJ108" i="19"/>
  <c r="BX108" i="19"/>
  <c r="AA108" i="19"/>
  <c r="AL108" i="19"/>
  <c r="AI138" i="19"/>
  <c r="AY138" i="19"/>
  <c r="AB138" i="19"/>
  <c r="AV138" i="19"/>
  <c r="BH138" i="19"/>
  <c r="M160" i="19"/>
  <c r="F160" i="19"/>
  <c r="W160" i="19"/>
  <c r="AN160" i="19"/>
  <c r="H160" i="19"/>
  <c r="AH160" i="19"/>
  <c r="BH160" i="19"/>
  <c r="BM160" i="19"/>
  <c r="J160" i="19"/>
  <c r="AA160" i="19"/>
  <c r="BJ160" i="19"/>
  <c r="CA160" i="19"/>
  <c r="AV160" i="19"/>
  <c r="BV160" i="19"/>
  <c r="Q160" i="19"/>
  <c r="E160" i="19"/>
  <c r="AU160" i="19"/>
  <c r="AQ160" i="19"/>
  <c r="N160" i="19"/>
  <c r="AW160" i="19"/>
  <c r="AY160" i="19"/>
  <c r="BY160" i="19"/>
  <c r="BA160" i="19"/>
  <c r="BU160" i="19"/>
  <c r="Z160" i="19"/>
  <c r="S160" i="19"/>
  <c r="AD160" i="19"/>
  <c r="D160" i="19"/>
  <c r="AF160" i="19"/>
  <c r="Y160" i="19"/>
  <c r="AM160" i="19"/>
  <c r="BE160" i="19"/>
  <c r="BN160" i="19"/>
  <c r="AK160" i="19"/>
  <c r="AJ160" i="19"/>
  <c r="BR160" i="19"/>
  <c r="AS160" i="19"/>
  <c r="AR160" i="19"/>
  <c r="BG160" i="19"/>
  <c r="T160" i="19"/>
  <c r="CB160" i="19"/>
  <c r="G160" i="19"/>
  <c r="U160" i="19"/>
  <c r="BO160" i="19"/>
  <c r="BI160" i="19"/>
  <c r="AI160" i="19"/>
  <c r="R160" i="19"/>
  <c r="BD160" i="19"/>
  <c r="BT160" i="19"/>
  <c r="BW160" i="19"/>
  <c r="K160" i="19"/>
  <c r="BK160" i="19"/>
  <c r="BB160" i="19"/>
  <c r="BS160" i="19"/>
  <c r="AZ160" i="19"/>
  <c r="X160" i="19"/>
  <c r="BL160" i="19"/>
  <c r="BQ160" i="19"/>
  <c r="AO160" i="19"/>
  <c r="AT160" i="19"/>
  <c r="AX160" i="19"/>
  <c r="AG160" i="19"/>
  <c r="V160" i="19"/>
  <c r="BF160" i="19"/>
  <c r="I160" i="19"/>
  <c r="L160" i="19"/>
  <c r="BZ160" i="19"/>
  <c r="O160" i="19"/>
  <c r="AL160" i="19"/>
  <c r="AE160" i="19"/>
  <c r="BX160" i="19"/>
  <c r="AB160" i="19"/>
  <c r="Z138" i="19"/>
  <c r="AO138" i="19"/>
  <c r="BJ138" i="19"/>
  <c r="BL105" i="19"/>
  <c r="AK105" i="19"/>
  <c r="BG105" i="19"/>
  <c r="AE105" i="19"/>
  <c r="AV105" i="19"/>
  <c r="BM105" i="19"/>
  <c r="AH105" i="19"/>
  <c r="BD105" i="19"/>
  <c r="BK105" i="19"/>
  <c r="J105" i="19"/>
  <c r="BB105" i="19"/>
  <c r="BR105" i="19"/>
  <c r="BJ105" i="19"/>
  <c r="Q105" i="19"/>
  <c r="AL105" i="19"/>
  <c r="S105" i="19"/>
  <c r="AG105" i="19"/>
  <c r="BO105" i="19"/>
  <c r="AZ105" i="19"/>
  <c r="BV105" i="19"/>
  <c r="AS105" i="19"/>
  <c r="BN105" i="19"/>
  <c r="M105" i="19"/>
  <c r="T105" i="19"/>
  <c r="AM105" i="19"/>
  <c r="AF105" i="19"/>
  <c r="CA105" i="19"/>
  <c r="AQ105" i="19"/>
  <c r="I105" i="19"/>
  <c r="G105" i="19"/>
  <c r="AI105" i="19"/>
  <c r="U105" i="19"/>
  <c r="AB105" i="19"/>
  <c r="K105" i="19"/>
  <c r="AO105" i="19"/>
  <c r="BE105" i="19"/>
  <c r="AW105" i="19"/>
  <c r="Y105" i="19"/>
  <c r="BU105" i="19"/>
  <c r="AT105" i="19"/>
  <c r="AA105" i="19"/>
  <c r="AX105" i="19"/>
  <c r="R105" i="19"/>
  <c r="BF105" i="19"/>
  <c r="BT105" i="19"/>
  <c r="BZ105" i="19"/>
  <c r="BW105" i="19"/>
  <c r="BX105" i="19"/>
  <c r="V105" i="19"/>
  <c r="X105" i="19"/>
  <c r="AR105" i="19"/>
  <c r="E105" i="19"/>
  <c r="CB105" i="19"/>
  <c r="BS105" i="19"/>
  <c r="AU105" i="19"/>
  <c r="BQ105" i="19"/>
  <c r="Z105" i="19"/>
  <c r="D105" i="19"/>
  <c r="W105" i="19"/>
  <c r="AY105" i="19"/>
  <c r="F105" i="19"/>
  <c r="N105" i="19"/>
  <c r="BY105" i="19"/>
  <c r="BH105" i="19"/>
  <c r="H105" i="19"/>
  <c r="O105" i="19"/>
  <c r="AJ105" i="19"/>
  <c r="BI105" i="19"/>
  <c r="AD105" i="19"/>
  <c r="L105" i="19"/>
  <c r="AN105" i="19"/>
  <c r="BA105" i="19"/>
  <c r="AT135" i="19"/>
  <c r="AK135" i="19"/>
  <c r="H135" i="19"/>
  <c r="Y135" i="19"/>
  <c r="AQ135" i="19"/>
  <c r="BH135" i="19"/>
  <c r="BY135" i="19"/>
  <c r="AG135" i="19"/>
  <c r="AO135" i="19"/>
  <c r="N135" i="19"/>
  <c r="AF135" i="19"/>
  <c r="M135" i="19"/>
  <c r="AE135" i="19"/>
  <c r="AV135" i="19"/>
  <c r="BM135" i="19"/>
  <c r="BF135" i="19"/>
  <c r="BW135" i="19"/>
  <c r="BK135" i="19"/>
  <c r="BG135" i="19"/>
  <c r="L135" i="19"/>
  <c r="X135" i="19"/>
  <c r="U135" i="19"/>
  <c r="AU135" i="19"/>
  <c r="BQ135" i="19"/>
  <c r="AX135" i="19"/>
  <c r="BX135" i="19"/>
  <c r="F135" i="19"/>
  <c r="AA135" i="19"/>
  <c r="E135" i="19"/>
  <c r="Z135" i="19"/>
  <c r="AZ135" i="19"/>
  <c r="BV135" i="19"/>
  <c r="BA135" i="19"/>
  <c r="CA135" i="19"/>
  <c r="K135" i="19"/>
  <c r="BT135" i="19"/>
  <c r="AD135" i="19"/>
  <c r="AY135" i="19"/>
  <c r="BU135" i="19"/>
  <c r="BO135" i="19"/>
  <c r="J135" i="19"/>
  <c r="AJ135" i="19"/>
  <c r="I135" i="19"/>
  <c r="AI135" i="19"/>
  <c r="BE135" i="19"/>
  <c r="BZ135" i="19"/>
  <c r="BJ135" i="19"/>
  <c r="CB135" i="19"/>
  <c r="AL135" i="19"/>
  <c r="BB135" i="19"/>
  <c r="V135" i="19"/>
  <c r="BR135" i="19"/>
  <c r="BN135" i="19"/>
  <c r="AH135" i="19"/>
  <c r="AN135" i="19"/>
  <c r="BI135" i="19"/>
  <c r="D135" i="19"/>
  <c r="BD135" i="19"/>
  <c r="G135" i="19"/>
  <c r="S135" i="19"/>
  <c r="AM135" i="19"/>
  <c r="BS135" i="19"/>
  <c r="Q135" i="19"/>
  <c r="BL135" i="19"/>
  <c r="T135" i="19"/>
  <c r="W135" i="19"/>
  <c r="AR135" i="19"/>
  <c r="AS135" i="19"/>
  <c r="AB135" i="19"/>
  <c r="O135" i="19"/>
  <c r="R135" i="19"/>
  <c r="AW135" i="19"/>
  <c r="AW138" i="19"/>
  <c r="BA138" i="19"/>
  <c r="BF137" i="19"/>
  <c r="D51" i="20"/>
  <c r="E50" i="20"/>
  <c r="R138" i="19"/>
  <c r="AH138" i="19"/>
  <c r="AK161" i="19"/>
  <c r="M161" i="19"/>
  <c r="G161" i="19"/>
  <c r="AD161" i="19"/>
  <c r="BL161" i="19"/>
  <c r="AM161" i="19"/>
  <c r="BV161" i="19"/>
  <c r="BT161" i="19"/>
  <c r="R161" i="19"/>
  <c r="K161" i="19"/>
  <c r="AH161" i="19"/>
  <c r="AY161" i="19"/>
  <c r="BQ161" i="19"/>
  <c r="BI161" i="19"/>
  <c r="BK161" i="19"/>
  <c r="O161" i="19"/>
  <c r="BX161" i="19"/>
  <c r="BY161" i="19"/>
  <c r="H161" i="19"/>
  <c r="BD161" i="19"/>
  <c r="Y161" i="19"/>
  <c r="BM161" i="19"/>
  <c r="AB161" i="19"/>
  <c r="BU161" i="19"/>
  <c r="AI161" i="19"/>
  <c r="I161" i="19"/>
  <c r="AO161" i="19"/>
  <c r="BR161" i="19"/>
  <c r="U161" i="19"/>
  <c r="V161" i="19"/>
  <c r="AX161" i="19"/>
  <c r="BH161" i="19"/>
  <c r="AE161" i="19"/>
  <c r="AJ161" i="19"/>
  <c r="AZ161" i="19"/>
  <c r="Q161" i="19"/>
  <c r="CB161" i="19"/>
  <c r="AU161" i="19"/>
  <c r="BO161" i="19"/>
  <c r="BW161" i="19"/>
  <c r="AN161" i="19"/>
  <c r="AL161" i="19"/>
  <c r="BE161" i="19"/>
  <c r="BJ161" i="19"/>
  <c r="AA161" i="19"/>
  <c r="L161" i="19"/>
  <c r="Z161" i="19"/>
  <c r="E161" i="19"/>
  <c r="AG161" i="19"/>
  <c r="AT161" i="19"/>
  <c r="BN161" i="19"/>
  <c r="AF161" i="19"/>
  <c r="J161" i="19"/>
  <c r="F161" i="19"/>
  <c r="BG161" i="19"/>
  <c r="D161" i="19"/>
  <c r="CA161" i="19"/>
  <c r="BA161" i="19"/>
  <c r="S161" i="19"/>
  <c r="BB161" i="19"/>
  <c r="AQ161" i="19"/>
  <c r="AR161" i="19"/>
  <c r="BZ161" i="19"/>
  <c r="BF161" i="19"/>
  <c r="W161" i="19"/>
  <c r="X161" i="19"/>
  <c r="BS161" i="19"/>
  <c r="AS161" i="19"/>
  <c r="T161" i="19"/>
  <c r="AV161" i="19"/>
  <c r="N161" i="19"/>
  <c r="AW161" i="19"/>
  <c r="BK137" i="19"/>
  <c r="D89" i="19"/>
  <c r="D78" i="19" s="1"/>
  <c r="S43" i="20"/>
  <c r="S44" i="20" s="1"/>
  <c r="AW43" i="20"/>
  <c r="AW44" i="20" s="1"/>
  <c r="AJ43" i="20"/>
  <c r="AJ44" i="20" s="1"/>
  <c r="AK43" i="20"/>
  <c r="AK44" i="20" s="1"/>
  <c r="BE43" i="20"/>
  <c r="BE44" i="20" s="1"/>
  <c r="BM43" i="20"/>
  <c r="BM44" i="20" s="1"/>
  <c r="AS43" i="20"/>
  <c r="AS44" i="20" s="1"/>
  <c r="BN43" i="20"/>
  <c r="BN44" i="20" s="1"/>
  <c r="BA43" i="20"/>
  <c r="BA44" i="20" s="1"/>
  <c r="T43" i="20"/>
  <c r="T44" i="20" s="1"/>
  <c r="AO43" i="20"/>
  <c r="AO44" i="20" s="1"/>
  <c r="AT43" i="20"/>
  <c r="AT44" i="20" s="1"/>
  <c r="BB43" i="20"/>
  <c r="BB44" i="20" s="1"/>
  <c r="BO43" i="20"/>
  <c r="BO44" i="20" s="1"/>
  <c r="X44" i="20"/>
  <c r="Y43" i="20"/>
  <c r="Y44" i="20" s="1"/>
  <c r="BD43" i="20"/>
  <c r="BD44" i="20" s="1"/>
  <c r="V43" i="20"/>
  <c r="V44" i="20" s="1"/>
  <c r="AE43" i="20"/>
  <c r="AE44" i="20" s="1"/>
  <c r="AM43" i="20"/>
  <c r="AM44" i="20" s="1"/>
  <c r="AV43" i="20"/>
  <c r="AV44" i="20" s="1"/>
  <c r="AF43" i="20"/>
  <c r="AF44" i="20" s="1"/>
  <c r="AB43" i="20"/>
  <c r="AB44" i="20" s="1"/>
  <c r="AD43" i="20"/>
  <c r="AD44" i="20" s="1"/>
  <c r="AL43" i="20"/>
  <c r="AL44" i="20" s="1"/>
  <c r="R43" i="20"/>
  <c r="R44" i="20" s="1"/>
  <c r="AI43" i="20"/>
  <c r="AI44" i="20" s="1"/>
  <c r="BI43" i="20"/>
  <c r="BI44" i="20" s="1"/>
  <c r="BF43" i="20"/>
  <c r="BF44" i="20" s="1"/>
  <c r="AG43" i="20"/>
  <c r="AG44" i="20" s="1"/>
  <c r="AX43" i="20"/>
  <c r="AX44" i="20" s="1"/>
  <c r="BL43" i="20"/>
  <c r="BL44" i="20" s="1"/>
  <c r="BK44" i="20"/>
  <c r="AH43" i="20"/>
  <c r="AH44" i="20" s="1"/>
  <c r="AU43" i="20"/>
  <c r="AU44" i="20" s="1"/>
  <c r="AY43" i="20"/>
  <c r="AY44" i="20" s="1"/>
  <c r="Z43" i="20"/>
  <c r="Z44" i="20" s="1"/>
  <c r="AA43" i="20"/>
  <c r="AA44" i="20" s="1"/>
  <c r="BJ43" i="20"/>
  <c r="BJ44" i="20" s="1"/>
  <c r="X74" i="20"/>
  <c r="Y75" i="20" s="1"/>
  <c r="W43" i="20"/>
  <c r="W44" i="20" s="1"/>
  <c r="AN43" i="20"/>
  <c r="AN44" i="20" s="1"/>
  <c r="BG43" i="20"/>
  <c r="BG44" i="20" s="1"/>
  <c r="U43" i="20"/>
  <c r="U44" i="20" s="1"/>
  <c r="AQ43" i="20"/>
  <c r="AQ44" i="20" s="1"/>
  <c r="BH43" i="20"/>
  <c r="BH44" i="20" s="1"/>
  <c r="BQ43" i="20"/>
  <c r="BQ44" i="20" s="1"/>
  <c r="CC44" i="20" s="1"/>
  <c r="AR43" i="20"/>
  <c r="AR44" i="20" s="1"/>
  <c r="AZ43" i="20"/>
  <c r="AZ44" i="20" s="1"/>
  <c r="BN74" i="20"/>
  <c r="BO75" i="20" s="1"/>
  <c r="BJ74" i="20"/>
  <c r="BK75" i="20" s="1"/>
  <c r="BK76" i="20" s="1"/>
  <c r="BK121" i="19" s="1"/>
  <c r="BK139" i="19" s="1"/>
  <c r="BD74" i="20"/>
  <c r="BE75" i="20" s="1"/>
  <c r="D74" i="20"/>
  <c r="D76" i="20" s="1"/>
  <c r="D121" i="19" s="1"/>
  <c r="Z86" i="20"/>
  <c r="Z88" i="20" s="1"/>
  <c r="AA89" i="20" s="1"/>
  <c r="AZ86" i="20"/>
  <c r="AZ88" i="20" s="1"/>
  <c r="BA89" i="20" s="1"/>
  <c r="BI86" i="20"/>
  <c r="BI88" i="20" s="1"/>
  <c r="BJ89" i="20" s="1"/>
  <c r="S86" i="20"/>
  <c r="S88" i="20" s="1"/>
  <c r="T89" i="20" s="1"/>
  <c r="AN86" i="20"/>
  <c r="AN88" i="20" s="1"/>
  <c r="AO89" i="20" s="1"/>
  <c r="AS86" i="20"/>
  <c r="AS88" i="20" s="1"/>
  <c r="AT89" i="20" s="1"/>
  <c r="U86" i="20"/>
  <c r="U88" i="20" s="1"/>
  <c r="V89" i="20" s="1"/>
  <c r="AD86" i="20"/>
  <c r="AD88" i="20" s="1"/>
  <c r="AE89" i="20" s="1"/>
  <c r="AL86" i="20"/>
  <c r="AL88" i="20" s="1"/>
  <c r="AM89" i="20" s="1"/>
  <c r="AU86" i="20"/>
  <c r="AU88" i="20" s="1"/>
  <c r="AV89" i="20" s="1"/>
  <c r="D86" i="20"/>
  <c r="D88" i="20" s="1"/>
  <c r="E89" i="20" s="1"/>
  <c r="V86" i="20"/>
  <c r="V88" i="20" s="1"/>
  <c r="W89" i="20" s="1"/>
  <c r="W90" i="20" s="1"/>
  <c r="W123" i="19" s="1"/>
  <c r="W141" i="19" s="1"/>
  <c r="AO86" i="20"/>
  <c r="AO88" i="20" s="1"/>
  <c r="AO90" i="20" s="1"/>
  <c r="AO123" i="19" s="1"/>
  <c r="AO141" i="19" s="1"/>
  <c r="G86" i="20"/>
  <c r="R86" i="20"/>
  <c r="R88" i="20" s="1"/>
  <c r="S89" i="20" s="1"/>
  <c r="AE86" i="20"/>
  <c r="AE88" i="20" s="1"/>
  <c r="AF89" i="20" s="1"/>
  <c r="AI86" i="20"/>
  <c r="AI88" i="20" s="1"/>
  <c r="AJ89" i="20" s="1"/>
  <c r="AV86" i="20"/>
  <c r="AV88" i="20" s="1"/>
  <c r="AW89" i="20" s="1"/>
  <c r="AA86" i="20"/>
  <c r="AA88" i="20" s="1"/>
  <c r="AB89" i="20" s="1"/>
  <c r="AJ86" i="20"/>
  <c r="AJ88" i="20" s="1"/>
  <c r="AK89" i="20" s="1"/>
  <c r="F86" i="20"/>
  <c r="AB86" i="20"/>
  <c r="AB88" i="20" s="1"/>
  <c r="AD89" i="20" s="1"/>
  <c r="AK86" i="20"/>
  <c r="AK88" i="20" s="1"/>
  <c r="AL89" i="20" s="1"/>
  <c r="Q86" i="20"/>
  <c r="Q88" i="20" s="1"/>
  <c r="R89" i="20" s="1"/>
  <c r="AH86" i="20"/>
  <c r="AH88" i="20" s="1"/>
  <c r="AI89" i="20" s="1"/>
  <c r="BD86" i="20"/>
  <c r="BD88" i="20" s="1"/>
  <c r="BE89" i="20" s="1"/>
  <c r="BH86" i="20"/>
  <c r="BH88" i="20" s="1"/>
  <c r="BI89" i="20" s="1"/>
  <c r="BL86" i="20"/>
  <c r="BL88" i="20" s="1"/>
  <c r="BM89" i="20" s="1"/>
  <c r="M86" i="20"/>
  <c r="BA86" i="20"/>
  <c r="BA88" i="20" s="1"/>
  <c r="BB89" i="20" s="1"/>
  <c r="BN86" i="20"/>
  <c r="BN88" i="20" s="1"/>
  <c r="BO89" i="20" s="1"/>
  <c r="J86" i="20"/>
  <c r="X86" i="20"/>
  <c r="X88" i="20" s="1"/>
  <c r="Y89" i="20" s="1"/>
  <c r="BB86" i="20"/>
  <c r="BB88" i="20" s="1"/>
  <c r="BD89" i="20" s="1"/>
  <c r="I86" i="20"/>
  <c r="BG86" i="20"/>
  <c r="BG88" i="20" s="1"/>
  <c r="BH89" i="20" s="1"/>
  <c r="AR86" i="20"/>
  <c r="AR88" i="20" s="1"/>
  <c r="AS89" i="20" s="1"/>
  <c r="BE86" i="20"/>
  <c r="BE88" i="20" s="1"/>
  <c r="BF89" i="20" s="1"/>
  <c r="BM86" i="20"/>
  <c r="BM88" i="20" s="1"/>
  <c r="BN89" i="20" s="1"/>
  <c r="AF86" i="20"/>
  <c r="AF88" i="20" s="1"/>
  <c r="AG89" i="20" s="1"/>
  <c r="AW86" i="20"/>
  <c r="AW88" i="20" s="1"/>
  <c r="N86" i="20"/>
  <c r="BK86" i="20"/>
  <c r="BK88" i="20" s="1"/>
  <c r="BL89" i="20" s="1"/>
  <c r="AG86" i="20"/>
  <c r="AG88" i="20" s="1"/>
  <c r="AH89" i="20" s="1"/>
  <c r="AT86" i="20"/>
  <c r="AT88" i="20" s="1"/>
  <c r="AU89" i="20" s="1"/>
  <c r="AX86" i="20"/>
  <c r="AX88" i="20" s="1"/>
  <c r="AY89" i="20" s="1"/>
  <c r="K86" i="20"/>
  <c r="O86" i="20"/>
  <c r="Y86" i="20"/>
  <c r="Y88" i="20" s="1"/>
  <c r="Z89" i="20" s="1"/>
  <c r="H86" i="20"/>
  <c r="H88" i="20" s="1"/>
  <c r="I89" i="20" s="1"/>
  <c r="L86" i="20"/>
  <c r="L88" i="20" s="1"/>
  <c r="M89" i="20" s="1"/>
  <c r="BG74" i="20"/>
  <c r="BG76" i="20" s="1"/>
  <c r="BG121" i="19" s="1"/>
  <c r="BG139" i="19" s="1"/>
  <c r="BG119" i="19"/>
  <c r="BG137" i="19" s="1"/>
  <c r="V74" i="20"/>
  <c r="W75" i="20" s="1"/>
  <c r="V119" i="19"/>
  <c r="V137" i="19" s="1"/>
  <c r="BI74" i="20"/>
  <c r="BJ75" i="20" s="1"/>
  <c r="BI119" i="19"/>
  <c r="BI137" i="19" s="1"/>
  <c r="W74" i="20"/>
  <c r="X75" i="20" s="1"/>
  <c r="W119" i="19"/>
  <c r="W137" i="19" s="1"/>
  <c r="AF74" i="20"/>
  <c r="AG75" i="20" s="1"/>
  <c r="AF119" i="19"/>
  <c r="AF137" i="19" s="1"/>
  <c r="AS74" i="20"/>
  <c r="AT75" i="20" s="1"/>
  <c r="AS119" i="19"/>
  <c r="AS137" i="19" s="1"/>
  <c r="BA74" i="20"/>
  <c r="BB75" i="20" s="1"/>
  <c r="BA119" i="19"/>
  <c r="BA137" i="19" s="1"/>
  <c r="T74" i="20"/>
  <c r="U75" i="20" s="1"/>
  <c r="T119" i="19"/>
  <c r="T137" i="19" s="1"/>
  <c r="AX74" i="20"/>
  <c r="AY75" i="20" s="1"/>
  <c r="AX119" i="19"/>
  <c r="AX137" i="19" s="1"/>
  <c r="AD74" i="20"/>
  <c r="AE75" i="20" s="1"/>
  <c r="AD119" i="19"/>
  <c r="AL74" i="20"/>
  <c r="AM75" i="20" s="1"/>
  <c r="AL119" i="19"/>
  <c r="AL137" i="19" s="1"/>
  <c r="AU74" i="20"/>
  <c r="AV75" i="20" s="1"/>
  <c r="AU119" i="19"/>
  <c r="AU137" i="19" s="1"/>
  <c r="AI74" i="20"/>
  <c r="AJ75" i="20" s="1"/>
  <c r="AI119" i="19"/>
  <c r="AI137" i="19" s="1"/>
  <c r="AO74" i="20"/>
  <c r="AQ75" i="20" s="1"/>
  <c r="AO119" i="19"/>
  <c r="AO137" i="19" s="1"/>
  <c r="U74" i="20"/>
  <c r="V75" i="20" s="1"/>
  <c r="U119" i="19"/>
  <c r="U137" i="19" s="1"/>
  <c r="AM74" i="20"/>
  <c r="AM119" i="19"/>
  <c r="AM137" i="19" s="1"/>
  <c r="AZ74" i="20"/>
  <c r="BA75" i="20" s="1"/>
  <c r="AZ119" i="19"/>
  <c r="AZ137" i="19" s="1"/>
  <c r="AT74" i="20"/>
  <c r="AT76" i="20" s="1"/>
  <c r="AT121" i="19" s="1"/>
  <c r="AT139" i="19" s="1"/>
  <c r="AT119" i="19"/>
  <c r="AT137" i="19" s="1"/>
  <c r="Y74" i="20"/>
  <c r="Z75" i="20" s="1"/>
  <c r="Y119" i="19"/>
  <c r="Y137" i="19" s="1"/>
  <c r="AE74" i="20"/>
  <c r="AE76" i="20" s="1"/>
  <c r="AE121" i="19" s="1"/>
  <c r="AE139" i="19" s="1"/>
  <c r="AE119" i="19"/>
  <c r="AE137" i="19" s="1"/>
  <c r="S74" i="20"/>
  <c r="T75" i="20" s="1"/>
  <c r="S119" i="19"/>
  <c r="S137" i="19" s="1"/>
  <c r="AB74" i="20"/>
  <c r="AD75" i="20" s="1"/>
  <c r="AB119" i="19"/>
  <c r="AB137" i="19" s="1"/>
  <c r="BB74" i="20"/>
  <c r="BD75" i="20" s="1"/>
  <c r="BB119" i="19"/>
  <c r="BB137" i="19" s="1"/>
  <c r="AH74" i="20"/>
  <c r="AI75" i="20" s="1"/>
  <c r="AH119" i="19"/>
  <c r="AH137" i="19" s="1"/>
  <c r="AY74" i="20"/>
  <c r="AZ75" i="20" s="1"/>
  <c r="AY119" i="19"/>
  <c r="AY137" i="19" s="1"/>
  <c r="R74" i="20"/>
  <c r="S75" i="20" s="1"/>
  <c r="R119" i="19"/>
  <c r="R137" i="19" s="1"/>
  <c r="AV74" i="20"/>
  <c r="AW75" i="20" s="1"/>
  <c r="AV119" i="19"/>
  <c r="AV137" i="19" s="1"/>
  <c r="AA74" i="20"/>
  <c r="AB75" i="20" s="1"/>
  <c r="AA119" i="19"/>
  <c r="AA137" i="19" s="1"/>
  <c r="AK74" i="20"/>
  <c r="AL75" i="20" s="1"/>
  <c r="AK119" i="19"/>
  <c r="AK137" i="19" s="1"/>
  <c r="Z74" i="20"/>
  <c r="AA75" i="20" s="1"/>
  <c r="AA76" i="20" s="1"/>
  <c r="AA121" i="19" s="1"/>
  <c r="AA139" i="19" s="1"/>
  <c r="Z119" i="19"/>
  <c r="Z137" i="19" s="1"/>
  <c r="AR74" i="20"/>
  <c r="AS75" i="20" s="1"/>
  <c r="AR119" i="19"/>
  <c r="AR137" i="19" s="1"/>
  <c r="BE74" i="20"/>
  <c r="BF75" i="20" s="1"/>
  <c r="BF76" i="20" s="1"/>
  <c r="BF121" i="19" s="1"/>
  <c r="BF139" i="19" s="1"/>
  <c r="BE119" i="19"/>
  <c r="BE137" i="19" s="1"/>
  <c r="BM74" i="20"/>
  <c r="BN75" i="20" s="1"/>
  <c r="BM119" i="19"/>
  <c r="BM137" i="19" s="1"/>
  <c r="AJ74" i="20"/>
  <c r="AK75" i="20" s="1"/>
  <c r="AJ119" i="19"/>
  <c r="AJ137" i="19" s="1"/>
  <c r="AW74" i="20"/>
  <c r="AX75" i="20" s="1"/>
  <c r="AW119" i="19"/>
  <c r="AW137" i="19" s="1"/>
  <c r="AG74" i="20"/>
  <c r="AH75" i="20" s="1"/>
  <c r="AG119" i="19"/>
  <c r="AG137" i="19" s="1"/>
  <c r="BO74" i="20"/>
  <c r="BQ75" i="20" s="1"/>
  <c r="BQ76" i="20" s="1"/>
  <c r="CC76" i="20" s="1"/>
  <c r="BO119" i="19"/>
  <c r="BO137" i="19" s="1"/>
  <c r="BD137" i="19"/>
  <c r="D137" i="19"/>
  <c r="D138" i="19"/>
  <c r="AE102" i="19"/>
  <c r="N89" i="19"/>
  <c r="N78" i="19" s="1"/>
  <c r="O89" i="19"/>
  <c r="O78" i="19" s="1"/>
  <c r="M61" i="19"/>
  <c r="M30" i="19" s="1"/>
  <c r="AO104" i="19"/>
  <c r="E15" i="11"/>
  <c r="G109" i="11"/>
  <c r="M109" i="11" s="1"/>
  <c r="M224" i="19"/>
  <c r="M267" i="19" s="1"/>
  <c r="M216" i="19"/>
  <c r="M259" i="19" s="1"/>
  <c r="M222" i="19"/>
  <c r="M265" i="19" s="1"/>
  <c r="BF32" i="19"/>
  <c r="BF25" i="19" s="1"/>
  <c r="BF24" i="19" s="1"/>
  <c r="W61" i="19"/>
  <c r="W30" i="19" s="1"/>
  <c r="G61" i="19"/>
  <c r="G30" i="19" s="1"/>
  <c r="L132" i="11"/>
  <c r="K47" i="11" s="1"/>
  <c r="G26" i="21"/>
  <c r="D30" i="20"/>
  <c r="D115" i="19" s="1"/>
  <c r="M228" i="19"/>
  <c r="M271" i="19" s="1"/>
  <c r="M220" i="19"/>
  <c r="M263" i="19" s="1"/>
  <c r="Q32" i="19"/>
  <c r="Q25" i="19" s="1"/>
  <c r="AT27" i="17"/>
  <c r="AT28" i="17" s="1"/>
  <c r="L100" i="11"/>
  <c r="R100" i="11" s="1"/>
  <c r="G100" i="11"/>
  <c r="L98" i="11"/>
  <c r="R98" i="11" s="1"/>
  <c r="E13" i="11"/>
  <c r="L156" i="11"/>
  <c r="M156" i="11" s="1"/>
  <c r="L103" i="11"/>
  <c r="R103" i="11" s="1"/>
  <c r="L141" i="11"/>
  <c r="R141" i="11" s="1"/>
  <c r="L157" i="11"/>
  <c r="K67" i="11" s="1"/>
  <c r="L150" i="11"/>
  <c r="L145" i="11"/>
  <c r="R145" i="11" s="1"/>
  <c r="I61" i="19"/>
  <c r="I30" i="19" s="1"/>
  <c r="M226" i="19"/>
  <c r="M269" i="19" s="1"/>
  <c r="AQ32" i="19"/>
  <c r="AQ25" i="19" s="1"/>
  <c r="AQ24" i="19" s="1"/>
  <c r="AZ102" i="19"/>
  <c r="K89" i="19"/>
  <c r="K78" i="19" s="1"/>
  <c r="D103" i="19"/>
  <c r="L35" i="20"/>
  <c r="M36" i="20" s="1"/>
  <c r="AC200" i="19"/>
  <c r="BH61" i="19"/>
  <c r="BH30" i="19" s="1"/>
  <c r="S104" i="19"/>
  <c r="L158" i="11"/>
  <c r="R158" i="11" s="1"/>
  <c r="BK61" i="19"/>
  <c r="BK30" i="19" s="1"/>
  <c r="L143" i="11"/>
  <c r="R143" i="11" s="1"/>
  <c r="E56" i="11"/>
  <c r="H102" i="19"/>
  <c r="L102" i="19"/>
  <c r="H103" i="19"/>
  <c r="G17" i="18"/>
  <c r="S17" i="18" s="1"/>
  <c r="N17" i="18" s="1"/>
  <c r="T17" i="18" s="1"/>
  <c r="G133" i="11"/>
  <c r="H133" i="11" s="1"/>
  <c r="I133" i="11" s="1"/>
  <c r="J133" i="11" s="1"/>
  <c r="K133" i="11" s="1"/>
  <c r="N102" i="19"/>
  <c r="S61" i="19"/>
  <c r="S30" i="19" s="1"/>
  <c r="G226" i="19"/>
  <c r="G269" i="19" s="1"/>
  <c r="E16" i="11"/>
  <c r="L146" i="11"/>
  <c r="L155" i="11"/>
  <c r="G65" i="11" s="1"/>
  <c r="E24" i="11"/>
  <c r="E21" i="11"/>
  <c r="E48" i="11"/>
  <c r="L144" i="11"/>
  <c r="R144" i="11" s="1"/>
  <c r="AB110" i="19"/>
  <c r="Z102" i="19"/>
  <c r="AV38" i="21"/>
  <c r="H111" i="19"/>
  <c r="N26" i="21"/>
  <c r="T89" i="19"/>
  <c r="T78" i="19" s="1"/>
  <c r="Y38" i="21"/>
  <c r="AD38" i="21"/>
  <c r="D35" i="20"/>
  <c r="E36" i="20" s="1"/>
  <c r="H81" i="20"/>
  <c r="I82" i="20" s="1"/>
  <c r="H89" i="19"/>
  <c r="H78" i="19" s="1"/>
  <c r="L74" i="20"/>
  <c r="M75" i="20" s="1"/>
  <c r="AC198" i="19"/>
  <c r="AD16" i="18"/>
  <c r="BB16" i="18" s="1"/>
  <c r="AD52" i="18"/>
  <c r="BB52" i="18" s="1"/>
  <c r="F32" i="19"/>
  <c r="F25" i="19" s="1"/>
  <c r="F24" i="19" s="1"/>
  <c r="D110" i="19"/>
  <c r="E28" i="11"/>
  <c r="E224" i="19"/>
  <c r="E267" i="19" s="1"/>
  <c r="D22" i="24"/>
  <c r="K32" i="19"/>
  <c r="K25" i="19" s="1"/>
  <c r="K24" i="19" s="1"/>
  <c r="AM61" i="19"/>
  <c r="AM30" i="19" s="1"/>
  <c r="I226" i="19"/>
  <c r="I269" i="19" s="1"/>
  <c r="D47" i="24"/>
  <c r="Q143" i="19"/>
  <c r="Q80" i="19" s="1"/>
  <c r="G113" i="11"/>
  <c r="H113" i="11" s="1"/>
  <c r="I113" i="11" s="1"/>
  <c r="J113" i="11" s="1"/>
  <c r="K113" i="11" s="1"/>
  <c r="I102" i="19"/>
  <c r="F102" i="19"/>
  <c r="J102" i="19"/>
  <c r="J104" i="19"/>
  <c r="G103" i="19"/>
  <c r="G111" i="19"/>
  <c r="Q110" i="19"/>
  <c r="U110" i="19"/>
  <c r="BD104" i="19"/>
  <c r="BL104" i="19"/>
  <c r="L103" i="19"/>
  <c r="AQ61" i="19"/>
  <c r="AQ30" i="19" s="1"/>
  <c r="E110" i="19"/>
  <c r="BK110" i="19"/>
  <c r="E226" i="19"/>
  <c r="E269" i="19" s="1"/>
  <c r="H32" i="19"/>
  <c r="H25" i="19" s="1"/>
  <c r="H24" i="19" s="1"/>
  <c r="I221" i="19"/>
  <c r="I264" i="19" s="1"/>
  <c r="I220" i="19"/>
  <c r="I263" i="19" s="1"/>
  <c r="H143" i="19"/>
  <c r="H80" i="19" s="1"/>
  <c r="BB32" i="19"/>
  <c r="BB25" i="19" s="1"/>
  <c r="BB24" i="19" s="1"/>
  <c r="BI143" i="19"/>
  <c r="BI80" i="19" s="1"/>
  <c r="M25" i="11"/>
  <c r="L176" i="11"/>
  <c r="O86" i="11" s="1"/>
  <c r="E223" i="19"/>
  <c r="E266" i="19" s="1"/>
  <c r="S143" i="19"/>
  <c r="S80" i="19" s="1"/>
  <c r="AW61" i="19"/>
  <c r="AW30" i="19" s="1"/>
  <c r="L121" i="11"/>
  <c r="Q89" i="19"/>
  <c r="Q78" i="19" s="1"/>
  <c r="AL89" i="19"/>
  <c r="AL78" i="19" s="1"/>
  <c r="AH89" i="19"/>
  <c r="AH78" i="19" s="1"/>
  <c r="AC194" i="19"/>
  <c r="V110" i="19"/>
  <c r="S110" i="19"/>
  <c r="H110" i="19"/>
  <c r="AC196" i="19"/>
  <c r="I227" i="19"/>
  <c r="I270" i="19" s="1"/>
  <c r="I218" i="19"/>
  <c r="I261" i="19" s="1"/>
  <c r="D143" i="19"/>
  <c r="D80" i="19" s="1"/>
  <c r="Y32" i="19"/>
  <c r="Y25" i="19" s="1"/>
  <c r="Y24" i="19" s="1"/>
  <c r="L154" i="11"/>
  <c r="O64" i="11" s="1"/>
  <c r="AC192" i="19"/>
  <c r="M110" i="19"/>
  <c r="N110" i="19"/>
  <c r="J61" i="19"/>
  <c r="J30" i="19" s="1"/>
  <c r="BL61" i="19"/>
  <c r="BL30" i="19" s="1"/>
  <c r="M22" i="34"/>
  <c r="AV110" i="19"/>
  <c r="L142" i="11"/>
  <c r="R142" i="11" s="1"/>
  <c r="L107" i="11"/>
  <c r="K22" i="11" s="1"/>
  <c r="E218" i="19"/>
  <c r="E261" i="19" s="1"/>
  <c r="I228" i="19"/>
  <c r="I271" i="19" s="1"/>
  <c r="O32" i="19"/>
  <c r="O25" i="19" s="1"/>
  <c r="O24" i="19" s="1"/>
  <c r="D111" i="19"/>
  <c r="BE110" i="19"/>
  <c r="AT164" i="19"/>
  <c r="AT143" i="19"/>
  <c r="AT80" i="19" s="1"/>
  <c r="E65" i="34"/>
  <c r="D8" i="27"/>
  <c r="M183" i="34"/>
  <c r="M110" i="34"/>
  <c r="E221" i="19"/>
  <c r="E264" i="19" s="1"/>
  <c r="E216" i="19"/>
  <c r="E259" i="19" s="1"/>
  <c r="E227" i="19"/>
  <c r="E270" i="19" s="1"/>
  <c r="BN110" i="19"/>
  <c r="T110" i="19"/>
  <c r="AD110" i="19"/>
  <c r="BH44" i="19"/>
  <c r="BH29" i="19" s="1"/>
  <c r="G151" i="11"/>
  <c r="L151" i="11"/>
  <c r="K61" i="11" s="1"/>
  <c r="G102" i="11"/>
  <c r="E17" i="11"/>
  <c r="BG110" i="19"/>
  <c r="BD110" i="19"/>
  <c r="AW110" i="19"/>
  <c r="K110" i="19"/>
  <c r="AF110" i="19"/>
  <c r="H74" i="20"/>
  <c r="I75" i="20" s="1"/>
  <c r="L108" i="11"/>
  <c r="K23" i="11" s="1"/>
  <c r="G110" i="11"/>
  <c r="E25" i="11"/>
  <c r="AH110" i="19"/>
  <c r="E110" i="34"/>
  <c r="E112" i="34" s="1"/>
  <c r="E220" i="19"/>
  <c r="E263" i="19" s="1"/>
  <c r="E228" i="19"/>
  <c r="E271" i="19" s="1"/>
  <c r="F143" i="19"/>
  <c r="F80" i="19" s="1"/>
  <c r="I223" i="19"/>
  <c r="I266" i="19" s="1"/>
  <c r="I224" i="19"/>
  <c r="I267" i="19" s="1"/>
  <c r="I216" i="19"/>
  <c r="I259" i="19" s="1"/>
  <c r="AL30" i="18"/>
  <c r="T143" i="19"/>
  <c r="T80" i="19" s="1"/>
  <c r="AD143" i="19"/>
  <c r="AD80" i="19" s="1"/>
  <c r="D9" i="25"/>
  <c r="D40" i="25" s="1"/>
  <c r="E219" i="19"/>
  <c r="E262" i="19" s="1"/>
  <c r="U61" i="19"/>
  <c r="U30" i="19" s="1"/>
  <c r="AQ110" i="19"/>
  <c r="L104" i="11"/>
  <c r="R104" i="11" s="1"/>
  <c r="G108" i="11"/>
  <c r="E123" i="34"/>
  <c r="H104" i="19"/>
  <c r="AK104" i="19"/>
  <c r="Z104" i="19"/>
  <c r="AI110" i="19"/>
  <c r="BA110" i="19"/>
  <c r="AG110" i="19"/>
  <c r="E183" i="34"/>
  <c r="L173" i="11"/>
  <c r="I83" i="11" s="1"/>
  <c r="E222" i="19"/>
  <c r="E265" i="19" s="1"/>
  <c r="AD20" i="18"/>
  <c r="BB20" i="18" s="1"/>
  <c r="N32" i="19"/>
  <c r="N25" i="19" s="1"/>
  <c r="N24" i="19" s="1"/>
  <c r="I219" i="19"/>
  <c r="I262" i="19" s="1"/>
  <c r="I222" i="19"/>
  <c r="I265" i="19" s="1"/>
  <c r="U143" i="19"/>
  <c r="U80" i="19" s="1"/>
  <c r="B8" i="26"/>
  <c r="D32" i="27"/>
  <c r="E225" i="19"/>
  <c r="E268" i="19" s="1"/>
  <c r="M29" i="11"/>
  <c r="L149" i="11"/>
  <c r="M59" i="11" s="1"/>
  <c r="AS110" i="19"/>
  <c r="BJ61" i="19"/>
  <c r="BJ30" i="19" s="1"/>
  <c r="D5" i="24"/>
  <c r="D208" i="34" s="1"/>
  <c r="D17" i="27"/>
  <c r="I225" i="19"/>
  <c r="I268" i="19" s="1"/>
  <c r="D46" i="13"/>
  <c r="AY110" i="19"/>
  <c r="M65" i="34"/>
  <c r="M123" i="34"/>
  <c r="L128" i="11"/>
  <c r="R128" i="11" s="1"/>
  <c r="V111" i="19"/>
  <c r="AR111" i="19"/>
  <c r="BE111" i="19"/>
  <c r="BM111" i="19"/>
  <c r="BF38" i="21"/>
  <c r="AB89" i="19"/>
  <c r="AB78" i="19" s="1"/>
  <c r="K38" i="21"/>
  <c r="Y10" i="21"/>
  <c r="L89" i="19"/>
  <c r="L78" i="19" s="1"/>
  <c r="Y61" i="19"/>
  <c r="Y30" i="19" s="1"/>
  <c r="BE61" i="19"/>
  <c r="BE30" i="19" s="1"/>
  <c r="L162" i="11"/>
  <c r="M72" i="11" s="1"/>
  <c r="BF111" i="19"/>
  <c r="BC13" i="21"/>
  <c r="G53" i="12" s="1"/>
  <c r="J26" i="21"/>
  <c r="X89" i="19"/>
  <c r="X78" i="19" s="1"/>
  <c r="AX26" i="21"/>
  <c r="K26" i="21"/>
  <c r="O10" i="21"/>
  <c r="AD26" i="21"/>
  <c r="AH26" i="21"/>
  <c r="AU143" i="19"/>
  <c r="AU80" i="19" s="1"/>
  <c r="BH89" i="19"/>
  <c r="BH78" i="19" s="1"/>
  <c r="H21" i="20"/>
  <c r="I22" i="20" s="1"/>
  <c r="AE32" i="19"/>
  <c r="AE25" i="19" s="1"/>
  <c r="AE24" i="19" s="1"/>
  <c r="AL10" i="21"/>
  <c r="AJ61" i="19"/>
  <c r="AJ30" i="19" s="1"/>
  <c r="BQ122" i="19"/>
  <c r="CC122" i="19" s="1"/>
  <c r="CC83" i="20"/>
  <c r="Y102" i="19"/>
  <c r="AY89" i="19"/>
  <c r="AY78" i="19" s="1"/>
  <c r="BL10" i="21"/>
  <c r="D38" i="21"/>
  <c r="CC52" i="19"/>
  <c r="CC163" i="19"/>
  <c r="W26" i="21"/>
  <c r="W38" i="21"/>
  <c r="BN102" i="19"/>
  <c r="J89" i="19"/>
  <c r="J78" i="19" s="1"/>
  <c r="T102" i="19"/>
  <c r="AO102" i="19"/>
  <c r="BG89" i="19"/>
  <c r="BG78" i="19" s="1"/>
  <c r="U102" i="19"/>
  <c r="Y26" i="21"/>
  <c r="AD102" i="19"/>
  <c r="AU102" i="19"/>
  <c r="CC165" i="19"/>
  <c r="R102" i="19"/>
  <c r="AI102" i="19"/>
  <c r="M102" i="19"/>
  <c r="BF26" i="21"/>
  <c r="BB102" i="19"/>
  <c r="AH102" i="19"/>
  <c r="BL38" i="21"/>
  <c r="AG32" i="19"/>
  <c r="AG25" i="19" s="1"/>
  <c r="AG24" i="19" s="1"/>
  <c r="X102" i="19"/>
  <c r="AB102" i="19"/>
  <c r="BL32" i="19"/>
  <c r="BL25" i="19" s="1"/>
  <c r="BL24" i="19" s="1"/>
  <c r="BK143" i="19"/>
  <c r="BK80" i="19" s="1"/>
  <c r="BH32" i="19"/>
  <c r="BH25" i="19" s="1"/>
  <c r="BH24" i="19" s="1"/>
  <c r="AY32" i="19"/>
  <c r="AY25" i="19" s="1"/>
  <c r="AY24" i="19" s="1"/>
  <c r="L101" i="11"/>
  <c r="R101" i="11" s="1"/>
  <c r="K92" i="20"/>
  <c r="BH143" i="19"/>
  <c r="BH80" i="19" s="1"/>
  <c r="BK32" i="19"/>
  <c r="BK25" i="19" s="1"/>
  <c r="BK24" i="19" s="1"/>
  <c r="BH26" i="21"/>
  <c r="BH10" i="21"/>
  <c r="BD10" i="21"/>
  <c r="AY44" i="19"/>
  <c r="AY29" i="19" s="1"/>
  <c r="AU38" i="21"/>
  <c r="AL32" i="19"/>
  <c r="AL25" i="19" s="1"/>
  <c r="AL24" i="19" s="1"/>
  <c r="AH143" i="19"/>
  <c r="AH80" i="19" s="1"/>
  <c r="Y89" i="19"/>
  <c r="Y78" i="19" s="1"/>
  <c r="AB143" i="19"/>
  <c r="AB80" i="19" s="1"/>
  <c r="Y23" i="20"/>
  <c r="Y114" i="19" s="1"/>
  <c r="Y132" i="19" s="1"/>
  <c r="AA26" i="21"/>
  <c r="Q10" i="21"/>
  <c r="Q26" i="21"/>
  <c r="Q38" i="21"/>
  <c r="L21" i="20"/>
  <c r="M22" i="20" s="1"/>
  <c r="M89" i="19"/>
  <c r="M78" i="19" s="1"/>
  <c r="K102" i="19"/>
  <c r="O26" i="21"/>
  <c r="M14" i="34"/>
  <c r="E22" i="34"/>
  <c r="E57" i="34" s="1"/>
  <c r="E164" i="34"/>
  <c r="BN26" i="21"/>
  <c r="K10" i="21"/>
  <c r="AY10" i="21"/>
  <c r="J156" i="19"/>
  <c r="AO37" i="20"/>
  <c r="AO116" i="19" s="1"/>
  <c r="AO134" i="19" s="1"/>
  <c r="X23" i="20"/>
  <c r="X114" i="19" s="1"/>
  <c r="X132" i="19" s="1"/>
  <c r="CC37" i="20"/>
  <c r="CC116" i="19"/>
  <c r="BQ115" i="19"/>
  <c r="CC115" i="19" s="1"/>
  <c r="CC30" i="20"/>
  <c r="BQ114" i="19"/>
  <c r="BQ132" i="19" s="1"/>
  <c r="CC23" i="20"/>
  <c r="BK102" i="19"/>
  <c r="BV102" i="19"/>
  <c r="BZ102" i="19"/>
  <c r="BR102" i="19"/>
  <c r="BX102" i="19"/>
  <c r="BW102" i="19"/>
  <c r="CB102" i="19"/>
  <c r="BQ102" i="19"/>
  <c r="BY102" i="19"/>
  <c r="BT102" i="19"/>
  <c r="CA102" i="19"/>
  <c r="BU102" i="19"/>
  <c r="BS102" i="19"/>
  <c r="AS104" i="19"/>
  <c r="CB104" i="19"/>
  <c r="BX104" i="19"/>
  <c r="BT104" i="19"/>
  <c r="BU104" i="19"/>
  <c r="BR104" i="19"/>
  <c r="BW104" i="19"/>
  <c r="BY104" i="19"/>
  <c r="BS104" i="19"/>
  <c r="BV104" i="19"/>
  <c r="CA104" i="19"/>
  <c r="BZ104" i="19"/>
  <c r="BQ104" i="19"/>
  <c r="AR110" i="19"/>
  <c r="BM110" i="19"/>
  <c r="BF103" i="19"/>
  <c r="BY103" i="19"/>
  <c r="BU103" i="19"/>
  <c r="BT103" i="19"/>
  <c r="CB103" i="19"/>
  <c r="BZ103" i="19"/>
  <c r="BS103" i="19"/>
  <c r="CA103" i="19"/>
  <c r="BX103" i="19"/>
  <c r="BW103" i="19"/>
  <c r="BR103" i="19"/>
  <c r="BV103" i="19"/>
  <c r="AJ110" i="19"/>
  <c r="CC192" i="19"/>
  <c r="CC194" i="19"/>
  <c r="CC198" i="19"/>
  <c r="CC200" i="19"/>
  <c r="CC206" i="19"/>
  <c r="CC157" i="19"/>
  <c r="BV44" i="19"/>
  <c r="BV29" i="19" s="1"/>
  <c r="BY44" i="19"/>
  <c r="BY29" i="19" s="1"/>
  <c r="BU44" i="19"/>
  <c r="BU29" i="19" s="1"/>
  <c r="BY61" i="19"/>
  <c r="BY30" i="19" s="1"/>
  <c r="BU61" i="19"/>
  <c r="BU30" i="19" s="1"/>
  <c r="BZ61" i="19"/>
  <c r="BZ30" i="19" s="1"/>
  <c r="CC64" i="19"/>
  <c r="CC193" i="19"/>
  <c r="CC207" i="19"/>
  <c r="CC209" i="19"/>
  <c r="BX132" i="19"/>
  <c r="BT132" i="19"/>
  <c r="CB132" i="19"/>
  <c r="BY132" i="19"/>
  <c r="BR132" i="19"/>
  <c r="BS132" i="19"/>
  <c r="CA132" i="19"/>
  <c r="BU132" i="19"/>
  <c r="BV132" i="19"/>
  <c r="BZ132" i="19"/>
  <c r="BW132" i="19"/>
  <c r="BR134" i="19"/>
  <c r="BZ134" i="19"/>
  <c r="BV134" i="19"/>
  <c r="CB134" i="19"/>
  <c r="CA134" i="19"/>
  <c r="BU134" i="19"/>
  <c r="BY134" i="19"/>
  <c r="BX134" i="19"/>
  <c r="BS134" i="19"/>
  <c r="BW134" i="19"/>
  <c r="BT134" i="19"/>
  <c r="BW141" i="19"/>
  <c r="BS141" i="19"/>
  <c r="CA141" i="19"/>
  <c r="BX141" i="19"/>
  <c r="BU141" i="19"/>
  <c r="BV141" i="19"/>
  <c r="CB141" i="19"/>
  <c r="BY141" i="19"/>
  <c r="BZ141" i="19"/>
  <c r="BT141" i="19"/>
  <c r="BR141" i="19"/>
  <c r="CC63" i="19"/>
  <c r="CC196" i="19"/>
  <c r="CC204" i="19"/>
  <c r="BZ44" i="19"/>
  <c r="BZ29" i="19" s="1"/>
  <c r="CB44" i="19"/>
  <c r="CB29" i="19" s="1"/>
  <c r="CC45" i="19"/>
  <c r="BQ44" i="19"/>
  <c r="BV61" i="19"/>
  <c r="BV30" i="19" s="1"/>
  <c r="CC62" i="19"/>
  <c r="BQ61" i="19"/>
  <c r="BQ30" i="19" s="1"/>
  <c r="CA61" i="19"/>
  <c r="CA30" i="19" s="1"/>
  <c r="CC191" i="19"/>
  <c r="CC197" i="19"/>
  <c r="CC203" i="19"/>
  <c r="CC53" i="19"/>
  <c r="BO110" i="19"/>
  <c r="BR110" i="19"/>
  <c r="BV110" i="19"/>
  <c r="BZ110" i="19"/>
  <c r="BW110" i="19"/>
  <c r="CA110" i="19"/>
  <c r="BT110" i="19"/>
  <c r="BQ110" i="19"/>
  <c r="CB110" i="19"/>
  <c r="BX110" i="19"/>
  <c r="BU110" i="19"/>
  <c r="BS110" i="19"/>
  <c r="BY110" i="19"/>
  <c r="BY139" i="19"/>
  <c r="BU139" i="19"/>
  <c r="CA139" i="19"/>
  <c r="BT139" i="19"/>
  <c r="BX139" i="19"/>
  <c r="BW139" i="19"/>
  <c r="BR139" i="19"/>
  <c r="CB139" i="19"/>
  <c r="BV139" i="19"/>
  <c r="BS139" i="19"/>
  <c r="BZ139" i="19"/>
  <c r="BJ111" i="19"/>
  <c r="BU111" i="19"/>
  <c r="BY111" i="19"/>
  <c r="BQ111" i="19"/>
  <c r="BS111" i="19"/>
  <c r="BR111" i="19"/>
  <c r="BV111" i="19"/>
  <c r="BW111" i="19"/>
  <c r="BT111" i="19"/>
  <c r="BZ111" i="19"/>
  <c r="CA111" i="19"/>
  <c r="BX111" i="19"/>
  <c r="CB111" i="19"/>
  <c r="CC202" i="19"/>
  <c r="CC208" i="19"/>
  <c r="CA44" i="19"/>
  <c r="CA29" i="19" s="1"/>
  <c r="BT44" i="19"/>
  <c r="BT29" i="19" s="1"/>
  <c r="BS44" i="19"/>
  <c r="BS29" i="19" s="1"/>
  <c r="CC156" i="19"/>
  <c r="BR61" i="19"/>
  <c r="BR30" i="19" s="1"/>
  <c r="BW61" i="19"/>
  <c r="BW30" i="19" s="1"/>
  <c r="BT61" i="19"/>
  <c r="BT30" i="19" s="1"/>
  <c r="CC195" i="19"/>
  <c r="CC199" i="19"/>
  <c r="BT140" i="19"/>
  <c r="BX140" i="19"/>
  <c r="CB140" i="19"/>
  <c r="BR140" i="19"/>
  <c r="CA140" i="19"/>
  <c r="BV140" i="19"/>
  <c r="BU140" i="19"/>
  <c r="BW140" i="19"/>
  <c r="BZ140" i="19"/>
  <c r="BS140" i="19"/>
  <c r="BY140" i="19"/>
  <c r="BS109" i="19"/>
  <c r="CA109" i="19"/>
  <c r="BW109" i="19"/>
  <c r="CB109" i="19"/>
  <c r="BY109" i="19"/>
  <c r="BR109" i="19"/>
  <c r="BX109" i="19"/>
  <c r="BV109" i="19"/>
  <c r="BT109" i="19"/>
  <c r="BZ109" i="19"/>
  <c r="BQ109" i="19"/>
  <c r="BU109" i="19"/>
  <c r="CA133" i="19"/>
  <c r="BW133" i="19"/>
  <c r="BS133" i="19"/>
  <c r="BT133" i="19"/>
  <c r="BV133" i="19"/>
  <c r="BY133" i="19"/>
  <c r="CB133" i="19"/>
  <c r="BU133" i="19"/>
  <c r="BX133" i="19"/>
  <c r="BZ133" i="19"/>
  <c r="BR133" i="19"/>
  <c r="CC46" i="19"/>
  <c r="CC54" i="19"/>
  <c r="BR44" i="19"/>
  <c r="BR29" i="19" s="1"/>
  <c r="BW44" i="19"/>
  <c r="BW29" i="19" s="1"/>
  <c r="BX44" i="19"/>
  <c r="BX29" i="19" s="1"/>
  <c r="CC47" i="19"/>
  <c r="CC164" i="19"/>
  <c r="BS61" i="19"/>
  <c r="BS30" i="19" s="1"/>
  <c r="BX61" i="19"/>
  <c r="BX30" i="19" s="1"/>
  <c r="CB61" i="19"/>
  <c r="CB30" i="19" s="1"/>
  <c r="CC201" i="19"/>
  <c r="L122" i="11"/>
  <c r="AG47" i="18"/>
  <c r="AI52" i="18"/>
  <c r="AG40" i="18"/>
  <c r="AD42" i="18"/>
  <c r="BB42" i="18" s="1"/>
  <c r="AC43" i="18"/>
  <c r="AF53" i="18"/>
  <c r="AC42" i="18"/>
  <c r="AA55" i="18"/>
  <c r="AH48" i="18"/>
  <c r="AF38" i="18"/>
  <c r="AD10" i="18"/>
  <c r="BB10" i="18" s="1"/>
  <c r="AC45" i="18"/>
  <c r="AD44" i="18"/>
  <c r="BB44" i="18" s="1"/>
  <c r="AF36" i="18"/>
  <c r="AE43" i="18"/>
  <c r="AF29" i="18"/>
  <c r="AA40" i="18"/>
  <c r="AD25" i="18"/>
  <c r="BB25" i="18" s="1"/>
  <c r="AF10" i="18"/>
  <c r="AH56" i="18"/>
  <c r="AJ30" i="18"/>
  <c r="AB23" i="18"/>
  <c r="AA54" i="18"/>
  <c r="AB22" i="18"/>
  <c r="M6" i="18"/>
  <c r="G10" i="18"/>
  <c r="S10" i="18" s="1"/>
  <c r="G35" i="18"/>
  <c r="S35" i="18" s="1"/>
  <c r="N35" i="18" s="1"/>
  <c r="T35" i="18" s="1"/>
  <c r="G15" i="18"/>
  <c r="G11" i="18"/>
  <c r="S11" i="18" s="1"/>
  <c r="G34" i="18"/>
  <c r="S34" i="18" s="1"/>
  <c r="N34" i="18" s="1"/>
  <c r="T34" i="18" s="1"/>
  <c r="G36" i="18"/>
  <c r="S36" i="18" s="1"/>
  <c r="G29" i="18"/>
  <c r="S29" i="18" s="1"/>
  <c r="G31" i="18"/>
  <c r="S31" i="18" s="1"/>
  <c r="DV31" i="18" s="1"/>
  <c r="G33" i="18"/>
  <c r="S33" i="18" s="1"/>
  <c r="G16" i="18"/>
  <c r="S16" i="18" s="1"/>
  <c r="R112" i="11"/>
  <c r="R132" i="11"/>
  <c r="R105" i="11"/>
  <c r="R110" i="11"/>
  <c r="R111" i="11"/>
  <c r="AQ83" i="20"/>
  <c r="AQ122" i="19" s="1"/>
  <c r="AJ102" i="19"/>
  <c r="F104" i="19"/>
  <c r="E102" i="19"/>
  <c r="S102" i="19"/>
  <c r="AT102" i="19"/>
  <c r="E22" i="11"/>
  <c r="BA103" i="19"/>
  <c r="AZ104" i="19"/>
  <c r="E43" i="11"/>
  <c r="E74" i="11"/>
  <c r="BI10" i="21"/>
  <c r="BK103" i="19"/>
  <c r="BO104" i="19"/>
  <c r="R103" i="19"/>
  <c r="V104" i="19"/>
  <c r="Z110" i="19"/>
  <c r="AI26" i="21"/>
  <c r="AM38" i="21"/>
  <c r="AE26" i="21"/>
  <c r="AE110" i="19"/>
  <c r="AZ89" i="19"/>
  <c r="AZ78" i="19" s="1"/>
  <c r="AV103" i="19"/>
  <c r="BC19" i="21"/>
  <c r="G59" i="12" s="1"/>
  <c r="AR26" i="21"/>
  <c r="AZ111" i="19"/>
  <c r="BI111" i="19"/>
  <c r="I38" i="21"/>
  <c r="M26" i="21"/>
  <c r="E103" i="19"/>
  <c r="M111" i="19"/>
  <c r="BJ38" i="21"/>
  <c r="AB30" i="20"/>
  <c r="AB115" i="19" s="1"/>
  <c r="AB133" i="19" s="1"/>
  <c r="AA38" i="21"/>
  <c r="AJ38" i="21"/>
  <c r="AS38" i="21"/>
  <c r="AG38" i="21"/>
  <c r="R147" i="11"/>
  <c r="R148" i="11"/>
  <c r="R114" i="11"/>
  <c r="AM103" i="19"/>
  <c r="AR103" i="19"/>
  <c r="BE103" i="19"/>
  <c r="BM103" i="19"/>
  <c r="I103" i="19"/>
  <c r="R151" i="11"/>
  <c r="R115" i="11"/>
  <c r="AH61" i="19"/>
  <c r="AH30" i="19" s="1"/>
  <c r="G104" i="19"/>
  <c r="T104" i="19"/>
  <c r="U104" i="19"/>
  <c r="AG102" i="19"/>
  <c r="AL104" i="19"/>
  <c r="AQ102" i="19"/>
  <c r="AX104" i="19"/>
  <c r="R104" i="19"/>
  <c r="M164" i="34"/>
  <c r="E136" i="34"/>
  <c r="M136" i="34"/>
  <c r="L118" i="11"/>
  <c r="O33" i="11" s="1"/>
  <c r="BJ26" i="21"/>
  <c r="Z111" i="19"/>
  <c r="AE111" i="19"/>
  <c r="AI111" i="19"/>
  <c r="AV111" i="19"/>
  <c r="BO26" i="21"/>
  <c r="AR102" i="19"/>
  <c r="AR104" i="19"/>
  <c r="M104" i="19"/>
  <c r="W102" i="19"/>
  <c r="AA104" i="19"/>
  <c r="W110" i="19"/>
  <c r="AN102" i="19"/>
  <c r="AJ104" i="19"/>
  <c r="AN104" i="19"/>
  <c r="AS102" i="19"/>
  <c r="AW102" i="19"/>
  <c r="BA38" i="21"/>
  <c r="BN10" i="21"/>
  <c r="BN38" i="21"/>
  <c r="BJ32" i="19"/>
  <c r="BJ25" i="19" s="1"/>
  <c r="BJ24" i="19" s="1"/>
  <c r="BJ110" i="19"/>
  <c r="N104" i="19"/>
  <c r="F110" i="19"/>
  <c r="J110" i="19"/>
  <c r="X110" i="19"/>
  <c r="AG104" i="19"/>
  <c r="AK110" i="19"/>
  <c r="AO110" i="19"/>
  <c r="AT110" i="19"/>
  <c r="AX110" i="19"/>
  <c r="BH30" i="20"/>
  <c r="BH115" i="19" s="1"/>
  <c r="BH133" i="19" s="1"/>
  <c r="BO10" i="21"/>
  <c r="BP34" i="21"/>
  <c r="O102" i="19"/>
  <c r="K104" i="19"/>
  <c r="O104" i="19"/>
  <c r="O110" i="19"/>
  <c r="Q104" i="19"/>
  <c r="Y110" i="19"/>
  <c r="AD104" i="19"/>
  <c r="AY104" i="19"/>
  <c r="AU89" i="19"/>
  <c r="AU78" i="19" s="1"/>
  <c r="BD102" i="19"/>
  <c r="BH110" i="19"/>
  <c r="D102" i="19"/>
  <c r="D104" i="19"/>
  <c r="L104" i="19"/>
  <c r="L110" i="19"/>
  <c r="BP202" i="19"/>
  <c r="M103" i="19"/>
  <c r="BP206" i="19"/>
  <c r="R110" i="19"/>
  <c r="R143" i="19"/>
  <c r="R80" i="19" s="1"/>
  <c r="V38" i="21"/>
  <c r="AI10" i="21"/>
  <c r="AE38" i="21"/>
  <c r="AM110" i="19"/>
  <c r="AZ38" i="21"/>
  <c r="AZ110" i="19"/>
  <c r="BI104" i="19"/>
  <c r="BM89" i="19"/>
  <c r="BM78" i="19" s="1"/>
  <c r="I110" i="19"/>
  <c r="BA104" i="19"/>
  <c r="S103" i="19"/>
  <c r="AN38" i="21"/>
  <c r="AN26" i="21"/>
  <c r="BA10" i="21"/>
  <c r="X10" i="21"/>
  <c r="AB38" i="21"/>
  <c r="X38" i="21"/>
  <c r="AO26" i="21"/>
  <c r="O38" i="21"/>
  <c r="G10" i="21"/>
  <c r="O143" i="19"/>
  <c r="O80" i="19" s="1"/>
  <c r="U89" i="19"/>
  <c r="U78" i="19" s="1"/>
  <c r="AH38" i="21"/>
  <c r="AL26" i="21"/>
  <c r="D10" i="21"/>
  <c r="L38" i="21"/>
  <c r="D81" i="20"/>
  <c r="E82" i="20" s="1"/>
  <c r="V45" i="19"/>
  <c r="V44" i="19" s="1"/>
  <c r="V29" i="19" s="1"/>
  <c r="V32" i="19"/>
  <c r="V25" i="19" s="1"/>
  <c r="V24" i="19" s="1"/>
  <c r="Z92" i="20"/>
  <c r="Z19" i="20"/>
  <c r="Z21" i="20" s="1"/>
  <c r="AA22" i="20" s="1"/>
  <c r="AA23" i="20" s="1"/>
  <c r="AA114" i="19" s="1"/>
  <c r="AI156" i="19"/>
  <c r="AI143" i="19"/>
  <c r="AI80" i="19" s="1"/>
  <c r="M26" i="20"/>
  <c r="M92" i="20"/>
  <c r="BN79" i="20"/>
  <c r="BN81" i="20" s="1"/>
  <c r="BO82" i="20" s="1"/>
  <c r="BO83" i="20" s="1"/>
  <c r="BO122" i="19" s="1"/>
  <c r="BO140" i="19" s="1"/>
  <c r="BN92" i="20"/>
  <c r="AF27" i="17"/>
  <c r="AF39" i="17" s="1"/>
  <c r="AH39" i="17" s="1"/>
  <c r="AD12" i="5" s="1"/>
  <c r="AF16" i="17"/>
  <c r="L127" i="11"/>
  <c r="O42" i="11" s="1"/>
  <c r="G167" i="11"/>
  <c r="L167" i="11"/>
  <c r="G77" i="11" s="1"/>
  <c r="G125" i="11"/>
  <c r="L125" i="11"/>
  <c r="R125" i="11" s="1"/>
  <c r="G120" i="11"/>
  <c r="G131" i="11"/>
  <c r="L131" i="11"/>
  <c r="R131" i="11" s="1"/>
  <c r="M221" i="19"/>
  <c r="M264" i="19" s="1"/>
  <c r="M227" i="19"/>
  <c r="M270" i="19" s="1"/>
  <c r="M223" i="19"/>
  <c r="M266" i="19" s="1"/>
  <c r="M225" i="19"/>
  <c r="M268" i="19" s="1"/>
  <c r="AN32" i="19"/>
  <c r="AN25" i="19" s="1"/>
  <c r="AN24" i="19" s="1"/>
  <c r="AN54" i="19"/>
  <c r="AN44" i="19" s="1"/>
  <c r="AN29" i="19" s="1"/>
  <c r="AW19" i="20"/>
  <c r="AW21" i="20" s="1"/>
  <c r="AX22" i="20" s="1"/>
  <c r="AX23" i="20" s="1"/>
  <c r="AX114" i="19" s="1"/>
  <c r="AX132" i="19" s="1"/>
  <c r="AW92" i="20"/>
  <c r="BP145" i="19"/>
  <c r="BF157" i="19"/>
  <c r="BP157" i="19" s="1"/>
  <c r="BF143" i="19"/>
  <c r="BF80" i="19" s="1"/>
  <c r="BJ33" i="20"/>
  <c r="BJ35" i="20" s="1"/>
  <c r="BK36" i="20" s="1"/>
  <c r="BK37" i="20" s="1"/>
  <c r="BK116" i="19" s="1"/>
  <c r="BK134" i="19" s="1"/>
  <c r="BJ92" i="20"/>
  <c r="X33" i="20"/>
  <c r="X35" i="20" s="1"/>
  <c r="Y36" i="20" s="1"/>
  <c r="Y37" i="20" s="1"/>
  <c r="Y116" i="19" s="1"/>
  <c r="Y134" i="19" s="1"/>
  <c r="X92" i="20"/>
  <c r="BC27" i="21"/>
  <c r="AX26" i="20"/>
  <c r="AX28" i="20" s="1"/>
  <c r="AY29" i="20" s="1"/>
  <c r="AY30" i="20" s="1"/>
  <c r="AY115" i="19" s="1"/>
  <c r="AY133" i="19" s="1"/>
  <c r="AX92" i="20"/>
  <c r="O26" i="20"/>
  <c r="O92" i="20"/>
  <c r="G47" i="19"/>
  <c r="G44" i="19" s="1"/>
  <c r="G29" i="19" s="1"/>
  <c r="G32" i="19"/>
  <c r="G25" i="19" s="1"/>
  <c r="G24" i="19" s="1"/>
  <c r="O216" i="19"/>
  <c r="O223" i="19"/>
  <c r="O266" i="19" s="1"/>
  <c r="O217" i="19"/>
  <c r="O260" i="19" s="1"/>
  <c r="O218" i="19"/>
  <c r="O261" i="19" s="1"/>
  <c r="O226" i="19"/>
  <c r="O269" i="19" s="1"/>
  <c r="O220" i="19"/>
  <c r="O263" i="19" s="1"/>
  <c r="O221" i="19"/>
  <c r="O264" i="19" s="1"/>
  <c r="O222" i="19"/>
  <c r="O265" i="19" s="1"/>
  <c r="O227" i="19"/>
  <c r="O270" i="19" s="1"/>
  <c r="O219" i="19"/>
  <c r="O262" i="19" s="1"/>
  <c r="O224" i="19"/>
  <c r="O267" i="19" s="1"/>
  <c r="O225" i="19"/>
  <c r="O268" i="19" s="1"/>
  <c r="G74" i="11"/>
  <c r="U19" i="20"/>
  <c r="U21" i="20" s="1"/>
  <c r="V22" i="20" s="1"/>
  <c r="V23" i="20" s="1"/>
  <c r="V114" i="19" s="1"/>
  <c r="U92" i="20"/>
  <c r="Q52" i="19"/>
  <c r="AC52" i="19" s="1"/>
  <c r="AC40" i="19"/>
  <c r="AD19" i="20"/>
  <c r="AD21" i="20" s="1"/>
  <c r="AE22" i="20" s="1"/>
  <c r="AE23" i="20" s="1"/>
  <c r="AE114" i="19" s="1"/>
  <c r="AE132" i="19" s="1"/>
  <c r="AD92" i="20"/>
  <c r="AQ44" i="19"/>
  <c r="AQ29" i="19" s="1"/>
  <c r="AQ164" i="19"/>
  <c r="BC152" i="19"/>
  <c r="BC48" i="21"/>
  <c r="BP46" i="21"/>
  <c r="BD53" i="19"/>
  <c r="BD32" i="19"/>
  <c r="BD25" i="19" s="1"/>
  <c r="AV32" i="19"/>
  <c r="AV25" i="19" s="1"/>
  <c r="AV24" i="19" s="1"/>
  <c r="BM37" i="20"/>
  <c r="BM116" i="19" s="1"/>
  <c r="BM134" i="19" s="1"/>
  <c r="M219" i="19"/>
  <c r="M262" i="19" s="1"/>
  <c r="T23" i="20"/>
  <c r="T114" i="19" s="1"/>
  <c r="T132" i="19" s="1"/>
  <c r="M217" i="19"/>
  <c r="M260" i="19" s="1"/>
  <c r="BJ52" i="19"/>
  <c r="AZ92" i="20"/>
  <c r="Z143" i="19"/>
  <c r="Z80" i="19" s="1"/>
  <c r="BO143" i="19"/>
  <c r="BO80" i="19" s="1"/>
  <c r="BA143" i="19"/>
  <c r="BA80" i="19" s="1"/>
  <c r="Y90" i="20"/>
  <c r="Y123" i="19" s="1"/>
  <c r="Y141" i="19" s="1"/>
  <c r="BB44" i="19"/>
  <c r="BB29" i="19" s="1"/>
  <c r="AS61" i="19"/>
  <c r="AS30" i="19" s="1"/>
  <c r="AF61" i="19"/>
  <c r="AF30" i="19" s="1"/>
  <c r="BM61" i="19"/>
  <c r="BM30" i="19" s="1"/>
  <c r="P200" i="19"/>
  <c r="BO38" i="21"/>
  <c r="Z26" i="21"/>
  <c r="Z38" i="21"/>
  <c r="Z89" i="19"/>
  <c r="Z78" i="19" s="1"/>
  <c r="R26" i="21"/>
  <c r="Z10" i="21"/>
  <c r="V10" i="21"/>
  <c r="V26" i="21"/>
  <c r="AP13" i="21"/>
  <c r="F53" i="12" s="1"/>
  <c r="AM143" i="19"/>
  <c r="AM80" i="19" s="1"/>
  <c r="AE89" i="19"/>
  <c r="AE78" i="19" s="1"/>
  <c r="AP14" i="21"/>
  <c r="F54" i="12" s="1"/>
  <c r="AI38" i="21"/>
  <c r="AM26" i="21"/>
  <c r="AM10" i="21"/>
  <c r="AR38" i="21"/>
  <c r="AR32" i="19"/>
  <c r="AR25" i="19" s="1"/>
  <c r="AV10" i="21"/>
  <c r="BC40" i="21"/>
  <c r="AV26" i="21"/>
  <c r="AW37" i="20"/>
  <c r="AW116" i="19" s="1"/>
  <c r="AW134" i="19" s="1"/>
  <c r="BC97" i="19"/>
  <c r="BC34" i="21"/>
  <c r="AZ10" i="21"/>
  <c r="AZ26" i="21"/>
  <c r="BE10" i="21"/>
  <c r="BI38" i="21"/>
  <c r="BM26" i="21"/>
  <c r="BP40" i="21"/>
  <c r="BM38" i="21"/>
  <c r="BE26" i="21"/>
  <c r="BM10" i="21"/>
  <c r="E38" i="21"/>
  <c r="I26" i="21"/>
  <c r="P13" i="21"/>
  <c r="D53" i="12" s="1"/>
  <c r="E89" i="19"/>
  <c r="E78" i="19" s="1"/>
  <c r="M38" i="21"/>
  <c r="P19" i="21"/>
  <c r="D59" i="12" s="1"/>
  <c r="BP14" i="21"/>
  <c r="H54" i="12" s="1"/>
  <c r="BN89" i="19"/>
  <c r="BN78" i="19" s="1"/>
  <c r="S26" i="21"/>
  <c r="S38" i="21"/>
  <c r="AA89" i="19"/>
  <c r="AA78" i="19" s="1"/>
  <c r="AA10" i="21"/>
  <c r="W143" i="19"/>
  <c r="W80" i="19" s="1"/>
  <c r="AA110" i="19"/>
  <c r="AP27" i="21"/>
  <c r="AF38" i="21"/>
  <c r="AJ10" i="21"/>
  <c r="AN10" i="21"/>
  <c r="AP35" i="21"/>
  <c r="AN110" i="19"/>
  <c r="AJ89" i="19"/>
  <c r="AJ78" i="19" s="1"/>
  <c r="AW89" i="19"/>
  <c r="AW78" i="19" s="1"/>
  <c r="AW38" i="21"/>
  <c r="AS10" i="21"/>
  <c r="AW26" i="21"/>
  <c r="BA26" i="21"/>
  <c r="BF10" i="21"/>
  <c r="BJ10" i="21"/>
  <c r="G15" i="11"/>
  <c r="Z61" i="19"/>
  <c r="Z30" i="19" s="1"/>
  <c r="BB61" i="19"/>
  <c r="BB30" i="19" s="1"/>
  <c r="BI61" i="19"/>
  <c r="BI30" i="19" s="1"/>
  <c r="BP28" i="21"/>
  <c r="BJ104" i="19"/>
  <c r="BP21" i="21"/>
  <c r="H61" i="12" s="1"/>
  <c r="F26" i="21"/>
  <c r="P12" i="21"/>
  <c r="D52" i="12" s="1"/>
  <c r="F103" i="19"/>
  <c r="F38" i="21"/>
  <c r="J38" i="21"/>
  <c r="N38" i="21"/>
  <c r="F111" i="19"/>
  <c r="BI110" i="19"/>
  <c r="T26" i="21"/>
  <c r="T38" i="21"/>
  <c r="X32" i="19"/>
  <c r="X25" i="19" s="1"/>
  <c r="X24" i="19" s="1"/>
  <c r="AB44" i="19"/>
  <c r="AB29" i="19" s="1"/>
  <c r="AB10" i="21"/>
  <c r="X26" i="21"/>
  <c r="T10" i="21"/>
  <c r="X104" i="19"/>
  <c r="AB104" i="19"/>
  <c r="AB26" i="21"/>
  <c r="AG10" i="21"/>
  <c r="AG89" i="19"/>
  <c r="AG78" i="19" s="1"/>
  <c r="AK10" i="21"/>
  <c r="AO38" i="21"/>
  <c r="AK26" i="21"/>
  <c r="AG26" i="21"/>
  <c r="AK38" i="21"/>
  <c r="AO10" i="21"/>
  <c r="BC93" i="20"/>
  <c r="AX38" i="21"/>
  <c r="BB10" i="21"/>
  <c r="BB26" i="21"/>
  <c r="AT89" i="19"/>
  <c r="AT78" i="19" s="1"/>
  <c r="AX10" i="21"/>
  <c r="AX89" i="19"/>
  <c r="AX78" i="19" s="1"/>
  <c r="BB38" i="21"/>
  <c r="AT38" i="21"/>
  <c r="BG10" i="21"/>
  <c r="BK10" i="21"/>
  <c r="BK104" i="19"/>
  <c r="BP19" i="21"/>
  <c r="H59" i="12" s="1"/>
  <c r="BK26" i="21"/>
  <c r="BK38" i="21"/>
  <c r="G38" i="21"/>
  <c r="G110" i="19"/>
  <c r="Q102" i="19"/>
  <c r="U26" i="21"/>
  <c r="U38" i="21"/>
  <c r="U10" i="21"/>
  <c r="Y104" i="19"/>
  <c r="AH10" i="21"/>
  <c r="AL102" i="19"/>
  <c r="AL38" i="21"/>
  <c r="AD89" i="19"/>
  <c r="AD78" i="19" s="1"/>
  <c r="AL110" i="19"/>
  <c r="AQ26" i="21"/>
  <c r="BC29" i="21"/>
  <c r="AU10" i="21"/>
  <c r="AU110" i="19"/>
  <c r="AY26" i="21"/>
  <c r="BH38" i="21"/>
  <c r="BL102" i="19"/>
  <c r="BL44" i="19"/>
  <c r="BL29" i="19" s="1"/>
  <c r="BH104" i="19"/>
  <c r="BL26" i="21"/>
  <c r="BD89" i="19"/>
  <c r="BD78" i="19" s="1"/>
  <c r="BL110" i="19"/>
  <c r="BP99" i="19"/>
  <c r="H10" i="21"/>
  <c r="H38" i="21"/>
  <c r="L26" i="21"/>
  <c r="D26" i="21"/>
  <c r="L10" i="21"/>
  <c r="H26" i="21"/>
  <c r="H24" i="21" s="1"/>
  <c r="M29" i="20"/>
  <c r="I29" i="20"/>
  <c r="AC64" i="19"/>
  <c r="AZ61" i="19"/>
  <c r="AZ30" i="19" s="1"/>
  <c r="BC64" i="19"/>
  <c r="BF61" i="19"/>
  <c r="BF30" i="19" s="1"/>
  <c r="AD109" i="19"/>
  <c r="AQ109" i="19"/>
  <c r="I109" i="19"/>
  <c r="J109" i="19"/>
  <c r="H109" i="19"/>
  <c r="O109" i="19"/>
  <c r="E109" i="19"/>
  <c r="BG19" i="20"/>
  <c r="BG21" i="20" s="1"/>
  <c r="BH22" i="20" s="1"/>
  <c r="BH23" i="20" s="1"/>
  <c r="BH114" i="19" s="1"/>
  <c r="BH132" i="19" s="1"/>
  <c r="BG92" i="20"/>
  <c r="R19" i="20"/>
  <c r="R21" i="20" s="1"/>
  <c r="S22" i="20" s="1"/>
  <c r="S23" i="20" s="1"/>
  <c r="S114" i="19" s="1"/>
  <c r="S132" i="19" s="1"/>
  <c r="AC93" i="20"/>
  <c r="R92" i="20"/>
  <c r="AC41" i="21"/>
  <c r="R38" i="21"/>
  <c r="AE156" i="19"/>
  <c r="AE143" i="19"/>
  <c r="AE80" i="19" s="1"/>
  <c r="AM45" i="19"/>
  <c r="AM32" i="19"/>
  <c r="AM25" i="19" s="1"/>
  <c r="AM24" i="19" s="1"/>
  <c r="AM102" i="19"/>
  <c r="AM89" i="19"/>
  <c r="AM78" i="19" s="1"/>
  <c r="AI53" i="19"/>
  <c r="AI44" i="19" s="1"/>
  <c r="AI29" i="19" s="1"/>
  <c r="AI32" i="19"/>
  <c r="AI25" i="19" s="1"/>
  <c r="AI24" i="19" s="1"/>
  <c r="AR26" i="20"/>
  <c r="AR28" i="20" s="1"/>
  <c r="BC94" i="20"/>
  <c r="AR92" i="20"/>
  <c r="AR158" i="19"/>
  <c r="BC146" i="19"/>
  <c r="AR143" i="19"/>
  <c r="AR80" i="19" s="1"/>
  <c r="AR163" i="19"/>
  <c r="BC163" i="19" s="1"/>
  <c r="BC151" i="19"/>
  <c r="BC20" i="21"/>
  <c r="G60" i="12" s="1"/>
  <c r="AR10" i="21"/>
  <c r="AV165" i="19"/>
  <c r="AV143" i="19"/>
  <c r="AV80" i="19" s="1"/>
  <c r="BM26" i="20"/>
  <c r="BM28" i="20" s="1"/>
  <c r="BN29" i="20" s="1"/>
  <c r="BN30" i="20" s="1"/>
  <c r="BN115" i="19" s="1"/>
  <c r="BN133" i="19" s="1"/>
  <c r="BM92" i="20"/>
  <c r="BE109" i="19"/>
  <c r="BE54" i="19"/>
  <c r="BE44" i="19" s="1"/>
  <c r="BE29" i="19" s="1"/>
  <c r="BP42" i="19"/>
  <c r="BE32" i="19"/>
  <c r="BE25" i="19" s="1"/>
  <c r="BE24" i="19" s="1"/>
  <c r="BM54" i="19"/>
  <c r="BM44" i="19" s="1"/>
  <c r="BM29" i="19" s="1"/>
  <c r="BM32" i="19"/>
  <c r="BM25" i="19" s="1"/>
  <c r="BM24" i="19" s="1"/>
  <c r="P27" i="21"/>
  <c r="E26" i="21"/>
  <c r="M46" i="19"/>
  <c r="M32" i="19"/>
  <c r="M25" i="19" s="1"/>
  <c r="M24" i="19" s="1"/>
  <c r="I47" i="19"/>
  <c r="I44" i="19" s="1"/>
  <c r="I29" i="19" s="1"/>
  <c r="I32" i="19"/>
  <c r="I25" i="19" s="1"/>
  <c r="I24" i="19" s="1"/>
  <c r="G117" i="11"/>
  <c r="L117" i="11"/>
  <c r="R117" i="11" s="1"/>
  <c r="G161" i="11"/>
  <c r="L161" i="11"/>
  <c r="G159" i="11"/>
  <c r="L159" i="11"/>
  <c r="M69" i="11" s="1"/>
  <c r="W10" i="21"/>
  <c r="AC13" i="21"/>
  <c r="E53" i="12" s="1"/>
  <c r="AS45" i="19"/>
  <c r="AS32" i="19"/>
  <c r="AS25" i="19" s="1"/>
  <c r="AS24" i="19" s="1"/>
  <c r="BA102" i="19"/>
  <c r="BA89" i="19"/>
  <c r="BA78" i="19" s="1"/>
  <c r="AS47" i="19"/>
  <c r="BC47" i="19" s="1"/>
  <c r="BC35" i="19"/>
  <c r="BC41" i="21"/>
  <c r="BC36" i="21"/>
  <c r="AS26" i="21"/>
  <c r="BJ158" i="19"/>
  <c r="BP146" i="19"/>
  <c r="BJ143" i="19"/>
  <c r="BJ80" i="19" s="1"/>
  <c r="BN47" i="19"/>
  <c r="BN44" i="19" s="1"/>
  <c r="BN29" i="19" s="1"/>
  <c r="BN32" i="19"/>
  <c r="BN25" i="19" s="1"/>
  <c r="BN24" i="19" s="1"/>
  <c r="BF164" i="19"/>
  <c r="BP164" i="19" s="1"/>
  <c r="BP152" i="19"/>
  <c r="P20" i="21"/>
  <c r="D60" i="12" s="1"/>
  <c r="T26" i="20"/>
  <c r="T28" i="20" s="1"/>
  <c r="U29" i="20" s="1"/>
  <c r="U30" i="20" s="1"/>
  <c r="U115" i="19" s="1"/>
  <c r="U133" i="19" s="1"/>
  <c r="T92" i="20"/>
  <c r="AC94" i="20"/>
  <c r="AK102" i="19"/>
  <c r="AK89" i="19"/>
  <c r="AK78" i="19" s="1"/>
  <c r="AK157" i="19"/>
  <c r="AK143" i="19"/>
  <c r="AK80" i="19" s="1"/>
  <c r="AO157" i="19"/>
  <c r="AO143" i="19"/>
  <c r="AO80" i="19" s="1"/>
  <c r="BC12" i="21"/>
  <c r="G52" i="12" s="1"/>
  <c r="AT10" i="21"/>
  <c r="BC28" i="21"/>
  <c r="AT26" i="21"/>
  <c r="AT53" i="19"/>
  <c r="BC53" i="19" s="1"/>
  <c r="BC41" i="19"/>
  <c r="BB110" i="19"/>
  <c r="BB89" i="19"/>
  <c r="BB78" i="19" s="1"/>
  <c r="BG156" i="19"/>
  <c r="BG143" i="19"/>
  <c r="BG80" i="19" s="1"/>
  <c r="BP27" i="21"/>
  <c r="BG26" i="21"/>
  <c r="BK19" i="20"/>
  <c r="BK21" i="20" s="1"/>
  <c r="BL22" i="20" s="1"/>
  <c r="BL23" i="20" s="1"/>
  <c r="BL114" i="19" s="1"/>
  <c r="BL132" i="19" s="1"/>
  <c r="BK92" i="20"/>
  <c r="BG46" i="19"/>
  <c r="BP34" i="19"/>
  <c r="P14" i="21"/>
  <c r="D54" i="12" s="1"/>
  <c r="AC27" i="21"/>
  <c r="AP48" i="21"/>
  <c r="BC92" i="19"/>
  <c r="BC100" i="20"/>
  <c r="P21" i="21"/>
  <c r="D61" i="12" s="1"/>
  <c r="AB15" i="18"/>
  <c r="AG53" i="18"/>
  <c r="AE24" i="18"/>
  <c r="AD32" i="18"/>
  <c r="BB32" i="18" s="1"/>
  <c r="AB10" i="18"/>
  <c r="AF41" i="18"/>
  <c r="AD47" i="18"/>
  <c r="BB47" i="18" s="1"/>
  <c r="AB49" i="18"/>
  <c r="AC24" i="18"/>
  <c r="AB32" i="18"/>
  <c r="AA25" i="18"/>
  <c r="AD38" i="18"/>
  <c r="BB38" i="18" s="1"/>
  <c r="AB46" i="18"/>
  <c r="AA50" i="18"/>
  <c r="AB19" i="18"/>
  <c r="AA23" i="18"/>
  <c r="AH34" i="18"/>
  <c r="AJ36" i="18"/>
  <c r="AE40" i="18"/>
  <c r="AJ44" i="18"/>
  <c r="AA44" i="18"/>
  <c r="AK48" i="18"/>
  <c r="AL52" i="18"/>
  <c r="AA52" i="18"/>
  <c r="AD56" i="18"/>
  <c r="BB56" i="18" s="1"/>
  <c r="R32" i="19"/>
  <c r="R25" i="19" s="1"/>
  <c r="R24" i="19" s="1"/>
  <c r="AB32" i="19"/>
  <c r="AB25" i="19" s="1"/>
  <c r="AB24" i="19" s="1"/>
  <c r="AE10" i="21"/>
  <c r="AJ26" i="21"/>
  <c r="AN89" i="19"/>
  <c r="AN78" i="19" s="1"/>
  <c r="BJ89" i="19"/>
  <c r="BJ78" i="19" s="1"/>
  <c r="AZ143" i="19"/>
  <c r="AZ80" i="19" s="1"/>
  <c r="AC54" i="18"/>
  <c r="AH33" i="18"/>
  <c r="BB92" i="20"/>
  <c r="AO103" i="19"/>
  <c r="AO89" i="19"/>
  <c r="AO78" i="19" s="1"/>
  <c r="BP39" i="21"/>
  <c r="BE38" i="21"/>
  <c r="V102" i="19"/>
  <c r="V89" i="19"/>
  <c r="V78" i="19" s="1"/>
  <c r="R164" i="19"/>
  <c r="AC164" i="19" s="1"/>
  <c r="AC152" i="19"/>
  <c r="AI19" i="20"/>
  <c r="AI21" i="20" s="1"/>
  <c r="AI92" i="20"/>
  <c r="AI103" i="19"/>
  <c r="AI89" i="19"/>
  <c r="AI78" i="19" s="1"/>
  <c r="AV104" i="19"/>
  <c r="AV89" i="19"/>
  <c r="AV78" i="19" s="1"/>
  <c r="AR79" i="20"/>
  <c r="AR81" i="20" s="1"/>
  <c r="AS82" i="20" s="1"/>
  <c r="BC101" i="20"/>
  <c r="BI52" i="19"/>
  <c r="BP40" i="19"/>
  <c r="BP36" i="21"/>
  <c r="BI26" i="21"/>
  <c r="P92" i="19"/>
  <c r="E104" i="19"/>
  <c r="G174" i="11"/>
  <c r="L174" i="11"/>
  <c r="K84" i="11" s="1"/>
  <c r="G168" i="11"/>
  <c r="L168" i="11"/>
  <c r="I78" i="11" s="1"/>
  <c r="G165" i="11"/>
  <c r="L165" i="11"/>
  <c r="G75" i="11" s="1"/>
  <c r="W26" i="20"/>
  <c r="W28" i="20" s="1"/>
  <c r="X29" i="20" s="1"/>
  <c r="X30" i="20" s="1"/>
  <c r="X115" i="19" s="1"/>
  <c r="X133" i="19" s="1"/>
  <c r="W92" i="20"/>
  <c r="S47" i="19"/>
  <c r="S32" i="19"/>
  <c r="S25" i="19" s="1"/>
  <c r="S24" i="19" s="1"/>
  <c r="AC35" i="19"/>
  <c r="AC14" i="21"/>
  <c r="E54" i="12" s="1"/>
  <c r="S10" i="21"/>
  <c r="W104" i="19"/>
  <c r="AC92" i="19"/>
  <c r="AC19" i="21"/>
  <c r="E59" i="12" s="1"/>
  <c r="AC151" i="19"/>
  <c r="W163" i="19"/>
  <c r="AC163" i="19" s="1"/>
  <c r="AP90" i="19"/>
  <c r="AF102" i="19"/>
  <c r="AF89" i="19"/>
  <c r="AF78" i="19" s="1"/>
  <c r="AP29" i="21"/>
  <c r="AF26" i="21"/>
  <c r="AJ47" i="19"/>
  <c r="AJ44" i="19" s="1"/>
  <c r="AJ29" i="19" s="1"/>
  <c r="AJ32" i="19"/>
  <c r="AJ25" i="19" s="1"/>
  <c r="AJ24" i="19" s="1"/>
  <c r="AP40" i="19"/>
  <c r="AF52" i="19"/>
  <c r="AF44" i="19" s="1"/>
  <c r="AF29" i="19" s="1"/>
  <c r="AF32" i="19"/>
  <c r="AF25" i="19" s="1"/>
  <c r="AP19" i="21"/>
  <c r="F59" i="12" s="1"/>
  <c r="AF10" i="21"/>
  <c r="AN72" i="20"/>
  <c r="AN92" i="20"/>
  <c r="AS156" i="19"/>
  <c r="BC144" i="19"/>
  <c r="AS143" i="19"/>
  <c r="AS80" i="19" s="1"/>
  <c r="BA46" i="19"/>
  <c r="BA44" i="19" s="1"/>
  <c r="BA29" i="19" s="1"/>
  <c r="BA32" i="19"/>
  <c r="BA25" i="19" s="1"/>
  <c r="BA24" i="19" s="1"/>
  <c r="BF156" i="19"/>
  <c r="BP144" i="19"/>
  <c r="BJ45" i="19"/>
  <c r="BP33" i="19"/>
  <c r="BF33" i="20"/>
  <c r="BF35" i="20" s="1"/>
  <c r="BF92" i="20"/>
  <c r="BF110" i="19"/>
  <c r="BP98" i="19"/>
  <c r="BJ53" i="19"/>
  <c r="BP41" i="19"/>
  <c r="F33" i="20"/>
  <c r="F92" i="20"/>
  <c r="AB79" i="20"/>
  <c r="AB81" i="20" s="1"/>
  <c r="AD82" i="20" s="1"/>
  <c r="AD83" i="20" s="1"/>
  <c r="AD122" i="19" s="1"/>
  <c r="AC101" i="20"/>
  <c r="AG19" i="20"/>
  <c r="AG21" i="20" s="1"/>
  <c r="AG92" i="20"/>
  <c r="AK45" i="19"/>
  <c r="AK44" i="19" s="1"/>
  <c r="AK29" i="19" s="1"/>
  <c r="AK32" i="19"/>
  <c r="AK25" i="19" s="1"/>
  <c r="AK24" i="19" s="1"/>
  <c r="AP151" i="19"/>
  <c r="AG163" i="19"/>
  <c r="AT33" i="20"/>
  <c r="AT35" i="20" s="1"/>
  <c r="AU36" i="20" s="1"/>
  <c r="AU37" i="20" s="1"/>
  <c r="AU116" i="19" s="1"/>
  <c r="AU134" i="19" s="1"/>
  <c r="BC95" i="20"/>
  <c r="AT52" i="19"/>
  <c r="BC52" i="19" s="1"/>
  <c r="AT32" i="19"/>
  <c r="AT25" i="19" s="1"/>
  <c r="AT24" i="19" s="1"/>
  <c r="E143" i="19"/>
  <c r="E80" i="19" s="1"/>
  <c r="AG49" i="18"/>
  <c r="AE20" i="18"/>
  <c r="AC22" i="18"/>
  <c r="AB34" i="18"/>
  <c r="AF37" i="18"/>
  <c r="AD43" i="18"/>
  <c r="BB43" i="18" s="1"/>
  <c r="AB45" i="18"/>
  <c r="AC20" i="18"/>
  <c r="AD21" i="18"/>
  <c r="BB21" i="18" s="1"/>
  <c r="F89" i="19"/>
  <c r="F78" i="19" s="1"/>
  <c r="AA38" i="18"/>
  <c r="AE46" i="18"/>
  <c r="AF54" i="18"/>
  <c r="AE19" i="18"/>
  <c r="AL32" i="18"/>
  <c r="M143" i="19"/>
  <c r="M80" i="19" s="1"/>
  <c r="T32" i="19"/>
  <c r="T25" i="19" s="1"/>
  <c r="T24" i="19" s="1"/>
  <c r="AK40" i="18"/>
  <c r="AL44" i="18"/>
  <c r="AI48" i="18"/>
  <c r="AD48" i="18"/>
  <c r="BB48" i="18" s="1"/>
  <c r="AH52" i="18"/>
  <c r="AG56" i="18"/>
  <c r="AC56" i="18"/>
  <c r="K109" i="19"/>
  <c r="R89" i="19"/>
  <c r="R78" i="19" s="1"/>
  <c r="W158" i="19"/>
  <c r="AF143" i="19"/>
  <c r="AF80" i="19" s="1"/>
  <c r="BE89" i="19"/>
  <c r="BE78" i="19" s="1"/>
  <c r="BG32" i="19"/>
  <c r="BG25" i="19" s="1"/>
  <c r="BG24" i="19" s="1"/>
  <c r="BI32" i="19"/>
  <c r="BI25" i="19" s="1"/>
  <c r="BI24" i="19" s="1"/>
  <c r="AA18" i="18"/>
  <c r="AA39" i="18"/>
  <c r="AC38" i="18"/>
  <c r="AA20" i="18"/>
  <c r="S89" i="19"/>
  <c r="S78" i="19" s="1"/>
  <c r="AG143" i="19"/>
  <c r="AG80" i="19" s="1"/>
  <c r="AC12" i="21"/>
  <c r="E52" i="12" s="1"/>
  <c r="R10" i="21"/>
  <c r="V156" i="19"/>
  <c r="AC144" i="19"/>
  <c r="V26" i="20"/>
  <c r="V28" i="20" s="1"/>
  <c r="W29" i="20" s="1"/>
  <c r="V92" i="20"/>
  <c r="Z47" i="19"/>
  <c r="Z44" i="19" s="1"/>
  <c r="Z29" i="19" s="1"/>
  <c r="Z32" i="19"/>
  <c r="Z25" i="19" s="1"/>
  <c r="Z24" i="19" s="1"/>
  <c r="AM86" i="20"/>
  <c r="AM88" i="20" s="1"/>
  <c r="AN89" i="20" s="1"/>
  <c r="AP102" i="20"/>
  <c r="AR45" i="19"/>
  <c r="BC33" i="19"/>
  <c r="AZ45" i="19"/>
  <c r="AZ44" i="19" s="1"/>
  <c r="AZ29" i="19" s="1"/>
  <c r="AZ32" i="19"/>
  <c r="AZ25" i="19" s="1"/>
  <c r="AZ24" i="19" s="1"/>
  <c r="BC42" i="19"/>
  <c r="AR54" i="19"/>
  <c r="BE19" i="20"/>
  <c r="BE21" i="20" s="1"/>
  <c r="BF22" i="20" s="1"/>
  <c r="BF23" i="20" s="1"/>
  <c r="BF114" i="19" s="1"/>
  <c r="BF132" i="19" s="1"/>
  <c r="BE92" i="20"/>
  <c r="BE33" i="20"/>
  <c r="BE35" i="20" s="1"/>
  <c r="BF36" i="20" s="1"/>
  <c r="BP95" i="20"/>
  <c r="BI79" i="20"/>
  <c r="BI81" i="20" s="1"/>
  <c r="BJ82" i="20" s="1"/>
  <c r="BJ83" i="20" s="1"/>
  <c r="BJ122" i="19" s="1"/>
  <c r="BJ140" i="19" s="1"/>
  <c r="BI92" i="20"/>
  <c r="BP101" i="20"/>
  <c r="E45" i="19"/>
  <c r="P45" i="19" s="1"/>
  <c r="E32" i="19"/>
  <c r="E25" i="19" s="1"/>
  <c r="E24" i="19" s="1"/>
  <c r="I19" i="20"/>
  <c r="P93" i="20"/>
  <c r="I104" i="19"/>
  <c r="I89" i="19"/>
  <c r="I78" i="19" s="1"/>
  <c r="BF86" i="20"/>
  <c r="BF88" i="20" s="1"/>
  <c r="BP102" i="20"/>
  <c r="BI102" i="19"/>
  <c r="BI89" i="19"/>
  <c r="BI78" i="19" s="1"/>
  <c r="AL55" i="18"/>
  <c r="AK25" i="18"/>
  <c r="AI20" i="18"/>
  <c r="AF47" i="18"/>
  <c r="AB43" i="18"/>
  <c r="AG43" i="18"/>
  <c r="AE18" i="18"/>
  <c r="AI45" i="18"/>
  <c r="AK41" i="18"/>
  <c r="AL45" i="18"/>
  <c r="AI50" i="18"/>
  <c r="AK21" i="18"/>
  <c r="AG25" i="18"/>
  <c r="AJ21" i="18"/>
  <c r="AK22" i="18"/>
  <c r="AI55" i="18"/>
  <c r="AG54" i="18"/>
  <c r="AG38" i="18"/>
  <c r="AL50" i="18"/>
  <c r="AI46" i="18"/>
  <c r="AD49" i="18"/>
  <c r="BB49" i="18" s="1"/>
  <c r="AJ37" i="18"/>
  <c r="AF56" i="18"/>
  <c r="AH37" i="18"/>
  <c r="AL22" i="18"/>
  <c r="AG51" i="18"/>
  <c r="AJ47" i="18"/>
  <c r="AH43" i="18"/>
  <c r="AI39" i="18"/>
  <c r="AH38" i="18"/>
  <c r="AI25" i="18"/>
  <c r="AK18" i="18"/>
  <c r="AE22" i="18"/>
  <c r="AJ18" i="18"/>
  <c r="AL25" i="18"/>
  <c r="AI53" i="18"/>
  <c r="AK45" i="18"/>
  <c r="AL53" i="18"/>
  <c r="AC46" i="18"/>
  <c r="AG50" i="18"/>
  <c r="AD18" i="18"/>
  <c r="BB18" i="18" s="1"/>
  <c r="AI41" i="18"/>
  <c r="AK50" i="18"/>
  <c r="AI54" i="18"/>
  <c r="AH47" i="18"/>
  <c r="AB39" i="18"/>
  <c r="AI18" i="18"/>
  <c r="AL18" i="18"/>
  <c r="AL49" i="18"/>
  <c r="AK37" i="18"/>
  <c r="AG44" i="18"/>
  <c r="AJ38" i="18"/>
  <c r="AH22" i="18"/>
  <c r="AL42" i="18"/>
  <c r="AJ46" i="18"/>
  <c r="AK42" i="18"/>
  <c r="AI22" i="18"/>
  <c r="AH45" i="18"/>
  <c r="AL15" i="18"/>
  <c r="AH23" i="18"/>
  <c r="AK23" i="18"/>
  <c r="AH19" i="18"/>
  <c r="AI19" i="18"/>
  <c r="AF11" i="18"/>
  <c r="AD33" i="18"/>
  <c r="BB33" i="18" s="1"/>
  <c r="AH24" i="18"/>
  <c r="AF20" i="18"/>
  <c r="AK20" i="18"/>
  <c r="AJ55" i="18"/>
  <c r="AK51" i="18"/>
  <c r="AK47" i="18"/>
  <c r="AF39" i="18"/>
  <c r="AJ31" i="18"/>
  <c r="AL24" i="18"/>
  <c r="AJ43" i="18"/>
  <c r="AL39" i="18"/>
  <c r="AJ42" i="18"/>
  <c r="AG21" i="18"/>
  <c r="AE25" i="18"/>
  <c r="AK54" i="18"/>
  <c r="AC50" i="18"/>
  <c r="AH46" i="18"/>
  <c r="AH53" i="18"/>
  <c r="AI38" i="18"/>
  <c r="AH50" i="18"/>
  <c r="AI49" i="18"/>
  <c r="AJ22" i="18"/>
  <c r="AL35" i="18"/>
  <c r="AC23" i="18"/>
  <c r="AL23" i="18"/>
  <c r="AJ19" i="18"/>
  <c r="AG19" i="18"/>
  <c r="AB16" i="18"/>
  <c r="AJ11" i="18"/>
  <c r="AL33" i="18"/>
  <c r="AL20" i="18"/>
  <c r="AF43" i="18"/>
  <c r="AF25" i="18"/>
  <c r="AK49" i="18"/>
  <c r="AJ45" i="18"/>
  <c r="AI42" i="18"/>
  <c r="AL41" i="18"/>
  <c r="AD22" i="18"/>
  <c r="BB22" i="18" s="1"/>
  <c r="AH42" i="18"/>
  <c r="AL38" i="18"/>
  <c r="AG42" i="18"/>
  <c r="AE45" i="18"/>
  <c r="AK38" i="18"/>
  <c r="AH54" i="18"/>
  <c r="AL54" i="18"/>
  <c r="AH41" i="18"/>
  <c r="AJ53" i="18"/>
  <c r="AL31" i="18"/>
  <c r="AG23" i="18"/>
  <c r="AI23" i="18"/>
  <c r="AK19" i="18"/>
  <c r="AL16" i="18"/>
  <c r="AF17" i="18"/>
  <c r="AL29" i="18"/>
  <c r="AJ17" i="18"/>
  <c r="AJ24" i="18"/>
  <c r="AJ51" i="18"/>
  <c r="AK53" i="18"/>
  <c r="AL19" i="18"/>
  <c r="AK24" i="18"/>
  <c r="AB55" i="18"/>
  <c r="AH51" i="18"/>
  <c r="AI47" i="18"/>
  <c r="AJ39" i="18"/>
  <c r="AD29" i="18"/>
  <c r="BB29" i="18" s="1"/>
  <c r="AH31" i="18"/>
  <c r="AH15" i="18"/>
  <c r="AH11" i="18"/>
  <c r="AF21" i="18"/>
  <c r="AE53" i="18"/>
  <c r="AA45" i="18"/>
  <c r="AE41" i="18"/>
  <c r="AF31" i="18"/>
  <c r="AK43" i="18"/>
  <c r="AI21" i="18"/>
  <c r="AL10" i="18"/>
  <c r="AI37" i="18"/>
  <c r="AJ41" i="18"/>
  <c r="AL11" i="18"/>
  <c r="AG20" i="18"/>
  <c r="AF55" i="18"/>
  <c r="AI51" i="18"/>
  <c r="AL47" i="18"/>
  <c r="AB11" i="18"/>
  <c r="AH17" i="18"/>
  <c r="AH10" i="18"/>
  <c r="AH21" i="18"/>
  <c r="AA49" i="18"/>
  <c r="AD45" i="18"/>
  <c r="BB45" i="18" s="1"/>
  <c r="AA37" i="18"/>
  <c r="AF32" i="18"/>
  <c r="AJ25" i="18"/>
  <c r="AH18" i="18"/>
  <c r="AL21" i="18"/>
  <c r="AJ54" i="18"/>
  <c r="AL46" i="18"/>
  <c r="AJ23" i="18"/>
  <c r="AJ32" i="18"/>
  <c r="AL17" i="18"/>
  <c r="AF24" i="18"/>
  <c r="AH20" i="18"/>
  <c r="AG55" i="18"/>
  <c r="AL51" i="18"/>
  <c r="AG39" i="18"/>
  <c r="AH25" i="18"/>
  <c r="AH29" i="18"/>
  <c r="AH35" i="18"/>
  <c r="AA53" i="18"/>
  <c r="AE49" i="18"/>
  <c r="AA41" i="18"/>
  <c r="AD37" i="18"/>
  <c r="BB37" i="18" s="1"/>
  <c r="AF16" i="18"/>
  <c r="AB24" i="18"/>
  <c r="AC19" i="18"/>
  <c r="AG24" i="18"/>
  <c r="AH39" i="18"/>
  <c r="AH16" i="18"/>
  <c r="AD41" i="18"/>
  <c r="BB41" i="18" s="1"/>
  <c r="AB20" i="18"/>
  <c r="AL37" i="18"/>
  <c r="AG46" i="18"/>
  <c r="AJ20" i="18"/>
  <c r="AE21" i="18"/>
  <c r="AE37" i="18"/>
  <c r="AB31" i="18"/>
  <c r="AB35" i="18"/>
  <c r="AA47" i="18"/>
  <c r="AA56" i="18"/>
  <c r="AK56" i="18"/>
  <c r="AJ56" i="18"/>
  <c r="AB52" i="18"/>
  <c r="AK52" i="18"/>
  <c r="AE52" i="18"/>
  <c r="AB48" i="18"/>
  <c r="AE48" i="18"/>
  <c r="AF48" i="18"/>
  <c r="AB44" i="18"/>
  <c r="AF44" i="18"/>
  <c r="AE44" i="18"/>
  <c r="AC40" i="18"/>
  <c r="AH40" i="18"/>
  <c r="AF40" i="18"/>
  <c r="AL36" i="18"/>
  <c r="AL34" i="18"/>
  <c r="AJ29" i="18"/>
  <c r="AJ15" i="18"/>
  <c r="AD23" i="18"/>
  <c r="BB23" i="18" s="1"/>
  <c r="AA19" i="18"/>
  <c r="AF19" i="18"/>
  <c r="AE54" i="18"/>
  <c r="AD50" i="18"/>
  <c r="BB50" i="18" s="1"/>
  <c r="AA46" i="18"/>
  <c r="AF46" i="18"/>
  <c r="AB42" i="18"/>
  <c r="AE38" i="18"/>
  <c r="AB25" i="18"/>
  <c r="AB21" i="18"/>
  <c r="AB36" i="18"/>
  <c r="AC51" i="18"/>
  <c r="AD30" i="18"/>
  <c r="BB30" i="18" s="1"/>
  <c r="AB37" i="18"/>
  <c r="AB53" i="18"/>
  <c r="AD35" i="18"/>
  <c r="BB35" i="18" s="1"/>
  <c r="AD51" i="18"/>
  <c r="BB51" i="18" s="1"/>
  <c r="AD11" i="18"/>
  <c r="BB11" i="18" s="1"/>
  <c r="AF45" i="18"/>
  <c r="AF22" i="18"/>
  <c r="AC37" i="18"/>
  <c r="AC53" i="18"/>
  <c r="AD36" i="18"/>
  <c r="BB36" i="18" s="1"/>
  <c r="AE51" i="18"/>
  <c r="AF30" i="18"/>
  <c r="AG41" i="18"/>
  <c r="AG18" i="18"/>
  <c r="AB17" i="18"/>
  <c r="AF15" i="18"/>
  <c r="AE50" i="18"/>
  <c r="AD46" i="18"/>
  <c r="BB46" i="18" s="1"/>
  <c r="AF42" i="18"/>
  <c r="AB38" i="18"/>
  <c r="AC25" i="18"/>
  <c r="AC21" i="18"/>
  <c r="AC55" i="18"/>
  <c r="AD34" i="18"/>
  <c r="BB34" i="18" s="1"/>
  <c r="AB18" i="18"/>
  <c r="AD39" i="18"/>
  <c r="BB39" i="18" s="1"/>
  <c r="AF33" i="18"/>
  <c r="AF49" i="18"/>
  <c r="AB30" i="18"/>
  <c r="AC18" i="18"/>
  <c r="AE55" i="18"/>
  <c r="AG45" i="18"/>
  <c r="AD17" i="18"/>
  <c r="BB17" i="18" s="1"/>
  <c r="AB29" i="18"/>
  <c r="AF51" i="18"/>
  <c r="AF35" i="18"/>
  <c r="AJ35" i="18"/>
  <c r="AD53" i="18"/>
  <c r="BB53" i="18" s="1"/>
  <c r="AA24" i="18"/>
  <c r="AB47" i="18"/>
  <c r="AB51" i="18"/>
  <c r="AA43" i="18"/>
  <c r="AB56" i="18"/>
  <c r="AE56" i="18"/>
  <c r="AI56" i="18"/>
  <c r="AC52" i="18"/>
  <c r="AF52" i="18"/>
  <c r="AJ52" i="18"/>
  <c r="AC48" i="18"/>
  <c r="AG48" i="18"/>
  <c r="AJ48" i="18"/>
  <c r="AC44" i="18"/>
  <c r="AH44" i="18"/>
  <c r="AI44" i="18"/>
  <c r="AD40" i="18"/>
  <c r="BB40" i="18" s="1"/>
  <c r="AL40" i="18"/>
  <c r="AI40" i="18"/>
  <c r="AH32" i="18"/>
  <c r="AJ16" i="18"/>
  <c r="AH30" i="18"/>
  <c r="AJ33" i="18"/>
  <c r="AJ10" i="18"/>
  <c r="AE23" i="18"/>
  <c r="AD19" i="18"/>
  <c r="BB19" i="18" s="1"/>
  <c r="AB54" i="18"/>
  <c r="AA42" i="18"/>
  <c r="AC39" i="18"/>
  <c r="AB41" i="18"/>
  <c r="AD55" i="18"/>
  <c r="BB55" i="18" s="1"/>
  <c r="AC41" i="18"/>
  <c r="AE39" i="18"/>
  <c r="AF34" i="18"/>
  <c r="AG22" i="18"/>
  <c r="AM27" i="17"/>
  <c r="AO27" i="17" s="1"/>
  <c r="Q13" i="5" s="1"/>
  <c r="AM16" i="17"/>
  <c r="AM17" i="17" s="1"/>
  <c r="AM18" i="17" s="1"/>
  <c r="G172" i="11"/>
  <c r="L172" i="11"/>
  <c r="E82" i="11" s="1"/>
  <c r="I72" i="11"/>
  <c r="W45" i="19"/>
  <c r="AC33" i="19"/>
  <c r="AA143" i="19"/>
  <c r="AA80" i="19" s="1"/>
  <c r="AA156" i="19"/>
  <c r="AA47" i="19"/>
  <c r="AA44" i="19" s="1"/>
  <c r="AA29" i="19" s="1"/>
  <c r="AA32" i="19"/>
  <c r="AA25" i="19" s="1"/>
  <c r="AA24" i="19" s="1"/>
  <c r="AC97" i="19"/>
  <c r="AF19" i="20"/>
  <c r="AF21" i="20" s="1"/>
  <c r="AG22" i="20" s="1"/>
  <c r="AP93" i="20"/>
  <c r="AF92" i="20"/>
  <c r="AJ156" i="19"/>
  <c r="AJ143" i="19"/>
  <c r="AJ80" i="19" s="1"/>
  <c r="AF26" i="20"/>
  <c r="AF28" i="20" s="1"/>
  <c r="AG29" i="20" s="1"/>
  <c r="AG30" i="20" s="1"/>
  <c r="AG115" i="19" s="1"/>
  <c r="AG133" i="19" s="1"/>
  <c r="AP94" i="20"/>
  <c r="AN158" i="19"/>
  <c r="AN143" i="19"/>
  <c r="AN80" i="19" s="1"/>
  <c r="AW10" i="21"/>
  <c r="AS89" i="19"/>
  <c r="AS78" i="19" s="1"/>
  <c r="AS103" i="19"/>
  <c r="AS79" i="20"/>
  <c r="AS81" i="20" s="1"/>
  <c r="AT82" i="20" s="1"/>
  <c r="AT83" i="20" s="1"/>
  <c r="AT122" i="19" s="1"/>
  <c r="AT140" i="19" s="1"/>
  <c r="AS92" i="20"/>
  <c r="BA79" i="20"/>
  <c r="BA81" i="20" s="1"/>
  <c r="BB82" i="20" s="1"/>
  <c r="BB83" i="20" s="1"/>
  <c r="BB122" i="19" s="1"/>
  <c r="BB140" i="19" s="1"/>
  <c r="BA92" i="20"/>
  <c r="AW54" i="19"/>
  <c r="AW44" i="19" s="1"/>
  <c r="AW29" i="19" s="1"/>
  <c r="AW32" i="19"/>
  <c r="AW25" i="19" s="1"/>
  <c r="AW24" i="19" s="1"/>
  <c r="BP90" i="19"/>
  <c r="BF89" i="19"/>
  <c r="BF78" i="19" s="1"/>
  <c r="F164" i="19"/>
  <c r="P164" i="19" s="1"/>
  <c r="P152" i="19"/>
  <c r="AW156" i="19"/>
  <c r="AW143" i="19"/>
  <c r="AW80" i="19" s="1"/>
  <c r="BG38" i="21"/>
  <c r="BP48" i="21"/>
  <c r="X158" i="19"/>
  <c r="X143" i="19"/>
  <c r="X80" i="19" s="1"/>
  <c r="T86" i="20"/>
  <c r="T88" i="20" s="1"/>
  <c r="AC102" i="20"/>
  <c r="AC21" i="21"/>
  <c r="E61" i="12" s="1"/>
  <c r="AO52" i="19"/>
  <c r="AO32" i="19"/>
  <c r="AO25" i="19" s="1"/>
  <c r="AO24" i="19" s="1"/>
  <c r="AT92" i="20"/>
  <c r="AT19" i="20"/>
  <c r="AT21" i="20" s="1"/>
  <c r="AU22" i="20" s="1"/>
  <c r="AU23" i="20" s="1"/>
  <c r="AU114" i="19" s="1"/>
  <c r="AU132" i="19" s="1"/>
  <c r="BC34" i="19"/>
  <c r="AX46" i="19"/>
  <c r="AX44" i="19" s="1"/>
  <c r="AX29" i="19" s="1"/>
  <c r="AX32" i="19"/>
  <c r="AX25" i="19" s="1"/>
  <c r="AX24" i="19" s="1"/>
  <c r="AX157" i="19"/>
  <c r="AX143" i="19"/>
  <c r="AX80" i="19" s="1"/>
  <c r="BO102" i="19"/>
  <c r="BO89" i="19"/>
  <c r="BO78" i="19" s="1"/>
  <c r="AD15" i="18"/>
  <c r="BB15" i="18" s="1"/>
  <c r="J32" i="19"/>
  <c r="J25" i="19" s="1"/>
  <c r="J24" i="19" s="1"/>
  <c r="AG37" i="18"/>
  <c r="AE47" i="18"/>
  <c r="AC49" i="18"/>
  <c r="AF18" i="18"/>
  <c r="AD24" i="18"/>
  <c r="BB24" i="18" s="1"/>
  <c r="AD31" i="18"/>
  <c r="BB31" i="18" s="1"/>
  <c r="AB33" i="18"/>
  <c r="AC47" i="18"/>
  <c r="AA21" i="18"/>
  <c r="AE42" i="18"/>
  <c r="AF50" i="18"/>
  <c r="AD54" i="18"/>
  <c r="BB54" i="18" s="1"/>
  <c r="N143" i="19"/>
  <c r="N80" i="19" s="1"/>
  <c r="AF23" i="18"/>
  <c r="AJ34" i="18"/>
  <c r="AH36" i="18"/>
  <c r="AJ40" i="18"/>
  <c r="AB40" i="18"/>
  <c r="AK44" i="18"/>
  <c r="AL48" i="18"/>
  <c r="AA48" i="18"/>
  <c r="AG52" i="18"/>
  <c r="AL56" i="18"/>
  <c r="V143" i="19"/>
  <c r="V80" i="19" s="1"/>
  <c r="W89" i="19"/>
  <c r="W78" i="19" s="1"/>
  <c r="I143" i="19"/>
  <c r="I80" i="19" s="1"/>
  <c r="W32" i="19"/>
  <c r="W25" i="19" s="1"/>
  <c r="W24" i="19" s="1"/>
  <c r="AR89" i="19"/>
  <c r="AR78" i="19" s="1"/>
  <c r="BN143" i="19"/>
  <c r="BN80" i="19" s="1"/>
  <c r="BB143" i="19"/>
  <c r="BB80" i="19" s="1"/>
  <c r="BE143" i="19"/>
  <c r="BE80" i="19" s="1"/>
  <c r="BM143" i="19"/>
  <c r="BM80" i="19" s="1"/>
  <c r="P53" i="19"/>
  <c r="AA22" i="18"/>
  <c r="AA51" i="18"/>
  <c r="F109" i="19"/>
  <c r="AH49" i="18"/>
  <c r="AV92" i="20"/>
  <c r="AJ49" i="18"/>
  <c r="BP20" i="21"/>
  <c r="H60" i="12" s="1"/>
  <c r="BO86" i="20"/>
  <c r="BO88" i="20" s="1"/>
  <c r="BQ89" i="20" s="1"/>
  <c r="BQ90" i="20" s="1"/>
  <c r="BO92" i="20"/>
  <c r="G102" i="19"/>
  <c r="G89" i="19"/>
  <c r="G78" i="19" s="1"/>
  <c r="AC91" i="19"/>
  <c r="Q33" i="20"/>
  <c r="Q35" i="20" s="1"/>
  <c r="R36" i="20" s="1"/>
  <c r="R37" i="20" s="1"/>
  <c r="R116" i="19" s="1"/>
  <c r="R134" i="19" s="1"/>
  <c r="AC95" i="20"/>
  <c r="Q92" i="20"/>
  <c r="AC35" i="21"/>
  <c r="AP145" i="19"/>
  <c r="AD157" i="19"/>
  <c r="AP34" i="21"/>
  <c r="AH79" i="20"/>
  <c r="AH81" i="20" s="1"/>
  <c r="AI82" i="20" s="1"/>
  <c r="AI83" i="20" s="1"/>
  <c r="AI122" i="19" s="1"/>
  <c r="AI140" i="19" s="1"/>
  <c r="AH92" i="20"/>
  <c r="AP101" i="20"/>
  <c r="AP153" i="19"/>
  <c r="AL165" i="19"/>
  <c r="AP165" i="19" s="1"/>
  <c r="AQ38" i="21"/>
  <c r="BC39" i="21"/>
  <c r="BC91" i="19"/>
  <c r="AQ89" i="19"/>
  <c r="AQ78" i="19" s="1"/>
  <c r="AU26" i="20"/>
  <c r="AU28" i="20" s="1"/>
  <c r="AV29" i="20" s="1"/>
  <c r="AV30" i="20" s="1"/>
  <c r="AV115" i="19" s="1"/>
  <c r="AV133" i="19" s="1"/>
  <c r="AU92" i="20"/>
  <c r="BC14" i="21"/>
  <c r="G54" i="12" s="1"/>
  <c r="AQ10" i="21"/>
  <c r="BC35" i="21"/>
  <c r="AQ86" i="20"/>
  <c r="AQ88" i="20" s="1"/>
  <c r="AR89" i="20" s="1"/>
  <c r="AR90" i="20" s="1"/>
  <c r="AR123" i="19" s="1"/>
  <c r="AR141" i="19" s="1"/>
  <c r="BC102" i="20"/>
  <c r="AY86" i="20"/>
  <c r="AY88" i="20" s="1"/>
  <c r="AZ89" i="20" s="1"/>
  <c r="AY92" i="20"/>
  <c r="BD26" i="20"/>
  <c r="BD28" i="20" s="1"/>
  <c r="BE29" i="20" s="1"/>
  <c r="BE30" i="20" s="1"/>
  <c r="BE115" i="19" s="1"/>
  <c r="BE133" i="19" s="1"/>
  <c r="BP94" i="20"/>
  <c r="BP91" i="19"/>
  <c r="BD47" i="19"/>
  <c r="BP35" i="19"/>
  <c r="BD163" i="19"/>
  <c r="BP151" i="19"/>
  <c r="BP35" i="21"/>
  <c r="BD26" i="21"/>
  <c r="P144" i="19"/>
  <c r="L156" i="19"/>
  <c r="L143" i="19"/>
  <c r="L80" i="19" s="1"/>
  <c r="P91" i="19"/>
  <c r="H33" i="20"/>
  <c r="H35" i="20" s="1"/>
  <c r="I36" i="20" s="1"/>
  <c r="H92" i="20"/>
  <c r="P40" i="19"/>
  <c r="D52" i="19"/>
  <c r="P52" i="19" s="1"/>
  <c r="P97" i="19"/>
  <c r="D109" i="19"/>
  <c r="L79" i="20"/>
  <c r="L81" i="20" s="1"/>
  <c r="M82" i="20" s="1"/>
  <c r="L92" i="20"/>
  <c r="K219" i="19"/>
  <c r="K262" i="19" s="1"/>
  <c r="K216" i="19"/>
  <c r="K259" i="19" s="1"/>
  <c r="K225" i="19"/>
  <c r="K268" i="19" s="1"/>
  <c r="K220" i="19"/>
  <c r="K263" i="19" s="1"/>
  <c r="K221" i="19"/>
  <c r="K264" i="19" s="1"/>
  <c r="K218" i="19"/>
  <c r="K261" i="19" s="1"/>
  <c r="K228" i="19"/>
  <c r="K271" i="19" s="1"/>
  <c r="K223" i="19"/>
  <c r="K266" i="19" s="1"/>
  <c r="K217" i="19"/>
  <c r="K260" i="19" s="1"/>
  <c r="K227" i="19"/>
  <c r="K270" i="19" s="1"/>
  <c r="U32" i="19"/>
  <c r="U25" i="19" s="1"/>
  <c r="U24" i="19" s="1"/>
  <c r="Y143" i="19"/>
  <c r="Y80" i="19" s="1"/>
  <c r="AL143" i="19"/>
  <c r="AL80" i="19" s="1"/>
  <c r="BO32" i="19"/>
  <c r="BO25" i="19" s="1"/>
  <c r="BO24" i="19" s="1"/>
  <c r="BL89" i="19"/>
  <c r="BL78" i="19" s="1"/>
  <c r="AU32" i="19"/>
  <c r="AU25" i="19" s="1"/>
  <c r="AU24" i="19" s="1"/>
  <c r="K226" i="19"/>
  <c r="K269" i="19" s="1"/>
  <c r="BP153" i="19"/>
  <c r="BP29" i="21"/>
  <c r="G26" i="20"/>
  <c r="G92" i="20"/>
  <c r="P94" i="20"/>
  <c r="G109" i="19"/>
  <c r="AC90" i="19"/>
  <c r="Y26" i="20"/>
  <c r="Y28" i="20" s="1"/>
  <c r="Z29" i="20" s="1"/>
  <c r="Z30" i="20" s="1"/>
  <c r="Z115" i="19" s="1"/>
  <c r="Z133" i="19" s="1"/>
  <c r="Y92" i="20"/>
  <c r="Q72" i="20"/>
  <c r="AC100" i="20"/>
  <c r="AC20" i="21"/>
  <c r="E60" i="12" s="1"/>
  <c r="AP144" i="19"/>
  <c r="AH45" i="19"/>
  <c r="AH44" i="19" s="1"/>
  <c r="AH29" i="19" s="1"/>
  <c r="AP33" i="19"/>
  <c r="AH32" i="19"/>
  <c r="AH25" i="19" s="1"/>
  <c r="AH24" i="19" s="1"/>
  <c r="AL19" i="20"/>
  <c r="AL21" i="20" s="1"/>
  <c r="AM22" i="20" s="1"/>
  <c r="AL92" i="20"/>
  <c r="AP40" i="21"/>
  <c r="AD158" i="19"/>
  <c r="AP146" i="19"/>
  <c r="AP41" i="21"/>
  <c r="AP164" i="19"/>
  <c r="AD10" i="21"/>
  <c r="AP21" i="21"/>
  <c r="F61" i="12" s="1"/>
  <c r="BC90" i="19"/>
  <c r="BC145" i="19"/>
  <c r="AQ143" i="19"/>
  <c r="AQ80" i="19" s="1"/>
  <c r="AQ157" i="19"/>
  <c r="AQ72" i="20"/>
  <c r="AQ92" i="20"/>
  <c r="BC46" i="21"/>
  <c r="AY38" i="21"/>
  <c r="BC47" i="21"/>
  <c r="BC21" i="21"/>
  <c r="G61" i="12" s="1"/>
  <c r="BP12" i="21"/>
  <c r="H52" i="12" s="1"/>
  <c r="BD92" i="20"/>
  <c r="BP93" i="20"/>
  <c r="BP13" i="21"/>
  <c r="H53" i="12" s="1"/>
  <c r="BP41" i="21"/>
  <c r="BP97" i="19"/>
  <c r="BH72" i="20"/>
  <c r="BH92" i="20"/>
  <c r="BP100" i="20"/>
  <c r="BL72" i="20"/>
  <c r="BL92" i="20"/>
  <c r="BP47" i="21"/>
  <c r="BD38" i="21"/>
  <c r="P145" i="19"/>
  <c r="H157" i="19"/>
  <c r="P157" i="19" s="1"/>
  <c r="L46" i="19"/>
  <c r="L44" i="19" s="1"/>
  <c r="L29" i="19" s="1"/>
  <c r="L32" i="19"/>
  <c r="L25" i="19" s="1"/>
  <c r="L24" i="19" s="1"/>
  <c r="P41" i="19"/>
  <c r="BP64" i="19"/>
  <c r="D32" i="19"/>
  <c r="D25" i="19" s="1"/>
  <c r="K143" i="19"/>
  <c r="K80" i="19" s="1"/>
  <c r="AD32" i="19"/>
  <c r="AD25" i="19" s="1"/>
  <c r="AY143" i="19"/>
  <c r="AY80" i="19" s="1"/>
  <c r="AU26" i="21"/>
  <c r="BD143" i="19"/>
  <c r="BD80" i="19" s="1"/>
  <c r="BL143" i="19"/>
  <c r="BL80" i="19" s="1"/>
  <c r="BK89" i="19"/>
  <c r="BK78" i="19" s="1"/>
  <c r="BD61" i="19"/>
  <c r="BD30" i="19" s="1"/>
  <c r="G143" i="19"/>
  <c r="G80" i="19" s="1"/>
  <c r="K224" i="19"/>
  <c r="K267" i="19" s="1"/>
  <c r="AP152" i="19"/>
  <c r="BD19" i="20"/>
  <c r="BD21" i="20" s="1"/>
  <c r="BE22" i="20" s="1"/>
  <c r="AB61" i="19"/>
  <c r="AB30" i="19" s="1"/>
  <c r="L61" i="19"/>
  <c r="L30" i="19" s="1"/>
  <c r="I21" i="11"/>
  <c r="E61" i="19"/>
  <c r="E30" i="19" s="1"/>
  <c r="AT61" i="19"/>
  <c r="AT30" i="19" s="1"/>
  <c r="AX61" i="19"/>
  <c r="AX30" i="19" s="1"/>
  <c r="H61" i="19"/>
  <c r="H30" i="19" s="1"/>
  <c r="AR61" i="19"/>
  <c r="AR30" i="19" s="1"/>
  <c r="R61" i="19"/>
  <c r="R30" i="19" s="1"/>
  <c r="I17" i="11"/>
  <c r="Q61" i="19"/>
  <c r="Q30" i="19" s="1"/>
  <c r="AL61" i="19"/>
  <c r="AL30" i="19" s="1"/>
  <c r="AS37" i="20"/>
  <c r="AS116" i="19" s="1"/>
  <c r="AS134" i="19" s="1"/>
  <c r="AC39" i="21"/>
  <c r="AC40" i="21"/>
  <c r="AP12" i="21"/>
  <c r="F52" i="12" s="1"/>
  <c r="AP28" i="21"/>
  <c r="AP98" i="19"/>
  <c r="AP36" i="21"/>
  <c r="P151" i="19"/>
  <c r="AC46" i="21"/>
  <c r="AC47" i="21"/>
  <c r="E83" i="11"/>
  <c r="AF111" i="19"/>
  <c r="AN111" i="19"/>
  <c r="AW111" i="19"/>
  <c r="N111" i="19"/>
  <c r="T111" i="19"/>
  <c r="AG111" i="19"/>
  <c r="AO111" i="19"/>
  <c r="AT111" i="19"/>
  <c r="AX111" i="19"/>
  <c r="BI109" i="19"/>
  <c r="M109" i="19"/>
  <c r="W111" i="19"/>
  <c r="AP92" i="19"/>
  <c r="AP46" i="21"/>
  <c r="AP20" i="21"/>
  <c r="F60" i="12" s="1"/>
  <c r="AS111" i="19"/>
  <c r="BA111" i="19"/>
  <c r="BN111" i="19"/>
  <c r="J111" i="19"/>
  <c r="BC98" i="19"/>
  <c r="P29" i="21"/>
  <c r="P153" i="19"/>
  <c r="D27" i="13"/>
  <c r="X111" i="19"/>
  <c r="AB111" i="19"/>
  <c r="AK111" i="19"/>
  <c r="F7" i="11"/>
  <c r="AC6" i="18"/>
  <c r="DK6" i="18"/>
  <c r="F7" i="23"/>
  <c r="F7" i="22"/>
  <c r="F7" i="20"/>
  <c r="F7" i="5"/>
  <c r="R53" i="19"/>
  <c r="AC41" i="19"/>
  <c r="R111" i="19"/>
  <c r="AC99" i="19"/>
  <c r="AE26" i="20"/>
  <c r="AE28" i="20" s="1"/>
  <c r="AF29" i="20" s="1"/>
  <c r="AE92" i="20"/>
  <c r="AZ165" i="19"/>
  <c r="BC153" i="19"/>
  <c r="E33" i="20"/>
  <c r="P95" i="20"/>
  <c r="E111" i="19"/>
  <c r="P99" i="19"/>
  <c r="G171" i="11"/>
  <c r="L171" i="11"/>
  <c r="E81" i="11" s="1"/>
  <c r="G127" i="11"/>
  <c r="AC145" i="19"/>
  <c r="AC48" i="21"/>
  <c r="AP39" i="21"/>
  <c r="BP92" i="19"/>
  <c r="I36" i="11"/>
  <c r="AC28" i="21"/>
  <c r="R158" i="19"/>
  <c r="AC146" i="19"/>
  <c r="AC29" i="21"/>
  <c r="R109" i="19"/>
  <c r="AC98" i="19"/>
  <c r="AC36" i="21"/>
  <c r="AC153" i="19"/>
  <c r="AM19" i="20"/>
  <c r="AM21" i="20" s="1"/>
  <c r="AM92" i="20"/>
  <c r="AM104" i="19"/>
  <c r="AM109" i="19"/>
  <c r="AM53" i="19"/>
  <c r="AP41" i="19"/>
  <c r="AV109" i="19"/>
  <c r="BM102" i="19"/>
  <c r="P39" i="21"/>
  <c r="M10" i="21"/>
  <c r="I92" i="20"/>
  <c r="I33" i="20"/>
  <c r="M47" i="19"/>
  <c r="P35" i="19"/>
  <c r="I72" i="20"/>
  <c r="I119" i="19" s="1"/>
  <c r="I137" i="19" s="1"/>
  <c r="P100" i="20"/>
  <c r="P47" i="21"/>
  <c r="I79" i="20"/>
  <c r="P101" i="20"/>
  <c r="P35" i="21"/>
  <c r="E86" i="20"/>
  <c r="P102" i="20"/>
  <c r="P192" i="19"/>
  <c r="P196" i="19"/>
  <c r="BE102" i="19"/>
  <c r="BG102" i="19"/>
  <c r="BH102" i="19"/>
  <c r="BF102" i="19"/>
  <c r="AY102" i="19"/>
  <c r="AX102" i="19"/>
  <c r="BJ102" i="19"/>
  <c r="AA102" i="19"/>
  <c r="BM104" i="19"/>
  <c r="BE104" i="19"/>
  <c r="BF104" i="19"/>
  <c r="BB104" i="19"/>
  <c r="AI104" i="19"/>
  <c r="AW104" i="19"/>
  <c r="AH104" i="19"/>
  <c r="AE104" i="19"/>
  <c r="AF104" i="19"/>
  <c r="AT104" i="19"/>
  <c r="AQ104" i="19"/>
  <c r="BG104" i="19"/>
  <c r="BN104" i="19"/>
  <c r="AU104" i="19"/>
  <c r="AB37" i="20"/>
  <c r="AB116" i="19" s="1"/>
  <c r="AB134" i="19" s="1"/>
  <c r="AP100" i="20"/>
  <c r="AP95" i="20"/>
  <c r="AP34" i="19"/>
  <c r="AJ79" i="20"/>
  <c r="AJ81" i="20" s="1"/>
  <c r="AK82" i="20" s="1"/>
  <c r="AK83" i="20" s="1"/>
  <c r="AK122" i="19" s="1"/>
  <c r="AK140" i="19" s="1"/>
  <c r="AJ92" i="20"/>
  <c r="AP47" i="21"/>
  <c r="DR58" i="18"/>
  <c r="DR27" i="18"/>
  <c r="AA103" i="19"/>
  <c r="S109" i="19"/>
  <c r="AN103" i="19"/>
  <c r="AJ109" i="19"/>
  <c r="AS109" i="19"/>
  <c r="BA109" i="19"/>
  <c r="N103" i="19"/>
  <c r="DI6" i="18"/>
  <c r="D7" i="11"/>
  <c r="AA6" i="18"/>
  <c r="D7" i="23"/>
  <c r="D7" i="22"/>
  <c r="D7" i="5"/>
  <c r="D7" i="20"/>
  <c r="AB103" i="19"/>
  <c r="X109" i="19"/>
  <c r="AG103" i="19"/>
  <c r="AX109" i="19"/>
  <c r="BO109" i="19"/>
  <c r="DT27" i="18"/>
  <c r="DT58" i="18"/>
  <c r="DT13" i="18"/>
  <c r="U109" i="19"/>
  <c r="AD111" i="19"/>
  <c r="AP99" i="19"/>
  <c r="AY103" i="19"/>
  <c r="AU109" i="19"/>
  <c r="AY109" i="19"/>
  <c r="AY111" i="19"/>
  <c r="BH109" i="19"/>
  <c r="D19" i="20"/>
  <c r="D21" i="20" s="1"/>
  <c r="D92" i="20"/>
  <c r="P40" i="21"/>
  <c r="P146" i="19"/>
  <c r="L123" i="11"/>
  <c r="G38" i="11" s="1"/>
  <c r="E73" i="20"/>
  <c r="E87" i="20"/>
  <c r="E20" i="20"/>
  <c r="E34" i="20"/>
  <c r="E80" i="20"/>
  <c r="E81" i="20" s="1"/>
  <c r="F82" i="20" s="1"/>
  <c r="J20" i="20"/>
  <c r="J21" i="20" s="1"/>
  <c r="K22" i="20" s="1"/>
  <c r="J34" i="20"/>
  <c r="J35" i="20" s="1"/>
  <c r="K36" i="20" s="1"/>
  <c r="J80" i="20"/>
  <c r="J81" i="20" s="1"/>
  <c r="K82" i="20" s="1"/>
  <c r="J73" i="20"/>
  <c r="J87" i="20"/>
  <c r="O20" i="20"/>
  <c r="O21" i="20" s="1"/>
  <c r="Q22" i="20" s="1"/>
  <c r="Q23" i="20" s="1"/>
  <c r="Q114" i="19" s="1"/>
  <c r="O34" i="20"/>
  <c r="O35" i="20" s="1"/>
  <c r="O80" i="20"/>
  <c r="O81" i="20" s="1"/>
  <c r="O73" i="20"/>
  <c r="O87" i="20"/>
  <c r="G317" i="1"/>
  <c r="G30" i="22"/>
  <c r="L169" i="11"/>
  <c r="R169" i="11" s="1"/>
  <c r="AH55" i="18"/>
  <c r="DN13" i="18"/>
  <c r="DN58" i="18"/>
  <c r="DN27" i="18"/>
  <c r="DJ27" i="18"/>
  <c r="DJ13" i="18"/>
  <c r="DJ58" i="18"/>
  <c r="AJ103" i="19"/>
  <c r="AF109" i="19"/>
  <c r="AN109" i="19"/>
  <c r="BN103" i="19"/>
  <c r="N10" i="21"/>
  <c r="J103" i="19"/>
  <c r="N109" i="19"/>
  <c r="AB19" i="20"/>
  <c r="AB21" i="20" s="1"/>
  <c r="AD22" i="20" s="1"/>
  <c r="AB92" i="20"/>
  <c r="T109" i="19"/>
  <c r="AK109" i="19"/>
  <c r="AT109" i="19"/>
  <c r="BG103" i="19"/>
  <c r="BO103" i="19"/>
  <c r="BK109" i="19"/>
  <c r="K103" i="19"/>
  <c r="O103" i="19"/>
  <c r="K111" i="19"/>
  <c r="O111" i="19"/>
  <c r="Q109" i="19"/>
  <c r="AD103" i="19"/>
  <c r="AL109" i="19"/>
  <c r="AL111" i="19"/>
  <c r="BC40" i="19"/>
  <c r="AU111" i="19"/>
  <c r="P90" i="19"/>
  <c r="P34" i="19"/>
  <c r="P28" i="21"/>
  <c r="P46" i="21"/>
  <c r="L109" i="19"/>
  <c r="P42" i="19"/>
  <c r="O21" i="1"/>
  <c r="AK39" i="18"/>
  <c r="I73" i="20"/>
  <c r="I120" i="19" s="1"/>
  <c r="I138" i="19" s="1"/>
  <c r="I87" i="20"/>
  <c r="I20" i="20"/>
  <c r="I34" i="20"/>
  <c r="I80" i="20"/>
  <c r="N20" i="20"/>
  <c r="N34" i="20"/>
  <c r="N35" i="20" s="1"/>
  <c r="O36" i="20" s="1"/>
  <c r="N80" i="20"/>
  <c r="N81" i="20" s="1"/>
  <c r="O82" i="20" s="1"/>
  <c r="N87" i="20"/>
  <c r="N73" i="20"/>
  <c r="O7" i="31"/>
  <c r="O14" i="29"/>
  <c r="O9" i="28"/>
  <c r="O211" i="1"/>
  <c r="O105" i="1"/>
  <c r="O314" i="1"/>
  <c r="O20" i="1"/>
  <c r="O138" i="1"/>
  <c r="O31" i="1"/>
  <c r="L170" i="11"/>
  <c r="R170" i="11" s="1"/>
  <c r="AL43" i="18"/>
  <c r="AK55" i="18"/>
  <c r="S92" i="20"/>
  <c r="AC34" i="19"/>
  <c r="S30" i="20"/>
  <c r="S115" i="19" s="1"/>
  <c r="S133" i="19" s="1"/>
  <c r="AP97" i="19"/>
  <c r="BC99" i="19"/>
  <c r="AP91" i="19"/>
  <c r="AA92" i="20"/>
  <c r="E36" i="11"/>
  <c r="E33" i="11"/>
  <c r="E37" i="11"/>
  <c r="K74" i="11"/>
  <c r="E75" i="11"/>
  <c r="E72" i="11"/>
  <c r="E80" i="11"/>
  <c r="E85" i="11"/>
  <c r="E86" i="11"/>
  <c r="AO92" i="20"/>
  <c r="L124" i="11"/>
  <c r="R124" i="11" s="1"/>
  <c r="L163" i="11"/>
  <c r="K73" i="11" s="1"/>
  <c r="N7" i="11"/>
  <c r="AK6" i="18"/>
  <c r="DS6" i="18"/>
  <c r="N7" i="23"/>
  <c r="N7" i="22"/>
  <c r="N7" i="5"/>
  <c r="N7" i="20"/>
  <c r="Z103" i="19"/>
  <c r="Z109" i="19"/>
  <c r="AE109" i="19"/>
  <c r="AI109" i="19"/>
  <c r="AZ103" i="19"/>
  <c r="AR109" i="19"/>
  <c r="BI103" i="19"/>
  <c r="BM109" i="19"/>
  <c r="I10" i="21"/>
  <c r="P48" i="21"/>
  <c r="DW4" i="18"/>
  <c r="AO4" i="18"/>
  <c r="H6" i="18"/>
  <c r="E5" i="13"/>
  <c r="AA7" i="31"/>
  <c r="W7" i="31"/>
  <c r="S7" i="31"/>
  <c r="P6" i="31"/>
  <c r="Z9" i="28"/>
  <c r="V9" i="28"/>
  <c r="R9" i="28"/>
  <c r="Y14" i="29"/>
  <c r="U14" i="29"/>
  <c r="Q14" i="29"/>
  <c r="AB13" i="29"/>
  <c r="AA336" i="1"/>
  <c r="W336" i="1"/>
  <c r="S336" i="1"/>
  <c r="Z7" i="31"/>
  <c r="V7" i="31"/>
  <c r="R7" i="31"/>
  <c r="Y9" i="28"/>
  <c r="U9" i="28"/>
  <c r="Q9" i="28"/>
  <c r="X14" i="29"/>
  <c r="T14" i="29"/>
  <c r="P14" i="29"/>
  <c r="G13" i="1"/>
  <c r="AD5" i="36" s="1"/>
  <c r="Y7" i="31"/>
  <c r="U7" i="31"/>
  <c r="Q7" i="31"/>
  <c r="X9" i="28"/>
  <c r="T9" i="28"/>
  <c r="P9" i="28"/>
  <c r="AB8" i="28"/>
  <c r="AA14" i="29"/>
  <c r="W14" i="29"/>
  <c r="S14" i="29"/>
  <c r="Y336" i="1"/>
  <c r="U336" i="1"/>
  <c r="Q336" i="1"/>
  <c r="X7" i="31"/>
  <c r="V14" i="29"/>
  <c r="T336" i="1"/>
  <c r="Z314" i="1"/>
  <c r="V314" i="1"/>
  <c r="R314" i="1"/>
  <c r="AB313" i="1"/>
  <c r="AA211" i="1"/>
  <c r="W211" i="1"/>
  <c r="S211" i="1"/>
  <c r="P210" i="1"/>
  <c r="Z138" i="1"/>
  <c r="V138" i="1"/>
  <c r="R138" i="1"/>
  <c r="AA105" i="1"/>
  <c r="W105" i="1"/>
  <c r="S105" i="1"/>
  <c r="P104" i="1"/>
  <c r="AA74" i="1"/>
  <c r="W74" i="1"/>
  <c r="S74" i="1"/>
  <c r="Z20" i="1"/>
  <c r="AA7" i="36" s="1"/>
  <c r="V20" i="1"/>
  <c r="W7" i="36" s="1"/>
  <c r="R20" i="1"/>
  <c r="S7" i="36" s="1"/>
  <c r="Z31" i="1"/>
  <c r="V31" i="1"/>
  <c r="R31" i="1"/>
  <c r="T7" i="31"/>
  <c r="AA9" i="28"/>
  <c r="P8" i="28"/>
  <c r="R14" i="29"/>
  <c r="Z336" i="1"/>
  <c r="R336" i="1"/>
  <c r="Y314" i="1"/>
  <c r="U314" i="1"/>
  <c r="Q314" i="1"/>
  <c r="P313" i="1"/>
  <c r="Z211" i="1"/>
  <c r="V211" i="1"/>
  <c r="R211" i="1"/>
  <c r="Y138" i="1"/>
  <c r="U138" i="1"/>
  <c r="Q138" i="1"/>
  <c r="Z105" i="1"/>
  <c r="V105" i="1"/>
  <c r="R105" i="1"/>
  <c r="Z74" i="1"/>
  <c r="V74" i="1"/>
  <c r="R74" i="1"/>
  <c r="Y20" i="1"/>
  <c r="Z7" i="36" s="1"/>
  <c r="U20" i="1"/>
  <c r="V7" i="36" s="1"/>
  <c r="Q20" i="1"/>
  <c r="R7" i="36" s="1"/>
  <c r="Y31" i="1"/>
  <c r="U31" i="1"/>
  <c r="Q31" i="1"/>
  <c r="P7" i="31"/>
  <c r="W9" i="28"/>
  <c r="X336" i="1"/>
  <c r="P336" i="1"/>
  <c r="P335" i="1"/>
  <c r="X314" i="1"/>
  <c r="T314" i="1"/>
  <c r="P314" i="1"/>
  <c r="Y211" i="1"/>
  <c r="U211" i="1"/>
  <c r="Q211" i="1"/>
  <c r="X138" i="1"/>
  <c r="T138" i="1"/>
  <c r="P138" i="1"/>
  <c r="AB137" i="1"/>
  <c r="Y105" i="1"/>
  <c r="U105" i="1"/>
  <c r="Q105" i="1"/>
  <c r="Y74" i="1"/>
  <c r="U74" i="1"/>
  <c r="Q74" i="1"/>
  <c r="X20" i="1"/>
  <c r="Y7" i="36" s="1"/>
  <c r="DJ29" i="36" s="1"/>
  <c r="T20" i="1"/>
  <c r="U7" i="36" s="1"/>
  <c r="P20" i="1"/>
  <c r="Q7" i="36" s="1"/>
  <c r="X31" i="1"/>
  <c r="T31" i="1"/>
  <c r="P31" i="1"/>
  <c r="Q5" i="23"/>
  <c r="AB6" i="31"/>
  <c r="S9" i="28"/>
  <c r="Z14" i="29"/>
  <c r="W314" i="1"/>
  <c r="S138" i="1"/>
  <c r="P105" i="1"/>
  <c r="AB104" i="1"/>
  <c r="X74" i="1"/>
  <c r="W31" i="1"/>
  <c r="Q5" i="22"/>
  <c r="Q5" i="5"/>
  <c r="Q5" i="11"/>
  <c r="W138" i="1"/>
  <c r="T105" i="1"/>
  <c r="AA31" i="1"/>
  <c r="P30" i="1"/>
  <c r="S314" i="1"/>
  <c r="X211" i="1"/>
  <c r="P137" i="1"/>
  <c r="T74" i="1"/>
  <c r="P73" i="1"/>
  <c r="AA20" i="1"/>
  <c r="AB7" i="36" s="1"/>
  <c r="S31" i="1"/>
  <c r="AB19" i="1"/>
  <c r="AC5" i="36" s="1"/>
  <c r="P19" i="1"/>
  <c r="P13" i="29"/>
  <c r="V336" i="1"/>
  <c r="T211" i="1"/>
  <c r="AA138" i="1"/>
  <c r="X105" i="1"/>
  <c r="P74" i="1"/>
  <c r="W20" i="1"/>
  <c r="X7" i="36" s="1"/>
  <c r="Q5" i="20"/>
  <c r="AB30" i="1"/>
  <c r="E8" i="12"/>
  <c r="AA314" i="1"/>
  <c r="P211" i="1"/>
  <c r="AB210" i="1"/>
  <c r="S20" i="1"/>
  <c r="T7" i="36" s="1"/>
  <c r="A251" i="1"/>
  <c r="W103" i="19"/>
  <c r="AF103" i="19"/>
  <c r="AP42" i="19"/>
  <c r="AW109" i="19"/>
  <c r="J10" i="21"/>
  <c r="J92" i="20"/>
  <c r="BG109" i="19"/>
  <c r="L7" i="11"/>
  <c r="AI6" i="18"/>
  <c r="DQ6" i="18"/>
  <c r="L7" i="23"/>
  <c r="L7" i="22"/>
  <c r="L7" i="20"/>
  <c r="L7" i="5"/>
  <c r="X103" i="19"/>
  <c r="AG109" i="19"/>
  <c r="AT103" i="19"/>
  <c r="BB103" i="19"/>
  <c r="BB109" i="19"/>
  <c r="BB111" i="19"/>
  <c r="Y103" i="19"/>
  <c r="Y111" i="19"/>
  <c r="AL103" i="19"/>
  <c r="AH109" i="19"/>
  <c r="AU103" i="19"/>
  <c r="AQ111" i="19"/>
  <c r="BD103" i="19"/>
  <c r="P41" i="21"/>
  <c r="P34" i="21"/>
  <c r="P98" i="19"/>
  <c r="L111" i="19"/>
  <c r="L116" i="11"/>
  <c r="R116" i="11" s="1"/>
  <c r="M73" i="20"/>
  <c r="M87" i="20"/>
  <c r="M20" i="20"/>
  <c r="M21" i="20" s="1"/>
  <c r="N22" i="20" s="1"/>
  <c r="M34" i="20"/>
  <c r="M35" i="20" s="1"/>
  <c r="N36" i="20" s="1"/>
  <c r="M80" i="20"/>
  <c r="M81" i="20" s="1"/>
  <c r="N82" i="20" s="1"/>
  <c r="G20" i="20"/>
  <c r="G21" i="20" s="1"/>
  <c r="H22" i="20" s="1"/>
  <c r="G34" i="20"/>
  <c r="G35" i="20" s="1"/>
  <c r="H36" i="20" s="1"/>
  <c r="G80" i="20"/>
  <c r="G81" i="20" s="1"/>
  <c r="H82" i="20" s="1"/>
  <c r="G73" i="20"/>
  <c r="G87" i="20"/>
  <c r="DP13" i="18"/>
  <c r="DP58" i="18"/>
  <c r="DP27" i="18"/>
  <c r="L126" i="11"/>
  <c r="R126" i="11" s="1"/>
  <c r="L166" i="11"/>
  <c r="R166" i="11" s="1"/>
  <c r="AI43" i="18"/>
  <c r="D22" i="1"/>
  <c r="E22" i="1" s="1"/>
  <c r="F22" i="1" s="1"/>
  <c r="G22" i="1" s="1"/>
  <c r="H22" i="1" s="1"/>
  <c r="I22" i="1" s="1"/>
  <c r="J22" i="1" s="1"/>
  <c r="K22" i="1" s="1"/>
  <c r="L22" i="1" s="1"/>
  <c r="M22" i="1" s="1"/>
  <c r="N22" i="1" s="1"/>
  <c r="AV23" i="20"/>
  <c r="AV114" i="19" s="1"/>
  <c r="AV132" i="19" s="1"/>
  <c r="AP35" i="19"/>
  <c r="E40" i="11"/>
  <c r="E38" i="11"/>
  <c r="E47" i="11"/>
  <c r="I74" i="11"/>
  <c r="E84" i="11"/>
  <c r="E71" i="11"/>
  <c r="E77" i="11"/>
  <c r="L120" i="11"/>
  <c r="E35" i="11" s="1"/>
  <c r="L130" i="11"/>
  <c r="E45" i="11" s="1"/>
  <c r="L129" i="11"/>
  <c r="E44" i="11" s="1"/>
  <c r="P194" i="19"/>
  <c r="J7" i="11"/>
  <c r="AG6" i="18"/>
  <c r="DO6" i="18"/>
  <c r="J7" i="23"/>
  <c r="J7" i="22"/>
  <c r="J7" i="20"/>
  <c r="J7" i="5"/>
  <c r="V109" i="19"/>
  <c r="AE103" i="19"/>
  <c r="AZ109" i="19"/>
  <c r="E19" i="20"/>
  <c r="E92" i="20"/>
  <c r="E10" i="21"/>
  <c r="P36" i="21"/>
  <c r="I111" i="19"/>
  <c r="BN109" i="19"/>
  <c r="W109" i="19"/>
  <c r="AA109" i="19"/>
  <c r="S111" i="19"/>
  <c r="AA111" i="19"/>
  <c r="AJ111" i="19"/>
  <c r="AW103" i="19"/>
  <c r="BF109" i="19"/>
  <c r="BJ109" i="19"/>
  <c r="F10" i="21"/>
  <c r="N19" i="20"/>
  <c r="N92" i="20"/>
  <c r="AE6" i="18"/>
  <c r="H7" i="11"/>
  <c r="DM6" i="18"/>
  <c r="H7" i="23"/>
  <c r="H7" i="22"/>
  <c r="H7" i="20"/>
  <c r="H7" i="5"/>
  <c r="T103" i="19"/>
  <c r="AB109" i="19"/>
  <c r="AC42" i="19"/>
  <c r="AK19" i="20"/>
  <c r="AK21" i="20" s="1"/>
  <c r="AK92" i="20"/>
  <c r="AK103" i="19"/>
  <c r="AO109" i="19"/>
  <c r="BG111" i="19"/>
  <c r="BO111" i="19"/>
  <c r="AK46" i="18"/>
  <c r="AJ50" i="18"/>
  <c r="DL27" i="18"/>
  <c r="DL13" i="18"/>
  <c r="DL58" i="18"/>
  <c r="Q103" i="19"/>
  <c r="U103" i="19"/>
  <c r="AC34" i="21"/>
  <c r="Y109" i="19"/>
  <c r="Q111" i="19"/>
  <c r="U111" i="19"/>
  <c r="AH103" i="19"/>
  <c r="AH111" i="19"/>
  <c r="AQ103" i="19"/>
  <c r="BH103" i="19"/>
  <c r="BL103" i="19"/>
  <c r="BD109" i="19"/>
  <c r="BL109" i="19"/>
  <c r="BD111" i="19"/>
  <c r="BH111" i="19"/>
  <c r="BL111" i="19"/>
  <c r="P33" i="19"/>
  <c r="AI24" i="18"/>
  <c r="F20" i="20"/>
  <c r="F21" i="20" s="1"/>
  <c r="G22" i="20" s="1"/>
  <c r="F34" i="20"/>
  <c r="F80" i="20"/>
  <c r="F81" i="20" s="1"/>
  <c r="G82" i="20" s="1"/>
  <c r="F73" i="20"/>
  <c r="F87" i="20"/>
  <c r="K20" i="20"/>
  <c r="K21" i="20" s="1"/>
  <c r="L22" i="20" s="1"/>
  <c r="K34" i="20"/>
  <c r="K35" i="20" s="1"/>
  <c r="L36" i="20" s="1"/>
  <c r="K80" i="20"/>
  <c r="K81" i="20" s="1"/>
  <c r="L82" i="20" s="1"/>
  <c r="K87" i="20"/>
  <c r="K73" i="20"/>
  <c r="L119" i="11"/>
  <c r="R119" i="11" s="1"/>
  <c r="L160" i="11"/>
  <c r="E70" i="11" s="1"/>
  <c r="I85" i="11"/>
  <c r="O85" i="11"/>
  <c r="M85" i="11"/>
  <c r="G85" i="11"/>
  <c r="K85" i="11"/>
  <c r="U83" i="20"/>
  <c r="U122" i="19" s="1"/>
  <c r="U140" i="19" s="1"/>
  <c r="K61" i="19"/>
  <c r="K30" i="19" s="1"/>
  <c r="BD37" i="20"/>
  <c r="BD116" i="19" s="1"/>
  <c r="M12" i="18"/>
  <c r="BP207" i="19"/>
  <c r="AY61" i="19"/>
  <c r="AY30" i="19" s="1"/>
  <c r="AE83" i="20"/>
  <c r="AE122" i="19" s="1"/>
  <c r="AE140" i="19" s="1"/>
  <c r="AQ37" i="20"/>
  <c r="AQ116" i="19" s="1"/>
  <c r="BF30" i="20"/>
  <c r="BF115" i="19" s="1"/>
  <c r="BF133" i="19" s="1"/>
  <c r="BO61" i="19"/>
  <c r="BO30" i="19" s="1"/>
  <c r="E146" i="34"/>
  <c r="M146" i="34" s="1"/>
  <c r="E16" i="34"/>
  <c r="M15" i="34"/>
  <c r="I47" i="11"/>
  <c r="P88" i="11"/>
  <c r="G21" i="11"/>
  <c r="K48" i="11"/>
  <c r="O25" i="11"/>
  <c r="G27" i="11"/>
  <c r="I27" i="11"/>
  <c r="G61" i="11"/>
  <c r="AQ88" i="11"/>
  <c r="M62" i="11"/>
  <c r="O17" i="11"/>
  <c r="AV44" i="19"/>
  <c r="AV29" i="19" s="1"/>
  <c r="M48" i="11"/>
  <c r="D61" i="19"/>
  <c r="D30" i="19" s="1"/>
  <c r="S30" i="18"/>
  <c r="DV30" i="18" s="1"/>
  <c r="AW83" i="20"/>
  <c r="AW122" i="19" s="1"/>
  <c r="AW140" i="19" s="1"/>
  <c r="AL44" i="19"/>
  <c r="AL29" i="19" s="1"/>
  <c r="T83" i="20"/>
  <c r="T122" i="19" s="1"/>
  <c r="T140" i="19" s="1"/>
  <c r="O48" i="11"/>
  <c r="U44" i="19"/>
  <c r="U29" i="19" s="1"/>
  <c r="I48" i="11"/>
  <c r="G29" i="11"/>
  <c r="M17" i="11"/>
  <c r="K20" i="11"/>
  <c r="K17" i="11"/>
  <c r="G48" i="11"/>
  <c r="G17" i="11"/>
  <c r="R15" i="17"/>
  <c r="Q15" i="17" s="1"/>
  <c r="O16" i="17" s="1"/>
  <c r="AK37" i="20"/>
  <c r="AK116" i="19" s="1"/>
  <c r="AK134" i="19" s="1"/>
  <c r="AC88" i="11"/>
  <c r="I62" i="11"/>
  <c r="O61" i="19"/>
  <c r="O30" i="19" s="1"/>
  <c r="P64" i="19"/>
  <c r="AE44" i="19"/>
  <c r="AE29" i="19" s="1"/>
  <c r="F59" i="18"/>
  <c r="AP64" i="19"/>
  <c r="AH15" i="17"/>
  <c r="D12" i="5" s="1"/>
  <c r="D30" i="36" s="1"/>
  <c r="AX89" i="20"/>
  <c r="AG44" i="19"/>
  <c r="AG29" i="19" s="1"/>
  <c r="AV61" i="19"/>
  <c r="AV30" i="19" s="1"/>
  <c r="BA61" i="19"/>
  <c r="BA30" i="19" s="1"/>
  <c r="AO23" i="20"/>
  <c r="AO114" i="19" s="1"/>
  <c r="AO132" i="19" s="1"/>
  <c r="BK44" i="19"/>
  <c r="BK29" i="19" s="1"/>
  <c r="AC203" i="19"/>
  <c r="BO44" i="19"/>
  <c r="BO29" i="19" s="1"/>
  <c r="AP207" i="19"/>
  <c r="BP201" i="19"/>
  <c r="K29" i="11"/>
  <c r="F44" i="19"/>
  <c r="F29" i="19" s="1"/>
  <c r="G16" i="11"/>
  <c r="AH30" i="20"/>
  <c r="AH115" i="19" s="1"/>
  <c r="AH133" i="19" s="1"/>
  <c r="AL36" i="20"/>
  <c r="AL37" i="20" s="1"/>
  <c r="AL116" i="19" s="1"/>
  <c r="AL134" i="19" s="1"/>
  <c r="BC207" i="19"/>
  <c r="AX37" i="20"/>
  <c r="AX116" i="19" s="1"/>
  <c r="AX134" i="19" s="1"/>
  <c r="M58" i="11"/>
  <c r="I16" i="11"/>
  <c r="M20" i="11"/>
  <c r="I58" i="11"/>
  <c r="AD30" i="20"/>
  <c r="AD115" i="19" s="1"/>
  <c r="I61" i="11"/>
  <c r="AA37" i="20"/>
  <c r="AA116" i="19" s="1"/>
  <c r="AA134" i="19" s="1"/>
  <c r="AT30" i="20"/>
  <c r="AT115" i="19" s="1"/>
  <c r="AT133" i="19" s="1"/>
  <c r="P201" i="19"/>
  <c r="X61" i="19"/>
  <c r="X30" i="19" s="1"/>
  <c r="BC203" i="19"/>
  <c r="BI90" i="20"/>
  <c r="BI123" i="19" s="1"/>
  <c r="BI141" i="19" s="1"/>
  <c r="AP201" i="19"/>
  <c r="BC201" i="19"/>
  <c r="BF44" i="19"/>
  <c r="BF29" i="19" s="1"/>
  <c r="BP203" i="19"/>
  <c r="O44" i="19"/>
  <c r="O29" i="19" s="1"/>
  <c r="P203" i="19"/>
  <c r="BK83" i="20"/>
  <c r="BK122" i="19" s="1"/>
  <c r="BK140" i="19" s="1"/>
  <c r="AZ83" i="20"/>
  <c r="AZ122" i="19" s="1"/>
  <c r="AZ140" i="19" s="1"/>
  <c r="AC201" i="19"/>
  <c r="AC46" i="19"/>
  <c r="AP203" i="19"/>
  <c r="BF83" i="20"/>
  <c r="BF122" i="19" s="1"/>
  <c r="BF140" i="19" s="1"/>
  <c r="X83" i="20"/>
  <c r="X122" i="19" s="1"/>
  <c r="X140" i="19" s="1"/>
  <c r="AO30" i="20"/>
  <c r="AO115" i="19" s="1"/>
  <c r="AO133" i="19" s="1"/>
  <c r="N44" i="19"/>
  <c r="N29" i="19" s="1"/>
  <c r="BC197" i="19"/>
  <c r="AR23" i="20"/>
  <c r="AR114" i="19" s="1"/>
  <c r="AR132" i="19" s="1"/>
  <c r="T44" i="19"/>
  <c r="T29" i="19" s="1"/>
  <c r="BI37" i="20"/>
  <c r="BI116" i="19" s="1"/>
  <c r="BI134" i="19" s="1"/>
  <c r="S83" i="20"/>
  <c r="S122" i="19" s="1"/>
  <c r="S140" i="19" s="1"/>
  <c r="AY37" i="20"/>
  <c r="AY116" i="19" s="1"/>
  <c r="AY134" i="19" s="1"/>
  <c r="AP46" i="19"/>
  <c r="S37" i="20"/>
  <c r="S116" i="19" s="1"/>
  <c r="S134" i="19" s="1"/>
  <c r="BA30" i="20"/>
  <c r="BA115" i="19" s="1"/>
  <c r="BA133" i="19" s="1"/>
  <c r="BL37" i="20"/>
  <c r="BL116" i="19" s="1"/>
  <c r="BL134" i="19" s="1"/>
  <c r="BD88" i="11"/>
  <c r="O20" i="11"/>
  <c r="M15" i="17"/>
  <c r="AA61" i="19"/>
  <c r="AA30" i="19" s="1"/>
  <c r="AO83" i="20"/>
  <c r="AO122" i="19" s="1"/>
  <c r="AO140" i="19" s="1"/>
  <c r="AZ30" i="20"/>
  <c r="AZ115" i="19" s="1"/>
  <c r="AZ133" i="19" s="1"/>
  <c r="BH37" i="20"/>
  <c r="BH116" i="19" s="1"/>
  <c r="BH134" i="19" s="1"/>
  <c r="I30" i="11"/>
  <c r="I15" i="11"/>
  <c r="O30" i="11"/>
  <c r="AC197" i="19"/>
  <c r="Y83" i="20"/>
  <c r="Y122" i="19" s="1"/>
  <c r="Y140" i="19" s="1"/>
  <c r="AQ23" i="20"/>
  <c r="AQ114" i="19" s="1"/>
  <c r="AF37" i="20"/>
  <c r="AF116" i="19" s="1"/>
  <c r="AF134" i="19" s="1"/>
  <c r="BP208" i="19"/>
  <c r="AO61" i="19"/>
  <c r="AO30" i="19" s="1"/>
  <c r="R83" i="20"/>
  <c r="R122" i="19" s="1"/>
  <c r="R140" i="19" s="1"/>
  <c r="AZ23" i="20"/>
  <c r="AZ114" i="19" s="1"/>
  <c r="AZ132" i="19" s="1"/>
  <c r="G25" i="11"/>
  <c r="BA23" i="20"/>
  <c r="BA114" i="19" s="1"/>
  <c r="BA132" i="19" s="1"/>
  <c r="BC21" i="23"/>
  <c r="G142" i="12" s="1"/>
  <c r="BG30" i="20"/>
  <c r="BG115" i="19" s="1"/>
  <c r="BG133" i="19" s="1"/>
  <c r="K21" i="11"/>
  <c r="AD37" i="20"/>
  <c r="AD116" i="19" s="1"/>
  <c r="AR82" i="20"/>
  <c r="AY23" i="20"/>
  <c r="AY114" i="19" s="1"/>
  <c r="AY132" i="19" s="1"/>
  <c r="BI30" i="20"/>
  <c r="BI115" i="19" s="1"/>
  <c r="BI133" i="19" s="1"/>
  <c r="BL83" i="20"/>
  <c r="BL122" i="19" s="1"/>
  <c r="BL140" i="19" s="1"/>
  <c r="R30" i="20"/>
  <c r="R115" i="19" s="1"/>
  <c r="R133" i="19" s="1"/>
  <c r="AP193" i="19"/>
  <c r="T36" i="20"/>
  <c r="T37" i="20" s="1"/>
  <c r="T116" i="19" s="1"/>
  <c r="T134" i="19" s="1"/>
  <c r="J44" i="19"/>
  <c r="J29" i="19" s="1"/>
  <c r="I189" i="19"/>
  <c r="I87" i="19" s="1"/>
  <c r="AP195" i="19"/>
  <c r="M57" i="18"/>
  <c r="U37" i="20"/>
  <c r="U116" i="19" s="1"/>
  <c r="U134" i="19" s="1"/>
  <c r="K25" i="11"/>
  <c r="O21" i="11"/>
  <c r="I20" i="11"/>
  <c r="G20" i="11"/>
  <c r="AE36" i="20"/>
  <c r="AE37" i="20" s="1"/>
  <c r="AE116" i="19" s="1"/>
  <c r="AE134" i="19" s="1"/>
  <c r="BB23" i="20"/>
  <c r="BB114" i="19" s="1"/>
  <c r="BB132" i="19" s="1"/>
  <c r="BG83" i="20"/>
  <c r="BG122" i="19" s="1"/>
  <c r="BG140" i="19" s="1"/>
  <c r="I25" i="11"/>
  <c r="P198" i="19"/>
  <c r="BC206" i="19"/>
  <c r="M14" i="11"/>
  <c r="O29" i="11"/>
  <c r="I29" i="11"/>
  <c r="O58" i="11"/>
  <c r="K58" i="11"/>
  <c r="G58" i="11"/>
  <c r="I14" i="11"/>
  <c r="G24" i="11"/>
  <c r="I24" i="11"/>
  <c r="O24" i="11"/>
  <c r="M24" i="11"/>
  <c r="K24" i="11"/>
  <c r="AQ89" i="20"/>
  <c r="H189" i="19"/>
  <c r="H87" i="19" s="1"/>
  <c r="N61" i="19"/>
  <c r="N30" i="19" s="1"/>
  <c r="X44" i="19"/>
  <c r="X29" i="19" s="1"/>
  <c r="Z90" i="20"/>
  <c r="Z123" i="19" s="1"/>
  <c r="Z141" i="19" s="1"/>
  <c r="AR29" i="20"/>
  <c r="AQ30" i="20"/>
  <c r="AQ115" i="19" s="1"/>
  <c r="AT22" i="20"/>
  <c r="BI23" i="20"/>
  <c r="BI114" i="19" s="1"/>
  <c r="BI132" i="19" s="1"/>
  <c r="BJ22" i="20"/>
  <c r="BJ23" i="20" s="1"/>
  <c r="BJ114" i="19" s="1"/>
  <c r="BJ132" i="19" s="1"/>
  <c r="R22" i="20"/>
  <c r="H109" i="11"/>
  <c r="I109" i="11" s="1"/>
  <c r="J109" i="11" s="1"/>
  <c r="K109" i="11" s="1"/>
  <c r="AY82" i="20"/>
  <c r="AY83" i="20" s="1"/>
  <c r="AY122" i="19" s="1"/>
  <c r="AY140" i="19" s="1"/>
  <c r="AX83" i="20"/>
  <c r="AX122" i="19" s="1"/>
  <c r="AX140" i="19" s="1"/>
  <c r="G62" i="11"/>
  <c r="AN83" i="20"/>
  <c r="AN122" i="19" s="1"/>
  <c r="AN140" i="19" s="1"/>
  <c r="AL82" i="20"/>
  <c r="AL83" i="20" s="1"/>
  <c r="AL122" i="19" s="1"/>
  <c r="AL140" i="19" s="1"/>
  <c r="AV36" i="20"/>
  <c r="AV37" i="20" s="1"/>
  <c r="AV116" i="19" s="1"/>
  <c r="AV134" i="19" s="1"/>
  <c r="BL29" i="20"/>
  <c r="BL30" i="20" s="1"/>
  <c r="BL115" i="19" s="1"/>
  <c r="BL133" i="19" s="1"/>
  <c r="BI82" i="20"/>
  <c r="BE82" i="20"/>
  <c r="BE83" i="20" s="1"/>
  <c r="BE122" i="19" s="1"/>
  <c r="BE140" i="19" s="1"/>
  <c r="BC195" i="19"/>
  <c r="BP195" i="19"/>
  <c r="BP193" i="19"/>
  <c r="AO15" i="17"/>
  <c r="D13" i="5" s="1"/>
  <c r="D31" i="36" s="1"/>
  <c r="AK29" i="20"/>
  <c r="AK30" i="20" s="1"/>
  <c r="AK115" i="19" s="1"/>
  <c r="AK133" i="19" s="1"/>
  <c r="AJ30" i="20"/>
  <c r="AJ115" i="19" s="1"/>
  <c r="AJ133" i="19" s="1"/>
  <c r="AX29" i="20"/>
  <c r="AW30" i="20"/>
  <c r="AW115" i="19" s="1"/>
  <c r="AW133" i="19" s="1"/>
  <c r="BD83" i="20"/>
  <c r="BD122" i="19" s="1"/>
  <c r="P199" i="19"/>
  <c r="BK30" i="20"/>
  <c r="BK115" i="19" s="1"/>
  <c r="BK133" i="19" s="1"/>
  <c r="BP199" i="19"/>
  <c r="BP197" i="19"/>
  <c r="P197" i="19"/>
  <c r="AS23" i="20"/>
  <c r="AS114" i="19" s="1"/>
  <c r="AS132" i="19" s="1"/>
  <c r="AR37" i="20"/>
  <c r="AR116" i="19" s="1"/>
  <c r="AR134" i="19" s="1"/>
  <c r="BM83" i="20"/>
  <c r="BM122" i="19" s="1"/>
  <c r="BM140" i="19" s="1"/>
  <c r="P54" i="19"/>
  <c r="P204" i="19"/>
  <c r="AP63" i="19"/>
  <c r="AE61" i="19"/>
  <c r="AE30" i="19" s="1"/>
  <c r="AC193" i="19"/>
  <c r="AC157" i="19"/>
  <c r="AP202" i="19"/>
  <c r="BC208" i="19"/>
  <c r="AU82" i="20"/>
  <c r="AU83" i="20" s="1"/>
  <c r="AU122" i="19" s="1"/>
  <c r="AU140" i="19" s="1"/>
  <c r="M30" i="11"/>
  <c r="M21" i="11"/>
  <c r="Y44" i="19"/>
  <c r="Y29" i="19" s="1"/>
  <c r="AI30" i="20"/>
  <c r="AI115" i="19" s="1"/>
  <c r="AI133" i="19" s="1"/>
  <c r="AI61" i="19"/>
  <c r="AI30" i="19" s="1"/>
  <c r="AP18" i="23"/>
  <c r="F139" i="12" s="1"/>
  <c r="BM23" i="20"/>
  <c r="BM114" i="19" s="1"/>
  <c r="BP21" i="23"/>
  <c r="H142" i="12" s="1"/>
  <c r="BH83" i="20"/>
  <c r="BH122" i="19" s="1"/>
  <c r="BH140" i="19" s="1"/>
  <c r="BB30" i="20"/>
  <c r="BB115" i="19" s="1"/>
  <c r="BB133" i="19" s="1"/>
  <c r="P195" i="19"/>
  <c r="AC199" i="19"/>
  <c r="Z83" i="20"/>
  <c r="Z122" i="19" s="1"/>
  <c r="Z140" i="19" s="1"/>
  <c r="BP191" i="19"/>
  <c r="O57" i="11"/>
  <c r="BC18" i="23"/>
  <c r="G139" i="12" s="1"/>
  <c r="P208" i="19"/>
  <c r="AC202" i="19"/>
  <c r="AP208" i="19"/>
  <c r="AP199" i="19"/>
  <c r="AP191" i="19"/>
  <c r="BP63" i="19"/>
  <c r="BP165" i="19"/>
  <c r="BC191" i="19"/>
  <c r="BC199" i="19"/>
  <c r="I57" i="11"/>
  <c r="P163" i="19"/>
  <c r="BC87" i="21"/>
  <c r="G98" i="12" s="1"/>
  <c r="E17" i="26" s="1"/>
  <c r="AD61" i="19"/>
  <c r="AD30" i="19" s="1"/>
  <c r="AC206" i="19"/>
  <c r="AP197" i="19"/>
  <c r="P87" i="21"/>
  <c r="D98" i="12" s="1"/>
  <c r="B17" i="26" s="1"/>
  <c r="AA30" i="20"/>
  <c r="AA115" i="19" s="1"/>
  <c r="AA133" i="19" s="1"/>
  <c r="AC208" i="19"/>
  <c r="BC202" i="19"/>
  <c r="AC54" i="19"/>
  <c r="BC193" i="19"/>
  <c r="AV15" i="17"/>
  <c r="D14" i="5" s="1"/>
  <c r="D32" i="36" s="1"/>
  <c r="G63" i="11"/>
  <c r="P18" i="23"/>
  <c r="D139" i="12" s="1"/>
  <c r="G189" i="19"/>
  <c r="G87" i="19" s="1"/>
  <c r="P206" i="19"/>
  <c r="AC195" i="19"/>
  <c r="AP206" i="19"/>
  <c r="BR88" i="11"/>
  <c r="BA36" i="20"/>
  <c r="BA37" i="20" s="1"/>
  <c r="BA116" i="19" s="1"/>
  <c r="BA134" i="19" s="1"/>
  <c r="AM82" i="20"/>
  <c r="AM83" i="20" s="1"/>
  <c r="AM122" i="19" s="1"/>
  <c r="AM140" i="19" s="1"/>
  <c r="AF83" i="20"/>
  <c r="AF122" i="19" s="1"/>
  <c r="AF140" i="19" s="1"/>
  <c r="AG82" i="20"/>
  <c r="AG83" i="20" s="1"/>
  <c r="AG122" i="19" s="1"/>
  <c r="AG140" i="19" s="1"/>
  <c r="G28" i="11"/>
  <c r="P21" i="23"/>
  <c r="D142" i="12" s="1"/>
  <c r="M57" i="11"/>
  <c r="G57" i="11"/>
  <c r="E189" i="19"/>
  <c r="E87" i="19" s="1"/>
  <c r="AV83" i="20"/>
  <c r="AV122" i="19" s="1"/>
  <c r="AV140" i="19" s="1"/>
  <c r="AZ37" i="20"/>
  <c r="AZ116" i="19" s="1"/>
  <c r="AZ134" i="19" s="1"/>
  <c r="BB36" i="20"/>
  <c r="BB37" i="20" s="1"/>
  <c r="BB116" i="19" s="1"/>
  <c r="BB134" i="19" s="1"/>
  <c r="BJ30" i="20"/>
  <c r="BJ115" i="19" s="1"/>
  <c r="BJ133" i="19" s="1"/>
  <c r="BP18" i="23"/>
  <c r="H139" i="12" s="1"/>
  <c r="P193" i="19"/>
  <c r="S15" i="17"/>
  <c r="T15" i="17"/>
  <c r="BP87" i="21"/>
  <c r="H98" i="12" s="1"/>
  <c r="F17" i="26" s="1"/>
  <c r="K28" i="11"/>
  <c r="O28" i="11"/>
  <c r="I28" i="11"/>
  <c r="AC87" i="21"/>
  <c r="E98" i="12" s="1"/>
  <c r="C17" i="26" s="1"/>
  <c r="M28" i="11"/>
  <c r="F189" i="19"/>
  <c r="F87" i="19" s="1"/>
  <c r="M26" i="18"/>
  <c r="Z37" i="20"/>
  <c r="Z116" i="19" s="1"/>
  <c r="Z134" i="19" s="1"/>
  <c r="P202" i="19"/>
  <c r="AT17" i="17"/>
  <c r="AV16" i="17"/>
  <c r="E14" i="5" s="1"/>
  <c r="AC18" i="23"/>
  <c r="E139" i="12" s="1"/>
  <c r="AP21" i="23"/>
  <c r="F142" i="12" s="1"/>
  <c r="AL30" i="20"/>
  <c r="AL115" i="19" s="1"/>
  <c r="AL133" i="19" s="1"/>
  <c r="AM29" i="20"/>
  <c r="AM30" i="20" s="1"/>
  <c r="AM115" i="19" s="1"/>
  <c r="BC63" i="19"/>
  <c r="F15" i="17"/>
  <c r="F61" i="19"/>
  <c r="F30" i="19" s="1"/>
  <c r="P62" i="19"/>
  <c r="AF26" i="19"/>
  <c r="AP26" i="19" s="1"/>
  <c r="AP56" i="19"/>
  <c r="S32" i="18"/>
  <c r="V83" i="20"/>
  <c r="V122" i="19" s="1"/>
  <c r="V140" i="19" s="1"/>
  <c r="W82" i="20"/>
  <c r="W83" i="20" s="1"/>
  <c r="W122" i="19" s="1"/>
  <c r="W140" i="19" s="1"/>
  <c r="T61" i="19"/>
  <c r="T30" i="19" s="1"/>
  <c r="AC63" i="19"/>
  <c r="AB22" i="20"/>
  <c r="AD44" i="19"/>
  <c r="AH82" i="20"/>
  <c r="AG61" i="19"/>
  <c r="AP62" i="19"/>
  <c r="BD26" i="19"/>
  <c r="BP26" i="19" s="1"/>
  <c r="BP56" i="19"/>
  <c r="G14" i="11"/>
  <c r="I15" i="17"/>
  <c r="J15" i="17"/>
  <c r="D189" i="19"/>
  <c r="Q26" i="19"/>
  <c r="AC26" i="19" s="1"/>
  <c r="AC56" i="19"/>
  <c r="P63" i="19"/>
  <c r="AC191" i="19"/>
  <c r="K44" i="19"/>
  <c r="K29" i="19" s="1"/>
  <c r="I142" i="11"/>
  <c r="AC165" i="19"/>
  <c r="P165" i="19"/>
  <c r="AC21" i="23"/>
  <c r="E142" i="12" s="1"/>
  <c r="AA83" i="20"/>
  <c r="AA122" i="19" s="1"/>
  <c r="AA140" i="19" s="1"/>
  <c r="AB82" i="20"/>
  <c r="AI22" i="20"/>
  <c r="AG37" i="20"/>
  <c r="AG116" i="19" s="1"/>
  <c r="AG134" i="19" s="1"/>
  <c r="AH36" i="20"/>
  <c r="AH37" i="20" s="1"/>
  <c r="AH116" i="19" s="1"/>
  <c r="AH134" i="19" s="1"/>
  <c r="AN29" i="20"/>
  <c r="AN30" i="20" s="1"/>
  <c r="AN115" i="19" s="1"/>
  <c r="AN133" i="19" s="1"/>
  <c r="AU61" i="19"/>
  <c r="AU30" i="19" s="1"/>
  <c r="BC62" i="19"/>
  <c r="BN61" i="19"/>
  <c r="BN30" i="19" s="1"/>
  <c r="BP62" i="19"/>
  <c r="BO22" i="20"/>
  <c r="BO23" i="20" s="1"/>
  <c r="BO114" i="19" s="1"/>
  <c r="BN23" i="20"/>
  <c r="BN114" i="19" s="1"/>
  <c r="K14" i="11"/>
  <c r="O14" i="11"/>
  <c r="G30" i="11"/>
  <c r="I63" i="11"/>
  <c r="M63" i="11"/>
  <c r="K63" i="11"/>
  <c r="O63" i="11"/>
  <c r="X15" i="17"/>
  <c r="V15" i="17"/>
  <c r="Z15" i="17"/>
  <c r="D81" i="19"/>
  <c r="D26" i="19"/>
  <c r="P26" i="19" s="1"/>
  <c r="P56" i="19"/>
  <c r="AC207" i="19"/>
  <c r="J189" i="19"/>
  <c r="J87" i="19" s="1"/>
  <c r="P191" i="19"/>
  <c r="AI36" i="20"/>
  <c r="AI37" i="20" s="1"/>
  <c r="AI116" i="19" s="1"/>
  <c r="AI134" i="19" s="1"/>
  <c r="AN36" i="20"/>
  <c r="AN37" i="20" s="1"/>
  <c r="AN116" i="19" s="1"/>
  <c r="AN134" i="19" s="1"/>
  <c r="AM37" i="20"/>
  <c r="AM116" i="19" s="1"/>
  <c r="AM134" i="19" s="1"/>
  <c r="BO36" i="20"/>
  <c r="BO37" i="20" s="1"/>
  <c r="BO116" i="19" s="1"/>
  <c r="BO134" i="19" s="1"/>
  <c r="BN37" i="20"/>
  <c r="BN116" i="19" s="1"/>
  <c r="BN134" i="19" s="1"/>
  <c r="M65" i="11"/>
  <c r="H44" i="19"/>
  <c r="H29" i="19" s="1"/>
  <c r="W22" i="20"/>
  <c r="W23" i="20" s="1"/>
  <c r="W114" i="19" s="1"/>
  <c r="V61" i="19"/>
  <c r="V30" i="19" s="1"/>
  <c r="AC62" i="19"/>
  <c r="V37" i="20"/>
  <c r="V116" i="19" s="1"/>
  <c r="V134" i="19" s="1"/>
  <c r="W36" i="20"/>
  <c r="W37" i="20" s="1"/>
  <c r="W116" i="19" s="1"/>
  <c r="W134" i="19" s="1"/>
  <c r="P207" i="19"/>
  <c r="K189" i="19"/>
  <c r="K87" i="19" s="1"/>
  <c r="AP87" i="21"/>
  <c r="F98" i="12" s="1"/>
  <c r="D17" i="26" s="1"/>
  <c r="AJ82" i="20"/>
  <c r="AJ36" i="20"/>
  <c r="AJ37" i="20" s="1"/>
  <c r="AJ116" i="19" s="1"/>
  <c r="AJ134" i="19" s="1"/>
  <c r="AR26" i="19"/>
  <c r="BC26" i="19" s="1"/>
  <c r="BC56" i="19"/>
  <c r="AU44" i="19"/>
  <c r="AU29" i="19" s="1"/>
  <c r="BO29" i="20"/>
  <c r="BO30" i="20" s="1"/>
  <c r="BO115" i="19" s="1"/>
  <c r="BO133" i="19" s="1"/>
  <c r="M101" i="11" l="1"/>
  <c r="K15" i="11"/>
  <c r="O15" i="11"/>
  <c r="M15" i="11"/>
  <c r="M175" i="11"/>
  <c r="K16" i="11"/>
  <c r="M61" i="11"/>
  <c r="M16" i="11"/>
  <c r="O16" i="11"/>
  <c r="M152" i="11"/>
  <c r="O61" i="11"/>
  <c r="K19" i="11"/>
  <c r="F88" i="20"/>
  <c r="G89" i="20" s="1"/>
  <c r="X90" i="20"/>
  <c r="X123" i="19" s="1"/>
  <c r="X141" i="19" s="1"/>
  <c r="M155" i="19"/>
  <c r="M86" i="19" s="1"/>
  <c r="AN28" i="19"/>
  <c r="AN20" i="22" s="1"/>
  <c r="CV105" i="21"/>
  <c r="CU105" i="21"/>
  <c r="CT105" i="21"/>
  <c r="CS105" i="21"/>
  <c r="CR105" i="21"/>
  <c r="CQ105" i="21"/>
  <c r="K62" i="11"/>
  <c r="M164" i="11"/>
  <c r="J74" i="11"/>
  <c r="O74" i="11"/>
  <c r="R164" i="11"/>
  <c r="O27" i="11"/>
  <c r="K27" i="11"/>
  <c r="K43" i="11"/>
  <c r="AM155" i="19"/>
  <c r="AM86" i="19" s="1"/>
  <c r="CR29" i="36"/>
  <c r="CT29" i="36"/>
  <c r="DN29" i="36"/>
  <c r="DI29" i="36"/>
  <c r="DH29" i="36"/>
  <c r="CQ29" i="36"/>
  <c r="DK29" i="36"/>
  <c r="CZ29" i="36"/>
  <c r="DG29" i="36"/>
  <c r="CS29" i="36"/>
  <c r="CU29" i="36"/>
  <c r="CW29" i="36"/>
  <c r="CY29" i="36"/>
  <c r="DB29" i="36"/>
  <c r="CV29" i="23"/>
  <c r="CU29" i="23"/>
  <c r="CT29" i="23"/>
  <c r="CS29" i="23"/>
  <c r="CR29" i="23"/>
  <c r="CQ29" i="23"/>
  <c r="T155" i="19"/>
  <c r="T86" i="19" s="1"/>
  <c r="M146" i="11"/>
  <c r="O155" i="19"/>
  <c r="O86" i="19" s="1"/>
  <c r="AF155" i="19"/>
  <c r="AF86" i="19" s="1"/>
  <c r="AY155" i="19"/>
  <c r="AY86" i="19" s="1"/>
  <c r="L44" i="20"/>
  <c r="M150" i="11"/>
  <c r="N150" i="11" s="1"/>
  <c r="O150" i="11" s="1"/>
  <c r="AH155" i="19"/>
  <c r="AH86" i="19" s="1"/>
  <c r="G155" i="19"/>
  <c r="G86" i="19" s="1"/>
  <c r="BK90" i="20"/>
  <c r="BK123" i="19" s="1"/>
  <c r="BK141" i="19" s="1"/>
  <c r="H132" i="11"/>
  <c r="I132" i="11" s="1"/>
  <c r="G258" i="19"/>
  <c r="BS155" i="19"/>
  <c r="BS86" i="19" s="1"/>
  <c r="BJ90" i="20"/>
  <c r="BJ123" i="19" s="1"/>
  <c r="BJ141" i="19" s="1"/>
  <c r="AK28" i="19"/>
  <c r="AK20" i="22" s="1"/>
  <c r="H44" i="20"/>
  <c r="H123" i="11"/>
  <c r="H124" i="11"/>
  <c r="BP77" i="21"/>
  <c r="H88" i="12" s="1"/>
  <c r="AD204" i="19"/>
  <c r="AP204" i="19" s="1"/>
  <c r="AP182" i="19"/>
  <c r="AK155" i="19"/>
  <c r="AK86" i="19" s="1"/>
  <c r="AE155" i="19"/>
  <c r="AE86" i="19" s="1"/>
  <c r="AP138" i="19"/>
  <c r="H169" i="11"/>
  <c r="H162" i="11"/>
  <c r="BC77" i="21"/>
  <c r="G88" i="12" s="1"/>
  <c r="H122" i="11"/>
  <c r="H163" i="11"/>
  <c r="AG90" i="20"/>
  <c r="AG123" i="19" s="1"/>
  <c r="AG141" i="19" s="1"/>
  <c r="H131" i="11"/>
  <c r="AC138" i="19"/>
  <c r="M112" i="11"/>
  <c r="H166" i="11"/>
  <c r="H130" i="11"/>
  <c r="AP77" i="21"/>
  <c r="F88" i="12" s="1"/>
  <c r="H118" i="11"/>
  <c r="AC182" i="19"/>
  <c r="Q204" i="19"/>
  <c r="AC204" i="19" s="1"/>
  <c r="H120" i="11"/>
  <c r="H167" i="11"/>
  <c r="H164" i="11"/>
  <c r="AQ204" i="19"/>
  <c r="BC204" i="19" s="1"/>
  <c r="BC182" i="19"/>
  <c r="BE204" i="19"/>
  <c r="BP204" i="19" s="1"/>
  <c r="BP182" i="19"/>
  <c r="H119" i="11"/>
  <c r="H121" i="11"/>
  <c r="AC77" i="21"/>
  <c r="E88" i="12" s="1"/>
  <c r="H15" i="17"/>
  <c r="G15" i="17" s="1"/>
  <c r="E16" i="17" s="1"/>
  <c r="K155" i="19"/>
  <c r="K86" i="19" s="1"/>
  <c r="I155" i="19"/>
  <c r="I86" i="19" s="1"/>
  <c r="CA155" i="19"/>
  <c r="CA86" i="19" s="1"/>
  <c r="BQ155" i="19"/>
  <c r="BQ86" i="19" s="1"/>
  <c r="BX155" i="19"/>
  <c r="BX86" i="19" s="1"/>
  <c r="N155" i="19"/>
  <c r="N86" i="19" s="1"/>
  <c r="Q155" i="19"/>
  <c r="Q86" i="19" s="1"/>
  <c r="O47" i="11"/>
  <c r="H151" i="11"/>
  <c r="I151" i="11" s="1"/>
  <c r="J151" i="11" s="1"/>
  <c r="K151" i="11" s="1"/>
  <c r="H105" i="11"/>
  <c r="H106" i="11"/>
  <c r="I106" i="11" s="1"/>
  <c r="J106" i="11" s="1"/>
  <c r="K106" i="11" s="1"/>
  <c r="H160" i="11"/>
  <c r="H103" i="11"/>
  <c r="I103" i="11" s="1"/>
  <c r="J103" i="11" s="1"/>
  <c r="K103" i="11" s="1"/>
  <c r="H147" i="11"/>
  <c r="H144" i="11"/>
  <c r="I144" i="11" s="1"/>
  <c r="J144" i="11" s="1"/>
  <c r="K144" i="11" s="1"/>
  <c r="H158" i="11"/>
  <c r="I158" i="11" s="1"/>
  <c r="J158" i="11" s="1"/>
  <c r="K158" i="11" s="1"/>
  <c r="H112" i="11"/>
  <c r="H154" i="11"/>
  <c r="I154" i="11" s="1"/>
  <c r="J154" i="11" s="1"/>
  <c r="K154" i="11" s="1"/>
  <c r="H153" i="11"/>
  <c r="H157" i="11"/>
  <c r="I157" i="11" s="1"/>
  <c r="J157" i="11" s="1"/>
  <c r="K157" i="11" s="1"/>
  <c r="H114" i="11"/>
  <c r="H143" i="11"/>
  <c r="I143" i="11" s="1"/>
  <c r="J143" i="11" s="1"/>
  <c r="K143" i="11" s="1"/>
  <c r="H111" i="11"/>
  <c r="H149" i="11"/>
  <c r="H107" i="11"/>
  <c r="M105" i="11"/>
  <c r="H104" i="11"/>
  <c r="I104" i="11" s="1"/>
  <c r="J104" i="11" s="1"/>
  <c r="K104" i="11" s="1"/>
  <c r="H156" i="11"/>
  <c r="I156" i="11" s="1"/>
  <c r="J156" i="11" s="1"/>
  <c r="K156" i="11" s="1"/>
  <c r="H116" i="11"/>
  <c r="H115" i="11"/>
  <c r="H152" i="11"/>
  <c r="H145" i="11"/>
  <c r="H148" i="11"/>
  <c r="H146" i="11"/>
  <c r="M148" i="11"/>
  <c r="M26" i="11"/>
  <c r="M98" i="11"/>
  <c r="M111" i="11"/>
  <c r="O13" i="11"/>
  <c r="I13" i="11"/>
  <c r="I26" i="11"/>
  <c r="G13" i="11"/>
  <c r="K13" i="11"/>
  <c r="O26" i="11"/>
  <c r="M13" i="11"/>
  <c r="K26" i="11"/>
  <c r="AU155" i="19"/>
  <c r="AU86" i="19" s="1"/>
  <c r="L155" i="19"/>
  <c r="L86" i="19" s="1"/>
  <c r="BW155" i="19"/>
  <c r="BW86" i="19" s="1"/>
  <c r="BT155" i="19"/>
  <c r="BT86" i="19" s="1"/>
  <c r="BH155" i="19"/>
  <c r="BH86" i="19" s="1"/>
  <c r="BG155" i="19"/>
  <c r="BG86" i="19" s="1"/>
  <c r="AV155" i="19"/>
  <c r="AV86" i="19" s="1"/>
  <c r="BB155" i="19"/>
  <c r="BB86" i="19" s="1"/>
  <c r="AA155" i="19"/>
  <c r="AA86" i="19" s="1"/>
  <c r="V155" i="19"/>
  <c r="V86" i="19" s="1"/>
  <c r="CQ18" i="36"/>
  <c r="CQ25" i="36"/>
  <c r="CR21" i="36"/>
  <c r="CS25" i="36"/>
  <c r="CT41" i="36"/>
  <c r="CU18" i="36"/>
  <c r="CU25" i="36"/>
  <c r="CW25" i="36"/>
  <c r="CW41" i="36"/>
  <c r="CY18" i="36"/>
  <c r="CY25" i="36"/>
  <c r="CQ41" i="36"/>
  <c r="CQ28" i="36"/>
  <c r="CR41" i="36"/>
  <c r="CS18" i="36"/>
  <c r="CS41" i="36"/>
  <c r="CT28" i="36"/>
  <c r="CU41" i="36"/>
  <c r="CU28" i="36"/>
  <c r="CV18" i="36"/>
  <c r="CW21" i="36"/>
  <c r="CW18" i="36"/>
  <c r="CX41" i="36"/>
  <c r="CY41" i="36"/>
  <c r="CY21" i="36"/>
  <c r="CR18" i="36"/>
  <c r="CR28" i="36"/>
  <c r="CS28" i="36"/>
  <c r="CT21" i="36"/>
  <c r="CT18" i="36"/>
  <c r="CV21" i="36"/>
  <c r="CV25" i="36"/>
  <c r="CX28" i="36"/>
  <c r="CX25" i="36"/>
  <c r="CY28" i="36"/>
  <c r="CQ21" i="36"/>
  <c r="CR25" i="36"/>
  <c r="CS21" i="36"/>
  <c r="CT25" i="36"/>
  <c r="CU21" i="36"/>
  <c r="CV28" i="36"/>
  <c r="CV41" i="36"/>
  <c r="CW28" i="36"/>
  <c r="CX18" i="36"/>
  <c r="CX21" i="36"/>
  <c r="E42" i="11"/>
  <c r="E18" i="11"/>
  <c r="E54" i="11"/>
  <c r="E68" i="11"/>
  <c r="E27" i="11"/>
  <c r="D27" i="36"/>
  <c r="Q31" i="36"/>
  <c r="E32" i="36"/>
  <c r="AD30" i="36"/>
  <c r="H98" i="11"/>
  <c r="E51" i="20"/>
  <c r="I62" i="20"/>
  <c r="K32" i="11"/>
  <c r="K65" i="11"/>
  <c r="K53" i="11"/>
  <c r="M115" i="11"/>
  <c r="N115" i="11" s="1"/>
  <c r="O67" i="11"/>
  <c r="AT39" i="17"/>
  <c r="I67" i="11"/>
  <c r="H83" i="20"/>
  <c r="H122" i="19" s="1"/>
  <c r="H140" i="19" s="1"/>
  <c r="R154" i="11"/>
  <c r="E62" i="20"/>
  <c r="M67" i="11"/>
  <c r="G67" i="11"/>
  <c r="M53" i="11"/>
  <c r="I65" i="11"/>
  <c r="M69" i="20"/>
  <c r="I69" i="20"/>
  <c r="F44" i="11"/>
  <c r="M51" i="20"/>
  <c r="I51" i="20"/>
  <c r="DY7" i="23"/>
  <c r="DY7" i="21"/>
  <c r="DY7" i="22"/>
  <c r="CL7" i="23"/>
  <c r="CL7" i="22"/>
  <c r="CL7" i="21"/>
  <c r="E64" i="11"/>
  <c r="N51" i="20"/>
  <c r="E69" i="20"/>
  <c r="E52" i="11"/>
  <c r="D81" i="11"/>
  <c r="N62" i="20"/>
  <c r="N69" i="20"/>
  <c r="E41" i="11"/>
  <c r="E78" i="11"/>
  <c r="E69" i="11"/>
  <c r="E59" i="11"/>
  <c r="E65" i="11"/>
  <c r="E39" i="11"/>
  <c r="E31" i="11"/>
  <c r="E66" i="11"/>
  <c r="E32" i="11"/>
  <c r="E73" i="11"/>
  <c r="E46" i="11"/>
  <c r="E76" i="11"/>
  <c r="E23" i="11"/>
  <c r="E51" i="11"/>
  <c r="E53" i="11"/>
  <c r="F81" i="11"/>
  <c r="E79" i="11"/>
  <c r="E34" i="11"/>
  <c r="E19" i="11"/>
  <c r="E61" i="11"/>
  <c r="E60" i="11"/>
  <c r="E55" i="11"/>
  <c r="E67" i="11"/>
  <c r="H24" i="1"/>
  <c r="I25" i="1"/>
  <c r="CK7" i="36" s="1"/>
  <c r="AU24" i="1"/>
  <c r="AT25" i="1"/>
  <c r="DZ7" i="36" s="1"/>
  <c r="AB155" i="19"/>
  <c r="AB86" i="19" s="1"/>
  <c r="BK155" i="19"/>
  <c r="BK86" i="19" s="1"/>
  <c r="BO155" i="19"/>
  <c r="BO86" i="19" s="1"/>
  <c r="BR155" i="19"/>
  <c r="BR86" i="19" s="1"/>
  <c r="BU155" i="19"/>
  <c r="BU86" i="19" s="1"/>
  <c r="E155" i="19"/>
  <c r="E86" i="19" s="1"/>
  <c r="BM155" i="19"/>
  <c r="BM86" i="19" s="1"/>
  <c r="BL155" i="19"/>
  <c r="BL86" i="19" s="1"/>
  <c r="BZ155" i="19"/>
  <c r="BZ86" i="19" s="1"/>
  <c r="S155" i="19"/>
  <c r="S86" i="19" s="1"/>
  <c r="U155" i="19"/>
  <c r="U86" i="19" s="1"/>
  <c r="Z155" i="19"/>
  <c r="Z86" i="19" s="1"/>
  <c r="BI155" i="19"/>
  <c r="BI86" i="19" s="1"/>
  <c r="BE155" i="19"/>
  <c r="BE86" i="19" s="1"/>
  <c r="CB155" i="19"/>
  <c r="CB86" i="19" s="1"/>
  <c r="BN155" i="19"/>
  <c r="BN86" i="19" s="1"/>
  <c r="D155" i="19"/>
  <c r="D86" i="19" s="1"/>
  <c r="BA155" i="19"/>
  <c r="BA86" i="19" s="1"/>
  <c r="Y155" i="19"/>
  <c r="Y86" i="19" s="1"/>
  <c r="BV155" i="19"/>
  <c r="BV86" i="19" s="1"/>
  <c r="BY155" i="19"/>
  <c r="BY86" i="19" s="1"/>
  <c r="P158" i="19"/>
  <c r="E44" i="20"/>
  <c r="N44" i="20"/>
  <c r="AF28" i="17"/>
  <c r="AF29" i="17" s="1"/>
  <c r="AF30" i="17" s="1"/>
  <c r="AF31" i="17" s="1"/>
  <c r="AF32" i="17" s="1"/>
  <c r="AF33" i="17" s="1"/>
  <c r="BD155" i="19"/>
  <c r="BD86" i="19" s="1"/>
  <c r="AN155" i="19"/>
  <c r="AN86" i="19" s="1"/>
  <c r="CC158" i="19"/>
  <c r="J155" i="19"/>
  <c r="J86" i="19" s="1"/>
  <c r="AT155" i="19"/>
  <c r="AT86" i="19" s="1"/>
  <c r="D44" i="20"/>
  <c r="M62" i="20"/>
  <c r="X155" i="19"/>
  <c r="X86" i="19" s="1"/>
  <c r="AW155" i="19"/>
  <c r="AW86" i="19" s="1"/>
  <c r="AO155" i="19"/>
  <c r="AO86" i="19" s="1"/>
  <c r="AI155" i="19"/>
  <c r="AI86" i="19" s="1"/>
  <c r="O69" i="20"/>
  <c r="J30" i="20"/>
  <c r="J115" i="19" s="1"/>
  <c r="J133" i="19" s="1"/>
  <c r="AZ155" i="19"/>
  <c r="AZ86" i="19" s="1"/>
  <c r="M43" i="11"/>
  <c r="BC138" i="19"/>
  <c r="BP107" i="19"/>
  <c r="M44" i="20"/>
  <c r="O44" i="20"/>
  <c r="J69" i="20"/>
  <c r="CC160" i="19"/>
  <c r="DV11" i="18"/>
  <c r="EB11" i="18" s="1"/>
  <c r="N11" i="18"/>
  <c r="T11" i="18" s="1"/>
  <c r="G69" i="20"/>
  <c r="J51" i="20"/>
  <c r="O52" i="11"/>
  <c r="M64" i="11"/>
  <c r="AP54" i="19"/>
  <c r="O62" i="20"/>
  <c r="P161" i="19"/>
  <c r="CC105" i="19"/>
  <c r="P162" i="19"/>
  <c r="AC162" i="19"/>
  <c r="BP138" i="19"/>
  <c r="AP136" i="19"/>
  <c r="G44" i="20"/>
  <c r="J44" i="20"/>
  <c r="T97" i="11"/>
  <c r="T140" i="11"/>
  <c r="H100" i="11"/>
  <c r="K44" i="20"/>
  <c r="AC135" i="19"/>
  <c r="AC159" i="19"/>
  <c r="AP159" i="19"/>
  <c r="BC136" i="19"/>
  <c r="CC138" i="19"/>
  <c r="L61" i="20"/>
  <c r="L62" i="20" s="1"/>
  <c r="H99" i="11"/>
  <c r="I99" i="11" s="1"/>
  <c r="J99" i="11" s="1"/>
  <c r="K99" i="11" s="1"/>
  <c r="H101" i="11"/>
  <c r="K61" i="20"/>
  <c r="K62" i="20" s="1"/>
  <c r="J62" i="20"/>
  <c r="I44" i="20"/>
  <c r="BP135" i="19"/>
  <c r="P105" i="19"/>
  <c r="AC105" i="19"/>
  <c r="BP160" i="19"/>
  <c r="P160" i="19"/>
  <c r="P108" i="19"/>
  <c r="BC108" i="19"/>
  <c r="BC159" i="19"/>
  <c r="AP107" i="19"/>
  <c r="P107" i="19"/>
  <c r="CC107" i="19"/>
  <c r="CC136" i="19"/>
  <c r="BC162" i="19"/>
  <c r="CC162" i="19"/>
  <c r="BP162" i="19"/>
  <c r="CC106" i="19"/>
  <c r="L50" i="20"/>
  <c r="L51" i="20" s="1"/>
  <c r="K51" i="20"/>
  <c r="S124" i="11"/>
  <c r="S120" i="11"/>
  <c r="S116" i="11"/>
  <c r="S123" i="11"/>
  <c r="S125" i="11"/>
  <c r="S121" i="11"/>
  <c r="S117" i="11"/>
  <c r="S129" i="11"/>
  <c r="S119" i="11"/>
  <c r="S126" i="11"/>
  <c r="S122" i="11"/>
  <c r="S118" i="11"/>
  <c r="S131" i="11"/>
  <c r="S128" i="11"/>
  <c r="S130" i="11"/>
  <c r="S127" i="11"/>
  <c r="S115" i="11"/>
  <c r="S110" i="11"/>
  <c r="S106" i="11"/>
  <c r="S133" i="11"/>
  <c r="S113" i="11"/>
  <c r="S132" i="11"/>
  <c r="S111" i="11"/>
  <c r="S109" i="11"/>
  <c r="S112" i="11"/>
  <c r="S107" i="11"/>
  <c r="S105" i="11"/>
  <c r="S108" i="11"/>
  <c r="S103" i="11"/>
  <c r="S114" i="11"/>
  <c r="S104" i="11"/>
  <c r="F62" i="20"/>
  <c r="BC161" i="19"/>
  <c r="CC161" i="19"/>
  <c r="P135" i="19"/>
  <c r="AP135" i="19"/>
  <c r="BC135" i="19"/>
  <c r="AP105" i="19"/>
  <c r="AP160" i="19"/>
  <c r="AC160" i="19"/>
  <c r="AC108" i="19"/>
  <c r="AP108" i="19"/>
  <c r="CC137" i="19"/>
  <c r="P159" i="19"/>
  <c r="AC107" i="19"/>
  <c r="BP136" i="19"/>
  <c r="P136" i="19"/>
  <c r="BC106" i="19"/>
  <c r="AC106" i="19"/>
  <c r="G62" i="20"/>
  <c r="H50" i="20"/>
  <c r="H51" i="20" s="1"/>
  <c r="G51" i="20"/>
  <c r="S167" i="11"/>
  <c r="S163" i="11"/>
  <c r="S159" i="11"/>
  <c r="S160" i="11"/>
  <c r="S164" i="11"/>
  <c r="S172" i="11"/>
  <c r="S168" i="11"/>
  <c r="S166" i="11"/>
  <c r="S169" i="11"/>
  <c r="S165" i="11"/>
  <c r="S161" i="11"/>
  <c r="S173" i="11"/>
  <c r="S162" i="11"/>
  <c r="S171" i="11"/>
  <c r="S170" i="11"/>
  <c r="S174" i="11"/>
  <c r="S176" i="11"/>
  <c r="S158" i="11"/>
  <c r="S156" i="11"/>
  <c r="S175" i="11"/>
  <c r="S154" i="11"/>
  <c r="S157" i="11"/>
  <c r="S152" i="11"/>
  <c r="S148" i="11"/>
  <c r="S144" i="11"/>
  <c r="S155" i="11"/>
  <c r="S150" i="11"/>
  <c r="S146" i="11"/>
  <c r="S142" i="11"/>
  <c r="S153" i="11"/>
  <c r="S149" i="11"/>
  <c r="S145" i="11"/>
  <c r="S151" i="11"/>
  <c r="S147" i="11"/>
  <c r="S143" i="11"/>
  <c r="K69" i="20"/>
  <c r="F51" i="20"/>
  <c r="H102" i="11"/>
  <c r="F44" i="20"/>
  <c r="AC161" i="19"/>
  <c r="BP161" i="19"/>
  <c r="AP161" i="19"/>
  <c r="CC135" i="19"/>
  <c r="BC105" i="19"/>
  <c r="BP105" i="19"/>
  <c r="BC160" i="19"/>
  <c r="BP108" i="19"/>
  <c r="CC108" i="19"/>
  <c r="BP159" i="19"/>
  <c r="CC159" i="19"/>
  <c r="BC107" i="19"/>
  <c r="AC136" i="19"/>
  <c r="AP162" i="19"/>
  <c r="P106" i="19"/>
  <c r="BP106" i="19"/>
  <c r="AP106" i="19"/>
  <c r="Q50" i="20"/>
  <c r="Q51" i="20" s="1"/>
  <c r="AC51" i="20" s="1"/>
  <c r="O51" i="20"/>
  <c r="F69" i="20"/>
  <c r="D30" i="23"/>
  <c r="E47" i="34"/>
  <c r="G12" i="18"/>
  <c r="I52" i="11"/>
  <c r="K64" i="11"/>
  <c r="J28" i="19"/>
  <c r="J20" i="22" s="1"/>
  <c r="S12" i="20"/>
  <c r="S19" i="22" s="1"/>
  <c r="N24" i="21"/>
  <c r="N50" i="21" s="1"/>
  <c r="N52" i="21" s="1"/>
  <c r="G52" i="11"/>
  <c r="I64" i="11"/>
  <c r="M154" i="11"/>
  <c r="N154" i="11" s="1"/>
  <c r="BH75" i="20"/>
  <c r="AL76" i="20"/>
  <c r="AL121" i="19" s="1"/>
  <c r="AL139" i="19" s="1"/>
  <c r="G64" i="11"/>
  <c r="G28" i="19"/>
  <c r="G20" i="22" s="1"/>
  <c r="AE90" i="20"/>
  <c r="AE123" i="19" s="1"/>
  <c r="AE141" i="19" s="1"/>
  <c r="S76" i="20"/>
  <c r="S121" i="19" s="1"/>
  <c r="S139" i="19" s="1"/>
  <c r="AI76" i="20"/>
  <c r="AI121" i="19" s="1"/>
  <c r="AI139" i="19" s="1"/>
  <c r="AM76" i="20"/>
  <c r="AM121" i="19" s="1"/>
  <c r="AM139" i="19" s="1"/>
  <c r="X76" i="20"/>
  <c r="X121" i="19" s="1"/>
  <c r="X139" i="19" s="1"/>
  <c r="K51" i="11"/>
  <c r="K52" i="11"/>
  <c r="M142" i="11"/>
  <c r="N142" i="11" s="1"/>
  <c r="O142" i="11" s="1"/>
  <c r="M52" i="11"/>
  <c r="AZ76" i="20"/>
  <c r="AZ121" i="19" s="1"/>
  <c r="AZ139" i="19" s="1"/>
  <c r="AJ90" i="20"/>
  <c r="AJ123" i="19" s="1"/>
  <c r="AJ141" i="19" s="1"/>
  <c r="M155" i="11"/>
  <c r="N155" i="11" s="1"/>
  <c r="J65" i="11"/>
  <c r="G53" i="11"/>
  <c r="I53" i="11"/>
  <c r="AO17" i="17"/>
  <c r="F13" i="5" s="1"/>
  <c r="F31" i="36" s="1"/>
  <c r="O66" i="11"/>
  <c r="AV27" i="17"/>
  <c r="Q14" i="5" s="1"/>
  <c r="Q32" i="36" s="1"/>
  <c r="M47" i="11"/>
  <c r="K72" i="11"/>
  <c r="M162" i="11"/>
  <c r="M78" i="11"/>
  <c r="G43" i="11"/>
  <c r="G72" i="11"/>
  <c r="R157" i="11"/>
  <c r="R162" i="11"/>
  <c r="BN76" i="20"/>
  <c r="BN121" i="19" s="1"/>
  <c r="BN139" i="19" s="1"/>
  <c r="M143" i="11"/>
  <c r="N143" i="11" s="1"/>
  <c r="M157" i="11"/>
  <c r="O65" i="11"/>
  <c r="O53" i="11"/>
  <c r="H53" i="11"/>
  <c r="AH90" i="20"/>
  <c r="AH123" i="19" s="1"/>
  <c r="AH141" i="19" s="1"/>
  <c r="M132" i="11"/>
  <c r="G47" i="11"/>
  <c r="E50" i="34"/>
  <c r="O72" i="11"/>
  <c r="M88" i="20"/>
  <c r="N89" i="20" s="1"/>
  <c r="N72" i="11"/>
  <c r="M128" i="11"/>
  <c r="N128" i="11" s="1"/>
  <c r="O128" i="11" s="1"/>
  <c r="P128" i="11" s="1"/>
  <c r="Q128" i="11" s="1"/>
  <c r="O43" i="11"/>
  <c r="I43" i="11"/>
  <c r="R155" i="11"/>
  <c r="AL90" i="20"/>
  <c r="AL123" i="19" s="1"/>
  <c r="AL141" i="19" s="1"/>
  <c r="F35" i="20"/>
  <c r="G36" i="20" s="1"/>
  <c r="G37" i="20" s="1"/>
  <c r="G116" i="19" s="1"/>
  <c r="G134" i="19" s="1"/>
  <c r="G88" i="20"/>
  <c r="H89" i="20" s="1"/>
  <c r="H90" i="20" s="1"/>
  <c r="H123" i="19" s="1"/>
  <c r="H141" i="19" s="1"/>
  <c r="N88" i="20"/>
  <c r="O89" i="20" s="1"/>
  <c r="AF75" i="20"/>
  <c r="AF76" i="20" s="1"/>
  <c r="AF121" i="19" s="1"/>
  <c r="AF139" i="19" s="1"/>
  <c r="W76" i="20"/>
  <c r="W121" i="19" s="1"/>
  <c r="W139" i="19" s="1"/>
  <c r="AW90" i="20"/>
  <c r="AW123" i="19" s="1"/>
  <c r="AW141" i="19" s="1"/>
  <c r="AT90" i="20"/>
  <c r="AT123" i="19" s="1"/>
  <c r="AT141" i="19" s="1"/>
  <c r="AA90" i="20"/>
  <c r="AA123" i="19" s="1"/>
  <c r="AA141" i="19" s="1"/>
  <c r="AS90" i="20"/>
  <c r="AS123" i="19" s="1"/>
  <c r="AS141" i="19" s="1"/>
  <c r="AN75" i="20"/>
  <c r="BD90" i="20"/>
  <c r="BD123" i="19" s="1"/>
  <c r="BD141" i="19" s="1"/>
  <c r="BA90" i="20"/>
  <c r="BA123" i="19" s="1"/>
  <c r="BA141" i="19" s="1"/>
  <c r="AU90" i="20"/>
  <c r="AU123" i="19" s="1"/>
  <c r="AU141" i="19" s="1"/>
  <c r="BB90" i="20"/>
  <c r="BB123" i="19" s="1"/>
  <c r="BB141" i="19" s="1"/>
  <c r="AX90" i="20"/>
  <c r="AX123" i="19" s="1"/>
  <c r="AX141" i="19" s="1"/>
  <c r="BQ140" i="19"/>
  <c r="CC140" i="19" s="1"/>
  <c r="BJ76" i="20"/>
  <c r="BJ121" i="19" s="1"/>
  <c r="BJ139" i="19" s="1"/>
  <c r="BE90" i="20"/>
  <c r="BE123" i="19" s="1"/>
  <c r="BE141" i="19" s="1"/>
  <c r="AZ12" i="20"/>
  <c r="BA13" i="20" s="1"/>
  <c r="AV90" i="20"/>
  <c r="AV123" i="19" s="1"/>
  <c r="AV141" i="19" s="1"/>
  <c r="AB90" i="20"/>
  <c r="AB123" i="19" s="1"/>
  <c r="AB141" i="19" s="1"/>
  <c r="D90" i="20"/>
  <c r="D123" i="19" s="1"/>
  <c r="D141" i="19" s="1"/>
  <c r="BN12" i="20"/>
  <c r="BO13" i="20" s="1"/>
  <c r="K88" i="20"/>
  <c r="L89" i="20" s="1"/>
  <c r="L90" i="20" s="1"/>
  <c r="L123" i="19" s="1"/>
  <c r="L141" i="19" s="1"/>
  <c r="BN90" i="20"/>
  <c r="BN123" i="19" s="1"/>
  <c r="BN141" i="19" s="1"/>
  <c r="AA12" i="20"/>
  <c r="AB13" i="20" s="1"/>
  <c r="BD76" i="20"/>
  <c r="BD121" i="19" s="1"/>
  <c r="BD139" i="19" s="1"/>
  <c r="BH90" i="20"/>
  <c r="BH123" i="19" s="1"/>
  <c r="BH141" i="19" s="1"/>
  <c r="BM90" i="20"/>
  <c r="BM123" i="19" s="1"/>
  <c r="BM141" i="19" s="1"/>
  <c r="R90" i="20"/>
  <c r="R123" i="19" s="1"/>
  <c r="R141" i="19" s="1"/>
  <c r="AP44" i="20"/>
  <c r="AC44" i="20"/>
  <c r="BP44" i="20"/>
  <c r="BC44" i="20"/>
  <c r="AW76" i="20"/>
  <c r="AW121" i="19" s="1"/>
  <c r="AW139" i="19" s="1"/>
  <c r="AK90" i="20"/>
  <c r="AK123" i="19" s="1"/>
  <c r="AK141" i="19" s="1"/>
  <c r="E75" i="20"/>
  <c r="AV12" i="20"/>
  <c r="AV19" i="22" s="1"/>
  <c r="AK76" i="20"/>
  <c r="AK121" i="19" s="1"/>
  <c r="AK139" i="19" s="1"/>
  <c r="BA76" i="20"/>
  <c r="BA121" i="19" s="1"/>
  <c r="BA139" i="19" s="1"/>
  <c r="BQ121" i="19"/>
  <c r="CC121" i="19" s="1"/>
  <c r="AV76" i="20"/>
  <c r="AV121" i="19" s="1"/>
  <c r="AV139" i="19" s="1"/>
  <c r="AX76" i="20"/>
  <c r="AX121" i="19" s="1"/>
  <c r="AX139" i="19" s="1"/>
  <c r="V90" i="20"/>
  <c r="V123" i="19" s="1"/>
  <c r="V141" i="19" s="1"/>
  <c r="AK12" i="20"/>
  <c r="AL13" i="20" s="1"/>
  <c r="O88" i="20"/>
  <c r="Q89" i="20" s="1"/>
  <c r="Q90" i="20" s="1"/>
  <c r="Q123" i="19" s="1"/>
  <c r="BL90" i="20"/>
  <c r="BL123" i="19" s="1"/>
  <c r="BL141" i="19" s="1"/>
  <c r="AJ76" i="20"/>
  <c r="AJ121" i="19" s="1"/>
  <c r="AJ139" i="19" s="1"/>
  <c r="Z76" i="20"/>
  <c r="Z121" i="19" s="1"/>
  <c r="Z139" i="19" s="1"/>
  <c r="S90" i="20"/>
  <c r="S123" i="19" s="1"/>
  <c r="S141" i="19" s="1"/>
  <c r="BB12" i="20"/>
  <c r="BD13" i="20" s="1"/>
  <c r="U12" i="20"/>
  <c r="U19" i="22" s="1"/>
  <c r="BN83" i="20"/>
  <c r="BN122" i="19" s="1"/>
  <c r="BN140" i="19" s="1"/>
  <c r="BO76" i="20"/>
  <c r="BO121" i="19" s="1"/>
  <c r="BO139" i="19" s="1"/>
  <c r="AF90" i="20"/>
  <c r="AF123" i="19" s="1"/>
  <c r="AF141" i="19" s="1"/>
  <c r="AY76" i="20"/>
  <c r="AY121" i="19" s="1"/>
  <c r="AY139" i="19" s="1"/>
  <c r="AD90" i="20"/>
  <c r="AD123" i="19" s="1"/>
  <c r="AD141" i="19" s="1"/>
  <c r="Y76" i="20"/>
  <c r="Y121" i="19" s="1"/>
  <c r="Y139" i="19" s="1"/>
  <c r="BB76" i="20"/>
  <c r="BB121" i="19" s="1"/>
  <c r="BB139" i="19" s="1"/>
  <c r="L23" i="20"/>
  <c r="L114" i="19" s="1"/>
  <c r="L132" i="19" s="1"/>
  <c r="T90" i="20"/>
  <c r="T123" i="19" s="1"/>
  <c r="T141" i="19" s="1"/>
  <c r="N29" i="20"/>
  <c r="N30" i="20" s="1"/>
  <c r="N115" i="19" s="1"/>
  <c r="N133" i="19" s="1"/>
  <c r="I88" i="20"/>
  <c r="J89" i="20" s="1"/>
  <c r="J88" i="20"/>
  <c r="K89" i="20" s="1"/>
  <c r="AI90" i="20"/>
  <c r="AI123" i="19" s="1"/>
  <c r="AI141" i="19" s="1"/>
  <c r="AZ90" i="20"/>
  <c r="AZ123" i="19" s="1"/>
  <c r="AZ141" i="19" s="1"/>
  <c r="AI12" i="20"/>
  <c r="AI19" i="22" s="1"/>
  <c r="AN90" i="20"/>
  <c r="AN123" i="19" s="1"/>
  <c r="AN141" i="19" s="1"/>
  <c r="AG12" i="20"/>
  <c r="AG19" i="22" s="1"/>
  <c r="U76" i="20"/>
  <c r="U121" i="19" s="1"/>
  <c r="U139" i="19" s="1"/>
  <c r="V76" i="20"/>
  <c r="V121" i="19" s="1"/>
  <c r="V139" i="19" s="1"/>
  <c r="T30" i="20"/>
  <c r="T115" i="19" s="1"/>
  <c r="T133" i="19" s="1"/>
  <c r="AU75" i="20"/>
  <c r="AU76" i="20" s="1"/>
  <c r="AU121" i="19" s="1"/>
  <c r="AU139" i="19" s="1"/>
  <c r="AO12" i="20"/>
  <c r="AO19" i="22" s="1"/>
  <c r="AP19" i="22" s="1"/>
  <c r="F17" i="12" s="1"/>
  <c r="AG76" i="20"/>
  <c r="AG121" i="19" s="1"/>
  <c r="AG139" i="19" s="1"/>
  <c r="AH76" i="20"/>
  <c r="AH121" i="19" s="1"/>
  <c r="AH139" i="19" s="1"/>
  <c r="BE76" i="20"/>
  <c r="BE121" i="19" s="1"/>
  <c r="BE139" i="19" s="1"/>
  <c r="AB76" i="20"/>
  <c r="AB121" i="19" s="1"/>
  <c r="AB139" i="19" s="1"/>
  <c r="L37" i="20"/>
  <c r="L116" i="19" s="1"/>
  <c r="L134" i="19" s="1"/>
  <c r="AS76" i="20"/>
  <c r="AS121" i="19" s="1"/>
  <c r="AS139" i="19" s="1"/>
  <c r="BO90" i="20"/>
  <c r="BO123" i="19" s="1"/>
  <c r="BO141" i="19" s="1"/>
  <c r="T76" i="20"/>
  <c r="T121" i="19" s="1"/>
  <c r="T139" i="19" s="1"/>
  <c r="AD76" i="20"/>
  <c r="AD121" i="19" s="1"/>
  <c r="AD139" i="19" s="1"/>
  <c r="BH74" i="20"/>
  <c r="BI75" i="20" s="1"/>
  <c r="BI76" i="20" s="1"/>
  <c r="BI121" i="19" s="1"/>
  <c r="BI139" i="19" s="1"/>
  <c r="BH119" i="19"/>
  <c r="BH137" i="19" s="1"/>
  <c r="AX12" i="20"/>
  <c r="AY13" i="20" s="1"/>
  <c r="BL74" i="20"/>
  <c r="BM75" i="20" s="1"/>
  <c r="BM76" i="20" s="1"/>
  <c r="BM121" i="19" s="1"/>
  <c r="BM139" i="19" s="1"/>
  <c r="BL119" i="19"/>
  <c r="BL137" i="19" s="1"/>
  <c r="M74" i="20"/>
  <c r="N75" i="20" s="1"/>
  <c r="M120" i="19"/>
  <c r="M138" i="19" s="1"/>
  <c r="O74" i="20"/>
  <c r="Q75" i="20" s="1"/>
  <c r="O120" i="19"/>
  <c r="O138" i="19" s="1"/>
  <c r="AQ74" i="20"/>
  <c r="AR75" i="20" s="1"/>
  <c r="AR76" i="20" s="1"/>
  <c r="AR121" i="19" s="1"/>
  <c r="AR139" i="19" s="1"/>
  <c r="AQ119" i="19"/>
  <c r="AD137" i="19"/>
  <c r="F74" i="20"/>
  <c r="G75" i="20" s="1"/>
  <c r="F120" i="19"/>
  <c r="F138" i="19" s="1"/>
  <c r="J74" i="20"/>
  <c r="K75" i="20" s="1"/>
  <c r="J120" i="19"/>
  <c r="J138" i="19" s="1"/>
  <c r="P119" i="19"/>
  <c r="N74" i="20"/>
  <c r="O75" i="20" s="1"/>
  <c r="N120" i="19"/>
  <c r="N138" i="19" s="1"/>
  <c r="Q74" i="20"/>
  <c r="R75" i="20" s="1"/>
  <c r="R76" i="20" s="1"/>
  <c r="R121" i="19" s="1"/>
  <c r="R139" i="19" s="1"/>
  <c r="Q119" i="19"/>
  <c r="K74" i="20"/>
  <c r="L75" i="20" s="1"/>
  <c r="L76" i="20" s="1"/>
  <c r="L121" i="19" s="1"/>
  <c r="L139" i="19" s="1"/>
  <c r="K120" i="19"/>
  <c r="K138" i="19" s="1"/>
  <c r="G74" i="20"/>
  <c r="H75" i="20" s="1"/>
  <c r="H76" i="20" s="1"/>
  <c r="H121" i="19" s="1"/>
  <c r="H139" i="19" s="1"/>
  <c r="G120" i="19"/>
  <c r="G138" i="19" s="1"/>
  <c r="H23" i="20"/>
  <c r="H114" i="19" s="1"/>
  <c r="H132" i="19" s="1"/>
  <c r="E74" i="20"/>
  <c r="F75" i="20" s="1"/>
  <c r="E120" i="19"/>
  <c r="AN74" i="20"/>
  <c r="AO75" i="20" s="1"/>
  <c r="AO76" i="20" s="1"/>
  <c r="AO121" i="19" s="1"/>
  <c r="AO139" i="19" s="1"/>
  <c r="AO131" i="19" s="1"/>
  <c r="AO85" i="19" s="1"/>
  <c r="AN119" i="19"/>
  <c r="AN137" i="19" s="1"/>
  <c r="P137" i="19"/>
  <c r="BK28" i="19"/>
  <c r="BK20" i="22" s="1"/>
  <c r="I28" i="19"/>
  <c r="I20" i="22" s="1"/>
  <c r="BC165" i="19"/>
  <c r="BD44" i="19"/>
  <c r="BD29" i="19" s="1"/>
  <c r="BD28" i="19" s="1"/>
  <c r="BP53" i="19"/>
  <c r="AD24" i="21"/>
  <c r="AD50" i="21" s="1"/>
  <c r="AD52" i="21" s="1"/>
  <c r="AZ24" i="21"/>
  <c r="AZ50" i="21" s="1"/>
  <c r="AZ52" i="21" s="1"/>
  <c r="D24" i="21"/>
  <c r="D50" i="21" s="1"/>
  <c r="D52" i="21" s="1"/>
  <c r="G68" i="11"/>
  <c r="Q101" i="19"/>
  <c r="Q84" i="19" s="1"/>
  <c r="BA83" i="20"/>
  <c r="BA122" i="19" s="1"/>
  <c r="BA140" i="19" s="1"/>
  <c r="N58" i="11"/>
  <c r="N21" i="11"/>
  <c r="N30" i="18"/>
  <c r="T30" i="18" s="1"/>
  <c r="EJ30" i="18" s="1"/>
  <c r="G18" i="11"/>
  <c r="D44" i="19"/>
  <c r="D29" i="19" s="1"/>
  <c r="D28" i="19" s="1"/>
  <c r="N62" i="11"/>
  <c r="AJ12" i="20"/>
  <c r="AK13" i="20" s="1"/>
  <c r="O46" i="11"/>
  <c r="N67" i="11"/>
  <c r="N14" i="11"/>
  <c r="BC156" i="19"/>
  <c r="M107" i="11"/>
  <c r="N52" i="11"/>
  <c r="I55" i="11"/>
  <c r="M54" i="11"/>
  <c r="N54" i="11"/>
  <c r="N48" i="11"/>
  <c r="R155" i="19"/>
  <c r="R86" i="19" s="1"/>
  <c r="AP52" i="19"/>
  <c r="N65" i="11"/>
  <c r="G55" i="11"/>
  <c r="N30" i="11"/>
  <c r="O55" i="11"/>
  <c r="M145" i="11"/>
  <c r="AF23" i="20"/>
  <c r="AF114" i="19" s="1"/>
  <c r="AF132" i="19" s="1"/>
  <c r="N28" i="11"/>
  <c r="O18" i="11"/>
  <c r="N24" i="11"/>
  <c r="N15" i="11"/>
  <c r="BF28" i="19"/>
  <c r="BF22" i="19" s="1"/>
  <c r="BF13" i="19" s="1"/>
  <c r="AS155" i="19"/>
  <c r="AS86" i="19" s="1"/>
  <c r="N17" i="11"/>
  <c r="M68" i="11"/>
  <c r="N68" i="11"/>
  <c r="O68" i="11"/>
  <c r="K54" i="11"/>
  <c r="M158" i="11"/>
  <c r="E29" i="20"/>
  <c r="E30" i="20" s="1"/>
  <c r="E115" i="19" s="1"/>
  <c r="E133" i="19" s="1"/>
  <c r="W24" i="21"/>
  <c r="W50" i="21" s="1"/>
  <c r="W52" i="21" s="1"/>
  <c r="M103" i="11"/>
  <c r="H55" i="11"/>
  <c r="N63" i="11"/>
  <c r="N60" i="11"/>
  <c r="M100" i="11"/>
  <c r="I18" i="11"/>
  <c r="M18" i="11"/>
  <c r="M149" i="11"/>
  <c r="N64" i="11"/>
  <c r="N16" i="11"/>
  <c r="N61" i="11"/>
  <c r="G54" i="11"/>
  <c r="I40" i="11"/>
  <c r="L55" i="11"/>
  <c r="I68" i="11"/>
  <c r="M32" i="11"/>
  <c r="J55" i="11"/>
  <c r="N57" i="11"/>
  <c r="N26" i="11"/>
  <c r="N51" i="11"/>
  <c r="N53" i="11"/>
  <c r="K55" i="11"/>
  <c r="N18" i="11"/>
  <c r="N13" i="11"/>
  <c r="M55" i="11"/>
  <c r="K18" i="11"/>
  <c r="N20" i="11"/>
  <c r="M133" i="11"/>
  <c r="N133" i="11" s="1"/>
  <c r="N29" i="11"/>
  <c r="I54" i="11"/>
  <c r="N27" i="11"/>
  <c r="K68" i="11"/>
  <c r="O54" i="11"/>
  <c r="I46" i="11"/>
  <c r="G32" i="11"/>
  <c r="Z28" i="19"/>
  <c r="Z20" i="22" s="1"/>
  <c r="O32" i="11"/>
  <c r="BF12" i="20"/>
  <c r="BF19" i="22" s="1"/>
  <c r="Y24" i="21"/>
  <c r="Y50" i="21" s="1"/>
  <c r="Y52" i="21" s="1"/>
  <c r="I60" i="11"/>
  <c r="DV34" i="18"/>
  <c r="DX34" i="18" s="1"/>
  <c r="I66" i="11"/>
  <c r="O60" i="11"/>
  <c r="BJ37" i="20"/>
  <c r="BJ116" i="19" s="1"/>
  <c r="BJ134" i="19" s="1"/>
  <c r="O19" i="11"/>
  <c r="BE37" i="20"/>
  <c r="BE116" i="19" s="1"/>
  <c r="BE134" i="19" s="1"/>
  <c r="E45" i="34"/>
  <c r="E30" i="34"/>
  <c r="E52" i="34"/>
  <c r="AQ155" i="19"/>
  <c r="AQ86" i="19" s="1"/>
  <c r="M60" i="11"/>
  <c r="H66" i="11"/>
  <c r="AH27" i="17"/>
  <c r="Q12" i="5" s="1"/>
  <c r="Q30" i="36" s="1"/>
  <c r="I19" i="11"/>
  <c r="E28" i="34"/>
  <c r="E56" i="34"/>
  <c r="BE24" i="21"/>
  <c r="BE50" i="21" s="1"/>
  <c r="BE52" i="21" s="1"/>
  <c r="G24" i="21"/>
  <c r="G50" i="21" s="1"/>
  <c r="G52" i="21" s="1"/>
  <c r="R150" i="11"/>
  <c r="R156" i="11"/>
  <c r="G66" i="11"/>
  <c r="M66" i="11"/>
  <c r="N66" i="11"/>
  <c r="K66" i="11"/>
  <c r="AB83" i="20"/>
  <c r="AB122" i="19" s="1"/>
  <c r="AB140" i="19" s="1"/>
  <c r="G60" i="11"/>
  <c r="BJ12" i="20"/>
  <c r="BJ19" i="22" s="1"/>
  <c r="G215" i="19"/>
  <c r="K60" i="11"/>
  <c r="E46" i="34"/>
  <c r="E36" i="34"/>
  <c r="M44" i="19"/>
  <c r="M29" i="19" s="1"/>
  <c r="M28" i="19" s="1"/>
  <c r="M20" i="22" s="1"/>
  <c r="AP53" i="19"/>
  <c r="F83" i="20"/>
  <c r="F122" i="19" s="1"/>
  <c r="F140" i="19" s="1"/>
  <c r="M24" i="21"/>
  <c r="M50" i="21" s="1"/>
  <c r="M52" i="21" s="1"/>
  <c r="V12" i="20"/>
  <c r="W13" i="20" s="1"/>
  <c r="I51" i="11"/>
  <c r="D37" i="20"/>
  <c r="D116" i="19" s="1"/>
  <c r="D134" i="19" s="1"/>
  <c r="BP163" i="19"/>
  <c r="H40" i="11"/>
  <c r="K40" i="11"/>
  <c r="H37" i="20"/>
  <c r="H116" i="19" s="1"/>
  <c r="H134" i="19" s="1"/>
  <c r="K46" i="11"/>
  <c r="AD101" i="19"/>
  <c r="AD84" i="19" s="1"/>
  <c r="R24" i="21"/>
  <c r="R50" i="21" s="1"/>
  <c r="R52" i="21" s="1"/>
  <c r="M141" i="11"/>
  <c r="S141" i="11" s="1"/>
  <c r="BH28" i="19"/>
  <c r="BH20" i="22" s="1"/>
  <c r="AM90" i="20"/>
  <c r="AM123" i="19" s="1"/>
  <c r="AM141" i="19" s="1"/>
  <c r="AJ83" i="20"/>
  <c r="AJ122" i="19" s="1"/>
  <c r="AJ140" i="19" s="1"/>
  <c r="O51" i="11"/>
  <c r="J26" i="11"/>
  <c r="BI12" i="20"/>
  <c r="BI19" i="22" s="1"/>
  <c r="L22" i="11"/>
  <c r="J64" i="11"/>
  <c r="I56" i="11"/>
  <c r="O56" i="11"/>
  <c r="G40" i="11"/>
  <c r="G46" i="11"/>
  <c r="O30" i="20"/>
  <c r="O115" i="19" s="1"/>
  <c r="O133" i="19" s="1"/>
  <c r="D83" i="20"/>
  <c r="D122" i="19" s="1"/>
  <c r="D140" i="19" s="1"/>
  <c r="AQ24" i="21"/>
  <c r="AQ50" i="21" s="1"/>
  <c r="AQ52" i="21" s="1"/>
  <c r="AH26" i="18"/>
  <c r="M144" i="11"/>
  <c r="N144" i="11" s="1"/>
  <c r="O144" i="11" s="1"/>
  <c r="G51" i="11"/>
  <c r="Q44" i="19"/>
  <c r="Q29" i="19" s="1"/>
  <c r="P46" i="19"/>
  <c r="BM12" i="20"/>
  <c r="BN13" i="20" s="1"/>
  <c r="BI83" i="20"/>
  <c r="BI122" i="19" s="1"/>
  <c r="BI140" i="19" s="1"/>
  <c r="AO44" i="19"/>
  <c r="AO29" i="19" s="1"/>
  <c r="AO28" i="19" s="1"/>
  <c r="AO20" i="22" s="1"/>
  <c r="M56" i="11"/>
  <c r="M51" i="11"/>
  <c r="F28" i="19"/>
  <c r="F22" i="19" s="1"/>
  <c r="F13" i="19" s="1"/>
  <c r="P47" i="19"/>
  <c r="AE12" i="20"/>
  <c r="AF13" i="20" s="1"/>
  <c r="AO16" i="17"/>
  <c r="E13" i="5" s="1"/>
  <c r="E31" i="36" s="1"/>
  <c r="D12" i="20"/>
  <c r="E13" i="20" s="1"/>
  <c r="N56" i="11"/>
  <c r="K56" i="11"/>
  <c r="G56" i="11"/>
  <c r="AE30" i="20"/>
  <c r="AE115" i="19" s="1"/>
  <c r="AE133" i="19" s="1"/>
  <c r="L30" i="20"/>
  <c r="L115" i="19" s="1"/>
  <c r="L133" i="19" s="1"/>
  <c r="H29" i="20"/>
  <c r="H30" i="20" s="1"/>
  <c r="H115" i="19" s="1"/>
  <c r="H133" i="19" s="1"/>
  <c r="M79" i="11"/>
  <c r="K78" i="11"/>
  <c r="AM12" i="20"/>
  <c r="AM19" i="22" s="1"/>
  <c r="AP158" i="19"/>
  <c r="AG23" i="20"/>
  <c r="AG114" i="19" s="1"/>
  <c r="R146" i="11"/>
  <c r="AM38" i="18"/>
  <c r="AM44" i="18"/>
  <c r="AL12" i="18"/>
  <c r="Z101" i="19"/>
  <c r="Z84" i="19" s="1"/>
  <c r="AR155" i="19"/>
  <c r="AR86" i="19" s="1"/>
  <c r="I24" i="21"/>
  <c r="I50" i="21" s="1"/>
  <c r="I52" i="21" s="1"/>
  <c r="AC104" i="19"/>
  <c r="E101" i="19"/>
  <c r="E84" i="19" s="1"/>
  <c r="AF12" i="18"/>
  <c r="M101" i="19"/>
  <c r="M84" i="19" s="1"/>
  <c r="H101" i="19"/>
  <c r="H84" i="19" s="1"/>
  <c r="AD12" i="18"/>
  <c r="K28" i="19"/>
  <c r="K20" i="22" s="1"/>
  <c r="AT37" i="20"/>
  <c r="AT116" i="19" s="1"/>
  <c r="AT134" i="19" s="1"/>
  <c r="AS12" i="20"/>
  <c r="AT13" i="20" s="1"/>
  <c r="E117" i="34"/>
  <c r="D38" i="11"/>
  <c r="M131" i="11"/>
  <c r="I42" i="11"/>
  <c r="AF57" i="18"/>
  <c r="U89" i="20"/>
  <c r="U90" i="20" s="1"/>
  <c r="U123" i="19" s="1"/>
  <c r="U141" i="19" s="1"/>
  <c r="BC46" i="19"/>
  <c r="BO12" i="20"/>
  <c r="BO19" i="22" s="1"/>
  <c r="BP19" i="22" s="1"/>
  <c r="H17" i="12" s="1"/>
  <c r="H47" i="25" s="1"/>
  <c r="O59" i="11"/>
  <c r="N59" i="11"/>
  <c r="G42" i="11"/>
  <c r="AH12" i="20"/>
  <c r="AI13" i="20" s="1"/>
  <c r="Y12" i="20"/>
  <c r="Z13" i="20" s="1"/>
  <c r="O28" i="19"/>
  <c r="O20" i="22" s="1"/>
  <c r="AA28" i="19"/>
  <c r="AA20" i="22" s="1"/>
  <c r="AC45" i="19"/>
  <c r="AS83" i="20"/>
  <c r="AS122" i="19" s="1"/>
  <c r="AS140" i="19" s="1"/>
  <c r="I32" i="11"/>
  <c r="O24" i="21"/>
  <c r="O50" i="21" s="1"/>
  <c r="O52" i="21" s="1"/>
  <c r="R101" i="19"/>
  <c r="R84" i="19" s="1"/>
  <c r="J24" i="21"/>
  <c r="J50" i="21" s="1"/>
  <c r="J52" i="21" s="1"/>
  <c r="K24" i="21"/>
  <c r="K50" i="21" s="1"/>
  <c r="K52" i="21" s="1"/>
  <c r="Q82" i="20"/>
  <c r="Q83" i="20" s="1"/>
  <c r="Q122" i="19" s="1"/>
  <c r="O83" i="20"/>
  <c r="O122" i="19" s="1"/>
  <c r="O140" i="19" s="1"/>
  <c r="O37" i="11"/>
  <c r="G37" i="11"/>
  <c r="M37" i="11"/>
  <c r="H110" i="11"/>
  <c r="M110" i="11"/>
  <c r="R121" i="11"/>
  <c r="G36" i="11"/>
  <c r="M121" i="11"/>
  <c r="N121" i="11" s="1"/>
  <c r="M36" i="11"/>
  <c r="R149" i="11"/>
  <c r="K59" i="11"/>
  <c r="G59" i="11"/>
  <c r="I59" i="11"/>
  <c r="H108" i="11"/>
  <c r="M108" i="11"/>
  <c r="E113" i="34"/>
  <c r="E114" i="34"/>
  <c r="E115" i="34"/>
  <c r="E118" i="34"/>
  <c r="R108" i="11"/>
  <c r="G23" i="11"/>
  <c r="G22" i="11"/>
  <c r="R107" i="11"/>
  <c r="I22" i="11"/>
  <c r="N22" i="11"/>
  <c r="H28" i="19"/>
  <c r="H20" i="22" s="1"/>
  <c r="O22" i="11"/>
  <c r="M151" i="11"/>
  <c r="AH31" i="17"/>
  <c r="U12" i="5" s="1"/>
  <c r="U30" i="36" s="1"/>
  <c r="BD23" i="20"/>
  <c r="BD114" i="19" s="1"/>
  <c r="BD132" i="19" s="1"/>
  <c r="E116" i="34"/>
  <c r="N175" i="11"/>
  <c r="M122" i="11"/>
  <c r="N122" i="11" s="1"/>
  <c r="AC53" i="19"/>
  <c r="R44" i="19"/>
  <c r="R29" i="19" s="1"/>
  <c r="R28" i="19" s="1"/>
  <c r="R20" i="22" s="1"/>
  <c r="BG36" i="20"/>
  <c r="BG37" i="20" s="1"/>
  <c r="BG116" i="19" s="1"/>
  <c r="BG134" i="19" s="1"/>
  <c r="BF37" i="20"/>
  <c r="BF116" i="19" s="1"/>
  <c r="BF134" i="19" s="1"/>
  <c r="R168" i="11"/>
  <c r="O78" i="11"/>
  <c r="G78" i="11"/>
  <c r="BP158" i="19"/>
  <c r="BJ155" i="19"/>
  <c r="BJ86" i="19" s="1"/>
  <c r="AS29" i="20"/>
  <c r="AS30" i="20" s="1"/>
  <c r="AS115" i="19" s="1"/>
  <c r="AS133" i="19" s="1"/>
  <c r="AR12" i="20"/>
  <c r="AS13" i="20" s="1"/>
  <c r="AM101" i="19"/>
  <c r="AM84" i="19" s="1"/>
  <c r="X24" i="21"/>
  <c r="X50" i="21" s="1"/>
  <c r="X52" i="21" s="1"/>
  <c r="D101" i="19"/>
  <c r="D84" i="19" s="1"/>
  <c r="N101" i="19"/>
  <c r="N84" i="19" s="1"/>
  <c r="AC103" i="19"/>
  <c r="L47" i="11"/>
  <c r="L54" i="11"/>
  <c r="L68" i="11"/>
  <c r="L67" i="11"/>
  <c r="L17" i="11"/>
  <c r="R173" i="11"/>
  <c r="K83" i="11"/>
  <c r="O83" i="11"/>
  <c r="M173" i="11"/>
  <c r="N173" i="11" s="1"/>
  <c r="O173" i="11" s="1"/>
  <c r="P173" i="11" s="1"/>
  <c r="Q173" i="11" s="1"/>
  <c r="M83" i="11"/>
  <c r="R176" i="11"/>
  <c r="G86" i="11"/>
  <c r="M86" i="11"/>
  <c r="K86" i="11"/>
  <c r="N86" i="11"/>
  <c r="AL12" i="20"/>
  <c r="AM13" i="20" s="1"/>
  <c r="I86" i="11"/>
  <c r="G83" i="11"/>
  <c r="M167" i="11"/>
  <c r="N167" i="11" s="1"/>
  <c r="I77" i="11"/>
  <c r="CA28" i="19"/>
  <c r="CA20" i="22" s="1"/>
  <c r="BZ28" i="19"/>
  <c r="BZ22" i="19" s="1"/>
  <c r="BZ13" i="19" s="1"/>
  <c r="M22" i="11"/>
  <c r="Y28" i="19"/>
  <c r="Y22" i="19" s="1"/>
  <c r="Y13" i="19" s="1"/>
  <c r="M113" i="11"/>
  <c r="N113" i="11" s="1"/>
  <c r="O113" i="11" s="1"/>
  <c r="U28" i="19"/>
  <c r="U22" i="19" s="1"/>
  <c r="U13" i="19" s="1"/>
  <c r="M23" i="11"/>
  <c r="O23" i="11"/>
  <c r="I23" i="11"/>
  <c r="M176" i="11"/>
  <c r="N176" i="11" s="1"/>
  <c r="O176" i="11" s="1"/>
  <c r="E111" i="34"/>
  <c r="AE101" i="19"/>
  <c r="AE84" i="19" s="1"/>
  <c r="I37" i="11"/>
  <c r="O36" i="11"/>
  <c r="K36" i="11"/>
  <c r="AH28" i="19"/>
  <c r="AH20" i="22" s="1"/>
  <c r="P102" i="19"/>
  <c r="AM51" i="18"/>
  <c r="BC157" i="19"/>
  <c r="BG89" i="20"/>
  <c r="BG90" i="20" s="1"/>
  <c r="BG123" i="19" s="1"/>
  <c r="BG141" i="19" s="1"/>
  <c r="BF90" i="20"/>
  <c r="BF123" i="19" s="1"/>
  <c r="BF141" i="19" s="1"/>
  <c r="W155" i="19"/>
  <c r="W86" i="19" s="1"/>
  <c r="AP163" i="19"/>
  <c r="AG155" i="19"/>
  <c r="AG86" i="19" s="1"/>
  <c r="H168" i="11"/>
  <c r="M168" i="11"/>
  <c r="BP52" i="19"/>
  <c r="BI44" i="19"/>
  <c r="BI29" i="19" s="1"/>
  <c r="BI28" i="19" s="1"/>
  <c r="BI20" i="22" s="1"/>
  <c r="BG44" i="19"/>
  <c r="BG29" i="19" s="1"/>
  <c r="BG28" i="19" s="1"/>
  <c r="BG22" i="19" s="1"/>
  <c r="BG13" i="19" s="1"/>
  <c r="BP46" i="19"/>
  <c r="BE28" i="19"/>
  <c r="BE20" i="22" s="1"/>
  <c r="O259" i="19"/>
  <c r="O258" i="19" s="1"/>
  <c r="O215" i="19"/>
  <c r="T101" i="19"/>
  <c r="T84" i="19" s="1"/>
  <c r="N21" i="20"/>
  <c r="O22" i="20" s="1"/>
  <c r="O23" i="20" s="1"/>
  <c r="O114" i="19" s="1"/>
  <c r="O132" i="19" s="1"/>
  <c r="AS101" i="19"/>
  <c r="AS84" i="19" s="1"/>
  <c r="P156" i="19"/>
  <c r="AW28" i="19"/>
  <c r="AW20" i="22" s="1"/>
  <c r="AJ28" i="19"/>
  <c r="AJ20" i="22" s="1"/>
  <c r="V24" i="21"/>
  <c r="V50" i="21" s="1"/>
  <c r="V52" i="21" s="1"/>
  <c r="BC164" i="19"/>
  <c r="BC110" i="19"/>
  <c r="AY28" i="19"/>
  <c r="AY22" i="19" s="1"/>
  <c r="AY13" i="19" s="1"/>
  <c r="BF24" i="21"/>
  <c r="BF50" i="21" s="1"/>
  <c r="BF52" i="21" s="1"/>
  <c r="V101" i="19"/>
  <c r="V84" i="19" s="1"/>
  <c r="AM20" i="18"/>
  <c r="AH101" i="19"/>
  <c r="AH84" i="19" s="1"/>
  <c r="AR83" i="20"/>
  <c r="AR122" i="19" s="1"/>
  <c r="AR140" i="19" s="1"/>
  <c r="N23" i="11"/>
  <c r="N25" i="11"/>
  <c r="N47" i="11"/>
  <c r="F76" i="11"/>
  <c r="I21" i="20"/>
  <c r="J22" i="20" s="1"/>
  <c r="J23" i="20" s="1"/>
  <c r="J114" i="19" s="1"/>
  <c r="J132" i="19" s="1"/>
  <c r="AP156" i="19"/>
  <c r="AM42" i="18"/>
  <c r="AJ12" i="18"/>
  <c r="AB57" i="18"/>
  <c r="AM18" i="18"/>
  <c r="AM54" i="18"/>
  <c r="AH57" i="18"/>
  <c r="AM37" i="18"/>
  <c r="AM46" i="18"/>
  <c r="AM39" i="18"/>
  <c r="AF28" i="19"/>
  <c r="AF20" i="22" s="1"/>
  <c r="AF24" i="21"/>
  <c r="AF50" i="21" s="1"/>
  <c r="AF52" i="21" s="1"/>
  <c r="AM25" i="18"/>
  <c r="BH101" i="19"/>
  <c r="BH84" i="19" s="1"/>
  <c r="F101" i="19"/>
  <c r="F84" i="19" s="1"/>
  <c r="AQ28" i="19"/>
  <c r="AQ20" i="22" s="1"/>
  <c r="AQ16" i="36" s="1"/>
  <c r="AO24" i="21"/>
  <c r="AO50" i="21" s="1"/>
  <c r="AO52" i="21" s="1"/>
  <c r="BD101" i="19"/>
  <c r="BD84" i="19" s="1"/>
  <c r="W101" i="19"/>
  <c r="W84" i="19" s="1"/>
  <c r="G57" i="18"/>
  <c r="G26" i="18"/>
  <c r="AM55" i="18"/>
  <c r="BW28" i="19"/>
  <c r="BW20" i="22" s="1"/>
  <c r="L60" i="11"/>
  <c r="L51" i="11"/>
  <c r="E215" i="19"/>
  <c r="L18" i="11"/>
  <c r="AQ90" i="20"/>
  <c r="AQ123" i="19" s="1"/>
  <c r="AQ141" i="19" s="1"/>
  <c r="AT44" i="19"/>
  <c r="AT29" i="19" s="1"/>
  <c r="AT28" i="19" s="1"/>
  <c r="AT20" i="22" s="1"/>
  <c r="L20" i="11"/>
  <c r="L64" i="11"/>
  <c r="M19" i="11"/>
  <c r="M102" i="11"/>
  <c r="L21" i="11"/>
  <c r="E25" i="34"/>
  <c r="E29" i="34"/>
  <c r="E34" i="34"/>
  <c r="E41" i="34"/>
  <c r="E48" i="34"/>
  <c r="E31" i="34"/>
  <c r="E43" i="34"/>
  <c r="E26" i="34"/>
  <c r="E59" i="34"/>
  <c r="E102" i="34" s="1"/>
  <c r="M102" i="34" s="1"/>
  <c r="E58" i="34"/>
  <c r="M33" i="11"/>
  <c r="AT24" i="21"/>
  <c r="AT50" i="21" s="1"/>
  <c r="AT52" i="21" s="1"/>
  <c r="L24" i="21"/>
  <c r="L50" i="21" s="1"/>
  <c r="L52" i="21" s="1"/>
  <c r="BL28" i="19"/>
  <c r="BL20" i="22" s="1"/>
  <c r="BA24" i="21"/>
  <c r="BA50" i="21" s="1"/>
  <c r="BA52" i="21" s="1"/>
  <c r="G19" i="11"/>
  <c r="K77" i="11"/>
  <c r="I215" i="19"/>
  <c r="L53" i="11"/>
  <c r="L30" i="11"/>
  <c r="H12" i="20"/>
  <c r="I13" i="20" s="1"/>
  <c r="AT23" i="20"/>
  <c r="AT114" i="19" s="1"/>
  <c r="AT132" i="19" s="1"/>
  <c r="L26" i="11"/>
  <c r="BA12" i="20"/>
  <c r="BB13" i="20" s="1"/>
  <c r="AX155" i="19"/>
  <c r="AX86" i="19" s="1"/>
  <c r="AX28" i="19"/>
  <c r="AX20" i="22" s="1"/>
  <c r="M30" i="20"/>
  <c r="M115" i="19" s="1"/>
  <c r="M133" i="19" s="1"/>
  <c r="E44" i="19"/>
  <c r="M104" i="11"/>
  <c r="N104" i="11" s="1"/>
  <c r="L62" i="11"/>
  <c r="E32" i="34"/>
  <c r="E42" i="34"/>
  <c r="E60" i="34"/>
  <c r="E37" i="34"/>
  <c r="E44" i="34"/>
  <c r="E27" i="34"/>
  <c r="E70" i="34" s="1"/>
  <c r="M70" i="34" s="1"/>
  <c r="E39" i="34"/>
  <c r="L85" i="11"/>
  <c r="AM24" i="18"/>
  <c r="O77" i="11"/>
  <c r="E55" i="34"/>
  <c r="E98" i="34" s="1"/>
  <c r="M98" i="34" s="1"/>
  <c r="E54" i="34"/>
  <c r="M118" i="11"/>
  <c r="N118" i="11" s="1"/>
  <c r="I33" i="11"/>
  <c r="G33" i="11"/>
  <c r="E23" i="34"/>
  <c r="M23" i="34" s="1"/>
  <c r="L65" i="11"/>
  <c r="H155" i="19"/>
  <c r="H86" i="19" s="1"/>
  <c r="I258" i="19"/>
  <c r="P89" i="19"/>
  <c r="S15" i="18"/>
  <c r="N15" i="18" s="1"/>
  <c r="L66" i="11"/>
  <c r="AM28" i="17"/>
  <c r="AM29" i="17" s="1"/>
  <c r="L24" i="11"/>
  <c r="L58" i="11"/>
  <c r="L25" i="11"/>
  <c r="BO28" i="19"/>
  <c r="BO22" i="19" s="1"/>
  <c r="BO13" i="19" s="1"/>
  <c r="N37" i="20"/>
  <c r="N116" i="19" s="1"/>
  <c r="N134" i="19" s="1"/>
  <c r="L56" i="11"/>
  <c r="N19" i="11"/>
  <c r="E24" i="34"/>
  <c r="E38" i="34"/>
  <c r="E49" i="34"/>
  <c r="E33" i="34"/>
  <c r="E40" i="34"/>
  <c r="E51" i="34"/>
  <c r="E35" i="34"/>
  <c r="M35" i="34" s="1"/>
  <c r="BJ101" i="19"/>
  <c r="BJ84" i="19" s="1"/>
  <c r="BM28" i="19"/>
  <c r="BM20" i="22" s="1"/>
  <c r="E53" i="34"/>
  <c r="BL24" i="21"/>
  <c r="BL50" i="21" s="1"/>
  <c r="BL52" i="21" s="1"/>
  <c r="AX24" i="21"/>
  <c r="AX50" i="21" s="1"/>
  <c r="AX52" i="21" s="1"/>
  <c r="AG24" i="21"/>
  <c r="AG50" i="21" s="1"/>
  <c r="AG52" i="21" s="1"/>
  <c r="AH24" i="21"/>
  <c r="AH50" i="21" s="1"/>
  <c r="AH52" i="21" s="1"/>
  <c r="BR28" i="19"/>
  <c r="BR22" i="19" s="1"/>
  <c r="BR13" i="19" s="1"/>
  <c r="CC103" i="19"/>
  <c r="P111" i="19"/>
  <c r="N85" i="11"/>
  <c r="G83" i="20"/>
  <c r="G122" i="19" s="1"/>
  <c r="G140" i="19" s="1"/>
  <c r="U24" i="21"/>
  <c r="U50" i="21" s="1"/>
  <c r="U52" i="21" s="1"/>
  <c r="T24" i="21"/>
  <c r="T50" i="21" s="1"/>
  <c r="T52" i="21" s="1"/>
  <c r="S24" i="21"/>
  <c r="S50" i="21" s="1"/>
  <c r="S52" i="21" s="1"/>
  <c r="G23" i="20"/>
  <c r="G114" i="19" s="1"/>
  <c r="G132" i="19" s="1"/>
  <c r="N77" i="11"/>
  <c r="N40" i="11"/>
  <c r="AZ28" i="19"/>
  <c r="AZ22" i="19" s="1"/>
  <c r="AZ13" i="19" s="1"/>
  <c r="O101" i="19"/>
  <c r="O84" i="19" s="1"/>
  <c r="E24" i="21"/>
  <c r="E50" i="21" s="1"/>
  <c r="E52" i="21" s="1"/>
  <c r="L73" i="11"/>
  <c r="O79" i="11"/>
  <c r="AX101" i="19"/>
  <c r="AX84" i="19" s="1"/>
  <c r="AJ101" i="19"/>
  <c r="AJ84" i="19" s="1"/>
  <c r="X101" i="19"/>
  <c r="X84" i="19" s="1"/>
  <c r="AI101" i="19"/>
  <c r="AI84" i="19" s="1"/>
  <c r="AY101" i="19"/>
  <c r="AY84" i="19" s="1"/>
  <c r="Y101" i="19"/>
  <c r="Y84" i="19" s="1"/>
  <c r="BF101" i="19"/>
  <c r="BF84" i="19" s="1"/>
  <c r="M83" i="20"/>
  <c r="M122" i="19" s="1"/>
  <c r="M140" i="19" s="1"/>
  <c r="AR44" i="19"/>
  <c r="AR29" i="19" s="1"/>
  <c r="AR28" i="19" s="1"/>
  <c r="I30" i="20"/>
  <c r="I115" i="19" s="1"/>
  <c r="I133" i="19" s="1"/>
  <c r="AR101" i="19"/>
  <c r="AR84" i="19" s="1"/>
  <c r="BX28" i="19"/>
  <c r="BX22" i="19" s="1"/>
  <c r="BX13" i="19" s="1"/>
  <c r="P109" i="19"/>
  <c r="CC90" i="20"/>
  <c r="BQ123" i="19"/>
  <c r="AC47" i="19"/>
  <c r="BP110" i="19"/>
  <c r="AU101" i="19"/>
  <c r="AU84" i="19" s="1"/>
  <c r="AL101" i="19"/>
  <c r="AL84" i="19" s="1"/>
  <c r="M46" i="11"/>
  <c r="L101" i="19"/>
  <c r="L84" i="19" s="1"/>
  <c r="AC110" i="19"/>
  <c r="P110" i="19"/>
  <c r="G101" i="19"/>
  <c r="G84" i="19" s="1"/>
  <c r="AP110" i="19"/>
  <c r="S101" i="19"/>
  <c r="S84" i="19" s="1"/>
  <c r="AB26" i="18"/>
  <c r="BV28" i="19"/>
  <c r="BV22" i="19" s="1"/>
  <c r="BV13" i="19" s="1"/>
  <c r="BJ44" i="19"/>
  <c r="BJ29" i="19" s="1"/>
  <c r="BJ28" i="19" s="1"/>
  <c r="BJ20" i="22" s="1"/>
  <c r="AM44" i="19"/>
  <c r="AM29" i="19" s="1"/>
  <c r="AM28" i="19" s="1"/>
  <c r="AM22" i="19" s="1"/>
  <c r="AM13" i="19" s="1"/>
  <c r="BB28" i="19"/>
  <c r="AN101" i="19"/>
  <c r="AN84" i="19" s="1"/>
  <c r="AE24" i="21"/>
  <c r="AE50" i="21" s="1"/>
  <c r="AE52" i="21" s="1"/>
  <c r="CC109" i="19"/>
  <c r="BT28" i="19"/>
  <c r="BU101" i="19"/>
  <c r="BU84" i="19" s="1"/>
  <c r="BR101" i="19"/>
  <c r="BR84" i="19" s="1"/>
  <c r="AD26" i="18"/>
  <c r="G50" i="12"/>
  <c r="BP80" i="19"/>
  <c r="BJ24" i="21"/>
  <c r="BJ50" i="21" s="1"/>
  <c r="BJ52" i="21" s="1"/>
  <c r="AU24" i="21"/>
  <c r="AU50" i="21" s="1"/>
  <c r="AU52" i="21" s="1"/>
  <c r="AS24" i="21"/>
  <c r="AS50" i="21" s="1"/>
  <c r="AS52" i="21" s="1"/>
  <c r="AJ155" i="19"/>
  <c r="AJ86" i="19" s="1"/>
  <c r="AG101" i="19"/>
  <c r="AG84" i="19" s="1"/>
  <c r="AF101" i="19"/>
  <c r="AF84" i="19" s="1"/>
  <c r="AM24" i="21"/>
  <c r="AM50" i="21" s="1"/>
  <c r="AM52" i="21" s="1"/>
  <c r="AN22" i="20"/>
  <c r="AN23" i="20" s="1"/>
  <c r="AN114" i="19" s="1"/>
  <c r="AM23" i="20"/>
  <c r="AM114" i="19" s="1"/>
  <c r="AM132" i="19" s="1"/>
  <c r="AK24" i="21"/>
  <c r="AK50" i="21" s="1"/>
  <c r="AK52" i="21" s="1"/>
  <c r="AI24" i="21"/>
  <c r="AI50" i="21" s="1"/>
  <c r="AI52" i="21" s="1"/>
  <c r="AH22" i="20"/>
  <c r="AH23" i="20" s="1"/>
  <c r="AH114" i="19" s="1"/>
  <c r="AH132" i="19" s="1"/>
  <c r="AL22" i="20"/>
  <c r="AL23" i="20" s="1"/>
  <c r="AL114" i="19" s="1"/>
  <c r="AL132" i="19" s="1"/>
  <c r="AK23" i="20"/>
  <c r="AK114" i="19" s="1"/>
  <c r="AK132" i="19" s="1"/>
  <c r="Z23" i="20"/>
  <c r="Z114" i="19" s="1"/>
  <c r="E50" i="12"/>
  <c r="Q24" i="21"/>
  <c r="BN24" i="21"/>
  <c r="BN50" i="21" s="1"/>
  <c r="BN52" i="21" s="1"/>
  <c r="BH24" i="21"/>
  <c r="BH50" i="21" s="1"/>
  <c r="BH52" i="21" s="1"/>
  <c r="BB24" i="21"/>
  <c r="BB50" i="21" s="1"/>
  <c r="BB52" i="21" s="1"/>
  <c r="BC38" i="21"/>
  <c r="G66" i="12" s="1"/>
  <c r="AW24" i="21"/>
  <c r="AW50" i="21" s="1"/>
  <c r="AW52" i="21" s="1"/>
  <c r="S98" i="11"/>
  <c r="S99" i="11"/>
  <c r="BK12" i="20"/>
  <c r="BL13" i="20" s="1"/>
  <c r="BO24" i="21"/>
  <c r="BO50" i="21" s="1"/>
  <c r="BO52" i="21" s="1"/>
  <c r="AQ101" i="19"/>
  <c r="AQ84" i="19" s="1"/>
  <c r="AR24" i="21"/>
  <c r="AR50" i="21" s="1"/>
  <c r="AR52" i="21" s="1"/>
  <c r="AP92" i="20"/>
  <c r="K101" i="19"/>
  <c r="K84" i="19" s="1"/>
  <c r="BK24" i="21"/>
  <c r="BK50" i="21" s="1"/>
  <c r="BK52" i="21" s="1"/>
  <c r="BP10" i="21"/>
  <c r="BM24" i="21"/>
  <c r="BM50" i="21" s="1"/>
  <c r="BM52" i="21" s="1"/>
  <c r="BP45" i="19"/>
  <c r="BG24" i="21"/>
  <c r="BG50" i="21" s="1"/>
  <c r="BG52" i="21" s="1"/>
  <c r="AY24" i="21"/>
  <c r="AY50" i="21" s="1"/>
  <c r="AY52" i="21" s="1"/>
  <c r="BC26" i="21"/>
  <c r="G65" i="12" s="1"/>
  <c r="AP45" i="19"/>
  <c r="AP143" i="19"/>
  <c r="AP26" i="21"/>
  <c r="F65" i="12" s="1"/>
  <c r="AN24" i="21"/>
  <c r="AN50" i="21" s="1"/>
  <c r="AN52" i="21" s="1"/>
  <c r="AJ24" i="21"/>
  <c r="AJ50" i="21" s="1"/>
  <c r="AJ52" i="21" s="1"/>
  <c r="AP38" i="21"/>
  <c r="F66" i="12" s="1"/>
  <c r="AP102" i="19"/>
  <c r="AC156" i="19"/>
  <c r="R12" i="20"/>
  <c r="R19" i="22" s="1"/>
  <c r="R23" i="20"/>
  <c r="R114" i="19" s="1"/>
  <c r="AC10" i="21"/>
  <c r="AB24" i="21"/>
  <c r="AB50" i="21" s="1"/>
  <c r="AB52" i="21" s="1"/>
  <c r="Z12" i="20"/>
  <c r="Z19" i="22" s="1"/>
  <c r="AC38" i="21"/>
  <c r="E66" i="12" s="1"/>
  <c r="AA24" i="21"/>
  <c r="AA50" i="21" s="1"/>
  <c r="AA52" i="21" s="1"/>
  <c r="V28" i="19"/>
  <c r="AC143" i="19"/>
  <c r="W44" i="19"/>
  <c r="W29" i="19" s="1"/>
  <c r="W28" i="19" s="1"/>
  <c r="W20" i="22" s="1"/>
  <c r="AB28" i="19"/>
  <c r="AB20" i="22" s="1"/>
  <c r="P38" i="21"/>
  <c r="D66" i="12" s="1"/>
  <c r="P26" i="21"/>
  <c r="D65" i="12" s="1"/>
  <c r="F24" i="21"/>
  <c r="AL24" i="21"/>
  <c r="AL50" i="21" s="1"/>
  <c r="AL52" i="21" s="1"/>
  <c r="AV24" i="21"/>
  <c r="AV50" i="21" s="1"/>
  <c r="AV52" i="21" s="1"/>
  <c r="BP38" i="21"/>
  <c r="H66" i="12" s="1"/>
  <c r="H50" i="12"/>
  <c r="H29" i="13" s="1"/>
  <c r="I137" i="34" s="1"/>
  <c r="AP10" i="21"/>
  <c r="AC26" i="21"/>
  <c r="E65" i="12" s="1"/>
  <c r="P10" i="21"/>
  <c r="H50" i="21"/>
  <c r="H52" i="21" s="1"/>
  <c r="AW12" i="20"/>
  <c r="AW19" i="22" s="1"/>
  <c r="BK23" i="20"/>
  <c r="BK114" i="19" s="1"/>
  <c r="BK132" i="19" s="1"/>
  <c r="BK131" i="19" s="1"/>
  <c r="BK85" i="19" s="1"/>
  <c r="AT12" i="20"/>
  <c r="AU13" i="20" s="1"/>
  <c r="AW23" i="20"/>
  <c r="AW114" i="19" s="1"/>
  <c r="AW132" i="19" s="1"/>
  <c r="T12" i="20"/>
  <c r="U13" i="20" s="1"/>
  <c r="W12" i="20"/>
  <c r="X13" i="20" s="1"/>
  <c r="AU30" i="20"/>
  <c r="AU115" i="19" s="1"/>
  <c r="AU133" i="19" s="1"/>
  <c r="AX30" i="20"/>
  <c r="AX115" i="19" s="1"/>
  <c r="AX133" i="19" s="1"/>
  <c r="BM30" i="20"/>
  <c r="BM115" i="19" s="1"/>
  <c r="BM133" i="19" s="1"/>
  <c r="AU12" i="20"/>
  <c r="AV13" i="20" s="1"/>
  <c r="BD30" i="20"/>
  <c r="BD115" i="19" s="1"/>
  <c r="BD12" i="20"/>
  <c r="BD19" i="22" s="1"/>
  <c r="AF12" i="20"/>
  <c r="AG13" i="20" s="1"/>
  <c r="AR30" i="20"/>
  <c r="AR115" i="19" s="1"/>
  <c r="AR133" i="19" s="1"/>
  <c r="F30" i="20"/>
  <c r="W30" i="20"/>
  <c r="W115" i="19" s="1"/>
  <c r="W133" i="19" s="1"/>
  <c r="X12" i="20"/>
  <c r="X19" i="22" s="1"/>
  <c r="AD23" i="20"/>
  <c r="AD114" i="19" s="1"/>
  <c r="AD132" i="19" s="1"/>
  <c r="AJ22" i="20"/>
  <c r="AJ23" i="20" s="1"/>
  <c r="AJ114" i="19" s="1"/>
  <c r="BE23" i="20"/>
  <c r="BE114" i="19" s="1"/>
  <c r="BE132" i="19" s="1"/>
  <c r="AI23" i="20"/>
  <c r="AI114" i="19" s="1"/>
  <c r="BE12" i="20"/>
  <c r="BF13" i="20" s="1"/>
  <c r="AD12" i="20"/>
  <c r="V30" i="20"/>
  <c r="V115" i="19" s="1"/>
  <c r="BQ133" i="19"/>
  <c r="CC133" i="19" s="1"/>
  <c r="X37" i="20"/>
  <c r="X116" i="19" s="1"/>
  <c r="X134" i="19" s="1"/>
  <c r="BQ134" i="19"/>
  <c r="CC134" i="19" s="1"/>
  <c r="Z24" i="21"/>
  <c r="Z50" i="21" s="1"/>
  <c r="Z52" i="21" s="1"/>
  <c r="AC89" i="19"/>
  <c r="O37" i="20"/>
  <c r="O116" i="19" s="1"/>
  <c r="O134" i="19" s="1"/>
  <c r="CC114" i="19"/>
  <c r="CC61" i="19"/>
  <c r="CC30" i="19"/>
  <c r="BX131" i="19"/>
  <c r="BX85" i="19" s="1"/>
  <c r="BC102" i="19"/>
  <c r="BP54" i="19"/>
  <c r="AK101" i="19"/>
  <c r="AK84" i="19" s="1"/>
  <c r="AP157" i="19"/>
  <c r="AA101" i="19"/>
  <c r="AA84" i="19" s="1"/>
  <c r="AZ101" i="19"/>
  <c r="AZ84" i="19" s="1"/>
  <c r="S44" i="19"/>
  <c r="S29" i="19" s="1"/>
  <c r="S28" i="19" s="1"/>
  <c r="CC111" i="19"/>
  <c r="BQ29" i="19"/>
  <c r="BQ28" i="19" s="1"/>
  <c r="CC44" i="19"/>
  <c r="CC132" i="19"/>
  <c r="BU131" i="19"/>
  <c r="BU85" i="19" s="1"/>
  <c r="BY131" i="19"/>
  <c r="BY85" i="19" s="1"/>
  <c r="CA101" i="19"/>
  <c r="CA84" i="19" s="1"/>
  <c r="CB101" i="19"/>
  <c r="CB84" i="19" s="1"/>
  <c r="BZ101" i="19"/>
  <c r="BZ84" i="19" s="1"/>
  <c r="BV131" i="19"/>
  <c r="BV85" i="19" s="1"/>
  <c r="BR131" i="19"/>
  <c r="BR85" i="19" s="1"/>
  <c r="AC80" i="19"/>
  <c r="P32" i="19"/>
  <c r="AC158" i="19"/>
  <c r="F155" i="19"/>
  <c r="F86" i="19" s="1"/>
  <c r="M258" i="19"/>
  <c r="BC143" i="19"/>
  <c r="BC89" i="19"/>
  <c r="AP89" i="19"/>
  <c r="BK101" i="19"/>
  <c r="BK84" i="19" s="1"/>
  <c r="CC110" i="19"/>
  <c r="BW131" i="19"/>
  <c r="BW85" i="19" s="1"/>
  <c r="CA131" i="19"/>
  <c r="CA85" i="19" s="1"/>
  <c r="CB131" i="19"/>
  <c r="CB85" i="19" s="1"/>
  <c r="BU28" i="19"/>
  <c r="CC104" i="19"/>
  <c r="BT101" i="19"/>
  <c r="BT84" i="19" s="1"/>
  <c r="BW101" i="19"/>
  <c r="BW84" i="19" s="1"/>
  <c r="BV101" i="19"/>
  <c r="BV84" i="19" s="1"/>
  <c r="CC102" i="19"/>
  <c r="BQ101" i="19"/>
  <c r="M215" i="19"/>
  <c r="AP80" i="19"/>
  <c r="AP32" i="19"/>
  <c r="P80" i="19"/>
  <c r="BC158" i="19"/>
  <c r="X28" i="19"/>
  <c r="X20" i="22" s="1"/>
  <c r="BS28" i="19"/>
  <c r="CB28" i="19"/>
  <c r="BZ131" i="19"/>
  <c r="BZ85" i="19" s="1"/>
  <c r="BS131" i="19"/>
  <c r="BS85" i="19" s="1"/>
  <c r="BT131" i="19"/>
  <c r="BT85" i="19" s="1"/>
  <c r="BY28" i="19"/>
  <c r="BS101" i="19"/>
  <c r="BS84" i="19" s="1"/>
  <c r="BY101" i="19"/>
  <c r="BY84" i="19" s="1"/>
  <c r="BX101" i="19"/>
  <c r="BX84" i="19" s="1"/>
  <c r="AB15" i="17"/>
  <c r="AA15" i="17" s="1"/>
  <c r="Y16" i="17" s="1"/>
  <c r="Z16" i="17" s="1"/>
  <c r="I69" i="11"/>
  <c r="R122" i="11"/>
  <c r="K37" i="11"/>
  <c r="S6" i="18"/>
  <c r="H60" i="11"/>
  <c r="J51" i="11"/>
  <c r="L57" i="11"/>
  <c r="L14" i="11"/>
  <c r="L52" i="11"/>
  <c r="L29" i="11"/>
  <c r="L13" i="11"/>
  <c r="L61" i="11"/>
  <c r="L27" i="11"/>
  <c r="L15" i="11"/>
  <c r="F38" i="11"/>
  <c r="J57" i="11"/>
  <c r="J53" i="11"/>
  <c r="H63" i="11"/>
  <c r="J30" i="11"/>
  <c r="H67" i="11"/>
  <c r="H28" i="11"/>
  <c r="H57" i="11"/>
  <c r="J62" i="11"/>
  <c r="J20" i="11"/>
  <c r="H16" i="11"/>
  <c r="H64" i="11"/>
  <c r="L19" i="11"/>
  <c r="H23" i="11"/>
  <c r="L86" i="11"/>
  <c r="F35" i="11"/>
  <c r="J24" i="11"/>
  <c r="J59" i="11"/>
  <c r="J47" i="11"/>
  <c r="F70" i="11"/>
  <c r="F74" i="11"/>
  <c r="K23" i="20"/>
  <c r="K114" i="19" s="1"/>
  <c r="K132" i="19" s="1"/>
  <c r="L12" i="20"/>
  <c r="M13" i="20" s="1"/>
  <c r="L83" i="20"/>
  <c r="L122" i="19" s="1"/>
  <c r="L140" i="19" s="1"/>
  <c r="Q36" i="20"/>
  <c r="Q37" i="20" s="1"/>
  <c r="N83" i="20"/>
  <c r="N122" i="19" s="1"/>
  <c r="N140" i="19" s="1"/>
  <c r="E83" i="20"/>
  <c r="E122" i="19" s="1"/>
  <c r="E140" i="19" s="1"/>
  <c r="I70" i="11"/>
  <c r="R160" i="11"/>
  <c r="L45" i="11"/>
  <c r="R130" i="11"/>
  <c r="AH12" i="18"/>
  <c r="G84" i="11"/>
  <c r="R174" i="11"/>
  <c r="M71" i="11"/>
  <c r="R161" i="11"/>
  <c r="O40" i="11"/>
  <c r="M77" i="11"/>
  <c r="R167" i="11"/>
  <c r="BL101" i="19"/>
  <c r="BL84" i="19" s="1"/>
  <c r="AW101" i="19"/>
  <c r="AW84" i="19" s="1"/>
  <c r="I35" i="11"/>
  <c r="R120" i="11"/>
  <c r="K39" i="11"/>
  <c r="M39" i="11"/>
  <c r="I73" i="11"/>
  <c r="R163" i="11"/>
  <c r="I82" i="11"/>
  <c r="R172" i="11"/>
  <c r="M75" i="11"/>
  <c r="R165" i="11"/>
  <c r="M40" i="11"/>
  <c r="I38" i="11"/>
  <c r="R123" i="11"/>
  <c r="G69" i="11"/>
  <c r="R159" i="11"/>
  <c r="M129" i="11"/>
  <c r="N129" i="11" s="1"/>
  <c r="O129" i="11" s="1"/>
  <c r="R129" i="11"/>
  <c r="G39" i="11"/>
  <c r="F46" i="11"/>
  <c r="G81" i="11"/>
  <c r="R171" i="11"/>
  <c r="O75" i="11"/>
  <c r="K69" i="11"/>
  <c r="K42" i="11"/>
  <c r="R127" i="11"/>
  <c r="R118" i="11"/>
  <c r="K33" i="11"/>
  <c r="BB101" i="19"/>
  <c r="BB84" i="19" s="1"/>
  <c r="D50" i="12"/>
  <c r="D12" i="25" s="1"/>
  <c r="P103" i="19"/>
  <c r="BA101" i="19"/>
  <c r="BA84" i="19" s="1"/>
  <c r="AM22" i="18"/>
  <c r="AM40" i="18"/>
  <c r="AD57" i="18"/>
  <c r="AM47" i="18"/>
  <c r="K75" i="11"/>
  <c r="O69" i="11"/>
  <c r="M42" i="11"/>
  <c r="BG101" i="19"/>
  <c r="BG84" i="19" s="1"/>
  <c r="BC92" i="20"/>
  <c r="AM43" i="18"/>
  <c r="AM21" i="18"/>
  <c r="AM53" i="18"/>
  <c r="AJ26" i="18"/>
  <c r="AM48" i="18"/>
  <c r="AM19" i="18"/>
  <c r="AM41" i="18"/>
  <c r="AJ57" i="18"/>
  <c r="AL57" i="18"/>
  <c r="AM45" i="18"/>
  <c r="AF26" i="18"/>
  <c r="AL26" i="18"/>
  <c r="AM56" i="18"/>
  <c r="AM50" i="18"/>
  <c r="BI101" i="19"/>
  <c r="BI84" i="19" s="1"/>
  <c r="I101" i="19"/>
  <c r="I84" i="19" s="1"/>
  <c r="BC54" i="19"/>
  <c r="BP92" i="20"/>
  <c r="AS44" i="19"/>
  <c r="AS29" i="19" s="1"/>
  <c r="AS28" i="19" s="1"/>
  <c r="AS20" i="22" s="1"/>
  <c r="F50" i="12"/>
  <c r="F29" i="13" s="1"/>
  <c r="G137" i="34" s="1"/>
  <c r="G153" i="34" s="1"/>
  <c r="O153" i="34" s="1"/>
  <c r="AL28" i="19"/>
  <c r="AL22" i="19" s="1"/>
  <c r="AL13" i="19" s="1"/>
  <c r="P92" i="20"/>
  <c r="K258" i="19"/>
  <c r="M82" i="11"/>
  <c r="BP26" i="21"/>
  <c r="H65" i="12" s="1"/>
  <c r="BC104" i="19"/>
  <c r="AC102" i="19"/>
  <c r="AO101" i="19"/>
  <c r="AO84" i="19" s="1"/>
  <c r="AM52" i="18"/>
  <c r="AM23" i="18"/>
  <c r="AM49" i="18"/>
  <c r="AF17" i="17"/>
  <c r="AH16" i="17"/>
  <c r="E12" i="5" s="1"/>
  <c r="U23" i="20"/>
  <c r="U114" i="19" s="1"/>
  <c r="U132" i="19" s="1"/>
  <c r="AP104" i="19"/>
  <c r="BP104" i="19"/>
  <c r="BP102" i="19"/>
  <c r="F42" i="11"/>
  <c r="G71" i="11"/>
  <c r="H125" i="11"/>
  <c r="M125" i="11"/>
  <c r="AT101" i="19"/>
  <c r="AT84" i="19" s="1"/>
  <c r="BN101" i="19"/>
  <c r="BN84" i="19" s="1"/>
  <c r="K37" i="20"/>
  <c r="K116" i="19" s="1"/>
  <c r="K134" i="19" s="1"/>
  <c r="U101" i="19"/>
  <c r="U84" i="19" s="1"/>
  <c r="AB101" i="19"/>
  <c r="AB84" i="19" s="1"/>
  <c r="BC80" i="19"/>
  <c r="AC92" i="20"/>
  <c r="J101" i="19"/>
  <c r="J84" i="19" s="1"/>
  <c r="H165" i="11"/>
  <c r="M165" i="11"/>
  <c r="BP89" i="19"/>
  <c r="J66" i="11"/>
  <c r="H65" i="11"/>
  <c r="K83" i="20"/>
  <c r="K122" i="19" s="1"/>
  <c r="K140" i="19" s="1"/>
  <c r="J67" i="11"/>
  <c r="BC10" i="21"/>
  <c r="S12" i="18"/>
  <c r="BG23" i="20"/>
  <c r="BG114" i="19" s="1"/>
  <c r="P104" i="19"/>
  <c r="K215" i="19"/>
  <c r="H18" i="11"/>
  <c r="J58" i="11"/>
  <c r="H58" i="11"/>
  <c r="J25" i="11"/>
  <c r="J28" i="11"/>
  <c r="AL155" i="19"/>
  <c r="AL86" i="19" s="1"/>
  <c r="BI24" i="21"/>
  <c r="BI50" i="21" s="1"/>
  <c r="BI52" i="21" s="1"/>
  <c r="AF30" i="20"/>
  <c r="AF115" i="19" s="1"/>
  <c r="AF133" i="19" s="1"/>
  <c r="H13" i="11"/>
  <c r="J48" i="11"/>
  <c r="H61" i="11"/>
  <c r="J16" i="11"/>
  <c r="BC103" i="19"/>
  <c r="H56" i="11"/>
  <c r="AY90" i="20"/>
  <c r="AY123" i="19" s="1"/>
  <c r="AY141" i="19" s="1"/>
  <c r="AV101" i="19"/>
  <c r="AV84" i="19" s="1"/>
  <c r="L28" i="19"/>
  <c r="L20" i="22" s="1"/>
  <c r="J19" i="11"/>
  <c r="H68" i="11"/>
  <c r="H54" i="11"/>
  <c r="H86" i="11"/>
  <c r="O38" i="11"/>
  <c r="O81" i="11"/>
  <c r="I84" i="11"/>
  <c r="O82" i="11"/>
  <c r="G82" i="11"/>
  <c r="BP156" i="19"/>
  <c r="BF155" i="19"/>
  <c r="BF86" i="19" s="1"/>
  <c r="I75" i="11"/>
  <c r="H174" i="11"/>
  <c r="I174" i="11" s="1"/>
  <c r="M174" i="11"/>
  <c r="O71" i="11"/>
  <c r="H161" i="11"/>
  <c r="M161" i="11"/>
  <c r="BC45" i="19"/>
  <c r="BC32" i="19"/>
  <c r="H51" i="11"/>
  <c r="BP32" i="19"/>
  <c r="AD155" i="19"/>
  <c r="P143" i="19"/>
  <c r="J63" i="11"/>
  <c r="BN28" i="19"/>
  <c r="BN20" i="22" s="1"/>
  <c r="AC32" i="19"/>
  <c r="J60" i="11"/>
  <c r="J14" i="11"/>
  <c r="J13" i="11"/>
  <c r="AB23" i="20"/>
  <c r="AB114" i="19" s="1"/>
  <c r="AB132" i="19" s="1"/>
  <c r="AM39" i="17"/>
  <c r="AM51" i="17" s="1"/>
  <c r="J22" i="11"/>
  <c r="H52" i="11"/>
  <c r="H26" i="11"/>
  <c r="BG12" i="20"/>
  <c r="BG19" i="22" s="1"/>
  <c r="BD24" i="21"/>
  <c r="BD50" i="21" s="1"/>
  <c r="BD52" i="21" s="1"/>
  <c r="BE101" i="19"/>
  <c r="BE84" i="19" s="1"/>
  <c r="J29" i="11"/>
  <c r="H29" i="11"/>
  <c r="H22" i="11"/>
  <c r="AB12" i="20"/>
  <c r="AB19" i="22" s="1"/>
  <c r="AC19" i="22" s="1"/>
  <c r="E17" i="12" s="1"/>
  <c r="E47" i="25" s="1"/>
  <c r="J21" i="11"/>
  <c r="Y30" i="20"/>
  <c r="Y115" i="19" s="1"/>
  <c r="Y133" i="19" s="1"/>
  <c r="J61" i="11"/>
  <c r="H15" i="11"/>
  <c r="H19" i="11"/>
  <c r="J68" i="11"/>
  <c r="H27" i="11"/>
  <c r="H48" i="11"/>
  <c r="H21" i="11"/>
  <c r="J85" i="11"/>
  <c r="N38" i="11"/>
  <c r="BC111" i="19"/>
  <c r="O84" i="11"/>
  <c r="AP47" i="19"/>
  <c r="H172" i="11"/>
  <c r="I172" i="11" s="1"/>
  <c r="J172" i="11" s="1"/>
  <c r="K172" i="11" s="1"/>
  <c r="M172" i="11"/>
  <c r="H159" i="11"/>
  <c r="M159" i="11"/>
  <c r="I71" i="11"/>
  <c r="BP143" i="19"/>
  <c r="AH83" i="20"/>
  <c r="AH122" i="19" s="1"/>
  <c r="AH140" i="19" s="1"/>
  <c r="H30" i="11"/>
  <c r="J18" i="11"/>
  <c r="H59" i="11"/>
  <c r="H24" i="11"/>
  <c r="H20" i="11"/>
  <c r="H25" i="11"/>
  <c r="AY12" i="20"/>
  <c r="AZ13" i="20" s="1"/>
  <c r="J54" i="11"/>
  <c r="J17" i="11"/>
  <c r="H17" i="11"/>
  <c r="J56" i="11"/>
  <c r="J27" i="11"/>
  <c r="J23" i="11"/>
  <c r="J15" i="11"/>
  <c r="H47" i="11"/>
  <c r="J86" i="11"/>
  <c r="BP109" i="19"/>
  <c r="E21" i="20"/>
  <c r="F22" i="20" s="1"/>
  <c r="F23" i="20" s="1"/>
  <c r="F114" i="19" s="1"/>
  <c r="F132" i="19" s="1"/>
  <c r="M84" i="11"/>
  <c r="BP47" i="19"/>
  <c r="K82" i="11"/>
  <c r="AB12" i="18"/>
  <c r="K71" i="11"/>
  <c r="H117" i="11"/>
  <c r="M117" i="11"/>
  <c r="M160" i="11"/>
  <c r="BO101" i="19"/>
  <c r="BO84" i="19" s="1"/>
  <c r="AP109" i="19"/>
  <c r="K30" i="20"/>
  <c r="K115" i="19" s="1"/>
  <c r="K133" i="19" s="1"/>
  <c r="M45" i="11"/>
  <c r="K70" i="11"/>
  <c r="AP103" i="19"/>
  <c r="BM101" i="19"/>
  <c r="BM84" i="19" s="1"/>
  <c r="BA28" i="19"/>
  <c r="BA20" i="22" s="1"/>
  <c r="N70" i="11"/>
  <c r="G44" i="11"/>
  <c r="N44" i="11"/>
  <c r="I44" i="11"/>
  <c r="AV28" i="19"/>
  <c r="BC109" i="19"/>
  <c r="N46" i="11"/>
  <c r="M57" i="34"/>
  <c r="E100" i="34"/>
  <c r="M100" i="34" s="1"/>
  <c r="BP111" i="19"/>
  <c r="AE17" i="18"/>
  <c r="DM13" i="18"/>
  <c r="DM58" i="18"/>
  <c r="DM27" i="18"/>
  <c r="AE36" i="18"/>
  <c r="AE31" i="18"/>
  <c r="AE15" i="18"/>
  <c r="AE10" i="18"/>
  <c r="AE16" i="18"/>
  <c r="AE30" i="18"/>
  <c r="AE35" i="18"/>
  <c r="AE11" i="18"/>
  <c r="AE29" i="18"/>
  <c r="AE33" i="18"/>
  <c r="AE32" i="18"/>
  <c r="AE34" i="18"/>
  <c r="J76" i="11"/>
  <c r="H46" i="11"/>
  <c r="M120" i="11"/>
  <c r="I76" i="11"/>
  <c r="M166" i="11"/>
  <c r="M76" i="11"/>
  <c r="K76" i="11"/>
  <c r="L80" i="11"/>
  <c r="L75" i="11"/>
  <c r="L43" i="11"/>
  <c r="L37" i="11"/>
  <c r="L84" i="11"/>
  <c r="L78" i="11"/>
  <c r="L32" i="11"/>
  <c r="L36" i="11"/>
  <c r="L41" i="11"/>
  <c r="L33" i="11"/>
  <c r="L71" i="11"/>
  <c r="L31" i="11"/>
  <c r="L39" i="11"/>
  <c r="L83" i="11"/>
  <c r="L69" i="11"/>
  <c r="L77" i="11"/>
  <c r="L35" i="11"/>
  <c r="L34" i="11"/>
  <c r="L82" i="11"/>
  <c r="L46" i="11"/>
  <c r="L38" i="11"/>
  <c r="L81" i="11"/>
  <c r="L44" i="11"/>
  <c r="L42" i="11"/>
  <c r="X7" i="11"/>
  <c r="AV6" i="18"/>
  <c r="AV40" i="18" s="1"/>
  <c r="ED6" i="18"/>
  <c r="X7" i="22"/>
  <c r="X7" i="20"/>
  <c r="X7" i="23"/>
  <c r="X7" i="5"/>
  <c r="R7" i="11"/>
  <c r="R29" i="11" s="1"/>
  <c r="AP6" i="18"/>
  <c r="DX6" i="18"/>
  <c r="R7" i="22"/>
  <c r="R7" i="20"/>
  <c r="R7" i="23"/>
  <c r="R7" i="5"/>
  <c r="N6" i="18"/>
  <c r="T6" i="18" s="1"/>
  <c r="H38" i="18"/>
  <c r="T38" i="18" s="1"/>
  <c r="H18" i="18"/>
  <c r="H41" i="18"/>
  <c r="T41" i="18" s="1"/>
  <c r="H19" i="18"/>
  <c r="T19" i="18" s="1"/>
  <c r="H39" i="18"/>
  <c r="T39" i="18" s="1"/>
  <c r="H37" i="18"/>
  <c r="H40" i="18"/>
  <c r="T40" i="18" s="1"/>
  <c r="EJ40" i="18" s="1"/>
  <c r="EM40" i="18" s="1"/>
  <c r="DS58" i="18"/>
  <c r="DS13" i="18"/>
  <c r="DS27" i="18"/>
  <c r="AK30" i="18"/>
  <c r="AK29" i="18"/>
  <c r="AK17" i="18"/>
  <c r="AK10" i="18"/>
  <c r="AK16" i="18"/>
  <c r="AK15" i="18"/>
  <c r="AK35" i="18"/>
  <c r="AK34" i="18"/>
  <c r="AK11" i="18"/>
  <c r="AK31" i="18"/>
  <c r="AK32" i="18"/>
  <c r="AK36" i="18"/>
  <c r="AK33" i="18"/>
  <c r="M124" i="11"/>
  <c r="O39" i="11"/>
  <c r="I39" i="11"/>
  <c r="L70" i="11"/>
  <c r="G73" i="11"/>
  <c r="J72" i="11"/>
  <c r="H38" i="11"/>
  <c r="M163" i="11"/>
  <c r="N163" i="11" s="1"/>
  <c r="DI35" i="18"/>
  <c r="DJ35" i="18" s="1"/>
  <c r="DK35" i="18" s="1"/>
  <c r="DL35" i="18" s="1"/>
  <c r="DM35" i="18" s="1"/>
  <c r="DN35" i="18" s="1"/>
  <c r="DO35" i="18" s="1"/>
  <c r="DP35" i="18" s="1"/>
  <c r="DQ35" i="18" s="1"/>
  <c r="DR35" i="18" s="1"/>
  <c r="DS35" i="18" s="1"/>
  <c r="DT35" i="18" s="1"/>
  <c r="DI32" i="18"/>
  <c r="DJ32" i="18" s="1"/>
  <c r="DK32" i="18" s="1"/>
  <c r="DL32" i="18" s="1"/>
  <c r="DM32" i="18" s="1"/>
  <c r="DN32" i="18" s="1"/>
  <c r="DO32" i="18" s="1"/>
  <c r="DP32" i="18" s="1"/>
  <c r="DQ32" i="18" s="1"/>
  <c r="DR32" i="18" s="1"/>
  <c r="DS32" i="18" s="1"/>
  <c r="DT32" i="18" s="1"/>
  <c r="DI10" i="18"/>
  <c r="DI29" i="18"/>
  <c r="DI33" i="18"/>
  <c r="DI36" i="18"/>
  <c r="DJ36" i="18" s="1"/>
  <c r="DK36" i="18" s="1"/>
  <c r="DL36" i="18" s="1"/>
  <c r="DM36" i="18" s="1"/>
  <c r="DN36" i="18" s="1"/>
  <c r="DO36" i="18" s="1"/>
  <c r="DP36" i="18" s="1"/>
  <c r="DQ36" i="18" s="1"/>
  <c r="DR36" i="18" s="1"/>
  <c r="DS36" i="18" s="1"/>
  <c r="DT36" i="18" s="1"/>
  <c r="DI30" i="18"/>
  <c r="DJ30" i="18" s="1"/>
  <c r="DK30" i="18" s="1"/>
  <c r="DI17" i="18"/>
  <c r="DJ17" i="18" s="1"/>
  <c r="DK17" i="18" s="1"/>
  <c r="DL17" i="18" s="1"/>
  <c r="DM17" i="18" s="1"/>
  <c r="DN17" i="18" s="1"/>
  <c r="DO17" i="18" s="1"/>
  <c r="DP17" i="18" s="1"/>
  <c r="DQ17" i="18" s="1"/>
  <c r="DR17" i="18" s="1"/>
  <c r="DS17" i="18" s="1"/>
  <c r="DT17" i="18" s="1"/>
  <c r="DI15" i="18"/>
  <c r="DI31" i="18"/>
  <c r="DJ31" i="18" s="1"/>
  <c r="DK31" i="18" s="1"/>
  <c r="DL31" i="18" s="1"/>
  <c r="DM31" i="18" s="1"/>
  <c r="DN31" i="18" s="1"/>
  <c r="DO31" i="18" s="1"/>
  <c r="DP31" i="18" s="1"/>
  <c r="DQ31" i="18" s="1"/>
  <c r="DR31" i="18" s="1"/>
  <c r="DS31" i="18" s="1"/>
  <c r="DT31" i="18" s="1"/>
  <c r="DI11" i="18"/>
  <c r="DJ11" i="18" s="1"/>
  <c r="DK11" i="18" s="1"/>
  <c r="DL11" i="18" s="1"/>
  <c r="DM11" i="18" s="1"/>
  <c r="DN11" i="18" s="1"/>
  <c r="DO11" i="18" s="1"/>
  <c r="DP11" i="18" s="1"/>
  <c r="DQ11" i="18" s="1"/>
  <c r="DR11" i="18" s="1"/>
  <c r="DS11" i="18" s="1"/>
  <c r="DT11" i="18" s="1"/>
  <c r="DI34" i="18"/>
  <c r="DJ34" i="18" s="1"/>
  <c r="DK34" i="18" s="1"/>
  <c r="DL34" i="18" s="1"/>
  <c r="DM34" i="18" s="1"/>
  <c r="DN34" i="18" s="1"/>
  <c r="DO34" i="18" s="1"/>
  <c r="DP34" i="18" s="1"/>
  <c r="DQ34" i="18" s="1"/>
  <c r="DR34" i="18" s="1"/>
  <c r="DS34" i="18" s="1"/>
  <c r="DT34" i="18" s="1"/>
  <c r="DI16" i="18"/>
  <c r="DJ16" i="18" s="1"/>
  <c r="DK16" i="18" s="1"/>
  <c r="DL16" i="18" s="1"/>
  <c r="DM16" i="18" s="1"/>
  <c r="DN16" i="18" s="1"/>
  <c r="DO16" i="18" s="1"/>
  <c r="DP16" i="18" s="1"/>
  <c r="DQ16" i="18" s="1"/>
  <c r="DR16" i="18" s="1"/>
  <c r="DS16" i="18" s="1"/>
  <c r="DT16" i="18" s="1"/>
  <c r="J81" i="11"/>
  <c r="I35" i="20"/>
  <c r="L23" i="11"/>
  <c r="F216" i="19"/>
  <c r="F227" i="19"/>
  <c r="F270" i="19" s="1"/>
  <c r="F221" i="19"/>
  <c r="F264" i="19" s="1"/>
  <c r="F217" i="19"/>
  <c r="F260" i="19" s="1"/>
  <c r="F226" i="19"/>
  <c r="F269" i="19" s="1"/>
  <c r="F218" i="19"/>
  <c r="F261" i="19" s="1"/>
  <c r="F223" i="19"/>
  <c r="F266" i="19" s="1"/>
  <c r="F225" i="19"/>
  <c r="F268" i="19" s="1"/>
  <c r="F219" i="19"/>
  <c r="F262" i="19" s="1"/>
  <c r="F224" i="19"/>
  <c r="F267" i="19" s="1"/>
  <c r="F222" i="19"/>
  <c r="F265" i="19" s="1"/>
  <c r="F220" i="19"/>
  <c r="F263" i="19" s="1"/>
  <c r="F228" i="19"/>
  <c r="F271" i="19" s="1"/>
  <c r="N55" i="11"/>
  <c r="L28" i="11"/>
  <c r="J52" i="11"/>
  <c r="H62" i="11"/>
  <c r="AC111" i="19"/>
  <c r="H220" i="19"/>
  <c r="H263" i="19" s="1"/>
  <c r="H228" i="19"/>
  <c r="H271" i="19" s="1"/>
  <c r="H223" i="19"/>
  <c r="H266" i="19" s="1"/>
  <c r="H222" i="19"/>
  <c r="H265" i="19" s="1"/>
  <c r="H217" i="19"/>
  <c r="H260" i="19" s="1"/>
  <c r="H225" i="19"/>
  <c r="H268" i="19" s="1"/>
  <c r="H218" i="19"/>
  <c r="H261" i="19" s="1"/>
  <c r="H216" i="19"/>
  <c r="H224" i="19"/>
  <c r="H267" i="19" s="1"/>
  <c r="H219" i="19"/>
  <c r="H262" i="19" s="1"/>
  <c r="H227" i="19"/>
  <c r="H270" i="19" s="1"/>
  <c r="H221" i="19"/>
  <c r="H264" i="19" s="1"/>
  <c r="H226" i="19"/>
  <c r="H269" i="19" s="1"/>
  <c r="DO58" i="18"/>
  <c r="DO27" i="18"/>
  <c r="DO13" i="18"/>
  <c r="AG30" i="18"/>
  <c r="AG17" i="18"/>
  <c r="AG31" i="18"/>
  <c r="AG16" i="18"/>
  <c r="AG34" i="18"/>
  <c r="AG36" i="18"/>
  <c r="AG10" i="18"/>
  <c r="AG33" i="18"/>
  <c r="AG32" i="18"/>
  <c r="AG11" i="18"/>
  <c r="AG15" i="18"/>
  <c r="AG35" i="18"/>
  <c r="AG29" i="18"/>
  <c r="D73" i="11"/>
  <c r="L76" i="11"/>
  <c r="L74" i="11"/>
  <c r="H77" i="11"/>
  <c r="D40" i="11"/>
  <c r="J46" i="11"/>
  <c r="K44" i="11"/>
  <c r="G41" i="11"/>
  <c r="O41" i="11"/>
  <c r="I41" i="11"/>
  <c r="M41" i="11"/>
  <c r="M126" i="11"/>
  <c r="K41" i="11"/>
  <c r="M31" i="11"/>
  <c r="I31" i="11"/>
  <c r="K31" i="11"/>
  <c r="G31" i="11"/>
  <c r="M116" i="11"/>
  <c r="O31" i="11"/>
  <c r="T7" i="11"/>
  <c r="AR6" i="18"/>
  <c r="AR37" i="18" s="1"/>
  <c r="BP37" i="18" s="1"/>
  <c r="DZ6" i="18"/>
  <c r="T7" i="22"/>
  <c r="T7" i="20"/>
  <c r="T7" i="5"/>
  <c r="T7" i="23"/>
  <c r="E129" i="12"/>
  <c r="E48" i="12"/>
  <c r="AC5" i="22"/>
  <c r="AC5" i="23"/>
  <c r="AC5" i="20"/>
  <c r="EI4" i="18"/>
  <c r="AC5" i="5"/>
  <c r="AC5" i="11"/>
  <c r="BA4" i="18"/>
  <c r="Q7" i="11"/>
  <c r="DW6" i="18"/>
  <c r="DW41" i="18" s="1"/>
  <c r="AO6" i="18"/>
  <c r="AO37" i="18" s="1"/>
  <c r="Q7" i="23"/>
  <c r="Q7" i="20"/>
  <c r="Q7" i="5"/>
  <c r="Q7" i="22"/>
  <c r="V7" i="11"/>
  <c r="V29" i="11" s="1"/>
  <c r="AT6" i="18"/>
  <c r="AT40" i="18" s="1"/>
  <c r="EB6" i="18"/>
  <c r="V7" i="22"/>
  <c r="V7" i="20"/>
  <c r="V7" i="5"/>
  <c r="V7" i="23"/>
  <c r="S7" i="11"/>
  <c r="S47" i="11" s="1"/>
  <c r="AQ6" i="18"/>
  <c r="AQ18" i="18" s="1"/>
  <c r="DY6" i="18"/>
  <c r="S7" i="23"/>
  <c r="S7" i="22"/>
  <c r="S7" i="5"/>
  <c r="S7" i="20"/>
  <c r="AR33" i="18"/>
  <c r="BP33" i="18" s="1"/>
  <c r="AV29" i="18"/>
  <c r="AW16" i="18"/>
  <c r="AZ50" i="18"/>
  <c r="AX53" i="18"/>
  <c r="AX54" i="18"/>
  <c r="AY46" i="18"/>
  <c r="AZ36" i="18"/>
  <c r="AY35" i="18"/>
  <c r="AY47" i="18"/>
  <c r="AZ10" i="18"/>
  <c r="AY34" i="18"/>
  <c r="AX34" i="18"/>
  <c r="AT32" i="18"/>
  <c r="AZ44" i="18"/>
  <c r="AY53" i="18"/>
  <c r="AX46" i="18"/>
  <c r="AW44" i="18"/>
  <c r="AO22" i="18"/>
  <c r="AQ31" i="18"/>
  <c r="AQ15" i="18"/>
  <c r="AR50" i="18"/>
  <c r="BP50" i="18" s="1"/>
  <c r="AS46" i="18"/>
  <c r="AS24" i="18"/>
  <c r="AT53" i="18"/>
  <c r="AU46" i="18"/>
  <c r="AV42" i="18"/>
  <c r="AV22" i="18"/>
  <c r="AW53" i="18"/>
  <c r="AO45" i="18"/>
  <c r="AP25" i="18"/>
  <c r="AQ22" i="18"/>
  <c r="AR43" i="18"/>
  <c r="BP43" i="18" s="1"/>
  <c r="AR17" i="18"/>
  <c r="BP17" i="18" s="1"/>
  <c r="AS42" i="18"/>
  <c r="AS25" i="18"/>
  <c r="AT43" i="18"/>
  <c r="AT21" i="18"/>
  <c r="AU43" i="18"/>
  <c r="AU17" i="18"/>
  <c r="AV43" i="18"/>
  <c r="AV17" i="18"/>
  <c r="AQ45" i="18"/>
  <c r="AR56" i="18"/>
  <c r="BP56" i="18" s="1"/>
  <c r="AT33" i="18"/>
  <c r="AU33" i="18"/>
  <c r="AV33" i="18"/>
  <c r="AW35" i="18"/>
  <c r="AW17" i="18"/>
  <c r="AX50" i="18"/>
  <c r="AY43" i="18"/>
  <c r="AY22" i="18"/>
  <c r="AZ47" i="18"/>
  <c r="AZ11" i="18"/>
  <c r="AQ49" i="18"/>
  <c r="AR25" i="18"/>
  <c r="BP25" i="18" s="1"/>
  <c r="AT45" i="18"/>
  <c r="AQ35" i="18"/>
  <c r="AT15" i="18"/>
  <c r="AV48" i="18"/>
  <c r="AW20" i="18"/>
  <c r="AX49" i="18"/>
  <c r="AY42" i="18"/>
  <c r="AY11" i="18"/>
  <c r="AZ22" i="18"/>
  <c r="AR44" i="18"/>
  <c r="BP44" i="18" s="1"/>
  <c r="AV20" i="18"/>
  <c r="AW22" i="18"/>
  <c r="AX22" i="18"/>
  <c r="AZ42" i="18"/>
  <c r="AO17" i="18"/>
  <c r="AR45" i="18"/>
  <c r="BP45" i="18" s="1"/>
  <c r="AT29" i="18"/>
  <c r="AV52" i="18"/>
  <c r="AW56" i="18"/>
  <c r="AR23" i="18"/>
  <c r="BP23" i="18" s="1"/>
  <c r="AZ23" i="18"/>
  <c r="AV10" i="18"/>
  <c r="AT16" i="18"/>
  <c r="AS16" i="18"/>
  <c r="AR36" i="18"/>
  <c r="BP36" i="18" s="1"/>
  <c r="AY36" i="18"/>
  <c r="AT34" i="18"/>
  <c r="AQ32" i="18"/>
  <c r="AV32" i="18"/>
  <c r="AY32" i="18"/>
  <c r="AR32" i="18"/>
  <c r="BP32" i="18" s="1"/>
  <c r="AS30" i="18"/>
  <c r="AW30" i="18"/>
  <c r="AQ34" i="18"/>
  <c r="AS29" i="18"/>
  <c r="AR29" i="18"/>
  <c r="BP29" i="18" s="1"/>
  <c r="AU52" i="18"/>
  <c r="AZ29" i="18"/>
  <c r="AW34" i="18"/>
  <c r="AX24" i="18"/>
  <c r="AZ56" i="18"/>
  <c r="AY25" i="18"/>
  <c r="AW51" i="18"/>
  <c r="AQ43" i="18"/>
  <c r="AZ30" i="18"/>
  <c r="AX32" i="18"/>
  <c r="AV44" i="18"/>
  <c r="AP42" i="18"/>
  <c r="AQ20" i="18"/>
  <c r="AR54" i="18"/>
  <c r="BP54" i="18" s="1"/>
  <c r="AS51" i="18"/>
  <c r="AT20" i="18"/>
  <c r="AU50" i="18"/>
  <c r="AV46" i="18"/>
  <c r="AW33" i="18"/>
  <c r="AW15" i="18"/>
  <c r="AP35" i="18"/>
  <c r="AQ42" i="18"/>
  <c r="AQ11" i="18"/>
  <c r="AR47" i="18"/>
  <c r="BP47" i="18" s="1"/>
  <c r="AR11" i="18"/>
  <c r="BP11" i="18" s="1"/>
  <c r="AS47" i="18"/>
  <c r="AT31" i="18"/>
  <c r="AT49" i="18"/>
  <c r="AT25" i="18"/>
  <c r="AU47" i="18"/>
  <c r="AU11" i="18"/>
  <c r="AV47" i="18"/>
  <c r="AV11" i="18"/>
  <c r="AQ55" i="18"/>
  <c r="AR24" i="18"/>
  <c r="BP24" i="18" s="1"/>
  <c r="AU45" i="18"/>
  <c r="AV45" i="18"/>
  <c r="AW43" i="18"/>
  <c r="AW24" i="18"/>
  <c r="AX55" i="18"/>
  <c r="AY49" i="18"/>
  <c r="AZ31" i="18"/>
  <c r="AZ51" i="18"/>
  <c r="AP15" i="18"/>
  <c r="AS43" i="18"/>
  <c r="AT55" i="18"/>
  <c r="AQ50" i="18"/>
  <c r="AU44" i="18"/>
  <c r="AV15" i="18"/>
  <c r="AW11" i="18"/>
  <c r="AX15" i="18"/>
  <c r="AY50" i="18"/>
  <c r="AZ46" i="18"/>
  <c r="AO53" i="18"/>
  <c r="AR20" i="18"/>
  <c r="BP20" i="18" s="1"/>
  <c r="AU48" i="18"/>
  <c r="AW31" i="18"/>
  <c r="AX31" i="18"/>
  <c r="AY45" i="18"/>
  <c r="AZ48" i="18"/>
  <c r="AP29" i="18"/>
  <c r="AR21" i="18"/>
  <c r="BP21" i="18" s="1"/>
  <c r="AT46" i="18"/>
  <c r="AV24" i="18"/>
  <c r="AU23" i="18"/>
  <c r="AQ10" i="18"/>
  <c r="AU16" i="18"/>
  <c r="AX16" i="18"/>
  <c r="AU36" i="18"/>
  <c r="AU34" i="18"/>
  <c r="AZ32" i="18"/>
  <c r="AW32" i="18"/>
  <c r="AT30" i="18"/>
  <c r="AT10" i="18"/>
  <c r="AZ49" i="18"/>
  <c r="AV25" i="18"/>
  <c r="AZ45" i="18"/>
  <c r="AY55" i="18"/>
  <c r="AX20" i="18"/>
  <c r="AZ25" i="18"/>
  <c r="AY30" i="18"/>
  <c r="AP50" i="18"/>
  <c r="AQ46" i="18"/>
  <c r="AR42" i="18"/>
  <c r="BP42" i="18" s="1"/>
  <c r="AR22" i="18"/>
  <c r="BP22" i="18" s="1"/>
  <c r="AS15" i="18"/>
  <c r="AT42" i="18"/>
  <c r="AT24" i="18"/>
  <c r="AU54" i="18"/>
  <c r="AV50" i="18"/>
  <c r="AW45" i="18"/>
  <c r="AW21" i="18"/>
  <c r="AP43" i="18"/>
  <c r="AQ47" i="18"/>
  <c r="AR31" i="18"/>
  <c r="BP31" i="18" s="1"/>
  <c r="AR51" i="18"/>
  <c r="BP51" i="18" s="1"/>
  <c r="AS31" i="18"/>
  <c r="AS53" i="18"/>
  <c r="AT35" i="18"/>
  <c r="AT54" i="18"/>
  <c r="AU31" i="18"/>
  <c r="AU51" i="18"/>
  <c r="AV31" i="18"/>
  <c r="AV51" i="18"/>
  <c r="AO33" i="18"/>
  <c r="AQ24" i="18"/>
  <c r="AS50" i="18"/>
  <c r="AT51" i="18"/>
  <c r="AU53" i="18"/>
  <c r="AV53" i="18"/>
  <c r="AW48" i="18"/>
  <c r="AX33" i="18"/>
  <c r="AX11" i="18"/>
  <c r="AY54" i="18"/>
  <c r="AZ35" i="18"/>
  <c r="AZ55" i="18"/>
  <c r="AP11" i="18"/>
  <c r="AR49" i="18"/>
  <c r="BP49" i="18" s="1"/>
  <c r="AS54" i="18"/>
  <c r="AT22" i="18"/>
  <c r="AR53" i="18"/>
  <c r="BP53" i="18" s="1"/>
  <c r="AU56" i="18"/>
  <c r="AW46" i="18"/>
  <c r="AX35" i="18"/>
  <c r="AX21" i="18"/>
  <c r="AY15" i="18"/>
  <c r="AZ52" i="18"/>
  <c r="AP47" i="18"/>
  <c r="AS45" i="18"/>
  <c r="AU15" i="18"/>
  <c r="AW47" i="18"/>
  <c r="AX43" i="18"/>
  <c r="AY51" i="18"/>
  <c r="AZ53" i="18"/>
  <c r="AP20" i="18"/>
  <c r="AS33" i="18"/>
  <c r="AU49" i="18"/>
  <c r="AW42" i="18"/>
  <c r="AV23" i="18"/>
  <c r="AS23" i="18"/>
  <c r="AT23" i="18"/>
  <c r="AR10" i="18"/>
  <c r="BP10" i="18" s="1"/>
  <c r="AP10" i="18"/>
  <c r="AX10" i="18"/>
  <c r="AS10" i="18"/>
  <c r="AP16" i="18"/>
  <c r="AV16" i="18"/>
  <c r="AY16" i="18"/>
  <c r="AQ36" i="18"/>
  <c r="AT36" i="18"/>
  <c r="AV36" i="18"/>
  <c r="AR34" i="18"/>
  <c r="BP34" i="18" s="1"/>
  <c r="AV34" i="18"/>
  <c r="AP32" i="18"/>
  <c r="AU30" i="18"/>
  <c r="AQ30" i="18"/>
  <c r="AT50" i="18"/>
  <c r="AP21" i="18"/>
  <c r="AY29" i="18"/>
  <c r="AU29" i="18"/>
  <c r="AX25" i="18"/>
  <c r="AZ21" i="18"/>
  <c r="AV56" i="18"/>
  <c r="AX17" i="18"/>
  <c r="AR46" i="18"/>
  <c r="BP46" i="18" s="1"/>
  <c r="AU42" i="18"/>
  <c r="AW25" i="18"/>
  <c r="AR55" i="18"/>
  <c r="BP55" i="18" s="1"/>
  <c r="AT17" i="18"/>
  <c r="AV55" i="18"/>
  <c r="AT11" i="18"/>
  <c r="AX45" i="18"/>
  <c r="AZ17" i="18"/>
  <c r="AP44" i="18"/>
  <c r="AX42" i="18"/>
  <c r="AQ54" i="18"/>
  <c r="AX51" i="18"/>
  <c r="AS49" i="18"/>
  <c r="AU10" i="18"/>
  <c r="AP36" i="18"/>
  <c r="AX36" i="18"/>
  <c r="AU32" i="18"/>
  <c r="AS36" i="18"/>
  <c r="AX29" i="18"/>
  <c r="AO29" i="18"/>
  <c r="AO55" i="18"/>
  <c r="AP23" i="18"/>
  <c r="AO49" i="18"/>
  <c r="AO32" i="18"/>
  <c r="AO21" i="18"/>
  <c r="AQ56" i="18"/>
  <c r="AX56" i="18"/>
  <c r="AX52" i="18"/>
  <c r="AY52" i="18"/>
  <c r="AS44" i="18"/>
  <c r="AT44" i="18"/>
  <c r="AO54" i="18"/>
  <c r="AO10" i="18"/>
  <c r="AQ17" i="18"/>
  <c r="AX47" i="18"/>
  <c r="AY24" i="18"/>
  <c r="AQ51" i="18"/>
  <c r="AW49" i="18"/>
  <c r="AS11" i="18"/>
  <c r="AZ43" i="18"/>
  <c r="AW52" i="18"/>
  <c r="AW55" i="18"/>
  <c r="AQ16" i="18"/>
  <c r="AO47" i="18"/>
  <c r="AP17" i="18"/>
  <c r="AO25" i="18"/>
  <c r="AY56" i="18"/>
  <c r="AQ52" i="18"/>
  <c r="AT52" i="18"/>
  <c r="AQ48" i="18"/>
  <c r="AY48" i="18"/>
  <c r="AO35" i="18"/>
  <c r="AO23" i="18"/>
  <c r="AP53" i="18"/>
  <c r="AY20" i="18"/>
  <c r="AZ54" i="18"/>
  <c r="AU22" i="18"/>
  <c r="AP51" i="18"/>
  <c r="AS35" i="18"/>
  <c r="AU35" i="18"/>
  <c r="AP55" i="18"/>
  <c r="AU21" i="18"/>
  <c r="AY33" i="18"/>
  <c r="AS17" i="18"/>
  <c r="AY31" i="18"/>
  <c r="AZ33" i="18"/>
  <c r="AU20" i="18"/>
  <c r="AY23" i="18"/>
  <c r="AY10" i="18"/>
  <c r="AS34" i="18"/>
  <c r="AX30" i="18"/>
  <c r="AO34" i="18"/>
  <c r="AP46" i="18"/>
  <c r="AO30" i="18"/>
  <c r="AO56" i="18"/>
  <c r="AO43" i="18"/>
  <c r="AO11" i="18"/>
  <c r="AO48" i="18"/>
  <c r="AP48" i="18"/>
  <c r="AX44" i="18"/>
  <c r="AY44" i="18"/>
  <c r="AO42" i="18"/>
  <c r="AO15" i="18"/>
  <c r="AP30" i="18"/>
  <c r="AP45" i="18"/>
  <c r="AP22" i="18"/>
  <c r="AQ21" i="18"/>
  <c r="AZ34" i="18"/>
  <c r="AT47" i="18"/>
  <c r="AR35" i="18"/>
  <c r="BP35" i="18" s="1"/>
  <c r="AV35" i="18"/>
  <c r="AW54" i="18"/>
  <c r="AS22" i="18"/>
  <c r="AZ15" i="18"/>
  <c r="AZ16" i="18"/>
  <c r="AV30" i="18"/>
  <c r="AW29" i="18"/>
  <c r="AP33" i="18"/>
  <c r="AO16" i="18"/>
  <c r="AS56" i="18"/>
  <c r="AS52" i="18"/>
  <c r="AX48" i="18"/>
  <c r="AO44" i="18"/>
  <c r="AO50" i="18"/>
  <c r="AQ33" i="18"/>
  <c r="AZ20" i="18"/>
  <c r="AW10" i="18"/>
  <c r="AP24" i="18"/>
  <c r="AS20" i="18"/>
  <c r="AV54" i="18"/>
  <c r="AQ53" i="18"/>
  <c r="AS21" i="18"/>
  <c r="AU55" i="18"/>
  <c r="AR48" i="18"/>
  <c r="BP48" i="18" s="1"/>
  <c r="AV21" i="18"/>
  <c r="AY17" i="18"/>
  <c r="AR15" i="18"/>
  <c r="BP15" i="18" s="1"/>
  <c r="AU25" i="18"/>
  <c r="AY21" i="18"/>
  <c r="AV49" i="18"/>
  <c r="AZ24" i="18"/>
  <c r="AW50" i="18"/>
  <c r="AX23" i="18"/>
  <c r="AW23" i="18"/>
  <c r="AR16" i="18"/>
  <c r="BP16" i="18" s="1"/>
  <c r="AW36" i="18"/>
  <c r="AS32" i="18"/>
  <c r="AR30" i="18"/>
  <c r="BP30" i="18" s="1"/>
  <c r="AR52" i="18"/>
  <c r="BP52" i="18" s="1"/>
  <c r="AO24" i="18"/>
  <c r="AP54" i="18"/>
  <c r="AO36" i="18"/>
  <c r="AO20" i="18"/>
  <c r="AO51" i="18"/>
  <c r="AP31" i="18"/>
  <c r="AP56" i="18"/>
  <c r="AT56" i="18"/>
  <c r="AO52" i="18"/>
  <c r="AP52" i="18"/>
  <c r="AS48" i="18"/>
  <c r="AT48" i="18"/>
  <c r="AQ44" i="18"/>
  <c r="AO31" i="18"/>
  <c r="AO46" i="18"/>
  <c r="AP34" i="18"/>
  <c r="AP49" i="18"/>
  <c r="AQ29" i="18"/>
  <c r="AQ25" i="18"/>
  <c r="AS55" i="18"/>
  <c r="AU24" i="18"/>
  <c r="AQ23" i="18"/>
  <c r="N227" i="19"/>
  <c r="N270" i="19" s="1"/>
  <c r="N225" i="19"/>
  <c r="N268" i="19" s="1"/>
  <c r="N223" i="19"/>
  <c r="N266" i="19" s="1"/>
  <c r="N221" i="19"/>
  <c r="N264" i="19" s="1"/>
  <c r="N216" i="19"/>
  <c r="N226" i="19"/>
  <c r="N269" i="19" s="1"/>
  <c r="N218" i="19"/>
  <c r="N261" i="19" s="1"/>
  <c r="N220" i="19"/>
  <c r="N263" i="19" s="1"/>
  <c r="N217" i="19"/>
  <c r="N260" i="19" s="1"/>
  <c r="N224" i="19"/>
  <c r="N267" i="19" s="1"/>
  <c r="N228" i="19"/>
  <c r="N271" i="19" s="1"/>
  <c r="N219" i="19"/>
  <c r="N262" i="19" s="1"/>
  <c r="N222" i="19"/>
  <c r="N265" i="19" s="1"/>
  <c r="D77" i="11"/>
  <c r="J38" i="11"/>
  <c r="M44" i="11"/>
  <c r="I79" i="11"/>
  <c r="G79" i="11"/>
  <c r="M169" i="11"/>
  <c r="N169" i="11" s="1"/>
  <c r="K79" i="11"/>
  <c r="AP111" i="19"/>
  <c r="D216" i="19"/>
  <c r="D221" i="19"/>
  <c r="D224" i="19"/>
  <c r="D222" i="19"/>
  <c r="D225" i="19"/>
  <c r="D217" i="19"/>
  <c r="D228" i="19"/>
  <c r="D219" i="19"/>
  <c r="D218" i="19"/>
  <c r="D220" i="19"/>
  <c r="D223" i="19"/>
  <c r="D226" i="19"/>
  <c r="D227" i="19"/>
  <c r="H81" i="11"/>
  <c r="I74" i="20"/>
  <c r="K81" i="11"/>
  <c r="I81" i="11"/>
  <c r="M81" i="11"/>
  <c r="F86" i="11"/>
  <c r="F71" i="11"/>
  <c r="F78" i="11"/>
  <c r="F84" i="11"/>
  <c r="F82" i="11"/>
  <c r="F34" i="11"/>
  <c r="F31" i="11"/>
  <c r="F41" i="11"/>
  <c r="F47" i="11"/>
  <c r="F79" i="11"/>
  <c r="F80" i="11"/>
  <c r="F39" i="11"/>
  <c r="F33" i="11"/>
  <c r="F13" i="11"/>
  <c r="F17" i="11"/>
  <c r="F77" i="11"/>
  <c r="F73" i="11"/>
  <c r="F85" i="11"/>
  <c r="F43" i="11"/>
  <c r="F36" i="11"/>
  <c r="F83" i="11"/>
  <c r="F69" i="11"/>
  <c r="F40" i="11"/>
  <c r="F32" i="11"/>
  <c r="F56" i="11"/>
  <c r="F21" i="11"/>
  <c r="F75" i="11"/>
  <c r="F72" i="11"/>
  <c r="F45" i="11"/>
  <c r="F37" i="11"/>
  <c r="F25" i="11"/>
  <c r="F26" i="11"/>
  <c r="F19" i="11"/>
  <c r="F48" i="11"/>
  <c r="F30" i="11"/>
  <c r="F23" i="11"/>
  <c r="F15" i="11"/>
  <c r="F20" i="11"/>
  <c r="F29" i="11"/>
  <c r="F28" i="11"/>
  <c r="F58" i="11"/>
  <c r="F62" i="11"/>
  <c r="F68" i="11"/>
  <c r="F63" i="11"/>
  <c r="F51" i="11"/>
  <c r="F54" i="11"/>
  <c r="F24" i="11"/>
  <c r="F61" i="11"/>
  <c r="F27" i="11"/>
  <c r="F14" i="11"/>
  <c r="F22" i="11"/>
  <c r="F18" i="11"/>
  <c r="F16" i="11"/>
  <c r="F66" i="11"/>
  <c r="F60" i="11"/>
  <c r="F57" i="11"/>
  <c r="F52" i="11"/>
  <c r="F65" i="11"/>
  <c r="F59" i="11"/>
  <c r="F64" i="11"/>
  <c r="F55" i="11"/>
  <c r="F67" i="11"/>
  <c r="F53" i="11"/>
  <c r="L63" i="11"/>
  <c r="H14" i="11"/>
  <c r="M37" i="20"/>
  <c r="M116" i="19" s="1"/>
  <c r="M134" i="19" s="1"/>
  <c r="H85" i="11"/>
  <c r="M70" i="11"/>
  <c r="G70" i="11"/>
  <c r="J220" i="19"/>
  <c r="J263" i="19" s="1"/>
  <c r="J228" i="19"/>
  <c r="J271" i="19" s="1"/>
  <c r="J225" i="19"/>
  <c r="J268" i="19" s="1"/>
  <c r="J218" i="19"/>
  <c r="J261" i="19" s="1"/>
  <c r="J217" i="19"/>
  <c r="J260" i="19" s="1"/>
  <c r="J222" i="19"/>
  <c r="J265" i="19" s="1"/>
  <c r="J219" i="19"/>
  <c r="J262" i="19" s="1"/>
  <c r="J223" i="19"/>
  <c r="J266" i="19" s="1"/>
  <c r="J226" i="19"/>
  <c r="J269" i="19" s="1"/>
  <c r="J221" i="19"/>
  <c r="J264" i="19" s="1"/>
  <c r="J216" i="19"/>
  <c r="J224" i="19"/>
  <c r="J267" i="19" s="1"/>
  <c r="J227" i="19"/>
  <c r="J270" i="19" s="1"/>
  <c r="O45" i="11"/>
  <c r="I45" i="11"/>
  <c r="M130" i="11"/>
  <c r="G45" i="11"/>
  <c r="K45" i="11"/>
  <c r="D70" i="11"/>
  <c r="O70" i="11"/>
  <c r="L79" i="11"/>
  <c r="L40" i="11"/>
  <c r="D46" i="11"/>
  <c r="J39" i="11"/>
  <c r="O44" i="11"/>
  <c r="BP103" i="19"/>
  <c r="DQ27" i="18"/>
  <c r="DQ13" i="18"/>
  <c r="DQ58" i="18"/>
  <c r="AI32" i="18"/>
  <c r="AI33" i="18"/>
  <c r="AI36" i="18"/>
  <c r="AI10" i="18"/>
  <c r="AI11" i="18"/>
  <c r="AI30" i="18"/>
  <c r="AI31" i="18"/>
  <c r="AI29" i="18"/>
  <c r="AI15" i="18"/>
  <c r="AI16" i="18"/>
  <c r="AI17" i="18"/>
  <c r="AI34" i="18"/>
  <c r="AI35" i="18"/>
  <c r="U7" i="11"/>
  <c r="AS6" i="18"/>
  <c r="EA6" i="18"/>
  <c r="U7" i="23"/>
  <c r="U7" i="22"/>
  <c r="U7" i="5"/>
  <c r="U7" i="20"/>
  <c r="Z7" i="11"/>
  <c r="Z17" i="11" s="1"/>
  <c r="AX6" i="18"/>
  <c r="AX19" i="18" s="1"/>
  <c r="EF6" i="18"/>
  <c r="Z7" i="22"/>
  <c r="Z7" i="20"/>
  <c r="Z7" i="23"/>
  <c r="Z7" i="5"/>
  <c r="W7" i="11"/>
  <c r="W29" i="11" s="1"/>
  <c r="AU6" i="18"/>
  <c r="EC6" i="18"/>
  <c r="W7" i="23"/>
  <c r="W7" i="22"/>
  <c r="W7" i="20"/>
  <c r="W7" i="5"/>
  <c r="EK4" i="18"/>
  <c r="BC4" i="18"/>
  <c r="AM7" i="31"/>
  <c r="AI7" i="31"/>
  <c r="AE7" i="31"/>
  <c r="AL9" i="28"/>
  <c r="AH9" i="28"/>
  <c r="AD9" i="28"/>
  <c r="AO8" i="28"/>
  <c r="AL14" i="29"/>
  <c r="AH14" i="29"/>
  <c r="AD14" i="29"/>
  <c r="AN336" i="1"/>
  <c r="AJ336" i="1"/>
  <c r="AF336" i="1"/>
  <c r="AK314" i="1"/>
  <c r="AG314" i="1"/>
  <c r="AC314" i="1"/>
  <c r="F5" i="13"/>
  <c r="AL7" i="31"/>
  <c r="AH7" i="31"/>
  <c r="AD7" i="31"/>
  <c r="AO6" i="31"/>
  <c r="AK9" i="28"/>
  <c r="AG9" i="28"/>
  <c r="AC9" i="28"/>
  <c r="AC8" i="28"/>
  <c r="AK14" i="29"/>
  <c r="AG14" i="29"/>
  <c r="AC14" i="29"/>
  <c r="AO13" i="29"/>
  <c r="I6" i="18"/>
  <c r="AK7" i="31"/>
  <c r="AG7" i="31"/>
  <c r="AC7" i="31"/>
  <c r="AC6" i="31"/>
  <c r="AN9" i="28"/>
  <c r="AJ9" i="28"/>
  <c r="AF9" i="28"/>
  <c r="AN14" i="29"/>
  <c r="AJ14" i="29"/>
  <c r="AF14" i="29"/>
  <c r="AC13" i="29"/>
  <c r="I13" i="1"/>
  <c r="AQ5" i="36" s="1"/>
  <c r="AL336" i="1"/>
  <c r="AH336" i="1"/>
  <c r="AD336" i="1"/>
  <c r="AC335" i="1"/>
  <c r="AM314" i="1"/>
  <c r="AI314" i="1"/>
  <c r="AN7" i="31"/>
  <c r="AM14" i="29"/>
  <c r="AK336" i="1"/>
  <c r="AC336" i="1"/>
  <c r="AL314" i="1"/>
  <c r="AE314" i="1"/>
  <c r="AM211" i="1"/>
  <c r="AI211" i="1"/>
  <c r="AE211" i="1"/>
  <c r="AL138" i="1"/>
  <c r="AH138" i="1"/>
  <c r="AD138" i="1"/>
  <c r="AO137" i="1"/>
  <c r="AM105" i="1"/>
  <c r="AI105" i="1"/>
  <c r="AE105" i="1"/>
  <c r="AN74" i="1"/>
  <c r="AJ74" i="1"/>
  <c r="AF74" i="1"/>
  <c r="AM20" i="1"/>
  <c r="AN7" i="36" s="1"/>
  <c r="AI20" i="1"/>
  <c r="AJ7" i="36" s="1"/>
  <c r="AE20" i="1"/>
  <c r="AF7" i="36" s="1"/>
  <c r="AM31" i="1"/>
  <c r="AI31" i="1"/>
  <c r="AE31" i="1"/>
  <c r="AD5" i="22"/>
  <c r="AJ7" i="31"/>
  <c r="AM9" i="28"/>
  <c r="AI14" i="29"/>
  <c r="AI336" i="1"/>
  <c r="AJ314" i="1"/>
  <c r="AD314" i="1"/>
  <c r="AL211" i="1"/>
  <c r="AH211" i="1"/>
  <c r="AD211" i="1"/>
  <c r="AO210" i="1"/>
  <c r="AK138" i="1"/>
  <c r="AG138" i="1"/>
  <c r="AC138" i="1"/>
  <c r="AC137" i="1"/>
  <c r="AL105" i="1"/>
  <c r="AH105" i="1"/>
  <c r="AD105" i="1"/>
  <c r="AO104" i="1"/>
  <c r="AM74" i="1"/>
  <c r="AI74" i="1"/>
  <c r="AE74" i="1"/>
  <c r="AL20" i="1"/>
  <c r="AM7" i="36" s="1"/>
  <c r="AH20" i="1"/>
  <c r="AI7" i="36" s="1"/>
  <c r="AD20" i="1"/>
  <c r="AE7" i="36" s="1"/>
  <c r="AL31" i="1"/>
  <c r="AH31" i="1"/>
  <c r="AD31" i="1"/>
  <c r="AF7" i="31"/>
  <c r="AI9" i="28"/>
  <c r="AE14" i="29"/>
  <c r="AG336" i="1"/>
  <c r="AH314" i="1"/>
  <c r="AO313" i="1"/>
  <c r="AK211" i="1"/>
  <c r="AG211" i="1"/>
  <c r="AC211" i="1"/>
  <c r="AC210" i="1"/>
  <c r="AN138" i="1"/>
  <c r="AJ138" i="1"/>
  <c r="AF138" i="1"/>
  <c r="AK105" i="1"/>
  <c r="AG105" i="1"/>
  <c r="AC105" i="1"/>
  <c r="AC104" i="1"/>
  <c r="AL74" i="1"/>
  <c r="AH74" i="1"/>
  <c r="AD74" i="1"/>
  <c r="AC73" i="1"/>
  <c r="AK20" i="1"/>
  <c r="AL7" i="36" s="1"/>
  <c r="AG20" i="1"/>
  <c r="AH7" i="36" s="1"/>
  <c r="AC20" i="1"/>
  <c r="AD7" i="36" s="1"/>
  <c r="DA28" i="36" s="1"/>
  <c r="AK31" i="1"/>
  <c r="AG31" i="1"/>
  <c r="AC31" i="1"/>
  <c r="AO19" i="1"/>
  <c r="AP5" i="36" s="1"/>
  <c r="AD5" i="20"/>
  <c r="AM336" i="1"/>
  <c r="AN314" i="1"/>
  <c r="AE138" i="1"/>
  <c r="AF105" i="1"/>
  <c r="AF20" i="1"/>
  <c r="AG7" i="36" s="1"/>
  <c r="AN31" i="1"/>
  <c r="AO30" i="1"/>
  <c r="F8" i="12"/>
  <c r="AF211" i="1"/>
  <c r="AJ105" i="1"/>
  <c r="AC74" i="1"/>
  <c r="AJ20" i="1"/>
  <c r="AK7" i="36" s="1"/>
  <c r="AE336" i="1"/>
  <c r="AF314" i="1"/>
  <c r="AN211" i="1"/>
  <c r="AK74" i="1"/>
  <c r="AJ31" i="1"/>
  <c r="AC30" i="1"/>
  <c r="AE5" i="11"/>
  <c r="AE9" i="28"/>
  <c r="AC313" i="1"/>
  <c r="AJ211" i="1"/>
  <c r="AM138" i="1"/>
  <c r="AN105" i="1"/>
  <c r="AG74" i="1"/>
  <c r="AN20" i="1"/>
  <c r="AO7" i="36" s="1"/>
  <c r="AF31" i="1"/>
  <c r="AD5" i="23"/>
  <c r="AD5" i="5"/>
  <c r="A266" i="1"/>
  <c r="AC19" i="1"/>
  <c r="AI138" i="1"/>
  <c r="N82" i="11"/>
  <c r="N84" i="11"/>
  <c r="N32" i="11"/>
  <c r="N41" i="11"/>
  <c r="N80" i="11"/>
  <c r="N69" i="11"/>
  <c r="N37" i="11"/>
  <c r="N78" i="11"/>
  <c r="N36" i="11"/>
  <c r="N31" i="11"/>
  <c r="N83" i="11"/>
  <c r="N74" i="11"/>
  <c r="N75" i="11"/>
  <c r="N71" i="11"/>
  <c r="N33" i="11"/>
  <c r="N39" i="11"/>
  <c r="N81" i="11"/>
  <c r="N76" i="11"/>
  <c r="N34" i="11"/>
  <c r="N35" i="11"/>
  <c r="N79" i="11"/>
  <c r="N73" i="11"/>
  <c r="N45" i="11"/>
  <c r="N43" i="11"/>
  <c r="D74" i="11"/>
  <c r="O76" i="11"/>
  <c r="L72" i="11"/>
  <c r="AC109" i="19"/>
  <c r="M38" i="11"/>
  <c r="K38" i="11"/>
  <c r="M123" i="11"/>
  <c r="D23" i="20"/>
  <c r="D114" i="19" s="1"/>
  <c r="D132" i="19" s="1"/>
  <c r="E22" i="20"/>
  <c r="DI13" i="18"/>
  <c r="DI58" i="18"/>
  <c r="AA16" i="18"/>
  <c r="AA35" i="18"/>
  <c r="AA36" i="18"/>
  <c r="AA33" i="18"/>
  <c r="AA30" i="18"/>
  <c r="AA31" i="18"/>
  <c r="AA17" i="18"/>
  <c r="AA34" i="18"/>
  <c r="AA32" i="18"/>
  <c r="AA11" i="18"/>
  <c r="AA10" i="18"/>
  <c r="AA15" i="18"/>
  <c r="AA29" i="18"/>
  <c r="I81" i="20"/>
  <c r="H127" i="11"/>
  <c r="M127" i="11"/>
  <c r="L59" i="11"/>
  <c r="L48" i="11"/>
  <c r="M34" i="11"/>
  <c r="M119" i="11"/>
  <c r="K34" i="11"/>
  <c r="O34" i="11"/>
  <c r="I34" i="11"/>
  <c r="G34" i="11"/>
  <c r="H80" i="11"/>
  <c r="H33" i="11"/>
  <c r="H84" i="11"/>
  <c r="H83" i="11"/>
  <c r="H75" i="11"/>
  <c r="H32" i="11"/>
  <c r="H31" i="11"/>
  <c r="H70" i="11"/>
  <c r="H35" i="11"/>
  <c r="H36" i="11"/>
  <c r="H71" i="11"/>
  <c r="H42" i="11"/>
  <c r="H41" i="11"/>
  <c r="H69" i="11"/>
  <c r="H73" i="11"/>
  <c r="H72" i="11"/>
  <c r="H43" i="11"/>
  <c r="H37" i="11"/>
  <c r="H82" i="11"/>
  <c r="H76" i="11"/>
  <c r="H74" i="11"/>
  <c r="H78" i="11"/>
  <c r="H44" i="11"/>
  <c r="H34" i="11"/>
  <c r="J84" i="11"/>
  <c r="J69" i="11"/>
  <c r="J78" i="11"/>
  <c r="J41" i="11"/>
  <c r="J31" i="11"/>
  <c r="J80" i="11"/>
  <c r="J82" i="11"/>
  <c r="J37" i="11"/>
  <c r="J43" i="11"/>
  <c r="J32" i="11"/>
  <c r="J75" i="11"/>
  <c r="J71" i="11"/>
  <c r="J34" i="11"/>
  <c r="J44" i="11"/>
  <c r="J79" i="11"/>
  <c r="J73" i="11"/>
  <c r="J33" i="11"/>
  <c r="J40" i="11"/>
  <c r="J70" i="11"/>
  <c r="J35" i="11"/>
  <c r="J42" i="11"/>
  <c r="J83" i="11"/>
  <c r="J45" i="11"/>
  <c r="J36" i="11"/>
  <c r="G35" i="11"/>
  <c r="K35" i="11"/>
  <c r="M35" i="11"/>
  <c r="H79" i="11"/>
  <c r="H39" i="11"/>
  <c r="O35" i="11"/>
  <c r="L220" i="19"/>
  <c r="L263" i="19" s="1"/>
  <c r="L226" i="19"/>
  <c r="L269" i="19" s="1"/>
  <c r="L222" i="19"/>
  <c r="L265" i="19" s="1"/>
  <c r="L218" i="19"/>
  <c r="L261" i="19" s="1"/>
  <c r="L224" i="19"/>
  <c r="L267" i="19" s="1"/>
  <c r="L223" i="19"/>
  <c r="L266" i="19" s="1"/>
  <c r="L216" i="19"/>
  <c r="L217" i="19"/>
  <c r="L260" i="19" s="1"/>
  <c r="L225" i="19"/>
  <c r="L268" i="19" s="1"/>
  <c r="L228" i="19"/>
  <c r="L271" i="19" s="1"/>
  <c r="L221" i="19"/>
  <c r="L264" i="19" s="1"/>
  <c r="L219" i="19"/>
  <c r="L262" i="19" s="1"/>
  <c r="L227" i="19"/>
  <c r="L270" i="19" s="1"/>
  <c r="AB7" i="11"/>
  <c r="AZ6" i="18"/>
  <c r="AZ19" i="18" s="1"/>
  <c r="EH6" i="18"/>
  <c r="AB7" i="22"/>
  <c r="AB7" i="20"/>
  <c r="AB7" i="23"/>
  <c r="AB7" i="5"/>
  <c r="Y7" i="11"/>
  <c r="AW6" i="18"/>
  <c r="EE6" i="18"/>
  <c r="Y7" i="23"/>
  <c r="Y7" i="20"/>
  <c r="Y7" i="5"/>
  <c r="Y7" i="22"/>
  <c r="EG6" i="18"/>
  <c r="AA7" i="11"/>
  <c r="AY6" i="18"/>
  <c r="AY41" i="18" s="1"/>
  <c r="AA7" i="23"/>
  <c r="AA7" i="22"/>
  <c r="AA7" i="20"/>
  <c r="AA7" i="5"/>
  <c r="N136" i="34"/>
  <c r="F136" i="34"/>
  <c r="N65" i="34"/>
  <c r="F110" i="34"/>
  <c r="F22" i="34"/>
  <c r="N22" i="34"/>
  <c r="N14" i="34"/>
  <c r="F164" i="34"/>
  <c r="N123" i="34"/>
  <c r="N110" i="34"/>
  <c r="E27" i="13"/>
  <c r="N183" i="34"/>
  <c r="N164" i="34"/>
  <c r="E17" i="27"/>
  <c r="E46" i="13"/>
  <c r="F123" i="34"/>
  <c r="F65" i="34"/>
  <c r="E22" i="24"/>
  <c r="F183" i="34"/>
  <c r="F14" i="34"/>
  <c r="F15" i="34" s="1"/>
  <c r="F16" i="34" s="1"/>
  <c r="E47" i="24"/>
  <c r="E5" i="24"/>
  <c r="E208" i="34" s="1"/>
  <c r="E9" i="25"/>
  <c r="E32" i="27"/>
  <c r="E8" i="27"/>
  <c r="C8" i="26"/>
  <c r="O73" i="11"/>
  <c r="M73" i="11"/>
  <c r="G76" i="11"/>
  <c r="J77" i="11"/>
  <c r="H45" i="11"/>
  <c r="M80" i="11"/>
  <c r="M170" i="11"/>
  <c r="N170" i="11" s="1"/>
  <c r="O170" i="11" s="1"/>
  <c r="P170" i="11" s="1"/>
  <c r="Q170" i="11" s="1"/>
  <c r="O80" i="11"/>
  <c r="K80" i="11"/>
  <c r="I80" i="11"/>
  <c r="G80" i="11"/>
  <c r="H30" i="22"/>
  <c r="H317" i="1"/>
  <c r="D78" i="11"/>
  <c r="D84" i="11"/>
  <c r="D41" i="11"/>
  <c r="D75" i="11"/>
  <c r="D71" i="11"/>
  <c r="D68" i="11"/>
  <c r="D34" i="11"/>
  <c r="D37" i="11"/>
  <c r="D32" i="11"/>
  <c r="D36" i="11"/>
  <c r="D79" i="11"/>
  <c r="D85" i="11"/>
  <c r="D39" i="11"/>
  <c r="D35" i="11"/>
  <c r="D29" i="11"/>
  <c r="D28" i="11"/>
  <c r="D48" i="11"/>
  <c r="D86" i="11"/>
  <c r="D82" i="11"/>
  <c r="D72" i="11"/>
  <c r="D43" i="11"/>
  <c r="D42" i="11"/>
  <c r="D76" i="11"/>
  <c r="D83" i="11"/>
  <c r="D45" i="11"/>
  <c r="D31" i="11"/>
  <c r="D47" i="11"/>
  <c r="D53" i="11"/>
  <c r="D80" i="11"/>
  <c r="D69" i="11"/>
  <c r="D44" i="11"/>
  <c r="D33" i="11"/>
  <c r="D24" i="11"/>
  <c r="D63" i="11"/>
  <c r="D57" i="11"/>
  <c r="D65" i="11"/>
  <c r="D51" i="11"/>
  <c r="D22" i="11"/>
  <c r="D13" i="11"/>
  <c r="D27" i="11"/>
  <c r="D18" i="11"/>
  <c r="D54" i="11"/>
  <c r="D26" i="11"/>
  <c r="D62" i="11"/>
  <c r="D64" i="11"/>
  <c r="D25" i="11"/>
  <c r="D14" i="11"/>
  <c r="D21" i="11"/>
  <c r="D20" i="11"/>
  <c r="D55" i="11"/>
  <c r="D52" i="11"/>
  <c r="D15" i="11"/>
  <c r="D60" i="11"/>
  <c r="D67" i="11"/>
  <c r="D58" i="11"/>
  <c r="D59" i="11"/>
  <c r="D30" i="11"/>
  <c r="D19" i="11"/>
  <c r="D16" i="11"/>
  <c r="D61" i="11"/>
  <c r="D66" i="11"/>
  <c r="D17" i="11"/>
  <c r="D56" i="11"/>
  <c r="D23" i="11"/>
  <c r="E88" i="20"/>
  <c r="N42" i="11"/>
  <c r="H171" i="11"/>
  <c r="M171" i="11"/>
  <c r="E35" i="20"/>
  <c r="DK13" i="18"/>
  <c r="DK58" i="18"/>
  <c r="DK27" i="18"/>
  <c r="AC10" i="18"/>
  <c r="AC35" i="18"/>
  <c r="AC11" i="18"/>
  <c r="AC15" i="18"/>
  <c r="AC32" i="18"/>
  <c r="AC34" i="18"/>
  <c r="AC30" i="18"/>
  <c r="AC16" i="18"/>
  <c r="AC36" i="18"/>
  <c r="AC33" i="18"/>
  <c r="AC17" i="18"/>
  <c r="AC29" i="18"/>
  <c r="AC31" i="18"/>
  <c r="M23" i="20"/>
  <c r="M114" i="19" s="1"/>
  <c r="M132" i="19" s="1"/>
  <c r="L16" i="11"/>
  <c r="BC30" i="19"/>
  <c r="AH30" i="17"/>
  <c r="T12" i="5" s="1"/>
  <c r="T30" i="36" s="1"/>
  <c r="M16" i="34"/>
  <c r="E145" i="34"/>
  <c r="M145" i="34" s="1"/>
  <c r="BP61" i="19"/>
  <c r="BP30" i="19"/>
  <c r="AN22" i="19"/>
  <c r="AN13" i="19" s="1"/>
  <c r="M59" i="18"/>
  <c r="DV17" i="18"/>
  <c r="DZ17" i="18" s="1"/>
  <c r="N28" i="19"/>
  <c r="N22" i="19" s="1"/>
  <c r="N13" i="19" s="1"/>
  <c r="I175" i="11"/>
  <c r="AE28" i="19"/>
  <c r="M112" i="34"/>
  <c r="E125" i="34"/>
  <c r="M125" i="34" s="1"/>
  <c r="N101" i="11"/>
  <c r="N114" i="11"/>
  <c r="D31" i="23"/>
  <c r="DV35" i="18"/>
  <c r="DZ35" i="18" s="1"/>
  <c r="P16" i="17"/>
  <c r="D11" i="5"/>
  <c r="P61" i="19"/>
  <c r="AI28" i="19"/>
  <c r="AI22" i="19" s="1"/>
  <c r="AI13" i="19" s="1"/>
  <c r="P30" i="19"/>
  <c r="N109" i="11"/>
  <c r="N106" i="11"/>
  <c r="T28" i="19"/>
  <c r="T20" i="22" s="1"/>
  <c r="AF40" i="17"/>
  <c r="AF51" i="17"/>
  <c r="N16" i="17"/>
  <c r="T16" i="17" s="1"/>
  <c r="L16" i="17"/>
  <c r="R16" i="17" s="1"/>
  <c r="Q16" i="17" s="1"/>
  <c r="O17" i="17" s="1"/>
  <c r="AU28" i="19"/>
  <c r="AU20" i="22" s="1"/>
  <c r="BC61" i="19"/>
  <c r="N31" i="18"/>
  <c r="T31" i="18" s="1"/>
  <c r="EJ31" i="18" s="1"/>
  <c r="AF24" i="19"/>
  <c r="BM132" i="19"/>
  <c r="AD30" i="23"/>
  <c r="D32" i="23"/>
  <c r="DV10" i="18"/>
  <c r="N10" i="18"/>
  <c r="T10" i="18" s="1"/>
  <c r="E32" i="23"/>
  <c r="Q31" i="23"/>
  <c r="EJ17" i="18"/>
  <c r="O17" i="18"/>
  <c r="U17" i="18" s="1"/>
  <c r="AV17" i="17"/>
  <c r="F14" i="5" s="1"/>
  <c r="AT18" i="17"/>
  <c r="AT29" i="17"/>
  <c r="AV28" i="17"/>
  <c r="R14" i="5" s="1"/>
  <c r="N33" i="18"/>
  <c r="T33" i="18" s="1"/>
  <c r="DV33" i="18"/>
  <c r="N16" i="18"/>
  <c r="T16" i="18" s="1"/>
  <c r="AT40" i="17"/>
  <c r="AT51" i="17"/>
  <c r="AV39" i="17"/>
  <c r="AD14" i="5" s="1"/>
  <c r="N36" i="18"/>
  <c r="T36" i="18" s="1"/>
  <c r="DV36" i="18"/>
  <c r="EJ35" i="18"/>
  <c r="O35" i="18"/>
  <c r="U35" i="18" s="1"/>
  <c r="AQ133" i="19"/>
  <c r="AR24" i="19"/>
  <c r="BC24" i="19" s="1"/>
  <c r="BC25" i="19"/>
  <c r="AD24" i="19"/>
  <c r="AP25" i="19"/>
  <c r="V132" i="19"/>
  <c r="DY30" i="18"/>
  <c r="EC30" i="18"/>
  <c r="DW30" i="18"/>
  <c r="DX30" i="18"/>
  <c r="ED30" i="18"/>
  <c r="EE30" i="18"/>
  <c r="EH30" i="18"/>
  <c r="DZ30" i="18"/>
  <c r="EA30" i="18"/>
  <c r="EB30" i="18"/>
  <c r="EG30" i="18"/>
  <c r="EF30" i="18"/>
  <c r="DV29" i="18"/>
  <c r="N29" i="18"/>
  <c r="T29" i="18" s="1"/>
  <c r="S57" i="18"/>
  <c r="D139" i="19"/>
  <c r="P78" i="19"/>
  <c r="AP37" i="20"/>
  <c r="AC61" i="19"/>
  <c r="D24" i="19"/>
  <c r="P24" i="19" s="1"/>
  <c r="P25" i="19"/>
  <c r="N147" i="11"/>
  <c r="BO132" i="19"/>
  <c r="AQ134" i="19"/>
  <c r="Q24" i="19"/>
  <c r="AC24" i="19" s="1"/>
  <c r="AC25" i="19"/>
  <c r="DW34" i="18"/>
  <c r="EF34" i="18"/>
  <c r="E258" i="19"/>
  <c r="D87" i="19"/>
  <c r="BK22" i="19"/>
  <c r="BK13" i="19" s="1"/>
  <c r="AD29" i="19"/>
  <c r="DZ31" i="18"/>
  <c r="EB31" i="18"/>
  <c r="EG31" i="18"/>
  <c r="DW31" i="18"/>
  <c r="DY31" i="18"/>
  <c r="EC31" i="18"/>
  <c r="DX31" i="18"/>
  <c r="EF31" i="18"/>
  <c r="EA31" i="18"/>
  <c r="ED31" i="18"/>
  <c r="EE31" i="18"/>
  <c r="EH31" i="18"/>
  <c r="BD134" i="19"/>
  <c r="Q132" i="19"/>
  <c r="BP78" i="19"/>
  <c r="AQ140" i="19"/>
  <c r="AD134" i="19"/>
  <c r="AP134" i="19" s="1"/>
  <c r="AP116" i="19"/>
  <c r="AC78" i="19"/>
  <c r="AC30" i="19"/>
  <c r="AO18" i="17"/>
  <c r="G13" i="5" s="1"/>
  <c r="AM19" i="17"/>
  <c r="W15" i="17"/>
  <c r="N153" i="11"/>
  <c r="EJ34" i="18"/>
  <c r="O34" i="18"/>
  <c r="U34" i="18" s="1"/>
  <c r="BC78" i="19"/>
  <c r="AP78" i="19"/>
  <c r="AG30" i="19"/>
  <c r="AP61" i="19"/>
  <c r="AD140" i="19"/>
  <c r="AA132" i="19"/>
  <c r="BD140" i="19"/>
  <c r="D133" i="19"/>
  <c r="N111" i="11"/>
  <c r="AM133" i="19"/>
  <c r="AQ132" i="19"/>
  <c r="AD133" i="19"/>
  <c r="W132" i="19"/>
  <c r="BD24" i="19"/>
  <c r="BP24" i="19" s="1"/>
  <c r="BP25" i="19"/>
  <c r="AC15" i="17"/>
  <c r="AD15" i="17"/>
  <c r="BN132" i="19"/>
  <c r="J142" i="11"/>
  <c r="K142" i="11" s="1"/>
  <c r="N99" i="11"/>
  <c r="T99" i="11" s="1"/>
  <c r="DV32" i="18"/>
  <c r="N32" i="18"/>
  <c r="T32" i="18" s="1"/>
  <c r="I149" i="34" l="1"/>
  <c r="Q149" i="34" s="1"/>
  <c r="I153" i="34"/>
  <c r="Q153" i="34" s="1"/>
  <c r="AO16" i="36"/>
  <c r="AB16" i="36"/>
  <c r="N166" i="11"/>
  <c r="N149" i="11"/>
  <c r="N152" i="11"/>
  <c r="N131" i="11"/>
  <c r="N98" i="11"/>
  <c r="N132" i="11"/>
  <c r="N103" i="11"/>
  <c r="O103" i="11" s="1"/>
  <c r="P103" i="11" s="1"/>
  <c r="Q103" i="11" s="1"/>
  <c r="N107" i="11"/>
  <c r="DX11" i="18"/>
  <c r="DY11" i="18"/>
  <c r="EA11" i="18"/>
  <c r="EC11" i="18"/>
  <c r="EE11" i="18"/>
  <c r="DZ11" i="18"/>
  <c r="EH11" i="18"/>
  <c r="ED11" i="18"/>
  <c r="EG11" i="18"/>
  <c r="EF11" i="18"/>
  <c r="DW11" i="18"/>
  <c r="Y131" i="19"/>
  <c r="Y85" i="19" s="1"/>
  <c r="AK16" i="23"/>
  <c r="AK22" i="19"/>
  <c r="AK13" i="19" s="1"/>
  <c r="S131" i="19"/>
  <c r="S85" i="19" s="1"/>
  <c r="S113" i="19"/>
  <c r="S79" i="19" s="1"/>
  <c r="Z113" i="19"/>
  <c r="Z79" i="19" s="1"/>
  <c r="BQ113" i="19"/>
  <c r="BQ79" i="19" s="1"/>
  <c r="CC79" i="19" s="1"/>
  <c r="G213" i="19"/>
  <c r="G15" i="19" s="1"/>
  <c r="BB131" i="19"/>
  <c r="BB85" i="19" s="1"/>
  <c r="CZ105" i="21"/>
  <c r="DH105" i="21"/>
  <c r="CW105" i="21"/>
  <c r="DK105" i="21"/>
  <c r="DI105" i="21"/>
  <c r="DB105" i="21"/>
  <c r="CY105" i="21"/>
  <c r="DA105" i="21"/>
  <c r="DF105" i="21"/>
  <c r="CX105" i="21"/>
  <c r="DJ105" i="21"/>
  <c r="DG105" i="21"/>
  <c r="DV15" i="18"/>
  <c r="N157" i="11"/>
  <c r="O157" i="11" s="1"/>
  <c r="N151" i="11"/>
  <c r="O151" i="11" s="1"/>
  <c r="N158" i="11"/>
  <c r="O158" i="11" s="1"/>
  <c r="N160" i="11"/>
  <c r="N145" i="11"/>
  <c r="N162" i="11"/>
  <c r="N146" i="11"/>
  <c r="BB113" i="19"/>
  <c r="BB79" i="19" s="1"/>
  <c r="G22" i="19"/>
  <c r="G13" i="19" s="1"/>
  <c r="AC122" i="19"/>
  <c r="T13" i="20"/>
  <c r="AI113" i="19"/>
  <c r="AI79" i="19" s="1"/>
  <c r="H16" i="36"/>
  <c r="CC155" i="19"/>
  <c r="DQ29" i="36"/>
  <c r="DS29" i="36"/>
  <c r="DP29" i="36"/>
  <c r="DD29" i="36"/>
  <c r="DV29" i="36"/>
  <c r="DM29" i="36"/>
  <c r="DT29" i="36"/>
  <c r="DX29" i="36"/>
  <c r="DO29" i="36"/>
  <c r="DW29" i="36"/>
  <c r="DL29" i="36"/>
  <c r="DU29" i="36"/>
  <c r="CZ29" i="23"/>
  <c r="DB29" i="23"/>
  <c r="CW29" i="23"/>
  <c r="DK29" i="23"/>
  <c r="DJ29" i="23"/>
  <c r="DG29" i="23"/>
  <c r="CY29" i="23"/>
  <c r="DA29" i="23"/>
  <c r="DF29" i="23"/>
  <c r="CX29" i="23"/>
  <c r="DI29" i="23"/>
  <c r="DH29" i="23"/>
  <c r="I121" i="11"/>
  <c r="J121" i="11" s="1"/>
  <c r="K121" i="11" s="1"/>
  <c r="I120" i="11"/>
  <c r="I122" i="11"/>
  <c r="I119" i="11"/>
  <c r="I130" i="11"/>
  <c r="I131" i="11"/>
  <c r="I164" i="11"/>
  <c r="N164" i="11"/>
  <c r="I166" i="11"/>
  <c r="O166" i="11" s="1"/>
  <c r="I162" i="11"/>
  <c r="I124" i="11"/>
  <c r="I168" i="11"/>
  <c r="I167" i="11"/>
  <c r="J167" i="11" s="1"/>
  <c r="K167" i="11" s="1"/>
  <c r="I118" i="11"/>
  <c r="I163" i="11"/>
  <c r="I169" i="11"/>
  <c r="I123" i="11"/>
  <c r="J123" i="11" s="1"/>
  <c r="K123" i="11" s="1"/>
  <c r="E75" i="34"/>
  <c r="M75" i="34" s="1"/>
  <c r="M34" i="34"/>
  <c r="E129" i="34"/>
  <c r="M129" i="34" s="1"/>
  <c r="E131" i="34"/>
  <c r="M131" i="34" s="1"/>
  <c r="E71" i="34"/>
  <c r="M71" i="34" s="1"/>
  <c r="M53" i="34"/>
  <c r="E97" i="34"/>
  <c r="M97" i="34" s="1"/>
  <c r="M37" i="34"/>
  <c r="E101" i="34"/>
  <c r="M101" i="34" s="1"/>
  <c r="M31" i="34"/>
  <c r="M29" i="34"/>
  <c r="E128" i="34"/>
  <c r="M128" i="34" s="1"/>
  <c r="E67" i="34"/>
  <c r="M67" i="34" s="1"/>
  <c r="E68" i="34"/>
  <c r="M68" i="34" s="1"/>
  <c r="E127" i="34"/>
  <c r="M127" i="34" s="1"/>
  <c r="M117" i="34"/>
  <c r="E95" i="34"/>
  <c r="M95" i="34" s="1"/>
  <c r="E76" i="34"/>
  <c r="M76" i="34" s="1"/>
  <c r="E69" i="34"/>
  <c r="M69" i="34" s="1"/>
  <c r="M111" i="34"/>
  <c r="E126" i="34"/>
  <c r="M126" i="34" s="1"/>
  <c r="M56" i="34"/>
  <c r="E73" i="34"/>
  <c r="M73" i="34" s="1"/>
  <c r="M113" i="34"/>
  <c r="M26" i="34"/>
  <c r="L16" i="36"/>
  <c r="I146" i="11"/>
  <c r="I115" i="11"/>
  <c r="J115" i="11" s="1"/>
  <c r="K115" i="11" s="1"/>
  <c r="I111" i="11"/>
  <c r="I153" i="11"/>
  <c r="L63" i="21"/>
  <c r="CS63" i="21" s="1"/>
  <c r="L168" i="19"/>
  <c r="K160" i="1"/>
  <c r="I110" i="11"/>
  <c r="J110" i="11" s="1"/>
  <c r="K110" i="11" s="1"/>
  <c r="I148" i="11"/>
  <c r="N148" i="11"/>
  <c r="O63" i="21"/>
  <c r="CV63" i="21" s="1"/>
  <c r="O168" i="19"/>
  <c r="O190" i="19" s="1"/>
  <c r="I147" i="11"/>
  <c r="J147" i="11" s="1"/>
  <c r="K147" i="11" s="1"/>
  <c r="I105" i="11"/>
  <c r="N105" i="11"/>
  <c r="I145" i="11"/>
  <c r="J145" i="11" s="1"/>
  <c r="K145" i="11" s="1"/>
  <c r="I116" i="11"/>
  <c r="J116" i="11" s="1"/>
  <c r="K116" i="11" s="1"/>
  <c r="I107" i="11"/>
  <c r="J107" i="11" s="1"/>
  <c r="K107" i="11" s="1"/>
  <c r="I114" i="11"/>
  <c r="J114" i="11" s="1"/>
  <c r="K114" i="11" s="1"/>
  <c r="I112" i="11"/>
  <c r="N112" i="11"/>
  <c r="N168" i="19"/>
  <c r="M160" i="1"/>
  <c r="N63" i="21"/>
  <c r="N62" i="21" s="1"/>
  <c r="N156" i="11"/>
  <c r="O156" i="11" s="1"/>
  <c r="P156" i="11" s="1"/>
  <c r="Q156" i="11" s="1"/>
  <c r="I108" i="11"/>
  <c r="I152" i="11"/>
  <c r="J152" i="11" s="1"/>
  <c r="K152" i="11" s="1"/>
  <c r="I149" i="11"/>
  <c r="O149" i="11" s="1"/>
  <c r="M168" i="19"/>
  <c r="M63" i="21"/>
  <c r="M62" i="21" s="1"/>
  <c r="L160" i="1"/>
  <c r="I160" i="11"/>
  <c r="DV16" i="18"/>
  <c r="E80" i="34"/>
  <c r="M80" i="34" s="1"/>
  <c r="BN16" i="36"/>
  <c r="BJ16" i="36"/>
  <c r="EQ40" i="18"/>
  <c r="CZ28" i="36"/>
  <c r="DA41" i="36"/>
  <c r="DF41" i="36"/>
  <c r="DA18" i="36"/>
  <c r="DB18" i="36"/>
  <c r="CZ41" i="36"/>
  <c r="DB41" i="36"/>
  <c r="CZ18" i="36"/>
  <c r="DA25" i="36"/>
  <c r="DB28" i="36"/>
  <c r="CZ25" i="36"/>
  <c r="DB21" i="36"/>
  <c r="CZ21" i="36"/>
  <c r="DA21" i="36"/>
  <c r="DB25" i="36"/>
  <c r="N102" i="11"/>
  <c r="BN14" i="20"/>
  <c r="BN15" i="36" s="1"/>
  <c r="AV131" i="19"/>
  <c r="AV85" i="19" s="1"/>
  <c r="AV14" i="20"/>
  <c r="AV15" i="36" s="1"/>
  <c r="K16" i="36"/>
  <c r="I16" i="36"/>
  <c r="X16" i="36"/>
  <c r="J16" i="36"/>
  <c r="M16" i="36"/>
  <c r="AA16" i="36"/>
  <c r="CC86" i="19"/>
  <c r="BK16" i="36"/>
  <c r="BL16" i="36"/>
  <c r="BM16" i="36"/>
  <c r="BI16" i="36"/>
  <c r="AX16" i="36"/>
  <c r="AU16" i="36"/>
  <c r="AT16" i="36"/>
  <c r="AK16" i="36"/>
  <c r="DN21" i="36"/>
  <c r="DL25" i="36"/>
  <c r="DJ41" i="36"/>
  <c r="DM28" i="36"/>
  <c r="DK25" i="36"/>
  <c r="DF18" i="36"/>
  <c r="DK28" i="36"/>
  <c r="DJ25" i="36"/>
  <c r="DF25" i="36"/>
  <c r="DN28" i="36"/>
  <c r="DL21" i="36"/>
  <c r="DH18" i="36"/>
  <c r="DF28" i="36"/>
  <c r="DM25" i="36"/>
  <c r="DG25" i="36"/>
  <c r="DJ21" i="36"/>
  <c r="DG21" i="36"/>
  <c r="DI18" i="36"/>
  <c r="DM41" i="36"/>
  <c r="DK41" i="36"/>
  <c r="DI21" i="36"/>
  <c r="DL28" i="36"/>
  <c r="DK18" i="36"/>
  <c r="DH28" i="36"/>
  <c r="DN18" i="36"/>
  <c r="DL41" i="36"/>
  <c r="DI25" i="36"/>
  <c r="DG41" i="36"/>
  <c r="DN25" i="36"/>
  <c r="DG28" i="36"/>
  <c r="DK21" i="36"/>
  <c r="DJ28" i="36"/>
  <c r="DL18" i="36"/>
  <c r="DI28" i="36"/>
  <c r="DH41" i="36"/>
  <c r="DM21" i="36"/>
  <c r="DI41" i="36"/>
  <c r="DG18" i="36"/>
  <c r="DF21" i="36"/>
  <c r="DH21" i="36"/>
  <c r="DN41" i="36"/>
  <c r="DM18" i="36"/>
  <c r="DJ18" i="36"/>
  <c r="DH25" i="36"/>
  <c r="F32" i="36"/>
  <c r="G31" i="36"/>
  <c r="AD32" i="36"/>
  <c r="R32" i="36"/>
  <c r="E30" i="36"/>
  <c r="Q27" i="36"/>
  <c r="N100" i="11"/>
  <c r="I98" i="11"/>
  <c r="CQ41" i="23"/>
  <c r="M116" i="34"/>
  <c r="E66" i="34"/>
  <c r="M66" i="34" s="1"/>
  <c r="M28" i="34"/>
  <c r="CQ45" i="21"/>
  <c r="E50" i="11"/>
  <c r="E86" i="21" s="1"/>
  <c r="AF34" i="17"/>
  <c r="AF35" i="17" s="1"/>
  <c r="AF36" i="17" s="1"/>
  <c r="AF37" i="17" s="1"/>
  <c r="AF38" i="17" s="1"/>
  <c r="AH38" i="17" s="1"/>
  <c r="AB12" i="5" s="1"/>
  <c r="AH33" i="17"/>
  <c r="W12" i="5" s="1"/>
  <c r="U30" i="11"/>
  <c r="AH28" i="17"/>
  <c r="R12" i="5" s="1"/>
  <c r="AH29" i="17"/>
  <c r="S12" i="5" s="1"/>
  <c r="M24" i="34"/>
  <c r="AA68" i="11"/>
  <c r="CU44" i="22"/>
  <c r="CR44" i="22"/>
  <c r="CQ44" i="22"/>
  <c r="CV22" i="22"/>
  <c r="CT22" i="22"/>
  <c r="CS44" i="22"/>
  <c r="CR22" i="22"/>
  <c r="CV44" i="22"/>
  <c r="CS22" i="22"/>
  <c r="CQ22" i="22"/>
  <c r="CU22" i="22"/>
  <c r="CT44" i="22"/>
  <c r="CQ25" i="23"/>
  <c r="CQ76" i="21"/>
  <c r="CQ40" i="21"/>
  <c r="CQ22" i="21"/>
  <c r="CQ87" i="21"/>
  <c r="CQ79" i="21"/>
  <c r="CQ47" i="21"/>
  <c r="CQ30" i="21"/>
  <c r="CQ10" i="21"/>
  <c r="CQ73" i="21"/>
  <c r="CQ38" i="21"/>
  <c r="CQ20" i="21"/>
  <c r="CQ81" i="21"/>
  <c r="CV27" i="21"/>
  <c r="CV73" i="21"/>
  <c r="CV41" i="21"/>
  <c r="CV15" i="21"/>
  <c r="CV40" i="21"/>
  <c r="CV81" i="21"/>
  <c r="CV29" i="21"/>
  <c r="CV71" i="21"/>
  <c r="CV34" i="21"/>
  <c r="CV13" i="21"/>
  <c r="CV22" i="21"/>
  <c r="CV35" i="21"/>
  <c r="CV43" i="21"/>
  <c r="CV97" i="21"/>
  <c r="CU28" i="21"/>
  <c r="CU45" i="21"/>
  <c r="CU75" i="21"/>
  <c r="CU10" i="21"/>
  <c r="CU29" i="21"/>
  <c r="CU46" i="21"/>
  <c r="CU80" i="21"/>
  <c r="CU20" i="21"/>
  <c r="CU39" i="21"/>
  <c r="CU70" i="21"/>
  <c r="CU81" i="21"/>
  <c r="CU21" i="21"/>
  <c r="CU40" i="21"/>
  <c r="CU72" i="21"/>
  <c r="CU97" i="21"/>
  <c r="CT27" i="21"/>
  <c r="CT47" i="21"/>
  <c r="CT70" i="21"/>
  <c r="CT29" i="21"/>
  <c r="CT48" i="21"/>
  <c r="CT71" i="21"/>
  <c r="CT87" i="21"/>
  <c r="CT22" i="21"/>
  <c r="CT45" i="21"/>
  <c r="CT72" i="21"/>
  <c r="CT15" i="21"/>
  <c r="CT42" i="21"/>
  <c r="CT73" i="21"/>
  <c r="CS15" i="21"/>
  <c r="CS38" i="21"/>
  <c r="CS68" i="21"/>
  <c r="CS97" i="21"/>
  <c r="CS26" i="21"/>
  <c r="CS43" i="21"/>
  <c r="CS73" i="21"/>
  <c r="CS10" i="21"/>
  <c r="CS27" i="21"/>
  <c r="CS44" i="21"/>
  <c r="CS70" i="21"/>
  <c r="CS87" i="21"/>
  <c r="CS22" i="21"/>
  <c r="CS41" i="21"/>
  <c r="CS71" i="21"/>
  <c r="CR17" i="21"/>
  <c r="CR38" i="21"/>
  <c r="CR70" i="21"/>
  <c r="CR77" i="21"/>
  <c r="CR27" i="21"/>
  <c r="CR48" i="21"/>
  <c r="CR34" i="21"/>
  <c r="CR80" i="21"/>
  <c r="CR21" i="21"/>
  <c r="CR42" i="21"/>
  <c r="CR36" i="21"/>
  <c r="CR12" i="21"/>
  <c r="CR35" i="21"/>
  <c r="CR73" i="21"/>
  <c r="CR75" i="21"/>
  <c r="CQ28" i="21"/>
  <c r="CV31" i="21"/>
  <c r="CV38" i="21"/>
  <c r="CV75" i="21"/>
  <c r="CV21" i="21"/>
  <c r="CV66" i="21"/>
  <c r="CV48" i="21"/>
  <c r="CV109" i="21"/>
  <c r="CV20" i="21"/>
  <c r="CV33" i="21"/>
  <c r="CV79" i="21"/>
  <c r="CV17" i="21"/>
  <c r="CV64" i="21"/>
  <c r="CV44" i="21"/>
  <c r="CU12" i="21"/>
  <c r="CU32" i="21"/>
  <c r="CU66" i="21"/>
  <c r="CU79" i="21"/>
  <c r="CU14" i="21"/>
  <c r="CU33" i="21"/>
  <c r="CU68" i="21"/>
  <c r="CU109" i="21"/>
  <c r="CU26" i="21"/>
  <c r="CU43" i="21"/>
  <c r="CU27" i="21"/>
  <c r="CU44" i="21"/>
  <c r="CU65" i="21"/>
  <c r="CT12" i="21"/>
  <c r="CT34" i="21"/>
  <c r="CT30" i="21"/>
  <c r="CT74" i="21"/>
  <c r="CT13" i="21"/>
  <c r="CT35" i="21"/>
  <c r="CT32" i="21"/>
  <c r="CT28" i="21"/>
  <c r="CT97" i="21"/>
  <c r="CT31" i="21"/>
  <c r="CT26" i="21"/>
  <c r="CT75" i="21"/>
  <c r="CT19" i="21"/>
  <c r="CT46" i="21"/>
  <c r="CT76" i="21"/>
  <c r="CS19" i="21"/>
  <c r="CS42" i="21"/>
  <c r="CS72" i="21"/>
  <c r="CS12" i="21"/>
  <c r="CS30" i="21"/>
  <c r="CS47" i="21"/>
  <c r="CS77" i="21"/>
  <c r="CS13" i="21"/>
  <c r="CS31" i="21"/>
  <c r="CS48" i="21"/>
  <c r="CS74" i="21"/>
  <c r="CS28" i="21"/>
  <c r="CS45" i="21"/>
  <c r="CS75" i="21"/>
  <c r="CR26" i="21"/>
  <c r="CR46" i="21"/>
  <c r="CR74" i="21"/>
  <c r="CR97" i="21"/>
  <c r="CR31" i="21"/>
  <c r="CR63" i="21"/>
  <c r="CR43" i="21"/>
  <c r="CR79" i="21"/>
  <c r="CR28" i="21"/>
  <c r="CR64" i="21"/>
  <c r="CR45" i="21"/>
  <c r="CR16" i="21"/>
  <c r="CR44" i="21"/>
  <c r="CR39" i="21"/>
  <c r="CQ32" i="21"/>
  <c r="CV14" i="21"/>
  <c r="CV65" i="21"/>
  <c r="CV46" i="21"/>
  <c r="CV80" i="21"/>
  <c r="CV28" i="21"/>
  <c r="CV70" i="21"/>
  <c r="CV45" i="21"/>
  <c r="CV12" i="21"/>
  <c r="CV42" i="21"/>
  <c r="CV76" i="21"/>
  <c r="CV26" i="21"/>
  <c r="CV68" i="21"/>
  <c r="CV18" i="21"/>
  <c r="CV87" i="21"/>
  <c r="CU18" i="21"/>
  <c r="CU36" i="21"/>
  <c r="CU74" i="21"/>
  <c r="CU19" i="21"/>
  <c r="CU38" i="21"/>
  <c r="CU69" i="21"/>
  <c r="CU13" i="21"/>
  <c r="CU30" i="21"/>
  <c r="CU47" i="21"/>
  <c r="CU71" i="21"/>
  <c r="CU15" i="21"/>
  <c r="CU31" i="21"/>
  <c r="CU48" i="21"/>
  <c r="CU73" i="21"/>
  <c r="CT16" i="21"/>
  <c r="CT39" i="21"/>
  <c r="CT77" i="21"/>
  <c r="CT17" i="21"/>
  <c r="CT40" i="21"/>
  <c r="CT14" i="21"/>
  <c r="CT36" i="21"/>
  <c r="CT64" i="21"/>
  <c r="CT79" i="21"/>
  <c r="CT33" i="21"/>
  <c r="CT65" i="21"/>
  <c r="CT80" i="21"/>
  <c r="CS29" i="21"/>
  <c r="CS46" i="21"/>
  <c r="CS76" i="21"/>
  <c r="CS16" i="21"/>
  <c r="CS34" i="21"/>
  <c r="CS65" i="21"/>
  <c r="CS81" i="21"/>
  <c r="CS17" i="21"/>
  <c r="CS35" i="21"/>
  <c r="CS14" i="21"/>
  <c r="CS32" i="21"/>
  <c r="CS79" i="21"/>
  <c r="CR30" i="21"/>
  <c r="CR41" i="21"/>
  <c r="CR14" i="21"/>
  <c r="CR20" i="21"/>
  <c r="CR67" i="21"/>
  <c r="CR10" i="21"/>
  <c r="CR32" i="21"/>
  <c r="CR68" i="21"/>
  <c r="CR81" i="21"/>
  <c r="CR29" i="21"/>
  <c r="CR65" i="21"/>
  <c r="CR47" i="21"/>
  <c r="CQ14" i="21"/>
  <c r="CV19" i="21"/>
  <c r="CV69" i="21"/>
  <c r="CV36" i="21"/>
  <c r="CV10" i="21"/>
  <c r="CV32" i="21"/>
  <c r="CV74" i="21"/>
  <c r="CV77" i="21"/>
  <c r="CV16" i="21"/>
  <c r="CV67" i="21"/>
  <c r="CV39" i="21"/>
  <c r="CV30" i="21"/>
  <c r="CV72" i="21"/>
  <c r="CV47" i="21"/>
  <c r="CU22" i="21"/>
  <c r="CU41" i="21"/>
  <c r="CU67" i="21"/>
  <c r="CU87" i="21"/>
  <c r="CU24" i="21"/>
  <c r="CU42" i="21"/>
  <c r="CU76" i="21"/>
  <c r="CU16" i="21"/>
  <c r="CU34" i="21"/>
  <c r="CU77" i="21"/>
  <c r="CU17" i="21"/>
  <c r="CU35" i="21"/>
  <c r="CU64" i="21"/>
  <c r="CT20" i="21"/>
  <c r="CT43" i="21"/>
  <c r="CT66" i="21"/>
  <c r="CT81" i="21"/>
  <c r="CT21" i="21"/>
  <c r="CT44" i="21"/>
  <c r="CT67" i="21"/>
  <c r="CT18" i="21"/>
  <c r="CT41" i="21"/>
  <c r="CT68" i="21"/>
  <c r="CT10" i="21"/>
  <c r="CT38" i="21"/>
  <c r="CT69" i="21"/>
  <c r="CT109" i="21"/>
  <c r="CS33" i="21"/>
  <c r="CS64" i="21"/>
  <c r="CS80" i="21"/>
  <c r="CS20" i="21"/>
  <c r="CS39" i="21"/>
  <c r="CS69" i="21"/>
  <c r="CS109" i="21"/>
  <c r="CS21" i="21"/>
  <c r="CS40" i="21"/>
  <c r="CS66" i="21"/>
  <c r="CS18" i="21"/>
  <c r="CS36" i="21"/>
  <c r="CS67" i="21"/>
  <c r="CR13" i="21"/>
  <c r="CR18" i="21"/>
  <c r="CR66" i="21"/>
  <c r="CR19" i="21"/>
  <c r="CR40" i="21"/>
  <c r="CR71" i="21"/>
  <c r="CR87" i="21"/>
  <c r="CR15" i="21"/>
  <c r="CR22" i="21"/>
  <c r="CR72" i="21"/>
  <c r="CR109" i="21"/>
  <c r="CR33" i="21"/>
  <c r="CR69" i="21"/>
  <c r="CR76" i="21"/>
  <c r="CQ19" i="21"/>
  <c r="CU52" i="21"/>
  <c r="CS24" i="21"/>
  <c r="CV52" i="21"/>
  <c r="E12" i="11"/>
  <c r="E85" i="21" s="1"/>
  <c r="CQ28" i="23"/>
  <c r="CQ18" i="23"/>
  <c r="CQ74" i="21"/>
  <c r="CQ69" i="21"/>
  <c r="CQ35" i="21"/>
  <c r="CQ18" i="21"/>
  <c r="CQ75" i="21"/>
  <c r="CQ43" i="21"/>
  <c r="CQ26" i="21"/>
  <c r="CQ70" i="21"/>
  <c r="CQ65" i="21"/>
  <c r="CQ15" i="21"/>
  <c r="CQ16" i="21"/>
  <c r="CQ77" i="21"/>
  <c r="CQ41" i="21"/>
  <c r="CT52" i="21"/>
  <c r="CQ21" i="23"/>
  <c r="CQ66" i="21"/>
  <c r="CQ48" i="21"/>
  <c r="CQ31" i="21"/>
  <c r="CQ12" i="21"/>
  <c r="CQ72" i="21"/>
  <c r="CQ67" i="21"/>
  <c r="CQ39" i="21"/>
  <c r="CQ21" i="21"/>
  <c r="CQ46" i="21"/>
  <c r="CQ29" i="21"/>
  <c r="CQ97" i="21"/>
  <c r="CQ71" i="21"/>
  <c r="CQ36" i="21"/>
  <c r="CR52" i="21"/>
  <c r="CQ80" i="21"/>
  <c r="CQ44" i="21"/>
  <c r="CQ27" i="21"/>
  <c r="CQ109" i="21"/>
  <c r="CQ64" i="21"/>
  <c r="CQ33" i="21"/>
  <c r="CQ34" i="21"/>
  <c r="CQ17" i="21"/>
  <c r="CQ42" i="21"/>
  <c r="CQ13" i="21"/>
  <c r="CQ68" i="21"/>
  <c r="CQ63" i="21"/>
  <c r="CT24" i="21"/>
  <c r="CU50" i="21"/>
  <c r="CR24" i="21"/>
  <c r="CV50" i="21"/>
  <c r="CQ24" i="21"/>
  <c r="CR50" i="21"/>
  <c r="CT50" i="21"/>
  <c r="CV24" i="21"/>
  <c r="CK7" i="23"/>
  <c r="CK7" i="21"/>
  <c r="CK7" i="22"/>
  <c r="DZ7" i="23"/>
  <c r="DZ7" i="22"/>
  <c r="DZ7" i="21"/>
  <c r="CU28" i="23"/>
  <c r="CU41" i="23"/>
  <c r="CT18" i="23"/>
  <c r="CS18" i="23"/>
  <c r="CS25" i="23"/>
  <c r="CR18" i="23"/>
  <c r="CR25" i="23"/>
  <c r="CW18" i="23"/>
  <c r="CV21" i="23"/>
  <c r="CT28" i="23"/>
  <c r="CS21" i="23"/>
  <c r="CS41" i="23"/>
  <c r="CR28" i="23"/>
  <c r="CV41" i="23"/>
  <c r="CV25" i="23"/>
  <c r="CU18" i="23"/>
  <c r="CU21" i="23"/>
  <c r="CR41" i="23"/>
  <c r="CW28" i="23"/>
  <c r="CV28" i="23"/>
  <c r="CV18" i="23"/>
  <c r="CU25" i="23"/>
  <c r="CT41" i="23"/>
  <c r="CT25" i="23"/>
  <c r="CT21" i="23"/>
  <c r="CS28" i="23"/>
  <c r="CR21" i="23"/>
  <c r="AV24" i="1"/>
  <c r="AU25" i="1"/>
  <c r="EA7" i="36" s="1"/>
  <c r="G24" i="1"/>
  <c r="H25" i="1"/>
  <c r="CJ7" i="36" s="1"/>
  <c r="P44" i="20"/>
  <c r="X28" i="11"/>
  <c r="X131" i="19"/>
  <c r="X85" i="19" s="1"/>
  <c r="I213" i="19"/>
  <c r="I15" i="19" s="1"/>
  <c r="G90" i="20"/>
  <c r="G123" i="19" s="1"/>
  <c r="G141" i="19" s="1"/>
  <c r="DU17" i="18"/>
  <c r="O30" i="18"/>
  <c r="U30" i="18" s="1"/>
  <c r="EX30" i="18" s="1"/>
  <c r="I22" i="19"/>
  <c r="I13" i="19" s="1"/>
  <c r="M90" i="20"/>
  <c r="M123" i="19" s="1"/>
  <c r="M141" i="19" s="1"/>
  <c r="AZ131" i="19"/>
  <c r="AZ85" i="19" s="1"/>
  <c r="DU34" i="18"/>
  <c r="AE131" i="19"/>
  <c r="AE85" i="19" s="1"/>
  <c r="P69" i="20"/>
  <c r="AW131" i="19"/>
  <c r="AW85" i="19" s="1"/>
  <c r="N141" i="11"/>
  <c r="O141" i="11" s="1"/>
  <c r="G59" i="18"/>
  <c r="BN19" i="22"/>
  <c r="AQ13" i="20"/>
  <c r="AZ113" i="19"/>
  <c r="AZ79" i="19" s="1"/>
  <c r="Z68" i="11"/>
  <c r="AL131" i="19"/>
  <c r="AL85" i="19" s="1"/>
  <c r="AS14" i="20"/>
  <c r="AS15" i="36" s="1"/>
  <c r="BQ139" i="19"/>
  <c r="CC139" i="19" s="1"/>
  <c r="N90" i="20"/>
  <c r="N123" i="19" s="1"/>
  <c r="N141" i="19" s="1"/>
  <c r="S177" i="11"/>
  <c r="ED34" i="18"/>
  <c r="AV113" i="19"/>
  <c r="AV79" i="19" s="1"/>
  <c r="AX19" i="22"/>
  <c r="M118" i="34"/>
  <c r="P51" i="20"/>
  <c r="AT18" i="18"/>
  <c r="P62" i="20"/>
  <c r="U140" i="11"/>
  <c r="U97" i="11"/>
  <c r="I100" i="11"/>
  <c r="J100" i="11" s="1"/>
  <c r="K100" i="11" s="1"/>
  <c r="I102" i="11"/>
  <c r="T166" i="11"/>
  <c r="T162" i="11"/>
  <c r="T165" i="11"/>
  <c r="T167" i="11"/>
  <c r="T163" i="11"/>
  <c r="T159" i="11"/>
  <c r="T161" i="11"/>
  <c r="T173" i="11"/>
  <c r="T160" i="11"/>
  <c r="T164" i="11"/>
  <c r="T172" i="11"/>
  <c r="T168" i="11"/>
  <c r="T169" i="11"/>
  <c r="T170" i="11"/>
  <c r="T174" i="11"/>
  <c r="T171" i="11"/>
  <c r="T150" i="11"/>
  <c r="T146" i="11"/>
  <c r="T142" i="11"/>
  <c r="T153" i="11"/>
  <c r="T149" i="11"/>
  <c r="T145" i="11"/>
  <c r="T151" i="11"/>
  <c r="T147" i="11"/>
  <c r="T143" i="11"/>
  <c r="T176" i="11"/>
  <c r="T158" i="11"/>
  <c r="T156" i="11"/>
  <c r="T175" i="11"/>
  <c r="T154" i="11"/>
  <c r="T157" i="11"/>
  <c r="T141" i="11"/>
  <c r="T152" i="11"/>
  <c r="T148" i="11"/>
  <c r="T144" i="11"/>
  <c r="T155" i="11"/>
  <c r="I101" i="11"/>
  <c r="T123" i="11"/>
  <c r="T119" i="11"/>
  <c r="T126" i="11"/>
  <c r="T124" i="11"/>
  <c r="T120" i="11"/>
  <c r="T116" i="11"/>
  <c r="T118" i="11"/>
  <c r="T125" i="11"/>
  <c r="T121" i="11"/>
  <c r="T117" i="11"/>
  <c r="T129" i="11"/>
  <c r="T122" i="11"/>
  <c r="T127" i="11"/>
  <c r="T131" i="11"/>
  <c r="T128" i="11"/>
  <c r="T130" i="11"/>
  <c r="T103" i="11"/>
  <c r="T114" i="11"/>
  <c r="T104" i="11"/>
  <c r="T115" i="11"/>
  <c r="T110" i="11"/>
  <c r="T106" i="11"/>
  <c r="T133" i="11"/>
  <c r="T113" i="11"/>
  <c r="T111" i="11"/>
  <c r="T109" i="11"/>
  <c r="T132" i="11"/>
  <c r="T112" i="11"/>
  <c r="T107" i="11"/>
  <c r="T105" i="11"/>
  <c r="T108" i="11"/>
  <c r="AC20" i="22"/>
  <c r="E18" i="12" s="1"/>
  <c r="E48" i="25" s="1"/>
  <c r="I16" i="23"/>
  <c r="AX16" i="23"/>
  <c r="P20" i="22"/>
  <c r="D18" i="12" s="1"/>
  <c r="D48" i="25" s="1"/>
  <c r="M33" i="34"/>
  <c r="M114" i="34"/>
  <c r="E31" i="23"/>
  <c r="Q32" i="23"/>
  <c r="Q30" i="23"/>
  <c r="F31" i="23"/>
  <c r="O175" i="11"/>
  <c r="E77" i="34"/>
  <c r="M77" i="34" s="1"/>
  <c r="Z24" i="11"/>
  <c r="AT22" i="19"/>
  <c r="AT13" i="19" s="1"/>
  <c r="M32" i="34"/>
  <c r="E124" i="34"/>
  <c r="M124" i="34" s="1"/>
  <c r="J22" i="19"/>
  <c r="J13" i="19" s="1"/>
  <c r="S26" i="18"/>
  <c r="S59" i="18" s="1"/>
  <c r="AH13" i="20"/>
  <c r="AH14" i="20" s="1"/>
  <c r="AH15" i="36" s="1"/>
  <c r="Z14" i="11"/>
  <c r="BN113" i="19"/>
  <c r="BN79" i="19" s="1"/>
  <c r="BO131" i="19"/>
  <c r="BO85" i="19" s="1"/>
  <c r="M30" i="34"/>
  <c r="AB48" i="11"/>
  <c r="AK19" i="22"/>
  <c r="AG14" i="20"/>
  <c r="AG15" i="36" s="1"/>
  <c r="AK14" i="20"/>
  <c r="AK15" i="36" s="1"/>
  <c r="AA131" i="19"/>
  <c r="AA85" i="19" s="1"/>
  <c r="AW13" i="20"/>
  <c r="AW14" i="20" s="1"/>
  <c r="AW15" i="36" s="1"/>
  <c r="AA113" i="19"/>
  <c r="AA79" i="19" s="1"/>
  <c r="AA19" i="22"/>
  <c r="V13" i="20"/>
  <c r="V14" i="20" s="1"/>
  <c r="V15" i="36" s="1"/>
  <c r="AZ19" i="22"/>
  <c r="AX131" i="19"/>
  <c r="AX85" i="19" s="1"/>
  <c r="BK13" i="20"/>
  <c r="BK14" i="20" s="1"/>
  <c r="BK15" i="36" s="1"/>
  <c r="AZ14" i="20"/>
  <c r="AZ15" i="36" s="1"/>
  <c r="BJ131" i="19"/>
  <c r="BJ85" i="19" s="1"/>
  <c r="O90" i="20"/>
  <c r="O123" i="19" s="1"/>
  <c r="O141" i="19" s="1"/>
  <c r="K90" i="20"/>
  <c r="K123" i="19" s="1"/>
  <c r="K141" i="19" s="1"/>
  <c r="AJ13" i="20"/>
  <c r="AJ14" i="20" s="1"/>
  <c r="AJ15" i="36" s="1"/>
  <c r="BB14" i="20"/>
  <c r="BB15" i="36" s="1"/>
  <c r="BB19" i="22"/>
  <c r="BC19" i="22" s="1"/>
  <c r="G17" i="12" s="1"/>
  <c r="G10" i="13" s="1"/>
  <c r="AI14" i="20"/>
  <c r="AI15" i="36" s="1"/>
  <c r="BN131" i="19"/>
  <c r="BN85" i="19" s="1"/>
  <c r="AK131" i="19"/>
  <c r="AK85" i="19" s="1"/>
  <c r="T131" i="19"/>
  <c r="T85" i="19" s="1"/>
  <c r="AY131" i="19"/>
  <c r="AY85" i="19" s="1"/>
  <c r="AE19" i="22"/>
  <c r="BC37" i="20"/>
  <c r="F12" i="20"/>
  <c r="G13" i="20" s="1"/>
  <c r="AO113" i="19"/>
  <c r="AO79" i="19" s="1"/>
  <c r="J12" i="20"/>
  <c r="K13" i="20" s="1"/>
  <c r="U14" i="20"/>
  <c r="U15" i="36" s="1"/>
  <c r="BA131" i="19"/>
  <c r="BA85" i="19" s="1"/>
  <c r="J90" i="20"/>
  <c r="J123" i="19" s="1"/>
  <c r="J141" i="19" s="1"/>
  <c r="BP137" i="19"/>
  <c r="AF14" i="20"/>
  <c r="AF15" i="36" s="1"/>
  <c r="G12" i="20"/>
  <c r="H13" i="20" s="1"/>
  <c r="H14" i="20" s="1"/>
  <c r="H15" i="36" s="1"/>
  <c r="Q12" i="20"/>
  <c r="R13" i="20" s="1"/>
  <c r="R14" i="20" s="1"/>
  <c r="R15" i="36" s="1"/>
  <c r="I90" i="20"/>
  <c r="I123" i="19" s="1"/>
  <c r="I141" i="19" s="1"/>
  <c r="J16" i="23"/>
  <c r="AU131" i="19"/>
  <c r="AU85" i="19" s="1"/>
  <c r="N23" i="20"/>
  <c r="N114" i="19" s="1"/>
  <c r="N132" i="19" s="1"/>
  <c r="F76" i="20"/>
  <c r="F121" i="19" s="1"/>
  <c r="F139" i="19" s="1"/>
  <c r="Q76" i="20"/>
  <c r="Q121" i="19" s="1"/>
  <c r="Q139" i="19" s="1"/>
  <c r="AC139" i="19" s="1"/>
  <c r="T113" i="19"/>
  <c r="T79" i="19" s="1"/>
  <c r="BO113" i="19"/>
  <c r="BO79" i="19" s="1"/>
  <c r="BM19" i="22"/>
  <c r="G76" i="20"/>
  <c r="G121" i="19" s="1"/>
  <c r="G139" i="19" s="1"/>
  <c r="AN76" i="20"/>
  <c r="AP76" i="20" s="1"/>
  <c r="N76" i="20"/>
  <c r="N121" i="19" s="1"/>
  <c r="N139" i="19" s="1"/>
  <c r="AL19" i="22"/>
  <c r="AG113" i="19"/>
  <c r="AG79" i="19" s="1"/>
  <c r="BA14" i="20"/>
  <c r="BA15" i="36" s="1"/>
  <c r="O76" i="20"/>
  <c r="O121" i="19" s="1"/>
  <c r="O139" i="19" s="1"/>
  <c r="BA19" i="22"/>
  <c r="BL76" i="20"/>
  <c r="BL121" i="19" s="1"/>
  <c r="BL139" i="19" s="1"/>
  <c r="BL131" i="19" s="1"/>
  <c r="BL85" i="19" s="1"/>
  <c r="AN12" i="20"/>
  <c r="K76" i="20"/>
  <c r="K121" i="19" s="1"/>
  <c r="K139" i="19" s="1"/>
  <c r="K131" i="19" s="1"/>
  <c r="K85" i="19" s="1"/>
  <c r="K83" i="19" s="1"/>
  <c r="K42" i="22" s="1"/>
  <c r="H131" i="19"/>
  <c r="H85" i="19" s="1"/>
  <c r="H83" i="19" s="1"/>
  <c r="BH12" i="20"/>
  <c r="AR19" i="22"/>
  <c r="K12" i="20"/>
  <c r="K19" i="22" s="1"/>
  <c r="BH76" i="20"/>
  <c r="BH121" i="19" s="1"/>
  <c r="BH139" i="19" s="1"/>
  <c r="BH131" i="19" s="1"/>
  <c r="BH85" i="19" s="1"/>
  <c r="AP119" i="19"/>
  <c r="BI131" i="19"/>
  <c r="BI85" i="19" s="1"/>
  <c r="BP119" i="19"/>
  <c r="BL12" i="20"/>
  <c r="BL19" i="22" s="1"/>
  <c r="AP137" i="19"/>
  <c r="M12" i="20"/>
  <c r="N13" i="20" s="1"/>
  <c r="E76" i="20"/>
  <c r="E121" i="19" s="1"/>
  <c r="E139" i="19" s="1"/>
  <c r="BJ13" i="20"/>
  <c r="BJ14" i="20" s="1"/>
  <c r="BJ15" i="36" s="1"/>
  <c r="AQ12" i="20"/>
  <c r="AR13" i="20" s="1"/>
  <c r="AR14" i="20" s="1"/>
  <c r="AR15" i="36" s="1"/>
  <c r="M76" i="20"/>
  <c r="M121" i="19" s="1"/>
  <c r="M139" i="19" s="1"/>
  <c r="V19" i="22"/>
  <c r="AQ76" i="20"/>
  <c r="E138" i="19"/>
  <c r="P138" i="19" s="1"/>
  <c r="P120" i="19"/>
  <c r="Q137" i="19"/>
  <c r="AC137" i="19" s="1"/>
  <c r="AC119" i="19"/>
  <c r="BC119" i="19"/>
  <c r="AQ137" i="19"/>
  <c r="BC137" i="19" s="1"/>
  <c r="F20" i="22"/>
  <c r="G16" i="23" s="1"/>
  <c r="BI113" i="19"/>
  <c r="BI79" i="19" s="1"/>
  <c r="AX22" i="19"/>
  <c r="AX13" i="19" s="1"/>
  <c r="Q140" i="19"/>
  <c r="AC140" i="19" s="1"/>
  <c r="AW22" i="19"/>
  <c r="AW13" i="19" s="1"/>
  <c r="BE131" i="19"/>
  <c r="BE85" i="19" s="1"/>
  <c r="AR131" i="19"/>
  <c r="AR85" i="19" s="1"/>
  <c r="CA22" i="19"/>
  <c r="CA13" i="19" s="1"/>
  <c r="Z22" i="19"/>
  <c r="Z13" i="19" s="1"/>
  <c r="BO20" i="22"/>
  <c r="AF131" i="19"/>
  <c r="AF85" i="19" s="1"/>
  <c r="AY20" i="22"/>
  <c r="AY16" i="36" s="1"/>
  <c r="AA22" i="19"/>
  <c r="AA13" i="19" s="1"/>
  <c r="BC116" i="19"/>
  <c r="Z132" i="19"/>
  <c r="Z131" i="19" s="1"/>
  <c r="Z85" i="19" s="1"/>
  <c r="AK113" i="19"/>
  <c r="AK79" i="19" s="1"/>
  <c r="AJ22" i="19"/>
  <c r="AJ13" i="19" s="1"/>
  <c r="BC134" i="19"/>
  <c r="H113" i="19"/>
  <c r="H79" i="19" s="1"/>
  <c r="H77" i="19" s="1"/>
  <c r="BE22" i="19"/>
  <c r="BE13" i="19" s="1"/>
  <c r="BC86" i="19"/>
  <c r="AT131" i="19"/>
  <c r="AT85" i="19" s="1"/>
  <c r="AG132" i="19"/>
  <c r="AG131" i="19" s="1"/>
  <c r="AG85" i="19" s="1"/>
  <c r="BA113" i="19"/>
  <c r="BA79" i="19" s="1"/>
  <c r="BI22" i="19"/>
  <c r="BI13" i="19" s="1"/>
  <c r="BF20" i="22"/>
  <c r="BF16" i="36" s="1"/>
  <c r="BJ16" i="23"/>
  <c r="BF131" i="19"/>
  <c r="BF85" i="19" s="1"/>
  <c r="E11" i="5"/>
  <c r="H22" i="19"/>
  <c r="H13" i="19" s="1"/>
  <c r="AB53" i="11"/>
  <c r="U30" i="23"/>
  <c r="AB25" i="11"/>
  <c r="E130" i="34"/>
  <c r="M130" i="34" s="1"/>
  <c r="BF14" i="20"/>
  <c r="BF15" i="36" s="1"/>
  <c r="BP83" i="20"/>
  <c r="AM40" i="17"/>
  <c r="AB15" i="11"/>
  <c r="AP30" i="20"/>
  <c r="BF113" i="19"/>
  <c r="BF79" i="19" s="1"/>
  <c r="AC83" i="20"/>
  <c r="Q11" i="5"/>
  <c r="BC83" i="20"/>
  <c r="AP90" i="20"/>
  <c r="BG13" i="20"/>
  <c r="BG14" i="20" s="1"/>
  <c r="BG15" i="36" s="1"/>
  <c r="AS113" i="19"/>
  <c r="AS79" i="19" s="1"/>
  <c r="M115" i="34"/>
  <c r="Y59" i="11"/>
  <c r="T28" i="11"/>
  <c r="AB131" i="19"/>
  <c r="AB85" i="19" s="1"/>
  <c r="AF59" i="18"/>
  <c r="I43" i="36" s="1"/>
  <c r="AB14" i="11"/>
  <c r="BP140" i="19"/>
  <c r="D29" i="13"/>
  <c r="E137" i="34" s="1"/>
  <c r="AB21" i="11"/>
  <c r="M22" i="19"/>
  <c r="M13" i="19" s="1"/>
  <c r="AD59" i="18"/>
  <c r="G43" i="36" s="1"/>
  <c r="AH59" i="18"/>
  <c r="K43" i="36" s="1"/>
  <c r="AJ19" i="22"/>
  <c r="AB67" i="11"/>
  <c r="AH19" i="22"/>
  <c r="BO14" i="20"/>
  <c r="BO15" i="36" s="1"/>
  <c r="EG34" i="18"/>
  <c r="EA34" i="18"/>
  <c r="DZ34" i="18"/>
  <c r="BJ113" i="19"/>
  <c r="BJ79" i="19" s="1"/>
  <c r="AB29" i="11"/>
  <c r="BM113" i="19"/>
  <c r="BM79" i="19" s="1"/>
  <c r="Y20" i="22"/>
  <c r="Y16" i="36" s="1"/>
  <c r="AH32" i="17"/>
  <c r="V12" i="5" s="1"/>
  <c r="V30" i="36" s="1"/>
  <c r="AH36" i="17"/>
  <c r="Z12" i="5" s="1"/>
  <c r="Z30" i="36" s="1"/>
  <c r="E99" i="34"/>
  <c r="M99" i="34" s="1"/>
  <c r="Q29" i="20"/>
  <c r="Q30" i="20" s="1"/>
  <c r="Q115" i="19" s="1"/>
  <c r="AC115" i="19" s="1"/>
  <c r="BM131" i="19"/>
  <c r="BM85" i="19" s="1"/>
  <c r="BQ13" i="20"/>
  <c r="BQ14" i="20" s="1"/>
  <c r="BQ15" i="36" s="1"/>
  <c r="CC15" i="36" s="1"/>
  <c r="EB34" i="18"/>
  <c r="EH34" i="18"/>
  <c r="EC34" i="18"/>
  <c r="AB30" i="11"/>
  <c r="AH34" i="17"/>
  <c r="X12" i="5" s="1"/>
  <c r="X30" i="36" s="1"/>
  <c r="AH37" i="17"/>
  <c r="AA12" i="5" s="1"/>
  <c r="AA30" i="36" s="1"/>
  <c r="AB52" i="11"/>
  <c r="BP90" i="20"/>
  <c r="AB63" i="11"/>
  <c r="BH22" i="19"/>
  <c r="BH13" i="19" s="1"/>
  <c r="DY34" i="18"/>
  <c r="EE34" i="18"/>
  <c r="AH22" i="19"/>
  <c r="AH13" i="19" s="1"/>
  <c r="AL14" i="20"/>
  <c r="AL15" i="36" s="1"/>
  <c r="AB68" i="11"/>
  <c r="M25" i="34"/>
  <c r="AH35" i="17"/>
  <c r="Y12" i="5" s="1"/>
  <c r="Y30" i="36" s="1"/>
  <c r="O12" i="20"/>
  <c r="Q13" i="20" s="1"/>
  <c r="Q14" i="20" s="1"/>
  <c r="Q15" i="36" s="1"/>
  <c r="D113" i="19"/>
  <c r="D79" i="19" s="1"/>
  <c r="AM20" i="22"/>
  <c r="AB16" i="23"/>
  <c r="AB57" i="11"/>
  <c r="AB18" i="11"/>
  <c r="AB16" i="11"/>
  <c r="M213" i="19"/>
  <c r="M15" i="19" s="1"/>
  <c r="AB59" i="18"/>
  <c r="E43" i="36" s="1"/>
  <c r="AJ59" i="18"/>
  <c r="M43" i="36" s="1"/>
  <c r="EN40" i="18"/>
  <c r="AJ113" i="19"/>
  <c r="AJ79" i="19" s="1"/>
  <c r="BP37" i="20"/>
  <c r="BG20" i="22"/>
  <c r="BG16" i="36" s="1"/>
  <c r="EU40" i="18"/>
  <c r="BP141" i="19"/>
  <c r="BC122" i="19"/>
  <c r="AE113" i="19"/>
  <c r="AE79" i="19" s="1"/>
  <c r="AF22" i="19"/>
  <c r="AF13" i="19" s="1"/>
  <c r="Y21" i="11"/>
  <c r="H19" i="22"/>
  <c r="N108" i="11"/>
  <c r="O108" i="11" s="1"/>
  <c r="V47" i="11"/>
  <c r="D19" i="22"/>
  <c r="DW37" i="18"/>
  <c r="DX37" i="18" s="1"/>
  <c r="DY37" i="18" s="1"/>
  <c r="DZ37" i="18" s="1"/>
  <c r="EA37" i="18" s="1"/>
  <c r="EB37" i="18" s="1"/>
  <c r="EC37" i="18" s="1"/>
  <c r="ED37" i="18" s="1"/>
  <c r="EE37" i="18" s="1"/>
  <c r="L131" i="19"/>
  <c r="L85" i="19" s="1"/>
  <c r="M52" i="34"/>
  <c r="ER40" i="18"/>
  <c r="AP123" i="19"/>
  <c r="BP116" i="19"/>
  <c r="ES40" i="18"/>
  <c r="EL40" i="18"/>
  <c r="AM113" i="19"/>
  <c r="AM79" i="19" s="1"/>
  <c r="BP122" i="19"/>
  <c r="AP141" i="19"/>
  <c r="BP134" i="19"/>
  <c r="E213" i="19"/>
  <c r="E15" i="19" s="1"/>
  <c r="T22" i="11"/>
  <c r="T59" i="11"/>
  <c r="DW39" i="18"/>
  <c r="DX39" i="18" s="1"/>
  <c r="DY39" i="18" s="1"/>
  <c r="DZ39" i="18" s="1"/>
  <c r="EA39" i="18" s="1"/>
  <c r="EB39" i="18" s="1"/>
  <c r="EC39" i="18" s="1"/>
  <c r="ED39" i="18" s="1"/>
  <c r="EE39" i="18" s="1"/>
  <c r="BP155" i="19"/>
  <c r="E96" i="34"/>
  <c r="M96" i="34" s="1"/>
  <c r="P65" i="11"/>
  <c r="G30" i="20"/>
  <c r="G115" i="19" s="1"/>
  <c r="G133" i="19" s="1"/>
  <c r="BP86" i="19"/>
  <c r="AM14" i="20"/>
  <c r="AM15" i="36" s="1"/>
  <c r="AN13" i="20"/>
  <c r="U20" i="22"/>
  <c r="U16" i="36" s="1"/>
  <c r="P86" i="11"/>
  <c r="AB22" i="19"/>
  <c r="AB13" i="19" s="1"/>
  <c r="DU35" i="18"/>
  <c r="BP123" i="19"/>
  <c r="AC155" i="19"/>
  <c r="K22" i="19"/>
  <c r="K13" i="19" s="1"/>
  <c r="BC140" i="19"/>
  <c r="BL22" i="19"/>
  <c r="BL13" i="19" s="1"/>
  <c r="AP44" i="19"/>
  <c r="AB61" i="11"/>
  <c r="AT113" i="19"/>
  <c r="AT79" i="19" s="1"/>
  <c r="AB62" i="11"/>
  <c r="O22" i="19"/>
  <c r="O13" i="19" s="1"/>
  <c r="AB17" i="11"/>
  <c r="W25" i="11"/>
  <c r="M27" i="34"/>
  <c r="D14" i="20"/>
  <c r="D15" i="36" s="1"/>
  <c r="T37" i="11"/>
  <c r="M58" i="34"/>
  <c r="Y19" i="22"/>
  <c r="BW22" i="19"/>
  <c r="BW13" i="19" s="1"/>
  <c r="AC90" i="20"/>
  <c r="T65" i="11"/>
  <c r="AC86" i="19"/>
  <c r="DU16" i="18"/>
  <c r="T18" i="11"/>
  <c r="T61" i="11"/>
  <c r="AR113" i="19"/>
  <c r="AR79" i="19" s="1"/>
  <c r="V15" i="11"/>
  <c r="S13" i="20"/>
  <c r="S14" i="20" s="1"/>
  <c r="S15" i="36" s="1"/>
  <c r="AB28" i="11"/>
  <c r="AA28" i="11"/>
  <c r="T25" i="11"/>
  <c r="AB86" i="11"/>
  <c r="E119" i="34"/>
  <c r="L113" i="19"/>
  <c r="L79" i="19" s="1"/>
  <c r="AB23" i="11"/>
  <c r="Q19" i="11"/>
  <c r="U131" i="19"/>
  <c r="U85" i="19" s="1"/>
  <c r="AS131" i="19"/>
  <c r="AS85" i="19" s="1"/>
  <c r="AU19" i="22"/>
  <c r="R17" i="11"/>
  <c r="BP44" i="19"/>
  <c r="AV19" i="18"/>
  <c r="BJ22" i="19"/>
  <c r="BJ13" i="19" s="1"/>
  <c r="BR20" i="22"/>
  <c r="AO28" i="17"/>
  <c r="R13" i="5" s="1"/>
  <c r="R31" i="36" s="1"/>
  <c r="U65" i="11"/>
  <c r="M55" i="34"/>
  <c r="W52" i="11"/>
  <c r="U53" i="11"/>
  <c r="O213" i="19"/>
  <c r="O15" i="19" s="1"/>
  <c r="K213" i="19"/>
  <c r="K15" i="19" s="1"/>
  <c r="T52" i="11"/>
  <c r="T57" i="11"/>
  <c r="V18" i="11"/>
  <c r="T64" i="11"/>
  <c r="T15" i="11"/>
  <c r="T62" i="11"/>
  <c r="V21" i="11"/>
  <c r="AA48" i="11"/>
  <c r="V28" i="11"/>
  <c r="T47" i="11"/>
  <c r="H64" i="12"/>
  <c r="H68" i="12" s="1"/>
  <c r="H69" i="12" s="1"/>
  <c r="D64" i="12"/>
  <c r="D68" i="12" s="1"/>
  <c r="D69" i="12" s="1"/>
  <c r="V65" i="11"/>
  <c r="S16" i="17"/>
  <c r="V63" i="11"/>
  <c r="V22" i="11"/>
  <c r="T24" i="11"/>
  <c r="T29" i="11"/>
  <c r="T17" i="11"/>
  <c r="V17" i="11"/>
  <c r="T16" i="11"/>
  <c r="V62" i="11"/>
  <c r="V25" i="11"/>
  <c r="BM22" i="19"/>
  <c r="BM13" i="19" s="1"/>
  <c r="AQ39" i="18"/>
  <c r="AP155" i="19"/>
  <c r="BG113" i="19"/>
  <c r="BG79" i="19" s="1"/>
  <c r="AC37" i="20"/>
  <c r="AS19" i="22"/>
  <c r="BV20" i="22"/>
  <c r="BW16" i="36" s="1"/>
  <c r="AB19" i="11"/>
  <c r="BM16" i="23"/>
  <c r="N168" i="11"/>
  <c r="V55" i="11"/>
  <c r="V52" i="11"/>
  <c r="V53" i="11"/>
  <c r="T53" i="11"/>
  <c r="V57" i="11"/>
  <c r="T30" i="11"/>
  <c r="V48" i="11"/>
  <c r="V16" i="11"/>
  <c r="T19" i="11"/>
  <c r="V86" i="11"/>
  <c r="AQ40" i="18"/>
  <c r="Y26" i="11"/>
  <c r="Z53" i="11"/>
  <c r="BP29" i="19"/>
  <c r="AZ20" i="22"/>
  <c r="AO39" i="17"/>
  <c r="AD13" i="5" s="1"/>
  <c r="AD31" i="36" s="1"/>
  <c r="R30" i="11"/>
  <c r="AA24" i="11"/>
  <c r="Z15" i="11"/>
  <c r="AA15" i="11"/>
  <c r="Y113" i="19"/>
  <c r="Y79" i="19" s="1"/>
  <c r="AA19" i="11"/>
  <c r="Q68" i="11"/>
  <c r="E78" i="34"/>
  <c r="M78" i="34" s="1"/>
  <c r="E72" i="34"/>
  <c r="M72" i="34" s="1"/>
  <c r="E74" i="34"/>
  <c r="M74" i="34" s="1"/>
  <c r="DW38" i="18"/>
  <c r="DX38" i="18" s="1"/>
  <c r="DY38" i="18" s="1"/>
  <c r="DZ38" i="18" s="1"/>
  <c r="EA38" i="18" s="1"/>
  <c r="EB38" i="18" s="1"/>
  <c r="EC38" i="18" s="1"/>
  <c r="ED38" i="18" s="1"/>
  <c r="EE38" i="18" s="1"/>
  <c r="DW19" i="18"/>
  <c r="DX19" i="18" s="1"/>
  <c r="DY19" i="18" s="1"/>
  <c r="DZ19" i="18" s="1"/>
  <c r="EA19" i="18" s="1"/>
  <c r="EB19" i="18" s="1"/>
  <c r="EC19" i="18" s="1"/>
  <c r="ED19" i="18" s="1"/>
  <c r="EE19" i="18" s="1"/>
  <c r="EF19" i="18" s="1"/>
  <c r="EG19" i="18" s="1"/>
  <c r="EH19" i="18" s="1"/>
  <c r="EI19" i="18" s="1"/>
  <c r="AR40" i="18"/>
  <c r="BP40" i="18" s="1"/>
  <c r="M54" i="34"/>
  <c r="N12" i="20"/>
  <c r="N19" i="22" s="1"/>
  <c r="BZ20" i="22"/>
  <c r="Y64" i="11"/>
  <c r="Z55" i="11"/>
  <c r="Y14" i="11"/>
  <c r="N20" i="22"/>
  <c r="N16" i="36" s="1"/>
  <c r="Z26" i="11"/>
  <c r="Q116" i="19"/>
  <c r="Q134" i="19" s="1"/>
  <c r="AC134" i="19" s="1"/>
  <c r="BC155" i="19"/>
  <c r="Z57" i="11"/>
  <c r="Z22" i="11"/>
  <c r="Q18" i="11"/>
  <c r="Z16" i="11"/>
  <c r="Z25" i="11"/>
  <c r="Z86" i="11"/>
  <c r="P26" i="11"/>
  <c r="DW40" i="18"/>
  <c r="DX40" i="18" s="1"/>
  <c r="DY40" i="18" s="1"/>
  <c r="DZ40" i="18" s="1"/>
  <c r="EA40" i="18" s="1"/>
  <c r="EB40" i="18" s="1"/>
  <c r="EC40" i="18" s="1"/>
  <c r="ED40" i="18" s="1"/>
  <c r="EE40" i="18" s="1"/>
  <c r="AV41" i="18"/>
  <c r="T23" i="11"/>
  <c r="AQ22" i="19"/>
  <c r="AQ13" i="19" s="1"/>
  <c r="I23" i="20"/>
  <c r="I114" i="19" s="1"/>
  <c r="I132" i="19" s="1"/>
  <c r="E64" i="12"/>
  <c r="E68" i="12" s="1"/>
  <c r="E69" i="12" s="1"/>
  <c r="N110" i="11"/>
  <c r="F50" i="21"/>
  <c r="P24" i="21"/>
  <c r="P50" i="21" s="1"/>
  <c r="P52" i="21" s="1"/>
  <c r="V22" i="19"/>
  <c r="V13" i="19" s="1"/>
  <c r="V20" i="22"/>
  <c r="R132" i="19"/>
  <c r="R131" i="19" s="1"/>
  <c r="R85" i="19" s="1"/>
  <c r="R113" i="19"/>
  <c r="R79" i="19" s="1"/>
  <c r="E29" i="19"/>
  <c r="P44" i="19"/>
  <c r="AV20" i="22"/>
  <c r="AV16" i="36" s="1"/>
  <c r="AV22" i="19"/>
  <c r="AV13" i="19" s="1"/>
  <c r="V133" i="19"/>
  <c r="V131" i="19" s="1"/>
  <c r="V85" i="19" s="1"/>
  <c r="V113" i="19"/>
  <c r="V79" i="19" s="1"/>
  <c r="BD113" i="19"/>
  <c r="BD79" i="19" s="1"/>
  <c r="BP115" i="19"/>
  <c r="AU113" i="19"/>
  <c r="AU79" i="19" s="1"/>
  <c r="DJ33" i="18"/>
  <c r="DK33" i="18" s="1"/>
  <c r="DL33" i="18" s="1"/>
  <c r="DM33" i="18" s="1"/>
  <c r="DN33" i="18" s="1"/>
  <c r="DO33" i="18" s="1"/>
  <c r="DP33" i="18" s="1"/>
  <c r="DQ33" i="18" s="1"/>
  <c r="DR33" i="18" s="1"/>
  <c r="DS33" i="18" s="1"/>
  <c r="DT33" i="18" s="1"/>
  <c r="AP38" i="18"/>
  <c r="AP18" i="18"/>
  <c r="AP40" i="18"/>
  <c r="AP19" i="18"/>
  <c r="X86" i="11"/>
  <c r="X29" i="11"/>
  <c r="X62" i="11"/>
  <c r="X15" i="11"/>
  <c r="X22" i="11"/>
  <c r="X57" i="11"/>
  <c r="X63" i="11"/>
  <c r="X48" i="11"/>
  <c r="X21" i="11"/>
  <c r="X24" i="11"/>
  <c r="X23" i="11"/>
  <c r="X68" i="11"/>
  <c r="X59" i="11"/>
  <c r="X19" i="11"/>
  <c r="X30" i="11"/>
  <c r="X53" i="11"/>
  <c r="X52" i="11"/>
  <c r="X65" i="11"/>
  <c r="X55" i="11"/>
  <c r="X47" i="11"/>
  <c r="X17" i="11"/>
  <c r="X14" i="11"/>
  <c r="X61" i="11"/>
  <c r="Y86" i="11"/>
  <c r="Y25" i="11"/>
  <c r="Y68" i="11"/>
  <c r="Y19" i="11"/>
  <c r="Y48" i="11"/>
  <c r="Y24" i="11"/>
  <c r="Y61" i="11"/>
  <c r="Y18" i="11"/>
  <c r="Y52" i="11"/>
  <c r="Y65" i="11"/>
  <c r="Y55" i="11"/>
  <c r="Y17" i="11"/>
  <c r="Y62" i="11"/>
  <c r="Y16" i="11"/>
  <c r="Y28" i="11"/>
  <c r="Y30" i="11"/>
  <c r="Y22" i="11"/>
  <c r="Y57" i="11"/>
  <c r="Y63" i="11"/>
  <c r="Y53" i="11"/>
  <c r="Y29" i="11"/>
  <c r="AO41" i="18"/>
  <c r="AO18" i="18"/>
  <c r="AP39" i="18"/>
  <c r="G29" i="13"/>
  <c r="H137" i="34" s="1"/>
  <c r="H153" i="34" s="1"/>
  <c r="P153" i="34" s="1"/>
  <c r="G12" i="25"/>
  <c r="BT20" i="22"/>
  <c r="BT22" i="19"/>
  <c r="BT13" i="19" s="1"/>
  <c r="BB20" i="22"/>
  <c r="BB16" i="36" s="1"/>
  <c r="BB22" i="19"/>
  <c r="BB13" i="19" s="1"/>
  <c r="F115" i="19"/>
  <c r="F133" i="19" s="1"/>
  <c r="X67" i="11"/>
  <c r="X25" i="11"/>
  <c r="X26" i="11"/>
  <c r="Y67" i="11"/>
  <c r="P155" i="19"/>
  <c r="BD133" i="19"/>
  <c r="BP133" i="19" s="1"/>
  <c r="X18" i="11"/>
  <c r="X64" i="11"/>
  <c r="X16" i="11"/>
  <c r="Y23" i="11"/>
  <c r="Y47" i="11"/>
  <c r="AE20" i="22"/>
  <c r="AE22" i="19"/>
  <c r="AE13" i="19" s="1"/>
  <c r="P48" i="11"/>
  <c r="AP37" i="18"/>
  <c r="AP41" i="18"/>
  <c r="P27" i="11"/>
  <c r="E29" i="13"/>
  <c r="F137" i="34" s="1"/>
  <c r="F153" i="34" s="1"/>
  <c r="N153" i="34" s="1"/>
  <c r="E12" i="25"/>
  <c r="E7" i="24" s="1"/>
  <c r="E210" i="34" s="1"/>
  <c r="AN132" i="19"/>
  <c r="T14" i="11"/>
  <c r="Z65" i="11"/>
  <c r="Z52" i="11"/>
  <c r="ET40" i="18"/>
  <c r="EO40" i="18"/>
  <c r="EK40" i="18"/>
  <c r="AA26" i="11"/>
  <c r="V67" i="11"/>
  <c r="T63" i="11"/>
  <c r="Z18" i="11"/>
  <c r="Z64" i="11"/>
  <c r="V64" i="11"/>
  <c r="Z61" i="11"/>
  <c r="W19" i="22"/>
  <c r="Z28" i="11"/>
  <c r="AU14" i="20"/>
  <c r="AU15" i="36" s="1"/>
  <c r="Z21" i="11"/>
  <c r="Z19" i="11"/>
  <c r="Z29" i="11"/>
  <c r="Z59" i="11"/>
  <c r="Z62" i="11"/>
  <c r="T68" i="11"/>
  <c r="AA59" i="11"/>
  <c r="Z47" i="11"/>
  <c r="T86" i="11"/>
  <c r="P29" i="11"/>
  <c r="AQ19" i="18"/>
  <c r="AQ26" i="18" s="1"/>
  <c r="G64" i="12"/>
  <c r="G68" i="12" s="1"/>
  <c r="P20" i="11"/>
  <c r="T55" i="11"/>
  <c r="V14" i="11"/>
  <c r="EV40" i="18"/>
  <c r="EP40" i="18"/>
  <c r="V26" i="11"/>
  <c r="T26" i="11"/>
  <c r="Z67" i="11"/>
  <c r="T67" i="11"/>
  <c r="P86" i="19"/>
  <c r="Z63" i="11"/>
  <c r="W22" i="19"/>
  <c r="W13" i="19" s="1"/>
  <c r="AA64" i="11"/>
  <c r="V61" i="11"/>
  <c r="V24" i="11"/>
  <c r="Z30" i="11"/>
  <c r="O40" i="18"/>
  <c r="U40" i="18" s="1"/>
  <c r="EX40" i="18" s="1"/>
  <c r="EZ40" i="18" s="1"/>
  <c r="T21" i="11"/>
  <c r="T48" i="11"/>
  <c r="AA23" i="11"/>
  <c r="V59" i="11"/>
  <c r="V23" i="11"/>
  <c r="V19" i="11"/>
  <c r="V30" i="11"/>
  <c r="V68" i="11"/>
  <c r="P21" i="11"/>
  <c r="V42" i="11"/>
  <c r="AQ38" i="18"/>
  <c r="AQ37" i="18"/>
  <c r="R22" i="19"/>
  <c r="R13" i="19" s="1"/>
  <c r="P28" i="11"/>
  <c r="AC24" i="21"/>
  <c r="AC50" i="21" s="1"/>
  <c r="AC52" i="21" s="1"/>
  <c r="M16" i="23"/>
  <c r="U55" i="11"/>
  <c r="DU36" i="18"/>
  <c r="W65" i="11"/>
  <c r="Q50" i="21"/>
  <c r="Q52" i="21" s="1"/>
  <c r="CQ52" i="21" s="1"/>
  <c r="U63" i="11"/>
  <c r="Q63" i="11"/>
  <c r="U57" i="11"/>
  <c r="U64" i="11"/>
  <c r="Q61" i="11"/>
  <c r="W61" i="11"/>
  <c r="U15" i="11"/>
  <c r="W48" i="11"/>
  <c r="W16" i="11"/>
  <c r="W17" i="11"/>
  <c r="W23" i="11"/>
  <c r="S59" i="11"/>
  <c r="P84" i="19"/>
  <c r="Q65" i="11"/>
  <c r="W63" i="11"/>
  <c r="AP83" i="20"/>
  <c r="AH131" i="19"/>
  <c r="AH85" i="19" s="1"/>
  <c r="S48" i="11"/>
  <c r="Q15" i="11"/>
  <c r="U25" i="11"/>
  <c r="W47" i="11"/>
  <c r="U86" i="11"/>
  <c r="L22" i="19"/>
  <c r="L13" i="19" s="1"/>
  <c r="BX20" i="22"/>
  <c r="BX16" i="36" s="1"/>
  <c r="AD86" i="19"/>
  <c r="AP86" i="19" s="1"/>
  <c r="AP122" i="19"/>
  <c r="DU32" i="18"/>
  <c r="W55" i="11"/>
  <c r="Q14" i="11"/>
  <c r="DU31" i="18"/>
  <c r="S65" i="11"/>
  <c r="BC44" i="19"/>
  <c r="S67" i="11"/>
  <c r="Q67" i="11"/>
  <c r="Q53" i="11"/>
  <c r="AP140" i="19"/>
  <c r="U22" i="11"/>
  <c r="AH113" i="19"/>
  <c r="AH79" i="19" s="1"/>
  <c r="BE113" i="19"/>
  <c r="BE79" i="19" s="1"/>
  <c r="AS22" i="19"/>
  <c r="AS13" i="19" s="1"/>
  <c r="W28" i="11"/>
  <c r="U17" i="11"/>
  <c r="W62" i="11"/>
  <c r="U68" i="11"/>
  <c r="S86" i="11"/>
  <c r="P23" i="11"/>
  <c r="P62" i="11"/>
  <c r="P72" i="11"/>
  <c r="P85" i="11"/>
  <c r="P22" i="11"/>
  <c r="N172" i="11"/>
  <c r="O172" i="11" s="1"/>
  <c r="P172" i="11" s="1"/>
  <c r="Q172" i="11" s="1"/>
  <c r="N174" i="11"/>
  <c r="O174" i="11" s="1"/>
  <c r="P83" i="11"/>
  <c r="P37" i="11"/>
  <c r="P63" i="11"/>
  <c r="F64" i="12"/>
  <c r="F68" i="12" s="1"/>
  <c r="F69" i="12" s="1"/>
  <c r="CC123" i="19"/>
  <c r="BQ141" i="19"/>
  <c r="BP24" i="21"/>
  <c r="BP50" i="21" s="1"/>
  <c r="BP52" i="21" s="1"/>
  <c r="Q137" i="34"/>
  <c r="H12" i="25"/>
  <c r="F11" i="26" s="1"/>
  <c r="F10" i="26" s="1"/>
  <c r="G12" i="26" s="1"/>
  <c r="BC101" i="19"/>
  <c r="AM131" i="19"/>
  <c r="AM85" i="19" s="1"/>
  <c r="AL113" i="19"/>
  <c r="AL79" i="19" s="1"/>
  <c r="BN22" i="19"/>
  <c r="BN13" i="19" s="1"/>
  <c r="BC84" i="19"/>
  <c r="BC29" i="19"/>
  <c r="AX13" i="20"/>
  <c r="AX14" i="20" s="1"/>
  <c r="AX15" i="36" s="1"/>
  <c r="AF19" i="22"/>
  <c r="AL20" i="22"/>
  <c r="AL16" i="36" s="1"/>
  <c r="S134" i="11"/>
  <c r="P15" i="11"/>
  <c r="BK113" i="19"/>
  <c r="BK79" i="19" s="1"/>
  <c r="BE19" i="22"/>
  <c r="BK19" i="22"/>
  <c r="BC24" i="21"/>
  <c r="BC50" i="21" s="1"/>
  <c r="BC52" i="21" s="1"/>
  <c r="BY22" i="19"/>
  <c r="BY13" i="19" s="1"/>
  <c r="BY20" i="22"/>
  <c r="CB22" i="19"/>
  <c r="CB13" i="19" s="1"/>
  <c r="CB20" i="22"/>
  <c r="CB16" i="36" s="1"/>
  <c r="BS22" i="19"/>
  <c r="BS13" i="19" s="1"/>
  <c r="BS20" i="22"/>
  <c r="BU22" i="19"/>
  <c r="BU13" i="19" s="1"/>
  <c r="BU20" i="22"/>
  <c r="BQ22" i="19"/>
  <c r="BQ13" i="19" s="1"/>
  <c r="BQ20" i="22"/>
  <c r="AP101" i="19"/>
  <c r="AI132" i="19"/>
  <c r="AI131" i="19" s="1"/>
  <c r="AI85" i="19" s="1"/>
  <c r="AJ132" i="19"/>
  <c r="AJ131" i="19" s="1"/>
  <c r="AJ85" i="19" s="1"/>
  <c r="AP24" i="21"/>
  <c r="AP50" i="21" s="1"/>
  <c r="AP52" i="21" s="1"/>
  <c r="Z14" i="20"/>
  <c r="Z15" i="36" s="1"/>
  <c r="W14" i="20"/>
  <c r="W15" i="36" s="1"/>
  <c r="AA13" i="20"/>
  <c r="AA14" i="20" s="1"/>
  <c r="AA15" i="36" s="1"/>
  <c r="T19" i="22"/>
  <c r="X14" i="20"/>
  <c r="X15" i="36" s="1"/>
  <c r="AC23" i="20"/>
  <c r="AD113" i="19"/>
  <c r="AD79" i="19" s="1"/>
  <c r="AC44" i="19"/>
  <c r="Y13" i="20"/>
  <c r="Y14" i="20" s="1"/>
  <c r="Y15" i="36" s="1"/>
  <c r="AC114" i="19"/>
  <c r="U113" i="19"/>
  <c r="U79" i="19" s="1"/>
  <c r="AC101" i="19"/>
  <c r="X22" i="19"/>
  <c r="X13" i="19" s="1"/>
  <c r="T14" i="20"/>
  <c r="T15" i="36" s="1"/>
  <c r="AT16" i="23"/>
  <c r="F12" i="25"/>
  <c r="D27" i="23"/>
  <c r="AP114" i="19"/>
  <c r="AP23" i="20"/>
  <c r="BC114" i="19"/>
  <c r="BC23" i="20"/>
  <c r="AT14" i="20"/>
  <c r="AT15" i="36" s="1"/>
  <c r="AB113" i="19"/>
  <c r="AB79" i="19" s="1"/>
  <c r="AW113" i="19"/>
  <c r="AW79" i="19" s="1"/>
  <c r="AT19" i="22"/>
  <c r="AV15" i="23"/>
  <c r="BC115" i="19"/>
  <c r="BC30" i="20"/>
  <c r="BP30" i="20"/>
  <c r="H10" i="13"/>
  <c r="W131" i="19"/>
  <c r="W85" i="19" s="1"/>
  <c r="BC133" i="19"/>
  <c r="BD14" i="20"/>
  <c r="BD15" i="36" s="1"/>
  <c r="BE13" i="20"/>
  <c r="BE14" i="20" s="1"/>
  <c r="BE15" i="36" s="1"/>
  <c r="W113" i="19"/>
  <c r="W79" i="19" s="1"/>
  <c r="AX113" i="19"/>
  <c r="AX79" i="19" s="1"/>
  <c r="X113" i="19"/>
  <c r="X79" i="19" s="1"/>
  <c r="AD19" i="22"/>
  <c r="AE13" i="20"/>
  <c r="AE14" i="20" s="1"/>
  <c r="AE15" i="36" s="1"/>
  <c r="BG132" i="19"/>
  <c r="BG131" i="19" s="1"/>
  <c r="BG85" i="19" s="1"/>
  <c r="BP114" i="19"/>
  <c r="BP23" i="20"/>
  <c r="E10" i="13"/>
  <c r="BH13" i="20"/>
  <c r="AB14" i="20"/>
  <c r="AB15" i="36" s="1"/>
  <c r="AD13" i="20"/>
  <c r="AD14" i="20" s="1"/>
  <c r="AD15" i="36" s="1"/>
  <c r="P101" i="19"/>
  <c r="CC113" i="19"/>
  <c r="S20" i="22"/>
  <c r="S16" i="36" s="1"/>
  <c r="S22" i="19"/>
  <c r="S13" i="19" s="1"/>
  <c r="BQ84" i="19"/>
  <c r="CC101" i="19"/>
  <c r="CC29" i="19"/>
  <c r="X16" i="17"/>
  <c r="AC16" i="17" s="1"/>
  <c r="N17" i="17"/>
  <c r="T17" i="17" s="1"/>
  <c r="L17" i="17"/>
  <c r="M17" i="17" s="1"/>
  <c r="P17" i="17"/>
  <c r="M16" i="17"/>
  <c r="L12" i="11"/>
  <c r="L85" i="21" s="1"/>
  <c r="P57" i="11"/>
  <c r="P66" i="11"/>
  <c r="P60" i="11"/>
  <c r="P64" i="11"/>
  <c r="P71" i="11"/>
  <c r="P78" i="11"/>
  <c r="L50" i="11"/>
  <c r="L86" i="21" s="1"/>
  <c r="P30" i="11"/>
  <c r="P18" i="11"/>
  <c r="P24" i="11"/>
  <c r="P43" i="11"/>
  <c r="P39" i="11"/>
  <c r="P32" i="11"/>
  <c r="G12" i="11"/>
  <c r="G85" i="21" s="1"/>
  <c r="R134" i="11"/>
  <c r="R177" i="11"/>
  <c r="BA43" i="18"/>
  <c r="AY12" i="18"/>
  <c r="AU12" i="18"/>
  <c r="DW18" i="18"/>
  <c r="DX18" i="18" s="1"/>
  <c r="DY18" i="18" s="1"/>
  <c r="DZ18" i="18" s="1"/>
  <c r="EA18" i="18" s="1"/>
  <c r="EB18" i="18" s="1"/>
  <c r="EC18" i="18" s="1"/>
  <c r="ED18" i="18" s="1"/>
  <c r="EE18" i="18" s="1"/>
  <c r="AW12" i="18"/>
  <c r="EC17" i="18"/>
  <c r="EF17" i="18"/>
  <c r="AR39" i="18"/>
  <c r="BP39" i="18" s="1"/>
  <c r="EE17" i="18"/>
  <c r="DX17" i="18"/>
  <c r="DW17" i="18"/>
  <c r="EB17" i="18"/>
  <c r="E23" i="20"/>
  <c r="E114" i="19" s="1"/>
  <c r="E132" i="19" s="1"/>
  <c r="L19" i="22"/>
  <c r="N50" i="11"/>
  <c r="N86" i="21" s="1"/>
  <c r="P19" i="11"/>
  <c r="P59" i="11"/>
  <c r="P54" i="11"/>
  <c r="H12" i="11"/>
  <c r="H85" i="21" s="1"/>
  <c r="P55" i="11"/>
  <c r="P53" i="11"/>
  <c r="P58" i="11"/>
  <c r="J50" i="11"/>
  <c r="J86" i="21" s="1"/>
  <c r="AL59" i="18"/>
  <c r="O43" i="36" s="1"/>
  <c r="J12" i="11"/>
  <c r="J85" i="21" s="1"/>
  <c r="P16" i="11"/>
  <c r="F23" i="34"/>
  <c r="O137" i="34"/>
  <c r="G149" i="34"/>
  <c r="O149" i="34" s="1"/>
  <c r="N12" i="11"/>
  <c r="N85" i="21" s="1"/>
  <c r="O50" i="11"/>
  <c r="O86" i="21" s="1"/>
  <c r="G50" i="11"/>
  <c r="G86" i="21" s="1"/>
  <c r="BP84" i="19"/>
  <c r="P52" i="11"/>
  <c r="H50" i="11"/>
  <c r="H86" i="21" s="1"/>
  <c r="P61" i="11"/>
  <c r="AF18" i="17"/>
  <c r="AH17" i="17"/>
  <c r="F12" i="5" s="1"/>
  <c r="F30" i="36" s="1"/>
  <c r="K12" i="11"/>
  <c r="K85" i="21" s="1"/>
  <c r="M50" i="11"/>
  <c r="M86" i="21" s="1"/>
  <c r="P68" i="11"/>
  <c r="P25" i="11"/>
  <c r="P17" i="11"/>
  <c r="P81" i="11"/>
  <c r="AO38" i="18"/>
  <c r="AR12" i="18"/>
  <c r="I12" i="11"/>
  <c r="I85" i="21" s="1"/>
  <c r="K50" i="11"/>
  <c r="K86" i="21" s="1"/>
  <c r="P47" i="11"/>
  <c r="P56" i="11"/>
  <c r="P67" i="11"/>
  <c r="P14" i="11"/>
  <c r="I50" i="11"/>
  <c r="I86" i="21" s="1"/>
  <c r="M12" i="11"/>
  <c r="M85" i="21" s="1"/>
  <c r="O12" i="11"/>
  <c r="O85" i="21" s="1"/>
  <c r="I125" i="11"/>
  <c r="N125" i="11"/>
  <c r="E30" i="23"/>
  <c r="AO16" i="23"/>
  <c r="AQ16" i="23"/>
  <c r="AP20" i="22"/>
  <c r="F18" i="12" s="1"/>
  <c r="F48" i="25" s="1"/>
  <c r="I165" i="11"/>
  <c r="N165" i="11"/>
  <c r="S14" i="11"/>
  <c r="S52" i="11"/>
  <c r="S26" i="11"/>
  <c r="R67" i="11"/>
  <c r="AA63" i="11"/>
  <c r="S22" i="11"/>
  <c r="R22" i="11"/>
  <c r="AY113" i="19"/>
  <c r="AY79" i="19" s="1"/>
  <c r="AA29" i="11"/>
  <c r="R19" i="11"/>
  <c r="Q29" i="11"/>
  <c r="Q62" i="11"/>
  <c r="Q86" i="11"/>
  <c r="AO22" i="19"/>
  <c r="AO13" i="19" s="1"/>
  <c r="P33" i="11"/>
  <c r="P46" i="11"/>
  <c r="S68" i="11"/>
  <c r="AR41" i="18"/>
  <c r="BP41" i="18" s="1"/>
  <c r="AT39" i="18"/>
  <c r="AR38" i="18"/>
  <c r="BP38" i="18" s="1"/>
  <c r="AV37" i="18"/>
  <c r="AS12" i="18"/>
  <c r="AT41" i="18"/>
  <c r="J174" i="11"/>
  <c r="K174" i="11" s="1"/>
  <c r="BC123" i="19"/>
  <c r="R52" i="11"/>
  <c r="R26" i="11"/>
  <c r="S62" i="11"/>
  <c r="R36" i="11"/>
  <c r="R55" i="11"/>
  <c r="R14" i="11"/>
  <c r="BC141" i="19"/>
  <c r="R65" i="11"/>
  <c r="AP115" i="19"/>
  <c r="AA52" i="11"/>
  <c r="W26" i="11"/>
  <c r="AB26" i="11"/>
  <c r="Q26" i="11"/>
  <c r="W67" i="11"/>
  <c r="S53" i="11"/>
  <c r="W53" i="11"/>
  <c r="S63" i="11"/>
  <c r="R63" i="11"/>
  <c r="W57" i="11"/>
  <c r="W22" i="11"/>
  <c r="AA18" i="11"/>
  <c r="W18" i="11"/>
  <c r="R64" i="11"/>
  <c r="AB64" i="11"/>
  <c r="EH17" i="18"/>
  <c r="EA17" i="18"/>
  <c r="DY17" i="18"/>
  <c r="U61" i="11"/>
  <c r="R61" i="11"/>
  <c r="Q24" i="11"/>
  <c r="AB24" i="11"/>
  <c r="U62" i="11"/>
  <c r="W15" i="11"/>
  <c r="S15" i="11"/>
  <c r="R24" i="11"/>
  <c r="AI20" i="22"/>
  <c r="R16" i="11"/>
  <c r="R28" i="11"/>
  <c r="U21" i="11"/>
  <c r="U48" i="11"/>
  <c r="R21" i="11"/>
  <c r="S28" i="11"/>
  <c r="Q28" i="11"/>
  <c r="AA16" i="11"/>
  <c r="U23" i="11"/>
  <c r="S23" i="11"/>
  <c r="AB59" i="11"/>
  <c r="R62" i="11"/>
  <c r="W19" i="11"/>
  <c r="AA25" i="11"/>
  <c r="W59" i="11"/>
  <c r="Q25" i="11"/>
  <c r="Q59" i="11"/>
  <c r="W68" i="11"/>
  <c r="AB47" i="11"/>
  <c r="R47" i="11"/>
  <c r="AA47" i="11"/>
  <c r="R86" i="11"/>
  <c r="AA86" i="11"/>
  <c r="P13" i="11"/>
  <c r="P44" i="11"/>
  <c r="P76" i="11"/>
  <c r="P82" i="11"/>
  <c r="P79" i="11"/>
  <c r="P34" i="11"/>
  <c r="P41" i="11"/>
  <c r="DX41" i="18"/>
  <c r="DY41" i="18" s="1"/>
  <c r="DZ41" i="18" s="1"/>
  <c r="EA41" i="18" s="1"/>
  <c r="EB41" i="18" s="1"/>
  <c r="EC41" i="18" s="1"/>
  <c r="ED41" i="18" s="1"/>
  <c r="EE41" i="18" s="1"/>
  <c r="S24" i="11"/>
  <c r="S19" i="11"/>
  <c r="AR18" i="18"/>
  <c r="BP18" i="18" s="1"/>
  <c r="AO40" i="18"/>
  <c r="BA50" i="18"/>
  <c r="AV18" i="18"/>
  <c r="AO39" i="18"/>
  <c r="AT38" i="18"/>
  <c r="AR19" i="18"/>
  <c r="BP19" i="18" s="1"/>
  <c r="AX12" i="18"/>
  <c r="AT19" i="18"/>
  <c r="AT37" i="18"/>
  <c r="AG57" i="18"/>
  <c r="I161" i="11"/>
  <c r="N161" i="11"/>
  <c r="AA55" i="11"/>
  <c r="AA53" i="11"/>
  <c r="S57" i="11"/>
  <c r="R57" i="11"/>
  <c r="AA22" i="11"/>
  <c r="S18" i="11"/>
  <c r="R18" i="11"/>
  <c r="Q64" i="11"/>
  <c r="S61" i="11"/>
  <c r="AA30" i="11"/>
  <c r="BA22" i="19"/>
  <c r="BA13" i="19" s="1"/>
  <c r="Q21" i="11"/>
  <c r="Q23" i="11"/>
  <c r="R25" i="11"/>
  <c r="Q47" i="11"/>
  <c r="P75" i="11"/>
  <c r="S55" i="11"/>
  <c r="Q55" i="11"/>
  <c r="AB55" i="11"/>
  <c r="W14" i="11"/>
  <c r="AA14" i="11"/>
  <c r="U14" i="11"/>
  <c r="AA65" i="11"/>
  <c r="AB65" i="11"/>
  <c r="Q52" i="11"/>
  <c r="U52" i="11"/>
  <c r="U26" i="11"/>
  <c r="AA67" i="11"/>
  <c r="U67" i="11"/>
  <c r="R53" i="11"/>
  <c r="AA57" i="11"/>
  <c r="Q57" i="11"/>
  <c r="AB22" i="11"/>
  <c r="Q22" i="11"/>
  <c r="U18" i="11"/>
  <c r="S64" i="11"/>
  <c r="W64" i="11"/>
  <c r="DU11" i="18"/>
  <c r="ED17" i="18"/>
  <c r="EG17" i="18"/>
  <c r="AA61" i="11"/>
  <c r="R15" i="11"/>
  <c r="S30" i="11"/>
  <c r="W30" i="11"/>
  <c r="W24" i="11"/>
  <c r="BP101" i="19"/>
  <c r="U24" i="11"/>
  <c r="Q30" i="11"/>
  <c r="U28" i="11"/>
  <c r="BC90" i="20"/>
  <c r="AA21" i="11"/>
  <c r="AF113" i="19"/>
  <c r="AF79" i="19" s="1"/>
  <c r="R48" i="11"/>
  <c r="Q48" i="11"/>
  <c r="Q16" i="11"/>
  <c r="AA17" i="11"/>
  <c r="S29" i="11"/>
  <c r="S16" i="11"/>
  <c r="R59" i="11"/>
  <c r="S21" i="11"/>
  <c r="R23" i="11"/>
  <c r="U29" i="11"/>
  <c r="U19" i="11"/>
  <c r="S17" i="11"/>
  <c r="R68" i="11"/>
  <c r="S25" i="11"/>
  <c r="U47" i="11"/>
  <c r="W86" i="11"/>
  <c r="P69" i="11"/>
  <c r="P31" i="11"/>
  <c r="P84" i="11"/>
  <c r="AO19" i="18"/>
  <c r="AV38" i="18"/>
  <c r="BA42" i="18"/>
  <c r="BA11" i="18"/>
  <c r="AV39" i="18"/>
  <c r="AY19" i="22"/>
  <c r="I117" i="11"/>
  <c r="N117" i="11"/>
  <c r="AY14" i="20"/>
  <c r="AY15" i="36" s="1"/>
  <c r="I159" i="11"/>
  <c r="J159" i="11" s="1"/>
  <c r="K159" i="11" s="1"/>
  <c r="N159" i="11"/>
  <c r="P80" i="11"/>
  <c r="P45" i="11"/>
  <c r="U16" i="11"/>
  <c r="AZ12" i="18"/>
  <c r="AG12" i="18"/>
  <c r="U59" i="11"/>
  <c r="P51" i="11"/>
  <c r="AE57" i="18"/>
  <c r="AI26" i="18"/>
  <c r="W21" i="11"/>
  <c r="F53" i="34"/>
  <c r="F57" i="34"/>
  <c r="F59" i="34"/>
  <c r="F52" i="34"/>
  <c r="F54" i="34"/>
  <c r="F58" i="34"/>
  <c r="F55" i="34"/>
  <c r="F56" i="34"/>
  <c r="AI12" i="18"/>
  <c r="BA46" i="18"/>
  <c r="BA44" i="18"/>
  <c r="BA16" i="18"/>
  <c r="AP12" i="18"/>
  <c r="T30" i="23"/>
  <c r="I171" i="11"/>
  <c r="I317" i="1"/>
  <c r="I30" i="22"/>
  <c r="E40" i="25"/>
  <c r="EE13" i="18"/>
  <c r="EE58" i="18"/>
  <c r="EE27" i="18"/>
  <c r="AB84" i="11"/>
  <c r="AB83" i="11"/>
  <c r="AB82" i="11"/>
  <c r="AB85" i="11"/>
  <c r="AB81" i="11"/>
  <c r="AB37" i="11"/>
  <c r="AB31" i="11"/>
  <c r="AB33" i="11"/>
  <c r="AB75" i="11"/>
  <c r="AB69" i="11"/>
  <c r="AB78" i="11"/>
  <c r="AB73" i="11"/>
  <c r="AB77" i="11"/>
  <c r="AB71" i="11"/>
  <c r="AB72" i="11"/>
  <c r="AB76" i="11"/>
  <c r="AB43" i="11"/>
  <c r="AB42" i="11"/>
  <c r="AB35" i="11"/>
  <c r="AB20" i="11"/>
  <c r="AB51" i="11"/>
  <c r="AB13" i="11"/>
  <c r="AB79" i="11"/>
  <c r="AB32" i="11"/>
  <c r="AB46" i="11"/>
  <c r="AB41" i="11"/>
  <c r="AB44" i="11"/>
  <c r="AB36" i="11"/>
  <c r="AB34" i="11"/>
  <c r="AB38" i="11"/>
  <c r="AB66" i="11"/>
  <c r="AB80" i="11"/>
  <c r="AB74" i="11"/>
  <c r="AB70" i="11"/>
  <c r="AB45" i="11"/>
  <c r="AB40" i="11"/>
  <c r="AB58" i="11"/>
  <c r="AB54" i="11"/>
  <c r="AB27" i="11"/>
  <c r="AB56" i="11"/>
  <c r="AB60" i="11"/>
  <c r="T34" i="11"/>
  <c r="N119" i="11"/>
  <c r="O119" i="11" s="1"/>
  <c r="I127" i="11"/>
  <c r="N127" i="11"/>
  <c r="AM15" i="18"/>
  <c r="AA26" i="18"/>
  <c r="AA27" i="18" s="1"/>
  <c r="AM34" i="18"/>
  <c r="AM33" i="18"/>
  <c r="W38" i="11"/>
  <c r="N123" i="11"/>
  <c r="AP7" i="11"/>
  <c r="AP29" i="11" s="1"/>
  <c r="BN6" i="18"/>
  <c r="BN45" i="18" s="1"/>
  <c r="EV6" i="18"/>
  <c r="AO7" i="20"/>
  <c r="AO7" i="23"/>
  <c r="AO7" i="5"/>
  <c r="AO7" i="22"/>
  <c r="AL7" i="11"/>
  <c r="AL16" i="11" s="1"/>
  <c r="BJ6" i="18"/>
  <c r="BJ43" i="18" s="1"/>
  <c r="ER6" i="18"/>
  <c r="AK7" i="20"/>
  <c r="AK7" i="23"/>
  <c r="AK7" i="22"/>
  <c r="AK7" i="5"/>
  <c r="F129" i="12"/>
  <c r="F48" i="12"/>
  <c r="AF7" i="11"/>
  <c r="AF30" i="11" s="1"/>
  <c r="BD6" i="18"/>
  <c r="BD44" i="18" s="1"/>
  <c r="EL6" i="18"/>
  <c r="AE7" i="23"/>
  <c r="AE7" i="20"/>
  <c r="AE7" i="5"/>
  <c r="AE7" i="22"/>
  <c r="AG7" i="11"/>
  <c r="AG48" i="11" s="1"/>
  <c r="BE6" i="18"/>
  <c r="BE46" i="18" s="1"/>
  <c r="EM6" i="18"/>
  <c r="AF7" i="22"/>
  <c r="AF7" i="23"/>
  <c r="AF7" i="20"/>
  <c r="AF7" i="5"/>
  <c r="BQ4" i="18"/>
  <c r="EY4" i="18"/>
  <c r="AY7" i="31"/>
  <c r="AU7" i="31"/>
  <c r="AQ7" i="31"/>
  <c r="AP6" i="31"/>
  <c r="AX9" i="28"/>
  <c r="AT9" i="28"/>
  <c r="AP9" i="28"/>
  <c r="AY14" i="29"/>
  <c r="AU14" i="29"/>
  <c r="AQ14" i="29"/>
  <c r="BA336" i="1"/>
  <c r="AW336" i="1"/>
  <c r="AS336" i="1"/>
  <c r="BA314" i="1"/>
  <c r="AW314" i="1"/>
  <c r="AS314" i="1"/>
  <c r="AX7" i="31"/>
  <c r="AT7" i="31"/>
  <c r="AP7" i="31"/>
  <c r="BA9" i="28"/>
  <c r="AW9" i="28"/>
  <c r="AS9" i="28"/>
  <c r="AX14" i="29"/>
  <c r="AT14" i="29"/>
  <c r="AP14" i="29"/>
  <c r="AP13" i="29"/>
  <c r="G5" i="13"/>
  <c r="BA7" i="31"/>
  <c r="AW7" i="31"/>
  <c r="AS7" i="31"/>
  <c r="AZ9" i="28"/>
  <c r="AV9" i="28"/>
  <c r="AR9" i="28"/>
  <c r="BB8" i="28"/>
  <c r="BA14" i="29"/>
  <c r="AW14" i="29"/>
  <c r="AS14" i="29"/>
  <c r="BB13" i="29"/>
  <c r="AY336" i="1"/>
  <c r="AU336" i="1"/>
  <c r="AQ336" i="1"/>
  <c r="AY314" i="1"/>
  <c r="AU314" i="1"/>
  <c r="AQ314" i="1"/>
  <c r="AZ7" i="31"/>
  <c r="AP8" i="28"/>
  <c r="AT336" i="1"/>
  <c r="AZ314" i="1"/>
  <c r="AR314" i="1"/>
  <c r="BB313" i="1"/>
  <c r="AY211" i="1"/>
  <c r="AU211" i="1"/>
  <c r="AQ211" i="1"/>
  <c r="AP210" i="1"/>
  <c r="AX138" i="1"/>
  <c r="AT138" i="1"/>
  <c r="AP138" i="1"/>
  <c r="AY105" i="1"/>
  <c r="AU105" i="1"/>
  <c r="AQ105" i="1"/>
  <c r="AP104" i="1"/>
  <c r="BA74" i="1"/>
  <c r="AW74" i="1"/>
  <c r="AS74" i="1"/>
  <c r="AZ20" i="1"/>
  <c r="BA7" i="36" s="1"/>
  <c r="AV20" i="1"/>
  <c r="AW7" i="36" s="1"/>
  <c r="AR20" i="1"/>
  <c r="AS7" i="36" s="1"/>
  <c r="AZ31" i="1"/>
  <c r="AV31" i="1"/>
  <c r="AR31" i="1"/>
  <c r="BB19" i="1"/>
  <c r="BC5" i="36" s="1"/>
  <c r="AQ5" i="20"/>
  <c r="AV7" i="31"/>
  <c r="AY9" i="28"/>
  <c r="AZ14" i="29"/>
  <c r="AZ336" i="1"/>
  <c r="AR336" i="1"/>
  <c r="AP335" i="1"/>
  <c r="AX314" i="1"/>
  <c r="AP314" i="1"/>
  <c r="AP313" i="1"/>
  <c r="AX211" i="1"/>
  <c r="AT211" i="1"/>
  <c r="AP211" i="1"/>
  <c r="BA138" i="1"/>
  <c r="AW138" i="1"/>
  <c r="AS138" i="1"/>
  <c r="AX105" i="1"/>
  <c r="AT105" i="1"/>
  <c r="AP105" i="1"/>
  <c r="AZ74" i="1"/>
  <c r="AV74" i="1"/>
  <c r="AR74" i="1"/>
  <c r="AP73" i="1"/>
  <c r="AY20" i="1"/>
  <c r="AZ7" i="36" s="1"/>
  <c r="AU20" i="1"/>
  <c r="AV7" i="36" s="1"/>
  <c r="AQ20" i="1"/>
  <c r="AR7" i="36" s="1"/>
  <c r="AY31" i="1"/>
  <c r="AU31" i="1"/>
  <c r="AQ31" i="1"/>
  <c r="J6" i="18"/>
  <c r="AR7" i="31"/>
  <c r="BB6" i="31"/>
  <c r="AU9" i="28"/>
  <c r="AV14" i="29"/>
  <c r="K13" i="1"/>
  <c r="BD5" i="36" s="1"/>
  <c r="AX336" i="1"/>
  <c r="AP336" i="1"/>
  <c r="AV314" i="1"/>
  <c r="BA211" i="1"/>
  <c r="AW211" i="1"/>
  <c r="AS211" i="1"/>
  <c r="AZ138" i="1"/>
  <c r="AV138" i="1"/>
  <c r="AR138" i="1"/>
  <c r="BB137" i="1"/>
  <c r="BA105" i="1"/>
  <c r="AW105" i="1"/>
  <c r="AS105" i="1"/>
  <c r="AY74" i="1"/>
  <c r="AU74" i="1"/>
  <c r="AQ74" i="1"/>
  <c r="AX20" i="1"/>
  <c r="AY7" i="36" s="1"/>
  <c r="AT20" i="1"/>
  <c r="AU7" i="36" s="1"/>
  <c r="AP20" i="1"/>
  <c r="AQ7" i="36" s="1"/>
  <c r="AX31" i="1"/>
  <c r="AT31" i="1"/>
  <c r="AP31" i="1"/>
  <c r="AQ5" i="22"/>
  <c r="AQ9" i="28"/>
  <c r="AQ138" i="1"/>
  <c r="AP137" i="1"/>
  <c r="AR105" i="1"/>
  <c r="AP74" i="1"/>
  <c r="AW20" i="1"/>
  <c r="AX7" i="36" s="1"/>
  <c r="AQ5" i="23"/>
  <c r="AQ5" i="5"/>
  <c r="AZ211" i="1"/>
  <c r="AS20" i="1"/>
  <c r="AT7" i="36" s="1"/>
  <c r="BA31" i="1"/>
  <c r="G8" i="12"/>
  <c r="A281" i="1"/>
  <c r="AP19" i="1"/>
  <c r="AR5" i="11"/>
  <c r="AP30" i="1"/>
  <c r="AT314" i="1"/>
  <c r="AV211" i="1"/>
  <c r="BB210" i="1"/>
  <c r="AY138" i="1"/>
  <c r="AZ105" i="1"/>
  <c r="AX74" i="1"/>
  <c r="AW31" i="1"/>
  <c r="BB30" i="1"/>
  <c r="AR14" i="29"/>
  <c r="AV336" i="1"/>
  <c r="AR211" i="1"/>
  <c r="AU138" i="1"/>
  <c r="AV105" i="1"/>
  <c r="BB104" i="1"/>
  <c r="AT74" i="1"/>
  <c r="BA20" i="1"/>
  <c r="BB7" i="36" s="1"/>
  <c r="AS31" i="1"/>
  <c r="O6" i="18"/>
  <c r="U6" i="18" s="1"/>
  <c r="I43" i="18"/>
  <c r="U43" i="18" s="1"/>
  <c r="I21" i="18"/>
  <c r="U21" i="18" s="1"/>
  <c r="I42" i="18"/>
  <c r="I44" i="18"/>
  <c r="U44" i="18" s="1"/>
  <c r="I46" i="18"/>
  <c r="U46" i="18" s="1"/>
  <c r="I45" i="18"/>
  <c r="U45" i="18" s="1"/>
  <c r="I20" i="18"/>
  <c r="EC58" i="18"/>
  <c r="EC27" i="18"/>
  <c r="EC13" i="18"/>
  <c r="Z84" i="11"/>
  <c r="Z83" i="11"/>
  <c r="Z76" i="11"/>
  <c r="Z43" i="11"/>
  <c r="Z45" i="11"/>
  <c r="Z41" i="11"/>
  <c r="Z54" i="11"/>
  <c r="Z58" i="11"/>
  <c r="Z85" i="11"/>
  <c r="Z81" i="11"/>
  <c r="Z79" i="11"/>
  <c r="Z69" i="11"/>
  <c r="Z72" i="11"/>
  <c r="Z37" i="11"/>
  <c r="Z36" i="11"/>
  <c r="Z33" i="11"/>
  <c r="Z40" i="11"/>
  <c r="Z13" i="11"/>
  <c r="Z77" i="11"/>
  <c r="Z70" i="11"/>
  <c r="Z39" i="11"/>
  <c r="Z42" i="11"/>
  <c r="Z80" i="11"/>
  <c r="Z82" i="11"/>
  <c r="Z75" i="11"/>
  <c r="Z74" i="11"/>
  <c r="Z78" i="11"/>
  <c r="Z73" i="11"/>
  <c r="Z71" i="11"/>
  <c r="Z38" i="11"/>
  <c r="Z46" i="11"/>
  <c r="Z34" i="11"/>
  <c r="Z44" i="11"/>
  <c r="Z32" i="11"/>
  <c r="Z31" i="11"/>
  <c r="Z56" i="11"/>
  <c r="Z51" i="11"/>
  <c r="Z60" i="11"/>
  <c r="Z27" i="11"/>
  <c r="Z66" i="11"/>
  <c r="Z20" i="11"/>
  <c r="EA27" i="18"/>
  <c r="EA58" i="18"/>
  <c r="EA13" i="18"/>
  <c r="AI57" i="18"/>
  <c r="F12" i="11"/>
  <c r="D270" i="19"/>
  <c r="P270" i="19" s="1"/>
  <c r="P227" i="19"/>
  <c r="D261" i="19"/>
  <c r="P261" i="19" s="1"/>
  <c r="P218" i="19"/>
  <c r="D268" i="19"/>
  <c r="P268" i="19" s="1"/>
  <c r="P225" i="19"/>
  <c r="D259" i="19"/>
  <c r="D215" i="19"/>
  <c r="P216" i="19"/>
  <c r="AU37" i="18"/>
  <c r="AS37" i="18"/>
  <c r="AS41" i="18"/>
  <c r="AX40" i="18"/>
  <c r="BA48" i="18"/>
  <c r="BA35" i="18"/>
  <c r="BA47" i="18"/>
  <c r="BA54" i="18"/>
  <c r="AW19" i="18"/>
  <c r="AZ38" i="18"/>
  <c r="BA49" i="18"/>
  <c r="BA29" i="18"/>
  <c r="BA53" i="18"/>
  <c r="AS19" i="18"/>
  <c r="BA22" i="18"/>
  <c r="S229" i="19"/>
  <c r="S231" i="19"/>
  <c r="S274" i="19" s="1"/>
  <c r="S230" i="19"/>
  <c r="S273" i="19" s="1"/>
  <c r="S233" i="19"/>
  <c r="S276" i="19" s="1"/>
  <c r="S235" i="19"/>
  <c r="S278" i="19" s="1"/>
  <c r="S234" i="19"/>
  <c r="S277" i="19" s="1"/>
  <c r="S232" i="19"/>
  <c r="S275" i="19" s="1"/>
  <c r="H215" i="19"/>
  <c r="H259" i="19"/>
  <c r="H258" i="19" s="1"/>
  <c r="F259" i="19"/>
  <c r="F258" i="19" s="1"/>
  <c r="F215" i="19"/>
  <c r="DJ15" i="18"/>
  <c r="DI26" i="18"/>
  <c r="AB39" i="11"/>
  <c r="N124" i="11"/>
  <c r="O124" i="11" s="1"/>
  <c r="AK26" i="18"/>
  <c r="AK57" i="18"/>
  <c r="O19" i="18"/>
  <c r="U19" i="18" s="1"/>
  <c r="DX27" i="18"/>
  <c r="DX13" i="18"/>
  <c r="DX58" i="18"/>
  <c r="X83" i="11"/>
  <c r="X81" i="11"/>
  <c r="X84" i="11"/>
  <c r="X79" i="11"/>
  <c r="X73" i="11"/>
  <c r="X78" i="11"/>
  <c r="X72" i="11"/>
  <c r="X38" i="11"/>
  <c r="X31" i="11"/>
  <c r="X44" i="11"/>
  <c r="X80" i="11"/>
  <c r="X76" i="11"/>
  <c r="X71" i="11"/>
  <c r="X46" i="11"/>
  <c r="X34" i="11"/>
  <c r="X39" i="11"/>
  <c r="X54" i="11"/>
  <c r="X13" i="11"/>
  <c r="X74" i="11"/>
  <c r="X69" i="11"/>
  <c r="X37" i="11"/>
  <c r="X35" i="11"/>
  <c r="X33" i="11"/>
  <c r="X43" i="11"/>
  <c r="X20" i="11"/>
  <c r="X27" i="11"/>
  <c r="X82" i="11"/>
  <c r="X75" i="11"/>
  <c r="X70" i="11"/>
  <c r="X77" i="11"/>
  <c r="X42" i="11"/>
  <c r="X41" i="11"/>
  <c r="X36" i="11"/>
  <c r="X40" i="11"/>
  <c r="X66" i="11"/>
  <c r="X60" i="11"/>
  <c r="X58" i="11"/>
  <c r="X32" i="11"/>
  <c r="X85" i="11"/>
  <c r="X56" i="11"/>
  <c r="X51" i="11"/>
  <c r="AE12" i="18"/>
  <c r="D12" i="11"/>
  <c r="EG13" i="18"/>
  <c r="EG27" i="18"/>
  <c r="EG58" i="18"/>
  <c r="Y234" i="19"/>
  <c r="Y277" i="19" s="1"/>
  <c r="Y230" i="19"/>
  <c r="Y273" i="19" s="1"/>
  <c r="Y233" i="19"/>
  <c r="Y276" i="19" s="1"/>
  <c r="Y232" i="19"/>
  <c r="Y275" i="19" s="1"/>
  <c r="Y235" i="19"/>
  <c r="Y278" i="19" s="1"/>
  <c r="Y231" i="19"/>
  <c r="Y274" i="19" s="1"/>
  <c r="Y229" i="19"/>
  <c r="J82" i="20"/>
  <c r="J83" i="20" s="1"/>
  <c r="J122" i="19" s="1"/>
  <c r="J140" i="19" s="1"/>
  <c r="I83" i="20"/>
  <c r="AA12" i="18"/>
  <c r="AA13" i="18" s="1"/>
  <c r="AM10" i="18"/>
  <c r="AM17" i="18"/>
  <c r="AM36" i="18"/>
  <c r="AP5" i="20"/>
  <c r="EW4" i="18"/>
  <c r="AP5" i="22"/>
  <c r="AP5" i="5"/>
  <c r="AQ5" i="11"/>
  <c r="BO4" i="18"/>
  <c r="AP5" i="23"/>
  <c r="BC6" i="18"/>
  <c r="BC46" i="18" s="1"/>
  <c r="AE7" i="11"/>
  <c r="AE47" i="11" s="1"/>
  <c r="EK6" i="18"/>
  <c r="EK46" i="18" s="1"/>
  <c r="AD7" i="22"/>
  <c r="CY22" i="22" s="1"/>
  <c r="AD7" i="20"/>
  <c r="AD7" i="5"/>
  <c r="AD7" i="23"/>
  <c r="CY41" i="23" s="1"/>
  <c r="CY65" i="21"/>
  <c r="AJ7" i="11"/>
  <c r="AJ16" i="11" s="1"/>
  <c r="BH6" i="18"/>
  <c r="BH46" i="18" s="1"/>
  <c r="EP6" i="18"/>
  <c r="AI7" i="23"/>
  <c r="AI7" i="20"/>
  <c r="AI7" i="22"/>
  <c r="AI7" i="5"/>
  <c r="AK7" i="11"/>
  <c r="AK47" i="11" s="1"/>
  <c r="BI6" i="18"/>
  <c r="BI45" i="18" s="1"/>
  <c r="EQ6" i="18"/>
  <c r="AJ7" i="22"/>
  <c r="AJ7" i="23"/>
  <c r="AJ7" i="20"/>
  <c r="AJ7" i="5"/>
  <c r="F5" i="24"/>
  <c r="F208" i="34" s="1"/>
  <c r="O22" i="34"/>
  <c r="O14" i="34"/>
  <c r="G14" i="34"/>
  <c r="G15" i="34" s="1"/>
  <c r="G16" i="34" s="1"/>
  <c r="O183" i="34"/>
  <c r="G123" i="34"/>
  <c r="O110" i="34"/>
  <c r="G110" i="34"/>
  <c r="O136" i="34"/>
  <c r="G136" i="34"/>
  <c r="G65" i="34"/>
  <c r="F9" i="25"/>
  <c r="F27" i="13"/>
  <c r="O164" i="34"/>
  <c r="G22" i="34"/>
  <c r="F46" i="13"/>
  <c r="F22" i="24"/>
  <c r="O65" i="34"/>
  <c r="O123" i="34"/>
  <c r="F32" i="27"/>
  <c r="F47" i="24"/>
  <c r="F8" i="27"/>
  <c r="G183" i="34"/>
  <c r="G164" i="34"/>
  <c r="D8" i="26"/>
  <c r="F17" i="27"/>
  <c r="W230" i="19"/>
  <c r="W273" i="19" s="1"/>
  <c r="W233" i="19"/>
  <c r="W276" i="19" s="1"/>
  <c r="W232" i="19"/>
  <c r="W275" i="19" s="1"/>
  <c r="W231" i="19"/>
  <c r="W274" i="19" s="1"/>
  <c r="W229" i="19"/>
  <c r="W234" i="19"/>
  <c r="W277" i="19" s="1"/>
  <c r="W235" i="19"/>
  <c r="W278" i="19" s="1"/>
  <c r="U230" i="19"/>
  <c r="U273" i="19" s="1"/>
  <c r="U231" i="19"/>
  <c r="U274" i="19" s="1"/>
  <c r="U232" i="19"/>
  <c r="U275" i="19" s="1"/>
  <c r="U229" i="19"/>
  <c r="U233" i="19"/>
  <c r="U276" i="19" s="1"/>
  <c r="U234" i="19"/>
  <c r="U277" i="19" s="1"/>
  <c r="U235" i="19"/>
  <c r="U278" i="19" s="1"/>
  <c r="X45" i="11"/>
  <c r="N130" i="11"/>
  <c r="F50" i="11"/>
  <c r="F86" i="21" s="1"/>
  <c r="D269" i="19"/>
  <c r="P269" i="19" s="1"/>
  <c r="P226" i="19"/>
  <c r="D262" i="19"/>
  <c r="P262" i="19" s="1"/>
  <c r="P219" i="19"/>
  <c r="D265" i="19"/>
  <c r="P265" i="19" s="1"/>
  <c r="P222" i="19"/>
  <c r="BA31" i="18"/>
  <c r="BA52" i="18"/>
  <c r="AW18" i="18"/>
  <c r="BA51" i="18"/>
  <c r="BA24" i="18"/>
  <c r="AX41" i="18"/>
  <c r="AS38" i="18"/>
  <c r="AU39" i="18"/>
  <c r="BA56" i="18"/>
  <c r="BA34" i="18"/>
  <c r="AU41" i="18"/>
  <c r="AX39" i="18"/>
  <c r="AW37" i="18"/>
  <c r="AY18" i="18"/>
  <c r="AY19" i="18"/>
  <c r="AQ41" i="18"/>
  <c r="AY37" i="18"/>
  <c r="BA45" i="18"/>
  <c r="S82" i="11"/>
  <c r="S83" i="11"/>
  <c r="S74" i="11"/>
  <c r="S76" i="11"/>
  <c r="S69" i="11"/>
  <c r="S73" i="11"/>
  <c r="S78" i="11"/>
  <c r="S70" i="11"/>
  <c r="S77" i="11"/>
  <c r="S42" i="11"/>
  <c r="S34" i="11"/>
  <c r="S41" i="11"/>
  <c r="S37" i="11"/>
  <c r="S35" i="11"/>
  <c r="S39" i="11"/>
  <c r="S40" i="11"/>
  <c r="S33" i="11"/>
  <c r="S56" i="11"/>
  <c r="S20" i="11"/>
  <c r="S51" i="11"/>
  <c r="S66" i="11"/>
  <c r="S13" i="11"/>
  <c r="S79" i="11"/>
  <c r="S71" i="11"/>
  <c r="S43" i="11"/>
  <c r="S46" i="11"/>
  <c r="S44" i="11"/>
  <c r="S27" i="11"/>
  <c r="S85" i="11"/>
  <c r="S80" i="11"/>
  <c r="S81" i="11"/>
  <c r="S75" i="11"/>
  <c r="S72" i="11"/>
  <c r="S38" i="11"/>
  <c r="S36" i="11"/>
  <c r="S45" i="11"/>
  <c r="S32" i="11"/>
  <c r="S54" i="11"/>
  <c r="S58" i="11"/>
  <c r="S60" i="11"/>
  <c r="S84" i="11"/>
  <c r="EB27" i="18"/>
  <c r="EB58" i="18"/>
  <c r="EB13" i="18"/>
  <c r="Q82" i="11"/>
  <c r="Q83" i="11"/>
  <c r="Q85" i="11"/>
  <c r="Q75" i="11"/>
  <c r="Q79" i="11"/>
  <c r="Q41" i="11"/>
  <c r="Q33" i="11"/>
  <c r="Q46" i="11"/>
  <c r="Q44" i="11"/>
  <c r="Q43" i="11"/>
  <c r="Q40" i="11"/>
  <c r="Q81" i="11"/>
  <c r="Q74" i="11"/>
  <c r="Q69" i="11"/>
  <c r="Q78" i="11"/>
  <c r="Q70" i="11"/>
  <c r="Q31" i="11"/>
  <c r="Q34" i="11"/>
  <c r="Q45" i="11"/>
  <c r="Q38" i="11"/>
  <c r="Q39" i="11"/>
  <c r="Q54" i="11"/>
  <c r="Q58" i="11"/>
  <c r="Q66" i="11"/>
  <c r="Q27" i="11"/>
  <c r="Q60" i="11"/>
  <c r="Q84" i="11"/>
  <c r="Q76" i="11"/>
  <c r="Q73" i="11"/>
  <c r="Q35" i="11"/>
  <c r="Q36" i="11"/>
  <c r="Q32" i="11"/>
  <c r="Q80" i="11"/>
  <c r="Q77" i="11"/>
  <c r="Q71" i="11"/>
  <c r="Q72" i="11"/>
  <c r="Q42" i="11"/>
  <c r="Q37" i="11"/>
  <c r="Q56" i="11"/>
  <c r="Q20" i="11"/>
  <c r="Q51" i="11"/>
  <c r="Q13" i="11"/>
  <c r="DZ58" i="18"/>
  <c r="DZ27" i="18"/>
  <c r="DZ13" i="18"/>
  <c r="S31" i="11"/>
  <c r="N116" i="11"/>
  <c r="AG26" i="18"/>
  <c r="Q17" i="11"/>
  <c r="DJ29" i="18"/>
  <c r="DI57" i="18"/>
  <c r="EJ41" i="18"/>
  <c r="O41" i="18"/>
  <c r="U41" i="18" s="1"/>
  <c r="R232" i="19"/>
  <c r="R275" i="19" s="1"/>
  <c r="R230" i="19"/>
  <c r="R273" i="19" s="1"/>
  <c r="R235" i="19"/>
  <c r="R278" i="19" s="1"/>
  <c r="R233" i="19"/>
  <c r="R276" i="19" s="1"/>
  <c r="R234" i="19"/>
  <c r="R277" i="19" s="1"/>
  <c r="R229" i="19"/>
  <c r="R231" i="19"/>
  <c r="R274" i="19" s="1"/>
  <c r="Z35" i="11"/>
  <c r="N120" i="11"/>
  <c r="O120" i="11" s="1"/>
  <c r="AE26" i="18"/>
  <c r="AC12" i="18"/>
  <c r="F36" i="20"/>
  <c r="F37" i="20" s="1"/>
  <c r="F116" i="19" s="1"/>
  <c r="E12" i="20"/>
  <c r="E37" i="20"/>
  <c r="P42" i="11"/>
  <c r="P35" i="11"/>
  <c r="P36" i="11"/>
  <c r="F34" i="34"/>
  <c r="N34" i="34" s="1"/>
  <c r="F50" i="34"/>
  <c r="F39" i="34"/>
  <c r="F27" i="34"/>
  <c r="F44" i="34"/>
  <c r="F37" i="34"/>
  <c r="F45" i="34"/>
  <c r="F32" i="34"/>
  <c r="F38" i="34"/>
  <c r="F26" i="34"/>
  <c r="F43" i="34"/>
  <c r="F31" i="34"/>
  <c r="F48" i="34"/>
  <c r="F60" i="34"/>
  <c r="F33" i="34"/>
  <c r="F25" i="34"/>
  <c r="F42" i="34"/>
  <c r="F30" i="34"/>
  <c r="F47" i="34"/>
  <c r="F36" i="34"/>
  <c r="F41" i="34"/>
  <c r="F49" i="34"/>
  <c r="F29" i="34"/>
  <c r="F46" i="34"/>
  <c r="F35" i="34"/>
  <c r="F51" i="34"/>
  <c r="F40" i="34"/>
  <c r="F28" i="34"/>
  <c r="F24" i="34"/>
  <c r="AA235" i="19"/>
  <c r="AA278" i="19" s="1"/>
  <c r="AA234" i="19"/>
  <c r="AA277" i="19" s="1"/>
  <c r="AA229" i="19"/>
  <c r="AA230" i="19"/>
  <c r="AA273" i="19" s="1"/>
  <c r="AA232" i="19"/>
  <c r="AA275" i="19" s="1"/>
  <c r="AA231" i="19"/>
  <c r="AA274" i="19" s="1"/>
  <c r="AA233" i="19"/>
  <c r="AA276" i="19" s="1"/>
  <c r="Y83" i="11"/>
  <c r="Y77" i="11"/>
  <c r="Y34" i="11"/>
  <c r="Y38" i="11"/>
  <c r="Y31" i="11"/>
  <c r="Y81" i="11"/>
  <c r="Y85" i="11"/>
  <c r="Y80" i="11"/>
  <c r="Y70" i="11"/>
  <c r="Y40" i="11"/>
  <c r="Y37" i="11"/>
  <c r="Y41" i="11"/>
  <c r="Y39" i="11"/>
  <c r="Y36" i="11"/>
  <c r="Y58" i="11"/>
  <c r="Y56" i="11"/>
  <c r="Y60" i="11"/>
  <c r="Y75" i="11"/>
  <c r="Y74" i="11"/>
  <c r="Y76" i="11"/>
  <c r="Y69" i="11"/>
  <c r="Y78" i="11"/>
  <c r="Y73" i="11"/>
  <c r="Y71" i="11"/>
  <c r="Y32" i="11"/>
  <c r="Y42" i="11"/>
  <c r="Y46" i="11"/>
  <c r="Y35" i="11"/>
  <c r="Y45" i="11"/>
  <c r="Y20" i="11"/>
  <c r="Y66" i="11"/>
  <c r="Y82" i="11"/>
  <c r="Y79" i="11"/>
  <c r="Y72" i="11"/>
  <c r="Y43" i="11"/>
  <c r="Y44" i="11"/>
  <c r="Y33" i="11"/>
  <c r="Y54" i="11"/>
  <c r="Y84" i="11"/>
  <c r="Y13" i="11"/>
  <c r="Y27" i="11"/>
  <c r="Y51" i="11"/>
  <c r="EH58" i="18"/>
  <c r="EH13" i="18"/>
  <c r="EH27" i="18"/>
  <c r="AM11" i="18"/>
  <c r="AM31" i="18"/>
  <c r="AM35" i="18"/>
  <c r="P74" i="11"/>
  <c r="AI7" i="11"/>
  <c r="AI47" i="11" s="1"/>
  <c r="BG6" i="18"/>
  <c r="BG43" i="18" s="1"/>
  <c r="EO6" i="18"/>
  <c r="AH7" i="22"/>
  <c r="AH7" i="23"/>
  <c r="AH7" i="5"/>
  <c r="AH7" i="20"/>
  <c r="AN7" i="11"/>
  <c r="AN29" i="11" s="1"/>
  <c r="BL6" i="18"/>
  <c r="BL45" i="18" s="1"/>
  <c r="ET6" i="18"/>
  <c r="AM7" i="23"/>
  <c r="AM7" i="20"/>
  <c r="AM7" i="22"/>
  <c r="AM7" i="5"/>
  <c r="AO7" i="11"/>
  <c r="AO16" i="11" s="1"/>
  <c r="BM6" i="18"/>
  <c r="BM46" i="18" s="1"/>
  <c r="EU6" i="18"/>
  <c r="AN7" i="22"/>
  <c r="AN7" i="23"/>
  <c r="AN7" i="5"/>
  <c r="AN7" i="20"/>
  <c r="W83" i="11"/>
  <c r="W82" i="11"/>
  <c r="W75" i="11"/>
  <c r="W72" i="11"/>
  <c r="W40" i="11"/>
  <c r="W80" i="11"/>
  <c r="W74" i="11"/>
  <c r="W76" i="11"/>
  <c r="W33" i="11"/>
  <c r="W34" i="11"/>
  <c r="W44" i="11"/>
  <c r="W32" i="11"/>
  <c r="W66" i="11"/>
  <c r="W60" i="11"/>
  <c r="W84" i="11"/>
  <c r="W70" i="11"/>
  <c r="W77" i="11"/>
  <c r="W71" i="11"/>
  <c r="W43" i="11"/>
  <c r="W37" i="11"/>
  <c r="W45" i="11"/>
  <c r="W51" i="11"/>
  <c r="W79" i="11"/>
  <c r="W69" i="11"/>
  <c r="W73" i="11"/>
  <c r="W78" i="11"/>
  <c r="W39" i="11"/>
  <c r="W42" i="11"/>
  <c r="W46" i="11"/>
  <c r="W35" i="11"/>
  <c r="W31" i="11"/>
  <c r="W36" i="11"/>
  <c r="W54" i="11"/>
  <c r="W56" i="11"/>
  <c r="W58" i="11"/>
  <c r="W27" i="11"/>
  <c r="W20" i="11"/>
  <c r="W81" i="11"/>
  <c r="W85" i="11"/>
  <c r="W13" i="11"/>
  <c r="EF13" i="18"/>
  <c r="EF27" i="18"/>
  <c r="EF58" i="18"/>
  <c r="U83" i="11"/>
  <c r="U84" i="11"/>
  <c r="U82" i="11"/>
  <c r="U75" i="11"/>
  <c r="U69" i="11"/>
  <c r="U78" i="11"/>
  <c r="U71" i="11"/>
  <c r="U40" i="11"/>
  <c r="U38" i="11"/>
  <c r="U46" i="11"/>
  <c r="U45" i="11"/>
  <c r="U44" i="11"/>
  <c r="U43" i="11"/>
  <c r="U39" i="11"/>
  <c r="U85" i="11"/>
  <c r="U80" i="11"/>
  <c r="U81" i="11"/>
  <c r="U79" i="11"/>
  <c r="U73" i="11"/>
  <c r="U77" i="11"/>
  <c r="U32" i="11"/>
  <c r="U31" i="11"/>
  <c r="U20" i="11"/>
  <c r="U74" i="11"/>
  <c r="U70" i="11"/>
  <c r="U72" i="11"/>
  <c r="U42" i="11"/>
  <c r="U36" i="11"/>
  <c r="U33" i="11"/>
  <c r="U56" i="11"/>
  <c r="U51" i="11"/>
  <c r="U76" i="11"/>
  <c r="U37" i="11"/>
  <c r="U35" i="11"/>
  <c r="U41" i="11"/>
  <c r="U34" i="11"/>
  <c r="U54" i="11"/>
  <c r="U58" i="11"/>
  <c r="U66" i="11"/>
  <c r="U27" i="11"/>
  <c r="U13" i="11"/>
  <c r="U60" i="11"/>
  <c r="P70" i="11"/>
  <c r="J215" i="19"/>
  <c r="J259" i="19"/>
  <c r="J258" i="19" s="1"/>
  <c r="Z23" i="11"/>
  <c r="J75" i="20"/>
  <c r="J76" i="20" s="1"/>
  <c r="J121" i="19" s="1"/>
  <c r="J139" i="19" s="1"/>
  <c r="I76" i="20"/>
  <c r="D266" i="19"/>
  <c r="P266" i="19" s="1"/>
  <c r="P223" i="19"/>
  <c r="D271" i="19"/>
  <c r="P271" i="19" s="1"/>
  <c r="P228" i="19"/>
  <c r="D267" i="19"/>
  <c r="P267" i="19" s="1"/>
  <c r="P224" i="19"/>
  <c r="P77" i="11"/>
  <c r="AX18" i="18"/>
  <c r="AX26" i="18" s="1"/>
  <c r="BA20" i="18"/>
  <c r="BA15" i="18"/>
  <c r="AW39" i="18"/>
  <c r="AZ37" i="18"/>
  <c r="BA30" i="18"/>
  <c r="AY39" i="18"/>
  <c r="AS39" i="18"/>
  <c r="AY40" i="18"/>
  <c r="AU38" i="18"/>
  <c r="BA25" i="18"/>
  <c r="AS18" i="18"/>
  <c r="AS40" i="18"/>
  <c r="AU18" i="18"/>
  <c r="BA21" i="18"/>
  <c r="AX37" i="18"/>
  <c r="BA33" i="18"/>
  <c r="AT12" i="18"/>
  <c r="AQ12" i="18"/>
  <c r="AX38" i="18"/>
  <c r="V229" i="19"/>
  <c r="V233" i="19"/>
  <c r="V276" i="19" s="1"/>
  <c r="V232" i="19"/>
  <c r="V275" i="19" s="1"/>
  <c r="V235" i="19"/>
  <c r="V278" i="19" s="1"/>
  <c r="V234" i="19"/>
  <c r="V277" i="19" s="1"/>
  <c r="V231" i="19"/>
  <c r="V274" i="19" s="1"/>
  <c r="V230" i="19"/>
  <c r="V273" i="19" s="1"/>
  <c r="DW27" i="18"/>
  <c r="DW13" i="18"/>
  <c r="DW58" i="18"/>
  <c r="T235" i="19"/>
  <c r="T278" i="19" s="1"/>
  <c r="T234" i="19"/>
  <c r="T277" i="19" s="1"/>
  <c r="T229" i="19"/>
  <c r="T230" i="19"/>
  <c r="T273" i="19" s="1"/>
  <c r="T233" i="19"/>
  <c r="T276" i="19" s="1"/>
  <c r="T231" i="19"/>
  <c r="T274" i="19" s="1"/>
  <c r="T232" i="19"/>
  <c r="T275" i="19" s="1"/>
  <c r="P40" i="11"/>
  <c r="P73" i="11"/>
  <c r="J36" i="20"/>
  <c r="J37" i="20" s="1"/>
  <c r="J116" i="19" s="1"/>
  <c r="I12" i="20"/>
  <c r="I37" i="20"/>
  <c r="I116" i="19" s="1"/>
  <c r="DJ10" i="18"/>
  <c r="DI12" i="18"/>
  <c r="P38" i="11"/>
  <c r="AK12" i="18"/>
  <c r="T37" i="18"/>
  <c r="T57" i="18" s="1"/>
  <c r="H57" i="18"/>
  <c r="T18" i="18"/>
  <c r="H26" i="18"/>
  <c r="R82" i="11"/>
  <c r="R84" i="11"/>
  <c r="R70" i="11"/>
  <c r="R77" i="11"/>
  <c r="R71" i="11"/>
  <c r="R72" i="11"/>
  <c r="R31" i="11"/>
  <c r="R42" i="11"/>
  <c r="R37" i="11"/>
  <c r="R35" i="11"/>
  <c r="R44" i="11"/>
  <c r="R43" i="11"/>
  <c r="R32" i="11"/>
  <c r="R58" i="11"/>
  <c r="R80" i="11"/>
  <c r="R83" i="11"/>
  <c r="R74" i="11"/>
  <c r="R73" i="11"/>
  <c r="R38" i="11"/>
  <c r="R46" i="11"/>
  <c r="R41" i="11"/>
  <c r="R51" i="11"/>
  <c r="R81" i="11"/>
  <c r="R75" i="11"/>
  <c r="R76" i="11"/>
  <c r="R78" i="11"/>
  <c r="R39" i="11"/>
  <c r="R45" i="11"/>
  <c r="R54" i="11"/>
  <c r="R33" i="11"/>
  <c r="R79" i="11"/>
  <c r="R69" i="11"/>
  <c r="R34" i="11"/>
  <c r="R40" i="11"/>
  <c r="R56" i="11"/>
  <c r="R27" i="11"/>
  <c r="R85" i="11"/>
  <c r="R60" i="11"/>
  <c r="R13" i="11"/>
  <c r="R66" i="11"/>
  <c r="R20" i="11"/>
  <c r="ED58" i="18"/>
  <c r="ED13" i="18"/>
  <c r="ED27" i="18"/>
  <c r="AC57" i="18"/>
  <c r="AC26" i="18"/>
  <c r="N171" i="11"/>
  <c r="F89" i="20"/>
  <c r="F90" i="20" s="1"/>
  <c r="F123" i="19" s="1"/>
  <c r="F141" i="19" s="1"/>
  <c r="E90" i="20"/>
  <c r="D50" i="11"/>
  <c r="D86" i="21" s="1"/>
  <c r="F146" i="34"/>
  <c r="N146" i="34" s="1"/>
  <c r="N15" i="34"/>
  <c r="F114" i="34"/>
  <c r="F118" i="34"/>
  <c r="F117" i="34"/>
  <c r="F111" i="34"/>
  <c r="F112" i="34"/>
  <c r="F116" i="34"/>
  <c r="F113" i="34"/>
  <c r="F115" i="34"/>
  <c r="AA82" i="11"/>
  <c r="AA84" i="11"/>
  <c r="AA74" i="11"/>
  <c r="AA69" i="11"/>
  <c r="AA73" i="11"/>
  <c r="AA70" i="11"/>
  <c r="AA77" i="11"/>
  <c r="AA71" i="11"/>
  <c r="AA76" i="11"/>
  <c r="AA36" i="11"/>
  <c r="AA32" i="11"/>
  <c r="AA80" i="11"/>
  <c r="AA75" i="11"/>
  <c r="AA79" i="11"/>
  <c r="AA78" i="11"/>
  <c r="AA33" i="11"/>
  <c r="AA42" i="11"/>
  <c r="AA44" i="11"/>
  <c r="AA34" i="11"/>
  <c r="AA54" i="11"/>
  <c r="AA58" i="11"/>
  <c r="AA27" i="11"/>
  <c r="AA81" i="11"/>
  <c r="AA41" i="11"/>
  <c r="AA37" i="11"/>
  <c r="AA31" i="11"/>
  <c r="AA38" i="11"/>
  <c r="AA40" i="11"/>
  <c r="AA39" i="11"/>
  <c r="AA51" i="11"/>
  <c r="AA85" i="11"/>
  <c r="AA83" i="11"/>
  <c r="AA72" i="11"/>
  <c r="AA43" i="11"/>
  <c r="AA46" i="11"/>
  <c r="AA35" i="11"/>
  <c r="AA45" i="11"/>
  <c r="AA56" i="11"/>
  <c r="AA66" i="11"/>
  <c r="AA20" i="11"/>
  <c r="AA13" i="11"/>
  <c r="AA60" i="11"/>
  <c r="AB234" i="19"/>
  <c r="AB277" i="19" s="1"/>
  <c r="AB235" i="19"/>
  <c r="AB278" i="19" s="1"/>
  <c r="AB233" i="19"/>
  <c r="AB276" i="19" s="1"/>
  <c r="AB230" i="19"/>
  <c r="AB273" i="19" s="1"/>
  <c r="AB229" i="19"/>
  <c r="AB232" i="19"/>
  <c r="AB275" i="19" s="1"/>
  <c r="AB231" i="19"/>
  <c r="AB274" i="19" s="1"/>
  <c r="L259" i="19"/>
  <c r="L258" i="19" s="1"/>
  <c r="L215" i="19"/>
  <c r="AM29" i="18"/>
  <c r="AA57" i="18"/>
  <c r="AM32" i="18"/>
  <c r="AM30" i="18"/>
  <c r="AM16" i="18"/>
  <c r="AH7" i="11"/>
  <c r="AH30" i="11" s="1"/>
  <c r="BF6" i="18"/>
  <c r="BF45" i="18" s="1"/>
  <c r="CD45" i="18" s="1"/>
  <c r="EN6" i="18"/>
  <c r="AG7" i="20"/>
  <c r="AG7" i="23"/>
  <c r="AG7" i="5"/>
  <c r="AG7" i="22"/>
  <c r="AM7" i="11"/>
  <c r="BK6" i="18"/>
  <c r="BK21" i="18" s="1"/>
  <c r="ES6" i="18"/>
  <c r="AL7" i="22"/>
  <c r="AL7" i="20"/>
  <c r="AL7" i="5"/>
  <c r="AL7" i="23"/>
  <c r="BL23" i="18"/>
  <c r="BG22" i="18"/>
  <c r="BM51" i="18"/>
  <c r="BD52" i="18"/>
  <c r="BI38" i="18"/>
  <c r="BK40" i="18"/>
  <c r="BL50" i="18"/>
  <c r="BM52" i="18"/>
  <c r="BN54" i="18"/>
  <c r="BG50" i="18"/>
  <c r="BI24" i="18"/>
  <c r="BK33" i="18"/>
  <c r="BM48" i="18"/>
  <c r="BN56" i="18"/>
  <c r="BH38" i="18"/>
  <c r="BL38" i="18"/>
  <c r="BN38" i="18"/>
  <c r="BF54" i="18"/>
  <c r="CD54" i="18" s="1"/>
  <c r="BJ38" i="18"/>
  <c r="BM53" i="18"/>
  <c r="BJ53" i="18"/>
  <c r="BN41" i="18"/>
  <c r="BK25" i="18"/>
  <c r="BG54" i="18"/>
  <c r="BF18" i="18"/>
  <c r="CD18" i="18" s="1"/>
  <c r="BE49" i="18"/>
  <c r="BM23" i="18"/>
  <c r="BH50" i="18"/>
  <c r="BM38" i="18"/>
  <c r="BE37" i="18"/>
  <c r="BE52" i="18"/>
  <c r="BN10" i="18"/>
  <c r="BG34" i="18"/>
  <c r="BM34" i="18"/>
  <c r="BH32" i="18"/>
  <c r="BN36" i="18"/>
  <c r="BC25" i="18"/>
  <c r="BN48" i="18"/>
  <c r="BJ39" i="18"/>
  <c r="BK37" i="18"/>
  <c r="BE38" i="18"/>
  <c r="BJ40" i="18"/>
  <c r="BK50" i="18"/>
  <c r="BL17" i="18"/>
  <c r="BM17" i="18"/>
  <c r="BN19" i="18"/>
  <c r="BG19" i="18"/>
  <c r="BJ35" i="18"/>
  <c r="BK19" i="18"/>
  <c r="BM11" i="18"/>
  <c r="BD47" i="18"/>
  <c r="BH19" i="18"/>
  <c r="BL54" i="18"/>
  <c r="BD11" i="18"/>
  <c r="BH23" i="18"/>
  <c r="BL15" i="18"/>
  <c r="BI53" i="18"/>
  <c r="BL41" i="18"/>
  <c r="BD41" i="18"/>
  <c r="BN25" i="18"/>
  <c r="BG18" i="18"/>
  <c r="BH18" i="18"/>
  <c r="BE18" i="18"/>
  <c r="BI49" i="18"/>
  <c r="BF49" i="18"/>
  <c r="CD49" i="18" s="1"/>
  <c r="BL47" i="18"/>
  <c r="BF38" i="18"/>
  <c r="CD38" i="18" s="1"/>
  <c r="BK22" i="18"/>
  <c r="BL25" i="18"/>
  <c r="BD48" i="18"/>
  <c r="BJ16" i="18"/>
  <c r="BI34" i="18"/>
  <c r="BF30" i="18"/>
  <c r="CD30" i="18" s="1"/>
  <c r="BN32" i="18"/>
  <c r="BE25" i="18"/>
  <c r="BE56" i="18"/>
  <c r="BI47" i="18"/>
  <c r="BF15" i="18"/>
  <c r="CD15" i="18" s="1"/>
  <c r="BK17" i="18"/>
  <c r="BM25" i="18"/>
  <c r="BI40" i="18"/>
  <c r="BL35" i="18"/>
  <c r="BE48" i="18"/>
  <c r="BM40" i="18"/>
  <c r="BI35" i="18"/>
  <c r="BN53" i="18"/>
  <c r="BE41" i="18"/>
  <c r="BM49" i="18"/>
  <c r="BK54" i="18"/>
  <c r="BK49" i="18"/>
  <c r="BI10" i="18"/>
  <c r="BJ34" i="18"/>
  <c r="BM30" i="18"/>
  <c r="BK32" i="18"/>
  <c r="BD56" i="18"/>
  <c r="BJ24" i="18"/>
  <c r="BK24" i="18"/>
  <c r="BI55" i="18"/>
  <c r="BM47" i="18"/>
  <c r="BJ47" i="18"/>
  <c r="BN29" i="18"/>
  <c r="BC16" i="18"/>
  <c r="BF23" i="18"/>
  <c r="CD23" i="18" s="1"/>
  <c r="BJ19" i="18"/>
  <c r="BL19" i="18"/>
  <c r="BJ10" i="18"/>
  <c r="BH10" i="18"/>
  <c r="BN16" i="18"/>
  <c r="BK16" i="18"/>
  <c r="BJ36" i="18"/>
  <c r="BK36" i="18"/>
  <c r="BH34" i="18"/>
  <c r="BN34" i="18"/>
  <c r="BI30" i="18"/>
  <c r="BE30" i="18"/>
  <c r="BC51" i="18"/>
  <c r="BD25" i="18"/>
  <c r="BF39" i="18"/>
  <c r="CD39" i="18" s="1"/>
  <c r="BG15" i="18"/>
  <c r="BH22" i="18"/>
  <c r="BI15" i="18"/>
  <c r="BJ50" i="18"/>
  <c r="BK39" i="18"/>
  <c r="BK56" i="18"/>
  <c r="BL48" i="18"/>
  <c r="BL24" i="18"/>
  <c r="BN31" i="18"/>
  <c r="BN51" i="18"/>
  <c r="BH35" i="18"/>
  <c r="BG31" i="18"/>
  <c r="BH54" i="18"/>
  <c r="BL33" i="18"/>
  <c r="BN40" i="18"/>
  <c r="BI50" i="18"/>
  <c r="BM35" i="18"/>
  <c r="BF50" i="18"/>
  <c r="CD50" i="18" s="1"/>
  <c r="BM56" i="18"/>
  <c r="BI54" i="18"/>
  <c r="BG53" i="18"/>
  <c r="BK41" i="18"/>
  <c r="BL31" i="18"/>
  <c r="BI18" i="18"/>
  <c r="BH49" i="18"/>
  <c r="BJ18" i="18"/>
  <c r="BG38" i="18"/>
  <c r="BL16" i="18"/>
  <c r="BN30" i="18"/>
  <c r="BM24" i="18"/>
  <c r="BK55" i="18"/>
  <c r="BM55" i="18"/>
  <c r="BJ51" i="18"/>
  <c r="BL51" i="18"/>
  <c r="BK47" i="18"/>
  <c r="BG39" i="18"/>
  <c r="BC40" i="18"/>
  <c r="BC52" i="18"/>
  <c r="BC56" i="18"/>
  <c r="BG23" i="18"/>
  <c r="BI23" i="18"/>
  <c r="BI19" i="18"/>
  <c r="BM10" i="18"/>
  <c r="BL10" i="18"/>
  <c r="BM16" i="18"/>
  <c r="BD36" i="18"/>
  <c r="BL36" i="18"/>
  <c r="BM36" i="18"/>
  <c r="BK34" i="18"/>
  <c r="BC32" i="18"/>
  <c r="BI32" i="18"/>
  <c r="BJ30" i="18"/>
  <c r="BG30" i="18"/>
  <c r="BF22" i="18"/>
  <c r="CD22" i="18" s="1"/>
  <c r="BJ22" i="18"/>
  <c r="BC48" i="18"/>
  <c r="BJ54" i="18"/>
  <c r="BL11" i="18"/>
  <c r="BD17" i="18"/>
  <c r="BJ15" i="18"/>
  <c r="BN33" i="18"/>
  <c r="BK38" i="18"/>
  <c r="BE33" i="18"/>
  <c r="BM15" i="18"/>
  <c r="BK53" i="18"/>
  <c r="BJ49" i="18"/>
  <c r="BN18" i="18"/>
  <c r="BL22" i="18"/>
  <c r="BN52" i="18"/>
  <c r="BH40" i="18"/>
  <c r="BC36" i="18"/>
  <c r="BC24" i="18"/>
  <c r="BN24" i="18"/>
  <c r="BH55" i="18"/>
  <c r="BI39" i="18"/>
  <c r="BH39" i="18"/>
  <c r="BC37" i="18"/>
  <c r="BK23" i="18"/>
  <c r="BH36" i="18"/>
  <c r="BL34" i="18"/>
  <c r="BL32" i="18"/>
  <c r="BJ32" i="18"/>
  <c r="BK30" i="18"/>
  <c r="BK29" i="18"/>
  <c r="BE29" i="18"/>
  <c r="BE22" i="18"/>
  <c r="BG35" i="18"/>
  <c r="BH51" i="18"/>
  <c r="BI31" i="18"/>
  <c r="BI11" i="18"/>
  <c r="BK31" i="18"/>
  <c r="BK48" i="18"/>
  <c r="BK11" i="18"/>
  <c r="BL56" i="18"/>
  <c r="BM37" i="18"/>
  <c r="BM54" i="18"/>
  <c r="BN39" i="18"/>
  <c r="BN17" i="18"/>
  <c r="BL37" i="18"/>
  <c r="BL49" i="18"/>
  <c r="BD33" i="18"/>
  <c r="BJ23" i="18"/>
  <c r="BM31" i="18"/>
  <c r="BE17" i="18"/>
  <c r="BJ11" i="18"/>
  <c r="BN50" i="18"/>
  <c r="BK15" i="18"/>
  <c r="BF35" i="18"/>
  <c r="CD35" i="18" s="1"/>
  <c r="BN15" i="18"/>
  <c r="BL53" i="18"/>
  <c r="BH53" i="18"/>
  <c r="BM18" i="18"/>
  <c r="BN49" i="18"/>
  <c r="BN22" i="18"/>
  <c r="BI16" i="18"/>
  <c r="BD32" i="18"/>
  <c r="BL55" i="18"/>
  <c r="BH47" i="18"/>
  <c r="BL30" i="18"/>
  <c r="BC29" i="18"/>
  <c r="BD55" i="18"/>
  <c r="BG49" i="18"/>
  <c r="BI51" i="18"/>
  <c r="BK35" i="18"/>
  <c r="BL40" i="18"/>
  <c r="BM41" i="18"/>
  <c r="BN47" i="18"/>
  <c r="BD51" i="18"/>
  <c r="BC47" i="18"/>
  <c r="BC22" i="18"/>
  <c r="BD22" i="18"/>
  <c r="BE15" i="18"/>
  <c r="BF32" i="18"/>
  <c r="CD32" i="18" s="1"/>
  <c r="BF51" i="18"/>
  <c r="CD51" i="18" s="1"/>
  <c r="BF24" i="18"/>
  <c r="CD24" i="18" s="1"/>
  <c r="BG16" i="18"/>
  <c r="BC31" i="18"/>
  <c r="BC19" i="18"/>
  <c r="BD35" i="18"/>
  <c r="BD50" i="18"/>
  <c r="BD23" i="18"/>
  <c r="BE16" i="18"/>
  <c r="BF29" i="18"/>
  <c r="CD29" i="18" s="1"/>
  <c r="BF17" i="18"/>
  <c r="CD17" i="18" s="1"/>
  <c r="BG33" i="18"/>
  <c r="BH37" i="18"/>
  <c r="BH25" i="18"/>
  <c r="BI41" i="18"/>
  <c r="BJ29" i="18"/>
  <c r="BJ17" i="18"/>
  <c r="BF56" i="18"/>
  <c r="CD56" i="18" s="1"/>
  <c r="BJ56" i="18"/>
  <c r="BI52" i="18"/>
  <c r="BF48" i="18"/>
  <c r="CD48" i="18" s="1"/>
  <c r="BJ48" i="18"/>
  <c r="BE40" i="18"/>
  <c r="BN23" i="18"/>
  <c r="BF53" i="18"/>
  <c r="CD53" i="18" s="1"/>
  <c r="BJ55" i="18"/>
  <c r="BM33" i="18"/>
  <c r="BN35" i="18"/>
  <c r="BD16" i="18"/>
  <c r="BC55" i="18"/>
  <c r="BD38" i="18"/>
  <c r="BE39" i="18"/>
  <c r="BE10" i="18"/>
  <c r="BG55" i="18"/>
  <c r="BG11" i="18"/>
  <c r="BC15" i="18"/>
  <c r="BE36" i="18"/>
  <c r="BE11" i="18"/>
  <c r="BG29" i="18"/>
  <c r="BH33" i="18"/>
  <c r="BI37" i="18"/>
  <c r="BJ41" i="18"/>
  <c r="BN37" i="18"/>
  <c r="BM19" i="18"/>
  <c r="BF34" i="18"/>
  <c r="CD34" i="18" s="1"/>
  <c r="BM39" i="18"/>
  <c r="BH16" i="18"/>
  <c r="BI36" i="18"/>
  <c r="BM32" i="18"/>
  <c r="BM29" i="18"/>
  <c r="BE53" i="18"/>
  <c r="BH31" i="18"/>
  <c r="BI22" i="18"/>
  <c r="BL52" i="18"/>
  <c r="BM50" i="18"/>
  <c r="BN55" i="18"/>
  <c r="BC11" i="18"/>
  <c r="BC41" i="18"/>
  <c r="BC30" i="18"/>
  <c r="BC49" i="18"/>
  <c r="BD30" i="18"/>
  <c r="BD49" i="18"/>
  <c r="BE31" i="18"/>
  <c r="BE19" i="18"/>
  <c r="BF36" i="18"/>
  <c r="CD36" i="18" s="1"/>
  <c r="BF55" i="18"/>
  <c r="CD55" i="18" s="1"/>
  <c r="BF11" i="18"/>
  <c r="CD11" i="18" s="1"/>
  <c r="BG47" i="18"/>
  <c r="BC35" i="18"/>
  <c r="BC50" i="18"/>
  <c r="BC23" i="18"/>
  <c r="BD39" i="18"/>
  <c r="BD54" i="18"/>
  <c r="BD10" i="18"/>
  <c r="BE47" i="18"/>
  <c r="BF33" i="18"/>
  <c r="CD33" i="18" s="1"/>
  <c r="BG37" i="18"/>
  <c r="BG25" i="18"/>
  <c r="BH41" i="18"/>
  <c r="BI29" i="18"/>
  <c r="BI17" i="18"/>
  <c r="BJ33" i="18"/>
  <c r="BG56" i="18"/>
  <c r="BF52" i="18"/>
  <c r="CD52" i="18" s="1"/>
  <c r="BJ52" i="18"/>
  <c r="BG48" i="18"/>
  <c r="BF19" i="18"/>
  <c r="CD19" i="18" s="1"/>
  <c r="BG10" i="18"/>
  <c r="BC17" i="18"/>
  <c r="BH11" i="18"/>
  <c r="BK18" i="18"/>
  <c r="BD29" i="18"/>
  <c r="BC38" i="18"/>
  <c r="BC18" i="18"/>
  <c r="BD18" i="18"/>
  <c r="BE54" i="18"/>
  <c r="BF47" i="18"/>
  <c r="CD47" i="18" s="1"/>
  <c r="BG36" i="18"/>
  <c r="BD31" i="18"/>
  <c r="BD19" i="18"/>
  <c r="BE55" i="18"/>
  <c r="BF41" i="18"/>
  <c r="CD41" i="18" s="1"/>
  <c r="BG17" i="18"/>
  <c r="BI25" i="18"/>
  <c r="BI56" i="18"/>
  <c r="BH52" i="18"/>
  <c r="BI48" i="18"/>
  <c r="BG40" i="18"/>
  <c r="BH30" i="18"/>
  <c r="BD40" i="18"/>
  <c r="BH24" i="18"/>
  <c r="BL39" i="18"/>
  <c r="BK10" i="18"/>
  <c r="BE34" i="18"/>
  <c r="BL29" i="18"/>
  <c r="BC33" i="18"/>
  <c r="BF31" i="18"/>
  <c r="CD31" i="18" s="1"/>
  <c r="BH15" i="18"/>
  <c r="BJ31" i="18"/>
  <c r="BK52" i="18"/>
  <c r="BL18" i="18"/>
  <c r="BM22" i="18"/>
  <c r="BN11" i="18"/>
  <c r="BD24" i="18"/>
  <c r="BD37" i="18"/>
  <c r="BC34" i="18"/>
  <c r="BC53" i="18"/>
  <c r="BD34" i="18"/>
  <c r="BD53" i="18"/>
  <c r="BE35" i="18"/>
  <c r="BE50" i="18"/>
  <c r="BE23" i="18"/>
  <c r="BF16" i="18"/>
  <c r="CD16" i="18" s="1"/>
  <c r="BG32" i="18"/>
  <c r="BG51" i="18"/>
  <c r="BG24" i="18"/>
  <c r="BC39" i="18"/>
  <c r="BC54" i="18"/>
  <c r="BC10" i="18"/>
  <c r="BD15" i="18"/>
  <c r="BE32" i="18"/>
  <c r="BE51" i="18"/>
  <c r="BE24" i="18"/>
  <c r="BF37" i="18"/>
  <c r="CD37" i="18" s="1"/>
  <c r="BF25" i="18"/>
  <c r="CD25" i="18" s="1"/>
  <c r="BG41" i="18"/>
  <c r="BH29" i="18"/>
  <c r="BH17" i="18"/>
  <c r="BI33" i="18"/>
  <c r="BJ37" i="18"/>
  <c r="BJ25" i="18"/>
  <c r="BH56" i="18"/>
  <c r="BG52" i="18"/>
  <c r="BH48" i="18"/>
  <c r="BF40" i="18"/>
  <c r="CD40" i="18" s="1"/>
  <c r="BF10" i="18"/>
  <c r="CD10" i="18" s="1"/>
  <c r="BK51" i="18"/>
  <c r="Z232" i="19"/>
  <c r="Z275" i="19" s="1"/>
  <c r="Z230" i="19"/>
  <c r="Z273" i="19" s="1"/>
  <c r="Z234" i="19"/>
  <c r="Z277" i="19" s="1"/>
  <c r="Z235" i="19"/>
  <c r="Z278" i="19" s="1"/>
  <c r="Z229" i="19"/>
  <c r="Z233" i="19"/>
  <c r="Z276" i="19" s="1"/>
  <c r="Z231" i="19"/>
  <c r="Z274" i="19" s="1"/>
  <c r="Z48" i="11"/>
  <c r="AA62" i="11"/>
  <c r="D263" i="19"/>
  <c r="P263" i="19" s="1"/>
  <c r="P220" i="19"/>
  <c r="D260" i="19"/>
  <c r="P260" i="19" s="1"/>
  <c r="P217" i="19"/>
  <c r="D264" i="19"/>
  <c r="P264" i="19" s="1"/>
  <c r="P221" i="19"/>
  <c r="N259" i="19"/>
  <c r="N258" i="19" s="1"/>
  <c r="N215" i="19"/>
  <c r="AZ41" i="18"/>
  <c r="BA36" i="18"/>
  <c r="AZ40" i="18"/>
  <c r="AZ18" i="18"/>
  <c r="AZ26" i="18" s="1"/>
  <c r="AW41" i="18"/>
  <c r="AZ39" i="18"/>
  <c r="BA23" i="18"/>
  <c r="AW38" i="18"/>
  <c r="AO12" i="18"/>
  <c r="BA10" i="18"/>
  <c r="AU19" i="18"/>
  <c r="BA32" i="18"/>
  <c r="BA55" i="18"/>
  <c r="AW40" i="18"/>
  <c r="AY38" i="18"/>
  <c r="AU40" i="18"/>
  <c r="AV12" i="18"/>
  <c r="BA17" i="18"/>
  <c r="DY58" i="18"/>
  <c r="DY27" i="18"/>
  <c r="DY13" i="18"/>
  <c r="V83" i="11"/>
  <c r="V85" i="11"/>
  <c r="V79" i="11"/>
  <c r="V32" i="11"/>
  <c r="V46" i="11"/>
  <c r="V35" i="11"/>
  <c r="V58" i="11"/>
  <c r="V43" i="11"/>
  <c r="V84" i="11"/>
  <c r="V75" i="11"/>
  <c r="V77" i="11"/>
  <c r="V41" i="11"/>
  <c r="V36" i="11"/>
  <c r="V45" i="11"/>
  <c r="V56" i="11"/>
  <c r="V13" i="11"/>
  <c r="V69" i="11"/>
  <c r="V73" i="11"/>
  <c r="V78" i="11"/>
  <c r="V72" i="11"/>
  <c r="V34" i="11"/>
  <c r="V44" i="11"/>
  <c r="V33" i="11"/>
  <c r="V54" i="11"/>
  <c r="V27" i="11"/>
  <c r="V81" i="11"/>
  <c r="V82" i="11"/>
  <c r="V74" i="11"/>
  <c r="V76" i="11"/>
  <c r="V70" i="11"/>
  <c r="V71" i="11"/>
  <c r="V37" i="11"/>
  <c r="V31" i="11"/>
  <c r="V39" i="11"/>
  <c r="V38" i="11"/>
  <c r="V40" i="11"/>
  <c r="V20" i="11"/>
  <c r="V80" i="11"/>
  <c r="V60" i="11"/>
  <c r="V51" i="11"/>
  <c r="V66" i="11"/>
  <c r="Q231" i="19"/>
  <c r="Q230" i="19"/>
  <c r="Q233" i="19"/>
  <c r="Q229" i="19"/>
  <c r="Q235" i="19"/>
  <c r="Q232" i="19"/>
  <c r="Q234" i="19"/>
  <c r="T84" i="11"/>
  <c r="T60" i="11"/>
  <c r="T82" i="11"/>
  <c r="T74" i="11"/>
  <c r="T42" i="11"/>
  <c r="T36" i="11"/>
  <c r="T40" i="11"/>
  <c r="T45" i="11"/>
  <c r="T54" i="11"/>
  <c r="T83" i="11"/>
  <c r="T70" i="11"/>
  <c r="T77" i="11"/>
  <c r="T71" i="11"/>
  <c r="T72" i="11"/>
  <c r="T39" i="11"/>
  <c r="T46" i="11"/>
  <c r="T35" i="11"/>
  <c r="T44" i="11"/>
  <c r="T33" i="11"/>
  <c r="T13" i="11"/>
  <c r="T75" i="11"/>
  <c r="T79" i="11"/>
  <c r="T43" i="11"/>
  <c r="T41" i="11"/>
  <c r="T32" i="11"/>
  <c r="T31" i="11"/>
  <c r="T38" i="11"/>
  <c r="T58" i="11"/>
  <c r="T85" i="11"/>
  <c r="T80" i="11"/>
  <c r="T76" i="11"/>
  <c r="T69" i="11"/>
  <c r="T73" i="11"/>
  <c r="T78" i="11"/>
  <c r="T56" i="11"/>
  <c r="T51" i="11"/>
  <c r="T81" i="11"/>
  <c r="T20" i="11"/>
  <c r="T66" i="11"/>
  <c r="T27" i="11"/>
  <c r="W41" i="11"/>
  <c r="N126" i="11"/>
  <c r="Y15" i="11"/>
  <c r="EJ39" i="18"/>
  <c r="O39" i="18"/>
  <c r="U39" i="18" s="1"/>
  <c r="O38" i="18"/>
  <c r="U38" i="18" s="1"/>
  <c r="EJ38" i="18"/>
  <c r="X230" i="19"/>
  <c r="X273" i="19" s="1"/>
  <c r="X234" i="19"/>
  <c r="X277" i="19" s="1"/>
  <c r="X231" i="19"/>
  <c r="X274" i="19" s="1"/>
  <c r="X229" i="19"/>
  <c r="X233" i="19"/>
  <c r="X276" i="19" s="1"/>
  <c r="X232" i="19"/>
  <c r="X275" i="19" s="1"/>
  <c r="X235" i="19"/>
  <c r="X278" i="19" s="1"/>
  <c r="J175" i="11"/>
  <c r="K175" i="11" s="1"/>
  <c r="F145" i="34"/>
  <c r="N16" i="34"/>
  <c r="X16" i="23"/>
  <c r="J132" i="11"/>
  <c r="P129" i="11"/>
  <c r="Q129" i="11" s="1"/>
  <c r="O101" i="11"/>
  <c r="P144" i="11"/>
  <c r="Q144" i="11" s="1"/>
  <c r="O133" i="11"/>
  <c r="O106" i="11"/>
  <c r="P113" i="11"/>
  <c r="Q113" i="11" s="1"/>
  <c r="O114" i="11"/>
  <c r="O104" i="11"/>
  <c r="O132" i="11"/>
  <c r="O115" i="11"/>
  <c r="O109" i="11"/>
  <c r="EG35" i="18"/>
  <c r="ED35" i="18"/>
  <c r="AP24" i="19"/>
  <c r="EA35" i="18"/>
  <c r="T22" i="19"/>
  <c r="T13" i="19" s="1"/>
  <c r="EH35" i="18"/>
  <c r="DW35" i="18"/>
  <c r="EB35" i="18"/>
  <c r="EE35" i="18"/>
  <c r="EC35" i="18"/>
  <c r="DY35" i="18"/>
  <c r="EF35" i="18"/>
  <c r="DX35" i="18"/>
  <c r="AP133" i="19"/>
  <c r="N26" i="18"/>
  <c r="P176" i="11"/>
  <c r="Q176" i="11" s="1"/>
  <c r="AU22" i="19"/>
  <c r="AU13" i="19" s="1"/>
  <c r="AF52" i="17"/>
  <c r="AF63" i="17"/>
  <c r="AF75" i="17" s="1"/>
  <c r="AH51" i="17"/>
  <c r="AQ12" i="5" s="1"/>
  <c r="AF41" i="17"/>
  <c r="AH40" i="17"/>
  <c r="AE12" i="5" s="1"/>
  <c r="O31" i="18"/>
  <c r="U31" i="18" s="1"/>
  <c r="P31" i="18" s="1"/>
  <c r="V16" i="17"/>
  <c r="AB16" i="17" s="1"/>
  <c r="AA16" i="17" s="1"/>
  <c r="Y17" i="17" s="1"/>
  <c r="X17" i="17" s="1"/>
  <c r="N12" i="18"/>
  <c r="F47" i="25"/>
  <c r="F10" i="13"/>
  <c r="O36" i="18"/>
  <c r="U36" i="18" s="1"/>
  <c r="EJ36" i="18"/>
  <c r="O16" i="18"/>
  <c r="U16" i="18" s="1"/>
  <c r="EJ33" i="18"/>
  <c r="O33" i="18"/>
  <c r="U33" i="18" s="1"/>
  <c r="AV51" i="17"/>
  <c r="AQ14" i="5" s="1"/>
  <c r="AT63" i="17"/>
  <c r="AT75" i="17" s="1"/>
  <c r="AT52" i="17"/>
  <c r="AM30" i="17"/>
  <c r="AO29" i="17"/>
  <c r="S13" i="5" s="1"/>
  <c r="EJ10" i="18"/>
  <c r="O10" i="18"/>
  <c r="U10" i="18" s="1"/>
  <c r="EF36" i="18"/>
  <c r="DZ36" i="18"/>
  <c r="EH36" i="18"/>
  <c r="DW36" i="18"/>
  <c r="EB36" i="18"/>
  <c r="EC36" i="18"/>
  <c r="DY36" i="18"/>
  <c r="EG36" i="18"/>
  <c r="ED36" i="18"/>
  <c r="EA36" i="18"/>
  <c r="DX36" i="18"/>
  <c r="EE36" i="18"/>
  <c r="AT41" i="17"/>
  <c r="AV40" i="17"/>
  <c r="AE14" i="5" s="1"/>
  <c r="AM41" i="17"/>
  <c r="AO40" i="17"/>
  <c r="AE13" i="5" s="1"/>
  <c r="O154" i="11"/>
  <c r="DX33" i="18"/>
  <c r="EH33" i="18"/>
  <c r="EC33" i="18"/>
  <c r="DZ33" i="18"/>
  <c r="EA33" i="18"/>
  <c r="EB33" i="18"/>
  <c r="EE33" i="18"/>
  <c r="ED33" i="18"/>
  <c r="EF33" i="18"/>
  <c r="EG33" i="18"/>
  <c r="DW33" i="18"/>
  <c r="DY33" i="18"/>
  <c r="R32" i="23"/>
  <c r="AT19" i="17"/>
  <c r="AV18" i="17"/>
  <c r="G14" i="5" s="1"/>
  <c r="EX17" i="18"/>
  <c r="P17" i="18"/>
  <c r="EC10" i="18"/>
  <c r="DY10" i="18"/>
  <c r="DY12" i="18" s="1"/>
  <c r="EF10" i="18"/>
  <c r="EF12" i="18" s="1"/>
  <c r="EA10" i="18"/>
  <c r="EA12" i="18" s="1"/>
  <c r="EB10" i="18"/>
  <c r="EB12" i="18" s="1"/>
  <c r="EG10" i="18"/>
  <c r="DW10" i="18"/>
  <c r="DW12" i="18" s="1"/>
  <c r="EH10" i="18"/>
  <c r="EE10" i="18"/>
  <c r="EE12" i="18" s="1"/>
  <c r="ED10" i="18"/>
  <c r="DZ10" i="18"/>
  <c r="DZ12" i="18" s="1"/>
  <c r="DX10" i="18"/>
  <c r="DX12" i="18" s="1"/>
  <c r="AT30" i="17"/>
  <c r="AV29" i="17"/>
  <c r="S14" i="5" s="1"/>
  <c r="F32" i="23"/>
  <c r="EK17" i="18"/>
  <c r="EL17" i="18"/>
  <c r="EV17" i="18"/>
  <c r="ET17" i="18"/>
  <c r="EU17" i="18"/>
  <c r="EM17" i="18"/>
  <c r="EP17" i="18"/>
  <c r="EN17" i="18"/>
  <c r="ER17" i="18"/>
  <c r="EQ17" i="18"/>
  <c r="ES17" i="18"/>
  <c r="EO17" i="18"/>
  <c r="AD32" i="23"/>
  <c r="AM52" i="17"/>
  <c r="AO51" i="17"/>
  <c r="AQ13" i="5" s="1"/>
  <c r="AM63" i="17"/>
  <c r="AM75" i="17" s="1"/>
  <c r="DW16" i="18"/>
  <c r="DX16" i="18" s="1"/>
  <c r="DY16" i="18" s="1"/>
  <c r="EJ32" i="18"/>
  <c r="O32" i="18"/>
  <c r="U32" i="18" s="1"/>
  <c r="EX34" i="18"/>
  <c r="P34" i="18"/>
  <c r="EJ29" i="18"/>
  <c r="O29" i="18"/>
  <c r="O99" i="11"/>
  <c r="AR22" i="19"/>
  <c r="AR20" i="22"/>
  <c r="AR16" i="36" s="1"/>
  <c r="BC28" i="19"/>
  <c r="BC132" i="19"/>
  <c r="O111" i="11"/>
  <c r="O143" i="11"/>
  <c r="K16" i="23"/>
  <c r="L16" i="23"/>
  <c r="AO19" i="17"/>
  <c r="H13" i="5" s="1"/>
  <c r="AM20" i="17"/>
  <c r="D131" i="19"/>
  <c r="AD28" i="19"/>
  <c r="AP29" i="19"/>
  <c r="BK16" i="23"/>
  <c r="EN35" i="18"/>
  <c r="EO35" i="18"/>
  <c r="EP35" i="18"/>
  <c r="EQ35" i="18"/>
  <c r="ER35" i="18"/>
  <c r="ES35" i="18"/>
  <c r="EM35" i="18"/>
  <c r="EK35" i="18"/>
  <c r="EL35" i="18"/>
  <c r="ET35" i="18"/>
  <c r="EU35" i="18"/>
  <c r="EV35" i="18"/>
  <c r="DL30" i="18"/>
  <c r="P142" i="11"/>
  <c r="Q142" i="11" s="1"/>
  <c r="BN16" i="23"/>
  <c r="D20" i="22"/>
  <c r="D16" i="36" s="1"/>
  <c r="D22" i="19"/>
  <c r="DW15" i="18"/>
  <c r="AA16" i="23"/>
  <c r="H16" i="23"/>
  <c r="EN34" i="18"/>
  <c r="EO34" i="18"/>
  <c r="EP34" i="18"/>
  <c r="EM34" i="18"/>
  <c r="EK34" i="18"/>
  <c r="ER34" i="18"/>
  <c r="EL34" i="18"/>
  <c r="EQ34" i="18"/>
  <c r="ES34" i="18"/>
  <c r="ET34" i="18"/>
  <c r="EU34" i="18"/>
  <c r="EV34" i="18"/>
  <c r="BL16" i="23"/>
  <c r="P141" i="11"/>
  <c r="Q141" i="11" s="1"/>
  <c r="EI31" i="18"/>
  <c r="Q28" i="19"/>
  <c r="AC29" i="19"/>
  <c r="DW29" i="18"/>
  <c r="DX29" i="18"/>
  <c r="ED29" i="18"/>
  <c r="EE29" i="18"/>
  <c r="EH29" i="18"/>
  <c r="DZ29" i="18"/>
  <c r="EA29" i="18"/>
  <c r="EF29" i="18"/>
  <c r="DY29" i="18"/>
  <c r="EB29" i="18"/>
  <c r="EC29" i="18"/>
  <c r="EG29" i="18"/>
  <c r="EN31" i="18"/>
  <c r="EO31" i="18"/>
  <c r="EP31" i="18"/>
  <c r="EQ31" i="18"/>
  <c r="ER31" i="18"/>
  <c r="ES31" i="18"/>
  <c r="EL31" i="18"/>
  <c r="EK31" i="18"/>
  <c r="EM31" i="18"/>
  <c r="ET31" i="18"/>
  <c r="EU31" i="18"/>
  <c r="EV31" i="18"/>
  <c r="EN30" i="18"/>
  <c r="EO30" i="18"/>
  <c r="EP30" i="18"/>
  <c r="EM30" i="18"/>
  <c r="EK30" i="18"/>
  <c r="EL30" i="18"/>
  <c r="EQ30" i="18"/>
  <c r="ES30" i="18"/>
  <c r="ER30" i="18"/>
  <c r="ET30" i="18"/>
  <c r="EU30" i="18"/>
  <c r="EV30" i="18"/>
  <c r="EJ11" i="18"/>
  <c r="O11" i="18"/>
  <c r="T12" i="18"/>
  <c r="DW32" i="18"/>
  <c r="DY32" i="18"/>
  <c r="EA32" i="18"/>
  <c r="EF32" i="18"/>
  <c r="EB32" i="18"/>
  <c r="EG32" i="18"/>
  <c r="DX32" i="18"/>
  <c r="ED32" i="18"/>
  <c r="EE32" i="18"/>
  <c r="DZ32" i="18"/>
  <c r="EH32" i="18"/>
  <c r="EC32" i="18"/>
  <c r="AD131" i="19"/>
  <c r="Q141" i="19"/>
  <c r="AC141" i="19" s="1"/>
  <c r="AC123" i="19"/>
  <c r="D16" i="17"/>
  <c r="F16" i="17"/>
  <c r="B16" i="17"/>
  <c r="C16" i="17" s="1"/>
  <c r="AC84" i="19"/>
  <c r="BI16" i="23"/>
  <c r="EX35" i="18"/>
  <c r="P35" i="18"/>
  <c r="AP84" i="19"/>
  <c r="O155" i="11"/>
  <c r="P150" i="11"/>
  <c r="Q150" i="11" s="1"/>
  <c r="T15" i="18"/>
  <c r="AP30" i="19"/>
  <c r="AG28" i="19"/>
  <c r="BD22" i="19"/>
  <c r="BD20" i="22"/>
  <c r="BP28" i="19"/>
  <c r="O153" i="11"/>
  <c r="G31" i="23"/>
  <c r="B11" i="26"/>
  <c r="B10" i="26" s="1"/>
  <c r="B12" i="26" s="1"/>
  <c r="D7" i="24"/>
  <c r="D210" i="34" s="1"/>
  <c r="N57" i="18"/>
  <c r="EI30" i="18"/>
  <c r="AU16" i="23"/>
  <c r="O107" i="11" l="1"/>
  <c r="E149" i="34"/>
  <c r="M149" i="34" s="1"/>
  <c r="E153" i="34"/>
  <c r="M153" i="34" s="1"/>
  <c r="O147" i="11"/>
  <c r="O123" i="11"/>
  <c r="P123" i="11" s="1"/>
  <c r="Q123" i="11" s="1"/>
  <c r="O131" i="11"/>
  <c r="O110" i="11"/>
  <c r="P110" i="11" s="1"/>
  <c r="Q110" i="11" s="1"/>
  <c r="O168" i="11"/>
  <c r="O145" i="11"/>
  <c r="EI11" i="18"/>
  <c r="ED12" i="18"/>
  <c r="EC12" i="18"/>
  <c r="EG12" i="18"/>
  <c r="V17" i="18"/>
  <c r="AN17" i="18"/>
  <c r="V34" i="18"/>
  <c r="AN34" i="18"/>
  <c r="V35" i="18"/>
  <c r="AN35" i="18"/>
  <c r="V31" i="18"/>
  <c r="AN31" i="18"/>
  <c r="P30" i="18"/>
  <c r="EH12" i="18"/>
  <c r="DM105" i="21"/>
  <c r="DS105" i="21"/>
  <c r="DN105" i="21"/>
  <c r="DQ105" i="21"/>
  <c r="DO105" i="21"/>
  <c r="DP105" i="21"/>
  <c r="DT105" i="21"/>
  <c r="DW105" i="21"/>
  <c r="DU105" i="21"/>
  <c r="DV105" i="21"/>
  <c r="DL105" i="21"/>
  <c r="DX105" i="21"/>
  <c r="O152" i="11"/>
  <c r="O100" i="11"/>
  <c r="U100" i="11" s="1"/>
  <c r="BN15" i="23"/>
  <c r="DR29" i="36"/>
  <c r="DD29" i="23"/>
  <c r="EA29" i="36"/>
  <c r="DZ29" i="36"/>
  <c r="DY29" i="36"/>
  <c r="DQ29" i="23"/>
  <c r="DT29" i="23"/>
  <c r="DL29" i="23"/>
  <c r="DU29" i="23"/>
  <c r="DW29" i="23"/>
  <c r="DN29" i="23"/>
  <c r="DX29" i="23"/>
  <c r="DM29" i="23"/>
  <c r="DV29" i="23"/>
  <c r="DP29" i="23"/>
  <c r="DO29" i="23"/>
  <c r="DS29" i="23"/>
  <c r="S17" i="17"/>
  <c r="AJ63" i="11"/>
  <c r="AF16" i="11"/>
  <c r="AF59" i="11"/>
  <c r="O121" i="11"/>
  <c r="P121" i="11" s="1"/>
  <c r="Q121" i="11" s="1"/>
  <c r="J169" i="11"/>
  <c r="J168" i="11"/>
  <c r="K168" i="11" s="1"/>
  <c r="O164" i="11"/>
  <c r="J119" i="11"/>
  <c r="J120" i="11"/>
  <c r="K120" i="11" s="1"/>
  <c r="J163" i="11"/>
  <c r="O163" i="11"/>
  <c r="U163" i="11" s="1"/>
  <c r="J124" i="11"/>
  <c r="K124" i="11" s="1"/>
  <c r="J164" i="11"/>
  <c r="O169" i="11"/>
  <c r="J118" i="11"/>
  <c r="J162" i="11"/>
  <c r="J131" i="11"/>
  <c r="O167" i="11"/>
  <c r="P167" i="11" s="1"/>
  <c r="Q167" i="11" s="1"/>
  <c r="O162" i="11"/>
  <c r="J166" i="11"/>
  <c r="O118" i="11"/>
  <c r="J130" i="11"/>
  <c r="J122" i="11"/>
  <c r="O122" i="11"/>
  <c r="DK15" i="36"/>
  <c r="CY16" i="36"/>
  <c r="DH15" i="36"/>
  <c r="DJ15" i="36"/>
  <c r="DL15" i="36"/>
  <c r="CT63" i="21"/>
  <c r="CU63" i="21"/>
  <c r="M132" i="34"/>
  <c r="AD16" i="17"/>
  <c r="Z63" i="21"/>
  <c r="DI63" i="21" s="1"/>
  <c r="Z168" i="19"/>
  <c r="Z190" i="19" s="1"/>
  <c r="U63" i="21"/>
  <c r="DA63" i="21" s="1"/>
  <c r="U168" i="19"/>
  <c r="U190" i="19" s="1"/>
  <c r="AA63" i="21"/>
  <c r="AA168" i="19"/>
  <c r="AA190" i="19" s="1"/>
  <c r="J153" i="11"/>
  <c r="K153" i="11" s="1"/>
  <c r="J108" i="11"/>
  <c r="K108" i="11" s="1"/>
  <c r="N167" i="19"/>
  <c r="N81" i="19" s="1"/>
  <c r="N190" i="19"/>
  <c r="N189" i="19" s="1"/>
  <c r="N87" i="19" s="1"/>
  <c r="J105" i="11"/>
  <c r="O105" i="11"/>
  <c r="V63" i="21"/>
  <c r="DB63" i="21" s="1"/>
  <c r="V168" i="19"/>
  <c r="V190" i="19" s="1"/>
  <c r="AB63" i="21"/>
  <c r="AB168" i="19"/>
  <c r="AB190" i="19" s="1"/>
  <c r="W63" i="21"/>
  <c r="DF63" i="21" s="1"/>
  <c r="W168" i="19"/>
  <c r="W190" i="19" s="1"/>
  <c r="L190" i="19"/>
  <c r="P168" i="19"/>
  <c r="L167" i="19"/>
  <c r="L81" i="19" s="1"/>
  <c r="L77" i="19" s="1"/>
  <c r="J111" i="11"/>
  <c r="K111" i="11" s="1"/>
  <c r="M167" i="19"/>
  <c r="M81" i="19" s="1"/>
  <c r="M190" i="19"/>
  <c r="M189" i="19" s="1"/>
  <c r="M87" i="19" s="1"/>
  <c r="J148" i="11"/>
  <c r="O148" i="11"/>
  <c r="Q63" i="21"/>
  <c r="CW63" i="21" s="1"/>
  <c r="Q168" i="19"/>
  <c r="T63" i="21"/>
  <c r="CZ63" i="21" s="1"/>
  <c r="T168" i="19"/>
  <c r="T190" i="19" s="1"/>
  <c r="S63" i="21"/>
  <c r="CY63" i="21" s="1"/>
  <c r="S168" i="19"/>
  <c r="S190" i="19" s="1"/>
  <c r="CU19" i="22"/>
  <c r="J160" i="11"/>
  <c r="O160" i="11"/>
  <c r="J149" i="11"/>
  <c r="K149" i="11" s="1"/>
  <c r="J112" i="11"/>
  <c r="O112" i="11"/>
  <c r="Y63" i="21"/>
  <c r="DH63" i="21" s="1"/>
  <c r="Y168" i="19"/>
  <c r="Y190" i="19" s="1"/>
  <c r="X63" i="21"/>
  <c r="DG63" i="21" s="1"/>
  <c r="X168" i="19"/>
  <c r="X190" i="19" s="1"/>
  <c r="R63" i="21"/>
  <c r="CX63" i="21" s="1"/>
  <c r="R168" i="19"/>
  <c r="R190" i="19" s="1"/>
  <c r="P63" i="21"/>
  <c r="D74" i="12" s="1"/>
  <c r="L62" i="21"/>
  <c r="J146" i="11"/>
  <c r="O146" i="11"/>
  <c r="U146" i="11" s="1"/>
  <c r="R17" i="17"/>
  <c r="Q17" i="17" s="1"/>
  <c r="O18" i="17" s="1"/>
  <c r="N18" i="17" s="1"/>
  <c r="T18" i="17" s="1"/>
  <c r="EJ19" i="18"/>
  <c r="DZ16" i="18"/>
  <c r="EA16" i="18" s="1"/>
  <c r="EJ16" i="18"/>
  <c r="EK16" i="18" s="1"/>
  <c r="EL16" i="18" s="1"/>
  <c r="DX15" i="18"/>
  <c r="DX26" i="18" s="1"/>
  <c r="O102" i="11"/>
  <c r="E132" i="34"/>
  <c r="AM23" i="11"/>
  <c r="DD28" i="36"/>
  <c r="DG15" i="36"/>
  <c r="DI15" i="36"/>
  <c r="CQ50" i="21"/>
  <c r="CU16" i="36"/>
  <c r="DD21" i="36"/>
  <c r="DD18" i="36"/>
  <c r="DQ25" i="36"/>
  <c r="DO41" i="36"/>
  <c r="DO25" i="36"/>
  <c r="DQ18" i="36"/>
  <c r="DO28" i="36"/>
  <c r="DX18" i="36"/>
  <c r="DP21" i="36"/>
  <c r="DO18" i="36"/>
  <c r="DP18" i="36"/>
  <c r="DO21" i="36"/>
  <c r="DQ28" i="36"/>
  <c r="DP25" i="36"/>
  <c r="DQ41" i="36"/>
  <c r="DQ21" i="36"/>
  <c r="DP41" i="36"/>
  <c r="DP28" i="36"/>
  <c r="W183" i="19"/>
  <c r="BZ16" i="36"/>
  <c r="BQ16" i="36"/>
  <c r="AS15" i="23"/>
  <c r="AZ15" i="23"/>
  <c r="AF15" i="23"/>
  <c r="G16" i="36"/>
  <c r="O16" i="36"/>
  <c r="BD16" i="36"/>
  <c r="AW16" i="36"/>
  <c r="CV20" i="22"/>
  <c r="Z16" i="36"/>
  <c r="CU20" i="22"/>
  <c r="W16" i="36"/>
  <c r="V16" i="36"/>
  <c r="CS16" i="36" s="1"/>
  <c r="T16" i="36"/>
  <c r="BS16" i="36"/>
  <c r="BY16" i="36"/>
  <c r="CA16" i="36"/>
  <c r="BT16" i="36"/>
  <c r="BV16" i="36"/>
  <c r="BU16" i="36"/>
  <c r="BR16" i="36"/>
  <c r="BO16" i="23"/>
  <c r="BO16" i="36"/>
  <c r="BH16" i="36"/>
  <c r="AZ16" i="36"/>
  <c r="BA16" i="36"/>
  <c r="DZ16" i="36" s="1"/>
  <c r="BE16" i="36"/>
  <c r="AS16" i="36"/>
  <c r="EA16" i="36" s="1"/>
  <c r="AM16" i="36"/>
  <c r="AN16" i="36"/>
  <c r="DW16" i="36" s="1"/>
  <c r="AI16" i="36"/>
  <c r="AJ16" i="36"/>
  <c r="DS16" i="36" s="1"/>
  <c r="AF16" i="36"/>
  <c r="DB16" i="36" s="1"/>
  <c r="DZ18" i="36"/>
  <c r="DZ25" i="36"/>
  <c r="DS21" i="36"/>
  <c r="DX25" i="36"/>
  <c r="DU41" i="36"/>
  <c r="DY28" i="36"/>
  <c r="DW18" i="36"/>
  <c r="DU28" i="36"/>
  <c r="DY21" i="36"/>
  <c r="DU25" i="36"/>
  <c r="DT18" i="36"/>
  <c r="DZ15" i="36"/>
  <c r="DS28" i="36"/>
  <c r="DU18" i="36"/>
  <c r="DT15" i="36"/>
  <c r="DT21" i="36"/>
  <c r="DV18" i="36"/>
  <c r="DT16" i="36"/>
  <c r="DW25" i="36"/>
  <c r="DX16" i="36"/>
  <c r="DW21" i="36"/>
  <c r="DT41" i="36"/>
  <c r="DU15" i="36"/>
  <c r="DY18" i="36"/>
  <c r="DZ28" i="36"/>
  <c r="DZ21" i="36"/>
  <c r="DV21" i="36"/>
  <c r="DW28" i="36"/>
  <c r="DS41" i="36"/>
  <c r="DU16" i="36"/>
  <c r="DX28" i="36"/>
  <c r="DT28" i="36"/>
  <c r="DV41" i="36"/>
  <c r="DS18" i="36"/>
  <c r="DY25" i="36"/>
  <c r="DV28" i="36"/>
  <c r="DZ41" i="36"/>
  <c r="DW41" i="36"/>
  <c r="DX41" i="36"/>
  <c r="DV25" i="36"/>
  <c r="DY41" i="36"/>
  <c r="DT25" i="36"/>
  <c r="DX21" i="36"/>
  <c r="DV15" i="36"/>
  <c r="DU21" i="36"/>
  <c r="DS25" i="36"/>
  <c r="AD27" i="36"/>
  <c r="AC15" i="36"/>
  <c r="DF15" i="36"/>
  <c r="EA28" i="36"/>
  <c r="EA25" i="36"/>
  <c r="EA41" i="36"/>
  <c r="EA15" i="36"/>
  <c r="EA21" i="36"/>
  <c r="EA18" i="36"/>
  <c r="F27" i="36"/>
  <c r="AQ31" i="36"/>
  <c r="AE31" i="36"/>
  <c r="AB30" i="36"/>
  <c r="H31" i="36"/>
  <c r="AQ30" i="36"/>
  <c r="R30" i="23"/>
  <c r="R30" i="36"/>
  <c r="E27" i="36"/>
  <c r="AE30" i="36"/>
  <c r="W30" i="23"/>
  <c r="W30" i="36"/>
  <c r="S32" i="36"/>
  <c r="G32" i="36"/>
  <c r="S30" i="36"/>
  <c r="AE32" i="36"/>
  <c r="S31" i="36"/>
  <c r="AQ32" i="36"/>
  <c r="J98" i="11"/>
  <c r="O98" i="11"/>
  <c r="CX41" i="23"/>
  <c r="CW43" i="21"/>
  <c r="CX25" i="23"/>
  <c r="CW50" i="21"/>
  <c r="CW52" i="21"/>
  <c r="CW48" i="21"/>
  <c r="CW65" i="21"/>
  <c r="CW64" i="21"/>
  <c r="CW44" i="21"/>
  <c r="CW47" i="21"/>
  <c r="CW46" i="21"/>
  <c r="CW109" i="21"/>
  <c r="CW97" i="21"/>
  <c r="CW69" i="21"/>
  <c r="CW68" i="21"/>
  <c r="CW36" i="21"/>
  <c r="CX32" i="21"/>
  <c r="CX18" i="21"/>
  <c r="CX21" i="21"/>
  <c r="CX12" i="21"/>
  <c r="CW32" i="21"/>
  <c r="CX19" i="21"/>
  <c r="CX14" i="21"/>
  <c r="CX46" i="21"/>
  <c r="CW45" i="21"/>
  <c r="CX41" i="21"/>
  <c r="CX30" i="21"/>
  <c r="CX34" i="21"/>
  <c r="CX20" i="21"/>
  <c r="CW22" i="21"/>
  <c r="CX10" i="21"/>
  <c r="CX87" i="21"/>
  <c r="CW12" i="21"/>
  <c r="CW40" i="21"/>
  <c r="CX21" i="23"/>
  <c r="CW25" i="23"/>
  <c r="CW31" i="21"/>
  <c r="CW34" i="21"/>
  <c r="CW27" i="21"/>
  <c r="CW30" i="21"/>
  <c r="CW66" i="21"/>
  <c r="CW73" i="21"/>
  <c r="CW72" i="21"/>
  <c r="CW35" i="21"/>
  <c r="CW39" i="21"/>
  <c r="CW38" i="21"/>
  <c r="CW18" i="21"/>
  <c r="CX79" i="21"/>
  <c r="CX81" i="21"/>
  <c r="CW33" i="21"/>
  <c r="CW14" i="21"/>
  <c r="CX75" i="21"/>
  <c r="CX39" i="21"/>
  <c r="CX26" i="21"/>
  <c r="CW28" i="21"/>
  <c r="CX15" i="21"/>
  <c r="CX97" i="21"/>
  <c r="CX13" i="21"/>
  <c r="CW19" i="21"/>
  <c r="CX80" i="21"/>
  <c r="CX67" i="21"/>
  <c r="CX70" i="21"/>
  <c r="CX69" i="21"/>
  <c r="CW22" i="22"/>
  <c r="CX22" i="22"/>
  <c r="CX52" i="21"/>
  <c r="CW20" i="21"/>
  <c r="CX76" i="21"/>
  <c r="CX66" i="21"/>
  <c r="CX65" i="21"/>
  <c r="CX72" i="21"/>
  <c r="CW29" i="21"/>
  <c r="CX71" i="21"/>
  <c r="CX73" i="21"/>
  <c r="CX64" i="21"/>
  <c r="CX47" i="21"/>
  <c r="CW44" i="22"/>
  <c r="CW13" i="21"/>
  <c r="CW16" i="21"/>
  <c r="CW10" i="21"/>
  <c r="CW42" i="21"/>
  <c r="CW17" i="21"/>
  <c r="CW15" i="21"/>
  <c r="CW79" i="21"/>
  <c r="CX29" i="21"/>
  <c r="CX17" i="21"/>
  <c r="CX109" i="21"/>
  <c r="CX74" i="21"/>
  <c r="CW71" i="21"/>
  <c r="CX44" i="21"/>
  <c r="CX38" i="21"/>
  <c r="CX44" i="22"/>
  <c r="CX20" i="22"/>
  <c r="CW41" i="23"/>
  <c r="CX18" i="23"/>
  <c r="CX28" i="23"/>
  <c r="CW21" i="23"/>
  <c r="CX24" i="21"/>
  <c r="CW24" i="21"/>
  <c r="CX50" i="21"/>
  <c r="E84" i="21"/>
  <c r="E60" i="21" s="1"/>
  <c r="CW74" i="21"/>
  <c r="CW80" i="21"/>
  <c r="CW70" i="21"/>
  <c r="CW77" i="21"/>
  <c r="CW76" i="21"/>
  <c r="CW21" i="21"/>
  <c r="CW26" i="21"/>
  <c r="CW87" i="21"/>
  <c r="CW81" i="21"/>
  <c r="CW67" i="21"/>
  <c r="CX31" i="21"/>
  <c r="CX40" i="21"/>
  <c r="CX43" i="21"/>
  <c r="CX33" i="21"/>
  <c r="CX45" i="21"/>
  <c r="CX35" i="21"/>
  <c r="CX77" i="21"/>
  <c r="CW75" i="21"/>
  <c r="CX68" i="21"/>
  <c r="CX48" i="21"/>
  <c r="CX27" i="21"/>
  <c r="CX42" i="21"/>
  <c r="CW41" i="21"/>
  <c r="CX36" i="21"/>
  <c r="CX22" i="21"/>
  <c r="CX28" i="21"/>
  <c r="CX16" i="21"/>
  <c r="CY25" i="23"/>
  <c r="CY27" i="21"/>
  <c r="CY21" i="21"/>
  <c r="CY15" i="21"/>
  <c r="CY22" i="21"/>
  <c r="CY17" i="21"/>
  <c r="CY68" i="21"/>
  <c r="CY45" i="21"/>
  <c r="CY40" i="21"/>
  <c r="CY39" i="21"/>
  <c r="CY10" i="21"/>
  <c r="CY64" i="21"/>
  <c r="CY34" i="21"/>
  <c r="CY44" i="22"/>
  <c r="CY21" i="23"/>
  <c r="CY18" i="23"/>
  <c r="CY24" i="21"/>
  <c r="CY50" i="21"/>
  <c r="CY20" i="22"/>
  <c r="CY87" i="21"/>
  <c r="CY81" i="21"/>
  <c r="CY80" i="21"/>
  <c r="CY109" i="21"/>
  <c r="CY77" i="21"/>
  <c r="CY76" i="21"/>
  <c r="CY33" i="21"/>
  <c r="CY30" i="21"/>
  <c r="CY12" i="21"/>
  <c r="CY19" i="21"/>
  <c r="CY41" i="21"/>
  <c r="CY35" i="21"/>
  <c r="CY13" i="21"/>
  <c r="CY28" i="23"/>
  <c r="CY79" i="21"/>
  <c r="CY74" i="21"/>
  <c r="CY48" i="21"/>
  <c r="CY47" i="21"/>
  <c r="CY75" i="21"/>
  <c r="CY66" i="21"/>
  <c r="CY44" i="21"/>
  <c r="CY43" i="21"/>
  <c r="CY18" i="21"/>
  <c r="CY97" i="21"/>
  <c r="CY73" i="21"/>
  <c r="CY46" i="21"/>
  <c r="CY26" i="21"/>
  <c r="CY20" i="21"/>
  <c r="CY52" i="21"/>
  <c r="CY42" i="21"/>
  <c r="CY36" i="21"/>
  <c r="CY14" i="21"/>
  <c r="CY32" i="21"/>
  <c r="CY38" i="21"/>
  <c r="CY16" i="21"/>
  <c r="CY29" i="21"/>
  <c r="CY28" i="21"/>
  <c r="CY71" i="21"/>
  <c r="CY69" i="21"/>
  <c r="CY72" i="21"/>
  <c r="CY70" i="21"/>
  <c r="CY31" i="21"/>
  <c r="CY67" i="21"/>
  <c r="AF22" i="11"/>
  <c r="AF53" i="11"/>
  <c r="AL14" i="11"/>
  <c r="DB47" i="21"/>
  <c r="DA44" i="22"/>
  <c r="AJ61" i="11"/>
  <c r="AI21" i="11"/>
  <c r="DA41" i="23"/>
  <c r="AT26" i="18"/>
  <c r="AP26" i="18"/>
  <c r="S30" i="23"/>
  <c r="AB30" i="23"/>
  <c r="AN53" i="11"/>
  <c r="AJ62" i="11"/>
  <c r="E10" i="11"/>
  <c r="AJ29" i="11"/>
  <c r="AF48" i="11"/>
  <c r="AI16" i="11"/>
  <c r="AF63" i="11"/>
  <c r="AF65" i="11"/>
  <c r="AJ67" i="11"/>
  <c r="AF18" i="11"/>
  <c r="AJ53" i="11"/>
  <c r="AF55" i="11"/>
  <c r="AF64" i="11"/>
  <c r="AI17" i="11"/>
  <c r="AF47" i="11"/>
  <c r="BE20" i="18"/>
  <c r="BE21" i="18"/>
  <c r="BE44" i="18"/>
  <c r="AJ14" i="11"/>
  <c r="AJ17" i="11"/>
  <c r="AJ18" i="11"/>
  <c r="AF15" i="11"/>
  <c r="AJ24" i="11"/>
  <c r="AF19" i="11"/>
  <c r="AF21" i="11"/>
  <c r="AP16" i="11"/>
  <c r="BI21" i="18"/>
  <c r="BE43" i="18"/>
  <c r="AL17" i="11"/>
  <c r="AL47" i="11"/>
  <c r="AL64" i="11"/>
  <c r="AE67" i="11"/>
  <c r="AK18" i="11"/>
  <c r="AL15" i="11"/>
  <c r="AE30" i="11"/>
  <c r="AK17" i="11"/>
  <c r="AE48" i="11"/>
  <c r="AN16" i="11"/>
  <c r="M131" i="19"/>
  <c r="M85" i="19" s="1"/>
  <c r="BA16" i="23"/>
  <c r="CT20" i="22"/>
  <c r="CX19" i="22"/>
  <c r="DA19" i="22"/>
  <c r="CZ41" i="23"/>
  <c r="DA28" i="23"/>
  <c r="DB41" i="23"/>
  <c r="CZ25" i="23"/>
  <c r="DB52" i="21"/>
  <c r="CZ43" i="21"/>
  <c r="CZ41" i="21"/>
  <c r="CZ31" i="21"/>
  <c r="CZ26" i="21"/>
  <c r="DA30" i="21"/>
  <c r="DA15" i="21"/>
  <c r="DA79" i="21"/>
  <c r="DB73" i="21"/>
  <c r="DB31" i="21"/>
  <c r="DB43" i="21"/>
  <c r="CZ34" i="21"/>
  <c r="CZ32" i="21"/>
  <c r="CZ27" i="21"/>
  <c r="CZ16" i="21"/>
  <c r="DA26" i="21"/>
  <c r="DA81" i="21"/>
  <c r="DA75" i="21"/>
  <c r="DB74" i="21"/>
  <c r="DB69" i="21"/>
  <c r="DB48" i="21"/>
  <c r="DB39" i="21"/>
  <c r="CZ81" i="21"/>
  <c r="CZ71" i="21"/>
  <c r="CZ66" i="21"/>
  <c r="DA66" i="21"/>
  <c r="DA46" i="21"/>
  <c r="DA32" i="21"/>
  <c r="DA27" i="21"/>
  <c r="DB20" i="21"/>
  <c r="DB81" i="21"/>
  <c r="DB79" i="21"/>
  <c r="CZ46" i="21"/>
  <c r="CZ64" i="21"/>
  <c r="CZ21" i="21"/>
  <c r="DA10" i="21"/>
  <c r="DA42" i="21"/>
  <c r="DA28" i="21"/>
  <c r="DA21" i="21"/>
  <c r="DB16" i="21"/>
  <c r="DB80" i="21"/>
  <c r="DB75" i="21"/>
  <c r="CZ44" i="22"/>
  <c r="DB22" i="22"/>
  <c r="CZ28" i="23"/>
  <c r="DA21" i="23"/>
  <c r="DB21" i="23"/>
  <c r="CZ21" i="23"/>
  <c r="DB50" i="21"/>
  <c r="CZ22" i="21"/>
  <c r="CZ14" i="21"/>
  <c r="DA109" i="21"/>
  <c r="DA12" i="21"/>
  <c r="DA72" i="21"/>
  <c r="DB29" i="21"/>
  <c r="DB41" i="21"/>
  <c r="DB35" i="21"/>
  <c r="DB21" i="21"/>
  <c r="CZ15" i="21"/>
  <c r="CZ97" i="21"/>
  <c r="CZ75" i="21"/>
  <c r="DA87" i="21"/>
  <c r="DA97" i="21"/>
  <c r="DA68" i="21"/>
  <c r="DA48" i="21"/>
  <c r="DB46" i="21"/>
  <c r="DB36" i="21"/>
  <c r="DB30" i="21"/>
  <c r="DB17" i="21"/>
  <c r="CZ69" i="21"/>
  <c r="CZ68" i="21"/>
  <c r="CZ39" i="21"/>
  <c r="CZ19" i="21"/>
  <c r="DA39" i="21"/>
  <c r="DA29" i="21"/>
  <c r="DA14" i="21"/>
  <c r="DB27" i="21"/>
  <c r="DB68" i="21"/>
  <c r="CZ65" i="21"/>
  <c r="CZ20" i="21"/>
  <c r="CZ13" i="21"/>
  <c r="DA34" i="21"/>
  <c r="DA19" i="21"/>
  <c r="DB87" i="21"/>
  <c r="DB77" i="21"/>
  <c r="DB64" i="21"/>
  <c r="DB44" i="22"/>
  <c r="CZ18" i="23"/>
  <c r="DB28" i="23"/>
  <c r="DB18" i="23"/>
  <c r="DB24" i="21"/>
  <c r="DA50" i="21"/>
  <c r="DA24" i="21"/>
  <c r="CZ109" i="21"/>
  <c r="CZ79" i="21"/>
  <c r="CZ42" i="21"/>
  <c r="CZ74" i="21"/>
  <c r="DA74" i="21"/>
  <c r="DA69" i="21"/>
  <c r="DA41" i="21"/>
  <c r="DA35" i="21"/>
  <c r="DB33" i="21"/>
  <c r="DB15" i="21"/>
  <c r="DB14" i="21"/>
  <c r="CZ80" i="21"/>
  <c r="CZ87" i="21"/>
  <c r="CZ33" i="21"/>
  <c r="CZ70" i="21"/>
  <c r="DA70" i="21"/>
  <c r="DA65" i="21"/>
  <c r="DA36" i="21"/>
  <c r="DA31" i="21"/>
  <c r="DB26" i="21"/>
  <c r="DB10" i="21"/>
  <c r="DB97" i="21"/>
  <c r="CZ17" i="21"/>
  <c r="CZ28" i="21"/>
  <c r="CZ18" i="21"/>
  <c r="CZ12" i="21"/>
  <c r="DA20" i="21"/>
  <c r="DA80" i="21"/>
  <c r="DA71" i="21"/>
  <c r="DB70" i="21"/>
  <c r="DB65" i="21"/>
  <c r="DB44" i="21"/>
  <c r="DB34" i="21"/>
  <c r="CZ29" i="21"/>
  <c r="CZ77" i="21"/>
  <c r="CZ40" i="21"/>
  <c r="DA16" i="21"/>
  <c r="DA76" i="21"/>
  <c r="DA67" i="21"/>
  <c r="DB66" i="21"/>
  <c r="DB45" i="21"/>
  <c r="DB40" i="21"/>
  <c r="DB28" i="21"/>
  <c r="DA22" i="22"/>
  <c r="DF28" i="23"/>
  <c r="DA20" i="22"/>
  <c r="DA25" i="23"/>
  <c r="DA18" i="23"/>
  <c r="DB25" i="23"/>
  <c r="CZ24" i="21"/>
  <c r="CZ50" i="21"/>
  <c r="DA52" i="21"/>
  <c r="CZ38" i="21"/>
  <c r="CZ35" i="21"/>
  <c r="CZ45" i="21"/>
  <c r="DA47" i="21"/>
  <c r="DA38" i="21"/>
  <c r="DA22" i="21"/>
  <c r="DA17" i="21"/>
  <c r="DB12" i="21"/>
  <c r="DB76" i="21"/>
  <c r="DB71" i="21"/>
  <c r="CZ73" i="21"/>
  <c r="CZ72" i="21"/>
  <c r="CZ47" i="21"/>
  <c r="CZ36" i="21"/>
  <c r="DA43" i="21"/>
  <c r="DA33" i="21"/>
  <c r="DA18" i="21"/>
  <c r="DA13" i="21"/>
  <c r="DB109" i="21"/>
  <c r="DB72" i="21"/>
  <c r="DB67" i="21"/>
  <c r="CZ10" i="21"/>
  <c r="CZ76" i="21"/>
  <c r="CZ48" i="21"/>
  <c r="DA77" i="21"/>
  <c r="DA64" i="21"/>
  <c r="DA44" i="21"/>
  <c r="DB42" i="21"/>
  <c r="DB32" i="21"/>
  <c r="DB22" i="21"/>
  <c r="DB13" i="21"/>
  <c r="CZ44" i="21"/>
  <c r="CZ67" i="21"/>
  <c r="CZ30" i="21"/>
  <c r="DA73" i="21"/>
  <c r="DA45" i="21"/>
  <c r="DA40" i="21"/>
  <c r="DB38" i="21"/>
  <c r="DB19" i="21"/>
  <c r="DB18" i="21"/>
  <c r="CZ52" i="21"/>
  <c r="CZ22" i="22"/>
  <c r="DF52" i="21"/>
  <c r="DF21" i="23"/>
  <c r="DF18" i="23"/>
  <c r="DF41" i="23"/>
  <c r="DI19" i="22"/>
  <c r="DF25" i="23"/>
  <c r="DK19" i="22"/>
  <c r="DF15" i="21"/>
  <c r="DF27" i="21"/>
  <c r="DF41" i="21"/>
  <c r="DF38" i="21"/>
  <c r="DH43" i="21"/>
  <c r="DG43" i="21"/>
  <c r="DH40" i="21"/>
  <c r="DG24" i="21"/>
  <c r="DH18" i="21"/>
  <c r="DG77" i="21"/>
  <c r="DG22" i="21"/>
  <c r="DF20" i="21"/>
  <c r="DF14" i="21"/>
  <c r="DF97" i="21"/>
  <c r="DF87" i="21"/>
  <c r="DH30" i="21"/>
  <c r="DG26" i="21"/>
  <c r="DH44" i="21"/>
  <c r="DG64" i="21"/>
  <c r="DH22" i="21"/>
  <c r="DG39" i="21"/>
  <c r="DH76" i="21"/>
  <c r="DG44" i="21"/>
  <c r="DF17" i="21"/>
  <c r="DF32" i="21"/>
  <c r="DF46" i="21"/>
  <c r="DH77" i="21"/>
  <c r="DH13" i="21"/>
  <c r="DH28" i="21"/>
  <c r="DG65" i="21"/>
  <c r="DH19" i="21"/>
  <c r="DH10" i="21"/>
  <c r="DG79" i="21"/>
  <c r="DF72" i="21"/>
  <c r="DF18" i="21"/>
  <c r="DF13" i="21"/>
  <c r="DH20" i="21"/>
  <c r="DG12" i="21"/>
  <c r="DH97" i="21"/>
  <c r="DG75" i="21"/>
  <c r="DH75" i="21"/>
  <c r="DG35" i="21"/>
  <c r="DH69" i="21"/>
  <c r="DI47" i="21"/>
  <c r="DI44" i="21"/>
  <c r="DJ33" i="21"/>
  <c r="DI18" i="21"/>
  <c r="DI15" i="21"/>
  <c r="DJ24" i="21"/>
  <c r="DK27" i="21"/>
  <c r="DK64" i="21"/>
  <c r="DK18" i="21"/>
  <c r="DK17" i="21"/>
  <c r="DG97" i="21"/>
  <c r="DF34" i="21"/>
  <c r="DF44" i="21"/>
  <c r="DF73" i="21"/>
  <c r="DF67" i="21"/>
  <c r="DH70" i="21"/>
  <c r="DG80" i="21"/>
  <c r="DH67" i="21"/>
  <c r="DG36" i="21"/>
  <c r="DH36" i="21"/>
  <c r="DG32" i="21"/>
  <c r="DH29" i="21"/>
  <c r="DG66" i="21"/>
  <c r="DF39" i="21"/>
  <c r="DF31" i="21"/>
  <c r="DF28" i="21"/>
  <c r="DF24" i="21"/>
  <c r="DH47" i="21"/>
  <c r="DG67" i="21"/>
  <c r="DH71" i="21"/>
  <c r="DG45" i="21"/>
  <c r="DH41" i="21"/>
  <c r="DG76" i="21"/>
  <c r="DF26" i="21"/>
  <c r="DF35" i="21"/>
  <c r="DF75" i="21"/>
  <c r="DF70" i="21"/>
  <c r="DG30" i="21"/>
  <c r="DH31" i="21"/>
  <c r="DG27" i="21"/>
  <c r="DH45" i="21"/>
  <c r="DG47" i="21"/>
  <c r="DH38" i="21"/>
  <c r="DG19" i="21"/>
  <c r="DF12" i="21"/>
  <c r="DF21" i="21"/>
  <c r="DF36" i="21"/>
  <c r="DF33" i="21"/>
  <c r="DH39" i="21"/>
  <c r="DG21" i="21"/>
  <c r="DH17" i="21"/>
  <c r="DG31" i="21"/>
  <c r="DH14" i="21"/>
  <c r="DG87" i="21"/>
  <c r="DG15" i="21"/>
  <c r="DI70" i="21"/>
  <c r="DJ70" i="21"/>
  <c r="DI67" i="21"/>
  <c r="DJ52" i="21"/>
  <c r="DI41" i="21"/>
  <c r="DJ28" i="21"/>
  <c r="DI38" i="21"/>
  <c r="DJ40" i="21"/>
  <c r="DK48" i="21"/>
  <c r="DK45" i="21"/>
  <c r="DK38" i="21"/>
  <c r="DI12" i="21"/>
  <c r="DJ26" i="21"/>
  <c r="DI29" i="21"/>
  <c r="DJ21" i="21"/>
  <c r="DJ12" i="21"/>
  <c r="DF22" i="21"/>
  <c r="DH26" i="21"/>
  <c r="DH21" i="21"/>
  <c r="DG40" i="21"/>
  <c r="DF74" i="21"/>
  <c r="DH12" i="21"/>
  <c r="DH27" i="21"/>
  <c r="DG10" i="21"/>
  <c r="DH33" i="21"/>
  <c r="DF64" i="21"/>
  <c r="DF29" i="21"/>
  <c r="DG38" i="21"/>
  <c r="DG17" i="21"/>
  <c r="DG109" i="21"/>
  <c r="DG48" i="21"/>
  <c r="DF71" i="21"/>
  <c r="DF109" i="21"/>
  <c r="DG33" i="21"/>
  <c r="DG46" i="21"/>
  <c r="DG69" i="21"/>
  <c r="DI27" i="21"/>
  <c r="DI21" i="21"/>
  <c r="DJ75" i="21"/>
  <c r="DK12" i="21"/>
  <c r="DK10" i="21"/>
  <c r="DI28" i="21"/>
  <c r="DJ38" i="21"/>
  <c r="DI45" i="21"/>
  <c r="DJ79" i="21"/>
  <c r="DI74" i="21"/>
  <c r="DJ76" i="21"/>
  <c r="DK77" i="21"/>
  <c r="DK69" i="21"/>
  <c r="DK74" i="21"/>
  <c r="DI109" i="21"/>
  <c r="DI75" i="21"/>
  <c r="DJ73" i="21"/>
  <c r="DJ18" i="21"/>
  <c r="DJ10" i="21"/>
  <c r="DJ14" i="21"/>
  <c r="DK14" i="21"/>
  <c r="DK21" i="21"/>
  <c r="DK30" i="21"/>
  <c r="DI66" i="21"/>
  <c r="DJ50" i="21"/>
  <c r="DJ46" i="21"/>
  <c r="DI76" i="21"/>
  <c r="DJ67" i="21"/>
  <c r="DJ19" i="21"/>
  <c r="DK19" i="21"/>
  <c r="DK28" i="21"/>
  <c r="DK29" i="21"/>
  <c r="DK66" i="21"/>
  <c r="DF77" i="21"/>
  <c r="DG16" i="21"/>
  <c r="DH64" i="21"/>
  <c r="DH46" i="21"/>
  <c r="DF69" i="21"/>
  <c r="DF45" i="21"/>
  <c r="DH74" i="21"/>
  <c r="DH87" i="21"/>
  <c r="DH68" i="21"/>
  <c r="DG29" i="21"/>
  <c r="DH16" i="21"/>
  <c r="DH48" i="21"/>
  <c r="DH72" i="21"/>
  <c r="DH65" i="21"/>
  <c r="DF30" i="21"/>
  <c r="DF65" i="21"/>
  <c r="DH66" i="21"/>
  <c r="DH35" i="21"/>
  <c r="DH32" i="21"/>
  <c r="DH24" i="21"/>
  <c r="DJ20" i="21"/>
  <c r="DI64" i="21"/>
  <c r="DI77" i="21"/>
  <c r="DK34" i="21"/>
  <c r="DK47" i="21"/>
  <c r="DI52" i="21"/>
  <c r="DI48" i="21"/>
  <c r="DI68" i="21"/>
  <c r="DI19" i="21"/>
  <c r="DK31" i="21"/>
  <c r="DK15" i="21"/>
  <c r="DK97" i="21"/>
  <c r="DK76" i="21"/>
  <c r="DJ30" i="21"/>
  <c r="DI13" i="21"/>
  <c r="DI97" i="21"/>
  <c r="DI31" i="21"/>
  <c r="DJ34" i="21"/>
  <c r="DI24" i="21"/>
  <c r="DJ13" i="21"/>
  <c r="DK22" i="21"/>
  <c r="DK42" i="21"/>
  <c r="DK24" i="21"/>
  <c r="DK41" i="21"/>
  <c r="DI81" i="21"/>
  <c r="DJ97" i="21"/>
  <c r="DI79" i="21"/>
  <c r="DI14" i="21"/>
  <c r="DI33" i="21"/>
  <c r="DJ35" i="21"/>
  <c r="DK40" i="21"/>
  <c r="DK52" i="21"/>
  <c r="DK39" i="21"/>
  <c r="DK50" i="21"/>
  <c r="DF19" i="21"/>
  <c r="DG13" i="21"/>
  <c r="DH79" i="21"/>
  <c r="DH73" i="21"/>
  <c r="DF81" i="21"/>
  <c r="DF68" i="21"/>
  <c r="DH109" i="21"/>
  <c r="DG18" i="21"/>
  <c r="DG14" i="21"/>
  <c r="DG70" i="21"/>
  <c r="DF16" i="21"/>
  <c r="DH34" i="21"/>
  <c r="DH52" i="21"/>
  <c r="DG20" i="21"/>
  <c r="DH80" i="21"/>
  <c r="DF47" i="21"/>
  <c r="DF79" i="21"/>
  <c r="DH81" i="21"/>
  <c r="DH50" i="21"/>
  <c r="DH42" i="21"/>
  <c r="DJ36" i="21"/>
  <c r="DJ17" i="21"/>
  <c r="DI80" i="21"/>
  <c r="DI10" i="21"/>
  <c r="DK32" i="21"/>
  <c r="DJ41" i="21"/>
  <c r="DI71" i="21"/>
  <c r="DJ72" i="21"/>
  <c r="DJ32" i="21"/>
  <c r="DI42" i="21"/>
  <c r="DJ29" i="21"/>
  <c r="DK33" i="21"/>
  <c r="DK16" i="21"/>
  <c r="DK26" i="21"/>
  <c r="DI16" i="21"/>
  <c r="DJ45" i="21"/>
  <c r="DI35" i="21"/>
  <c r="DJ27" i="21"/>
  <c r="DI50" i="21"/>
  <c r="DJ74" i="21"/>
  <c r="DI46" i="21"/>
  <c r="DJ48" i="21"/>
  <c r="DK67" i="21"/>
  <c r="DK72" i="21"/>
  <c r="DK44" i="21"/>
  <c r="DK75" i="21"/>
  <c r="DI20" i="21"/>
  <c r="DJ16" i="21"/>
  <c r="DI17" i="21"/>
  <c r="DI36" i="21"/>
  <c r="DJ22" i="21"/>
  <c r="DI26" i="21"/>
  <c r="DJ68" i="21"/>
  <c r="DK71" i="21"/>
  <c r="DK36" i="21"/>
  <c r="DK13" i="21"/>
  <c r="DF66" i="21"/>
  <c r="DF80" i="21"/>
  <c r="DG42" i="21"/>
  <c r="DG73" i="21"/>
  <c r="DG50" i="21"/>
  <c r="DF48" i="21"/>
  <c r="DF42" i="21"/>
  <c r="DG52" i="21"/>
  <c r="DG81" i="21"/>
  <c r="DH15" i="21"/>
  <c r="DF43" i="21"/>
  <c r="DF10" i="21"/>
  <c r="DG71" i="21"/>
  <c r="DG68" i="21"/>
  <c r="DG74" i="21"/>
  <c r="DF40" i="21"/>
  <c r="DF76" i="21"/>
  <c r="DG34" i="21"/>
  <c r="DG72" i="21"/>
  <c r="DG28" i="21"/>
  <c r="DG41" i="21"/>
  <c r="DJ64" i="21"/>
  <c r="DJ43" i="21"/>
  <c r="DJ69" i="21"/>
  <c r="DK79" i="21"/>
  <c r="DK70" i="21"/>
  <c r="DI34" i="21"/>
  <c r="DJ71" i="21"/>
  <c r="DI87" i="21"/>
  <c r="DI22" i="21"/>
  <c r="DJ47" i="21"/>
  <c r="DI65" i="21"/>
  <c r="DJ44" i="21"/>
  <c r="DK43" i="21"/>
  <c r="DK68" i="21"/>
  <c r="DK35" i="21"/>
  <c r="DK46" i="21"/>
  <c r="DI39" i="21"/>
  <c r="DJ77" i="21"/>
  <c r="DI30" i="21"/>
  <c r="DJ42" i="21"/>
  <c r="DI72" i="21"/>
  <c r="DJ66" i="21"/>
  <c r="DI69" i="21"/>
  <c r="DJ80" i="21"/>
  <c r="DK73" i="21"/>
  <c r="DI43" i="21"/>
  <c r="DJ15" i="21"/>
  <c r="DI40" i="21"/>
  <c r="DJ31" i="21"/>
  <c r="DI32" i="21"/>
  <c r="DJ39" i="21"/>
  <c r="DI73" i="21"/>
  <c r="DJ109" i="21"/>
  <c r="DK109" i="21"/>
  <c r="DK80" i="21"/>
  <c r="DK20" i="21"/>
  <c r="DG20" i="22"/>
  <c r="DG22" i="22"/>
  <c r="DK22" i="22"/>
  <c r="DG19" i="22"/>
  <c r="DF22" i="22"/>
  <c r="DJ22" i="22"/>
  <c r="DH19" i="22"/>
  <c r="DI44" i="22"/>
  <c r="DH22" i="22"/>
  <c r="DJ19" i="22"/>
  <c r="DG44" i="22"/>
  <c r="DF44" i="22"/>
  <c r="DK44" i="22"/>
  <c r="DJ44" i="22"/>
  <c r="DI22" i="22"/>
  <c r="DH44" i="22"/>
  <c r="DJ20" i="22"/>
  <c r="CS20" i="22"/>
  <c r="DK20" i="22"/>
  <c r="F31" i="13"/>
  <c r="G154" i="34" s="1"/>
  <c r="O154" i="34" s="1"/>
  <c r="F7" i="24"/>
  <c r="F210" i="34" s="1"/>
  <c r="F52" i="21"/>
  <c r="CS52" i="21" s="1"/>
  <c r="CS50" i="21"/>
  <c r="H7" i="24"/>
  <c r="H210" i="34" s="1"/>
  <c r="DF50" i="21"/>
  <c r="AE65" i="11"/>
  <c r="AN26" i="11"/>
  <c r="AE64" i="11"/>
  <c r="AK61" i="11"/>
  <c r="AK19" i="11"/>
  <c r="AL21" i="11"/>
  <c r="AE16" i="11"/>
  <c r="BI20" i="18"/>
  <c r="BJ42" i="18"/>
  <c r="BJ20" i="18"/>
  <c r="BE45" i="18"/>
  <c r="BE42" i="18"/>
  <c r="AL22" i="11"/>
  <c r="AL26" i="11"/>
  <c r="AL61" i="11"/>
  <c r="AG61" i="11"/>
  <c r="AL19" i="11"/>
  <c r="AL48" i="11"/>
  <c r="AL68" i="11"/>
  <c r="BI43" i="18"/>
  <c r="AF67" i="11"/>
  <c r="AJ22" i="11"/>
  <c r="AF57" i="11"/>
  <c r="AI53" i="11"/>
  <c r="AI64" i="11"/>
  <c r="AF61" i="11"/>
  <c r="AF24" i="11"/>
  <c r="AP17" i="11"/>
  <c r="AF17" i="11"/>
  <c r="AJ21" i="11"/>
  <c r="AJ68" i="11"/>
  <c r="AF23" i="11"/>
  <c r="AJ47" i="11"/>
  <c r="G43" i="23"/>
  <c r="AJ65" i="11"/>
  <c r="AI22" i="11"/>
  <c r="AJ57" i="11"/>
  <c r="AJ26" i="11"/>
  <c r="AF26" i="11"/>
  <c r="AF14" i="11"/>
  <c r="AJ55" i="11"/>
  <c r="AJ64" i="11"/>
  <c r="AJ30" i="11"/>
  <c r="AJ19" i="11"/>
  <c r="AF62" i="11"/>
  <c r="AJ48" i="11"/>
  <c r="AF29" i="11"/>
  <c r="AF68" i="11"/>
  <c r="AI23" i="11"/>
  <c r="AJ23" i="11"/>
  <c r="CJ7" i="23"/>
  <c r="CJ7" i="22"/>
  <c r="CJ7" i="21"/>
  <c r="EA7" i="23"/>
  <c r="EA7" i="22"/>
  <c r="EA7" i="21"/>
  <c r="DK41" i="23"/>
  <c r="DJ25" i="23"/>
  <c r="DK21" i="23"/>
  <c r="DJ18" i="23"/>
  <c r="DJ41" i="23"/>
  <c r="DH25" i="23"/>
  <c r="G14" i="20"/>
  <c r="DH28" i="23"/>
  <c r="DJ28" i="23"/>
  <c r="DK25" i="23"/>
  <c r="DI41" i="23"/>
  <c r="DI18" i="23"/>
  <c r="DH21" i="23"/>
  <c r="DI21" i="23"/>
  <c r="DG25" i="23"/>
  <c r="DG41" i="23"/>
  <c r="DK28" i="23"/>
  <c r="DH41" i="23"/>
  <c r="DG28" i="23"/>
  <c r="DJ21" i="23"/>
  <c r="DI25" i="23"/>
  <c r="DG18" i="23"/>
  <c r="DG21" i="23"/>
  <c r="DK18" i="23"/>
  <c r="DI28" i="23"/>
  <c r="DH18" i="23"/>
  <c r="AK63" i="11"/>
  <c r="AL65" i="11"/>
  <c r="AN67" i="11"/>
  <c r="AL18" i="11"/>
  <c r="AK22" i="11"/>
  <c r="AK57" i="11"/>
  <c r="AK53" i="11"/>
  <c r="AL53" i="11"/>
  <c r="AE26" i="11"/>
  <c r="AE14" i="11"/>
  <c r="AL55" i="11"/>
  <c r="AK55" i="11"/>
  <c r="AK15" i="11"/>
  <c r="AL30" i="11"/>
  <c r="AE19" i="11"/>
  <c r="AK24" i="11"/>
  <c r="AL29" i="11"/>
  <c r="AK16" i="11"/>
  <c r="AE59" i="11"/>
  <c r="AK67" i="11"/>
  <c r="AN18" i="11"/>
  <c r="AN57" i="11"/>
  <c r="AE55" i="11"/>
  <c r="AK21" i="11"/>
  <c r="AN65" i="11"/>
  <c r="AK65" i="11"/>
  <c r="AE53" i="11"/>
  <c r="AK26" i="11"/>
  <c r="AK14" i="11"/>
  <c r="AK64" i="11"/>
  <c r="AE61" i="11"/>
  <c r="AK62" i="11"/>
  <c r="AK68" i="11"/>
  <c r="AE63" i="11"/>
  <c r="AL63" i="11"/>
  <c r="AL67" i="11"/>
  <c r="AG18" i="11"/>
  <c r="AE18" i="11"/>
  <c r="AE22" i="11"/>
  <c r="AE57" i="11"/>
  <c r="AL57" i="11"/>
  <c r="AN55" i="11"/>
  <c r="AE15" i="11"/>
  <c r="AL24" i="11"/>
  <c r="AE24" i="11"/>
  <c r="AK30" i="11"/>
  <c r="AE17" i="11"/>
  <c r="AG17" i="11"/>
  <c r="AE29" i="11"/>
  <c r="AK48" i="11"/>
  <c r="AL62" i="11"/>
  <c r="AK59" i="11"/>
  <c r="AL59" i="11"/>
  <c r="O171" i="11"/>
  <c r="AH14" i="11"/>
  <c r="F24" i="1"/>
  <c r="G25" i="1"/>
  <c r="CI7" i="36" s="1"/>
  <c r="T134" i="11"/>
  <c r="AW24" i="1"/>
  <c r="AV25" i="1"/>
  <c r="EB7" i="36" s="1"/>
  <c r="EB29" i="36" s="1"/>
  <c r="M119" i="34"/>
  <c r="U15" i="23"/>
  <c r="AI65" i="11"/>
  <c r="FC40" i="18"/>
  <c r="AO67" i="11"/>
  <c r="BB15" i="23"/>
  <c r="AI19" i="11"/>
  <c r="AI59" i="11"/>
  <c r="AE23" i="11"/>
  <c r="AK23" i="11"/>
  <c r="AN23" i="11"/>
  <c r="AG23" i="11"/>
  <c r="AL23" i="11"/>
  <c r="BH20" i="18"/>
  <c r="AP23" i="11"/>
  <c r="G131" i="19"/>
  <c r="G85" i="19" s="1"/>
  <c r="G83" i="19" s="1"/>
  <c r="G42" i="22" s="1"/>
  <c r="I43" i="23"/>
  <c r="AI15" i="11"/>
  <c r="M13" i="1"/>
  <c r="K132" i="11" s="1"/>
  <c r="V97" i="11"/>
  <c r="V140" i="11"/>
  <c r="U126" i="11"/>
  <c r="U122" i="11"/>
  <c r="U118" i="11"/>
  <c r="U125" i="11"/>
  <c r="U123" i="11"/>
  <c r="U119" i="11"/>
  <c r="U121" i="11"/>
  <c r="U124" i="11"/>
  <c r="U120" i="11"/>
  <c r="U116" i="11"/>
  <c r="U129" i="11"/>
  <c r="U130" i="11"/>
  <c r="U127" i="11"/>
  <c r="U131" i="11"/>
  <c r="U128" i="11"/>
  <c r="U107" i="11"/>
  <c r="U105" i="11"/>
  <c r="U108" i="11"/>
  <c r="U103" i="11"/>
  <c r="U114" i="11"/>
  <c r="U104" i="11"/>
  <c r="U115" i="11"/>
  <c r="U110" i="11"/>
  <c r="U106" i="11"/>
  <c r="U113" i="11"/>
  <c r="U111" i="11"/>
  <c r="U133" i="11"/>
  <c r="U109" i="11"/>
  <c r="U132" i="11"/>
  <c r="U112" i="11"/>
  <c r="BL14" i="20"/>
  <c r="BL15" i="36" s="1"/>
  <c r="EI34" i="18"/>
  <c r="BM13" i="20"/>
  <c r="BM14" i="20" s="1"/>
  <c r="BM15" i="36" s="1"/>
  <c r="J101" i="11"/>
  <c r="K101" i="11" s="1"/>
  <c r="U169" i="11"/>
  <c r="U165" i="11"/>
  <c r="U161" i="11"/>
  <c r="U173" i="11"/>
  <c r="U172" i="11"/>
  <c r="U168" i="11"/>
  <c r="U166" i="11"/>
  <c r="U162" i="11"/>
  <c r="U167" i="11"/>
  <c r="U160" i="11"/>
  <c r="U164" i="11"/>
  <c r="U170" i="11"/>
  <c r="U174" i="11"/>
  <c r="U171" i="11"/>
  <c r="U154" i="11"/>
  <c r="U157" i="11"/>
  <c r="U141" i="11"/>
  <c r="U152" i="11"/>
  <c r="U148" i="11"/>
  <c r="U144" i="11"/>
  <c r="U155" i="11"/>
  <c r="U150" i="11"/>
  <c r="U142" i="11"/>
  <c r="U153" i="11"/>
  <c r="U149" i="11"/>
  <c r="U145" i="11"/>
  <c r="U151" i="11"/>
  <c r="U147" i="11"/>
  <c r="U143" i="11"/>
  <c r="U176" i="11"/>
  <c r="U158" i="11"/>
  <c r="U156" i="11"/>
  <c r="U175" i="11"/>
  <c r="T177" i="11"/>
  <c r="J102" i="11"/>
  <c r="P102" i="11" s="1"/>
  <c r="AY16" i="23"/>
  <c r="BA15" i="23"/>
  <c r="AO14" i="11"/>
  <c r="AO21" i="11"/>
  <c r="AO29" i="11"/>
  <c r="BH43" i="18"/>
  <c r="BN20" i="18"/>
  <c r="BN46" i="18"/>
  <c r="BN43" i="18"/>
  <c r="BN44" i="18"/>
  <c r="BN42" i="18"/>
  <c r="AA15" i="23"/>
  <c r="G47" i="25"/>
  <c r="AU15" i="23"/>
  <c r="O16" i="23"/>
  <c r="CA16" i="23"/>
  <c r="BW16" i="23"/>
  <c r="AH15" i="23"/>
  <c r="Y16" i="23"/>
  <c r="K43" i="23"/>
  <c r="BF15" i="23"/>
  <c r="AR15" i="23"/>
  <c r="AB15" i="23"/>
  <c r="BK15" i="23"/>
  <c r="S15" i="23"/>
  <c r="H15" i="23"/>
  <c r="AG15" i="23"/>
  <c r="AO64" i="11"/>
  <c r="AO68" i="11"/>
  <c r="BN21" i="18"/>
  <c r="BH42" i="18"/>
  <c r="T15" i="23"/>
  <c r="AW16" i="23"/>
  <c r="M43" i="23"/>
  <c r="BQ15" i="23"/>
  <c r="CC15" i="23" s="1"/>
  <c r="I136" i="12" s="1"/>
  <c r="BF16" i="23"/>
  <c r="BP20" i="22"/>
  <c r="H18" i="12" s="1"/>
  <c r="H48" i="25" s="1"/>
  <c r="BJ15" i="23"/>
  <c r="AJ15" i="23"/>
  <c r="AO30" i="11"/>
  <c r="BH21" i="18"/>
  <c r="BH45" i="18"/>
  <c r="BH44" i="18"/>
  <c r="D11" i="26"/>
  <c r="D10" i="26" s="1"/>
  <c r="Y15" i="23"/>
  <c r="X15" i="23"/>
  <c r="Z15" i="23"/>
  <c r="AX15" i="23"/>
  <c r="BX16" i="23"/>
  <c r="BC20" i="22"/>
  <c r="G18" i="12" s="1"/>
  <c r="G48" i="25" s="1"/>
  <c r="AN121" i="19"/>
  <c r="AN113" i="19" s="1"/>
  <c r="AN79" i="19" s="1"/>
  <c r="AP79" i="19" s="1"/>
  <c r="E43" i="23"/>
  <c r="BG15" i="23"/>
  <c r="AI15" i="23"/>
  <c r="AK15" i="23"/>
  <c r="AF16" i="23"/>
  <c r="AJ16" i="23"/>
  <c r="AD15" i="23"/>
  <c r="AE15" i="23"/>
  <c r="AN16" i="23"/>
  <c r="Q27" i="23"/>
  <c r="X30" i="23"/>
  <c r="Z30" i="23"/>
  <c r="V30" i="23"/>
  <c r="E27" i="23"/>
  <c r="F11" i="5"/>
  <c r="Y30" i="23"/>
  <c r="AD11" i="5"/>
  <c r="V15" i="23"/>
  <c r="BO15" i="23"/>
  <c r="J19" i="22"/>
  <c r="G19" i="22"/>
  <c r="F19" i="22"/>
  <c r="O131" i="19"/>
  <c r="O85" i="19" s="1"/>
  <c r="N131" i="19"/>
  <c r="N85" i="19" s="1"/>
  <c r="Q133" i="19"/>
  <c r="AC133" i="19" s="1"/>
  <c r="Q19" i="22"/>
  <c r="DF19" i="22" s="1"/>
  <c r="N113" i="19"/>
  <c r="N79" i="19" s="1"/>
  <c r="CC14" i="20"/>
  <c r="M137" i="34"/>
  <c r="E148" i="34"/>
  <c r="M148" i="34" s="1"/>
  <c r="AM15" i="23"/>
  <c r="W15" i="23"/>
  <c r="DI15" i="23" s="1"/>
  <c r="O113" i="19"/>
  <c r="O79" i="19" s="1"/>
  <c r="K14" i="20"/>
  <c r="K15" i="36" s="1"/>
  <c r="K113" i="19"/>
  <c r="K79" i="19" s="1"/>
  <c r="K77" i="19" s="1"/>
  <c r="K75" i="19" s="1"/>
  <c r="K14" i="19" s="1"/>
  <c r="K12" i="19" s="1"/>
  <c r="AQ19" i="22"/>
  <c r="AC121" i="19"/>
  <c r="AC76" i="20"/>
  <c r="AO13" i="20"/>
  <c r="AO14" i="20" s="1"/>
  <c r="AO15" i="36" s="1"/>
  <c r="DN15" i="36" s="1"/>
  <c r="AN19" i="22"/>
  <c r="AN14" i="20"/>
  <c r="AN15" i="36" s="1"/>
  <c r="DM15" i="36" s="1"/>
  <c r="BH113" i="19"/>
  <c r="BH79" i="19" s="1"/>
  <c r="BP76" i="20"/>
  <c r="L13" i="20"/>
  <c r="L14" i="20" s="1"/>
  <c r="L15" i="36" s="1"/>
  <c r="BL113" i="19"/>
  <c r="BL79" i="19" s="1"/>
  <c r="BP121" i="19"/>
  <c r="Q15" i="23"/>
  <c r="D15" i="23"/>
  <c r="BP139" i="19"/>
  <c r="BI13" i="20"/>
  <c r="BI14" i="20" s="1"/>
  <c r="BI15" i="36" s="1"/>
  <c r="BH19" i="22"/>
  <c r="BH14" i="20"/>
  <c r="BH15" i="36" s="1"/>
  <c r="M14" i="20"/>
  <c r="M15" i="36" s="1"/>
  <c r="CZ15" i="36" s="1"/>
  <c r="M19" i="22"/>
  <c r="AL15" i="23"/>
  <c r="AQ121" i="19"/>
  <c r="BC76" i="20"/>
  <c r="AQ14" i="20"/>
  <c r="AQ15" i="36" s="1"/>
  <c r="DS15" i="36" s="1"/>
  <c r="M113" i="19"/>
  <c r="M79" i="19" s="1"/>
  <c r="O19" i="22"/>
  <c r="CY19" i="22" s="1"/>
  <c r="BS16" i="23"/>
  <c r="G113" i="19"/>
  <c r="G79" i="19" s="1"/>
  <c r="G77" i="19" s="1"/>
  <c r="N16" i="23"/>
  <c r="AZ16" i="23"/>
  <c r="BG16" i="23"/>
  <c r="H75" i="19"/>
  <c r="H14" i="19" s="1"/>
  <c r="AM16" i="23"/>
  <c r="Z16" i="23"/>
  <c r="H42" i="22"/>
  <c r="U16" i="23"/>
  <c r="W16" i="23"/>
  <c r="BH16" i="23"/>
  <c r="S16" i="23"/>
  <c r="AA30" i="23"/>
  <c r="V16" i="23"/>
  <c r="Q113" i="19"/>
  <c r="AC116" i="19"/>
  <c r="P133" i="19"/>
  <c r="BB16" i="23"/>
  <c r="E31" i="13"/>
  <c r="F154" i="34" s="1"/>
  <c r="N154" i="34" s="1"/>
  <c r="AC12" i="5"/>
  <c r="R31" i="23"/>
  <c r="AT57" i="18"/>
  <c r="BM44" i="18"/>
  <c r="AO57" i="18"/>
  <c r="AC30" i="20"/>
  <c r="BU16" i="23"/>
  <c r="BF20" i="18"/>
  <c r="CD20" i="18" s="1"/>
  <c r="BG42" i="18"/>
  <c r="P132" i="19"/>
  <c r="C11" i="26"/>
  <c r="C10" i="26" s="1"/>
  <c r="C12" i="26" s="1"/>
  <c r="P115" i="19"/>
  <c r="R15" i="23"/>
  <c r="BM43" i="18"/>
  <c r="P30" i="20"/>
  <c r="AI18" i="11"/>
  <c r="AG22" i="11"/>
  <c r="AI26" i="11"/>
  <c r="BJ44" i="18"/>
  <c r="BL43" i="18"/>
  <c r="BJ46" i="18"/>
  <c r="AC22" i="11"/>
  <c r="P40" i="18"/>
  <c r="FH40" i="18"/>
  <c r="AO22" i="11"/>
  <c r="AP57" i="11"/>
  <c r="AO26" i="11"/>
  <c r="AP55" i="11"/>
  <c r="AG64" i="11"/>
  <c r="AO15" i="11"/>
  <c r="AG24" i="11"/>
  <c r="AI24" i="11"/>
  <c r="AP24" i="11"/>
  <c r="AP19" i="11"/>
  <c r="AI62" i="11"/>
  <c r="AP21" i="11"/>
  <c r="AO59" i="11"/>
  <c r="AP68" i="11"/>
  <c r="BJ21" i="18"/>
  <c r="BJ45" i="18"/>
  <c r="AI63" i="11"/>
  <c r="AP63" i="11"/>
  <c r="AG65" i="11"/>
  <c r="AP65" i="11"/>
  <c r="FD40" i="18"/>
  <c r="AH67" i="11"/>
  <c r="AG67" i="11"/>
  <c r="AO18" i="11"/>
  <c r="Z17" i="17"/>
  <c r="AP22" i="11"/>
  <c r="AO57" i="11"/>
  <c r="AP26" i="11"/>
  <c r="AG26" i="11"/>
  <c r="AI14" i="11"/>
  <c r="AP14" i="11"/>
  <c r="AO55" i="11"/>
  <c r="AI55" i="11"/>
  <c r="AP64" i="11"/>
  <c r="AP61" i="11"/>
  <c r="AP15" i="11"/>
  <c r="AO24" i="11"/>
  <c r="AP30" i="11"/>
  <c r="H31" i="13"/>
  <c r="I154" i="34" s="1"/>
  <c r="Q154" i="34" s="1"/>
  <c r="AO62" i="11"/>
  <c r="AO19" i="11"/>
  <c r="AP62" i="11"/>
  <c r="AO17" i="11"/>
  <c r="AO48" i="11"/>
  <c r="AG16" i="11"/>
  <c r="AI68" i="11"/>
  <c r="AO23" i="11"/>
  <c r="AO47" i="11"/>
  <c r="AP47" i="11"/>
  <c r="AG47" i="11"/>
  <c r="BD42" i="18"/>
  <c r="BL46" i="18"/>
  <c r="BD20" i="18"/>
  <c r="BL20" i="18"/>
  <c r="BD43" i="18"/>
  <c r="BD46" i="18"/>
  <c r="BD45" i="18"/>
  <c r="AI67" i="11"/>
  <c r="AG53" i="11"/>
  <c r="AO53" i="11"/>
  <c r="AV16" i="23"/>
  <c r="AG21" i="11"/>
  <c r="AI29" i="11"/>
  <c r="AG68" i="11"/>
  <c r="BD21" i="18"/>
  <c r="AH63" i="11"/>
  <c r="AO63" i="11"/>
  <c r="AG63" i="11"/>
  <c r="AO65" i="11"/>
  <c r="AP67" i="11"/>
  <c r="AP18" i="11"/>
  <c r="AG57" i="11"/>
  <c r="AI57" i="11"/>
  <c r="AP53" i="11"/>
  <c r="AG14" i="11"/>
  <c r="AG55" i="11"/>
  <c r="AI61" i="11"/>
  <c r="AO61" i="11"/>
  <c r="AG15" i="11"/>
  <c r="AI30" i="11"/>
  <c r="AG30" i="11"/>
  <c r="AG19" i="11"/>
  <c r="AG29" i="11"/>
  <c r="AG62" i="11"/>
  <c r="AP48" i="11"/>
  <c r="AI48" i="11"/>
  <c r="AG59" i="11"/>
  <c r="AP59" i="11"/>
  <c r="BL44" i="18"/>
  <c r="AP57" i="18"/>
  <c r="AR26" i="18"/>
  <c r="EW40" i="18"/>
  <c r="FF40" i="18"/>
  <c r="FE40" i="18"/>
  <c r="FA40" i="18"/>
  <c r="R11" i="5"/>
  <c r="AD31" i="23"/>
  <c r="BC21" i="18"/>
  <c r="FB40" i="18"/>
  <c r="BA12" i="18"/>
  <c r="BC43" i="18"/>
  <c r="AQ57" i="18"/>
  <c r="AQ59" i="18" s="1"/>
  <c r="S43" i="36" s="1"/>
  <c r="AV26" i="18"/>
  <c r="N14" i="20"/>
  <c r="N15" i="36" s="1"/>
  <c r="O13" i="20"/>
  <c r="O14" i="20" s="1"/>
  <c r="O15" i="36" s="1"/>
  <c r="FG40" i="18"/>
  <c r="EY40" i="18"/>
  <c r="BD131" i="19"/>
  <c r="BP131" i="19" s="1"/>
  <c r="FI40" i="18"/>
  <c r="FJ40" i="18"/>
  <c r="AC132" i="19"/>
  <c r="AO26" i="18"/>
  <c r="AC25" i="11"/>
  <c r="BL21" i="18"/>
  <c r="BL42" i="18"/>
  <c r="V17" i="17"/>
  <c r="AC65" i="11"/>
  <c r="AL16" i="23"/>
  <c r="AM55" i="11"/>
  <c r="AW26" i="18"/>
  <c r="AH53" i="11"/>
  <c r="AH55" i="11"/>
  <c r="AH15" i="11"/>
  <c r="AH62" i="11"/>
  <c r="AH23" i="11"/>
  <c r="DU33" i="18"/>
  <c r="E28" i="19"/>
  <c r="P29" i="19"/>
  <c r="F149" i="34"/>
  <c r="N149" i="34" s="1"/>
  <c r="N137" i="34"/>
  <c r="G7" i="24"/>
  <c r="G210" i="34" s="1"/>
  <c r="E11" i="26"/>
  <c r="E10" i="26" s="1"/>
  <c r="F12" i="26" s="1"/>
  <c r="AH22" i="11"/>
  <c r="H149" i="34"/>
  <c r="P149" i="34" s="1"/>
  <c r="P137" i="34"/>
  <c r="AN63" i="11"/>
  <c r="AN22" i="11"/>
  <c r="AN15" i="11"/>
  <c r="AN24" i="11"/>
  <c r="AN30" i="11"/>
  <c r="AN47" i="11"/>
  <c r="BM21" i="18"/>
  <c r="AC30" i="11"/>
  <c r="AC23" i="11"/>
  <c r="AC24" i="11"/>
  <c r="EI17" i="18"/>
  <c r="AN14" i="11"/>
  <c r="AN64" i="11"/>
  <c r="AN61" i="11"/>
  <c r="AN17" i="11"/>
  <c r="AN48" i="11"/>
  <c r="AN68" i="11"/>
  <c r="AN62" i="11"/>
  <c r="AN19" i="11"/>
  <c r="AN21" i="11"/>
  <c r="AN59" i="11"/>
  <c r="BG20" i="18"/>
  <c r="BM20" i="18"/>
  <c r="BM26" i="18" s="1"/>
  <c r="AC68" i="11"/>
  <c r="K10" i="11"/>
  <c r="BA41" i="18"/>
  <c r="BC45" i="18"/>
  <c r="BC44" i="18"/>
  <c r="BY16" i="23"/>
  <c r="BA19" i="18"/>
  <c r="BC20" i="18"/>
  <c r="BC42" i="18"/>
  <c r="AH81" i="11"/>
  <c r="AC47" i="11"/>
  <c r="AC28" i="11"/>
  <c r="BZ16" i="23"/>
  <c r="AT76" i="17"/>
  <c r="AV75" i="17"/>
  <c r="BQ14" i="5" s="1"/>
  <c r="AY26" i="18"/>
  <c r="AV57" i="18"/>
  <c r="AT15" i="23"/>
  <c r="AM76" i="17"/>
  <c r="AO75" i="17"/>
  <c r="BQ13" i="5" s="1"/>
  <c r="AC63" i="11"/>
  <c r="AF76" i="17"/>
  <c r="AH75" i="17"/>
  <c r="BQ12" i="5" s="1"/>
  <c r="AC61" i="11"/>
  <c r="AC26" i="11"/>
  <c r="AC29" i="11"/>
  <c r="AC67" i="11"/>
  <c r="AC64" i="11"/>
  <c r="AC86" i="11"/>
  <c r="BQ131" i="19"/>
  <c r="CC141" i="19"/>
  <c r="AW15" i="23"/>
  <c r="BD15" i="23"/>
  <c r="BV16" i="23"/>
  <c r="AP132" i="19"/>
  <c r="H84" i="21"/>
  <c r="J10" i="11"/>
  <c r="G84" i="21"/>
  <c r="L84" i="21"/>
  <c r="BT16" i="23"/>
  <c r="CC20" i="22"/>
  <c r="I18" i="12" s="1"/>
  <c r="I48" i="25" s="1"/>
  <c r="CB16" i="23"/>
  <c r="BR16" i="23"/>
  <c r="BQ16" i="23"/>
  <c r="AC14" i="20"/>
  <c r="T16" i="23"/>
  <c r="AI16" i="23"/>
  <c r="BE15" i="23"/>
  <c r="BP132" i="19"/>
  <c r="P23" i="20"/>
  <c r="P114" i="19"/>
  <c r="CC28" i="19"/>
  <c r="CC84" i="19"/>
  <c r="W16" i="17"/>
  <c r="H16" i="17"/>
  <c r="G16" i="17" s="1"/>
  <c r="E17" i="17" s="1"/>
  <c r="D17" i="17" s="1"/>
  <c r="L10" i="11"/>
  <c r="V98" i="11"/>
  <c r="AC62" i="11"/>
  <c r="AC48" i="11"/>
  <c r="N84" i="21"/>
  <c r="AC15" i="11"/>
  <c r="P175" i="11"/>
  <c r="Q175" i="11" s="1"/>
  <c r="AG59" i="18"/>
  <c r="J43" i="36" s="1"/>
  <c r="AI59" i="18"/>
  <c r="L43" i="36" s="1"/>
  <c r="BK42" i="18"/>
  <c r="AE59" i="18"/>
  <c r="H43" i="36" s="1"/>
  <c r="BG21" i="18"/>
  <c r="BM42" i="18"/>
  <c r="BM45" i="18"/>
  <c r="AM57" i="11"/>
  <c r="AM14" i="11"/>
  <c r="BF21" i="18"/>
  <c r="CD21" i="18" s="1"/>
  <c r="AM59" i="11"/>
  <c r="BF43" i="18"/>
  <c r="CD43" i="18" s="1"/>
  <c r="Z12" i="11"/>
  <c r="Z85" i="21" s="1"/>
  <c r="AC18" i="11"/>
  <c r="X12" i="11"/>
  <c r="X85" i="21" s="1"/>
  <c r="AB12" i="11"/>
  <c r="AB85" i="21" s="1"/>
  <c r="AC17" i="11"/>
  <c r="AC21" i="11"/>
  <c r="J84" i="21"/>
  <c r="X50" i="11"/>
  <c r="X86" i="21" s="1"/>
  <c r="AR57" i="18"/>
  <c r="AC59" i="11"/>
  <c r="H10" i="11"/>
  <c r="AC19" i="11"/>
  <c r="P50" i="11"/>
  <c r="AC53" i="11"/>
  <c r="Y50" i="11"/>
  <c r="Y86" i="21" s="1"/>
  <c r="M84" i="21"/>
  <c r="O84" i="21"/>
  <c r="K84" i="21"/>
  <c r="S50" i="11"/>
  <c r="S86" i="21" s="1"/>
  <c r="Z50" i="11"/>
  <c r="Z86" i="21" s="1"/>
  <c r="AB50" i="11"/>
  <c r="AB86" i="21" s="1"/>
  <c r="Q50" i="11"/>
  <c r="Q86" i="21" s="1"/>
  <c r="AC57" i="11"/>
  <c r="AC55" i="11"/>
  <c r="AC52" i="11"/>
  <c r="G10" i="11"/>
  <c r="P86" i="21"/>
  <c r="D97" i="12" s="1"/>
  <c r="AC14" i="11"/>
  <c r="BK20" i="18"/>
  <c r="BK26" i="18" s="1"/>
  <c r="O159" i="11"/>
  <c r="P159" i="11" s="1"/>
  <c r="Q159" i="11" s="1"/>
  <c r="I84" i="21"/>
  <c r="O43" i="23"/>
  <c r="S12" i="11"/>
  <c r="S85" i="21" s="1"/>
  <c r="Q12" i="11"/>
  <c r="Q85" i="21" s="1"/>
  <c r="O10" i="11"/>
  <c r="I10" i="11"/>
  <c r="AC16" i="11"/>
  <c r="M10" i="11"/>
  <c r="N10" i="11"/>
  <c r="G23" i="34"/>
  <c r="O23" i="34" s="1"/>
  <c r="BG12" i="18"/>
  <c r="AC59" i="18"/>
  <c r="F43" i="36" s="1"/>
  <c r="AA12" i="11"/>
  <c r="AA85" i="21" s="1"/>
  <c r="F213" i="19"/>
  <c r="F15" i="19" s="1"/>
  <c r="F30" i="23"/>
  <c r="J213" i="19"/>
  <c r="J15" i="19" s="1"/>
  <c r="AX57" i="18"/>
  <c r="AX59" i="18" s="1"/>
  <c r="Z43" i="36" s="1"/>
  <c r="H213" i="19"/>
  <c r="H15" i="19" s="1"/>
  <c r="J125" i="11"/>
  <c r="K125" i="11" s="1"/>
  <c r="O125" i="11"/>
  <c r="AF19" i="17"/>
  <c r="AH18" i="17"/>
  <c r="G12" i="5" s="1"/>
  <c r="J117" i="11"/>
  <c r="K117" i="11" s="1"/>
  <c r="O117" i="11"/>
  <c r="U117" i="11" s="1"/>
  <c r="Y12" i="11"/>
  <c r="Y85" i="21" s="1"/>
  <c r="BI46" i="18"/>
  <c r="BI42" i="18"/>
  <c r="BL12" i="18"/>
  <c r="BK43" i="18"/>
  <c r="P12" i="11"/>
  <c r="AS26" i="18"/>
  <c r="AS57" i="18"/>
  <c r="U12" i="11"/>
  <c r="U85" i="21" s="1"/>
  <c r="AJ59" i="11"/>
  <c r="J161" i="11"/>
  <c r="K161" i="11" s="1"/>
  <c r="O161" i="11"/>
  <c r="J165" i="11"/>
  <c r="K165" i="11" s="1"/>
  <c r="O165" i="11"/>
  <c r="W12" i="11"/>
  <c r="W85" i="21" s="1"/>
  <c r="BI44" i="18"/>
  <c r="BD12" i="18"/>
  <c r="BO55" i="18"/>
  <c r="AA50" i="11"/>
  <c r="AA86" i="21" s="1"/>
  <c r="R50" i="11"/>
  <c r="R86" i="21" s="1"/>
  <c r="AY15" i="23"/>
  <c r="P174" i="11"/>
  <c r="Q174" i="11" s="1"/>
  <c r="BF12" i="18"/>
  <c r="AM67" i="11"/>
  <c r="AM18" i="11"/>
  <c r="AM61" i="11"/>
  <c r="T12" i="11"/>
  <c r="T85" i="21" s="1"/>
  <c r="V12" i="11"/>
  <c r="V85" i="21" s="1"/>
  <c r="BJ12" i="18"/>
  <c r="R12" i="11"/>
  <c r="R85" i="21" s="1"/>
  <c r="H59" i="18"/>
  <c r="AU26" i="18"/>
  <c r="BA38" i="18"/>
  <c r="U50" i="11"/>
  <c r="U86" i="21" s="1"/>
  <c r="BA37" i="18"/>
  <c r="F97" i="34"/>
  <c r="N97" i="34" s="1"/>
  <c r="N54" i="34"/>
  <c r="N53" i="34"/>
  <c r="F96" i="34"/>
  <c r="N96" i="34" s="1"/>
  <c r="AM65" i="11"/>
  <c r="AM53" i="11"/>
  <c r="AM26" i="11"/>
  <c r="AM21" i="11"/>
  <c r="AM68" i="11"/>
  <c r="AC82" i="11"/>
  <c r="AW57" i="18"/>
  <c r="BO54" i="18"/>
  <c r="BO38" i="18"/>
  <c r="BO41" i="18"/>
  <c r="BA40" i="18"/>
  <c r="AZ57" i="18"/>
  <c r="AZ59" i="18" s="1"/>
  <c r="AB43" i="36" s="1"/>
  <c r="AN81" i="11"/>
  <c r="AE81" i="11"/>
  <c r="N56" i="34"/>
  <c r="F99" i="34"/>
  <c r="N99" i="34" s="1"/>
  <c r="N52" i="34"/>
  <c r="F95" i="34"/>
  <c r="N95" i="34" s="1"/>
  <c r="N59" i="18"/>
  <c r="N55" i="34"/>
  <c r="F98" i="34"/>
  <c r="N98" i="34" s="1"/>
  <c r="F102" i="34"/>
  <c r="N102" i="34" s="1"/>
  <c r="AY57" i="18"/>
  <c r="G52" i="34"/>
  <c r="G95" i="34" s="1"/>
  <c r="O95" i="34" s="1"/>
  <c r="G56" i="34"/>
  <c r="G99" i="34" s="1"/>
  <c r="O99" i="34" s="1"/>
  <c r="G55" i="34"/>
  <c r="O55" i="34" s="1"/>
  <c r="G53" i="34"/>
  <c r="G57" i="34"/>
  <c r="G54" i="34"/>
  <c r="O54" i="34" s="1"/>
  <c r="G58" i="34"/>
  <c r="O58" i="34" s="1"/>
  <c r="G59" i="34"/>
  <c r="AP81" i="11"/>
  <c r="F101" i="34"/>
  <c r="N101" i="34" s="1"/>
  <c r="N58" i="34"/>
  <c r="N57" i="34"/>
  <c r="F100" i="34"/>
  <c r="N100" i="34" s="1"/>
  <c r="F77" i="34"/>
  <c r="N77" i="34" s="1"/>
  <c r="T50" i="11"/>
  <c r="T86" i="21" s="1"/>
  <c r="V50" i="11"/>
  <c r="V86" i="21" s="1"/>
  <c r="W50" i="11"/>
  <c r="W86" i="21" s="1"/>
  <c r="EL46" i="18"/>
  <c r="EM46" i="18" s="1"/>
  <c r="EN46" i="18" s="1"/>
  <c r="EO46" i="18" s="1"/>
  <c r="EP46" i="18" s="1"/>
  <c r="EQ46" i="18" s="1"/>
  <c r="ER46" i="18" s="1"/>
  <c r="ES46" i="18" s="1"/>
  <c r="ET46" i="18" s="1"/>
  <c r="EU46" i="18" s="1"/>
  <c r="EV46" i="18" s="1"/>
  <c r="EX39" i="18"/>
  <c r="P39" i="18"/>
  <c r="AC229" i="19"/>
  <c r="Q215" i="19"/>
  <c r="Q272" i="19"/>
  <c r="BO29" i="18"/>
  <c r="BO36" i="18"/>
  <c r="N33" i="34"/>
  <c r="F76" i="34"/>
  <c r="N76" i="34" s="1"/>
  <c r="E19" i="22"/>
  <c r="CR19" i="22" s="1"/>
  <c r="F13" i="20"/>
  <c r="F14" i="20" s="1"/>
  <c r="F15" i="36" s="1"/>
  <c r="E14" i="20"/>
  <c r="E15" i="36" s="1"/>
  <c r="R215" i="19"/>
  <c r="R272" i="19"/>
  <c r="R258" i="19" s="1"/>
  <c r="DI59" i="18"/>
  <c r="AC51" i="11"/>
  <c r="AC42" i="11"/>
  <c r="AC80" i="11"/>
  <c r="AC73" i="11"/>
  <c r="AC27" i="11"/>
  <c r="AC39" i="11"/>
  <c r="AC31" i="11"/>
  <c r="AC74" i="11"/>
  <c r="AC44" i="11"/>
  <c r="AC79" i="11"/>
  <c r="F40" i="25"/>
  <c r="G112" i="34"/>
  <c r="O112" i="34" s="1"/>
  <c r="G115" i="34"/>
  <c r="O115" i="34" s="1"/>
  <c r="G111" i="34"/>
  <c r="G124" i="34" s="1"/>
  <c r="G118" i="34"/>
  <c r="O118" i="34" s="1"/>
  <c r="G117" i="34"/>
  <c r="O117" i="34" s="1"/>
  <c r="G114" i="34"/>
  <c r="O114" i="34" s="1"/>
  <c r="G116" i="34"/>
  <c r="O116" i="34" s="1"/>
  <c r="G113" i="34"/>
  <c r="O113" i="34" s="1"/>
  <c r="O15" i="34"/>
  <c r="G146" i="34"/>
  <c r="O146" i="34" s="1"/>
  <c r="AJ237" i="19"/>
  <c r="AJ280" i="19" s="1"/>
  <c r="AJ240" i="19"/>
  <c r="AJ283" i="19" s="1"/>
  <c r="AJ238" i="19"/>
  <c r="AJ281" i="19" s="1"/>
  <c r="AJ239" i="19"/>
  <c r="AJ282" i="19" s="1"/>
  <c r="AJ236" i="19"/>
  <c r="AJ242" i="19"/>
  <c r="AJ285" i="19" s="1"/>
  <c r="AJ241" i="19"/>
  <c r="AJ284" i="19" s="1"/>
  <c r="EK58" i="18"/>
  <c r="EK13" i="18"/>
  <c r="EK27" i="18"/>
  <c r="AM12" i="18"/>
  <c r="Y215" i="19"/>
  <c r="Y272" i="19"/>
  <c r="Y258" i="19" s="1"/>
  <c r="P19" i="18"/>
  <c r="BA39" i="18"/>
  <c r="EK21" i="18"/>
  <c r="EK42" i="18"/>
  <c r="P44" i="18"/>
  <c r="EX44" i="18"/>
  <c r="BQ6" i="18"/>
  <c r="BQ49" i="18" s="1"/>
  <c r="AR7" i="11"/>
  <c r="AR30" i="11" s="1"/>
  <c r="EY6" i="18"/>
  <c r="EY51" i="18" s="1"/>
  <c r="AQ7" i="20"/>
  <c r="AQ7" i="23"/>
  <c r="DL41" i="23" s="1"/>
  <c r="AQ7" i="5"/>
  <c r="AQ7" i="22"/>
  <c r="FE6" i="18"/>
  <c r="AX7" i="11"/>
  <c r="AX48" i="11" s="1"/>
  <c r="BW6" i="18"/>
  <c r="BW49" i="18" s="1"/>
  <c r="AW7" i="20"/>
  <c r="AW7" i="23"/>
  <c r="AW7" i="22"/>
  <c r="AW7" i="5"/>
  <c r="AF236" i="19"/>
  <c r="AF239" i="19"/>
  <c r="AF282" i="19" s="1"/>
  <c r="AF242" i="19"/>
  <c r="AF285" i="19" s="1"/>
  <c r="AF241" i="19"/>
  <c r="AF284" i="19" s="1"/>
  <c r="AF240" i="19"/>
  <c r="AF283" i="19" s="1"/>
  <c r="AF237" i="19"/>
  <c r="AF280" i="19" s="1"/>
  <c r="AF238" i="19"/>
  <c r="AF281" i="19" s="1"/>
  <c r="AO236" i="19"/>
  <c r="AO240" i="19"/>
  <c r="AO283" i="19" s="1"/>
  <c r="AO237" i="19"/>
  <c r="AO280" i="19" s="1"/>
  <c r="AO241" i="19"/>
  <c r="AO284" i="19" s="1"/>
  <c r="AO239" i="19"/>
  <c r="AO282" i="19" s="1"/>
  <c r="AO238" i="19"/>
  <c r="AO281" i="19" s="1"/>
  <c r="AO242" i="19"/>
  <c r="AO285" i="19" s="1"/>
  <c r="D13" i="22"/>
  <c r="AB27" i="18"/>
  <c r="AE21" i="11"/>
  <c r="AM17" i="11"/>
  <c r="Z272" i="19"/>
  <c r="Z258" i="19" s="1"/>
  <c r="Z215" i="19"/>
  <c r="BO47" i="18"/>
  <c r="BN12" i="18"/>
  <c r="ES13" i="18"/>
  <c r="ES27" i="18"/>
  <c r="ES58" i="18"/>
  <c r="AH82" i="11"/>
  <c r="AH80" i="11"/>
  <c r="AH83" i="11"/>
  <c r="AH31" i="11"/>
  <c r="AH43" i="11"/>
  <c r="AH33" i="11"/>
  <c r="AH79" i="11"/>
  <c r="AH84" i="11"/>
  <c r="AH45" i="11"/>
  <c r="AH54" i="11"/>
  <c r="AH85" i="11"/>
  <c r="AH78" i="11"/>
  <c r="AH74" i="11"/>
  <c r="AH69" i="11"/>
  <c r="AH75" i="11"/>
  <c r="AH76" i="11"/>
  <c r="AH72" i="11"/>
  <c r="AH38" i="11"/>
  <c r="AH32" i="11"/>
  <c r="AH46" i="11"/>
  <c r="AH37" i="11"/>
  <c r="AH77" i="11"/>
  <c r="AH40" i="11"/>
  <c r="AH39" i="11"/>
  <c r="AH41" i="11"/>
  <c r="AH86" i="11"/>
  <c r="AH44" i="11"/>
  <c r="AH34" i="11"/>
  <c r="AH35" i="11"/>
  <c r="AH25" i="11"/>
  <c r="AH28" i="11"/>
  <c r="AH71" i="11"/>
  <c r="AH70" i="11"/>
  <c r="AH73" i="11"/>
  <c r="AH42" i="11"/>
  <c r="AH20" i="11"/>
  <c r="AH58" i="11"/>
  <c r="AH60" i="11"/>
  <c r="AH36" i="11"/>
  <c r="AH56" i="11"/>
  <c r="AH27" i="11"/>
  <c r="AH52" i="11"/>
  <c r="AH51" i="11"/>
  <c r="AH66" i="11"/>
  <c r="AH13" i="11"/>
  <c r="AB272" i="19"/>
  <c r="AB258" i="19" s="1"/>
  <c r="AB215" i="19"/>
  <c r="N113" i="34"/>
  <c r="F126" i="34"/>
  <c r="N126" i="34" s="1"/>
  <c r="N117" i="34"/>
  <c r="F130" i="34"/>
  <c r="N130" i="34" s="1"/>
  <c r="I134" i="19"/>
  <c r="AN237" i="19"/>
  <c r="AN280" i="19" s="1"/>
  <c r="AN236" i="19"/>
  <c r="AN238" i="19"/>
  <c r="AN281" i="19" s="1"/>
  <c r="AN239" i="19"/>
  <c r="AN282" i="19" s="1"/>
  <c r="AN242" i="19"/>
  <c r="AN285" i="19" s="1"/>
  <c r="AN240" i="19"/>
  <c r="AN283" i="19" s="1"/>
  <c r="AN241" i="19"/>
  <c r="AN284" i="19" s="1"/>
  <c r="AH236" i="19"/>
  <c r="AH240" i="19"/>
  <c r="AH283" i="19" s="1"/>
  <c r="AH241" i="19"/>
  <c r="AH284" i="19" s="1"/>
  <c r="AH238" i="19"/>
  <c r="AH281" i="19" s="1"/>
  <c r="AH237" i="19"/>
  <c r="AH280" i="19" s="1"/>
  <c r="AH242" i="19"/>
  <c r="AH285" i="19" s="1"/>
  <c r="AH239" i="19"/>
  <c r="AH282" i="19" s="1"/>
  <c r="N24" i="34"/>
  <c r="F67" i="34"/>
  <c r="N67" i="34" s="1"/>
  <c r="AM63" i="11"/>
  <c r="AH65" i="11"/>
  <c r="AM64" i="11"/>
  <c r="AH61" i="11"/>
  <c r="AM24" i="11"/>
  <c r="AM30" i="11"/>
  <c r="AH19" i="11"/>
  <c r="AM29" i="11"/>
  <c r="AH16" i="11"/>
  <c r="AH47" i="11"/>
  <c r="EK39" i="18"/>
  <c r="EQ39" i="18"/>
  <c r="EM39" i="18"/>
  <c r="EN39" i="18"/>
  <c r="ER39" i="18"/>
  <c r="EU39" i="18"/>
  <c r="EO39" i="18"/>
  <c r="ES39" i="18"/>
  <c r="ET39" i="18"/>
  <c r="EP39" i="18"/>
  <c r="EL39" i="18"/>
  <c r="EV39" i="18"/>
  <c r="Q277" i="19"/>
  <c r="AC277" i="19" s="1"/>
  <c r="AC234" i="19"/>
  <c r="Q276" i="19"/>
  <c r="AC276" i="19" s="1"/>
  <c r="AC233" i="19"/>
  <c r="N213" i="19"/>
  <c r="N15" i="19" s="1"/>
  <c r="BO10" i="18"/>
  <c r="BC12" i="18"/>
  <c r="BF42" i="18"/>
  <c r="CD42" i="18" s="1"/>
  <c r="BG45" i="18"/>
  <c r="BO23" i="18"/>
  <c r="BO11" i="18"/>
  <c r="BG46" i="18"/>
  <c r="BG44" i="18"/>
  <c r="BO15" i="18"/>
  <c r="BE12" i="18"/>
  <c r="BO19" i="18"/>
  <c r="BO22" i="18"/>
  <c r="BO37" i="18"/>
  <c r="BM12" i="18"/>
  <c r="BO56" i="18"/>
  <c r="BH12" i="18"/>
  <c r="AL236" i="19"/>
  <c r="AL239" i="19"/>
  <c r="AL282" i="19" s="1"/>
  <c r="AL240" i="19"/>
  <c r="AL283" i="19" s="1"/>
  <c r="AL242" i="19"/>
  <c r="AL285" i="19" s="1"/>
  <c r="AL237" i="19"/>
  <c r="AL280" i="19" s="1"/>
  <c r="AL238" i="19"/>
  <c r="AL281" i="19" s="1"/>
  <c r="AL241" i="19"/>
  <c r="AL284" i="19" s="1"/>
  <c r="EF41" i="18"/>
  <c r="EG41" i="18" s="1"/>
  <c r="EH41" i="18" s="1"/>
  <c r="N116" i="34"/>
  <c r="F129" i="34"/>
  <c r="N129" i="34" s="1"/>
  <c r="F131" i="34"/>
  <c r="N131" i="34" s="1"/>
  <c r="N118" i="34"/>
  <c r="O18" i="18"/>
  <c r="U18" i="18" s="1"/>
  <c r="J13" i="20"/>
  <c r="J14" i="20" s="1"/>
  <c r="J15" i="36" s="1"/>
  <c r="I19" i="22"/>
  <c r="I14" i="20"/>
  <c r="I15" i="36" s="1"/>
  <c r="I121" i="19"/>
  <c r="P76" i="20"/>
  <c r="AO82" i="11"/>
  <c r="AO83" i="11"/>
  <c r="AO43" i="11"/>
  <c r="AO84" i="11"/>
  <c r="AO31" i="11"/>
  <c r="AO45" i="11"/>
  <c r="AO80" i="11"/>
  <c r="AO79" i="11"/>
  <c r="AO74" i="11"/>
  <c r="AO75" i="11"/>
  <c r="AO73" i="11"/>
  <c r="AO33" i="11"/>
  <c r="AO44" i="11"/>
  <c r="AO39" i="11"/>
  <c r="AO69" i="11"/>
  <c r="AO76" i="11"/>
  <c r="AO72" i="11"/>
  <c r="AO71" i="11"/>
  <c r="AO34" i="11"/>
  <c r="AO40" i="11"/>
  <c r="AO25" i="11"/>
  <c r="AO41" i="11"/>
  <c r="AO78" i="11"/>
  <c r="AO77" i="11"/>
  <c r="AO70" i="11"/>
  <c r="AO32" i="11"/>
  <c r="AO46" i="11"/>
  <c r="AO85" i="11"/>
  <c r="AO86" i="11"/>
  <c r="AO38" i="11"/>
  <c r="AO42" i="11"/>
  <c r="AO35" i="11"/>
  <c r="AO37" i="11"/>
  <c r="AO20" i="11"/>
  <c r="AO60" i="11"/>
  <c r="AO36" i="11"/>
  <c r="AO54" i="11"/>
  <c r="AO56" i="11"/>
  <c r="AO52" i="11"/>
  <c r="AO51" i="11"/>
  <c r="AO28" i="11"/>
  <c r="AO58" i="11"/>
  <c r="AO27" i="11"/>
  <c r="AO66" i="11"/>
  <c r="AO13" i="11"/>
  <c r="ET13" i="18"/>
  <c r="ET58" i="18"/>
  <c r="ET27" i="18"/>
  <c r="AI83" i="11"/>
  <c r="AI84" i="11"/>
  <c r="AI41" i="11"/>
  <c r="AI45" i="11"/>
  <c r="AI82" i="11"/>
  <c r="AI79" i="11"/>
  <c r="AI80" i="11"/>
  <c r="AI31" i="11"/>
  <c r="AI85" i="11"/>
  <c r="AI72" i="11"/>
  <c r="AI77" i="11"/>
  <c r="AI40" i="11"/>
  <c r="AI35" i="11"/>
  <c r="AI39" i="11"/>
  <c r="AI56" i="11"/>
  <c r="AI78" i="11"/>
  <c r="AI75" i="11"/>
  <c r="AI71" i="11"/>
  <c r="AI70" i="11"/>
  <c r="AI73" i="11"/>
  <c r="AI86" i="11"/>
  <c r="AI43" i="11"/>
  <c r="AI38" i="11"/>
  <c r="AI34" i="11"/>
  <c r="AI42" i="11"/>
  <c r="AI46" i="11"/>
  <c r="AI36" i="11"/>
  <c r="AI33" i="11"/>
  <c r="AI74" i="11"/>
  <c r="AI69" i="11"/>
  <c r="AI76" i="11"/>
  <c r="AI32" i="11"/>
  <c r="AI44" i="11"/>
  <c r="AI37" i="11"/>
  <c r="AI58" i="11"/>
  <c r="AI28" i="11"/>
  <c r="AI51" i="11"/>
  <c r="AI27" i="11"/>
  <c r="AI66" i="11"/>
  <c r="AI13" i="11"/>
  <c r="AI25" i="11"/>
  <c r="AI20" i="11"/>
  <c r="AI60" i="11"/>
  <c r="AI54" i="11"/>
  <c r="AI52" i="11"/>
  <c r="AA272" i="19"/>
  <c r="AA258" i="19" s="1"/>
  <c r="AA215" i="19"/>
  <c r="N28" i="34"/>
  <c r="F71" i="34"/>
  <c r="N71" i="34" s="1"/>
  <c r="N35" i="34"/>
  <c r="F78" i="34"/>
  <c r="N78" i="34" s="1"/>
  <c r="N30" i="34"/>
  <c r="F73" i="34"/>
  <c r="N73" i="34" s="1"/>
  <c r="N26" i="34"/>
  <c r="F69" i="34"/>
  <c r="N69" i="34" s="1"/>
  <c r="N37" i="34"/>
  <c r="F80" i="34"/>
  <c r="N80" i="34" s="1"/>
  <c r="F134" i="19"/>
  <c r="F131" i="19" s="1"/>
  <c r="F85" i="19" s="1"/>
  <c r="F83" i="19" s="1"/>
  <c r="F113" i="19"/>
  <c r="F79" i="19" s="1"/>
  <c r="F77" i="19" s="1"/>
  <c r="DK29" i="18"/>
  <c r="DJ57" i="18"/>
  <c r="AC20" i="11"/>
  <c r="AC72" i="11"/>
  <c r="AC32" i="11"/>
  <c r="AC76" i="11"/>
  <c r="AC66" i="11"/>
  <c r="AC38" i="11"/>
  <c r="AC70" i="11"/>
  <c r="AC81" i="11"/>
  <c r="AC46" i="11"/>
  <c r="AC75" i="11"/>
  <c r="AU57" i="18"/>
  <c r="W272" i="19"/>
  <c r="W258" i="19" s="1"/>
  <c r="W215" i="19"/>
  <c r="G41" i="34"/>
  <c r="G29" i="34"/>
  <c r="O29" i="34" s="1"/>
  <c r="G46" i="34"/>
  <c r="G30" i="34"/>
  <c r="O30" i="34" s="1"/>
  <c r="G47" i="34"/>
  <c r="G44" i="34"/>
  <c r="G36" i="34"/>
  <c r="O36" i="34" s="1"/>
  <c r="G28" i="34"/>
  <c r="O28" i="34" s="1"/>
  <c r="G45" i="34"/>
  <c r="G34" i="34"/>
  <c r="G50" i="34"/>
  <c r="G35" i="34"/>
  <c r="O35" i="34" s="1"/>
  <c r="G51" i="34"/>
  <c r="G31" i="34"/>
  <c r="O31" i="34" s="1"/>
  <c r="G25" i="34"/>
  <c r="O25" i="34" s="1"/>
  <c r="G33" i="34"/>
  <c r="O33" i="34" s="1"/>
  <c r="G49" i="34"/>
  <c r="G38" i="34"/>
  <c r="G39" i="34"/>
  <c r="G40" i="34"/>
  <c r="G48" i="34"/>
  <c r="G32" i="34"/>
  <c r="O32" i="34" s="1"/>
  <c r="G37" i="34"/>
  <c r="O37" i="34" s="1"/>
  <c r="G60" i="34"/>
  <c r="G42" i="34"/>
  <c r="G26" i="34"/>
  <c r="O26" i="34" s="1"/>
  <c r="G43" i="34"/>
  <c r="G27" i="34"/>
  <c r="O27" i="34" s="1"/>
  <c r="G24" i="34"/>
  <c r="O24" i="34" s="1"/>
  <c r="AK84" i="11"/>
  <c r="AK82" i="11"/>
  <c r="AK83" i="11"/>
  <c r="AK79" i="11"/>
  <c r="AK43" i="11"/>
  <c r="AK74" i="11"/>
  <c r="AK31" i="11"/>
  <c r="AK80" i="11"/>
  <c r="AK70" i="11"/>
  <c r="AK38" i="11"/>
  <c r="AK32" i="11"/>
  <c r="AK46" i="11"/>
  <c r="AK45" i="11"/>
  <c r="AK78" i="11"/>
  <c r="AK76" i="11"/>
  <c r="AK33" i="11"/>
  <c r="AK40" i="11"/>
  <c r="AK35" i="11"/>
  <c r="AK37" i="11"/>
  <c r="AK39" i="11"/>
  <c r="AK36" i="11"/>
  <c r="AK85" i="11"/>
  <c r="AK72" i="11"/>
  <c r="AK73" i="11"/>
  <c r="AK86" i="11"/>
  <c r="AK44" i="11"/>
  <c r="AK42" i="11"/>
  <c r="AK25" i="11"/>
  <c r="AK41" i="11"/>
  <c r="AK69" i="11"/>
  <c r="AK75" i="11"/>
  <c r="AK77" i="11"/>
  <c r="AK71" i="11"/>
  <c r="AK34" i="11"/>
  <c r="AK56" i="11"/>
  <c r="AK58" i="11"/>
  <c r="AK52" i="11"/>
  <c r="AK51" i="11"/>
  <c r="AK27" i="11"/>
  <c r="AK54" i="11"/>
  <c r="AK20" i="11"/>
  <c r="AK66" i="11"/>
  <c r="AK28" i="11"/>
  <c r="AK60" i="11"/>
  <c r="AK13" i="11"/>
  <c r="EP58" i="18"/>
  <c r="EP13" i="18"/>
  <c r="EP27" i="18"/>
  <c r="AD237" i="19"/>
  <c r="AD238" i="19"/>
  <c r="AD241" i="19"/>
  <c r="AD236" i="19"/>
  <c r="AD242" i="19"/>
  <c r="AD239" i="19"/>
  <c r="AD240" i="19"/>
  <c r="EF40" i="18"/>
  <c r="EG40" i="18" s="1"/>
  <c r="EH40" i="18" s="1"/>
  <c r="D12" i="22"/>
  <c r="AB13" i="18"/>
  <c r="AK59" i="18"/>
  <c r="N43" i="36" s="1"/>
  <c r="S272" i="19"/>
  <c r="S258" i="19" s="1"/>
  <c r="S215" i="19"/>
  <c r="BA18" i="18"/>
  <c r="P215" i="19"/>
  <c r="F85" i="21"/>
  <c r="F10" i="11"/>
  <c r="EK20" i="18"/>
  <c r="U20" i="18"/>
  <c r="I26" i="18"/>
  <c r="I57" i="18"/>
  <c r="U42" i="18"/>
  <c r="AU7" i="11"/>
  <c r="AU17" i="11" s="1"/>
  <c r="BT6" i="18"/>
  <c r="BT23" i="18" s="1"/>
  <c r="CR23" i="18" s="1"/>
  <c r="FB6" i="18"/>
  <c r="AT7" i="23"/>
  <c r="AT7" i="22"/>
  <c r="AT7" i="5"/>
  <c r="AT7" i="20"/>
  <c r="FF6" i="18"/>
  <c r="AY7" i="11"/>
  <c r="AY30" i="11" s="1"/>
  <c r="BX6" i="18"/>
  <c r="BX48" i="18" s="1"/>
  <c r="AX7" i="23"/>
  <c r="AX7" i="22"/>
  <c r="AX7" i="20"/>
  <c r="AX7" i="5"/>
  <c r="AV7" i="11"/>
  <c r="AV21" i="11" s="1"/>
  <c r="BU6" i="18"/>
  <c r="BU49" i="18" s="1"/>
  <c r="FC6" i="18"/>
  <c r="AU7" i="20"/>
  <c r="AU7" i="5"/>
  <c r="AU7" i="22"/>
  <c r="AU7" i="23"/>
  <c r="J51" i="18"/>
  <c r="V51" i="18" s="1"/>
  <c r="P6" i="18"/>
  <c r="V6" i="18" s="1"/>
  <c r="J47" i="18"/>
  <c r="J49" i="18"/>
  <c r="V49" i="18" s="1"/>
  <c r="J22" i="18"/>
  <c r="J23" i="18"/>
  <c r="V23" i="18" s="1"/>
  <c r="J50" i="18"/>
  <c r="V50" i="18" s="1"/>
  <c r="J48" i="18"/>
  <c r="V48" i="18" s="1"/>
  <c r="AS7" i="11"/>
  <c r="AS15" i="11" s="1"/>
  <c r="BR6" i="18"/>
  <c r="BR47" i="18" s="1"/>
  <c r="EZ6" i="18"/>
  <c r="AR7" i="22"/>
  <c r="AR7" i="23"/>
  <c r="AR7" i="20"/>
  <c r="AR7" i="5"/>
  <c r="BB7" i="11"/>
  <c r="BB55" i="11" s="1"/>
  <c r="CA6" i="18"/>
  <c r="CA49" i="18" s="1"/>
  <c r="FI6" i="18"/>
  <c r="BA7" i="20"/>
  <c r="BA7" i="22"/>
  <c r="BA7" i="23"/>
  <c r="BA7" i="5"/>
  <c r="AG82" i="11"/>
  <c r="AG83" i="11"/>
  <c r="AG80" i="11"/>
  <c r="AG31" i="11"/>
  <c r="AG84" i="11"/>
  <c r="AG79" i="11"/>
  <c r="AG45" i="11"/>
  <c r="AG43" i="11"/>
  <c r="AG85" i="11"/>
  <c r="AG77" i="11"/>
  <c r="AG71" i="11"/>
  <c r="AG32" i="11"/>
  <c r="AG44" i="11"/>
  <c r="AG42" i="11"/>
  <c r="AG40" i="11"/>
  <c r="AG37" i="11"/>
  <c r="AG41" i="11"/>
  <c r="AG75" i="11"/>
  <c r="AG72" i="11"/>
  <c r="AG86" i="11"/>
  <c r="AG33" i="11"/>
  <c r="AG35" i="11"/>
  <c r="AG36" i="11"/>
  <c r="AG25" i="11"/>
  <c r="AG74" i="11"/>
  <c r="AG69" i="11"/>
  <c r="AG76" i="11"/>
  <c r="AG73" i="11"/>
  <c r="AG38" i="11"/>
  <c r="AG34" i="11"/>
  <c r="AG46" i="11"/>
  <c r="AG39" i="11"/>
  <c r="AG78" i="11"/>
  <c r="AG70" i="11"/>
  <c r="AG28" i="11"/>
  <c r="AG27" i="11"/>
  <c r="AG13" i="11"/>
  <c r="AG20" i="11"/>
  <c r="AG58" i="11"/>
  <c r="AG56" i="11"/>
  <c r="AG52" i="11"/>
  <c r="AG66" i="11"/>
  <c r="AG54" i="11"/>
  <c r="AG51" i="11"/>
  <c r="AG60" i="11"/>
  <c r="EL58" i="18"/>
  <c r="EL27" i="18"/>
  <c r="EL13" i="18"/>
  <c r="ER13" i="18"/>
  <c r="ER27" i="18"/>
  <c r="ER58" i="18"/>
  <c r="AP83" i="11"/>
  <c r="AP84" i="11"/>
  <c r="AP80" i="11"/>
  <c r="AP79" i="11"/>
  <c r="AP41" i="11"/>
  <c r="AP31" i="11"/>
  <c r="AP74" i="11"/>
  <c r="AP82" i="11"/>
  <c r="AP43" i="11"/>
  <c r="AP45" i="11"/>
  <c r="AP78" i="11"/>
  <c r="AP77" i="11"/>
  <c r="AP73" i="11"/>
  <c r="AP86" i="11"/>
  <c r="AP34" i="11"/>
  <c r="AP70" i="11"/>
  <c r="AP46" i="11"/>
  <c r="AP37" i="11"/>
  <c r="AP69" i="11"/>
  <c r="AP85" i="11"/>
  <c r="AP75" i="11"/>
  <c r="AP71" i="11"/>
  <c r="AP32" i="11"/>
  <c r="AP40" i="11"/>
  <c r="AP36" i="11"/>
  <c r="AP76" i="11"/>
  <c r="AP72" i="11"/>
  <c r="AP33" i="11"/>
  <c r="AP38" i="11"/>
  <c r="AP44" i="11"/>
  <c r="AP42" i="11"/>
  <c r="AP35" i="11"/>
  <c r="AP39" i="11"/>
  <c r="AP54" i="11"/>
  <c r="AP56" i="11"/>
  <c r="AP58" i="11"/>
  <c r="AP52" i="11"/>
  <c r="AP27" i="11"/>
  <c r="AP66" i="11"/>
  <c r="AP51" i="11"/>
  <c r="AP60" i="11"/>
  <c r="AP25" i="11"/>
  <c r="AP20" i="11"/>
  <c r="AP28" i="11"/>
  <c r="AP13" i="11"/>
  <c r="AM26" i="18"/>
  <c r="J30" i="22"/>
  <c r="J317" i="1"/>
  <c r="AO81" i="11"/>
  <c r="AK81" i="11"/>
  <c r="AJ15" i="11"/>
  <c r="AH24" i="11"/>
  <c r="X272" i="19"/>
  <c r="X258" i="19" s="1"/>
  <c r="X215" i="19"/>
  <c r="EK38" i="18"/>
  <c r="EQ38" i="18"/>
  <c r="EV38" i="18"/>
  <c r="EN38" i="18"/>
  <c r="EM38" i="18"/>
  <c r="ES38" i="18"/>
  <c r="EO38" i="18"/>
  <c r="EL38" i="18"/>
  <c r="ET38" i="18"/>
  <c r="EP38" i="18"/>
  <c r="ER38" i="18"/>
  <c r="EU38" i="18"/>
  <c r="Q273" i="19"/>
  <c r="AC273" i="19" s="1"/>
  <c r="AC230" i="19"/>
  <c r="BO53" i="18"/>
  <c r="BK12" i="18"/>
  <c r="BO50" i="18"/>
  <c r="BO49" i="18"/>
  <c r="BK46" i="18"/>
  <c r="BO32" i="18"/>
  <c r="BO52" i="18"/>
  <c r="BK44" i="18"/>
  <c r="AM83" i="11"/>
  <c r="AM31" i="11"/>
  <c r="AM74" i="11"/>
  <c r="AM43" i="11"/>
  <c r="AM79" i="11"/>
  <c r="AM41" i="11"/>
  <c r="AM82" i="11"/>
  <c r="AM84" i="11"/>
  <c r="AM80" i="11"/>
  <c r="AM69" i="11"/>
  <c r="AM78" i="11"/>
  <c r="AM75" i="11"/>
  <c r="AM72" i="11"/>
  <c r="AM71" i="11"/>
  <c r="AM70" i="11"/>
  <c r="AM42" i="11"/>
  <c r="AM40" i="11"/>
  <c r="AM20" i="11"/>
  <c r="AM85" i="11"/>
  <c r="AM77" i="11"/>
  <c r="AM38" i="11"/>
  <c r="AM44" i="11"/>
  <c r="AM39" i="11"/>
  <c r="AM76" i="11"/>
  <c r="AM86" i="11"/>
  <c r="AM33" i="11"/>
  <c r="AM34" i="11"/>
  <c r="AM35" i="11"/>
  <c r="AM73" i="11"/>
  <c r="AM32" i="11"/>
  <c r="AM46" i="11"/>
  <c r="AM37" i="11"/>
  <c r="AM36" i="11"/>
  <c r="AM25" i="11"/>
  <c r="AM13" i="11"/>
  <c r="AM56" i="11"/>
  <c r="AM28" i="11"/>
  <c r="AM51" i="11"/>
  <c r="AM27" i="11"/>
  <c r="AM58" i="11"/>
  <c r="AM54" i="11"/>
  <c r="AM52" i="11"/>
  <c r="AM60" i="11"/>
  <c r="AM66" i="11"/>
  <c r="EN58" i="18"/>
  <c r="EN27" i="18"/>
  <c r="EN13" i="18"/>
  <c r="EF18" i="18"/>
  <c r="EG18" i="18" s="1"/>
  <c r="EH18" i="18" s="1"/>
  <c r="AA59" i="18"/>
  <c r="D43" i="36" s="1"/>
  <c r="AA58" i="18"/>
  <c r="N112" i="34"/>
  <c r="F125" i="34"/>
  <c r="N125" i="34" s="1"/>
  <c r="N114" i="34"/>
  <c r="F127" i="34"/>
  <c r="N127" i="34" s="1"/>
  <c r="E123" i="19"/>
  <c r="P90" i="20"/>
  <c r="J134" i="19"/>
  <c r="J131" i="19" s="1"/>
  <c r="J85" i="19" s="1"/>
  <c r="J83" i="19" s="1"/>
  <c r="J113" i="19"/>
  <c r="J79" i="19" s="1"/>
  <c r="J77" i="19" s="1"/>
  <c r="AM241" i="19"/>
  <c r="AM284" i="19" s="1"/>
  <c r="AM237" i="19"/>
  <c r="AM280" i="19" s="1"/>
  <c r="AM236" i="19"/>
  <c r="AM242" i="19"/>
  <c r="AM285" i="19" s="1"/>
  <c r="AM238" i="19"/>
  <c r="AM281" i="19" s="1"/>
  <c r="AM239" i="19"/>
  <c r="AM282" i="19" s="1"/>
  <c r="AM240" i="19"/>
  <c r="AM283" i="19" s="1"/>
  <c r="EF37" i="18"/>
  <c r="EG37" i="18" s="1"/>
  <c r="EH37" i="18" s="1"/>
  <c r="N23" i="34"/>
  <c r="F66" i="34"/>
  <c r="N66" i="34" s="1"/>
  <c r="EX41" i="18"/>
  <c r="P41" i="18"/>
  <c r="AN31" i="11"/>
  <c r="O116" i="11"/>
  <c r="P116" i="11" s="1"/>
  <c r="Q116" i="11" s="1"/>
  <c r="AC56" i="11"/>
  <c r="AC71" i="11"/>
  <c r="AC36" i="11"/>
  <c r="AC84" i="11"/>
  <c r="AC58" i="11"/>
  <c r="AC45" i="11"/>
  <c r="AC78" i="11"/>
  <c r="AC40" i="11"/>
  <c r="AC33" i="11"/>
  <c r="AC85" i="11"/>
  <c r="AM45" i="11"/>
  <c r="O130" i="11"/>
  <c r="AI241" i="19"/>
  <c r="AI284" i="19" s="1"/>
  <c r="AI237" i="19"/>
  <c r="AI280" i="19" s="1"/>
  <c r="AI242" i="19"/>
  <c r="AI285" i="19" s="1"/>
  <c r="AI238" i="19"/>
  <c r="AI281" i="19" s="1"/>
  <c r="AI240" i="19"/>
  <c r="AI283" i="19" s="1"/>
  <c r="AI239" i="19"/>
  <c r="AI282" i="19" s="1"/>
  <c r="AI236" i="19"/>
  <c r="I122" i="19"/>
  <c r="P83" i="20"/>
  <c r="D85" i="21"/>
  <c r="D10" i="11"/>
  <c r="DJ26" i="18"/>
  <c r="DK15" i="18"/>
  <c r="D258" i="19"/>
  <c r="P259" i="19"/>
  <c r="EK45" i="18"/>
  <c r="EK44" i="18"/>
  <c r="EX45" i="18"/>
  <c r="P45" i="18"/>
  <c r="P21" i="18"/>
  <c r="BC7" i="11"/>
  <c r="CB6" i="18"/>
  <c r="CB47" i="18" s="1"/>
  <c r="FJ6" i="18"/>
  <c r="BB7" i="23"/>
  <c r="BB7" i="22"/>
  <c r="BB7" i="5"/>
  <c r="BB7" i="20"/>
  <c r="FG6" i="18"/>
  <c r="BY6" i="18"/>
  <c r="BY23" i="18" s="1"/>
  <c r="AZ7" i="11"/>
  <c r="AZ59" i="11" s="1"/>
  <c r="AY7" i="20"/>
  <c r="AY7" i="23"/>
  <c r="AY7" i="5"/>
  <c r="AY7" i="22"/>
  <c r="AW7" i="11"/>
  <c r="AW68" i="11" s="1"/>
  <c r="FD6" i="18"/>
  <c r="BV6" i="18"/>
  <c r="BV23" i="18" s="1"/>
  <c r="AV7" i="22"/>
  <c r="AV7" i="23"/>
  <c r="AV7" i="5"/>
  <c r="AV7" i="20"/>
  <c r="AE237" i="19"/>
  <c r="AE280" i="19" s="1"/>
  <c r="AE238" i="19"/>
  <c r="AE281" i="19" s="1"/>
  <c r="AE236" i="19"/>
  <c r="AE239" i="19"/>
  <c r="AE282" i="19" s="1"/>
  <c r="AE241" i="19"/>
  <c r="AE284" i="19" s="1"/>
  <c r="AE240" i="19"/>
  <c r="AE283" i="19" s="1"/>
  <c r="AE242" i="19"/>
  <c r="AE285" i="19" s="1"/>
  <c r="AK242" i="19"/>
  <c r="AK285" i="19" s="1"/>
  <c r="AK236" i="19"/>
  <c r="AK238" i="19"/>
  <c r="AK281" i="19" s="1"/>
  <c r="AK239" i="19"/>
  <c r="AK282" i="19" s="1"/>
  <c r="AK241" i="19"/>
  <c r="AK284" i="19" s="1"/>
  <c r="AK237" i="19"/>
  <c r="AK280" i="19" s="1"/>
  <c r="AK240" i="19"/>
  <c r="AK283" i="19" s="1"/>
  <c r="EF39" i="18"/>
  <c r="EG39" i="18" s="1"/>
  <c r="EH39" i="18" s="1"/>
  <c r="AG81" i="11"/>
  <c r="AM81" i="11"/>
  <c r="AI81" i="11"/>
  <c r="J171" i="11"/>
  <c r="K171" i="11" s="1"/>
  <c r="AM48" i="11"/>
  <c r="AC232" i="19"/>
  <c r="Q275" i="19"/>
  <c r="AC275" i="19" s="1"/>
  <c r="AH18" i="11"/>
  <c r="AM22" i="11"/>
  <c r="AH57" i="11"/>
  <c r="AH26" i="11"/>
  <c r="AH64" i="11"/>
  <c r="AM15" i="11"/>
  <c r="AM19" i="11"/>
  <c r="AM62" i="11"/>
  <c r="AH17" i="11"/>
  <c r="AH29" i="11"/>
  <c r="AH48" i="11"/>
  <c r="AH21" i="11"/>
  <c r="AH59" i="11"/>
  <c r="AM16" i="11"/>
  <c r="AH68" i="11"/>
  <c r="AM47" i="11"/>
  <c r="P38" i="18"/>
  <c r="EX38" i="18"/>
  <c r="AE41" i="11"/>
  <c r="O126" i="11"/>
  <c r="P126" i="11" s="1"/>
  <c r="Q126" i="11" s="1"/>
  <c r="Q278" i="19"/>
  <c r="AC278" i="19" s="1"/>
  <c r="AC235" i="19"/>
  <c r="Q274" i="19"/>
  <c r="AC274" i="19" s="1"/>
  <c r="AC231" i="19"/>
  <c r="BF44" i="18"/>
  <c r="CD44" i="18" s="1"/>
  <c r="BO39" i="18"/>
  <c r="BO34" i="18"/>
  <c r="BO33" i="18"/>
  <c r="BO18" i="18"/>
  <c r="BO17" i="18"/>
  <c r="BO35" i="18"/>
  <c r="BO30" i="18"/>
  <c r="BO31" i="18"/>
  <c r="BF46" i="18"/>
  <c r="CD46" i="18" s="1"/>
  <c r="BK45" i="18"/>
  <c r="BO24" i="18"/>
  <c r="BO48" i="18"/>
  <c r="BO40" i="18"/>
  <c r="BO51" i="18"/>
  <c r="BO16" i="18"/>
  <c r="BI12" i="18"/>
  <c r="BO25" i="18"/>
  <c r="AG238" i="19"/>
  <c r="AG281" i="19" s="1"/>
  <c r="AG239" i="19"/>
  <c r="AG282" i="19" s="1"/>
  <c r="AG236" i="19"/>
  <c r="AG242" i="19"/>
  <c r="AG285" i="19" s="1"/>
  <c r="AG241" i="19"/>
  <c r="AG284" i="19" s="1"/>
  <c r="AG240" i="19"/>
  <c r="AG283" i="19" s="1"/>
  <c r="AG237" i="19"/>
  <c r="AG280" i="19" s="1"/>
  <c r="AM57" i="18"/>
  <c r="N115" i="34"/>
  <c r="F128" i="34"/>
  <c r="N128" i="34" s="1"/>
  <c r="N111" i="34"/>
  <c r="F124" i="34"/>
  <c r="F119" i="34"/>
  <c r="EJ37" i="18"/>
  <c r="O37" i="18"/>
  <c r="U37" i="18" s="1"/>
  <c r="DK10" i="18"/>
  <c r="DJ12" i="18"/>
  <c r="T272" i="19"/>
  <c r="T258" i="19" s="1"/>
  <c r="T215" i="19"/>
  <c r="V272" i="19"/>
  <c r="V258" i="19" s="1"/>
  <c r="V215" i="19"/>
  <c r="EU27" i="18"/>
  <c r="EU58" i="18"/>
  <c r="EU13" i="18"/>
  <c r="AN84" i="11"/>
  <c r="AN80" i="11"/>
  <c r="AN83" i="11"/>
  <c r="AN74" i="11"/>
  <c r="AN33" i="11"/>
  <c r="AN79" i="11"/>
  <c r="AN45" i="11"/>
  <c r="AN82" i="11"/>
  <c r="AN43" i="11"/>
  <c r="AN69" i="11"/>
  <c r="AN76" i="11"/>
  <c r="AN44" i="11"/>
  <c r="AN35" i="11"/>
  <c r="AN36" i="11"/>
  <c r="AN86" i="11"/>
  <c r="AN34" i="11"/>
  <c r="AN42" i="11"/>
  <c r="AN25" i="11"/>
  <c r="AN41" i="11"/>
  <c r="AN85" i="11"/>
  <c r="AN78" i="11"/>
  <c r="AN75" i="11"/>
  <c r="AN71" i="11"/>
  <c r="AN70" i="11"/>
  <c r="AN38" i="11"/>
  <c r="AN46" i="11"/>
  <c r="AN37" i="11"/>
  <c r="AN39" i="11"/>
  <c r="AN72" i="11"/>
  <c r="AN77" i="11"/>
  <c r="AN73" i="11"/>
  <c r="AN32" i="11"/>
  <c r="AN40" i="11"/>
  <c r="AN20" i="11"/>
  <c r="AN51" i="11"/>
  <c r="AN66" i="11"/>
  <c r="AN13" i="11"/>
  <c r="AN28" i="11"/>
  <c r="AN54" i="11"/>
  <c r="AN56" i="11"/>
  <c r="AN58" i="11"/>
  <c r="AN52" i="11"/>
  <c r="AN60" i="11"/>
  <c r="AN27" i="11"/>
  <c r="EO58" i="18"/>
  <c r="EO27" i="18"/>
  <c r="EO13" i="18"/>
  <c r="L213" i="19"/>
  <c r="L15" i="19" s="1"/>
  <c r="N29" i="34"/>
  <c r="F72" i="34"/>
  <c r="N72" i="34" s="1"/>
  <c r="N25" i="34"/>
  <c r="F68" i="34"/>
  <c r="N68" i="34" s="1"/>
  <c r="N31" i="34"/>
  <c r="F74" i="34"/>
  <c r="N74" i="34" s="1"/>
  <c r="N32" i="34"/>
  <c r="F75" i="34"/>
  <c r="N75" i="34" s="1"/>
  <c r="N27" i="34"/>
  <c r="F70" i="34"/>
  <c r="N70" i="34" s="1"/>
  <c r="E116" i="19"/>
  <c r="P37" i="20"/>
  <c r="EL41" i="18"/>
  <c r="ER41" i="18"/>
  <c r="EU41" i="18"/>
  <c r="EK41" i="18"/>
  <c r="EN41" i="18"/>
  <c r="ET41" i="18"/>
  <c r="EQ41" i="18"/>
  <c r="EO41" i="18"/>
  <c r="EV41" i="18"/>
  <c r="EM41" i="18"/>
  <c r="ES41" i="18"/>
  <c r="EP41" i="18"/>
  <c r="AC13" i="11"/>
  <c r="AC37" i="11"/>
  <c r="AC77" i="11"/>
  <c r="AC35" i="11"/>
  <c r="AC60" i="11"/>
  <c r="AC54" i="11"/>
  <c r="AC34" i="11"/>
  <c r="AC69" i="11"/>
  <c r="AC43" i="11"/>
  <c r="AC41" i="11"/>
  <c r="AC83" i="11"/>
  <c r="U272" i="19"/>
  <c r="U258" i="19" s="1"/>
  <c r="U215" i="19"/>
  <c r="EQ58" i="18"/>
  <c r="EQ27" i="18"/>
  <c r="EQ13" i="18"/>
  <c r="AJ83" i="11"/>
  <c r="AJ84" i="11"/>
  <c r="AJ74" i="11"/>
  <c r="AJ69" i="11"/>
  <c r="AJ43" i="11"/>
  <c r="AJ82" i="11"/>
  <c r="AJ79" i="11"/>
  <c r="AJ45" i="11"/>
  <c r="AJ80" i="11"/>
  <c r="AJ31" i="11"/>
  <c r="AJ76" i="11"/>
  <c r="AJ73" i="11"/>
  <c r="AJ86" i="11"/>
  <c r="AJ33" i="11"/>
  <c r="AJ42" i="11"/>
  <c r="AJ52" i="11"/>
  <c r="AJ38" i="11"/>
  <c r="AJ32" i="11"/>
  <c r="AJ46" i="11"/>
  <c r="AJ35" i="11"/>
  <c r="AJ54" i="11"/>
  <c r="AJ58" i="11"/>
  <c r="AJ72" i="11"/>
  <c r="AJ77" i="11"/>
  <c r="AJ71" i="11"/>
  <c r="AJ70" i="11"/>
  <c r="AJ40" i="11"/>
  <c r="AJ37" i="11"/>
  <c r="AJ39" i="11"/>
  <c r="AJ36" i="11"/>
  <c r="AJ85" i="11"/>
  <c r="AJ41" i="11"/>
  <c r="AJ78" i="11"/>
  <c r="AJ75" i="11"/>
  <c r="AJ44" i="11"/>
  <c r="AJ34" i="11"/>
  <c r="AJ25" i="11"/>
  <c r="AJ20" i="11"/>
  <c r="AJ56" i="11"/>
  <c r="AJ27" i="11"/>
  <c r="AJ60" i="11"/>
  <c r="AJ66" i="11"/>
  <c r="AJ51" i="11"/>
  <c r="AJ28" i="11"/>
  <c r="AJ13" i="11"/>
  <c r="AE80" i="11"/>
  <c r="AE83" i="11"/>
  <c r="AE84" i="11"/>
  <c r="AE79" i="11"/>
  <c r="AE82" i="11"/>
  <c r="AE43" i="11"/>
  <c r="AE70" i="11"/>
  <c r="AE86" i="11"/>
  <c r="AE38" i="11"/>
  <c r="AE34" i="11"/>
  <c r="AE46" i="11"/>
  <c r="AE37" i="11"/>
  <c r="AE39" i="11"/>
  <c r="AE25" i="11"/>
  <c r="AE85" i="11"/>
  <c r="AE74" i="11"/>
  <c r="AE69" i="11"/>
  <c r="AE75" i="11"/>
  <c r="AE76" i="11"/>
  <c r="AE72" i="11"/>
  <c r="AE71" i="11"/>
  <c r="AE73" i="11"/>
  <c r="AE32" i="11"/>
  <c r="AE45" i="11"/>
  <c r="AE78" i="11"/>
  <c r="AE77" i="11"/>
  <c r="AE33" i="11"/>
  <c r="AE44" i="11"/>
  <c r="AE42" i="11"/>
  <c r="AE40" i="11"/>
  <c r="AE36" i="11"/>
  <c r="AE31" i="11"/>
  <c r="AE35" i="11"/>
  <c r="AE20" i="11"/>
  <c r="AE54" i="11"/>
  <c r="AE27" i="11"/>
  <c r="AE60" i="11"/>
  <c r="AE13" i="11"/>
  <c r="AE58" i="11"/>
  <c r="AE28" i="11"/>
  <c r="AE56" i="11"/>
  <c r="AE66" i="11"/>
  <c r="AE52" i="11"/>
  <c r="AE51" i="11"/>
  <c r="AE68" i="11"/>
  <c r="EK19" i="18"/>
  <c r="EL19" i="18" s="1"/>
  <c r="EK43" i="18"/>
  <c r="EX46" i="18"/>
  <c r="P46" i="18"/>
  <c r="P43" i="18"/>
  <c r="EX43" i="18"/>
  <c r="G129" i="12"/>
  <c r="G48" i="12"/>
  <c r="CE4" i="18"/>
  <c r="BK7" i="31"/>
  <c r="BG7" i="31"/>
  <c r="BC7" i="31"/>
  <c r="BN9" i="28"/>
  <c r="BJ9" i="28"/>
  <c r="BF9" i="28"/>
  <c r="BO8" i="28"/>
  <c r="BL14" i="29"/>
  <c r="BH14" i="29"/>
  <c r="BD14" i="29"/>
  <c r="BC13" i="29"/>
  <c r="BN336" i="1"/>
  <c r="BJ336" i="1"/>
  <c r="BF336" i="1"/>
  <c r="BC335" i="1"/>
  <c r="BM314" i="1"/>
  <c r="BI314" i="1"/>
  <c r="BE314" i="1"/>
  <c r="BN7" i="31"/>
  <c r="BJ7" i="31"/>
  <c r="BF7" i="31"/>
  <c r="BO6" i="31"/>
  <c r="BM9" i="28"/>
  <c r="BI9" i="28"/>
  <c r="BE9" i="28"/>
  <c r="BC8" i="28"/>
  <c r="BK14" i="29"/>
  <c r="BG14" i="29"/>
  <c r="BC14" i="29"/>
  <c r="FM4" i="18"/>
  <c r="BM7" i="31"/>
  <c r="BI7" i="31"/>
  <c r="BE7" i="31"/>
  <c r="BC6" i="31"/>
  <c r="BL9" i="28"/>
  <c r="BH9" i="28"/>
  <c r="BD9" i="28"/>
  <c r="BN14" i="29"/>
  <c r="BJ14" i="29"/>
  <c r="BF14" i="29"/>
  <c r="BL336" i="1"/>
  <c r="BH336" i="1"/>
  <c r="BD336" i="1"/>
  <c r="BK314" i="1"/>
  <c r="BG314" i="1"/>
  <c r="BC314" i="1"/>
  <c r="BL7" i="31"/>
  <c r="BE14" i="29"/>
  <c r="BK336" i="1"/>
  <c r="BC336" i="1"/>
  <c r="BH314" i="1"/>
  <c r="BK211" i="1"/>
  <c r="BG211" i="1"/>
  <c r="BC211" i="1"/>
  <c r="BN138" i="1"/>
  <c r="BJ138" i="1"/>
  <c r="BF138" i="1"/>
  <c r="BO137" i="1"/>
  <c r="BK105" i="1"/>
  <c r="BG105" i="1"/>
  <c r="BC105" i="1"/>
  <c r="BN74" i="1"/>
  <c r="BJ74" i="1"/>
  <c r="BF74" i="1"/>
  <c r="BC73" i="1"/>
  <c r="BM20" i="1"/>
  <c r="BN7" i="36" s="1"/>
  <c r="BI20" i="1"/>
  <c r="BJ7" i="36" s="1"/>
  <c r="BE20" i="1"/>
  <c r="BF7" i="36" s="1"/>
  <c r="BM31" i="1"/>
  <c r="BI31" i="1"/>
  <c r="BE31" i="1"/>
  <c r="BD5" i="22"/>
  <c r="H5" i="13"/>
  <c r="BH7" i="31"/>
  <c r="BK9" i="28"/>
  <c r="BI336" i="1"/>
  <c r="BN314" i="1"/>
  <c r="BF314" i="1"/>
  <c r="BN211" i="1"/>
  <c r="BJ211" i="1"/>
  <c r="BF211" i="1"/>
  <c r="BO210" i="1"/>
  <c r="BM138" i="1"/>
  <c r="BI138" i="1"/>
  <c r="BE138" i="1"/>
  <c r="BC137" i="1"/>
  <c r="BN105" i="1"/>
  <c r="BJ105" i="1"/>
  <c r="BF105" i="1"/>
  <c r="BO104" i="1"/>
  <c r="BM74" i="1"/>
  <c r="BI74" i="1"/>
  <c r="BE74" i="1"/>
  <c r="BL20" i="1"/>
  <c r="BM7" i="36" s="1"/>
  <c r="BH20" i="1"/>
  <c r="BI7" i="36" s="1"/>
  <c r="BD20" i="1"/>
  <c r="BE7" i="36" s="1"/>
  <c r="BL31" i="1"/>
  <c r="BH31" i="1"/>
  <c r="BD31" i="1"/>
  <c r="BD7" i="31"/>
  <c r="BG9" i="28"/>
  <c r="BM14" i="29"/>
  <c r="BO13" i="29"/>
  <c r="BG336" i="1"/>
  <c r="BL314" i="1"/>
  <c r="BD314" i="1"/>
  <c r="BO313" i="1"/>
  <c r="BM211" i="1"/>
  <c r="BI211" i="1"/>
  <c r="BE211" i="1"/>
  <c r="BC210" i="1"/>
  <c r="BL138" i="1"/>
  <c r="BH138" i="1"/>
  <c r="BD138" i="1"/>
  <c r="BM105" i="1"/>
  <c r="BI105" i="1"/>
  <c r="BE105" i="1"/>
  <c r="BC104" i="1"/>
  <c r="BL74" i="1"/>
  <c r="BH74" i="1"/>
  <c r="BD74" i="1"/>
  <c r="BK20" i="1"/>
  <c r="BL7" i="36" s="1"/>
  <c r="BG20" i="1"/>
  <c r="BH7" i="36" s="1"/>
  <c r="BC20" i="1"/>
  <c r="BD7" i="36" s="1"/>
  <c r="BK31" i="1"/>
  <c r="BG31" i="1"/>
  <c r="BC31" i="1"/>
  <c r="H8" i="12"/>
  <c r="BO19" i="1"/>
  <c r="BP5" i="36" s="1"/>
  <c r="BD5" i="20"/>
  <c r="BJ314" i="1"/>
  <c r="BC138" i="1"/>
  <c r="BD105" i="1"/>
  <c r="BG74" i="1"/>
  <c r="BN20" i="1"/>
  <c r="BO7" i="36" s="1"/>
  <c r="BF31" i="1"/>
  <c r="A296" i="1"/>
  <c r="BO30" i="1"/>
  <c r="BC19" i="1"/>
  <c r="BH105" i="1"/>
  <c r="BK74" i="1"/>
  <c r="BJ31" i="1"/>
  <c r="BM336" i="1"/>
  <c r="BC313" i="1"/>
  <c r="BL211" i="1"/>
  <c r="BC74" i="1"/>
  <c r="BJ20" i="1"/>
  <c r="BK7" i="36" s="1"/>
  <c r="K6" i="18"/>
  <c r="BC30" i="1"/>
  <c r="BD211" i="1"/>
  <c r="BC9" i="28"/>
  <c r="BI14" i="29"/>
  <c r="BE336" i="1"/>
  <c r="BH211" i="1"/>
  <c r="BK138" i="1"/>
  <c r="BL105" i="1"/>
  <c r="BF20" i="1"/>
  <c r="BG7" i="36" s="1"/>
  <c r="BN31" i="1"/>
  <c r="BD5" i="23"/>
  <c r="BD5" i="5"/>
  <c r="BF5" i="11"/>
  <c r="BG138" i="1"/>
  <c r="BA7" i="11"/>
  <c r="BZ6" i="18"/>
  <c r="FH6" i="18"/>
  <c r="AZ7" i="22"/>
  <c r="AZ7" i="23"/>
  <c r="AZ7" i="20"/>
  <c r="AZ7" i="5"/>
  <c r="BC5" i="22"/>
  <c r="FK4" i="18"/>
  <c r="BD5" i="11"/>
  <c r="BC5" i="23"/>
  <c r="BC5" i="20"/>
  <c r="CC4" i="18"/>
  <c r="BC5" i="5"/>
  <c r="AT7" i="11"/>
  <c r="AT59" i="11" s="1"/>
  <c r="BS6" i="18"/>
  <c r="BS48" i="18" s="1"/>
  <c r="FA6" i="18"/>
  <c r="AS7" i="20"/>
  <c r="AS7" i="22"/>
  <c r="AS7" i="5"/>
  <c r="AS7" i="23"/>
  <c r="G32" i="27"/>
  <c r="G46" i="13"/>
  <c r="P65" i="34"/>
  <c r="H65" i="34"/>
  <c r="P136" i="34"/>
  <c r="P22" i="34"/>
  <c r="G8" i="27"/>
  <c r="P14" i="34"/>
  <c r="H14" i="34"/>
  <c r="H15" i="34" s="1"/>
  <c r="H22" i="34"/>
  <c r="H123" i="34"/>
  <c r="G27" i="13"/>
  <c r="P164" i="34"/>
  <c r="P183" i="34"/>
  <c r="G22" i="24"/>
  <c r="H110" i="34"/>
  <c r="H183" i="34"/>
  <c r="H164" i="34"/>
  <c r="H136" i="34"/>
  <c r="G9" i="25"/>
  <c r="P110" i="34"/>
  <c r="P123" i="34"/>
  <c r="G17" i="27"/>
  <c r="G47" i="24"/>
  <c r="G5" i="24"/>
  <c r="G208" i="34" s="1"/>
  <c r="E8" i="26"/>
  <c r="BW56" i="18"/>
  <c r="BV38" i="18"/>
  <c r="BX25" i="18"/>
  <c r="BZ16" i="18"/>
  <c r="BU32" i="18"/>
  <c r="BZ36" i="18"/>
  <c r="CB21" i="18"/>
  <c r="BY18" i="18"/>
  <c r="BW42" i="18"/>
  <c r="BY34" i="18"/>
  <c r="CA25" i="18"/>
  <c r="BV46" i="18"/>
  <c r="BZ19" i="18"/>
  <c r="BV21" i="18"/>
  <c r="BX36" i="18"/>
  <c r="BT11" i="18"/>
  <c r="CR11" i="18" s="1"/>
  <c r="CB38" i="18"/>
  <c r="BZ44" i="18"/>
  <c r="CB55" i="18"/>
  <c r="BX39" i="18"/>
  <c r="CB46" i="18"/>
  <c r="BZ11" i="18"/>
  <c r="BY11" i="18"/>
  <c r="BX54" i="18"/>
  <c r="BV34" i="18"/>
  <c r="CB42" i="18"/>
  <c r="CA33" i="18"/>
  <c r="BY10" i="18"/>
  <c r="BW25" i="18"/>
  <c r="BS19" i="18"/>
  <c r="BU44" i="18"/>
  <c r="BV39" i="18"/>
  <c r="BW17" i="18"/>
  <c r="BX10" i="18"/>
  <c r="BT36" i="18"/>
  <c r="CR36" i="18" s="1"/>
  <c r="BU18" i="18"/>
  <c r="BV25" i="18"/>
  <c r="BW18" i="18"/>
  <c r="BT39" i="18"/>
  <c r="CR39" i="18" s="1"/>
  <c r="BR15" i="18"/>
  <c r="BT55" i="18"/>
  <c r="CR55" i="18" s="1"/>
  <c r="BS56" i="18"/>
  <c r="BT40" i="18"/>
  <c r="CR40" i="18" s="1"/>
  <c r="BU45" i="18"/>
  <c r="BV54" i="18"/>
  <c r="BW46" i="18"/>
  <c r="BX43" i="18"/>
  <c r="BY41" i="18"/>
  <c r="BZ45" i="18"/>
  <c r="CA54" i="18"/>
  <c r="CB45" i="18"/>
  <c r="BS41" i="18"/>
  <c r="BT43" i="18"/>
  <c r="CR43" i="18" s="1"/>
  <c r="BZ29" i="18"/>
  <c r="CA41" i="18"/>
  <c r="BY19" i="18"/>
  <c r="BW45" i="18"/>
  <c r="CA24" i="18"/>
  <c r="CB24" i="18"/>
  <c r="CB34" i="18"/>
  <c r="BZ15" i="18"/>
  <c r="BY15" i="18"/>
  <c r="BW52" i="18"/>
  <c r="CB33" i="18"/>
  <c r="BZ24" i="18"/>
  <c r="BY52" i="18"/>
  <c r="BW33" i="18"/>
  <c r="BT31" i="18"/>
  <c r="CR31" i="18" s="1"/>
  <c r="BU15" i="18"/>
  <c r="BV55" i="18"/>
  <c r="BX31" i="18"/>
  <c r="BY37" i="18"/>
  <c r="BQ55" i="18"/>
  <c r="BT54" i="18"/>
  <c r="CR54" i="18" s="1"/>
  <c r="BV31" i="18"/>
  <c r="BW29" i="18"/>
  <c r="BX32" i="18"/>
  <c r="BQ16" i="18"/>
  <c r="BT16" i="18"/>
  <c r="CR16" i="18" s="1"/>
  <c r="BU53" i="18"/>
  <c r="BZ33" i="18"/>
  <c r="BY38" i="18"/>
  <c r="CB41" i="18"/>
  <c r="CA55" i="18"/>
  <c r="CA40" i="18"/>
  <c r="CA21" i="18"/>
  <c r="BZ41" i="18"/>
  <c r="BY45" i="18"/>
  <c r="BW34" i="18"/>
  <c r="CB25" i="18"/>
  <c r="CA17" i="18"/>
  <c r="BZ53" i="18"/>
  <c r="BY42" i="18"/>
  <c r="BT20" i="18"/>
  <c r="CR20" i="18" s="1"/>
  <c r="BU11" i="18"/>
  <c r="BV24" i="18"/>
  <c r="BX40" i="18"/>
  <c r="BY46" i="18"/>
  <c r="BS36" i="18"/>
  <c r="BT10" i="18"/>
  <c r="CR10" i="18" s="1"/>
  <c r="BV42" i="18"/>
  <c r="BW41" i="18"/>
  <c r="BX44" i="18"/>
  <c r="BU24" i="18"/>
  <c r="BU19" i="18"/>
  <c r="CA36" i="18"/>
  <c r="BT32" i="18"/>
  <c r="CR32" i="18" s="1"/>
  <c r="BW30" i="18"/>
  <c r="BS33" i="18"/>
  <c r="BS40" i="18"/>
  <c r="BT15" i="18"/>
  <c r="CR15" i="18" s="1"/>
  <c r="BV35" i="18"/>
  <c r="BV11" i="18"/>
  <c r="BW21" i="18"/>
  <c r="BX21" i="18"/>
  <c r="BZ20" i="18"/>
  <c r="CA11" i="18"/>
  <c r="CB20" i="18"/>
  <c r="BS11" i="18"/>
  <c r="BT24" i="18"/>
  <c r="CR24" i="18" s="1"/>
  <c r="BZ32" i="18"/>
  <c r="CA45" i="18"/>
  <c r="BW37" i="18"/>
  <c r="BU36" i="18"/>
  <c r="BR43" i="18"/>
  <c r="BV20" i="18"/>
  <c r="BX55" i="18"/>
  <c r="BZ54" i="18"/>
  <c r="CB54" i="18"/>
  <c r="BU29" i="18"/>
  <c r="BQ29" i="18"/>
  <c r="BR37" i="18"/>
  <c r="BR10" i="18"/>
  <c r="BS42" i="18"/>
  <c r="BS16" i="18"/>
  <c r="BT33" i="18"/>
  <c r="CR33" i="18" s="1"/>
  <c r="BT21" i="18"/>
  <c r="CR21" i="18" s="1"/>
  <c r="BU38" i="18"/>
  <c r="BU16" i="18"/>
  <c r="BV36" i="18"/>
  <c r="BV52" i="18"/>
  <c r="BW31" i="18"/>
  <c r="BX37" i="18"/>
  <c r="BX56" i="18"/>
  <c r="BY31" i="18"/>
  <c r="BY24" i="18"/>
  <c r="BZ42" i="18"/>
  <c r="BZ17" i="18"/>
  <c r="CA34" i="18"/>
  <c r="CA52" i="18"/>
  <c r="CB31" i="18"/>
  <c r="CB52" i="18"/>
  <c r="CB10" i="18"/>
  <c r="BQ20" i="18"/>
  <c r="BR21" i="18"/>
  <c r="BS43" i="18"/>
  <c r="BS21" i="18"/>
  <c r="BT38" i="18"/>
  <c r="CR38" i="18" s="1"/>
  <c r="BT53" i="18"/>
  <c r="CR53" i="18" s="1"/>
  <c r="BU35" i="18"/>
  <c r="BU17" i="18"/>
  <c r="BV33" i="18"/>
  <c r="BW40" i="18"/>
  <c r="BW55" i="18"/>
  <c r="BW11" i="18"/>
  <c r="BX42" i="18"/>
  <c r="BX19" i="18"/>
  <c r="BY40" i="18"/>
  <c r="BY55" i="18"/>
  <c r="BZ31" i="18"/>
  <c r="BZ52" i="18"/>
  <c r="BZ10" i="18"/>
  <c r="CA43" i="18"/>
  <c r="CB40" i="18"/>
  <c r="CB15" i="18"/>
  <c r="BS18" i="18"/>
  <c r="BS29" i="18"/>
  <c r="BR52" i="18"/>
  <c r="BQ42" i="18"/>
  <c r="BR35" i="18"/>
  <c r="BR16" i="18"/>
  <c r="BR44" i="18"/>
  <c r="BQ15" i="18"/>
  <c r="BQ39" i="18"/>
  <c r="BR18" i="18"/>
  <c r="BR42" i="18"/>
  <c r="BQ17" i="18"/>
  <c r="BQ45" i="18"/>
  <c r="CA37" i="18"/>
  <c r="BT44" i="18"/>
  <c r="CR44" i="18" s="1"/>
  <c r="BV30" i="18"/>
  <c r="BX17" i="18"/>
  <c r="BS53" i="18"/>
  <c r="BX35" i="18"/>
  <c r="CB37" i="18"/>
  <c r="BQ46" i="18"/>
  <c r="BS54" i="18"/>
  <c r="BT17" i="18"/>
  <c r="CR17" i="18" s="1"/>
  <c r="BV32" i="18"/>
  <c r="BW43" i="18"/>
  <c r="BX52" i="18"/>
  <c r="BY43" i="18"/>
  <c r="CA30" i="18"/>
  <c r="CB43" i="18"/>
  <c r="BR56" i="18"/>
  <c r="BT34" i="18"/>
  <c r="CR34" i="18" s="1"/>
  <c r="BV29" i="18"/>
  <c r="BV19" i="18"/>
  <c r="BY36" i="18"/>
  <c r="CB53" i="18"/>
  <c r="BS10" i="18"/>
  <c r="BR25" i="18"/>
  <c r="BQ36" i="18"/>
  <c r="BR32" i="18"/>
  <c r="BQ43" i="18"/>
  <c r="BR30" i="18"/>
  <c r="CB30" i="18"/>
  <c r="BY30" i="18"/>
  <c r="BU52" i="18"/>
  <c r="BZ40" i="18"/>
  <c r="BS32" i="18"/>
  <c r="BX16" i="18"/>
  <c r="BV16" i="18"/>
  <c r="BS44" i="18"/>
  <c r="BU37" i="18"/>
  <c r="BW38" i="18"/>
  <c r="BY33" i="18"/>
  <c r="CA44" i="18"/>
  <c r="BQ44" i="18"/>
  <c r="CB29" i="18"/>
  <c r="BQ30" i="18"/>
  <c r="BQ18" i="18"/>
  <c r="BR45" i="18"/>
  <c r="BS30" i="18"/>
  <c r="BS46" i="18"/>
  <c r="BS20" i="18"/>
  <c r="BT37" i="18"/>
  <c r="CR37" i="18" s="1"/>
  <c r="BT52" i="18"/>
  <c r="CR52" i="18" s="1"/>
  <c r="BT25" i="18"/>
  <c r="CR25" i="18" s="1"/>
  <c r="BU42" i="18"/>
  <c r="BU20" i="18"/>
  <c r="BV40" i="18"/>
  <c r="BV56" i="18"/>
  <c r="BW35" i="18"/>
  <c r="BW54" i="18"/>
  <c r="BW10" i="18"/>
  <c r="BX41" i="18"/>
  <c r="BX18" i="18"/>
  <c r="BY35" i="18"/>
  <c r="BY54" i="18"/>
  <c r="BZ30" i="18"/>
  <c r="BZ46" i="18"/>
  <c r="BZ21" i="18"/>
  <c r="CA38" i="18"/>
  <c r="CA56" i="18"/>
  <c r="CB35" i="18"/>
  <c r="CB56" i="18"/>
  <c r="BQ32" i="18"/>
  <c r="BR31" i="18"/>
  <c r="BS31" i="18"/>
  <c r="BS25" i="18"/>
  <c r="BT42" i="18"/>
  <c r="CR42" i="18" s="1"/>
  <c r="BT18" i="18"/>
  <c r="CR18" i="18" s="1"/>
  <c r="BU39" i="18"/>
  <c r="BU21" i="18"/>
  <c r="BV37" i="18"/>
  <c r="BV53" i="18"/>
  <c r="BV10" i="18"/>
  <c r="BW44" i="18"/>
  <c r="BW16" i="18"/>
  <c r="BX30" i="18"/>
  <c r="BX46" i="18"/>
  <c r="BX24" i="18"/>
  <c r="BY44" i="18"/>
  <c r="BY17" i="18"/>
  <c r="BZ35" i="18"/>
  <c r="BZ56" i="18"/>
  <c r="CA31" i="18"/>
  <c r="CA53" i="18"/>
  <c r="CA10" i="18"/>
  <c r="CB44" i="18"/>
  <c r="CB19" i="18"/>
  <c r="BS52" i="18"/>
  <c r="BR41" i="18"/>
  <c r="BR11" i="18"/>
  <c r="BR55" i="18"/>
  <c r="BR40" i="18"/>
  <c r="BQ10" i="18"/>
  <c r="BQ54" i="18"/>
  <c r="BQ35" i="18"/>
  <c r="BR53" i="18"/>
  <c r="BR38" i="18"/>
  <c r="BQ56" i="18"/>
  <c r="BQ41" i="18"/>
  <c r="CB16" i="18"/>
  <c r="BQ34" i="18"/>
  <c r="BV43" i="18"/>
  <c r="BZ37" i="18"/>
  <c r="BT35" i="18"/>
  <c r="CR35" i="18" s="1"/>
  <c r="BR29" i="18"/>
  <c r="BS38" i="18"/>
  <c r="BT29" i="18"/>
  <c r="CR29" i="18" s="1"/>
  <c r="BU34" i="18"/>
  <c r="BU54" i="18"/>
  <c r="BW19" i="18"/>
  <c r="BX11" i="18"/>
  <c r="BZ55" i="18"/>
  <c r="CA46" i="18"/>
  <c r="BS39" i="18"/>
  <c r="BV45" i="18"/>
  <c r="BW36" i="18"/>
  <c r="BX38" i="18"/>
  <c r="BY25" i="18"/>
  <c r="CA19" i="18"/>
  <c r="CB11" i="18"/>
  <c r="BQ19" i="18"/>
  <c r="BR46" i="18"/>
  <c r="BQ33" i="18"/>
  <c r="CA32" i="18"/>
  <c r="CB17" i="18"/>
  <c r="BV17" i="18"/>
  <c r="BY29" i="18"/>
  <c r="BU33" i="18"/>
  <c r="BY53" i="18"/>
  <c r="BT19" i="18"/>
  <c r="CR19" i="18" s="1"/>
  <c r="BU41" i="18"/>
  <c r="BR33" i="18"/>
  <c r="BU56" i="18"/>
  <c r="BW53" i="18"/>
  <c r="BY56" i="18"/>
  <c r="CA20" i="18"/>
  <c r="BS15" i="18"/>
  <c r="BQ38" i="18"/>
  <c r="BQ11" i="18"/>
  <c r="BR54" i="18"/>
  <c r="BS34" i="18"/>
  <c r="BS24" i="18"/>
  <c r="BT41" i="18"/>
  <c r="CR41" i="18" s="1"/>
  <c r="BT56" i="18"/>
  <c r="CR56" i="18" s="1"/>
  <c r="BU30" i="18"/>
  <c r="BU46" i="18"/>
  <c r="BU25" i="18"/>
  <c r="BV44" i="18"/>
  <c r="BV18" i="18"/>
  <c r="BW39" i="18"/>
  <c r="BW15" i="18"/>
  <c r="BX29" i="18"/>
  <c r="BX45" i="18"/>
  <c r="BY39" i="18"/>
  <c r="BY16" i="18"/>
  <c r="BZ34" i="18"/>
  <c r="BZ25" i="18"/>
  <c r="CA42" i="18"/>
  <c r="CA18" i="18"/>
  <c r="CB39" i="18"/>
  <c r="CB18" i="18"/>
  <c r="BQ40" i="18"/>
  <c r="BR39" i="18"/>
  <c r="BS35" i="18"/>
  <c r="BS55" i="18"/>
  <c r="BT30" i="18"/>
  <c r="CR30" i="18" s="1"/>
  <c r="BT46" i="18"/>
  <c r="CR46" i="18" s="1"/>
  <c r="BU43" i="18"/>
  <c r="BU10" i="18"/>
  <c r="BV41" i="18"/>
  <c r="BV15" i="18"/>
  <c r="BW32" i="18"/>
  <c r="BW20" i="18"/>
  <c r="BX34" i="18"/>
  <c r="BX53" i="18"/>
  <c r="BY32" i="18"/>
  <c r="BY21" i="18"/>
  <c r="BZ39" i="18"/>
  <c r="BZ18" i="18"/>
  <c r="CA35" i="18"/>
  <c r="CA15" i="18"/>
  <c r="CB32" i="18"/>
  <c r="BS45" i="18"/>
  <c r="BQ24" i="18"/>
  <c r="BR24" i="18"/>
  <c r="BR36" i="18"/>
  <c r="BQ31" i="18"/>
  <c r="BR34" i="18"/>
  <c r="BQ25" i="18"/>
  <c r="BQ52" i="18"/>
  <c r="BQ37" i="18"/>
  <c r="BR19" i="18"/>
  <c r="BT45" i="18"/>
  <c r="CR45" i="18" s="1"/>
  <c r="BX33" i="18"/>
  <c r="BZ38" i="18"/>
  <c r="BS17" i="18"/>
  <c r="BU55" i="18"/>
  <c r="BX15" i="18"/>
  <c r="BZ43" i="18"/>
  <c r="CB36" i="18"/>
  <c r="BR17" i="18"/>
  <c r="CA16" i="18"/>
  <c r="BX20" i="18"/>
  <c r="CA29" i="18"/>
  <c r="BU40" i="18"/>
  <c r="BY20" i="18"/>
  <c r="BQ53" i="18"/>
  <c r="BU31" i="18"/>
  <c r="BW24" i="18"/>
  <c r="CA39" i="18"/>
  <c r="BS37" i="18"/>
  <c r="BR20" i="18"/>
  <c r="BQ21" i="18"/>
  <c r="EM13" i="18"/>
  <c r="EM58" i="18"/>
  <c r="EM27" i="18"/>
  <c r="AF84" i="11"/>
  <c r="AF43" i="11"/>
  <c r="AF79" i="11"/>
  <c r="AF80" i="11"/>
  <c r="AF82" i="11"/>
  <c r="AF83" i="11"/>
  <c r="AF69" i="11"/>
  <c r="AF34" i="11"/>
  <c r="AF36" i="11"/>
  <c r="AF25" i="11"/>
  <c r="AF41" i="11"/>
  <c r="AF78" i="11"/>
  <c r="AF73" i="11"/>
  <c r="AF33" i="11"/>
  <c r="AF32" i="11"/>
  <c r="AF44" i="11"/>
  <c r="AF37" i="11"/>
  <c r="AF45" i="11"/>
  <c r="AF75" i="11"/>
  <c r="AF72" i="11"/>
  <c r="AF42" i="11"/>
  <c r="AF40" i="11"/>
  <c r="AF35" i="11"/>
  <c r="AF31" i="11"/>
  <c r="AF85" i="11"/>
  <c r="AF74" i="11"/>
  <c r="AF76" i="11"/>
  <c r="AF77" i="11"/>
  <c r="AF71" i="11"/>
  <c r="AF70" i="11"/>
  <c r="AF86" i="11"/>
  <c r="AF38" i="11"/>
  <c r="AF46" i="11"/>
  <c r="AF60" i="11"/>
  <c r="AF13" i="11"/>
  <c r="AF58" i="11"/>
  <c r="AF39" i="11"/>
  <c r="AF20" i="11"/>
  <c r="AF54" i="11"/>
  <c r="AF28" i="11"/>
  <c r="AF52" i="11"/>
  <c r="AF66" i="11"/>
  <c r="AF56" i="11"/>
  <c r="AF51" i="11"/>
  <c r="AF27" i="11"/>
  <c r="AL84" i="11"/>
  <c r="AL82" i="11"/>
  <c r="AL79" i="11"/>
  <c r="AL69" i="11"/>
  <c r="AL74" i="11"/>
  <c r="AL83" i="11"/>
  <c r="AL31" i="11"/>
  <c r="AL45" i="11"/>
  <c r="AL80" i="11"/>
  <c r="AL43" i="11"/>
  <c r="AL71" i="11"/>
  <c r="AL32" i="11"/>
  <c r="AL35" i="11"/>
  <c r="AL36" i="11"/>
  <c r="AL85" i="11"/>
  <c r="AL77" i="11"/>
  <c r="AL70" i="11"/>
  <c r="AL44" i="11"/>
  <c r="AL42" i="11"/>
  <c r="AL25" i="11"/>
  <c r="AL76" i="11"/>
  <c r="AL73" i="11"/>
  <c r="AL33" i="11"/>
  <c r="AL38" i="11"/>
  <c r="AL37" i="11"/>
  <c r="AL41" i="11"/>
  <c r="AL78" i="11"/>
  <c r="AL75" i="11"/>
  <c r="AL72" i="11"/>
  <c r="AL86" i="11"/>
  <c r="AL34" i="11"/>
  <c r="AL46" i="11"/>
  <c r="AL40" i="11"/>
  <c r="AL28" i="11"/>
  <c r="AL51" i="11"/>
  <c r="AL66" i="11"/>
  <c r="AL39" i="11"/>
  <c r="AL58" i="11"/>
  <c r="AL60" i="11"/>
  <c r="AL20" i="11"/>
  <c r="AL27" i="11"/>
  <c r="AL54" i="11"/>
  <c r="AL56" i="11"/>
  <c r="AL52" i="11"/>
  <c r="AL13" i="11"/>
  <c r="EV13" i="18"/>
  <c r="EV27" i="18"/>
  <c r="EV58" i="18"/>
  <c r="EF38" i="18"/>
  <c r="EG38" i="18" s="1"/>
  <c r="EH38" i="18" s="1"/>
  <c r="J127" i="11"/>
  <c r="K127" i="11" s="1"/>
  <c r="O127" i="11"/>
  <c r="AF81" i="11"/>
  <c r="AJ81" i="11"/>
  <c r="AL81" i="11"/>
  <c r="AK29" i="11"/>
  <c r="AE62" i="11"/>
  <c r="N145" i="34"/>
  <c r="F148" i="34"/>
  <c r="N148" i="34" s="1"/>
  <c r="EI35" i="18"/>
  <c r="G145" i="34"/>
  <c r="O16" i="34"/>
  <c r="P108" i="11"/>
  <c r="Q108" i="11" s="1"/>
  <c r="P133" i="11"/>
  <c r="Q133" i="11" s="1"/>
  <c r="P158" i="11"/>
  <c r="Q158" i="11" s="1"/>
  <c r="P106" i="11"/>
  <c r="Q106" i="11" s="1"/>
  <c r="P114" i="11"/>
  <c r="Q114" i="11" s="1"/>
  <c r="P152" i="11"/>
  <c r="Q152" i="11" s="1"/>
  <c r="P109" i="11"/>
  <c r="Q109" i="11" s="1"/>
  <c r="P115" i="11"/>
  <c r="Q115" i="11" s="1"/>
  <c r="P104" i="11"/>
  <c r="Q104" i="11" s="1"/>
  <c r="P132" i="11"/>
  <c r="EX31" i="18"/>
  <c r="FA31" i="18" s="1"/>
  <c r="D31" i="13"/>
  <c r="E154" i="34" s="1"/>
  <c r="M154" i="34" s="1"/>
  <c r="P100" i="11"/>
  <c r="Q100" i="11" s="1"/>
  <c r="O12" i="18"/>
  <c r="AF42" i="17"/>
  <c r="AH41" i="17"/>
  <c r="AF12" i="5" s="1"/>
  <c r="AH52" i="17"/>
  <c r="AR12" i="5" s="1"/>
  <c r="AF53" i="17"/>
  <c r="AQ30" i="23"/>
  <c r="AE30" i="23"/>
  <c r="AF64" i="17"/>
  <c r="AH63" i="17"/>
  <c r="BD12" i="5" s="1"/>
  <c r="P151" i="11"/>
  <c r="Q151" i="11" s="1"/>
  <c r="EX10" i="18"/>
  <c r="P10" i="18"/>
  <c r="FL17" i="18"/>
  <c r="Q17" i="18"/>
  <c r="P16" i="18"/>
  <c r="AM64" i="17"/>
  <c r="AO63" i="17"/>
  <c r="BD13" i="5" s="1"/>
  <c r="AT31" i="17"/>
  <c r="AV30" i="17"/>
  <c r="T14" i="5" s="1"/>
  <c r="G32" i="23"/>
  <c r="AE31" i="23"/>
  <c r="AE11" i="5"/>
  <c r="EI36" i="18"/>
  <c r="AM31" i="17"/>
  <c r="AO30" i="17"/>
  <c r="T13" i="5" s="1"/>
  <c r="EK33" i="18"/>
  <c r="EN33" i="18"/>
  <c r="EV33" i="18"/>
  <c r="ER33" i="18"/>
  <c r="EO33" i="18"/>
  <c r="ET33" i="18"/>
  <c r="EM33" i="18"/>
  <c r="EQ33" i="18"/>
  <c r="EP33" i="18"/>
  <c r="EL33" i="18"/>
  <c r="ES33" i="18"/>
  <c r="EU33" i="18"/>
  <c r="AQ11" i="5"/>
  <c r="AQ31" i="23"/>
  <c r="AV19" i="17"/>
  <c r="H14" i="5" s="1"/>
  <c r="AT20" i="17"/>
  <c r="AO41" i="17"/>
  <c r="AF13" i="5" s="1"/>
  <c r="AM42" i="17"/>
  <c r="EN10" i="18"/>
  <c r="EO10" i="18"/>
  <c r="EQ10" i="18"/>
  <c r="ER10" i="18"/>
  <c r="EU10" i="18"/>
  <c r="EV10" i="18"/>
  <c r="EP10" i="18"/>
  <c r="ET10" i="18"/>
  <c r="ES10" i="18"/>
  <c r="EL10" i="18"/>
  <c r="EK10" i="18"/>
  <c r="EM10" i="18"/>
  <c r="AT53" i="17"/>
  <c r="AV52" i="17"/>
  <c r="AR14" i="5" s="1"/>
  <c r="EN36" i="18"/>
  <c r="ES36" i="18"/>
  <c r="ET36" i="18"/>
  <c r="EO36" i="18"/>
  <c r="EM36" i="18"/>
  <c r="EU36" i="18"/>
  <c r="EL36" i="18"/>
  <c r="EP36" i="18"/>
  <c r="ER36" i="18"/>
  <c r="EK36" i="18"/>
  <c r="EQ36" i="18"/>
  <c r="EV36" i="18"/>
  <c r="AO52" i="17"/>
  <c r="AR13" i="5" s="1"/>
  <c r="AM53" i="17"/>
  <c r="EW17" i="18"/>
  <c r="FJ17" i="18"/>
  <c r="FH17" i="18"/>
  <c r="FC17" i="18"/>
  <c r="FG17" i="18"/>
  <c r="FI17" i="18"/>
  <c r="FF17" i="18"/>
  <c r="FA17" i="18"/>
  <c r="FE17" i="18"/>
  <c r="EZ17" i="18"/>
  <c r="FD17" i="18"/>
  <c r="FB17" i="18"/>
  <c r="EY17" i="18"/>
  <c r="EI33" i="18"/>
  <c r="AE32" i="23"/>
  <c r="AT64" i="17"/>
  <c r="AV63" i="17"/>
  <c r="BD14" i="5" s="1"/>
  <c r="EX36" i="18"/>
  <c r="P36" i="18"/>
  <c r="S32" i="23"/>
  <c r="EI10" i="18"/>
  <c r="EI12" i="18" s="1"/>
  <c r="P154" i="11"/>
  <c r="Q154" i="11" s="1"/>
  <c r="AT42" i="17"/>
  <c r="AV41" i="17"/>
  <c r="AF14" i="5" s="1"/>
  <c r="S31" i="23"/>
  <c r="S11" i="5"/>
  <c r="AQ32" i="23"/>
  <c r="P33" i="18"/>
  <c r="EX33" i="18"/>
  <c r="FL34" i="18"/>
  <c r="Q34" i="18"/>
  <c r="FL31" i="18"/>
  <c r="Q31" i="18"/>
  <c r="BD13" i="19"/>
  <c r="BP22" i="19"/>
  <c r="FL35" i="18"/>
  <c r="Q35" i="18"/>
  <c r="J16" i="17"/>
  <c r="I16" i="17"/>
  <c r="AC17" i="17"/>
  <c r="AD17" i="17"/>
  <c r="EW31" i="18"/>
  <c r="EE57" i="18"/>
  <c r="EW34" i="18"/>
  <c r="DW26" i="18"/>
  <c r="G69" i="12"/>
  <c r="G31" i="13"/>
  <c r="H154" i="34" s="1"/>
  <c r="P154" i="34" s="1"/>
  <c r="AM21" i="17"/>
  <c r="AO20" i="17"/>
  <c r="I13" i="5" s="1"/>
  <c r="P111" i="11"/>
  <c r="Q111" i="11" s="1"/>
  <c r="AR13" i="19"/>
  <c r="BC22" i="19"/>
  <c r="P145" i="11"/>
  <c r="Q145" i="11" s="1"/>
  <c r="EY30" i="18"/>
  <c r="EZ30" i="18"/>
  <c r="FB30" i="18"/>
  <c r="FE30" i="18"/>
  <c r="FA30" i="18"/>
  <c r="FD30" i="18"/>
  <c r="FF30" i="18"/>
  <c r="FI30" i="18"/>
  <c r="FC30" i="18"/>
  <c r="FH30" i="18"/>
  <c r="FJ30" i="18"/>
  <c r="FG30" i="18"/>
  <c r="D77" i="19"/>
  <c r="N36" i="34"/>
  <c r="O15" i="18"/>
  <c r="EJ15" i="18" s="1"/>
  <c r="T26" i="18"/>
  <c r="T59" i="18" s="1"/>
  <c r="U11" i="18"/>
  <c r="EW30" i="18"/>
  <c r="EC57" i="18"/>
  <c r="EA57" i="18"/>
  <c r="ED57" i="18"/>
  <c r="P147" i="11"/>
  <c r="Q147" i="11" s="1"/>
  <c r="P143" i="11"/>
  <c r="Q143" i="11" s="1"/>
  <c r="U29" i="18"/>
  <c r="EY34" i="18"/>
  <c r="EZ34" i="18"/>
  <c r="FB34" i="18"/>
  <c r="FE34" i="18"/>
  <c r="FA34" i="18"/>
  <c r="FD34" i="18"/>
  <c r="FF34" i="18"/>
  <c r="FC34" i="18"/>
  <c r="FI34" i="18"/>
  <c r="FH34" i="18"/>
  <c r="FJ34" i="18"/>
  <c r="FG34" i="18"/>
  <c r="EX32" i="18"/>
  <c r="P32" i="18"/>
  <c r="P153" i="11"/>
  <c r="Q153" i="11" s="1"/>
  <c r="AG20" i="22"/>
  <c r="DI20" i="22" s="1"/>
  <c r="AG22" i="19"/>
  <c r="AG13" i="19" s="1"/>
  <c r="P155" i="11"/>
  <c r="Q155" i="11" s="1"/>
  <c r="EY35" i="18"/>
  <c r="FA35" i="18"/>
  <c r="EZ35" i="18"/>
  <c r="FC35" i="18"/>
  <c r="FB35" i="18"/>
  <c r="FG35" i="18"/>
  <c r="FD35" i="18"/>
  <c r="FF35" i="18"/>
  <c r="FI35" i="18"/>
  <c r="FE35" i="18"/>
  <c r="FH35" i="18"/>
  <c r="FJ35" i="18"/>
  <c r="P157" i="11"/>
  <c r="Q157" i="11" s="1"/>
  <c r="AD85" i="19"/>
  <c r="EB57" i="18"/>
  <c r="DZ57" i="18"/>
  <c r="DX57" i="18"/>
  <c r="P107" i="11"/>
  <c r="Q107" i="11" s="1"/>
  <c r="D13" i="19"/>
  <c r="EW35" i="18"/>
  <c r="H31" i="23"/>
  <c r="P99" i="11"/>
  <c r="Q99" i="11" s="1"/>
  <c r="BD16" i="23"/>
  <c r="BE16" i="23"/>
  <c r="EI32" i="18"/>
  <c r="EN11" i="18"/>
  <c r="EO11" i="18"/>
  <c r="EP11" i="18"/>
  <c r="EM11" i="18"/>
  <c r="EQ11" i="18"/>
  <c r="ES11" i="18"/>
  <c r="EK11" i="18"/>
  <c r="EL11" i="18"/>
  <c r="ER11" i="18"/>
  <c r="ET11" i="18"/>
  <c r="EU11" i="18"/>
  <c r="EV11" i="18"/>
  <c r="DY57" i="18"/>
  <c r="DW57" i="18"/>
  <c r="EI29" i="18"/>
  <c r="Q22" i="19"/>
  <c r="Q20" i="22"/>
  <c r="CQ20" i="22" s="1"/>
  <c r="AC28" i="19"/>
  <c r="D16" i="23"/>
  <c r="DM30" i="18"/>
  <c r="AD22" i="19"/>
  <c r="AD20" i="22"/>
  <c r="AD16" i="36" s="1"/>
  <c r="AP28" i="19"/>
  <c r="D85" i="19"/>
  <c r="AR16" i="23"/>
  <c r="AS16" i="23"/>
  <c r="EM29" i="18"/>
  <c r="EL29" i="18"/>
  <c r="EK29" i="18"/>
  <c r="EN29" i="18"/>
  <c r="EO29" i="18"/>
  <c r="EP29" i="18"/>
  <c r="ER29" i="18"/>
  <c r="EQ29" i="18"/>
  <c r="ES29" i="18"/>
  <c r="ET29" i="18"/>
  <c r="EU29" i="18"/>
  <c r="EV29" i="18"/>
  <c r="EL32" i="18"/>
  <c r="EK32" i="18"/>
  <c r="EM32" i="18"/>
  <c r="EQ32" i="18"/>
  <c r="ES32" i="18"/>
  <c r="EN32" i="18"/>
  <c r="EO32" i="18"/>
  <c r="EP32" i="18"/>
  <c r="ER32" i="18"/>
  <c r="EV32" i="18"/>
  <c r="ET32" i="18"/>
  <c r="EU32" i="18"/>
  <c r="W17" i="18" l="1"/>
  <c r="W34" i="18"/>
  <c r="W35" i="18"/>
  <c r="W31" i="18"/>
  <c r="V33" i="18"/>
  <c r="AN33" i="18"/>
  <c r="V16" i="18"/>
  <c r="AN16" i="18"/>
  <c r="V36" i="18"/>
  <c r="AN36" i="18"/>
  <c r="V43" i="18"/>
  <c r="AN43" i="18"/>
  <c r="V38" i="18"/>
  <c r="AN38" i="18"/>
  <c r="V21" i="18"/>
  <c r="AN21" i="18"/>
  <c r="V44" i="18"/>
  <c r="AN44" i="18"/>
  <c r="V19" i="18"/>
  <c r="AN19" i="18"/>
  <c r="V39" i="18"/>
  <c r="AN39" i="18"/>
  <c r="V41" i="18"/>
  <c r="AN41" i="18"/>
  <c r="V32" i="18"/>
  <c r="AN32" i="18"/>
  <c r="V10" i="18"/>
  <c r="AN10" i="18"/>
  <c r="V46" i="18"/>
  <c r="AN46" i="18"/>
  <c r="V45" i="18"/>
  <c r="AN45" i="18"/>
  <c r="V40" i="18"/>
  <c r="FL40" i="18" s="1"/>
  <c r="AN40" i="18"/>
  <c r="V30" i="18"/>
  <c r="AN30" i="18"/>
  <c r="EA105" i="21"/>
  <c r="DY105" i="21"/>
  <c r="DZ105" i="21"/>
  <c r="DR105" i="21"/>
  <c r="P169" i="11"/>
  <c r="AB17" i="17"/>
  <c r="AA17" i="17" s="1"/>
  <c r="Y18" i="17" s="1"/>
  <c r="Z18" i="17" s="1"/>
  <c r="BE26" i="18"/>
  <c r="DR29" i="23"/>
  <c r="L150" i="12" s="1"/>
  <c r="EA29" i="23"/>
  <c r="DY29" i="23"/>
  <c r="DZ29" i="23"/>
  <c r="CV19" i="22"/>
  <c r="CV15" i="36"/>
  <c r="P168" i="11"/>
  <c r="Q168" i="11" s="1"/>
  <c r="P130" i="11"/>
  <c r="W78" i="21"/>
  <c r="P149" i="11"/>
  <c r="Q149" i="11" s="1"/>
  <c r="V18" i="17"/>
  <c r="F17" i="17"/>
  <c r="P124" i="11"/>
  <c r="Q124" i="11" s="1"/>
  <c r="AT59" i="18"/>
  <c r="V43" i="36" s="1"/>
  <c r="P18" i="17"/>
  <c r="K166" i="11"/>
  <c r="P166" i="11"/>
  <c r="K162" i="11"/>
  <c r="P162" i="11"/>
  <c r="K163" i="11"/>
  <c r="P163" i="11"/>
  <c r="K122" i="11"/>
  <c r="P122" i="11"/>
  <c r="K118" i="11"/>
  <c r="P118" i="11"/>
  <c r="K164" i="11"/>
  <c r="P164" i="11"/>
  <c r="K169" i="11"/>
  <c r="Q169" i="11" s="1"/>
  <c r="L18" i="17"/>
  <c r="M18" i="17" s="1"/>
  <c r="BI26" i="18"/>
  <c r="K130" i="11"/>
  <c r="K119" i="11"/>
  <c r="P119" i="11"/>
  <c r="P120" i="11"/>
  <c r="Q120" i="11" s="1"/>
  <c r="Q132" i="11"/>
  <c r="K131" i="11"/>
  <c r="P131" i="11"/>
  <c r="DQ16" i="36"/>
  <c r="DW15" i="36"/>
  <c r="DV16" i="36"/>
  <c r="DX15" i="36"/>
  <c r="DY15" i="36"/>
  <c r="DN16" i="36"/>
  <c r="CR15" i="36"/>
  <c r="CW20" i="22"/>
  <c r="N83" i="19"/>
  <c r="N42" i="22" s="1"/>
  <c r="M83" i="19"/>
  <c r="M42" i="22" s="1"/>
  <c r="N77" i="19"/>
  <c r="M77" i="19"/>
  <c r="AP59" i="18"/>
  <c r="R43" i="36" s="1"/>
  <c r="K112" i="11"/>
  <c r="P112" i="11"/>
  <c r="P190" i="19"/>
  <c r="L189" i="19"/>
  <c r="L87" i="19" s="1"/>
  <c r="L83" i="19" s="1"/>
  <c r="K105" i="11"/>
  <c r="P105" i="11"/>
  <c r="AD63" i="21"/>
  <c r="DL63" i="21" s="1"/>
  <c r="AD168" i="19"/>
  <c r="AK63" i="21"/>
  <c r="DT63" i="21" s="1"/>
  <c r="AK168" i="19"/>
  <c r="AK190" i="19" s="1"/>
  <c r="AF63" i="21"/>
  <c r="DN63" i="21" s="1"/>
  <c r="AF168" i="19"/>
  <c r="AF190" i="19" s="1"/>
  <c r="EM16" i="18"/>
  <c r="EN16" i="18" s="1"/>
  <c r="EO16" i="18" s="1"/>
  <c r="EX16" i="18"/>
  <c r="EY16" i="18" s="1"/>
  <c r="EZ16" i="18" s="1"/>
  <c r="K148" i="11"/>
  <c r="P148" i="11"/>
  <c r="AL63" i="21"/>
  <c r="DU63" i="21" s="1"/>
  <c r="AL168" i="19"/>
  <c r="AL190" i="19" s="1"/>
  <c r="AG63" i="21"/>
  <c r="DO63" i="21" s="1"/>
  <c r="AG168" i="19"/>
  <c r="AG190" i="19" s="1"/>
  <c r="AM63" i="21"/>
  <c r="DV63" i="21" s="1"/>
  <c r="AM168" i="19"/>
  <c r="AM190" i="19" s="1"/>
  <c r="CU15" i="36"/>
  <c r="K146" i="11"/>
  <c r="P146" i="11"/>
  <c r="Q146" i="11" s="1"/>
  <c r="Q190" i="19"/>
  <c r="AC190" i="19" s="1"/>
  <c r="AC168" i="19"/>
  <c r="AH63" i="21"/>
  <c r="DP63" i="21" s="1"/>
  <c r="AH168" i="19"/>
  <c r="AH190" i="19" s="1"/>
  <c r="AN63" i="21"/>
  <c r="DW63" i="21" s="1"/>
  <c r="AN168" i="19"/>
  <c r="AN190" i="19" s="1"/>
  <c r="AI63" i="21"/>
  <c r="DQ63" i="21" s="1"/>
  <c r="AI168" i="19"/>
  <c r="AI190" i="19" s="1"/>
  <c r="EX21" i="18"/>
  <c r="EY21" i="18" s="1"/>
  <c r="EJ18" i="18"/>
  <c r="CT19" i="22"/>
  <c r="K160" i="11"/>
  <c r="P160" i="11"/>
  <c r="AC63" i="21"/>
  <c r="E74" i="12" s="1"/>
  <c r="AO63" i="21"/>
  <c r="AO168" i="19"/>
  <c r="AO190" i="19" s="1"/>
  <c r="AJ63" i="21"/>
  <c r="DS63" i="21" s="1"/>
  <c r="AJ168" i="19"/>
  <c r="AJ190" i="19" s="1"/>
  <c r="AE63" i="21"/>
  <c r="DM63" i="21" s="1"/>
  <c r="AE168" i="19"/>
  <c r="AE190" i="19" s="1"/>
  <c r="W17" i="17"/>
  <c r="CS43" i="36"/>
  <c r="EM19" i="18"/>
  <c r="EN19" i="18" s="1"/>
  <c r="EX19" i="18"/>
  <c r="EB16" i="18"/>
  <c r="DY15" i="18"/>
  <c r="U159" i="11"/>
  <c r="U177" i="11" s="1"/>
  <c r="Z82" i="21"/>
  <c r="Z187" i="19"/>
  <c r="Z209" i="19" s="1"/>
  <c r="R183" i="19"/>
  <c r="R205" i="19" s="1"/>
  <c r="AB78" i="21"/>
  <c r="DK81" i="21" s="1"/>
  <c r="AA160" i="1"/>
  <c r="Y82" i="21"/>
  <c r="Y187" i="19"/>
  <c r="Y209" i="19" s="1"/>
  <c r="S82" i="21"/>
  <c r="CS82" i="21" s="1"/>
  <c r="S187" i="19"/>
  <c r="S209" i="19" s="1"/>
  <c r="T187" i="19"/>
  <c r="T209" i="19" s="1"/>
  <c r="T82" i="21"/>
  <c r="CT82" i="21" s="1"/>
  <c r="V183" i="19"/>
  <c r="V205" i="19" s="1"/>
  <c r="U160" i="1"/>
  <c r="AA183" i="19"/>
  <c r="AA205" i="19" s="1"/>
  <c r="Z160" i="1"/>
  <c r="W160" i="1"/>
  <c r="O187" i="19"/>
  <c r="O82" i="21"/>
  <c r="P82" i="21" s="1"/>
  <c r="D93" i="12" s="1"/>
  <c r="Q78" i="21"/>
  <c r="P160" i="1"/>
  <c r="U183" i="19"/>
  <c r="U205" i="19" s="1"/>
  <c r="T160" i="1"/>
  <c r="DY16" i="36"/>
  <c r="DH16" i="36"/>
  <c r="DR18" i="36"/>
  <c r="DG15" i="23"/>
  <c r="DP15" i="36"/>
  <c r="DQ15" i="36"/>
  <c r="DL16" i="36"/>
  <c r="DK16" i="36"/>
  <c r="CV16" i="36"/>
  <c r="CT16" i="36"/>
  <c r="DR21" i="36"/>
  <c r="DR28" i="36"/>
  <c r="BM15" i="23"/>
  <c r="BP16" i="36"/>
  <c r="BL15" i="23"/>
  <c r="BP15" i="36"/>
  <c r="Q16" i="36"/>
  <c r="CQ16" i="36" s="1"/>
  <c r="R16" i="36"/>
  <c r="CT16" i="23"/>
  <c r="CC16" i="36"/>
  <c r="BC16" i="36"/>
  <c r="BC15" i="36"/>
  <c r="DO15" i="36"/>
  <c r="AP15" i="36"/>
  <c r="CZ16" i="36"/>
  <c r="DF20" i="22"/>
  <c r="AE16" i="36"/>
  <c r="DA16" i="36" s="1"/>
  <c r="DH20" i="22"/>
  <c r="AG16" i="36"/>
  <c r="DF16" i="36" s="1"/>
  <c r="AH16" i="36"/>
  <c r="DP16" i="36" s="1"/>
  <c r="DA15" i="36"/>
  <c r="H19" i="36"/>
  <c r="G15" i="23"/>
  <c r="G15" i="36"/>
  <c r="P43" i="36"/>
  <c r="CX15" i="36"/>
  <c r="BQ5" i="36"/>
  <c r="CW15" i="36"/>
  <c r="CS15" i="36"/>
  <c r="DB15" i="36"/>
  <c r="CY15" i="36"/>
  <c r="EB15" i="36"/>
  <c r="EB41" i="36"/>
  <c r="EB25" i="36"/>
  <c r="EB16" i="36"/>
  <c r="EB21" i="36"/>
  <c r="EB28" i="36"/>
  <c r="EB18" i="36"/>
  <c r="BQ30" i="36"/>
  <c r="BD32" i="36"/>
  <c r="H32" i="36"/>
  <c r="BD30" i="36"/>
  <c r="AR30" i="36"/>
  <c r="G30" i="36"/>
  <c r="R27" i="36"/>
  <c r="AC30" i="36"/>
  <c r="AR32" i="36"/>
  <c r="T31" i="36"/>
  <c r="BD31" i="36"/>
  <c r="BQ32" i="36"/>
  <c r="AE27" i="36"/>
  <c r="AQ27" i="36"/>
  <c r="AF32" i="36"/>
  <c r="I31" i="36"/>
  <c r="T32" i="36"/>
  <c r="AR31" i="36"/>
  <c r="AF31" i="36"/>
  <c r="AF30" i="36"/>
  <c r="BQ31" i="36"/>
  <c r="S27" i="36"/>
  <c r="AH183" i="19"/>
  <c r="AH205" i="19" s="1"/>
  <c r="K98" i="11"/>
  <c r="P98" i="11"/>
  <c r="DN39" i="21"/>
  <c r="DM21" i="23"/>
  <c r="DL21" i="23"/>
  <c r="DL28" i="23"/>
  <c r="DD29" i="21"/>
  <c r="DN19" i="22"/>
  <c r="DM36" i="21"/>
  <c r="DM22" i="21"/>
  <c r="DM19" i="22"/>
  <c r="DL50" i="21"/>
  <c r="DL31" i="21"/>
  <c r="DL13" i="21"/>
  <c r="DL14" i="21"/>
  <c r="DL17" i="21"/>
  <c r="DL109" i="21"/>
  <c r="DL87" i="21"/>
  <c r="DM109" i="21"/>
  <c r="DL20" i="21"/>
  <c r="DL46" i="21"/>
  <c r="DM47" i="21"/>
  <c r="DL68" i="21"/>
  <c r="DL27" i="21"/>
  <c r="DL43" i="21"/>
  <c r="DM20" i="21"/>
  <c r="DL19" i="21"/>
  <c r="DM32" i="21"/>
  <c r="DM45" i="21"/>
  <c r="DM73" i="21"/>
  <c r="DM10" i="21"/>
  <c r="DM79" i="21"/>
  <c r="DM15" i="21"/>
  <c r="DM65" i="21"/>
  <c r="DL40" i="21"/>
  <c r="DM18" i="21"/>
  <c r="DM31" i="21"/>
  <c r="DL20" i="22"/>
  <c r="DL28" i="21"/>
  <c r="DL35" i="21"/>
  <c r="AX55" i="11"/>
  <c r="DL18" i="23"/>
  <c r="DM41" i="23"/>
  <c r="DM25" i="23"/>
  <c r="DM38" i="21"/>
  <c r="DM26" i="21"/>
  <c r="DM46" i="21"/>
  <c r="DM28" i="21"/>
  <c r="DM20" i="22"/>
  <c r="DL44" i="22"/>
  <c r="DM52" i="21"/>
  <c r="DL66" i="21"/>
  <c r="DL34" i="21"/>
  <c r="DL47" i="21"/>
  <c r="DL16" i="21"/>
  <c r="DL30" i="21"/>
  <c r="DM81" i="21"/>
  <c r="DL21" i="21"/>
  <c r="DL72" i="21"/>
  <c r="DM70" i="21"/>
  <c r="DL12" i="21"/>
  <c r="DL64" i="21"/>
  <c r="DL75" i="21"/>
  <c r="DL33" i="21"/>
  <c r="DM30" i="21"/>
  <c r="DL41" i="21"/>
  <c r="DM43" i="21"/>
  <c r="DL38" i="21"/>
  <c r="DL36" i="21"/>
  <c r="DM29" i="21"/>
  <c r="DM41" i="21"/>
  <c r="DM69" i="21"/>
  <c r="DM75" i="21"/>
  <c r="DM68" i="21"/>
  <c r="DM13" i="21"/>
  <c r="DM17" i="21"/>
  <c r="DM33" i="21"/>
  <c r="DM28" i="23"/>
  <c r="DM18" i="23"/>
  <c r="DM71" i="21"/>
  <c r="DM27" i="21"/>
  <c r="DL79" i="21"/>
  <c r="DL10" i="21"/>
  <c r="DL18" i="21"/>
  <c r="DL39" i="21"/>
  <c r="DM74" i="21"/>
  <c r="DL67" i="21"/>
  <c r="DL45" i="21"/>
  <c r="DL48" i="21"/>
  <c r="DL44" i="21"/>
  <c r="DM76" i="21"/>
  <c r="DM19" i="21"/>
  <c r="DM44" i="21"/>
  <c r="DL32" i="21"/>
  <c r="DM64" i="21"/>
  <c r="DM67" i="21"/>
  <c r="DL76" i="21"/>
  <c r="DM97" i="21"/>
  <c r="DL65" i="21"/>
  <c r="DN71" i="21"/>
  <c r="DN72" i="21"/>
  <c r="DN75" i="21"/>
  <c r="DN42" i="21"/>
  <c r="DM44" i="22"/>
  <c r="DL81" i="21"/>
  <c r="DL29" i="21"/>
  <c r="DL42" i="21"/>
  <c r="DL24" i="21"/>
  <c r="DN25" i="23"/>
  <c r="DN18" i="23"/>
  <c r="DL25" i="23"/>
  <c r="DM16" i="21"/>
  <c r="DM35" i="21"/>
  <c r="DM40" i="21"/>
  <c r="DM21" i="21"/>
  <c r="DL19" i="22"/>
  <c r="DM22" i="22"/>
  <c r="DN44" i="22"/>
  <c r="DL22" i="22"/>
  <c r="DM39" i="21"/>
  <c r="DL15" i="21"/>
  <c r="DM34" i="21"/>
  <c r="DL22" i="21"/>
  <c r="DL69" i="21"/>
  <c r="DM12" i="21"/>
  <c r="DL80" i="21"/>
  <c r="DL52" i="21"/>
  <c r="DL71" i="21"/>
  <c r="DL74" i="21"/>
  <c r="DM66" i="21"/>
  <c r="DM87" i="21"/>
  <c r="DL97" i="21"/>
  <c r="DL77" i="21"/>
  <c r="DL73" i="21"/>
  <c r="DL70" i="21"/>
  <c r="DL26" i="21"/>
  <c r="DM77" i="21"/>
  <c r="DM50" i="21"/>
  <c r="DM48" i="21"/>
  <c r="DM42" i="21"/>
  <c r="DM72" i="21"/>
  <c r="DM14" i="21"/>
  <c r="DM80" i="21"/>
  <c r="DM24" i="21"/>
  <c r="DD48" i="21"/>
  <c r="DN28" i="23"/>
  <c r="DN41" i="23"/>
  <c r="DN21" i="23"/>
  <c r="DN69" i="21"/>
  <c r="DN68" i="21"/>
  <c r="DN70" i="21"/>
  <c r="DN26" i="21"/>
  <c r="DN81" i="21"/>
  <c r="DN97" i="21"/>
  <c r="DN109" i="21"/>
  <c r="DN14" i="21"/>
  <c r="DN27" i="21"/>
  <c r="DN22" i="21"/>
  <c r="DN45" i="21"/>
  <c r="DN38" i="21"/>
  <c r="DN31" i="21"/>
  <c r="DN35" i="21"/>
  <c r="DN52" i="21"/>
  <c r="DN48" i="21"/>
  <c r="DN87" i="21"/>
  <c r="DN80" i="21"/>
  <c r="DN29" i="21"/>
  <c r="DN73" i="21"/>
  <c r="DN32" i="21"/>
  <c r="DN20" i="21"/>
  <c r="DN46" i="21"/>
  <c r="DN33" i="21"/>
  <c r="DN16" i="21"/>
  <c r="DN36" i="21"/>
  <c r="DN34" i="21"/>
  <c r="DN41" i="21"/>
  <c r="DN30" i="21"/>
  <c r="DN67" i="21"/>
  <c r="DN66" i="21"/>
  <c r="DN22" i="22"/>
  <c r="DN64" i="21"/>
  <c r="DN76" i="21"/>
  <c r="DN77" i="21"/>
  <c r="DN74" i="21"/>
  <c r="DN20" i="22"/>
  <c r="DN43" i="21"/>
  <c r="DN21" i="21"/>
  <c r="DN19" i="21"/>
  <c r="DN15" i="21"/>
  <c r="DN65" i="21"/>
  <c r="DN13" i="21"/>
  <c r="DN44" i="21"/>
  <c r="DN24" i="21"/>
  <c r="DN47" i="21"/>
  <c r="DN12" i="21"/>
  <c r="DN79" i="21"/>
  <c r="DN28" i="21"/>
  <c r="DN10" i="21"/>
  <c r="DN18" i="21"/>
  <c r="DN17" i="21"/>
  <c r="DN40" i="21"/>
  <c r="DN50" i="21"/>
  <c r="DQ25" i="23"/>
  <c r="BE57" i="18"/>
  <c r="AX23" i="11"/>
  <c r="AX15" i="11"/>
  <c r="AV22" i="11"/>
  <c r="FM40" i="18"/>
  <c r="AX64" i="11"/>
  <c r="AX21" i="11"/>
  <c r="AX29" i="11"/>
  <c r="AX14" i="11"/>
  <c r="AX63" i="11"/>
  <c r="AX61" i="11"/>
  <c r="AV15" i="11"/>
  <c r="AX68" i="11"/>
  <c r="AX47" i="11"/>
  <c r="DD30" i="21"/>
  <c r="DD10" i="21"/>
  <c r="DD63" i="21"/>
  <c r="DD79" i="21"/>
  <c r="BJ26" i="18"/>
  <c r="DD33" i="21"/>
  <c r="DD87" i="21"/>
  <c r="DE44" i="22"/>
  <c r="K38" i="12" s="1"/>
  <c r="K61" i="25" s="1"/>
  <c r="DD44" i="22"/>
  <c r="DE22" i="22"/>
  <c r="K20" i="12" s="1"/>
  <c r="DD22" i="22"/>
  <c r="Q131" i="19"/>
  <c r="DD76" i="21"/>
  <c r="DD74" i="21"/>
  <c r="DD75" i="21"/>
  <c r="DD81" i="21"/>
  <c r="DD36" i="21"/>
  <c r="DD71" i="21"/>
  <c r="DD73" i="21"/>
  <c r="DD45" i="21"/>
  <c r="DD28" i="21"/>
  <c r="DD80" i="21"/>
  <c r="DD35" i="21"/>
  <c r="DD65" i="21"/>
  <c r="DD14" i="21"/>
  <c r="DD69" i="21"/>
  <c r="DD34" i="21"/>
  <c r="DD15" i="21"/>
  <c r="DD66" i="21"/>
  <c r="DD43" i="21"/>
  <c r="DD21" i="21"/>
  <c r="DD26" i="21"/>
  <c r="DD40" i="21"/>
  <c r="DD67" i="21"/>
  <c r="DD77" i="21"/>
  <c r="DD17" i="21"/>
  <c r="DD70" i="21"/>
  <c r="DD42" i="21"/>
  <c r="DD39" i="21"/>
  <c r="DD97" i="21"/>
  <c r="DD22" i="21"/>
  <c r="DD64" i="21"/>
  <c r="DD16" i="21"/>
  <c r="DD31" i="21"/>
  <c r="DD19" i="21"/>
  <c r="DD44" i="21"/>
  <c r="DD47" i="21"/>
  <c r="DD24" i="21"/>
  <c r="DD12" i="21"/>
  <c r="DD13" i="21"/>
  <c r="DD68" i="21"/>
  <c r="DD46" i="21"/>
  <c r="DD27" i="21"/>
  <c r="DD41" i="21"/>
  <c r="DD72" i="21"/>
  <c r="DD38" i="21"/>
  <c r="DD18" i="21"/>
  <c r="DD20" i="21"/>
  <c r="DD32" i="21"/>
  <c r="DB20" i="22"/>
  <c r="CY16" i="23"/>
  <c r="DD28" i="23"/>
  <c r="DD21" i="23"/>
  <c r="CT85" i="21"/>
  <c r="DD18" i="23"/>
  <c r="CV86" i="21"/>
  <c r="CU86" i="21"/>
  <c r="CU16" i="23"/>
  <c r="CV16" i="23"/>
  <c r="DJ15" i="23"/>
  <c r="CW19" i="22"/>
  <c r="DK15" i="23"/>
  <c r="CZ19" i="22"/>
  <c r="DH15" i="23"/>
  <c r="DL15" i="23"/>
  <c r="CZ20" i="22"/>
  <c r="CS19" i="22"/>
  <c r="CQ19" i="22"/>
  <c r="DQ109" i="21"/>
  <c r="DQ30" i="21"/>
  <c r="DP34" i="21"/>
  <c r="DO35" i="21"/>
  <c r="DQ22" i="21"/>
  <c r="DP47" i="21"/>
  <c r="DO72" i="21"/>
  <c r="DO45" i="21"/>
  <c r="DQ35" i="21"/>
  <c r="DP70" i="21"/>
  <c r="DO69" i="21"/>
  <c r="DQ19" i="21"/>
  <c r="DP66" i="21"/>
  <c r="DO65" i="21"/>
  <c r="DP17" i="21"/>
  <c r="DO38" i="21"/>
  <c r="DQ72" i="21"/>
  <c r="DP80" i="21"/>
  <c r="DO70" i="21"/>
  <c r="DQ14" i="21"/>
  <c r="DP44" i="21"/>
  <c r="DO28" i="21"/>
  <c r="DQ36" i="21"/>
  <c r="DQ77" i="21"/>
  <c r="DP15" i="21"/>
  <c r="DO30" i="21"/>
  <c r="DQ12" i="21"/>
  <c r="DQ40" i="21"/>
  <c r="DP75" i="21"/>
  <c r="DO32" i="21"/>
  <c r="DQ87" i="21"/>
  <c r="DP27" i="21"/>
  <c r="DO109" i="21"/>
  <c r="DQ48" i="21"/>
  <c r="DP21" i="21"/>
  <c r="DO75" i="21"/>
  <c r="DP73" i="21"/>
  <c r="DO39" i="21"/>
  <c r="DQ26" i="21"/>
  <c r="DP24" i="21"/>
  <c r="DO17" i="21"/>
  <c r="DP76" i="21"/>
  <c r="DP19" i="21"/>
  <c r="DO13" i="21"/>
  <c r="DT36" i="21"/>
  <c r="DU76" i="21"/>
  <c r="DU66" i="21"/>
  <c r="DV15" i="21"/>
  <c r="DV32" i="21"/>
  <c r="DQ45" i="21"/>
  <c r="DQ21" i="21"/>
  <c r="DP52" i="21"/>
  <c r="DO52" i="21"/>
  <c r="DQ27" i="21"/>
  <c r="DP46" i="21"/>
  <c r="DO26" i="21"/>
  <c r="DQ79" i="21"/>
  <c r="DP18" i="21"/>
  <c r="DO47" i="21"/>
  <c r="DQ47" i="21"/>
  <c r="DP65" i="21"/>
  <c r="DO44" i="21"/>
  <c r="DQ52" i="21"/>
  <c r="DP16" i="21"/>
  <c r="DO22" i="21"/>
  <c r="DQ39" i="21"/>
  <c r="DP30" i="21"/>
  <c r="DO31" i="21"/>
  <c r="DO73" i="21"/>
  <c r="DQ28" i="21"/>
  <c r="DP39" i="21"/>
  <c r="DO64" i="21"/>
  <c r="DQ80" i="21"/>
  <c r="DP45" i="21"/>
  <c r="DO16" i="21"/>
  <c r="DP97" i="21"/>
  <c r="DO12" i="21"/>
  <c r="DQ29" i="21"/>
  <c r="DP69" i="21"/>
  <c r="DO27" i="21"/>
  <c r="DQ81" i="21"/>
  <c r="DP20" i="21"/>
  <c r="DO19" i="21"/>
  <c r="DQ44" i="21"/>
  <c r="DQ43" i="21"/>
  <c r="DP77" i="21"/>
  <c r="DO76" i="21"/>
  <c r="DQ73" i="21"/>
  <c r="DP72" i="21"/>
  <c r="DO67" i="21"/>
  <c r="DQ32" i="21"/>
  <c r="DP36" i="21"/>
  <c r="DO80" i="21"/>
  <c r="DQ31" i="21"/>
  <c r="DP87" i="21"/>
  <c r="DO36" i="21"/>
  <c r="DV36" i="21"/>
  <c r="DS64" i="21"/>
  <c r="DT66" i="21"/>
  <c r="DV74" i="21"/>
  <c r="DU97" i="21"/>
  <c r="DU19" i="21"/>
  <c r="DS109" i="21"/>
  <c r="DV42" i="21"/>
  <c r="DT65" i="21"/>
  <c r="DS77" i="21"/>
  <c r="DT68" i="21"/>
  <c r="DS26" i="21"/>
  <c r="DW65" i="21"/>
  <c r="DS31" i="21"/>
  <c r="DV87" i="21"/>
  <c r="DV72" i="21"/>
  <c r="DV17" i="21"/>
  <c r="DQ24" i="21"/>
  <c r="DQ16" i="21"/>
  <c r="DO79" i="21"/>
  <c r="DP41" i="21"/>
  <c r="DO74" i="21"/>
  <c r="DQ97" i="21"/>
  <c r="DP31" i="21"/>
  <c r="DO43" i="21"/>
  <c r="DQ42" i="21"/>
  <c r="DP74" i="21"/>
  <c r="DO50" i="21"/>
  <c r="DQ76" i="21"/>
  <c r="DP33" i="21"/>
  <c r="DO71" i="21"/>
  <c r="DQ33" i="21"/>
  <c r="DP29" i="21"/>
  <c r="DQ74" i="21"/>
  <c r="DP13" i="21"/>
  <c r="DO68" i="21"/>
  <c r="DQ20" i="21"/>
  <c r="DP64" i="21"/>
  <c r="DO33" i="21"/>
  <c r="DQ71" i="21"/>
  <c r="DP40" i="21"/>
  <c r="DO21" i="21"/>
  <c r="DP109" i="21"/>
  <c r="DO15" i="21"/>
  <c r="DQ46" i="21"/>
  <c r="DP42" i="21"/>
  <c r="DP38" i="21"/>
  <c r="DO20" i="21"/>
  <c r="DQ68" i="21"/>
  <c r="DQ38" i="21"/>
  <c r="DP67" i="21"/>
  <c r="DO41" i="21"/>
  <c r="DQ18" i="21"/>
  <c r="DP48" i="21"/>
  <c r="DO87" i="21"/>
  <c r="DQ70" i="21"/>
  <c r="DP81" i="21"/>
  <c r="DU24" i="21"/>
  <c r="DW109" i="21"/>
  <c r="DW70" i="21"/>
  <c r="DS72" i="21"/>
  <c r="DT50" i="21"/>
  <c r="DU30" i="21"/>
  <c r="DS45" i="21"/>
  <c r="DT24" i="21"/>
  <c r="DT109" i="21"/>
  <c r="DT76" i="21"/>
  <c r="DS46" i="21"/>
  <c r="DS19" i="21"/>
  <c r="DU80" i="21"/>
  <c r="DU77" i="21"/>
  <c r="DQ41" i="21"/>
  <c r="DO46" i="21"/>
  <c r="DP35" i="21"/>
  <c r="DO77" i="21"/>
  <c r="DQ13" i="21"/>
  <c r="DP26" i="21"/>
  <c r="DO81" i="21"/>
  <c r="DP50" i="21"/>
  <c r="DO48" i="21"/>
  <c r="DQ67" i="21"/>
  <c r="DP71" i="21"/>
  <c r="DO40" i="21"/>
  <c r="DP22" i="21"/>
  <c r="DO18" i="21"/>
  <c r="DQ69" i="21"/>
  <c r="DP68" i="21"/>
  <c r="DO42" i="21"/>
  <c r="DQ10" i="21"/>
  <c r="DP32" i="21"/>
  <c r="DO66" i="21"/>
  <c r="DQ15" i="21"/>
  <c r="DQ66" i="21"/>
  <c r="DO14" i="21"/>
  <c r="DQ17" i="21"/>
  <c r="DP12" i="21"/>
  <c r="DO34" i="21"/>
  <c r="DQ50" i="21"/>
  <c r="DO29" i="21"/>
  <c r="DQ75" i="21"/>
  <c r="DP14" i="21"/>
  <c r="DO24" i="21"/>
  <c r="DQ64" i="21"/>
  <c r="DP28" i="21"/>
  <c r="DP79" i="21"/>
  <c r="DO97" i="21"/>
  <c r="DQ34" i="21"/>
  <c r="DP43" i="21"/>
  <c r="DO10" i="21"/>
  <c r="DQ65" i="21"/>
  <c r="DP10" i="21"/>
  <c r="DT97" i="21"/>
  <c r="DV109" i="21"/>
  <c r="DV73" i="21"/>
  <c r="DW80" i="21"/>
  <c r="DS29" i="21"/>
  <c r="DW21" i="21"/>
  <c r="DU67" i="21"/>
  <c r="DS10" i="21"/>
  <c r="DW12" i="21"/>
  <c r="DW41" i="21"/>
  <c r="DV13" i="21"/>
  <c r="DU45" i="21"/>
  <c r="DU21" i="21"/>
  <c r="DT14" i="21"/>
  <c r="DO25" i="23"/>
  <c r="DQ41" i="23"/>
  <c r="DP25" i="23"/>
  <c r="DU41" i="21"/>
  <c r="DS75" i="21"/>
  <c r="DW73" i="21"/>
  <c r="DV69" i="21"/>
  <c r="DS71" i="21"/>
  <c r="DQ18" i="23"/>
  <c r="DQ21" i="23"/>
  <c r="DO18" i="23"/>
  <c r="DQ16" i="23"/>
  <c r="DQ28" i="23"/>
  <c r="DT29" i="21"/>
  <c r="DT64" i="21"/>
  <c r="DU48" i="21"/>
  <c r="DV18" i="21"/>
  <c r="DT38" i="21"/>
  <c r="DT19" i="22"/>
  <c r="DO20" i="22"/>
  <c r="DQ44" i="22"/>
  <c r="DR44" i="22" s="1"/>
  <c r="L38" i="12" s="1"/>
  <c r="L61" i="25" s="1"/>
  <c r="DO22" i="22"/>
  <c r="DP44" i="22"/>
  <c r="DQ20" i="22"/>
  <c r="DR20" i="22" s="1"/>
  <c r="L18" i="12" s="1"/>
  <c r="DO44" i="22"/>
  <c r="DS22" i="22"/>
  <c r="DP19" i="22"/>
  <c r="DP22" i="22"/>
  <c r="DP20" i="22"/>
  <c r="DS44" i="22"/>
  <c r="DQ19" i="22"/>
  <c r="DR19" i="22" s="1"/>
  <c r="L17" i="12" s="1"/>
  <c r="DQ22" i="22"/>
  <c r="DR22" i="22" s="1"/>
  <c r="L20" i="12" s="1"/>
  <c r="DO19" i="22"/>
  <c r="DO21" i="23"/>
  <c r="DS69" i="21"/>
  <c r="DW20" i="21"/>
  <c r="DV22" i="21"/>
  <c r="DW28" i="21"/>
  <c r="DU74" i="21"/>
  <c r="CR85" i="21"/>
  <c r="DP18" i="23"/>
  <c r="DO28" i="23"/>
  <c r="DP28" i="23"/>
  <c r="DP41" i="23"/>
  <c r="DO41" i="23"/>
  <c r="DP21" i="23"/>
  <c r="DU39" i="21"/>
  <c r="DW64" i="21"/>
  <c r="DV77" i="21"/>
  <c r="CV85" i="21"/>
  <c r="CR86" i="21"/>
  <c r="CQ86" i="21"/>
  <c r="DX13" i="21"/>
  <c r="DX22" i="22"/>
  <c r="DX17" i="21"/>
  <c r="DX28" i="21"/>
  <c r="DX75" i="21"/>
  <c r="DX22" i="21"/>
  <c r="DX40" i="21"/>
  <c r="DS21" i="23"/>
  <c r="DS25" i="23"/>
  <c r="DS28" i="23"/>
  <c r="DS41" i="23"/>
  <c r="DX67" i="21"/>
  <c r="DX38" i="21"/>
  <c r="DV19" i="22"/>
  <c r="DX30" i="21"/>
  <c r="DS18" i="23"/>
  <c r="DX18" i="21"/>
  <c r="DX10" i="21"/>
  <c r="DX34" i="21"/>
  <c r="DX20" i="21"/>
  <c r="AC113" i="19"/>
  <c r="Q79" i="19"/>
  <c r="AC79" i="19" s="1"/>
  <c r="AK78" i="21"/>
  <c r="AJ183" i="19"/>
  <c r="AJ205" i="19" s="1"/>
  <c r="DX42" i="21"/>
  <c r="DX19" i="22"/>
  <c r="DX16" i="21"/>
  <c r="DX14" i="21"/>
  <c r="DX109" i="21"/>
  <c r="BC81" i="11"/>
  <c r="CQ85" i="21"/>
  <c r="DU79" i="21"/>
  <c r="DW33" i="21"/>
  <c r="DT67" i="21"/>
  <c r="DU33" i="21"/>
  <c r="DW30" i="21"/>
  <c r="DT48" i="21"/>
  <c r="DU109" i="21"/>
  <c r="DV21" i="21"/>
  <c r="DX73" i="21"/>
  <c r="DT47" i="21"/>
  <c r="DV20" i="21"/>
  <c r="DW72" i="21"/>
  <c r="DX70" i="21"/>
  <c r="DV44" i="22"/>
  <c r="DT22" i="22"/>
  <c r="DT20" i="22"/>
  <c r="DT44" i="22"/>
  <c r="DU19" i="22"/>
  <c r="DW36" i="21"/>
  <c r="DT35" i="21"/>
  <c r="DS22" i="21"/>
  <c r="DX64" i="21"/>
  <c r="DW40" i="21"/>
  <c r="DU27" i="21"/>
  <c r="DS35" i="21"/>
  <c r="DX63" i="21"/>
  <c r="DW27" i="21"/>
  <c r="DV52" i="21"/>
  <c r="DT87" i="21"/>
  <c r="DS12" i="21"/>
  <c r="DS40" i="21"/>
  <c r="DW75" i="21"/>
  <c r="DU73" i="21"/>
  <c r="DT81" i="21"/>
  <c r="DS21" i="21"/>
  <c r="DW22" i="21"/>
  <c r="DX79" i="21"/>
  <c r="DT79" i="21"/>
  <c r="DS65" i="21"/>
  <c r="DX71" i="21"/>
  <c r="DW77" i="21"/>
  <c r="DV97" i="21"/>
  <c r="DU68" i="21"/>
  <c r="DT43" i="21"/>
  <c r="DS80" i="21"/>
  <c r="DW16" i="21"/>
  <c r="DW71" i="21"/>
  <c r="DX48" i="21"/>
  <c r="DT28" i="21"/>
  <c r="DS17" i="21"/>
  <c r="DT69" i="21"/>
  <c r="DU69" i="21"/>
  <c r="DV10" i="21"/>
  <c r="DW19" i="21"/>
  <c r="DT22" i="21"/>
  <c r="DV41" i="21"/>
  <c r="DS27" i="21"/>
  <c r="DU20" i="21"/>
  <c r="DV45" i="21"/>
  <c r="DX31" i="21"/>
  <c r="DT39" i="21"/>
  <c r="DU32" i="21"/>
  <c r="DV48" i="21"/>
  <c r="DW74" i="21"/>
  <c r="DS28" i="21"/>
  <c r="DT75" i="21"/>
  <c r="DU18" i="21"/>
  <c r="DV35" i="21"/>
  <c r="DW69" i="21"/>
  <c r="DX19" i="21"/>
  <c r="DT13" i="21"/>
  <c r="DU15" i="21"/>
  <c r="DV68" i="21"/>
  <c r="DX52" i="21"/>
  <c r="DS39" i="21"/>
  <c r="DU26" i="21"/>
  <c r="DV16" i="21"/>
  <c r="DV50" i="21"/>
  <c r="DW42" i="21"/>
  <c r="DX87" i="21"/>
  <c r="DS43" i="21"/>
  <c r="DT15" i="21"/>
  <c r="DU36" i="21"/>
  <c r="DV29" i="21"/>
  <c r="DW67" i="21"/>
  <c r="DX97" i="21"/>
  <c r="DS79" i="21"/>
  <c r="CS86" i="21"/>
  <c r="CT86" i="21"/>
  <c r="BB81" i="11"/>
  <c r="BD57" i="18"/>
  <c r="BH26" i="18"/>
  <c r="DS66" i="21"/>
  <c r="DV75" i="21"/>
  <c r="DS18" i="21"/>
  <c r="DU87" i="21"/>
  <c r="DV67" i="21"/>
  <c r="DX68" i="21"/>
  <c r="DS38" i="21"/>
  <c r="DT17" i="21"/>
  <c r="DU65" i="21"/>
  <c r="DW24" i="21"/>
  <c r="DX77" i="21"/>
  <c r="DS76" i="21"/>
  <c r="DT34" i="21"/>
  <c r="DU64" i="21"/>
  <c r="DV76" i="21"/>
  <c r="DW38" i="21"/>
  <c r="DX20" i="22"/>
  <c r="DW44" i="22"/>
  <c r="DU22" i="22"/>
  <c r="DW19" i="22"/>
  <c r="DW20" i="22"/>
  <c r="DU44" i="22"/>
  <c r="DS19" i="22"/>
  <c r="DW66" i="21"/>
  <c r="DU70" i="21"/>
  <c r="DT12" i="21"/>
  <c r="DX81" i="21"/>
  <c r="DW68" i="21"/>
  <c r="DV39" i="21"/>
  <c r="DT72" i="21"/>
  <c r="DS33" i="21"/>
  <c r="DX80" i="21"/>
  <c r="DW52" i="21"/>
  <c r="DV19" i="21"/>
  <c r="DU22" i="21"/>
  <c r="DT31" i="21"/>
  <c r="DS36" i="21"/>
  <c r="DV34" i="21"/>
  <c r="DU34" i="21"/>
  <c r="DS13" i="21"/>
  <c r="DS48" i="21"/>
  <c r="DW97" i="21"/>
  <c r="DU71" i="21"/>
  <c r="DT20" i="21"/>
  <c r="DS97" i="21"/>
  <c r="DW13" i="21"/>
  <c r="DV64" i="21"/>
  <c r="DV26" i="21"/>
  <c r="DT42" i="21"/>
  <c r="DS14" i="21"/>
  <c r="DW45" i="21"/>
  <c r="DX12" i="21"/>
  <c r="DS52" i="21"/>
  <c r="DV12" i="21"/>
  <c r="DX27" i="21"/>
  <c r="DS68" i="21"/>
  <c r="DU13" i="21"/>
  <c r="DV43" i="21"/>
  <c r="DX36" i="21"/>
  <c r="DT33" i="21"/>
  <c r="DU17" i="21"/>
  <c r="DV28" i="21"/>
  <c r="DW48" i="21"/>
  <c r="DX74" i="21"/>
  <c r="DU29" i="21"/>
  <c r="DX26" i="21"/>
  <c r="DT40" i="21"/>
  <c r="DV33" i="21"/>
  <c r="DS73" i="21"/>
  <c r="DT80" i="21"/>
  <c r="DU10" i="21"/>
  <c r="DW35" i="21"/>
  <c r="DX65" i="21"/>
  <c r="DS20" i="21"/>
  <c r="DT16" i="21"/>
  <c r="DU47" i="21"/>
  <c r="DV65" i="21"/>
  <c r="DX15" i="21"/>
  <c r="DT45" i="21"/>
  <c r="DW44" i="21"/>
  <c r="DS74" i="21"/>
  <c r="DU44" i="21"/>
  <c r="DW29" i="21"/>
  <c r="DS44" i="21"/>
  <c r="DT71" i="21"/>
  <c r="DU50" i="21"/>
  <c r="DW17" i="21"/>
  <c r="DX69" i="21"/>
  <c r="DS50" i="21"/>
  <c r="DT27" i="21"/>
  <c r="DU75" i="21"/>
  <c r="DV81" i="21"/>
  <c r="DW14" i="21"/>
  <c r="DX66" i="21"/>
  <c r="CU85" i="21"/>
  <c r="DV20" i="22"/>
  <c r="BA81" i="11"/>
  <c r="BL26" i="18"/>
  <c r="BC26" i="18"/>
  <c r="DW15" i="21"/>
  <c r="DS67" i="21"/>
  <c r="DU72" i="21"/>
  <c r="DW81" i="21"/>
  <c r="DX44" i="21"/>
  <c r="DS70" i="21"/>
  <c r="DU43" i="21"/>
  <c r="DV38" i="21"/>
  <c r="DX32" i="21"/>
  <c r="DS81" i="21"/>
  <c r="DT70" i="21"/>
  <c r="DU12" i="21"/>
  <c r="DU42" i="21"/>
  <c r="DV31" i="21"/>
  <c r="DX29" i="21"/>
  <c r="DX44" i="22"/>
  <c r="DW22" i="22"/>
  <c r="DV22" i="22"/>
  <c r="DU20" i="22"/>
  <c r="DS15" i="21"/>
  <c r="DW50" i="21"/>
  <c r="DT46" i="21"/>
  <c r="DS24" i="21"/>
  <c r="DX43" i="21"/>
  <c r="DW47" i="21"/>
  <c r="DV27" i="21"/>
  <c r="DT52" i="21"/>
  <c r="DS41" i="21"/>
  <c r="DX41" i="21"/>
  <c r="DW34" i="21"/>
  <c r="DV40" i="21"/>
  <c r="DU40" i="21"/>
  <c r="DT26" i="21"/>
  <c r="DS30" i="21"/>
  <c r="DW87" i="21"/>
  <c r="DV46" i="21"/>
  <c r="DT73" i="21"/>
  <c r="DS32" i="21"/>
  <c r="DW79" i="21"/>
  <c r="DU81" i="21"/>
  <c r="DT21" i="21"/>
  <c r="DX35" i="21"/>
  <c r="DW10" i="21"/>
  <c r="DV80" i="21"/>
  <c r="DU46" i="21"/>
  <c r="DU16" i="21"/>
  <c r="DT74" i="21"/>
  <c r="DW18" i="21"/>
  <c r="DW32" i="21"/>
  <c r="DX24" i="21"/>
  <c r="DT30" i="21"/>
  <c r="DV24" i="21"/>
  <c r="DX72" i="21"/>
  <c r="DT18" i="21"/>
  <c r="DU14" i="21"/>
  <c r="DV30" i="21"/>
  <c r="DX76" i="21"/>
  <c r="DT44" i="21"/>
  <c r="DU52" i="21"/>
  <c r="DV14" i="21"/>
  <c r="DX46" i="21"/>
  <c r="DS47" i="21"/>
  <c r="DX50" i="21"/>
  <c r="DT41" i="21"/>
  <c r="DV79" i="21"/>
  <c r="DW46" i="21"/>
  <c r="DT19" i="21"/>
  <c r="DU31" i="21"/>
  <c r="DV66" i="21"/>
  <c r="DW43" i="21"/>
  <c r="DX45" i="21"/>
  <c r="DS16" i="21"/>
  <c r="DT10" i="21"/>
  <c r="DU35" i="21"/>
  <c r="DV47" i="21"/>
  <c r="DW31" i="21"/>
  <c r="DX39" i="21"/>
  <c r="DW76" i="21"/>
  <c r="DS34" i="21"/>
  <c r="DU28" i="21"/>
  <c r="DV44" i="21"/>
  <c r="DX21" i="21"/>
  <c r="DS87" i="21"/>
  <c r="DT77" i="21"/>
  <c r="DU38" i="21"/>
  <c r="DV71" i="21"/>
  <c r="DW26" i="21"/>
  <c r="DX33" i="21"/>
  <c r="DS42" i="21"/>
  <c r="DT32" i="21"/>
  <c r="DV70" i="21"/>
  <c r="DW39" i="21"/>
  <c r="DX47" i="21"/>
  <c r="DN16" i="23"/>
  <c r="DS20" i="22"/>
  <c r="AV19" i="11"/>
  <c r="AY24" i="11"/>
  <c r="AX67" i="11"/>
  <c r="AR57" i="11"/>
  <c r="AX17" i="11"/>
  <c r="AX30" i="11"/>
  <c r="AX59" i="11"/>
  <c r="M60" i="21"/>
  <c r="F84" i="21"/>
  <c r="CS85" i="21"/>
  <c r="J60" i="21"/>
  <c r="N60" i="21"/>
  <c r="G60" i="21"/>
  <c r="I60" i="21"/>
  <c r="P19" i="22"/>
  <c r="D17" i="12" s="1"/>
  <c r="D47" i="25" s="1"/>
  <c r="DB19" i="22"/>
  <c r="K60" i="21"/>
  <c r="L60" i="21"/>
  <c r="H60" i="21"/>
  <c r="BN26" i="18"/>
  <c r="E89" i="21"/>
  <c r="DF15" i="23"/>
  <c r="CI7" i="23"/>
  <c r="CI7" i="22"/>
  <c r="CI7" i="21"/>
  <c r="EB7" i="23"/>
  <c r="EB29" i="23" s="1"/>
  <c r="EB7" i="22"/>
  <c r="EB7" i="21"/>
  <c r="EB105" i="21" s="1"/>
  <c r="AQ47" i="11"/>
  <c r="BF26" i="18"/>
  <c r="AQ23" i="11"/>
  <c r="DY18" i="23"/>
  <c r="DX25" i="23"/>
  <c r="DU15" i="23"/>
  <c r="DU25" i="23"/>
  <c r="DW41" i="23"/>
  <c r="DT25" i="23"/>
  <c r="DV41" i="23"/>
  <c r="DY28" i="23"/>
  <c r="DV18" i="23"/>
  <c r="K102" i="11"/>
  <c r="Q102" i="11" s="1"/>
  <c r="W102" i="11" s="1"/>
  <c r="DW21" i="23"/>
  <c r="DV21" i="23"/>
  <c r="DU21" i="23"/>
  <c r="DX18" i="23"/>
  <c r="DV28" i="23"/>
  <c r="DV15" i="23"/>
  <c r="DT21" i="23"/>
  <c r="DW18" i="23"/>
  <c r="DX21" i="23"/>
  <c r="DU28" i="23"/>
  <c r="DT41" i="23"/>
  <c r="DT28" i="23"/>
  <c r="DW25" i="23"/>
  <c r="DW28" i="23"/>
  <c r="DU18" i="23"/>
  <c r="DV25" i="23"/>
  <c r="DT18" i="23"/>
  <c r="DU41" i="23"/>
  <c r="DX28" i="23"/>
  <c r="DX41" i="23"/>
  <c r="DU16" i="23"/>
  <c r="R27" i="23"/>
  <c r="F27" i="23"/>
  <c r="AD27" i="23"/>
  <c r="AZ14" i="11"/>
  <c r="AX22" i="11"/>
  <c r="AX57" i="11"/>
  <c r="AS64" i="11"/>
  <c r="AX19" i="11"/>
  <c r="AX81" i="11"/>
  <c r="AS18" i="11"/>
  <c r="AX53" i="11"/>
  <c r="AS26" i="11"/>
  <c r="AX16" i="11"/>
  <c r="AX18" i="11"/>
  <c r="AX65" i="11"/>
  <c r="AX26" i="11"/>
  <c r="AX24" i="11"/>
  <c r="AX62" i="11"/>
  <c r="AX24" i="1"/>
  <c r="AW25" i="1"/>
  <c r="EC7" i="36" s="1"/>
  <c r="EC29" i="36" s="1"/>
  <c r="E24" i="1"/>
  <c r="F25" i="1"/>
  <c r="CH7" i="36" s="1"/>
  <c r="D12" i="26"/>
  <c r="BH57" i="18"/>
  <c r="BC15" i="11"/>
  <c r="AR59" i="18"/>
  <c r="T43" i="36" s="1"/>
  <c r="AS57" i="11"/>
  <c r="AO59" i="18"/>
  <c r="Q43" i="36" s="1"/>
  <c r="CQ43" i="36" s="1"/>
  <c r="BN57" i="18"/>
  <c r="W18" i="17"/>
  <c r="AS14" i="11"/>
  <c r="AZ22" i="11"/>
  <c r="AS65" i="11"/>
  <c r="AS53" i="11"/>
  <c r="FV40" i="18"/>
  <c r="AS24" i="11"/>
  <c r="BB23" i="11"/>
  <c r="AS67" i="11"/>
  <c r="AS63" i="11"/>
  <c r="FU40" i="18"/>
  <c r="FP40" i="18"/>
  <c r="P101" i="11"/>
  <c r="Q101" i="11" s="1"/>
  <c r="AS23" i="11"/>
  <c r="BQ22" i="18"/>
  <c r="AP121" i="19"/>
  <c r="AP113" i="19"/>
  <c r="AN139" i="19"/>
  <c r="AP139" i="19" s="1"/>
  <c r="G75" i="19"/>
  <c r="G14" i="19" s="1"/>
  <c r="G12" i="19" s="1"/>
  <c r="G18" i="19" s="1"/>
  <c r="G43" i="22" s="1"/>
  <c r="AS19" i="11"/>
  <c r="AS29" i="11"/>
  <c r="AS68" i="11"/>
  <c r="U134" i="11"/>
  <c r="AI183" i="19"/>
  <c r="V160" i="11"/>
  <c r="V164" i="11"/>
  <c r="V172" i="11"/>
  <c r="V168" i="11"/>
  <c r="V167" i="11"/>
  <c r="V169" i="11"/>
  <c r="V165" i="11"/>
  <c r="V173" i="11"/>
  <c r="V163" i="11"/>
  <c r="V166" i="11"/>
  <c r="V162" i="11"/>
  <c r="V159" i="11"/>
  <c r="V170" i="11"/>
  <c r="V174" i="11"/>
  <c r="V171" i="11"/>
  <c r="V158" i="11"/>
  <c r="V156" i="11"/>
  <c r="V175" i="11"/>
  <c r="V154" i="11"/>
  <c r="V157" i="11"/>
  <c r="V141" i="11"/>
  <c r="V152" i="11"/>
  <c r="V148" i="11"/>
  <c r="V144" i="11"/>
  <c r="V155" i="11"/>
  <c r="V150" i="11"/>
  <c r="V146" i="11"/>
  <c r="V142" i="11"/>
  <c r="V153" i="11"/>
  <c r="V149" i="11"/>
  <c r="V145" i="11"/>
  <c r="V151" i="11"/>
  <c r="V147" i="11"/>
  <c r="V143" i="11"/>
  <c r="V176" i="11"/>
  <c r="V125" i="11"/>
  <c r="V121" i="11"/>
  <c r="V117" i="11"/>
  <c r="V129" i="11"/>
  <c r="V126" i="11"/>
  <c r="V122" i="11"/>
  <c r="V118" i="11"/>
  <c r="V116" i="11"/>
  <c r="V123" i="11"/>
  <c r="V119" i="11"/>
  <c r="V124" i="11"/>
  <c r="V130" i="11"/>
  <c r="V127" i="11"/>
  <c r="V131" i="11"/>
  <c r="V128" i="11"/>
  <c r="V111" i="11"/>
  <c r="V109" i="11"/>
  <c r="V112" i="11"/>
  <c r="V107" i="11"/>
  <c r="V105" i="11"/>
  <c r="V132" i="11"/>
  <c r="V108" i="11"/>
  <c r="V103" i="11"/>
  <c r="V114" i="11"/>
  <c r="V133" i="11"/>
  <c r="V104" i="11"/>
  <c r="V115" i="11"/>
  <c r="V110" i="11"/>
  <c r="V106" i="11"/>
  <c r="V113" i="11"/>
  <c r="BQ5" i="22"/>
  <c r="BQ5" i="5"/>
  <c r="BQ5" i="23"/>
  <c r="I8" i="12"/>
  <c r="BQ5" i="20"/>
  <c r="I5" i="13"/>
  <c r="CB19" i="1"/>
  <c r="CC5" i="36" s="1"/>
  <c r="BY20" i="1"/>
  <c r="BZ7" i="36" s="1"/>
  <c r="BU20" i="1"/>
  <c r="BV7" i="36" s="1"/>
  <c r="BQ20" i="1"/>
  <c r="BR7" i="36" s="1"/>
  <c r="CS4" i="18"/>
  <c r="BV20" i="1"/>
  <c r="BW7" i="36" s="1"/>
  <c r="W140" i="11"/>
  <c r="BS5" i="11"/>
  <c r="L6" i="18"/>
  <c r="GA4" i="18"/>
  <c r="BX20" i="1"/>
  <c r="BY7" i="36" s="1"/>
  <c r="BT20" i="1"/>
  <c r="BU7" i="36" s="1"/>
  <c r="BP20" i="1"/>
  <c r="BQ7" i="36" s="1"/>
  <c r="CK29" i="36" s="1"/>
  <c r="BZ20" i="1"/>
  <c r="CA7" i="36" s="1"/>
  <c r="BR20" i="1"/>
  <c r="BS7" i="36" s="1"/>
  <c r="W97" i="11"/>
  <c r="CA20" i="1"/>
  <c r="CB7" i="36" s="1"/>
  <c r="BW20" i="1"/>
  <c r="BX7" i="36" s="1"/>
  <c r="BS20" i="1"/>
  <c r="BT7" i="36" s="1"/>
  <c r="BP19" i="1"/>
  <c r="BY336" i="1"/>
  <c r="BU336" i="1"/>
  <c r="BQ336" i="1"/>
  <c r="BZ314" i="1"/>
  <c r="BV314" i="1"/>
  <c r="BR314" i="1"/>
  <c r="CA211" i="1"/>
  <c r="BW211" i="1"/>
  <c r="BS211" i="1"/>
  <c r="BP210" i="1"/>
  <c r="BX138" i="1"/>
  <c r="BT138" i="1"/>
  <c r="BP138" i="1"/>
  <c r="CA105" i="1"/>
  <c r="BW105" i="1"/>
  <c r="BS105" i="1"/>
  <c r="BP104" i="1"/>
  <c r="BX74" i="1"/>
  <c r="BT74" i="1"/>
  <c r="BP74" i="1"/>
  <c r="CA31" i="1"/>
  <c r="BW31" i="1"/>
  <c r="BS31" i="1"/>
  <c r="BP30" i="1"/>
  <c r="BZ336" i="1"/>
  <c r="BR336" i="1"/>
  <c r="CA314" i="1"/>
  <c r="BS314" i="1"/>
  <c r="BX211" i="1"/>
  <c r="BT211" i="1"/>
  <c r="BY138" i="1"/>
  <c r="BQ138" i="1"/>
  <c r="BX105" i="1"/>
  <c r="BT105" i="1"/>
  <c r="BU74" i="1"/>
  <c r="CB30" i="1"/>
  <c r="BP31" i="1"/>
  <c r="BX336" i="1"/>
  <c r="BT336" i="1"/>
  <c r="BP336" i="1"/>
  <c r="BY314" i="1"/>
  <c r="BU314" i="1"/>
  <c r="BQ314" i="1"/>
  <c r="BZ211" i="1"/>
  <c r="BV211" i="1"/>
  <c r="BR211" i="1"/>
  <c r="CA138" i="1"/>
  <c r="BW138" i="1"/>
  <c r="BS138" i="1"/>
  <c r="BP137" i="1"/>
  <c r="BZ105" i="1"/>
  <c r="BV105" i="1"/>
  <c r="BR105" i="1"/>
  <c r="CA74" i="1"/>
  <c r="BW74" i="1"/>
  <c r="BS74" i="1"/>
  <c r="BP73" i="1"/>
  <c r="BZ31" i="1"/>
  <c r="BV31" i="1"/>
  <c r="BR31" i="1"/>
  <c r="BV336" i="1"/>
  <c r="BW314" i="1"/>
  <c r="BP313" i="1"/>
  <c r="BP211" i="1"/>
  <c r="BU138" i="1"/>
  <c r="CB104" i="1"/>
  <c r="BP105" i="1"/>
  <c r="BQ74" i="1"/>
  <c r="BX31" i="1"/>
  <c r="CA336" i="1"/>
  <c r="BW336" i="1"/>
  <c r="BS336" i="1"/>
  <c r="BP335" i="1"/>
  <c r="BX314" i="1"/>
  <c r="BT314" i="1"/>
  <c r="BP314" i="1"/>
  <c r="BY211" i="1"/>
  <c r="BU211" i="1"/>
  <c r="BQ211" i="1"/>
  <c r="BZ138" i="1"/>
  <c r="BV138" i="1"/>
  <c r="BR138" i="1"/>
  <c r="BY105" i="1"/>
  <c r="BU105" i="1"/>
  <c r="BQ105" i="1"/>
  <c r="BZ74" i="1"/>
  <c r="BV74" i="1"/>
  <c r="BR74" i="1"/>
  <c r="BY31" i="1"/>
  <c r="BU31" i="1"/>
  <c r="BQ31" i="1"/>
  <c r="BY74" i="1"/>
  <c r="BT31" i="1"/>
  <c r="H19" i="23"/>
  <c r="BC14" i="20"/>
  <c r="N15" i="23"/>
  <c r="DA15" i="23" s="1"/>
  <c r="M15" i="23"/>
  <c r="K15" i="23"/>
  <c r="CX15" i="23" s="1"/>
  <c r="F43" i="23"/>
  <c r="BH15" i="23"/>
  <c r="L15" i="23"/>
  <c r="AC30" i="23"/>
  <c r="E151" i="12" s="1"/>
  <c r="BP79" i="19"/>
  <c r="BP113" i="19"/>
  <c r="BP14" i="20"/>
  <c r="AN15" i="23"/>
  <c r="DM15" i="23" s="1"/>
  <c r="AP14" i="20"/>
  <c r="AC15" i="23"/>
  <c r="E136" i="12" s="1"/>
  <c r="AO15" i="23"/>
  <c r="DX15" i="23" s="1"/>
  <c r="BI15" i="23"/>
  <c r="AQ139" i="19"/>
  <c r="BC121" i="19"/>
  <c r="AQ113" i="19"/>
  <c r="AQ15" i="23"/>
  <c r="BC15" i="23" s="1"/>
  <c r="G136" i="12" s="1"/>
  <c r="H12" i="19"/>
  <c r="BD85" i="19"/>
  <c r="BP85" i="19" s="1"/>
  <c r="AQ53" i="11"/>
  <c r="AZ21" i="11"/>
  <c r="AQ61" i="11"/>
  <c r="BD26" i="18"/>
  <c r="BD59" i="18" s="1"/>
  <c r="AE43" i="36" s="1"/>
  <c r="AQ67" i="11"/>
  <c r="BJ57" i="18"/>
  <c r="BJ59" i="18" s="1"/>
  <c r="AK43" i="36" s="1"/>
  <c r="X18" i="17"/>
  <c r="AD18" i="17" s="1"/>
  <c r="AZ67" i="11"/>
  <c r="BC65" i="11"/>
  <c r="BC53" i="11"/>
  <c r="FX40" i="18"/>
  <c r="FQ40" i="18"/>
  <c r="FT40" i="18"/>
  <c r="B17" i="17"/>
  <c r="AZ48" i="11"/>
  <c r="CA22" i="18"/>
  <c r="BU47" i="18"/>
  <c r="AV59" i="18"/>
  <c r="X43" i="36" s="1"/>
  <c r="BL57" i="18"/>
  <c r="Q40" i="18"/>
  <c r="AB18" i="17"/>
  <c r="AA18" i="17" s="1"/>
  <c r="Y19" i="17" s="1"/>
  <c r="Z19" i="17" s="1"/>
  <c r="FW40" i="18"/>
  <c r="FO40" i="18"/>
  <c r="BC17" i="11"/>
  <c r="AZ62" i="11"/>
  <c r="BC47" i="11"/>
  <c r="AQ22" i="11"/>
  <c r="BA26" i="18"/>
  <c r="AQ30" i="11"/>
  <c r="AW59" i="18"/>
  <c r="Y43" i="36" s="1"/>
  <c r="CV43" i="36" s="1"/>
  <c r="E12" i="26"/>
  <c r="Z43" i="23"/>
  <c r="AQ18" i="11"/>
  <c r="AQ55" i="11"/>
  <c r="AY81" i="11"/>
  <c r="FK40" i="18"/>
  <c r="O15" i="23"/>
  <c r="FB31" i="18"/>
  <c r="BO20" i="18"/>
  <c r="BY50" i="18"/>
  <c r="AQ64" i="11"/>
  <c r="BB18" i="11"/>
  <c r="AS22" i="11"/>
  <c r="AR67" i="11"/>
  <c r="AV63" i="11"/>
  <c r="BB53" i="11"/>
  <c r="AU57" i="11"/>
  <c r="BB57" i="11"/>
  <c r="AS55" i="11"/>
  <c r="AU15" i="11"/>
  <c r="AS17" i="11"/>
  <c r="AV17" i="11"/>
  <c r="BB21" i="11"/>
  <c r="BB29" i="11"/>
  <c r="AS16" i="11"/>
  <c r="AS21" i="11"/>
  <c r="BC68" i="11"/>
  <c r="AU48" i="11"/>
  <c r="AS47" i="11"/>
  <c r="AZ23" i="11"/>
  <c r="BT51" i="18"/>
  <c r="CR51" i="18" s="1"/>
  <c r="BO43" i="18"/>
  <c r="BC57" i="18"/>
  <c r="AV67" i="11"/>
  <c r="AR63" i="11"/>
  <c r="AV26" i="11"/>
  <c r="AR26" i="11"/>
  <c r="AV64" i="11"/>
  <c r="AV68" i="11"/>
  <c r="AR23" i="11"/>
  <c r="AQ63" i="11"/>
  <c r="BB64" i="11"/>
  <c r="AS61" i="11"/>
  <c r="AU24" i="11"/>
  <c r="AU19" i="11"/>
  <c r="AV62" i="11"/>
  <c r="AS62" i="11"/>
  <c r="AS30" i="11"/>
  <c r="AU16" i="11"/>
  <c r="AS48" i="11"/>
  <c r="AU59" i="11"/>
  <c r="AV23" i="11"/>
  <c r="BW51" i="18"/>
  <c r="BW23" i="18"/>
  <c r="AQ14" i="11"/>
  <c r="BB63" i="11"/>
  <c r="AV57" i="11"/>
  <c r="AU55" i="11"/>
  <c r="AW26" i="11"/>
  <c r="AU64" i="11"/>
  <c r="AU30" i="11"/>
  <c r="AV30" i="11"/>
  <c r="AV16" i="11"/>
  <c r="BB30" i="11"/>
  <c r="BB68" i="11"/>
  <c r="AV47" i="11"/>
  <c r="BR23" i="18"/>
  <c r="P10" i="11"/>
  <c r="BY51" i="18"/>
  <c r="AU14" i="11"/>
  <c r="BB14" i="11"/>
  <c r="BB22" i="11"/>
  <c r="AU67" i="11"/>
  <c r="AU65" i="11"/>
  <c r="AV65" i="11"/>
  <c r="AU63" i="11"/>
  <c r="AU53" i="11"/>
  <c r="AV55" i="11"/>
  <c r="AU26" i="11"/>
  <c r="AU61" i="11"/>
  <c r="BB61" i="11"/>
  <c r="AV24" i="11"/>
  <c r="BB17" i="11"/>
  <c r="AU62" i="11"/>
  <c r="AU23" i="11"/>
  <c r="BY49" i="18"/>
  <c r="AQ65" i="11"/>
  <c r="E22" i="19"/>
  <c r="E20" i="22"/>
  <c r="P28" i="19"/>
  <c r="AR29" i="11"/>
  <c r="AY48" i="11"/>
  <c r="BW47" i="18"/>
  <c r="BW48" i="18"/>
  <c r="BW50" i="18"/>
  <c r="BW22" i="18"/>
  <c r="BO45" i="18"/>
  <c r="AQ57" i="11"/>
  <c r="AR81" i="11"/>
  <c r="BO42" i="18"/>
  <c r="AR22" i="11"/>
  <c r="AY67" i="11"/>
  <c r="AR65" i="11"/>
  <c r="AR24" i="11"/>
  <c r="AR19" i="11"/>
  <c r="AR17" i="11"/>
  <c r="AR16" i="11"/>
  <c r="AR59" i="11"/>
  <c r="AR68" i="11"/>
  <c r="AR47" i="11"/>
  <c r="AR64" i="11"/>
  <c r="AY18" i="11"/>
  <c r="AR18" i="11"/>
  <c r="AR14" i="11"/>
  <c r="AY63" i="11"/>
  <c r="AR53" i="11"/>
  <c r="O26" i="18"/>
  <c r="AR55" i="11"/>
  <c r="AY64" i="11"/>
  <c r="AR61" i="11"/>
  <c r="O57" i="18"/>
  <c r="AR15" i="11"/>
  <c r="AR21" i="11"/>
  <c r="AR48" i="11"/>
  <c r="FG31" i="18"/>
  <c r="ES12" i="18"/>
  <c r="FJ31" i="18"/>
  <c r="FC31" i="18"/>
  <c r="FD31" i="18"/>
  <c r="EY31" i="18"/>
  <c r="BO21" i="18"/>
  <c r="BM57" i="18"/>
  <c r="BM59" i="18" s="1"/>
  <c r="AN43" i="36" s="1"/>
  <c r="BQ85" i="19"/>
  <c r="CC85" i="19" s="1"/>
  <c r="CC131" i="19"/>
  <c r="BQ30" i="23"/>
  <c r="BQ11" i="5"/>
  <c r="BQ31" i="23"/>
  <c r="AW18" i="11"/>
  <c r="AY22" i="11"/>
  <c r="DX59" i="18"/>
  <c r="R91" i="21" s="1"/>
  <c r="AY55" i="11"/>
  <c r="AW55" i="11"/>
  <c r="AW19" i="11"/>
  <c r="AT62" i="11"/>
  <c r="AW30" i="11"/>
  <c r="AW47" i="11"/>
  <c r="BU12" i="18"/>
  <c r="BQ48" i="18"/>
  <c r="BX49" i="18"/>
  <c r="BQ51" i="18"/>
  <c r="BY22" i="18"/>
  <c r="BY26" i="18" s="1"/>
  <c r="AQ59" i="11"/>
  <c r="AF77" i="17"/>
  <c r="AH76" i="17"/>
  <c r="BR12" i="5" s="1"/>
  <c r="AM77" i="17"/>
  <c r="AO76" i="17"/>
  <c r="BR13" i="5" s="1"/>
  <c r="BR31" i="36" s="1"/>
  <c r="FZ31" i="18"/>
  <c r="AW67" i="11"/>
  <c r="AW65" i="11"/>
  <c r="FZ35" i="18"/>
  <c r="FZ34" i="18"/>
  <c r="AW59" i="11"/>
  <c r="BI57" i="18"/>
  <c r="BI59" i="18" s="1"/>
  <c r="AJ43" i="36" s="1"/>
  <c r="BQ32" i="23"/>
  <c r="AT55" i="11"/>
  <c r="BQ50" i="18"/>
  <c r="AW22" i="11"/>
  <c r="S18" i="17"/>
  <c r="AT65" i="11"/>
  <c r="AW57" i="11"/>
  <c r="BA55" i="11"/>
  <c r="FZ17" i="18"/>
  <c r="AW48" i="11"/>
  <c r="AT47" i="11"/>
  <c r="BQ23" i="18"/>
  <c r="BQ47" i="18"/>
  <c r="BX47" i="18"/>
  <c r="AQ48" i="11"/>
  <c r="BG26" i="18"/>
  <c r="AY59" i="18"/>
  <c r="AA43" i="36" s="1"/>
  <c r="AT77" i="17"/>
  <c r="AV76" i="17"/>
  <c r="BR14" i="5" s="1"/>
  <c r="BR32" i="36" s="1"/>
  <c r="W205" i="19"/>
  <c r="Q183" i="19"/>
  <c r="Q205" i="19" s="1"/>
  <c r="T183" i="19"/>
  <c r="T78" i="21"/>
  <c r="S160" i="1"/>
  <c r="AB183" i="19"/>
  <c r="Q10" i="11"/>
  <c r="V101" i="11"/>
  <c r="R160" i="1"/>
  <c r="S183" i="19"/>
  <c r="S78" i="21"/>
  <c r="X78" i="21"/>
  <c r="X183" i="19"/>
  <c r="V78" i="21"/>
  <c r="AA78" i="21"/>
  <c r="DJ81" i="21" s="1"/>
  <c r="X160" i="1"/>
  <c r="Y183" i="19"/>
  <c r="Y78" i="21"/>
  <c r="U78" i="21"/>
  <c r="Z183" i="19"/>
  <c r="Z78" i="21"/>
  <c r="Y160" i="1"/>
  <c r="R78" i="21"/>
  <c r="Q160" i="1"/>
  <c r="AB84" i="21"/>
  <c r="DK87" i="21" s="1"/>
  <c r="CC16" i="23"/>
  <c r="I137" i="12" s="1"/>
  <c r="CC22" i="19"/>
  <c r="R18" i="17"/>
  <c r="Q18" i="17" s="1"/>
  <c r="O19" i="17" s="1"/>
  <c r="S10" i="11"/>
  <c r="S84" i="21"/>
  <c r="Q84" i="21"/>
  <c r="Z84" i="21"/>
  <c r="X84" i="21"/>
  <c r="X10" i="11"/>
  <c r="AQ26" i="11"/>
  <c r="O183" i="19"/>
  <c r="O78" i="21"/>
  <c r="N160" i="1"/>
  <c r="P165" i="11"/>
  <c r="Q165" i="11" s="1"/>
  <c r="L43" i="23"/>
  <c r="R34" i="18"/>
  <c r="H43" i="23"/>
  <c r="J43" i="23"/>
  <c r="R35" i="18"/>
  <c r="R17" i="18"/>
  <c r="R31" i="18"/>
  <c r="BT22" i="18"/>
  <c r="BT49" i="18"/>
  <c r="CR49" i="18" s="1"/>
  <c r="CA47" i="18"/>
  <c r="CA23" i="18"/>
  <c r="BT50" i="18"/>
  <c r="CR50" i="18" s="1"/>
  <c r="BU23" i="18"/>
  <c r="EY23" i="18"/>
  <c r="EZ23" i="18" s="1"/>
  <c r="FA23" i="18" s="1"/>
  <c r="FB23" i="18" s="1"/>
  <c r="FC23" i="18" s="1"/>
  <c r="FD23" i="18" s="1"/>
  <c r="FE23" i="18" s="1"/>
  <c r="FF23" i="18" s="1"/>
  <c r="FG23" i="18" s="1"/>
  <c r="FH23" i="18" s="1"/>
  <c r="FI23" i="18" s="1"/>
  <c r="FJ23" i="18" s="1"/>
  <c r="CA51" i="18"/>
  <c r="CA50" i="18"/>
  <c r="BU48" i="18"/>
  <c r="BT47" i="18"/>
  <c r="CR47" i="18" s="1"/>
  <c r="CA48" i="18"/>
  <c r="BT48" i="18"/>
  <c r="CR48" i="18" s="1"/>
  <c r="BV50" i="18"/>
  <c r="AU59" i="18"/>
  <c r="W43" i="36" s="1"/>
  <c r="EU12" i="18"/>
  <c r="BU50" i="18"/>
  <c r="CB22" i="18"/>
  <c r="BU22" i="18"/>
  <c r="BU51" i="18"/>
  <c r="AT19" i="11"/>
  <c r="BA17" i="11"/>
  <c r="AT18" i="11"/>
  <c r="AT57" i="11"/>
  <c r="BA64" i="11"/>
  <c r="BA48" i="11"/>
  <c r="S43" i="23"/>
  <c r="BA29" i="11"/>
  <c r="BA65" i="11"/>
  <c r="BA57" i="11"/>
  <c r="EF57" i="18"/>
  <c r="BA15" i="11"/>
  <c r="AT24" i="11"/>
  <c r="BA62" i="11"/>
  <c r="CB48" i="18"/>
  <c r="BT12" i="18"/>
  <c r="BV48" i="18"/>
  <c r="CB49" i="18"/>
  <c r="AS59" i="18"/>
  <c r="U43" i="36" s="1"/>
  <c r="CR43" i="36" s="1"/>
  <c r="AZ81" i="11"/>
  <c r="AQ24" i="11"/>
  <c r="AB10" i="11"/>
  <c r="AA10" i="11"/>
  <c r="Y84" i="21"/>
  <c r="Z10" i="11"/>
  <c r="AQ19" i="11"/>
  <c r="AQ17" i="11"/>
  <c r="R10" i="11"/>
  <c r="V84" i="21"/>
  <c r="W84" i="21"/>
  <c r="U84" i="21"/>
  <c r="AC86" i="21"/>
  <c r="E97" i="12" s="1"/>
  <c r="T84" i="21"/>
  <c r="AO50" i="11"/>
  <c r="AN86" i="21" s="1"/>
  <c r="AI12" i="11"/>
  <c r="AH85" i="21" s="1"/>
  <c r="AO12" i="11"/>
  <c r="AN85" i="21" s="1"/>
  <c r="G125" i="34"/>
  <c r="O125" i="34" s="1"/>
  <c r="Y10" i="11"/>
  <c r="W10" i="11"/>
  <c r="V10" i="11"/>
  <c r="AZ57" i="11"/>
  <c r="AZ55" i="11"/>
  <c r="BC26" i="11"/>
  <c r="AZ64" i="11"/>
  <c r="AZ15" i="11"/>
  <c r="BC48" i="11"/>
  <c r="AZ47" i="11"/>
  <c r="BC23" i="11"/>
  <c r="EY49" i="18"/>
  <c r="EZ49" i="18" s="1"/>
  <c r="FA49" i="18" s="1"/>
  <c r="FB49" i="18" s="1"/>
  <c r="FC49" i="18" s="1"/>
  <c r="FD49" i="18" s="1"/>
  <c r="FE49" i="18" s="1"/>
  <c r="FF49" i="18" s="1"/>
  <c r="FG49" i="18" s="1"/>
  <c r="FH49" i="18" s="1"/>
  <c r="FI49" i="18" s="1"/>
  <c r="FJ49" i="18" s="1"/>
  <c r="EY22" i="18"/>
  <c r="EZ22" i="18" s="1"/>
  <c r="FA22" i="18" s="1"/>
  <c r="FB22" i="18" s="1"/>
  <c r="FC22" i="18" s="1"/>
  <c r="FD22" i="18" s="1"/>
  <c r="FE22" i="18" s="1"/>
  <c r="FF22" i="18" s="1"/>
  <c r="FG22" i="18" s="1"/>
  <c r="FH22" i="18" s="1"/>
  <c r="FI22" i="18" s="1"/>
  <c r="FJ22" i="18" s="1"/>
  <c r="AG12" i="11"/>
  <c r="AF85" i="21" s="1"/>
  <c r="AA84" i="21"/>
  <c r="DJ87" i="21" s="1"/>
  <c r="BC63" i="11"/>
  <c r="AZ19" i="11"/>
  <c r="AZ29" i="11"/>
  <c r="BC62" i="11"/>
  <c r="BC18" i="11"/>
  <c r="BC22" i="11"/>
  <c r="AZ63" i="11"/>
  <c r="AZ53" i="11"/>
  <c r="BC57" i="11"/>
  <c r="AZ26" i="11"/>
  <c r="BC64" i="11"/>
  <c r="AZ61" i="11"/>
  <c r="U10" i="11"/>
  <c r="AZ24" i="11"/>
  <c r="AZ30" i="11"/>
  <c r="AZ17" i="11"/>
  <c r="BC21" i="11"/>
  <c r="EH57" i="18"/>
  <c r="CB50" i="18"/>
  <c r="AQ21" i="11"/>
  <c r="AI50" i="11"/>
  <c r="AH86" i="21" s="1"/>
  <c r="EY48" i="18"/>
  <c r="EZ48" i="18" s="1"/>
  <c r="FA48" i="18" s="1"/>
  <c r="FB48" i="18" s="1"/>
  <c r="FC48" i="18" s="1"/>
  <c r="FD48" i="18" s="1"/>
  <c r="FE48" i="18" s="1"/>
  <c r="FF48" i="18" s="1"/>
  <c r="FG48" i="18" s="1"/>
  <c r="FH48" i="18" s="1"/>
  <c r="FI48" i="18" s="1"/>
  <c r="FJ48" i="18" s="1"/>
  <c r="EY47" i="18"/>
  <c r="EZ47" i="18" s="1"/>
  <c r="FA47" i="18" s="1"/>
  <c r="FB47" i="18" s="1"/>
  <c r="FC47" i="18" s="1"/>
  <c r="FD47" i="18" s="1"/>
  <c r="FE47" i="18" s="1"/>
  <c r="FF47" i="18" s="1"/>
  <c r="FG47" i="18" s="1"/>
  <c r="FH47" i="18" s="1"/>
  <c r="FI47" i="18" s="1"/>
  <c r="FJ47" i="18" s="1"/>
  <c r="P125" i="11"/>
  <c r="Q125" i="11" s="1"/>
  <c r="AZ18" i="11"/>
  <c r="BC14" i="11"/>
  <c r="BC67" i="11"/>
  <c r="AZ65" i="11"/>
  <c r="BC55" i="11"/>
  <c r="T10" i="11"/>
  <c r="BC61" i="11"/>
  <c r="BC19" i="11"/>
  <c r="BC30" i="11"/>
  <c r="BC29" i="11"/>
  <c r="AZ16" i="11"/>
  <c r="AZ68" i="11"/>
  <c r="BC59" i="11"/>
  <c r="BX51" i="18"/>
  <c r="BX50" i="18"/>
  <c r="AQ16" i="11"/>
  <c r="EY50" i="18"/>
  <c r="EZ50" i="18" s="1"/>
  <c r="FA50" i="18" s="1"/>
  <c r="FB50" i="18" s="1"/>
  <c r="FC50" i="18" s="1"/>
  <c r="FD50" i="18" s="1"/>
  <c r="FE50" i="18" s="1"/>
  <c r="FF50" i="18" s="1"/>
  <c r="FG50" i="18" s="1"/>
  <c r="FH50" i="18" s="1"/>
  <c r="FI50" i="18" s="1"/>
  <c r="FJ50" i="18" s="1"/>
  <c r="Y213" i="19"/>
  <c r="Y15" i="19" s="1"/>
  <c r="R84" i="21"/>
  <c r="H23" i="34"/>
  <c r="G128" i="34"/>
  <c r="O128" i="34" s="1"/>
  <c r="G131" i="34"/>
  <c r="O131" i="34" s="1"/>
  <c r="G30" i="23"/>
  <c r="BW12" i="18"/>
  <c r="P117" i="11"/>
  <c r="Q117" i="11" s="1"/>
  <c r="AH19" i="17"/>
  <c r="H12" i="5" s="1"/>
  <c r="H30" i="36" s="1"/>
  <c r="AF20" i="17"/>
  <c r="AC12" i="11"/>
  <c r="AN50" i="11"/>
  <c r="AM86" i="21" s="1"/>
  <c r="AQ29" i="11"/>
  <c r="BA57" i="18"/>
  <c r="AQ15" i="11"/>
  <c r="G11" i="5"/>
  <c r="AY17" i="11"/>
  <c r="AE50" i="11"/>
  <c r="AD86" i="21" s="1"/>
  <c r="AN12" i="11"/>
  <c r="AM85" i="21" s="1"/>
  <c r="BG57" i="18"/>
  <c r="P161" i="11"/>
  <c r="Q161" i="11" s="1"/>
  <c r="AY29" i="11"/>
  <c r="EO12" i="18"/>
  <c r="AY14" i="11"/>
  <c r="AY65" i="11"/>
  <c r="AY53" i="11"/>
  <c r="AY19" i="11"/>
  <c r="AY21" i="11"/>
  <c r="AY59" i="11"/>
  <c r="AY23" i="11"/>
  <c r="V213" i="19"/>
  <c r="V15" i="19" s="1"/>
  <c r="BF57" i="18"/>
  <c r="AQ62" i="11"/>
  <c r="I59" i="18"/>
  <c r="AA213" i="19"/>
  <c r="AA15" i="19" s="1"/>
  <c r="G101" i="34"/>
  <c r="O101" i="34" s="1"/>
  <c r="AY15" i="11"/>
  <c r="AY62" i="11"/>
  <c r="AY16" i="11"/>
  <c r="AY57" i="11"/>
  <c r="AY26" i="11"/>
  <c r="AY61" i="11"/>
  <c r="AK12" i="11"/>
  <c r="AJ85" i="21" s="1"/>
  <c r="AH50" i="11"/>
  <c r="AG86" i="21" s="1"/>
  <c r="G96" i="34"/>
  <c r="O96" i="34" s="1"/>
  <c r="O53" i="34"/>
  <c r="G102" i="34"/>
  <c r="O102" i="34" s="1"/>
  <c r="BA18" i="11"/>
  <c r="BA14" i="11"/>
  <c r="AT14" i="11"/>
  <c r="BA22" i="11"/>
  <c r="AT67" i="11"/>
  <c r="BA63" i="11"/>
  <c r="AT63" i="11"/>
  <c r="AT53" i="11"/>
  <c r="BA26" i="11"/>
  <c r="AT26" i="11"/>
  <c r="AT61" i="11"/>
  <c r="AT15" i="11"/>
  <c r="BA30" i="11"/>
  <c r="AT29" i="11"/>
  <c r="BA21" i="11"/>
  <c r="AT21" i="11"/>
  <c r="BA59" i="11"/>
  <c r="AT48" i="11"/>
  <c r="BA68" i="11"/>
  <c r="EI38" i="18"/>
  <c r="AF12" i="11"/>
  <c r="AE85" i="21" s="1"/>
  <c r="BR50" i="18"/>
  <c r="H55" i="34"/>
  <c r="P55" i="34" s="1"/>
  <c r="H59" i="34"/>
  <c r="H102" i="34" s="1"/>
  <c r="P102" i="34" s="1"/>
  <c r="H53" i="34"/>
  <c r="P53" i="34" s="1"/>
  <c r="H57" i="34"/>
  <c r="P57" i="34" s="1"/>
  <c r="H58" i="34"/>
  <c r="H101" i="34" s="1"/>
  <c r="P101" i="34" s="1"/>
  <c r="H52" i="34"/>
  <c r="H56" i="34"/>
  <c r="H54" i="34"/>
  <c r="P54" i="34" s="1"/>
  <c r="AE12" i="11"/>
  <c r="AD85" i="21" s="1"/>
  <c r="AV81" i="11"/>
  <c r="AM12" i="11"/>
  <c r="AL85" i="21" s="1"/>
  <c r="BO46" i="18"/>
  <c r="BE59" i="18"/>
  <c r="AF43" i="36" s="1"/>
  <c r="DB43" i="36" s="1"/>
  <c r="AR62" i="11"/>
  <c r="G98" i="34"/>
  <c r="O98" i="34" s="1"/>
  <c r="AT22" i="11"/>
  <c r="BA67" i="11"/>
  <c r="BA53" i="11"/>
  <c r="AT64" i="11"/>
  <c r="BA61" i="11"/>
  <c r="BA24" i="11"/>
  <c r="BA19" i="11"/>
  <c r="BA16" i="11"/>
  <c r="BA47" i="11"/>
  <c r="CC41" i="18"/>
  <c r="CC35" i="18"/>
  <c r="BR48" i="18"/>
  <c r="BS12" i="18"/>
  <c r="CB12" i="18"/>
  <c r="BR12" i="18"/>
  <c r="AQ68" i="11"/>
  <c r="AQ35" i="11"/>
  <c r="AQ39" i="11"/>
  <c r="AQ82" i="11"/>
  <c r="AC50" i="11"/>
  <c r="AU29" i="11"/>
  <c r="AT81" i="11"/>
  <c r="EI39" i="18"/>
  <c r="I113" i="19"/>
  <c r="I79" i="19" s="1"/>
  <c r="I77" i="19" s="1"/>
  <c r="R213" i="19"/>
  <c r="R15" i="19" s="1"/>
  <c r="O56" i="34"/>
  <c r="G97" i="34"/>
  <c r="O97" i="34" s="1"/>
  <c r="AT30" i="11"/>
  <c r="AT17" i="11"/>
  <c r="AT16" i="11"/>
  <c r="AT68" i="11"/>
  <c r="BA23" i="11"/>
  <c r="AQ27" i="11"/>
  <c r="BO44" i="18"/>
  <c r="AH12" i="11"/>
  <c r="AG85" i="21" s="1"/>
  <c r="EI37" i="18"/>
  <c r="AP12" i="11"/>
  <c r="AO85" i="21" s="1"/>
  <c r="AP50" i="11"/>
  <c r="AO86" i="21" s="1"/>
  <c r="AG50" i="11"/>
  <c r="AF86" i="21" s="1"/>
  <c r="AK50" i="11"/>
  <c r="AJ86" i="21" s="1"/>
  <c r="BO12" i="18"/>
  <c r="G126" i="34"/>
  <c r="O126" i="34" s="1"/>
  <c r="G100" i="34"/>
  <c r="O100" i="34" s="1"/>
  <c r="O57" i="34"/>
  <c r="O52" i="34"/>
  <c r="G127" i="34"/>
  <c r="O127" i="34" s="1"/>
  <c r="G130" i="34"/>
  <c r="O130" i="34" s="1"/>
  <c r="G129" i="34"/>
  <c r="O129" i="34" s="1"/>
  <c r="AM50" i="11"/>
  <c r="AL86" i="21" s="1"/>
  <c r="G74" i="34"/>
  <c r="O74" i="34" s="1"/>
  <c r="G72" i="34"/>
  <c r="O72" i="34" s="1"/>
  <c r="G68" i="34"/>
  <c r="O68" i="34" s="1"/>
  <c r="G66" i="34"/>
  <c r="O66" i="34" s="1"/>
  <c r="G75" i="34"/>
  <c r="O75" i="34" s="1"/>
  <c r="G70" i="34"/>
  <c r="O70" i="34" s="1"/>
  <c r="AL50" i="11"/>
  <c r="AK86" i="21" s="1"/>
  <c r="CC25" i="18"/>
  <c r="AF50" i="11"/>
  <c r="AE86" i="21" s="1"/>
  <c r="DA86" i="21" s="1"/>
  <c r="CC34" i="18"/>
  <c r="H146" i="34"/>
  <c r="P146" i="34" s="1"/>
  <c r="P15" i="34"/>
  <c r="H16" i="34"/>
  <c r="FA27" i="18"/>
  <c r="FA13" i="18"/>
  <c r="FA58" i="18"/>
  <c r="BS49" i="18"/>
  <c r="BS22" i="18"/>
  <c r="BS23" i="18"/>
  <c r="BS50" i="18"/>
  <c r="BS47" i="18"/>
  <c r="BS51" i="18"/>
  <c r="FH13" i="18"/>
  <c r="FH27" i="18"/>
  <c r="FH58" i="18"/>
  <c r="BZ48" i="18"/>
  <c r="BZ22" i="18"/>
  <c r="BZ51" i="18"/>
  <c r="BZ50" i="18"/>
  <c r="BZ47" i="18"/>
  <c r="BI7" i="11"/>
  <c r="BI30" i="11" s="1"/>
  <c r="FP6" i="18"/>
  <c r="CH6" i="18"/>
  <c r="CH54" i="18" s="1"/>
  <c r="BG7" i="22"/>
  <c r="BG7" i="23"/>
  <c r="BG7" i="20"/>
  <c r="BG7" i="5"/>
  <c r="BJ7" i="11"/>
  <c r="BJ59" i="11" s="1"/>
  <c r="FQ6" i="18"/>
  <c r="CI6" i="18"/>
  <c r="CI24" i="18" s="1"/>
  <c r="BH7" i="20"/>
  <c r="BH7" i="23"/>
  <c r="BH7" i="5"/>
  <c r="BH7" i="22"/>
  <c r="FR6" i="18"/>
  <c r="CJ6" i="18"/>
  <c r="CJ55" i="18" s="1"/>
  <c r="BK7" i="11"/>
  <c r="BK47" i="11" s="1"/>
  <c r="BI7" i="23"/>
  <c r="BI7" i="22"/>
  <c r="BI7" i="20"/>
  <c r="BI7" i="5"/>
  <c r="BL7" i="11"/>
  <c r="BL17" i="11" s="1"/>
  <c r="CK6" i="18"/>
  <c r="CK55" i="18" s="1"/>
  <c r="BJ7" i="20"/>
  <c r="FS6" i="18"/>
  <c r="BJ7" i="22"/>
  <c r="BJ7" i="5"/>
  <c r="BJ7" i="23"/>
  <c r="CO15" i="18"/>
  <c r="CL11" i="18"/>
  <c r="CI20" i="18"/>
  <c r="CI31" i="18"/>
  <c r="CM47" i="18"/>
  <c r="CG19" i="18"/>
  <c r="CJ15" i="18"/>
  <c r="CO11" i="18"/>
  <c r="CI21" i="18"/>
  <c r="CI40" i="18"/>
  <c r="CL17" i="18"/>
  <c r="CL40" i="18"/>
  <c r="CK21" i="18"/>
  <c r="CM49" i="18"/>
  <c r="CN45" i="18"/>
  <c r="CP30" i="18"/>
  <c r="CN41" i="18"/>
  <c r="CP49" i="18"/>
  <c r="CN18" i="18"/>
  <c r="CO49" i="18"/>
  <c r="CH49" i="18"/>
  <c r="CP37" i="18"/>
  <c r="CM37" i="18"/>
  <c r="CG37" i="18"/>
  <c r="CG15" i="18"/>
  <c r="CH20" i="18"/>
  <c r="CJ46" i="18"/>
  <c r="CK42" i="18"/>
  <c r="CL29" i="18"/>
  <c r="CM48" i="18"/>
  <c r="CN47" i="18"/>
  <c r="CO17" i="18"/>
  <c r="CF42" i="18"/>
  <c r="CG23" i="18"/>
  <c r="CI15" i="18"/>
  <c r="CJ50" i="18"/>
  <c r="CK44" i="18"/>
  <c r="CM35" i="18"/>
  <c r="CN38" i="18"/>
  <c r="CO19" i="18"/>
  <c r="CG42" i="18"/>
  <c r="CJ35" i="18"/>
  <c r="CK46" i="18"/>
  <c r="CN33" i="18"/>
  <c r="CO44" i="18"/>
  <c r="CO22" i="18"/>
  <c r="CP22" i="18"/>
  <c r="CL45" i="18"/>
  <c r="CO18" i="18"/>
  <c r="CJ49" i="18"/>
  <c r="CP36" i="18"/>
  <c r="CN16" i="18"/>
  <c r="CH34" i="18"/>
  <c r="CK30" i="18"/>
  <c r="CO36" i="18"/>
  <c r="CI32" i="18"/>
  <c r="CP32" i="18"/>
  <c r="CM32" i="18"/>
  <c r="CH10" i="18"/>
  <c r="CK51" i="18"/>
  <c r="CL31" i="18"/>
  <c r="CH45" i="18"/>
  <c r="CM19" i="18"/>
  <c r="CK50" i="18"/>
  <c r="CP46" i="18"/>
  <c r="CN37" i="18"/>
  <c r="CO29" i="18"/>
  <c r="CJ21" i="18"/>
  <c r="CO40" i="18"/>
  <c r="CH15" i="18"/>
  <c r="CN21" i="18"/>
  <c r="CI48" i="18"/>
  <c r="CJ45" i="18"/>
  <c r="CG41" i="18"/>
  <c r="CI36" i="18"/>
  <c r="CO37" i="18"/>
  <c r="CG45" i="18"/>
  <c r="CN49" i="18"/>
  <c r="CJ37" i="18"/>
  <c r="CF31" i="18"/>
  <c r="CG11" i="18"/>
  <c r="CI43" i="18"/>
  <c r="CJ19" i="18"/>
  <c r="CK48" i="18"/>
  <c r="CL44" i="18"/>
  <c r="CM23" i="18"/>
  <c r="CN17" i="18"/>
  <c r="CP42" i="18"/>
  <c r="CF19" i="18"/>
  <c r="CH33" i="18"/>
  <c r="CI23" i="18"/>
  <c r="CJ17" i="18"/>
  <c r="CL33" i="18"/>
  <c r="CM44" i="18"/>
  <c r="CN46" i="18"/>
  <c r="CP33" i="18"/>
  <c r="CH50" i="18"/>
  <c r="CJ43" i="18"/>
  <c r="CL35" i="18"/>
  <c r="CN39" i="18"/>
  <c r="CO21" i="18"/>
  <c r="CM45" i="18"/>
  <c r="CO45" i="18"/>
  <c r="CF23" i="18"/>
  <c r="CI10" i="18"/>
  <c r="CP16" i="18"/>
  <c r="CF34" i="18"/>
  <c r="CN30" i="18"/>
  <c r="CK34" i="18"/>
  <c r="CK36" i="18"/>
  <c r="CL32" i="18"/>
  <c r="CG30" i="18"/>
  <c r="CM31" i="18"/>
  <c r="CH23" i="18"/>
  <c r="CL19" i="18"/>
  <c r="CN50" i="18"/>
  <c r="CN42" i="18"/>
  <c r="CP19" i="18"/>
  <c r="CM33" i="18"/>
  <c r="CG29" i="18"/>
  <c r="CF43" i="18"/>
  <c r="CM39" i="18"/>
  <c r="CK43" i="18"/>
  <c r="CL48" i="18"/>
  <c r="CO23" i="18"/>
  <c r="CH38" i="18"/>
  <c r="CI33" i="18"/>
  <c r="CN11" i="18"/>
  <c r="CM17" i="18"/>
  <c r="CM40" i="18"/>
  <c r="CP40" i="18"/>
  <c r="CM16" i="18"/>
  <c r="CK22" i="18"/>
  <c r="CH18" i="18"/>
  <c r="CI49" i="18"/>
  <c r="CL37" i="18"/>
  <c r="CG40" i="18"/>
  <c r="CI19" i="18"/>
  <c r="CK17" i="18"/>
  <c r="CN29" i="18"/>
  <c r="CP48" i="18"/>
  <c r="CI35" i="18"/>
  <c r="CJ23" i="18"/>
  <c r="CM21" i="18"/>
  <c r="CP44" i="18"/>
  <c r="CJ51" i="18"/>
  <c r="CN20" i="18"/>
  <c r="CN22" i="18"/>
  <c r="CL22" i="18"/>
  <c r="CL41" i="18"/>
  <c r="CK16" i="18"/>
  <c r="CJ30" i="18"/>
  <c r="CJ34" i="18"/>
  <c r="CG20" i="18"/>
  <c r="CK20" i="18"/>
  <c r="CI51" i="18"/>
  <c r="CO47" i="18"/>
  <c r="CM43" i="18"/>
  <c r="CH39" i="18"/>
  <c r="CI29" i="18"/>
  <c r="CF49" i="18"/>
  <c r="CE20" i="18"/>
  <c r="CF15" i="18"/>
  <c r="CE15" i="18"/>
  <c r="CF51" i="18"/>
  <c r="CG35" i="18"/>
  <c r="CG51" i="18"/>
  <c r="CH44" i="18"/>
  <c r="CH11" i="18"/>
  <c r="CI50" i="18"/>
  <c r="CI11" i="18"/>
  <c r="CJ20" i="18"/>
  <c r="CK37" i="18"/>
  <c r="CK15" i="18"/>
  <c r="CL50" i="18"/>
  <c r="CM46" i="18"/>
  <c r="CM22" i="18"/>
  <c r="CN48" i="18"/>
  <c r="CO46" i="18"/>
  <c r="CP35" i="18"/>
  <c r="CP51" i="18"/>
  <c r="CE11" i="18"/>
  <c r="CK23" i="18"/>
  <c r="CG10" i="18"/>
  <c r="CO16" i="18"/>
  <c r="CJ36" i="18"/>
  <c r="CI34" i="18"/>
  <c r="CH32" i="18"/>
  <c r="CI30" i="18"/>
  <c r="CH22" i="18"/>
  <c r="CH41" i="18"/>
  <c r="CG22" i="18"/>
  <c r="CG38" i="18"/>
  <c r="CN34" i="18"/>
  <c r="CM36" i="18"/>
  <c r="CJ18" i="18"/>
  <c r="CG46" i="18"/>
  <c r="CJ33" i="18"/>
  <c r="CK11" i="18"/>
  <c r="CN35" i="18"/>
  <c r="CP15" i="18"/>
  <c r="CI44" i="18"/>
  <c r="CK35" i="18"/>
  <c r="CN31" i="18"/>
  <c r="CP50" i="18"/>
  <c r="CK38" i="18"/>
  <c r="CO33" i="18"/>
  <c r="CI45" i="18"/>
  <c r="CJ22" i="18"/>
  <c r="CP10" i="18"/>
  <c r="CG34" i="18"/>
  <c r="CL36" i="18"/>
  <c r="CG32" i="18"/>
  <c r="CE10" i="18"/>
  <c r="CM10" i="18"/>
  <c r="CM20" i="18"/>
  <c r="CH47" i="18"/>
  <c r="CN43" i="18"/>
  <c r="CI39" i="18"/>
  <c r="CJ39" i="18"/>
  <c r="CM29" i="18"/>
  <c r="CF38" i="18"/>
  <c r="CF45" i="18"/>
  <c r="CE47" i="18"/>
  <c r="CE16" i="18"/>
  <c r="CE29" i="18"/>
  <c r="CF35" i="18"/>
  <c r="CF17" i="18"/>
  <c r="CG39" i="18"/>
  <c r="CG17" i="18"/>
  <c r="CH48" i="18"/>
  <c r="CI38" i="18"/>
  <c r="CJ40" i="18"/>
  <c r="CK41" i="18"/>
  <c r="CL38" i="18"/>
  <c r="CL20" i="18"/>
  <c r="CM50" i="18"/>
  <c r="CM11" i="18"/>
  <c r="CN15" i="18"/>
  <c r="CO50" i="18"/>
  <c r="CP39" i="18"/>
  <c r="CP17" i="18"/>
  <c r="CE19" i="18"/>
  <c r="CN23" i="18"/>
  <c r="CL10" i="18"/>
  <c r="CN36" i="18"/>
  <c r="CL34" i="18"/>
  <c r="CJ32" i="18"/>
  <c r="CL30" i="18"/>
  <c r="CG48" i="18"/>
  <c r="CJ38" i="18"/>
  <c r="CO48" i="18"/>
  <c r="CJ41" i="18"/>
  <c r="CO41" i="18"/>
  <c r="CL18" i="18"/>
  <c r="CK18" i="18"/>
  <c r="CH37" i="18"/>
  <c r="CI41" i="18"/>
  <c r="CH31" i="18"/>
  <c r="CJ11" i="18"/>
  <c r="CL51" i="18"/>
  <c r="CO35" i="18"/>
  <c r="CF50" i="18"/>
  <c r="CJ31" i="18"/>
  <c r="CL43" i="18"/>
  <c r="CO31" i="18"/>
  <c r="CH19" i="18"/>
  <c r="CL15" i="18"/>
  <c r="CP38" i="18"/>
  <c r="CP45" i="18"/>
  <c r="CP18" i="18"/>
  <c r="CK10" i="18"/>
  <c r="CI16" i="18"/>
  <c r="CP34" i="18"/>
  <c r="CG36" i="18"/>
  <c r="CO32" i="18"/>
  <c r="CN10" i="18"/>
  <c r="CP20" i="18"/>
  <c r="CM51" i="18"/>
  <c r="CN51" i="18"/>
  <c r="CJ47" i="18"/>
  <c r="CI47" i="18"/>
  <c r="CK39" i="18"/>
  <c r="CL39" i="18"/>
  <c r="CP29" i="18"/>
  <c r="CH29" i="18"/>
  <c r="CF37" i="18"/>
  <c r="CE43" i="18"/>
  <c r="CE40" i="18"/>
  <c r="CF41" i="18"/>
  <c r="CF22" i="18"/>
  <c r="CG43" i="18"/>
  <c r="CG21" i="18"/>
  <c r="CH17" i="18"/>
  <c r="CI42" i="18"/>
  <c r="CI18" i="18"/>
  <c r="CJ44" i="18"/>
  <c r="CK29" i="18"/>
  <c r="CK45" i="18"/>
  <c r="CL42" i="18"/>
  <c r="CM38" i="18"/>
  <c r="CN40" i="18"/>
  <c r="CO38" i="18"/>
  <c r="CO20" i="18"/>
  <c r="CP43" i="18"/>
  <c r="CP21" i="18"/>
  <c r="CE51" i="18"/>
  <c r="CK19" i="18"/>
  <c r="CO10" i="18"/>
  <c r="CJ16" i="18"/>
  <c r="CM34" i="18"/>
  <c r="CN32" i="18"/>
  <c r="CM30" i="18"/>
  <c r="CH51" i="18"/>
  <c r="CH30" i="18"/>
  <c r="CG49" i="18"/>
  <c r="CF39" i="18"/>
  <c r="CE44" i="18"/>
  <c r="CK40" i="18"/>
  <c r="CM41" i="18"/>
  <c r="CL49" i="18"/>
  <c r="CI37" i="18"/>
  <c r="CG18" i="18"/>
  <c r="CH42" i="18"/>
  <c r="CG50" i="18"/>
  <c r="CI17" i="18"/>
  <c r="CP41" i="18"/>
  <c r="CE36" i="18"/>
  <c r="CH43" i="18"/>
  <c r="CJ29" i="18"/>
  <c r="CF18" i="18"/>
  <c r="CG47" i="18"/>
  <c r="CI22" i="18"/>
  <c r="CL46" i="18"/>
  <c r="CO42" i="18"/>
  <c r="CE23" i="18"/>
  <c r="CN19" i="18"/>
  <c r="CO34" i="18"/>
  <c r="CH35" i="18"/>
  <c r="CF21" i="18"/>
  <c r="CE35" i="18"/>
  <c r="CE31" i="18"/>
  <c r="CF20" i="18"/>
  <c r="CF44" i="18"/>
  <c r="CE22" i="18"/>
  <c r="CE46" i="18"/>
  <c r="CE30" i="18"/>
  <c r="CE37" i="18"/>
  <c r="CK49" i="18"/>
  <c r="CE39" i="18"/>
  <c r="CH36" i="18"/>
  <c r="CE32" i="18"/>
  <c r="CO30" i="18"/>
  <c r="CF32" i="18"/>
  <c r="CE34" i="18"/>
  <c r="CE41" i="18"/>
  <c r="CK31" i="18"/>
  <c r="CJ42" i="18"/>
  <c r="CM15" i="18"/>
  <c r="CK32" i="18"/>
  <c r="CJ10" i="18"/>
  <c r="CL47" i="18"/>
  <c r="CK47" i="18"/>
  <c r="CE48" i="18"/>
  <c r="CH40" i="18"/>
  <c r="CJ48" i="18"/>
  <c r="CM42" i="18"/>
  <c r="CP31" i="18"/>
  <c r="CG16" i="18"/>
  <c r="CF47" i="18"/>
  <c r="CF16" i="18"/>
  <c r="CF40" i="18"/>
  <c r="CE18" i="18"/>
  <c r="CE42" i="18"/>
  <c r="CE21" i="18"/>
  <c r="CE49" i="18"/>
  <c r="CE33" i="18"/>
  <c r="CG31" i="18"/>
  <c r="CI46" i="18"/>
  <c r="CN44" i="18"/>
  <c r="CP11" i="18"/>
  <c r="CH46" i="18"/>
  <c r="CG33" i="18"/>
  <c r="CF48" i="18"/>
  <c r="CE50" i="18"/>
  <c r="CL23" i="18"/>
  <c r="CL21" i="18"/>
  <c r="CP23" i="18"/>
  <c r="CO39" i="18"/>
  <c r="CF46" i="18"/>
  <c r="CH21" i="18"/>
  <c r="CK33" i="18"/>
  <c r="CM18" i="18"/>
  <c r="CP47" i="18"/>
  <c r="CF29" i="18"/>
  <c r="CL16" i="18"/>
  <c r="CF30" i="18"/>
  <c r="CH16" i="18"/>
  <c r="CG44" i="18"/>
  <c r="CF33" i="18"/>
  <c r="CF11" i="18"/>
  <c r="CF36" i="18"/>
  <c r="CE38" i="18"/>
  <c r="CE17" i="18"/>
  <c r="CE45" i="18"/>
  <c r="CO43" i="18"/>
  <c r="CO51" i="18"/>
  <c r="CF10" i="18"/>
  <c r="FL43" i="18"/>
  <c r="Q43" i="18"/>
  <c r="AQ56" i="11"/>
  <c r="AQ60" i="11"/>
  <c r="AQ42" i="11"/>
  <c r="AQ78" i="11"/>
  <c r="AQ71" i="11"/>
  <c r="AQ38" i="11"/>
  <c r="AQ80" i="11"/>
  <c r="AL12" i="11"/>
  <c r="AK85" i="21" s="1"/>
  <c r="CC40" i="18"/>
  <c r="CC30" i="18"/>
  <c r="BX12" i="18"/>
  <c r="AJ12" i="11"/>
  <c r="AI85" i="21" s="1"/>
  <c r="AJ50" i="11"/>
  <c r="AI86" i="21" s="1"/>
  <c r="P127" i="11"/>
  <c r="AQ81" i="11"/>
  <c r="BZ49" i="18"/>
  <c r="CC33" i="18"/>
  <c r="BZ23" i="18"/>
  <c r="CC46" i="18"/>
  <c r="CC45" i="18"/>
  <c r="G40" i="25"/>
  <c r="FU6" i="18"/>
  <c r="BN7" i="11"/>
  <c r="BN59" i="11" s="1"/>
  <c r="CM6" i="18"/>
  <c r="CM24" i="18" s="1"/>
  <c r="BL7" i="20"/>
  <c r="BL7" i="5"/>
  <c r="BL7" i="23"/>
  <c r="BL7" i="22"/>
  <c r="AQ51" i="11"/>
  <c r="AQ44" i="11"/>
  <c r="AQ72" i="11"/>
  <c r="AQ86" i="11"/>
  <c r="AW81" i="11"/>
  <c r="AE215" i="19"/>
  <c r="AE279" i="19"/>
  <c r="AE258" i="19" s="1"/>
  <c r="FD58" i="18"/>
  <c r="FD27" i="18"/>
  <c r="FD13" i="18"/>
  <c r="DK26" i="18"/>
  <c r="DL15" i="18"/>
  <c r="FL41" i="18"/>
  <c r="Q41" i="18"/>
  <c r="E141" i="19"/>
  <c r="P141" i="19" s="1"/>
  <c r="P123" i="19"/>
  <c r="D43" i="23"/>
  <c r="AA60" i="18"/>
  <c r="AB60" i="18" s="1"/>
  <c r="AC60" i="18" s="1"/>
  <c r="AD60" i="18" s="1"/>
  <c r="AE60" i="18" s="1"/>
  <c r="AF60" i="18" s="1"/>
  <c r="AG60" i="18" s="1"/>
  <c r="AH60" i="18" s="1"/>
  <c r="AI60" i="18" s="1"/>
  <c r="AJ60" i="18" s="1"/>
  <c r="AK60" i="18" s="1"/>
  <c r="AL60" i="18" s="1"/>
  <c r="BK57" i="18"/>
  <c r="BK59" i="18" s="1"/>
  <c r="AL43" i="36" s="1"/>
  <c r="K317" i="1"/>
  <c r="K30" i="22"/>
  <c r="BB84" i="11"/>
  <c r="BB82" i="11"/>
  <c r="BB80" i="11"/>
  <c r="BB83" i="11"/>
  <c r="BB69" i="11"/>
  <c r="BB41" i="11"/>
  <c r="BB74" i="11"/>
  <c r="BB43" i="11"/>
  <c r="BB79" i="11"/>
  <c r="BB31" i="11"/>
  <c r="BB45" i="11"/>
  <c r="BB78" i="11"/>
  <c r="BB70" i="11"/>
  <c r="BB76" i="11"/>
  <c r="BB44" i="11"/>
  <c r="BB34" i="11"/>
  <c r="BB32" i="11"/>
  <c r="BB28" i="11"/>
  <c r="BB58" i="11"/>
  <c r="BB54" i="11"/>
  <c r="BB56" i="11"/>
  <c r="BB66" i="11"/>
  <c r="BB86" i="11"/>
  <c r="BB39" i="11"/>
  <c r="BB27" i="11"/>
  <c r="BB52" i="11"/>
  <c r="BB75" i="11"/>
  <c r="BB37" i="11"/>
  <c r="BB13" i="11"/>
  <c r="BB85" i="11"/>
  <c r="BB72" i="11"/>
  <c r="BB35" i="11"/>
  <c r="BB25" i="11"/>
  <c r="BB38" i="11"/>
  <c r="BB36" i="11"/>
  <c r="BB20" i="11"/>
  <c r="BB51" i="11"/>
  <c r="BB73" i="11"/>
  <c r="BB33" i="11"/>
  <c r="BB40" i="11"/>
  <c r="BB42" i="11"/>
  <c r="BB46" i="11"/>
  <c r="BB77" i="11"/>
  <c r="BB71" i="11"/>
  <c r="BB60" i="11"/>
  <c r="Q50" i="18"/>
  <c r="FL50" i="18"/>
  <c r="AU84" i="11"/>
  <c r="AU82" i="11"/>
  <c r="AU43" i="11"/>
  <c r="AU83" i="11"/>
  <c r="AU80" i="11"/>
  <c r="AU79" i="11"/>
  <c r="AU74" i="11"/>
  <c r="AU69" i="11"/>
  <c r="AU41" i="11"/>
  <c r="AU31" i="11"/>
  <c r="AU45" i="11"/>
  <c r="AU20" i="11"/>
  <c r="AU86" i="11"/>
  <c r="AU33" i="11"/>
  <c r="AU25" i="11"/>
  <c r="AU37" i="11"/>
  <c r="AU38" i="11"/>
  <c r="AU44" i="11"/>
  <c r="AU32" i="11"/>
  <c r="AU58" i="11"/>
  <c r="AU85" i="11"/>
  <c r="AU70" i="11"/>
  <c r="AU28" i="11"/>
  <c r="AU13" i="11"/>
  <c r="AU75" i="11"/>
  <c r="AU35" i="11"/>
  <c r="AU34" i="11"/>
  <c r="AU66" i="11"/>
  <c r="AU73" i="11"/>
  <c r="AU77" i="11"/>
  <c r="AU76" i="11"/>
  <c r="AU40" i="11"/>
  <c r="AU42" i="11"/>
  <c r="AU56" i="11"/>
  <c r="AU52" i="11"/>
  <c r="AU78" i="11"/>
  <c r="AU72" i="11"/>
  <c r="AU39" i="11"/>
  <c r="AU46" i="11"/>
  <c r="AU51" i="11"/>
  <c r="AU27" i="11"/>
  <c r="AU71" i="11"/>
  <c r="AU36" i="11"/>
  <c r="AU54" i="11"/>
  <c r="AU60" i="11"/>
  <c r="AD281" i="19"/>
  <c r="AP281" i="19" s="1"/>
  <c r="AP238" i="19"/>
  <c r="EN12" i="18"/>
  <c r="AV18" i="11"/>
  <c r="AU18" i="11"/>
  <c r="AV14" i="11"/>
  <c r="AW14" i="11"/>
  <c r="AU22" i="11"/>
  <c r="BB67" i="11"/>
  <c r="BB65" i="11"/>
  <c r="AW63" i="11"/>
  <c r="AV53" i="11"/>
  <c r="AW53" i="11"/>
  <c r="BB26" i="11"/>
  <c r="EG57" i="18"/>
  <c r="AV61" i="11"/>
  <c r="BB15" i="11"/>
  <c r="AW24" i="11"/>
  <c r="BB19" i="11"/>
  <c r="BB24" i="11"/>
  <c r="AW17" i="11"/>
  <c r="AW21" i="11"/>
  <c r="AW29" i="11"/>
  <c r="AU21" i="11"/>
  <c r="BB16" i="11"/>
  <c r="AU47" i="11"/>
  <c r="AW23" i="11"/>
  <c r="AQ83" i="11"/>
  <c r="CC37" i="18"/>
  <c r="BR49" i="18"/>
  <c r="BX23" i="18"/>
  <c r="CC11" i="18"/>
  <c r="CC19" i="18"/>
  <c r="BV22" i="18"/>
  <c r="BV26" i="18" s="1"/>
  <c r="CC10" i="18"/>
  <c r="BQ12" i="18"/>
  <c r="CA12" i="18"/>
  <c r="BV12" i="18"/>
  <c r="CC44" i="18"/>
  <c r="BR22" i="18"/>
  <c r="CB51" i="18"/>
  <c r="BV51" i="18"/>
  <c r="CC17" i="18"/>
  <c r="CC15" i="18"/>
  <c r="BV49" i="18"/>
  <c r="CC16" i="18"/>
  <c r="CC55" i="18"/>
  <c r="AT82" i="11"/>
  <c r="AT84" i="11"/>
  <c r="AT83" i="11"/>
  <c r="AT80" i="11"/>
  <c r="AT43" i="11"/>
  <c r="AT45" i="11"/>
  <c r="AT79" i="11"/>
  <c r="AT74" i="11"/>
  <c r="AT31" i="11"/>
  <c r="AT69" i="11"/>
  <c r="AT41" i="11"/>
  <c r="AT85" i="11"/>
  <c r="AT78" i="11"/>
  <c r="AT75" i="11"/>
  <c r="AT73" i="11"/>
  <c r="AT70" i="11"/>
  <c r="AT71" i="11"/>
  <c r="AT42" i="11"/>
  <c r="AT36" i="11"/>
  <c r="AT20" i="11"/>
  <c r="AT23" i="11"/>
  <c r="AT51" i="11"/>
  <c r="AT27" i="11"/>
  <c r="AT13" i="11"/>
  <c r="AT77" i="11"/>
  <c r="AT37" i="11"/>
  <c r="AT56" i="11"/>
  <c r="AT25" i="11"/>
  <c r="AT33" i="11"/>
  <c r="AT35" i="11"/>
  <c r="AT40" i="11"/>
  <c r="AT76" i="11"/>
  <c r="AT39" i="11"/>
  <c r="AT38" i="11"/>
  <c r="AT46" i="11"/>
  <c r="AT34" i="11"/>
  <c r="AT32" i="11"/>
  <c r="AT60" i="11"/>
  <c r="AT86" i="11"/>
  <c r="AT58" i="11"/>
  <c r="AT52" i="11"/>
  <c r="AT72" i="11"/>
  <c r="AT44" i="11"/>
  <c r="AT54" i="11"/>
  <c r="AT28" i="11"/>
  <c r="AT66" i="11"/>
  <c r="BA82" i="11"/>
  <c r="BA84" i="11"/>
  <c r="BA83" i="11"/>
  <c r="BA80" i="11"/>
  <c r="BA74" i="11"/>
  <c r="BA43" i="11"/>
  <c r="BA41" i="11"/>
  <c r="BA31" i="11"/>
  <c r="BA79" i="11"/>
  <c r="BA69" i="11"/>
  <c r="BA45" i="11"/>
  <c r="BA85" i="11"/>
  <c r="BA77" i="11"/>
  <c r="BA72" i="11"/>
  <c r="BA25" i="11"/>
  <c r="BA37" i="11"/>
  <c r="BA34" i="11"/>
  <c r="BA56" i="11"/>
  <c r="BA51" i="11"/>
  <c r="BA52" i="11"/>
  <c r="BA75" i="11"/>
  <c r="BA46" i="11"/>
  <c r="BA28" i="11"/>
  <c r="BA13" i="11"/>
  <c r="BA73" i="11"/>
  <c r="BA76" i="11"/>
  <c r="BA32" i="11"/>
  <c r="BA20" i="11"/>
  <c r="BA78" i="11"/>
  <c r="BA33" i="11"/>
  <c r="BA35" i="11"/>
  <c r="BA39" i="11"/>
  <c r="BA42" i="11"/>
  <c r="BA44" i="11"/>
  <c r="BA54" i="11"/>
  <c r="BA66" i="11"/>
  <c r="BA60" i="11"/>
  <c r="BA70" i="11"/>
  <c r="BA71" i="11"/>
  <c r="BA86" i="11"/>
  <c r="BA40" i="11"/>
  <c r="BA38" i="11"/>
  <c r="BA36" i="11"/>
  <c r="BA58" i="11"/>
  <c r="BA27" i="11"/>
  <c r="CL6" i="18"/>
  <c r="CL24" i="18" s="1"/>
  <c r="BM7" i="11"/>
  <c r="BM68" i="11" s="1"/>
  <c r="BK7" i="22"/>
  <c r="FT6" i="18"/>
  <c r="BK7" i="23"/>
  <c r="BK7" i="5"/>
  <c r="BK7" i="20"/>
  <c r="BP5" i="22"/>
  <c r="FY4" i="18"/>
  <c r="CQ4" i="18"/>
  <c r="BP5" i="23"/>
  <c r="BP5" i="5"/>
  <c r="BP5" i="20"/>
  <c r="BR5" i="11"/>
  <c r="I110" i="34"/>
  <c r="Q123" i="34"/>
  <c r="I123" i="34"/>
  <c r="Q110" i="34"/>
  <c r="I164" i="34"/>
  <c r="Q183" i="34"/>
  <c r="I183" i="34"/>
  <c r="Q164" i="34"/>
  <c r="Q136" i="34"/>
  <c r="Q65" i="34"/>
  <c r="H47" i="24"/>
  <c r="H9" i="25"/>
  <c r="H32" i="27"/>
  <c r="H27" i="13"/>
  <c r="I22" i="34"/>
  <c r="Q14" i="34"/>
  <c r="H8" i="27"/>
  <c r="H17" i="27"/>
  <c r="I65" i="34"/>
  <c r="I136" i="34"/>
  <c r="H5" i="24"/>
  <c r="H208" i="34" s="1"/>
  <c r="H22" i="24"/>
  <c r="I14" i="34"/>
  <c r="I15" i="34" s="1"/>
  <c r="Q22" i="34"/>
  <c r="H46" i="13"/>
  <c r="F8" i="26"/>
  <c r="FB46" i="18"/>
  <c r="FF46" i="18"/>
  <c r="FJ46" i="18"/>
  <c r="FE46" i="18"/>
  <c r="FI46" i="18"/>
  <c r="FG46" i="18"/>
  <c r="EY46" i="18"/>
  <c r="FA46" i="18"/>
  <c r="FC46" i="18"/>
  <c r="FD46" i="18"/>
  <c r="EZ46" i="18"/>
  <c r="FH46" i="18"/>
  <c r="AQ52" i="11"/>
  <c r="AQ58" i="11"/>
  <c r="AQ54" i="11"/>
  <c r="AQ36" i="11"/>
  <c r="AQ33" i="11"/>
  <c r="AQ32" i="11"/>
  <c r="AQ76" i="11"/>
  <c r="AQ85" i="11"/>
  <c r="AQ46" i="11"/>
  <c r="AQ70" i="11"/>
  <c r="U213" i="19"/>
  <c r="U15" i="19" s="1"/>
  <c r="EW41" i="18"/>
  <c r="T213" i="19"/>
  <c r="T15" i="19" s="1"/>
  <c r="EN37" i="18"/>
  <c r="ES37" i="18"/>
  <c r="EV37" i="18"/>
  <c r="EK37" i="18"/>
  <c r="EK57" i="18" s="1"/>
  <c r="EO37" i="18"/>
  <c r="ET37" i="18"/>
  <c r="EM37" i="18"/>
  <c r="EP37" i="18"/>
  <c r="ER37" i="18"/>
  <c r="EQ37" i="18"/>
  <c r="EL37" i="18"/>
  <c r="EU37" i="18"/>
  <c r="N124" i="34"/>
  <c r="N132" i="34" s="1"/>
  <c r="F132" i="34"/>
  <c r="AM59" i="18"/>
  <c r="AQ41" i="11"/>
  <c r="AS81" i="11"/>
  <c r="AU81" i="11"/>
  <c r="AV246" i="19"/>
  <c r="AV289" i="19" s="1"/>
  <c r="AV248" i="19"/>
  <c r="AV291" i="19" s="1"/>
  <c r="AV244" i="19"/>
  <c r="AV287" i="19" s="1"/>
  <c r="AV245" i="19"/>
  <c r="AV288" i="19" s="1"/>
  <c r="AV243" i="19"/>
  <c r="AV247" i="19"/>
  <c r="AV290" i="19" s="1"/>
  <c r="AV249" i="19"/>
  <c r="AV292" i="19" s="1"/>
  <c r="BB244" i="19"/>
  <c r="BB287" i="19" s="1"/>
  <c r="BB247" i="19"/>
  <c r="BB290" i="19" s="1"/>
  <c r="BB248" i="19"/>
  <c r="BB291" i="19" s="1"/>
  <c r="BB249" i="19"/>
  <c r="BB292" i="19" s="1"/>
  <c r="BB245" i="19"/>
  <c r="BB288" i="19" s="1"/>
  <c r="BB246" i="19"/>
  <c r="BB289" i="19" s="1"/>
  <c r="BB243" i="19"/>
  <c r="Q21" i="18"/>
  <c r="EL45" i="18"/>
  <c r="EM45" i="18" s="1"/>
  <c r="EN45" i="18" s="1"/>
  <c r="EO45" i="18" s="1"/>
  <c r="EP45" i="18" s="1"/>
  <c r="EQ45" i="18" s="1"/>
  <c r="ER45" i="18" s="1"/>
  <c r="ES45" i="18" s="1"/>
  <c r="ET45" i="18" s="1"/>
  <c r="EU45" i="18" s="1"/>
  <c r="EV45" i="18" s="1"/>
  <c r="I140" i="19"/>
  <c r="P140" i="19" s="1"/>
  <c r="P122" i="19"/>
  <c r="FA41" i="18"/>
  <c r="FI41" i="18"/>
  <c r="FG41" i="18"/>
  <c r="FH41" i="18"/>
  <c r="FE41" i="18"/>
  <c r="EZ41" i="18"/>
  <c r="FF41" i="18"/>
  <c r="FD41" i="18"/>
  <c r="EY41" i="18"/>
  <c r="FC41" i="18"/>
  <c r="FJ41" i="18"/>
  <c r="FB41" i="18"/>
  <c r="AM279" i="19"/>
  <c r="AM258" i="19" s="1"/>
  <c r="AM215" i="19"/>
  <c r="EI18" i="18"/>
  <c r="BB48" i="11"/>
  <c r="AQ69" i="11"/>
  <c r="AR243" i="19"/>
  <c r="AR248" i="19"/>
  <c r="AR291" i="19" s="1"/>
  <c r="AR249" i="19"/>
  <c r="AR292" i="19" s="1"/>
  <c r="AR246" i="19"/>
  <c r="AR289" i="19" s="1"/>
  <c r="AR247" i="19"/>
  <c r="AR290" i="19" s="1"/>
  <c r="AR244" i="19"/>
  <c r="AR287" i="19" s="1"/>
  <c r="AR245" i="19"/>
  <c r="AR288" i="19" s="1"/>
  <c r="Q23" i="18"/>
  <c r="AY83" i="11"/>
  <c r="AY84" i="11"/>
  <c r="AY82" i="11"/>
  <c r="AY80" i="11"/>
  <c r="AY31" i="11"/>
  <c r="AY79" i="11"/>
  <c r="AY74" i="11"/>
  <c r="AY41" i="11"/>
  <c r="AY69" i="11"/>
  <c r="AY43" i="11"/>
  <c r="AY45" i="11"/>
  <c r="AY35" i="11"/>
  <c r="AY37" i="11"/>
  <c r="AY46" i="11"/>
  <c r="AY34" i="11"/>
  <c r="AY51" i="11"/>
  <c r="AY76" i="11"/>
  <c r="AY86" i="11"/>
  <c r="AY28" i="11"/>
  <c r="AY52" i="11"/>
  <c r="AY78" i="11"/>
  <c r="AY70" i="11"/>
  <c r="AY33" i="11"/>
  <c r="AY40" i="11"/>
  <c r="AY39" i="11"/>
  <c r="AY44" i="11"/>
  <c r="AY20" i="11"/>
  <c r="AY85" i="11"/>
  <c r="AY75" i="11"/>
  <c r="AY73" i="11"/>
  <c r="AY72" i="11"/>
  <c r="AY71" i="11"/>
  <c r="AY36" i="11"/>
  <c r="AY58" i="11"/>
  <c r="AY54" i="11"/>
  <c r="AY27" i="11"/>
  <c r="AY13" i="11"/>
  <c r="AY77" i="11"/>
  <c r="AY25" i="11"/>
  <c r="AY60" i="11"/>
  <c r="AY42" i="11"/>
  <c r="AY38" i="11"/>
  <c r="AY32" i="11"/>
  <c r="AY56" i="11"/>
  <c r="AY66" i="11"/>
  <c r="P42" i="18"/>
  <c r="EX42" i="18"/>
  <c r="EL20" i="18"/>
  <c r="EM20" i="18" s="1"/>
  <c r="EN20" i="18" s="1"/>
  <c r="EO20" i="18" s="1"/>
  <c r="EP20" i="18" s="1"/>
  <c r="EQ20" i="18" s="1"/>
  <c r="ER20" i="18" s="1"/>
  <c r="ES20" i="18" s="1"/>
  <c r="ET20" i="18" s="1"/>
  <c r="EU20" i="18" s="1"/>
  <c r="EV20" i="18" s="1"/>
  <c r="S213" i="19"/>
  <c r="S15" i="19" s="1"/>
  <c r="EI40" i="18"/>
  <c r="AP242" i="19"/>
  <c r="AD285" i="19"/>
  <c r="AP285" i="19" s="1"/>
  <c r="AD280" i="19"/>
  <c r="AP280" i="19" s="1"/>
  <c r="AP237" i="19"/>
  <c r="F42" i="22"/>
  <c r="G19" i="36" s="1"/>
  <c r="F75" i="19"/>
  <c r="F14" i="19" s="1"/>
  <c r="F12" i="19" s="1"/>
  <c r="G73" i="34"/>
  <c r="O73" i="34" s="1"/>
  <c r="G78" i="34"/>
  <c r="O78" i="34" s="1"/>
  <c r="G71" i="34"/>
  <c r="O71" i="34" s="1"/>
  <c r="AF279" i="19"/>
  <c r="AF258" i="19" s="1"/>
  <c r="AF215" i="19"/>
  <c r="AX83" i="11"/>
  <c r="AX82" i="11"/>
  <c r="AX80" i="11"/>
  <c r="AX84" i="11"/>
  <c r="AX74" i="11"/>
  <c r="AX69" i="11"/>
  <c r="AX43" i="11"/>
  <c r="AX79" i="11"/>
  <c r="AX31" i="11"/>
  <c r="AX45" i="11"/>
  <c r="AX41" i="11"/>
  <c r="AX70" i="11"/>
  <c r="AX71" i="11"/>
  <c r="AX86" i="11"/>
  <c r="AX33" i="11"/>
  <c r="AX35" i="11"/>
  <c r="AX39" i="11"/>
  <c r="AX42" i="11"/>
  <c r="AX46" i="11"/>
  <c r="AX27" i="11"/>
  <c r="AX85" i="11"/>
  <c r="AX72" i="11"/>
  <c r="AX44" i="11"/>
  <c r="AX32" i="11"/>
  <c r="AX60" i="11"/>
  <c r="AX13" i="11"/>
  <c r="AX73" i="11"/>
  <c r="AX40" i="11"/>
  <c r="AX36" i="11"/>
  <c r="AX58" i="11"/>
  <c r="AX28" i="11"/>
  <c r="AX54" i="11"/>
  <c r="AX66" i="11"/>
  <c r="AX75" i="11"/>
  <c r="AX38" i="11"/>
  <c r="AX20" i="11"/>
  <c r="AX56" i="11"/>
  <c r="AX51" i="11"/>
  <c r="AX76" i="11"/>
  <c r="AX78" i="11"/>
  <c r="AX77" i="11"/>
  <c r="AX25" i="11"/>
  <c r="AX37" i="11"/>
  <c r="AX34" i="11"/>
  <c r="AX52" i="11"/>
  <c r="AQ244" i="19"/>
  <c r="AQ248" i="19"/>
  <c r="AQ246" i="19"/>
  <c r="AQ249" i="19"/>
  <c r="AQ247" i="19"/>
  <c r="AQ245" i="19"/>
  <c r="AQ243" i="19"/>
  <c r="EL21" i="18"/>
  <c r="EM21" i="18" s="1"/>
  <c r="EN21" i="18" s="1"/>
  <c r="EO21" i="18" s="1"/>
  <c r="EP21" i="18" s="1"/>
  <c r="EQ21" i="18" s="1"/>
  <c r="ER21" i="18" s="1"/>
  <c r="ES21" i="18" s="1"/>
  <c r="ET21" i="18" s="1"/>
  <c r="EU21" i="18" s="1"/>
  <c r="EV21" i="18" s="1"/>
  <c r="EY19" i="18"/>
  <c r="R43" i="23"/>
  <c r="AC215" i="19"/>
  <c r="AY68" i="11"/>
  <c r="AB43" i="23"/>
  <c r="AW64" i="11"/>
  <c r="AW61" i="11"/>
  <c r="AW15" i="11"/>
  <c r="AW62" i="11"/>
  <c r="AW16" i="11"/>
  <c r="AU68" i="11"/>
  <c r="AV29" i="11"/>
  <c r="AV48" i="11"/>
  <c r="AV59" i="11"/>
  <c r="BB59" i="11"/>
  <c r="BB62" i="11"/>
  <c r="BB47" i="11"/>
  <c r="CC21" i="18"/>
  <c r="CC53" i="18"/>
  <c r="BV47" i="18"/>
  <c r="CC52" i="18"/>
  <c r="CC31" i="18"/>
  <c r="BR51" i="18"/>
  <c r="BX22" i="18"/>
  <c r="CB23" i="18"/>
  <c r="BY47" i="18"/>
  <c r="CC38" i="18"/>
  <c r="CC18" i="18"/>
  <c r="CC43" i="18"/>
  <c r="CC42" i="18"/>
  <c r="BZ12" i="18"/>
  <c r="CC20" i="18"/>
  <c r="CC29" i="18"/>
  <c r="BY48" i="18"/>
  <c r="BY12" i="18"/>
  <c r="H31" i="34"/>
  <c r="H48" i="34"/>
  <c r="H33" i="34"/>
  <c r="P33" i="34" s="1"/>
  <c r="H49" i="34"/>
  <c r="H38" i="34"/>
  <c r="H26" i="34"/>
  <c r="P26" i="34" s="1"/>
  <c r="H35" i="34"/>
  <c r="P35" i="34" s="1"/>
  <c r="H25" i="34"/>
  <c r="H36" i="34"/>
  <c r="P36" i="34" s="1"/>
  <c r="H37" i="34"/>
  <c r="P37" i="34" s="1"/>
  <c r="H60" i="34"/>
  <c r="H42" i="34"/>
  <c r="H43" i="34"/>
  <c r="H51" i="34"/>
  <c r="H24" i="34"/>
  <c r="P24" i="34" s="1"/>
  <c r="H40" i="34"/>
  <c r="H41" i="34"/>
  <c r="H29" i="34"/>
  <c r="H46" i="34"/>
  <c r="H30" i="34"/>
  <c r="P30" i="34" s="1"/>
  <c r="H39" i="34"/>
  <c r="H27" i="34"/>
  <c r="H44" i="34"/>
  <c r="H28" i="34"/>
  <c r="P28" i="34" s="1"/>
  <c r="H45" i="34"/>
  <c r="H34" i="34"/>
  <c r="P34" i="34" s="1"/>
  <c r="H50" i="34"/>
  <c r="H47" i="34"/>
  <c r="H32" i="34"/>
  <c r="BQ7" i="11"/>
  <c r="BQ62" i="11" s="1"/>
  <c r="FX6" i="18"/>
  <c r="CP6" i="18"/>
  <c r="BO7" i="22"/>
  <c r="BO7" i="23"/>
  <c r="BO7" i="20"/>
  <c r="BO7" i="5"/>
  <c r="H48" i="12"/>
  <c r="H129" i="12"/>
  <c r="CE6" i="18"/>
  <c r="CE24" i="18" s="1"/>
  <c r="BF7" i="11"/>
  <c r="BF48" i="11" s="1"/>
  <c r="FM6" i="18"/>
  <c r="FM56" i="18" s="1"/>
  <c r="BD7" i="20"/>
  <c r="BD7" i="5"/>
  <c r="BD7" i="22"/>
  <c r="BD7" i="23"/>
  <c r="DY16" i="23" s="1"/>
  <c r="BG7" i="11"/>
  <c r="FN6" i="18"/>
  <c r="CF6" i="18"/>
  <c r="CF24" i="18" s="1"/>
  <c r="BE7" i="23"/>
  <c r="BE7" i="22"/>
  <c r="BE7" i="5"/>
  <c r="BE7" i="20"/>
  <c r="BH7" i="11"/>
  <c r="BH48" i="11" s="1"/>
  <c r="FO6" i="18"/>
  <c r="BF7" i="20"/>
  <c r="CG6" i="18"/>
  <c r="CG24" i="18" s="1"/>
  <c r="BF7" i="23"/>
  <c r="BF7" i="22"/>
  <c r="BF7" i="5"/>
  <c r="FB43" i="18"/>
  <c r="FD43" i="18"/>
  <c r="EY43" i="18"/>
  <c r="FF43" i="18"/>
  <c r="FI43" i="18"/>
  <c r="EZ43" i="18"/>
  <c r="FE43" i="18"/>
  <c r="FH43" i="18"/>
  <c r="FC43" i="18"/>
  <c r="FJ43" i="18"/>
  <c r="FG43" i="18"/>
  <c r="FA43" i="18"/>
  <c r="EL43" i="18"/>
  <c r="EM43" i="18" s="1"/>
  <c r="EN43" i="18" s="1"/>
  <c r="EO43" i="18" s="1"/>
  <c r="EP43" i="18" s="1"/>
  <c r="EQ43" i="18" s="1"/>
  <c r="ER43" i="18" s="1"/>
  <c r="ES43" i="18" s="1"/>
  <c r="ET43" i="18" s="1"/>
  <c r="EU43" i="18" s="1"/>
  <c r="EV43" i="18" s="1"/>
  <c r="AQ66" i="11"/>
  <c r="AQ13" i="11"/>
  <c r="AQ20" i="11"/>
  <c r="AQ40" i="11"/>
  <c r="AQ77" i="11"/>
  <c r="AQ73" i="11"/>
  <c r="AQ75" i="11"/>
  <c r="AQ25" i="11"/>
  <c r="AQ34" i="11"/>
  <c r="AG279" i="19"/>
  <c r="AG258" i="19" s="1"/>
  <c r="AG215" i="19"/>
  <c r="EY38" i="18"/>
  <c r="FA38" i="18"/>
  <c r="FC38" i="18"/>
  <c r="FG38" i="18"/>
  <c r="EZ38" i="18"/>
  <c r="FD38" i="18"/>
  <c r="FH38" i="18"/>
  <c r="FB38" i="18"/>
  <c r="FF38" i="18"/>
  <c r="FJ38" i="18"/>
  <c r="FE38" i="18"/>
  <c r="FI38" i="18"/>
  <c r="AK279" i="19"/>
  <c r="AK258" i="19" s="1"/>
  <c r="AK215" i="19"/>
  <c r="AZ84" i="11"/>
  <c r="AZ80" i="11"/>
  <c r="AZ82" i="11"/>
  <c r="AZ83" i="11"/>
  <c r="AZ79" i="11"/>
  <c r="AZ74" i="11"/>
  <c r="AZ69" i="11"/>
  <c r="AZ43" i="11"/>
  <c r="AZ41" i="11"/>
  <c r="AZ31" i="11"/>
  <c r="AZ45" i="11"/>
  <c r="AZ78" i="11"/>
  <c r="AZ75" i="11"/>
  <c r="AZ76" i="11"/>
  <c r="AZ86" i="11"/>
  <c r="AZ39" i="11"/>
  <c r="AZ38" i="11"/>
  <c r="AZ46" i="11"/>
  <c r="AZ36" i="11"/>
  <c r="AZ56" i="11"/>
  <c r="AZ52" i="11"/>
  <c r="AZ25" i="11"/>
  <c r="AZ13" i="11"/>
  <c r="AZ72" i="11"/>
  <c r="AZ71" i="11"/>
  <c r="AZ33" i="11"/>
  <c r="AZ42" i="11"/>
  <c r="AZ44" i="11"/>
  <c r="AZ54" i="11"/>
  <c r="AZ51" i="11"/>
  <c r="AZ27" i="11"/>
  <c r="AZ60" i="11"/>
  <c r="AZ85" i="11"/>
  <c r="AZ77" i="11"/>
  <c r="AZ37" i="11"/>
  <c r="AZ28" i="11"/>
  <c r="AZ35" i="11"/>
  <c r="AZ40" i="11"/>
  <c r="AZ20" i="11"/>
  <c r="AZ73" i="11"/>
  <c r="AZ70" i="11"/>
  <c r="AZ34" i="11"/>
  <c r="AZ32" i="11"/>
  <c r="AZ58" i="11"/>
  <c r="AZ66" i="11"/>
  <c r="BC80" i="11"/>
  <c r="BC84" i="11"/>
  <c r="BC83" i="11"/>
  <c r="BC82" i="11"/>
  <c r="BC69" i="11"/>
  <c r="BC41" i="11"/>
  <c r="BC45" i="11"/>
  <c r="BC79" i="11"/>
  <c r="BC74" i="11"/>
  <c r="BC31" i="11"/>
  <c r="BC43" i="11"/>
  <c r="BC58" i="11"/>
  <c r="BC71" i="11"/>
  <c r="BC76" i="11"/>
  <c r="BC25" i="11"/>
  <c r="BC40" i="11"/>
  <c r="BC54" i="11"/>
  <c r="BC52" i="11"/>
  <c r="BC60" i="11"/>
  <c r="BC13" i="11"/>
  <c r="BC73" i="11"/>
  <c r="BC38" i="11"/>
  <c r="BC70" i="11"/>
  <c r="BC72" i="11"/>
  <c r="BC37" i="11"/>
  <c r="BC42" i="11"/>
  <c r="BC66" i="11"/>
  <c r="BC78" i="11"/>
  <c r="BC77" i="11"/>
  <c r="BC86" i="11"/>
  <c r="BC33" i="11"/>
  <c r="BC35" i="11"/>
  <c r="BC46" i="11"/>
  <c r="BC36" i="11"/>
  <c r="BC34" i="11"/>
  <c r="BC27" i="11"/>
  <c r="BC39" i="11"/>
  <c r="BC44" i="11"/>
  <c r="BC56" i="11"/>
  <c r="BC28" i="11"/>
  <c r="BC85" i="11"/>
  <c r="BC75" i="11"/>
  <c r="BC32" i="11"/>
  <c r="BC20" i="11"/>
  <c r="BC51" i="11"/>
  <c r="Q45" i="18"/>
  <c r="FL45" i="18"/>
  <c r="AI279" i="19"/>
  <c r="AI258" i="19" s="1"/>
  <c r="AI215" i="19"/>
  <c r="J75" i="19"/>
  <c r="J14" i="19" s="1"/>
  <c r="J12" i="19" s="1"/>
  <c r="J42" i="22"/>
  <c r="EW38" i="18"/>
  <c r="AQ74" i="11"/>
  <c r="AQ84" i="11"/>
  <c r="FI13" i="18"/>
  <c r="FI58" i="18"/>
  <c r="FI27" i="18"/>
  <c r="AS84" i="11"/>
  <c r="AS82" i="11"/>
  <c r="AS83" i="11"/>
  <c r="AS80" i="11"/>
  <c r="AS79" i="11"/>
  <c r="AS43" i="11"/>
  <c r="AS31" i="11"/>
  <c r="AS45" i="11"/>
  <c r="AS74" i="11"/>
  <c r="AS69" i="11"/>
  <c r="AS41" i="11"/>
  <c r="AS25" i="11"/>
  <c r="AS39" i="11"/>
  <c r="AS44" i="11"/>
  <c r="AS58" i="11"/>
  <c r="AS51" i="11"/>
  <c r="AS66" i="11"/>
  <c r="AS13" i="11"/>
  <c r="AS71" i="11"/>
  <c r="AS76" i="11"/>
  <c r="AS86" i="11"/>
  <c r="AS42" i="11"/>
  <c r="AS32" i="11"/>
  <c r="AS56" i="11"/>
  <c r="AS77" i="11"/>
  <c r="AS38" i="11"/>
  <c r="AS52" i="11"/>
  <c r="AS75" i="11"/>
  <c r="AS70" i="11"/>
  <c r="AS33" i="11"/>
  <c r="AS34" i="11"/>
  <c r="AS20" i="11"/>
  <c r="AS54" i="11"/>
  <c r="AS27" i="11"/>
  <c r="AS60" i="11"/>
  <c r="AS85" i="11"/>
  <c r="AS35" i="11"/>
  <c r="AS40" i="11"/>
  <c r="AS46" i="11"/>
  <c r="AS28" i="11"/>
  <c r="AS78" i="11"/>
  <c r="AS73" i="11"/>
  <c r="AS72" i="11"/>
  <c r="AS37" i="11"/>
  <c r="AS36" i="11"/>
  <c r="V22" i="18"/>
  <c r="J26" i="18"/>
  <c r="FL51" i="18"/>
  <c r="Q51" i="18"/>
  <c r="FC58" i="18"/>
  <c r="FC27" i="18"/>
  <c r="FC13" i="18"/>
  <c r="FB27" i="18"/>
  <c r="FB58" i="18"/>
  <c r="FB13" i="18"/>
  <c r="N43" i="23"/>
  <c r="AP236" i="19"/>
  <c r="AD279" i="19"/>
  <c r="AD215" i="19"/>
  <c r="W213" i="19"/>
  <c r="W15" i="19" s="1"/>
  <c r="DJ59" i="18"/>
  <c r="J15" i="23"/>
  <c r="N119" i="34"/>
  <c r="BC24" i="11"/>
  <c r="G67" i="34"/>
  <c r="O67" i="34" s="1"/>
  <c r="AH279" i="19"/>
  <c r="AH258" i="19" s="1"/>
  <c r="AH215" i="19"/>
  <c r="Z213" i="19"/>
  <c r="Z15" i="19" s="1"/>
  <c r="E13" i="22"/>
  <c r="AC27" i="18"/>
  <c r="AO279" i="19"/>
  <c r="AO258" i="19" s="1"/>
  <c r="AO215" i="19"/>
  <c r="FA44" i="18"/>
  <c r="FB44" i="18"/>
  <c r="FC44" i="18"/>
  <c r="FD44" i="18"/>
  <c r="FE44" i="18"/>
  <c r="FF44" i="18"/>
  <c r="EY44" i="18"/>
  <c r="FH44" i="18"/>
  <c r="FG44" i="18"/>
  <c r="EZ44" i="18"/>
  <c r="FJ44" i="18"/>
  <c r="FI44" i="18"/>
  <c r="DL10" i="18"/>
  <c r="DK12" i="18"/>
  <c r="O124" i="34"/>
  <c r="FL38" i="18"/>
  <c r="Q38" i="18"/>
  <c r="EZ51" i="18"/>
  <c r="FA51" i="18" s="1"/>
  <c r="FB51" i="18" s="1"/>
  <c r="FC51" i="18" s="1"/>
  <c r="FD51" i="18" s="1"/>
  <c r="FE51" i="18" s="1"/>
  <c r="FF51" i="18" s="1"/>
  <c r="FG51" i="18" s="1"/>
  <c r="FH51" i="18" s="1"/>
  <c r="FI51" i="18" s="1"/>
  <c r="FJ51" i="18" s="1"/>
  <c r="AW80" i="11"/>
  <c r="AW83" i="11"/>
  <c r="AW82" i="11"/>
  <c r="AW84" i="11"/>
  <c r="AW45" i="11"/>
  <c r="AW43" i="11"/>
  <c r="AW41" i="11"/>
  <c r="AW31" i="11"/>
  <c r="AW79" i="11"/>
  <c r="AW74" i="11"/>
  <c r="AW69" i="11"/>
  <c r="AW77" i="11"/>
  <c r="AW72" i="11"/>
  <c r="AW35" i="11"/>
  <c r="AW52" i="11"/>
  <c r="AW78" i="11"/>
  <c r="AW51" i="11"/>
  <c r="AW54" i="11"/>
  <c r="AW33" i="11"/>
  <c r="AW46" i="11"/>
  <c r="AW25" i="11"/>
  <c r="AW36" i="11"/>
  <c r="AW34" i="11"/>
  <c r="AW27" i="11"/>
  <c r="AW60" i="11"/>
  <c r="AW73" i="11"/>
  <c r="AW70" i="11"/>
  <c r="AW71" i="11"/>
  <c r="AW86" i="11"/>
  <c r="AW40" i="11"/>
  <c r="AW39" i="11"/>
  <c r="AW37" i="11"/>
  <c r="AW44" i="11"/>
  <c r="AW32" i="11"/>
  <c r="AW58" i="11"/>
  <c r="AW28" i="11"/>
  <c r="AW66" i="11"/>
  <c r="AW13" i="11"/>
  <c r="AW85" i="11"/>
  <c r="AW75" i="11"/>
  <c r="AW56" i="11"/>
  <c r="AW76" i="11"/>
  <c r="AW42" i="11"/>
  <c r="AW38" i="11"/>
  <c r="AW20" i="11"/>
  <c r="FG27" i="18"/>
  <c r="FG58" i="18"/>
  <c r="FG13" i="18"/>
  <c r="FE45" i="18"/>
  <c r="FB45" i="18"/>
  <c r="EZ45" i="18"/>
  <c r="FF45" i="18"/>
  <c r="FD45" i="18"/>
  <c r="FC45" i="18"/>
  <c r="FG45" i="18"/>
  <c r="FJ45" i="18"/>
  <c r="EY45" i="18"/>
  <c r="FI45" i="18"/>
  <c r="FH45" i="18"/>
  <c r="FA45" i="18"/>
  <c r="D213" i="19"/>
  <c r="P258" i="19"/>
  <c r="D84" i="21"/>
  <c r="P85" i="21"/>
  <c r="D96" i="12" s="1"/>
  <c r="V43" i="23"/>
  <c r="D14" i="22"/>
  <c r="AB58" i="18"/>
  <c r="BA247" i="19"/>
  <c r="BA290" i="19" s="1"/>
  <c r="BA249" i="19"/>
  <c r="BA292" i="19" s="1"/>
  <c r="BA246" i="19"/>
  <c r="BA289" i="19" s="1"/>
  <c r="BA244" i="19"/>
  <c r="BA287" i="19" s="1"/>
  <c r="BA245" i="19"/>
  <c r="BA288" i="19" s="1"/>
  <c r="BA248" i="19"/>
  <c r="BA291" i="19" s="1"/>
  <c r="BA243" i="19"/>
  <c r="FL48" i="18"/>
  <c r="Q48" i="18"/>
  <c r="FL49" i="18"/>
  <c r="Q49" i="18"/>
  <c r="AU247" i="19"/>
  <c r="AU290" i="19" s="1"/>
  <c r="AU248" i="19"/>
  <c r="AU291" i="19" s="1"/>
  <c r="AU246" i="19"/>
  <c r="AU289" i="19" s="1"/>
  <c r="AU249" i="19"/>
  <c r="AU292" i="19" s="1"/>
  <c r="AU245" i="19"/>
  <c r="AU288" i="19" s="1"/>
  <c r="AU243" i="19"/>
  <c r="AU244" i="19"/>
  <c r="AU287" i="19" s="1"/>
  <c r="FF13" i="18"/>
  <c r="FF58" i="18"/>
  <c r="FF27" i="18"/>
  <c r="AT245" i="19"/>
  <c r="AT288" i="19" s="1"/>
  <c r="AT249" i="19"/>
  <c r="AT292" i="19" s="1"/>
  <c r="AT243" i="19"/>
  <c r="AT248" i="19"/>
  <c r="AT291" i="19" s="1"/>
  <c r="AT246" i="19"/>
  <c r="AT289" i="19" s="1"/>
  <c r="AT244" i="19"/>
  <c r="AT287" i="19" s="1"/>
  <c r="AT247" i="19"/>
  <c r="AT290" i="19" s="1"/>
  <c r="E12" i="22"/>
  <c r="AC13" i="18"/>
  <c r="AD283" i="19"/>
  <c r="AP283" i="19" s="1"/>
  <c r="AP240" i="19"/>
  <c r="AD284" i="19"/>
  <c r="AP284" i="19" s="1"/>
  <c r="AP241" i="19"/>
  <c r="O34" i="34"/>
  <c r="G77" i="34"/>
  <c r="O77" i="34" s="1"/>
  <c r="DL29" i="18"/>
  <c r="DK57" i="18"/>
  <c r="I139" i="19"/>
  <c r="P139" i="19" s="1"/>
  <c r="P121" i="19"/>
  <c r="P18" i="18"/>
  <c r="EI41" i="18"/>
  <c r="AL279" i="19"/>
  <c r="AL258" i="19" s="1"/>
  <c r="AL215" i="19"/>
  <c r="EW39" i="18"/>
  <c r="AS59" i="11"/>
  <c r="P171" i="11"/>
  <c r="AB213" i="19"/>
  <c r="AB15" i="19" s="1"/>
  <c r="BC16" i="11"/>
  <c r="FE27" i="18"/>
  <c r="FE13" i="18"/>
  <c r="FE58" i="18"/>
  <c r="AR84" i="11"/>
  <c r="AR83" i="11"/>
  <c r="AR80" i="11"/>
  <c r="AR82" i="11"/>
  <c r="AR41" i="11"/>
  <c r="AR31" i="11"/>
  <c r="AR45" i="11"/>
  <c r="AR74" i="11"/>
  <c r="AR69" i="11"/>
  <c r="AR43" i="11"/>
  <c r="AR79" i="11"/>
  <c r="AR85" i="11"/>
  <c r="AR73" i="11"/>
  <c r="AR77" i="11"/>
  <c r="AR32" i="11"/>
  <c r="AR56" i="11"/>
  <c r="AR39" i="11"/>
  <c r="AR46" i="11"/>
  <c r="AR36" i="11"/>
  <c r="AR54" i="11"/>
  <c r="AR35" i="11"/>
  <c r="AR38" i="11"/>
  <c r="AR20" i="11"/>
  <c r="AR78" i="11"/>
  <c r="AR72" i="11"/>
  <c r="AR71" i="11"/>
  <c r="AR76" i="11"/>
  <c r="AR86" i="11"/>
  <c r="AR40" i="11"/>
  <c r="AR42" i="11"/>
  <c r="AR44" i="11"/>
  <c r="AR25" i="11"/>
  <c r="AR28" i="11"/>
  <c r="AR51" i="11"/>
  <c r="AR66" i="11"/>
  <c r="AR60" i="11"/>
  <c r="AR13" i="11"/>
  <c r="AR33" i="11"/>
  <c r="AR52" i="11"/>
  <c r="AR27" i="11"/>
  <c r="AR75" i="11"/>
  <c r="AR70" i="11"/>
  <c r="AR37" i="11"/>
  <c r="AR34" i="11"/>
  <c r="AR58" i="11"/>
  <c r="FL44" i="18"/>
  <c r="Q44" i="18"/>
  <c r="E15" i="23"/>
  <c r="P14" i="20"/>
  <c r="G76" i="34"/>
  <c r="O76" i="34" s="1"/>
  <c r="FL39" i="18"/>
  <c r="Q39" i="18"/>
  <c r="AY47" i="11"/>
  <c r="EW46" i="18"/>
  <c r="CC24" i="18"/>
  <c r="CC56" i="18"/>
  <c r="CC54" i="18"/>
  <c r="CC32" i="18"/>
  <c r="CC36" i="18"/>
  <c r="CC39" i="18"/>
  <c r="H114" i="34"/>
  <c r="H112" i="34"/>
  <c r="H116" i="34"/>
  <c r="H118" i="34"/>
  <c r="H111" i="34"/>
  <c r="H115" i="34"/>
  <c r="H113" i="34"/>
  <c r="H117" i="34"/>
  <c r="AS245" i="19"/>
  <c r="AS288" i="19" s="1"/>
  <c r="AS247" i="19"/>
  <c r="AS290" i="19" s="1"/>
  <c r="AS243" i="19"/>
  <c r="AS244" i="19"/>
  <c r="AS287" i="19" s="1"/>
  <c r="AS249" i="19"/>
  <c r="AS292" i="19" s="1"/>
  <c r="AS246" i="19"/>
  <c r="AS289" i="19" s="1"/>
  <c r="AS248" i="19"/>
  <c r="AS291" i="19" s="1"/>
  <c r="AZ244" i="19"/>
  <c r="AZ287" i="19" s="1"/>
  <c r="AZ247" i="19"/>
  <c r="AZ290" i="19" s="1"/>
  <c r="AZ249" i="19"/>
  <c r="AZ292" i="19" s="1"/>
  <c r="AZ245" i="19"/>
  <c r="AZ288" i="19" s="1"/>
  <c r="AZ246" i="19"/>
  <c r="AZ289" i="19" s="1"/>
  <c r="AZ243" i="19"/>
  <c r="AZ248" i="19"/>
  <c r="AZ291" i="19" s="1"/>
  <c r="K55" i="18"/>
  <c r="W55" i="18" s="1"/>
  <c r="K56" i="18"/>
  <c r="W56" i="18" s="1"/>
  <c r="K24" i="18"/>
  <c r="W24" i="18" s="1"/>
  <c r="K52" i="18"/>
  <c r="Q6" i="18"/>
  <c r="W6" i="18" s="1"/>
  <c r="K54" i="18"/>
  <c r="W54" i="18" s="1"/>
  <c r="K53" i="18"/>
  <c r="W53" i="18" s="1"/>
  <c r="K25" i="18"/>
  <c r="W25" i="18" s="1"/>
  <c r="BO7" i="11"/>
  <c r="BO29" i="11" s="1"/>
  <c r="FV6" i="18"/>
  <c r="CN6" i="18"/>
  <c r="CN53" i="18" s="1"/>
  <c r="BM7" i="23"/>
  <c r="BM7" i="22"/>
  <c r="BM7" i="5"/>
  <c r="BM7" i="20"/>
  <c r="BP7" i="11"/>
  <c r="FW6" i="18"/>
  <c r="CO6" i="18"/>
  <c r="BN7" i="20"/>
  <c r="BN7" i="23"/>
  <c r="BN7" i="22"/>
  <c r="BN7" i="5"/>
  <c r="FL46" i="18"/>
  <c r="Q46" i="18"/>
  <c r="AQ28" i="11"/>
  <c r="AQ31" i="11"/>
  <c r="AQ45" i="11"/>
  <c r="AQ37" i="11"/>
  <c r="AQ79" i="11"/>
  <c r="E134" i="19"/>
  <c r="E113" i="19"/>
  <c r="P116" i="19"/>
  <c r="EX37" i="18"/>
  <c r="P37" i="18"/>
  <c r="AY244" i="19"/>
  <c r="AY287" i="19" s="1"/>
  <c r="AY248" i="19"/>
  <c r="AY291" i="19" s="1"/>
  <c r="AY249" i="19"/>
  <c r="AY292" i="19" s="1"/>
  <c r="AY246" i="19"/>
  <c r="AY289" i="19" s="1"/>
  <c r="AY243" i="19"/>
  <c r="AY247" i="19"/>
  <c r="AY290" i="19" s="1"/>
  <c r="AY245" i="19"/>
  <c r="AY288" i="19" s="1"/>
  <c r="FJ58" i="18"/>
  <c r="FJ13" i="18"/>
  <c r="FJ27" i="18"/>
  <c r="EL44" i="18"/>
  <c r="EM44" i="18" s="1"/>
  <c r="EN44" i="18" s="1"/>
  <c r="EO44" i="18" s="1"/>
  <c r="EP44" i="18" s="1"/>
  <c r="EQ44" i="18" s="1"/>
  <c r="ER44" i="18" s="1"/>
  <c r="ES44" i="18" s="1"/>
  <c r="ET44" i="18" s="1"/>
  <c r="EU44" i="18" s="1"/>
  <c r="EV44" i="18" s="1"/>
  <c r="X213" i="19"/>
  <c r="X15" i="19" s="1"/>
  <c r="EZ58" i="18"/>
  <c r="EZ27" i="18"/>
  <c r="EZ13" i="18"/>
  <c r="J57" i="18"/>
  <c r="V47" i="18"/>
  <c r="AV83" i="11"/>
  <c r="AV84" i="11"/>
  <c r="AV80" i="11"/>
  <c r="AV82" i="11"/>
  <c r="AV79" i="11"/>
  <c r="AV69" i="11"/>
  <c r="AV45" i="11"/>
  <c r="AV41" i="11"/>
  <c r="AV74" i="11"/>
  <c r="AV43" i="11"/>
  <c r="AV31" i="11"/>
  <c r="AV56" i="11"/>
  <c r="AV73" i="11"/>
  <c r="AV72" i="11"/>
  <c r="AV33" i="11"/>
  <c r="AV40" i="11"/>
  <c r="AV42" i="11"/>
  <c r="AV38" i="11"/>
  <c r="AV36" i="11"/>
  <c r="AV28" i="11"/>
  <c r="AV52" i="11"/>
  <c r="AV60" i="11"/>
  <c r="AV13" i="11"/>
  <c r="AV85" i="11"/>
  <c r="AV34" i="11"/>
  <c r="AV58" i="11"/>
  <c r="AV78" i="11"/>
  <c r="AV77" i="11"/>
  <c r="AV71" i="11"/>
  <c r="AV51" i="11"/>
  <c r="AV70" i="11"/>
  <c r="AV37" i="11"/>
  <c r="AV46" i="11"/>
  <c r="AV32" i="11"/>
  <c r="AV20" i="11"/>
  <c r="AV66" i="11"/>
  <c r="AV75" i="11"/>
  <c r="AV35" i="11"/>
  <c r="AV25" i="11"/>
  <c r="AV76" i="11"/>
  <c r="AV86" i="11"/>
  <c r="AV39" i="11"/>
  <c r="AV44" i="11"/>
  <c r="AV54" i="11"/>
  <c r="AV27" i="11"/>
  <c r="AX249" i="19"/>
  <c r="AX292" i="19" s="1"/>
  <c r="AX248" i="19"/>
  <c r="AX291" i="19" s="1"/>
  <c r="AX247" i="19"/>
  <c r="AX290" i="19" s="1"/>
  <c r="AX244" i="19"/>
  <c r="AX287" i="19" s="1"/>
  <c r="AX243" i="19"/>
  <c r="AX245" i="19"/>
  <c r="AX288" i="19" s="1"/>
  <c r="AX246" i="19"/>
  <c r="AX289" i="19" s="1"/>
  <c r="P20" i="18"/>
  <c r="AD282" i="19"/>
  <c r="AP282" i="19" s="1"/>
  <c r="AP239" i="19"/>
  <c r="G80" i="34"/>
  <c r="O80" i="34" s="1"/>
  <c r="G69" i="34"/>
  <c r="O69" i="34" s="1"/>
  <c r="AQ43" i="11"/>
  <c r="I15" i="23"/>
  <c r="EK18" i="18"/>
  <c r="AN279" i="19"/>
  <c r="AN258" i="19" s="1"/>
  <c r="AN215" i="19"/>
  <c r="AW244" i="19"/>
  <c r="AW287" i="19" s="1"/>
  <c r="AW243" i="19"/>
  <c r="AW245" i="19"/>
  <c r="AW288" i="19" s="1"/>
  <c r="AW247" i="19"/>
  <c r="AW290" i="19" s="1"/>
  <c r="AW249" i="19"/>
  <c r="AW292" i="19" s="1"/>
  <c r="AW246" i="19"/>
  <c r="AW289" i="19" s="1"/>
  <c r="AW248" i="19"/>
  <c r="AW291" i="19" s="1"/>
  <c r="EY58" i="18"/>
  <c r="EY27" i="18"/>
  <c r="EY13" i="18"/>
  <c r="EL42" i="18"/>
  <c r="EM42" i="18" s="1"/>
  <c r="EN42" i="18" s="1"/>
  <c r="EO42" i="18" s="1"/>
  <c r="EP42" i="18" s="1"/>
  <c r="EQ42" i="18" s="1"/>
  <c r="ER42" i="18" s="1"/>
  <c r="ES42" i="18" s="1"/>
  <c r="ET42" i="18" s="1"/>
  <c r="EU42" i="18" s="1"/>
  <c r="EV42" i="18" s="1"/>
  <c r="Q19" i="18"/>
  <c r="AJ279" i="19"/>
  <c r="AJ258" i="19" s="1"/>
  <c r="AJ215" i="19"/>
  <c r="O111" i="34"/>
  <c r="O119" i="34" s="1"/>
  <c r="G119" i="34"/>
  <c r="D91" i="21"/>
  <c r="DI60" i="18"/>
  <c r="D15" i="22" s="1"/>
  <c r="F15" i="23"/>
  <c r="Q258" i="19"/>
  <c r="AC272" i="19"/>
  <c r="FA39" i="18"/>
  <c r="FB39" i="18"/>
  <c r="FD39" i="18"/>
  <c r="EZ39" i="18"/>
  <c r="FH39" i="18"/>
  <c r="FE39" i="18"/>
  <c r="FC39" i="18"/>
  <c r="FF39" i="18"/>
  <c r="FJ39" i="18"/>
  <c r="EY39" i="18"/>
  <c r="FG39" i="18"/>
  <c r="FI39" i="18"/>
  <c r="O145" i="34"/>
  <c r="G148" i="34"/>
  <c r="O148" i="34" s="1"/>
  <c r="AC85" i="21"/>
  <c r="E96" i="12" s="1"/>
  <c r="FH31" i="18"/>
  <c r="FI31" i="18"/>
  <c r="EZ31" i="18"/>
  <c r="EQ12" i="18"/>
  <c r="FF31" i="18"/>
  <c r="FE31" i="18"/>
  <c r="EV12" i="18"/>
  <c r="EL12" i="18"/>
  <c r="DW59" i="18"/>
  <c r="Q91" i="21" s="1"/>
  <c r="EP12" i="18"/>
  <c r="AH53" i="17"/>
  <c r="AS12" i="5" s="1"/>
  <c r="AF54" i="17"/>
  <c r="AR30" i="23"/>
  <c r="BD30" i="23"/>
  <c r="AF30" i="23"/>
  <c r="AH64" i="17"/>
  <c r="BE12" i="5" s="1"/>
  <c r="AF65" i="17"/>
  <c r="AF43" i="17"/>
  <c r="AH42" i="17"/>
  <c r="AG12" i="5" s="1"/>
  <c r="ET12" i="18"/>
  <c r="ER12" i="18"/>
  <c r="EM12" i="18"/>
  <c r="S27" i="23"/>
  <c r="EW10" i="18"/>
  <c r="FL16" i="18"/>
  <c r="Q16" i="18"/>
  <c r="Q33" i="18"/>
  <c r="FL33" i="18"/>
  <c r="AV42" i="17"/>
  <c r="AG14" i="5" s="1"/>
  <c r="AT43" i="17"/>
  <c r="AT65" i="17"/>
  <c r="AV64" i="17"/>
  <c r="BE14" i="5" s="1"/>
  <c r="AR31" i="23"/>
  <c r="AR11" i="5"/>
  <c r="AT54" i="17"/>
  <c r="AV53" i="17"/>
  <c r="AS14" i="5" s="1"/>
  <c r="H32" i="23"/>
  <c r="T31" i="23"/>
  <c r="T11" i="5"/>
  <c r="BD31" i="23"/>
  <c r="BD11" i="5"/>
  <c r="FM17" i="18"/>
  <c r="FU17" i="18"/>
  <c r="FR17" i="18"/>
  <c r="FS17" i="18"/>
  <c r="FX17" i="18"/>
  <c r="FO17" i="18"/>
  <c r="FW17" i="18"/>
  <c r="FT17" i="18"/>
  <c r="FP17" i="18"/>
  <c r="FQ17" i="18"/>
  <c r="FN17" i="18"/>
  <c r="FV17" i="18"/>
  <c r="FA36" i="18"/>
  <c r="FE36" i="18"/>
  <c r="FG36" i="18"/>
  <c r="FD36" i="18"/>
  <c r="FH36" i="18"/>
  <c r="FF36" i="18"/>
  <c r="EZ36" i="18"/>
  <c r="FJ36" i="18"/>
  <c r="FI36" i="18"/>
  <c r="EY36" i="18"/>
  <c r="FB36" i="18"/>
  <c r="FC36" i="18"/>
  <c r="FK17" i="18"/>
  <c r="EW36" i="18"/>
  <c r="AO42" i="17"/>
  <c r="AG13" i="5" s="1"/>
  <c r="AM43" i="17"/>
  <c r="AM32" i="17"/>
  <c r="AO31" i="17"/>
  <c r="U13" i="5" s="1"/>
  <c r="AE27" i="23"/>
  <c r="AM65" i="17"/>
  <c r="AO64" i="17"/>
  <c r="BE13" i="5" s="1"/>
  <c r="FL10" i="18"/>
  <c r="Q10" i="18"/>
  <c r="FL36" i="18"/>
  <c r="Q36" i="18"/>
  <c r="AF11" i="5"/>
  <c r="AF31" i="23"/>
  <c r="AQ27" i="23"/>
  <c r="EW33" i="18"/>
  <c r="T32" i="23"/>
  <c r="FF10" i="18"/>
  <c r="FG10" i="18"/>
  <c r="FI10" i="18"/>
  <c r="FC10" i="18"/>
  <c r="FH10" i="18"/>
  <c r="FJ10" i="18"/>
  <c r="FD10" i="18"/>
  <c r="EZ10" i="18"/>
  <c r="EY10" i="18"/>
  <c r="FB10" i="18"/>
  <c r="FA10" i="18"/>
  <c r="FE10" i="18"/>
  <c r="EY33" i="18"/>
  <c r="FC33" i="18"/>
  <c r="FH33" i="18"/>
  <c r="FB33" i="18"/>
  <c r="FD33" i="18"/>
  <c r="FJ33" i="18"/>
  <c r="FA33" i="18"/>
  <c r="FI33" i="18"/>
  <c r="FE33" i="18"/>
  <c r="EZ33" i="18"/>
  <c r="FF33" i="18"/>
  <c r="FG33" i="18"/>
  <c r="AF32" i="23"/>
  <c r="BD32" i="23"/>
  <c r="AO53" i="17"/>
  <c r="AS13" i="5" s="1"/>
  <c r="AM54" i="17"/>
  <c r="AR32" i="23"/>
  <c r="AT21" i="17"/>
  <c r="AV20" i="17"/>
  <c r="I14" i="5" s="1"/>
  <c r="AT32" i="17"/>
  <c r="AV31" i="17"/>
  <c r="U14" i="5" s="1"/>
  <c r="DN30" i="18"/>
  <c r="FK35" i="18"/>
  <c r="AG16" i="23"/>
  <c r="AH16" i="23"/>
  <c r="DK16" i="23" s="1"/>
  <c r="FL32" i="18"/>
  <c r="Q32" i="18"/>
  <c r="E79" i="34"/>
  <c r="M79" i="34" s="1"/>
  <c r="G79" i="34"/>
  <c r="O79" i="34" s="1"/>
  <c r="F79" i="34"/>
  <c r="N79" i="34" s="1"/>
  <c r="M36" i="34"/>
  <c r="EW11" i="18"/>
  <c r="EK12" i="18"/>
  <c r="EW32" i="18"/>
  <c r="BC16" i="23"/>
  <c r="G137" i="12" s="1"/>
  <c r="Q85" i="19"/>
  <c r="AC131" i="19"/>
  <c r="AD16" i="23"/>
  <c r="DL16" i="23" s="1"/>
  <c r="AE16" i="23"/>
  <c r="DM16" i="23" s="1"/>
  <c r="Q16" i="23"/>
  <c r="CW16" i="23" s="1"/>
  <c r="R16" i="23"/>
  <c r="CX16" i="23" s="1"/>
  <c r="FK34" i="18"/>
  <c r="I17" i="17"/>
  <c r="J17" i="17"/>
  <c r="U15" i="18"/>
  <c r="FK30" i="18"/>
  <c r="BC13" i="19"/>
  <c r="I31" i="23"/>
  <c r="FX34" i="18"/>
  <c r="FO34" i="18"/>
  <c r="FQ34" i="18"/>
  <c r="FS34" i="18"/>
  <c r="FU34" i="18"/>
  <c r="FW34" i="18"/>
  <c r="FM34" i="18"/>
  <c r="FN34" i="18"/>
  <c r="FP34" i="18"/>
  <c r="FR34" i="18"/>
  <c r="FT34" i="18"/>
  <c r="FV34" i="18"/>
  <c r="BP16" i="23"/>
  <c r="H137" i="12" s="1"/>
  <c r="EY32" i="18"/>
  <c r="FA32" i="18"/>
  <c r="FD32" i="18"/>
  <c r="EZ32" i="18"/>
  <c r="FB32" i="18"/>
  <c r="FE32" i="18"/>
  <c r="FF32" i="18"/>
  <c r="FH32" i="18"/>
  <c r="FJ32" i="18"/>
  <c r="FG32" i="18"/>
  <c r="FC32" i="18"/>
  <c r="FI32" i="18"/>
  <c r="AM22" i="17"/>
  <c r="AO21" i="17"/>
  <c r="J13" i="5" s="1"/>
  <c r="FN35" i="18"/>
  <c r="FP35" i="18"/>
  <c r="FR35" i="18"/>
  <c r="FT35" i="18"/>
  <c r="FV35" i="18"/>
  <c r="FX35" i="18"/>
  <c r="FO35" i="18"/>
  <c r="FQ35" i="18"/>
  <c r="FS35" i="18"/>
  <c r="FU35" i="18"/>
  <c r="FM35" i="18"/>
  <c r="FW35" i="18"/>
  <c r="BP13" i="19"/>
  <c r="FN31" i="18"/>
  <c r="FP31" i="18"/>
  <c r="FR31" i="18"/>
  <c r="FT31" i="18"/>
  <c r="FV31" i="18"/>
  <c r="FX31" i="18"/>
  <c r="FO31" i="18"/>
  <c r="FQ31" i="18"/>
  <c r="FS31" i="18"/>
  <c r="FU31" i="18"/>
  <c r="FM31" i="18"/>
  <c r="FW31" i="18"/>
  <c r="AD13" i="19"/>
  <c r="AP22" i="19"/>
  <c r="Q13" i="19"/>
  <c r="AC22" i="19"/>
  <c r="EW29" i="18"/>
  <c r="D83" i="19"/>
  <c r="EX29" i="18"/>
  <c r="P29" i="18"/>
  <c r="AN29" i="18" s="1"/>
  <c r="U57" i="18"/>
  <c r="EX11" i="18"/>
  <c r="P11" i="18"/>
  <c r="U12" i="18"/>
  <c r="EK15" i="18"/>
  <c r="Q130" i="11" l="1"/>
  <c r="W32" i="18"/>
  <c r="W36" i="18"/>
  <c r="W16" i="18"/>
  <c r="W39" i="18"/>
  <c r="W38" i="18"/>
  <c r="W51" i="18"/>
  <c r="W45" i="18"/>
  <c r="W41" i="18"/>
  <c r="W40" i="18"/>
  <c r="W10" i="18"/>
  <c r="W19" i="18"/>
  <c r="W44" i="18"/>
  <c r="W49" i="18"/>
  <c r="W23" i="18"/>
  <c r="W21" i="18"/>
  <c r="W33" i="18"/>
  <c r="W46" i="18"/>
  <c r="W43" i="18"/>
  <c r="W48" i="18"/>
  <c r="W50" i="18"/>
  <c r="X31" i="18"/>
  <c r="X17" i="18"/>
  <c r="X34" i="18"/>
  <c r="X35" i="18"/>
  <c r="BT26" i="18"/>
  <c r="CR22" i="18"/>
  <c r="V20" i="18"/>
  <c r="AN20" i="18"/>
  <c r="P12" i="18"/>
  <c r="AN11" i="18"/>
  <c r="V18" i="18"/>
  <c r="AN18" i="18"/>
  <c r="V42" i="18"/>
  <c r="AN42" i="18"/>
  <c r="Q30" i="18"/>
  <c r="FL30" i="18"/>
  <c r="V37" i="18"/>
  <c r="AN37" i="18"/>
  <c r="FR40" i="18"/>
  <c r="FS40" i="18"/>
  <c r="FN40" i="18"/>
  <c r="CK25" i="18"/>
  <c r="CK52" i="18"/>
  <c r="CI55" i="18"/>
  <c r="V120" i="11"/>
  <c r="CI29" i="36"/>
  <c r="CJ29" i="36"/>
  <c r="CN29" i="36"/>
  <c r="CO29" i="36"/>
  <c r="CP29" i="36"/>
  <c r="CM29" i="36"/>
  <c r="CL29" i="36"/>
  <c r="CH29" i="36"/>
  <c r="H17" i="17"/>
  <c r="G17" i="17" s="1"/>
  <c r="E18" i="17" s="1"/>
  <c r="Q162" i="11"/>
  <c r="FL19" i="18"/>
  <c r="Q118" i="11"/>
  <c r="Q163" i="11"/>
  <c r="CT15" i="23"/>
  <c r="BJ14" i="11"/>
  <c r="Q131" i="11"/>
  <c r="Q119" i="11"/>
  <c r="Q166" i="11"/>
  <c r="Q164" i="11"/>
  <c r="Q122" i="11"/>
  <c r="FY40" i="18"/>
  <c r="CR15" i="23"/>
  <c r="CW16" i="36"/>
  <c r="DO16" i="36"/>
  <c r="DO16" i="23"/>
  <c r="DW15" i="23"/>
  <c r="Q105" i="11"/>
  <c r="Q112" i="11"/>
  <c r="CR16" i="36"/>
  <c r="CX16" i="36"/>
  <c r="DM16" i="36"/>
  <c r="N19" i="23"/>
  <c r="N75" i="19"/>
  <c r="N14" i="19" s="1"/>
  <c r="N12" i="19" s="1"/>
  <c r="N19" i="36"/>
  <c r="CW78" i="21"/>
  <c r="V161" i="11"/>
  <c r="M75" i="19"/>
  <c r="M14" i="19" s="1"/>
  <c r="M12" i="19" s="1"/>
  <c r="M17" i="19" s="1"/>
  <c r="M21" i="22" s="1"/>
  <c r="AI78" i="21"/>
  <c r="AH160" i="1"/>
  <c r="AF160" i="1"/>
  <c r="M18" i="19"/>
  <c r="M43" i="22" s="1"/>
  <c r="M40" i="22" s="1"/>
  <c r="O160" i="1"/>
  <c r="AJ78" i="21"/>
  <c r="AY82" i="21"/>
  <c r="BG16" i="11"/>
  <c r="CY82" i="21"/>
  <c r="D18" i="17"/>
  <c r="F18" i="17"/>
  <c r="C17" i="17"/>
  <c r="Q160" i="11"/>
  <c r="H145" i="34"/>
  <c r="P145" i="34" s="1"/>
  <c r="FL23" i="18"/>
  <c r="CQ15" i="23"/>
  <c r="CZ82" i="21"/>
  <c r="EP16" i="18"/>
  <c r="Q148" i="11"/>
  <c r="AD190" i="19"/>
  <c r="AP190" i="19" s="1"/>
  <c r="AP168" i="19"/>
  <c r="FL21" i="18"/>
  <c r="O59" i="18"/>
  <c r="AP63" i="21"/>
  <c r="F74" i="12" s="1"/>
  <c r="L75" i="19"/>
  <c r="L14" i="19" s="1"/>
  <c r="L12" i="19" s="1"/>
  <c r="L18" i="19" s="1"/>
  <c r="L43" i="22" s="1"/>
  <c r="L42" i="22"/>
  <c r="AC18" i="17"/>
  <c r="EX20" i="18"/>
  <c r="EZ21" i="18"/>
  <c r="FA21" i="18" s="1"/>
  <c r="EX18" i="18"/>
  <c r="EL18" i="18"/>
  <c r="EZ19" i="18"/>
  <c r="EO19" i="18"/>
  <c r="EQ16" i="18"/>
  <c r="ER16" i="18" s="1"/>
  <c r="DZ15" i="18"/>
  <c r="DZ26" i="18" s="1"/>
  <c r="DZ59" i="18" s="1"/>
  <c r="T91" i="21" s="1"/>
  <c r="DY26" i="18"/>
  <c r="DY59" i="18" s="1"/>
  <c r="S91" i="21" s="1"/>
  <c r="EL15" i="18"/>
  <c r="EM15" i="18" s="1"/>
  <c r="FA16" i="18"/>
  <c r="FB16" i="18" s="1"/>
  <c r="EC16" i="18"/>
  <c r="AF78" i="21"/>
  <c r="AE160" i="1"/>
  <c r="AI160" i="1"/>
  <c r="U82" i="21"/>
  <c r="CU82" i="21" s="1"/>
  <c r="U187" i="19"/>
  <c r="U209" i="19" s="1"/>
  <c r="U189" i="19" s="1"/>
  <c r="U87" i="19" s="1"/>
  <c r="U83" i="19" s="1"/>
  <c r="W82" i="21"/>
  <c r="W187" i="19"/>
  <c r="R82" i="21"/>
  <c r="CR82" i="21" s="1"/>
  <c r="R187" i="19"/>
  <c r="AK183" i="19"/>
  <c r="AK205" i="19" s="1"/>
  <c r="AJ160" i="1"/>
  <c r="AA82" i="21"/>
  <c r="AA187" i="19"/>
  <c r="V160" i="1"/>
  <c r="AG187" i="19"/>
  <c r="AG209" i="19" s="1"/>
  <c r="AG82" i="21"/>
  <c r="DI82" i="21" s="1"/>
  <c r="AI82" i="21"/>
  <c r="AI187" i="19"/>
  <c r="AI209" i="19" s="1"/>
  <c r="Q82" i="21"/>
  <c r="Q187" i="19"/>
  <c r="Q167" i="19" s="1"/>
  <c r="Q81" i="19" s="1"/>
  <c r="Q77" i="19" s="1"/>
  <c r="AB160" i="1"/>
  <c r="P187" i="19"/>
  <c r="O209" i="19"/>
  <c r="P209" i="19" s="1"/>
  <c r="AB187" i="19"/>
  <c r="AB209" i="19" s="1"/>
  <c r="AB82" i="21"/>
  <c r="AD187" i="19"/>
  <c r="AD82" i="21"/>
  <c r="AL78" i="21"/>
  <c r="AK160" i="1"/>
  <c r="AO78" i="21"/>
  <c r="AN160" i="1"/>
  <c r="AM183" i="19"/>
  <c r="AM205" i="19" s="1"/>
  <c r="AL160" i="1"/>
  <c r="AG160" i="1"/>
  <c r="X187" i="19"/>
  <c r="X209" i="19" s="1"/>
  <c r="X82" i="21"/>
  <c r="X62" i="21" s="1"/>
  <c r="V82" i="21"/>
  <c r="CV82" i="21" s="1"/>
  <c r="V187" i="19"/>
  <c r="V209" i="19" s="1"/>
  <c r="V189" i="19" s="1"/>
  <c r="V87" i="19" s="1"/>
  <c r="V83" i="19" s="1"/>
  <c r="DR15" i="36"/>
  <c r="DS15" i="23"/>
  <c r="DJ16" i="23"/>
  <c r="DG16" i="36"/>
  <c r="DJ16" i="36"/>
  <c r="DI16" i="36"/>
  <c r="CP28" i="36"/>
  <c r="P15" i="36"/>
  <c r="CQ15" i="36"/>
  <c r="BW26" i="18"/>
  <c r="AM78" i="21"/>
  <c r="AH78" i="21"/>
  <c r="AO183" i="19"/>
  <c r="AN131" i="19"/>
  <c r="CR20" i="22"/>
  <c r="E16" i="36"/>
  <c r="F16" i="36"/>
  <c r="CZ16" i="23"/>
  <c r="AC16" i="36"/>
  <c r="CQ84" i="21"/>
  <c r="DN15" i="23"/>
  <c r="DA16" i="23"/>
  <c r="AP16" i="36"/>
  <c r="CU43" i="36"/>
  <c r="DM43" i="36"/>
  <c r="CX43" i="36"/>
  <c r="CT43" i="36"/>
  <c r="CW43" i="36"/>
  <c r="DA43" i="36"/>
  <c r="CY43" i="36"/>
  <c r="CI25" i="36"/>
  <c r="CI18" i="36"/>
  <c r="CK15" i="36"/>
  <c r="CN15" i="36"/>
  <c r="CJ21" i="36"/>
  <c r="CK28" i="36"/>
  <c r="CL16" i="36"/>
  <c r="CO15" i="36"/>
  <c r="CM25" i="36"/>
  <c r="CM43" i="36"/>
  <c r="CN25" i="36"/>
  <c r="CM18" i="36"/>
  <c r="CL25" i="36"/>
  <c r="CJ28" i="36"/>
  <c r="H27" i="36"/>
  <c r="AC43" i="36"/>
  <c r="CI43" i="36"/>
  <c r="CP16" i="36"/>
  <c r="CO21" i="36"/>
  <c r="CO43" i="36"/>
  <c r="CK18" i="36"/>
  <c r="CL15" i="36"/>
  <c r="CK25" i="36"/>
  <c r="CO16" i="36"/>
  <c r="CJ15" i="36"/>
  <c r="CL21" i="36"/>
  <c r="CM16" i="36"/>
  <c r="CJ41" i="36"/>
  <c r="CJ43" i="36"/>
  <c r="CK16" i="36"/>
  <c r="CM15" i="36"/>
  <c r="CJ25" i="36"/>
  <c r="CI16" i="36"/>
  <c r="CI15" i="36"/>
  <c r="CI28" i="36"/>
  <c r="CI21" i="36"/>
  <c r="CI41" i="36"/>
  <c r="CP15" i="36"/>
  <c r="CN41" i="36"/>
  <c r="CN28" i="36"/>
  <c r="CP18" i="36"/>
  <c r="CO25" i="36"/>
  <c r="CM41" i="36"/>
  <c r="CN21" i="36"/>
  <c r="CK41" i="36"/>
  <c r="CP21" i="36"/>
  <c r="CK43" i="36"/>
  <c r="CP43" i="36"/>
  <c r="CL41" i="36"/>
  <c r="CJ18" i="36"/>
  <c r="CT15" i="36"/>
  <c r="K19" i="36"/>
  <c r="CI19" i="36" s="1"/>
  <c r="CN18" i="36"/>
  <c r="Q98" i="11"/>
  <c r="CO18" i="36"/>
  <c r="CL28" i="36"/>
  <c r="CN16" i="36"/>
  <c r="CJ16" i="36"/>
  <c r="CN43" i="36"/>
  <c r="CP41" i="36"/>
  <c r="CO41" i="36"/>
  <c r="CM21" i="36"/>
  <c r="CO28" i="36"/>
  <c r="CM28" i="36"/>
  <c r="CK21" i="36"/>
  <c r="CL43" i="36"/>
  <c r="CP25" i="36"/>
  <c r="CL18" i="36"/>
  <c r="L10" i="13"/>
  <c r="L47" i="25"/>
  <c r="EC18" i="36"/>
  <c r="EC28" i="36"/>
  <c r="EC25" i="36"/>
  <c r="EC16" i="36"/>
  <c r="EC21" i="36"/>
  <c r="EC15" i="36"/>
  <c r="EC41" i="36"/>
  <c r="CH21" i="36"/>
  <c r="CH18" i="36"/>
  <c r="CH41" i="36"/>
  <c r="CH28" i="36"/>
  <c r="CH15" i="36"/>
  <c r="CH43" i="36"/>
  <c r="CH25" i="36"/>
  <c r="CH16" i="36"/>
  <c r="L48" i="25"/>
  <c r="U32" i="36"/>
  <c r="AG32" i="36"/>
  <c r="AF27" i="36"/>
  <c r="AR27" i="36"/>
  <c r="BE31" i="36"/>
  <c r="AS32" i="36"/>
  <c r="BE30" i="36"/>
  <c r="BQ27" i="36"/>
  <c r="BD27" i="36"/>
  <c r="AG31" i="36"/>
  <c r="BE32" i="36"/>
  <c r="J31" i="36"/>
  <c r="CH31" i="36" s="1"/>
  <c r="I32" i="36"/>
  <c r="AS31" i="36"/>
  <c r="U31" i="36"/>
  <c r="AG30" i="36"/>
  <c r="AS30" i="36"/>
  <c r="BR30" i="36"/>
  <c r="T27" i="36"/>
  <c r="G27" i="36"/>
  <c r="CV78" i="21"/>
  <c r="CX85" i="21"/>
  <c r="EA25" i="23"/>
  <c r="CY85" i="21"/>
  <c r="DZ41" i="23"/>
  <c r="EA22" i="22"/>
  <c r="CY86" i="21"/>
  <c r="DZ21" i="23"/>
  <c r="EA21" i="23"/>
  <c r="DY21" i="23"/>
  <c r="DZ16" i="23"/>
  <c r="EA14" i="21"/>
  <c r="CZ85" i="21"/>
  <c r="EA45" i="21"/>
  <c r="EA20" i="21"/>
  <c r="DY50" i="21"/>
  <c r="DY27" i="21"/>
  <c r="EA18" i="23"/>
  <c r="DZ28" i="23"/>
  <c r="DZ25" i="23"/>
  <c r="EA16" i="23"/>
  <c r="DZ18" i="23"/>
  <c r="EA109" i="21"/>
  <c r="EA70" i="21"/>
  <c r="EA75" i="21"/>
  <c r="EA50" i="21"/>
  <c r="EA41" i="21"/>
  <c r="EA15" i="21"/>
  <c r="EA26" i="21"/>
  <c r="EA16" i="21"/>
  <c r="CX86" i="21"/>
  <c r="DY14" i="21"/>
  <c r="DY71" i="21"/>
  <c r="DY52" i="21"/>
  <c r="DY42" i="21"/>
  <c r="DZ17" i="21"/>
  <c r="DZ40" i="21"/>
  <c r="DZ65" i="21"/>
  <c r="DZ81" i="21"/>
  <c r="DY28" i="21"/>
  <c r="DY20" i="21"/>
  <c r="DY19" i="21"/>
  <c r="DZ22" i="21"/>
  <c r="DZ45" i="21"/>
  <c r="DZ70" i="21"/>
  <c r="DZ22" i="22"/>
  <c r="DY80" i="21"/>
  <c r="DY31" i="21"/>
  <c r="DY30" i="21"/>
  <c r="DY46" i="21"/>
  <c r="DZ27" i="21"/>
  <c r="DZ47" i="21"/>
  <c r="DZ72" i="21"/>
  <c r="DZ33" i="21"/>
  <c r="DY76" i="21"/>
  <c r="DY34" i="21"/>
  <c r="DZ15" i="21"/>
  <c r="DZ19" i="21"/>
  <c r="DY15" i="21"/>
  <c r="DZ71" i="21"/>
  <c r="EA97" i="21"/>
  <c r="EA66" i="21"/>
  <c r="EA71" i="21"/>
  <c r="EA47" i="21"/>
  <c r="EA39" i="21"/>
  <c r="EA32" i="21"/>
  <c r="EA22" i="21"/>
  <c r="EA12" i="21"/>
  <c r="CW85" i="21"/>
  <c r="DY44" i="21"/>
  <c r="DY43" i="21"/>
  <c r="DY24" i="21"/>
  <c r="DZ21" i="21"/>
  <c r="DZ44" i="21"/>
  <c r="DZ69" i="21"/>
  <c r="DZ10" i="21"/>
  <c r="DY97" i="21"/>
  <c r="DY44" i="22"/>
  <c r="DY67" i="21"/>
  <c r="DZ31" i="21"/>
  <c r="DZ50" i="21"/>
  <c r="DZ75" i="21"/>
  <c r="DY64" i="21"/>
  <c r="DY109" i="21"/>
  <c r="DY13" i="21"/>
  <c r="DY12" i="21"/>
  <c r="DY29" i="21"/>
  <c r="DZ12" i="21"/>
  <c r="DZ34" i="21"/>
  <c r="DZ28" i="21"/>
  <c r="DZ77" i="21"/>
  <c r="DZ20" i="22"/>
  <c r="DZ26" i="21"/>
  <c r="DY35" i="21"/>
  <c r="DZ38" i="21"/>
  <c r="DY17" i="21"/>
  <c r="DY33" i="21"/>
  <c r="DZ42" i="21"/>
  <c r="DY41" i="21"/>
  <c r="DY22" i="21"/>
  <c r="DY68" i="21"/>
  <c r="DZ109" i="21"/>
  <c r="EA80" i="21"/>
  <c r="EA36" i="21"/>
  <c r="DY26" i="21"/>
  <c r="DY10" i="21"/>
  <c r="DY22" i="22"/>
  <c r="DZ29" i="21"/>
  <c r="DZ48" i="21"/>
  <c r="DZ73" i="21"/>
  <c r="DZ44" i="22"/>
  <c r="DY72" i="21"/>
  <c r="DY40" i="21"/>
  <c r="DY70" i="21"/>
  <c r="DY69" i="21"/>
  <c r="DZ14" i="21"/>
  <c r="DZ36" i="21"/>
  <c r="DZ32" i="21"/>
  <c r="DZ80" i="21"/>
  <c r="DY36" i="21"/>
  <c r="DY75" i="21"/>
  <c r="DY81" i="21"/>
  <c r="DY19" i="22"/>
  <c r="DZ16" i="21"/>
  <c r="DZ39" i="21"/>
  <c r="DZ64" i="21"/>
  <c r="DZ52" i="21"/>
  <c r="DY66" i="21"/>
  <c r="DY74" i="21"/>
  <c r="DZ76" i="21"/>
  <c r="DY16" i="21"/>
  <c r="DZ67" i="21"/>
  <c r="DY79" i="21"/>
  <c r="DZ24" i="21"/>
  <c r="EA67" i="21"/>
  <c r="EA30" i="21"/>
  <c r="DY25" i="23"/>
  <c r="DY15" i="23"/>
  <c r="DY41" i="23"/>
  <c r="EA74" i="21"/>
  <c r="EA77" i="21"/>
  <c r="EA43" i="21"/>
  <c r="EA34" i="21"/>
  <c r="EA28" i="21"/>
  <c r="EA18" i="21"/>
  <c r="DY32" i="21"/>
  <c r="DY87" i="21"/>
  <c r="DY73" i="21"/>
  <c r="DZ13" i="21"/>
  <c r="DZ35" i="21"/>
  <c r="DZ30" i="21"/>
  <c r="DZ79" i="21"/>
  <c r="CW86" i="21"/>
  <c r="DY45" i="21"/>
  <c r="DY21" i="21"/>
  <c r="DY39" i="21"/>
  <c r="DY38" i="21"/>
  <c r="DZ18" i="21"/>
  <c r="DZ41" i="21"/>
  <c r="DZ66" i="21"/>
  <c r="DY18" i="21"/>
  <c r="DY48" i="21"/>
  <c r="DY47" i="21"/>
  <c r="DY77" i="21"/>
  <c r="DZ20" i="21"/>
  <c r="DZ43" i="21"/>
  <c r="DZ68" i="21"/>
  <c r="DZ97" i="21"/>
  <c r="DZ19" i="22"/>
  <c r="DY65" i="21"/>
  <c r="DZ74" i="21"/>
  <c r="DZ87" i="21"/>
  <c r="DZ46" i="21"/>
  <c r="DY20" i="22"/>
  <c r="DB86" i="21"/>
  <c r="DA85" i="21"/>
  <c r="BH59" i="18"/>
  <c r="AI43" i="36" s="1"/>
  <c r="DH43" i="36" s="1"/>
  <c r="EA41" i="23"/>
  <c r="EA28" i="23"/>
  <c r="EA19" i="22"/>
  <c r="EA87" i="21"/>
  <c r="EA72" i="21"/>
  <c r="EA64" i="21"/>
  <c r="EA76" i="21"/>
  <c r="EA69" i="21"/>
  <c r="EA52" i="21"/>
  <c r="EA46" i="21"/>
  <c r="EA42" i="21"/>
  <c r="EA38" i="21"/>
  <c r="EA33" i="21"/>
  <c r="EA31" i="21"/>
  <c r="EA27" i="21"/>
  <c r="EA21" i="21"/>
  <c r="EA17" i="21"/>
  <c r="EA20" i="22"/>
  <c r="EA44" i="22"/>
  <c r="EA10" i="21"/>
  <c r="EA81" i="21"/>
  <c r="EA68" i="21"/>
  <c r="EA79" i="21"/>
  <c r="EA73" i="21"/>
  <c r="EA65" i="21"/>
  <c r="EA48" i="21"/>
  <c r="EA44" i="21"/>
  <c r="EA40" i="21"/>
  <c r="EA35" i="21"/>
  <c r="EA13" i="21"/>
  <c r="EA29" i="21"/>
  <c r="EA24" i="21"/>
  <c r="EA19" i="21"/>
  <c r="DR31" i="21"/>
  <c r="DR40" i="21"/>
  <c r="BF59" i="18"/>
  <c r="BQ26" i="18"/>
  <c r="BN53" i="11"/>
  <c r="BJ65" i="11"/>
  <c r="BJ61" i="11"/>
  <c r="BJ17" i="11"/>
  <c r="BJ53" i="11"/>
  <c r="BJ29" i="11"/>
  <c r="G17" i="19"/>
  <c r="G21" i="22" s="1"/>
  <c r="BN59" i="18"/>
  <c r="AO43" i="36" s="1"/>
  <c r="BL59" i="18"/>
  <c r="AM43" i="36" s="1"/>
  <c r="T43" i="23"/>
  <c r="BJ15" i="11"/>
  <c r="BJ62" i="11"/>
  <c r="BC59" i="18"/>
  <c r="AD43" i="36" s="1"/>
  <c r="D10" i="13"/>
  <c r="BJ55" i="11"/>
  <c r="BL57" i="11"/>
  <c r="BN14" i="11"/>
  <c r="BN30" i="11"/>
  <c r="BJ48" i="11"/>
  <c r="DE19" i="22"/>
  <c r="K17" i="12" s="1"/>
  <c r="DD19" i="22"/>
  <c r="DE20" i="22"/>
  <c r="K18" i="12" s="1"/>
  <c r="K48" i="25" s="1"/>
  <c r="DD20" i="22"/>
  <c r="DR48" i="21"/>
  <c r="DR30" i="21"/>
  <c r="DR21" i="23"/>
  <c r="L142" i="12" s="1"/>
  <c r="CS78" i="21"/>
  <c r="DR28" i="23"/>
  <c r="L149" i="12" s="1"/>
  <c r="DF86" i="21"/>
  <c r="CR78" i="21"/>
  <c r="CT78" i="21"/>
  <c r="DR81" i="21"/>
  <c r="L92" i="12" s="1"/>
  <c r="DR22" i="21"/>
  <c r="L62" i="12" s="1"/>
  <c r="DB85" i="21"/>
  <c r="DR15" i="21"/>
  <c r="L55" i="12" s="1"/>
  <c r="DQ15" i="23"/>
  <c r="CQ16" i="23"/>
  <c r="DI16" i="23"/>
  <c r="DP15" i="23"/>
  <c r="DR39" i="21"/>
  <c r="DR19" i="21"/>
  <c r="L59" i="12" s="1"/>
  <c r="DH16" i="23"/>
  <c r="DB16" i="23"/>
  <c r="DO15" i="23"/>
  <c r="DR97" i="21"/>
  <c r="L114" i="12" s="1"/>
  <c r="DR64" i="21"/>
  <c r="L75" i="12" s="1"/>
  <c r="DR29" i="21"/>
  <c r="DR38" i="21"/>
  <c r="L66" i="12" s="1"/>
  <c r="DR79" i="21"/>
  <c r="L90" i="12" s="1"/>
  <c r="DR24" i="21"/>
  <c r="DR66" i="21"/>
  <c r="L77" i="12" s="1"/>
  <c r="DR77" i="21"/>
  <c r="L88" i="12" s="1"/>
  <c r="DR35" i="21"/>
  <c r="DR46" i="21"/>
  <c r="DR68" i="21"/>
  <c r="L79" i="12" s="1"/>
  <c r="DR41" i="21"/>
  <c r="DR32" i="21"/>
  <c r="DR44" i="21"/>
  <c r="DR18" i="21"/>
  <c r="L58" i="12" s="1"/>
  <c r="DR27" i="21"/>
  <c r="DR36" i="21"/>
  <c r="DR17" i="21"/>
  <c r="L57" i="12" s="1"/>
  <c r="DR69" i="21"/>
  <c r="L80" i="12" s="1"/>
  <c r="DR71" i="21"/>
  <c r="L82" i="12" s="1"/>
  <c r="DR20" i="21"/>
  <c r="L60" i="12" s="1"/>
  <c r="DR42" i="21"/>
  <c r="DR21" i="21"/>
  <c r="L61" i="12" s="1"/>
  <c r="DR33" i="21"/>
  <c r="DR16" i="21"/>
  <c r="L56" i="12" s="1"/>
  <c r="DR80" i="21"/>
  <c r="L91" i="12" s="1"/>
  <c r="DR73" i="21"/>
  <c r="L84" i="12" s="1"/>
  <c r="DR47" i="21"/>
  <c r="DR87" i="21"/>
  <c r="L98" i="12" s="1"/>
  <c r="J17" i="26" s="1"/>
  <c r="DR18" i="23"/>
  <c r="L139" i="12" s="1"/>
  <c r="DR28" i="21"/>
  <c r="DR72" i="21"/>
  <c r="L83" i="12" s="1"/>
  <c r="DR34" i="21"/>
  <c r="DR75" i="21"/>
  <c r="L86" i="12" s="1"/>
  <c r="DR10" i="21"/>
  <c r="CS15" i="23"/>
  <c r="DZ15" i="23"/>
  <c r="EA15" i="23"/>
  <c r="DP16" i="23"/>
  <c r="CU15" i="23"/>
  <c r="CA26" i="18"/>
  <c r="EB21" i="23"/>
  <c r="CQ78" i="21"/>
  <c r="DR67" i="21"/>
  <c r="L78" i="12" s="1"/>
  <c r="DR76" i="21"/>
  <c r="L87" i="12" s="1"/>
  <c r="DR70" i="21"/>
  <c r="L81" i="12" s="1"/>
  <c r="DR12" i="21"/>
  <c r="L52" i="12" s="1"/>
  <c r="DI85" i="21"/>
  <c r="CU78" i="21"/>
  <c r="EB15" i="23"/>
  <c r="CZ86" i="21"/>
  <c r="DR74" i="21"/>
  <c r="L85" i="12" s="1"/>
  <c r="DR13" i="21"/>
  <c r="L53" i="12" s="1"/>
  <c r="DJ86" i="21"/>
  <c r="DR14" i="21"/>
  <c r="L54" i="12" s="1"/>
  <c r="DR43" i="21"/>
  <c r="DR26" i="21"/>
  <c r="L65" i="12" s="1"/>
  <c r="DR45" i="21"/>
  <c r="EB28" i="23"/>
  <c r="BD55" i="11"/>
  <c r="EB41" i="23"/>
  <c r="EB18" i="23"/>
  <c r="CU84" i="21"/>
  <c r="BH16" i="11"/>
  <c r="EB25" i="23"/>
  <c r="EB16" i="23"/>
  <c r="DK86" i="21"/>
  <c r="DG86" i="21"/>
  <c r="CV84" i="21"/>
  <c r="CT84" i="21"/>
  <c r="DH85" i="21"/>
  <c r="DJ85" i="21"/>
  <c r="AG183" i="19"/>
  <c r="AG78" i="21"/>
  <c r="BA59" i="18"/>
  <c r="CR84" i="21"/>
  <c r="DG85" i="21"/>
  <c r="DH86" i="21"/>
  <c r="DI86" i="21"/>
  <c r="DF85" i="21"/>
  <c r="DK85" i="21"/>
  <c r="DT16" i="23"/>
  <c r="DV16" i="23"/>
  <c r="DG16" i="23"/>
  <c r="DS16" i="23"/>
  <c r="DF16" i="23"/>
  <c r="DW16" i="23"/>
  <c r="BM17" i="11"/>
  <c r="BM14" i="11"/>
  <c r="BL47" i="11"/>
  <c r="CV15" i="23"/>
  <c r="Y62" i="21"/>
  <c r="Y60" i="21" s="1"/>
  <c r="T62" i="21"/>
  <c r="DI78" i="21"/>
  <c r="DB15" i="23"/>
  <c r="F60" i="21"/>
  <c r="CS84" i="21"/>
  <c r="DJ78" i="21"/>
  <c r="AA62" i="21"/>
  <c r="H89" i="21"/>
  <c r="CZ15" i="23"/>
  <c r="N89" i="21"/>
  <c r="Z62" i="21"/>
  <c r="H17" i="19"/>
  <c r="H21" i="22" s="1"/>
  <c r="CY15" i="23"/>
  <c r="I89" i="21"/>
  <c r="AG84" i="21"/>
  <c r="S62" i="21"/>
  <c r="DH78" i="21"/>
  <c r="G40" i="22"/>
  <c r="L89" i="21"/>
  <c r="K89" i="21"/>
  <c r="CW15" i="23"/>
  <c r="G89" i="21"/>
  <c r="J89" i="21"/>
  <c r="M89" i="21"/>
  <c r="CH7" i="23"/>
  <c r="CH7" i="22"/>
  <c r="CH7" i="21"/>
  <c r="EB19" i="22"/>
  <c r="EB20" i="22"/>
  <c r="EB22" i="22"/>
  <c r="EB44" i="22"/>
  <c r="EB12" i="21"/>
  <c r="EB13" i="21"/>
  <c r="EB14" i="21"/>
  <c r="EB15" i="21"/>
  <c r="EB16" i="21"/>
  <c r="EB17" i="21"/>
  <c r="EB19" i="21"/>
  <c r="EB21" i="21"/>
  <c r="EB24" i="21"/>
  <c r="EB26" i="21"/>
  <c r="EB27" i="21"/>
  <c r="EB28" i="21"/>
  <c r="EB29" i="21"/>
  <c r="EB30" i="21"/>
  <c r="EB31" i="21"/>
  <c r="EB32" i="21"/>
  <c r="EB18" i="21"/>
  <c r="EB20" i="21"/>
  <c r="EB22" i="21"/>
  <c r="EB33" i="21"/>
  <c r="EB35" i="21"/>
  <c r="EB38" i="21"/>
  <c r="EB40" i="21"/>
  <c r="EB42" i="21"/>
  <c r="EB44" i="21"/>
  <c r="EB46" i="21"/>
  <c r="EB48" i="21"/>
  <c r="EB52" i="21"/>
  <c r="EB64" i="21"/>
  <c r="EB65" i="21"/>
  <c r="EB66" i="21"/>
  <c r="EB67" i="21"/>
  <c r="EB68" i="21"/>
  <c r="EB69" i="21"/>
  <c r="EB70" i="21"/>
  <c r="EB71" i="21"/>
  <c r="EB72" i="21"/>
  <c r="EB73" i="21"/>
  <c r="EB74" i="21"/>
  <c r="EB34" i="21"/>
  <c r="EB36" i="21"/>
  <c r="EB39" i="21"/>
  <c r="EB41" i="21"/>
  <c r="EB43" i="21"/>
  <c r="EB45" i="21"/>
  <c r="EB47" i="21"/>
  <c r="EB50" i="21"/>
  <c r="EB81" i="21"/>
  <c r="EB87" i="21"/>
  <c r="EB76" i="21"/>
  <c r="EB80" i="21"/>
  <c r="EB75" i="21"/>
  <c r="EB77" i="21"/>
  <c r="EB79" i="21"/>
  <c r="EB97" i="21"/>
  <c r="EB10" i="21"/>
  <c r="EB109" i="21"/>
  <c r="EC7" i="23"/>
  <c r="EC7" i="21"/>
  <c r="EC105" i="21" s="1"/>
  <c r="EC7" i="22"/>
  <c r="DT15" i="23"/>
  <c r="AF183" i="19"/>
  <c r="G27" i="23"/>
  <c r="BM64" i="11"/>
  <c r="AN183" i="19"/>
  <c r="AN78" i="21"/>
  <c r="AE78" i="21"/>
  <c r="DG78" i="21" s="1"/>
  <c r="AE183" i="19"/>
  <c r="AL183" i="19"/>
  <c r="BP15" i="23"/>
  <c r="H136" i="12" s="1"/>
  <c r="D24" i="1"/>
  <c r="E25" i="1"/>
  <c r="CG7" i="36" s="1"/>
  <c r="CG29" i="36" s="1"/>
  <c r="AY24" i="1"/>
  <c r="AX25" i="1"/>
  <c r="BM26" i="11"/>
  <c r="BK53" i="11"/>
  <c r="BM65" i="11"/>
  <c r="BI16" i="11"/>
  <c r="BI62" i="11"/>
  <c r="Q43" i="23"/>
  <c r="BI57" i="11"/>
  <c r="BI63" i="11"/>
  <c r="B18" i="17"/>
  <c r="C18" i="17" s="1"/>
  <c r="BM48" i="11"/>
  <c r="AO60" i="18"/>
  <c r="AP60" i="18" s="1"/>
  <c r="AQ60" i="18" s="1"/>
  <c r="AR60" i="18" s="1"/>
  <c r="AS60" i="18" s="1"/>
  <c r="AT60" i="18" s="1"/>
  <c r="AU60" i="18" s="1"/>
  <c r="AV60" i="18" s="1"/>
  <c r="AW60" i="18" s="1"/>
  <c r="AX60" i="18" s="1"/>
  <c r="AY60" i="18" s="1"/>
  <c r="AZ60" i="18" s="1"/>
  <c r="BM61" i="11"/>
  <c r="BI15" i="11"/>
  <c r="BM62" i="11"/>
  <c r="BI21" i="11"/>
  <c r="BI68" i="11"/>
  <c r="BI47" i="11"/>
  <c r="BI14" i="11"/>
  <c r="BM29" i="11"/>
  <c r="AI205" i="19"/>
  <c r="AI189" i="19" s="1"/>
  <c r="AI87" i="19" s="1"/>
  <c r="AI83" i="19" s="1"/>
  <c r="AI42" i="22" s="1"/>
  <c r="BM55" i="11"/>
  <c r="BM53" i="11"/>
  <c r="BI22" i="11"/>
  <c r="BI17" i="11"/>
  <c r="BI59" i="11"/>
  <c r="BM47" i="11"/>
  <c r="BI55" i="11"/>
  <c r="BM22" i="11"/>
  <c r="BM67" i="11"/>
  <c r="BM19" i="11"/>
  <c r="BM24" i="11"/>
  <c r="BI24" i="11"/>
  <c r="BM16" i="11"/>
  <c r="BI48" i="11"/>
  <c r="BM59" i="11"/>
  <c r="BI19" i="11"/>
  <c r="BI26" i="11"/>
  <c r="BM57" i="11"/>
  <c r="BI53" i="11"/>
  <c r="BM63" i="11"/>
  <c r="BI67" i="11"/>
  <c r="BI65" i="11"/>
  <c r="BI64" i="11"/>
  <c r="BI61" i="11"/>
  <c r="BM15" i="11"/>
  <c r="BM30" i="11"/>
  <c r="BI29" i="11"/>
  <c r="BM21" i="11"/>
  <c r="BH47" i="11"/>
  <c r="CI53" i="18"/>
  <c r="X19" i="17"/>
  <c r="AD19" i="17" s="1"/>
  <c r="BL22" i="11"/>
  <c r="V19" i="17"/>
  <c r="W19" i="17" s="1"/>
  <c r="V134" i="11"/>
  <c r="AY78" i="21"/>
  <c r="BX7" i="23"/>
  <c r="BX7" i="20"/>
  <c r="BX7" i="5"/>
  <c r="BX7" i="22"/>
  <c r="BZ7" i="11"/>
  <c r="BZ71" i="11" s="1"/>
  <c r="CZ6" i="18"/>
  <c r="GH6" i="18"/>
  <c r="CA7" i="22"/>
  <c r="CA7" i="20"/>
  <c r="CA7" i="23"/>
  <c r="CA7" i="5"/>
  <c r="CC7" i="11"/>
  <c r="CC16" i="11" s="1"/>
  <c r="DC6" i="18"/>
  <c r="GK6" i="18"/>
  <c r="BW7" i="22"/>
  <c r="BW7" i="20"/>
  <c r="BW7" i="5"/>
  <c r="BW7" i="23"/>
  <c r="BY7" i="11"/>
  <c r="BY32" i="11" s="1"/>
  <c r="CY6" i="18"/>
  <c r="GG6" i="18"/>
  <c r="BZ7" i="22"/>
  <c r="BZ7" i="23"/>
  <c r="BZ7" i="20"/>
  <c r="BZ7" i="5"/>
  <c r="GJ6" i="18"/>
  <c r="CB7" i="11"/>
  <c r="CB71" i="11" s="1"/>
  <c r="DB6" i="18"/>
  <c r="CB7" i="23"/>
  <c r="CB7" i="22"/>
  <c r="CB7" i="20"/>
  <c r="CB7" i="5"/>
  <c r="CD7" i="11"/>
  <c r="CD71" i="11" s="1"/>
  <c r="DD6" i="18"/>
  <c r="GL6" i="18"/>
  <c r="BQ7" i="22"/>
  <c r="BQ7" i="5"/>
  <c r="BQ7" i="23"/>
  <c r="CK29" i="23" s="1"/>
  <c r="BQ7" i="20"/>
  <c r="CS6" i="18"/>
  <c r="GA6" i="18"/>
  <c r="BS7" i="11"/>
  <c r="BS32" i="11" s="1"/>
  <c r="R6" i="18"/>
  <c r="X6" i="18"/>
  <c r="L56" i="18"/>
  <c r="L53" i="18"/>
  <c r="L52" i="18"/>
  <c r="L25" i="18"/>
  <c r="L24" i="18"/>
  <c r="L55" i="18"/>
  <c r="L54" i="18"/>
  <c r="DC22" i="18"/>
  <c r="CX22" i="18"/>
  <c r="CS22" i="18"/>
  <c r="DC18" i="18"/>
  <c r="CX18" i="18"/>
  <c r="CS18" i="18"/>
  <c r="CT53" i="18"/>
  <c r="CY53" i="18"/>
  <c r="DD53" i="18"/>
  <c r="DA49" i="18"/>
  <c r="CU49" i="18"/>
  <c r="CZ49" i="18"/>
  <c r="DA45" i="18"/>
  <c r="CU45" i="18"/>
  <c r="CZ45" i="18"/>
  <c r="DD41" i="18"/>
  <c r="CW41" i="18"/>
  <c r="CU41" i="18"/>
  <c r="DD37" i="18"/>
  <c r="CW37" i="18"/>
  <c r="CU37" i="18"/>
  <c r="DD33" i="18"/>
  <c r="CW33" i="18"/>
  <c r="CU33" i="18"/>
  <c r="DB29" i="18"/>
  <c r="CV29" i="18"/>
  <c r="DA29" i="18"/>
  <c r="CS11" i="18"/>
  <c r="DC11" i="18"/>
  <c r="CX11" i="18"/>
  <c r="CZ25" i="18"/>
  <c r="CU25" i="18"/>
  <c r="DA25" i="18"/>
  <c r="DD21" i="18"/>
  <c r="CY21" i="18"/>
  <c r="CT21" i="18"/>
  <c r="CS56" i="18"/>
  <c r="CX56" i="18"/>
  <c r="DC56" i="18"/>
  <c r="CT52" i="18"/>
  <c r="CY52" i="18"/>
  <c r="DD52" i="18"/>
  <c r="DA48" i="18"/>
  <c r="CU48" i="18"/>
  <c r="CZ48" i="18"/>
  <c r="DD22" i="18"/>
  <c r="CY22" i="18"/>
  <c r="CT22" i="18"/>
  <c r="DD18" i="18"/>
  <c r="CY18" i="18"/>
  <c r="CT18" i="18"/>
  <c r="CS53" i="18"/>
  <c r="CX53" i="18"/>
  <c r="DC53" i="18"/>
  <c r="CT49" i="18"/>
  <c r="CY49" i="18"/>
  <c r="DD49" i="18"/>
  <c r="CT45" i="18"/>
  <c r="CY45" i="18"/>
  <c r="DD45" i="18"/>
  <c r="CT41" i="18"/>
  <c r="CY41" i="18"/>
  <c r="DC41" i="18"/>
  <c r="CT37" i="18"/>
  <c r="CY37" i="18"/>
  <c r="DC37" i="18"/>
  <c r="CT33" i="18"/>
  <c r="CY33" i="18"/>
  <c r="DC33" i="18"/>
  <c r="CU29" i="18"/>
  <c r="CZ29" i="18"/>
  <c r="CS29" i="18"/>
  <c r="DD11" i="18"/>
  <c r="CY11" i="18"/>
  <c r="CT11" i="18"/>
  <c r="CV25" i="18"/>
  <c r="DB25" i="18"/>
  <c r="CW25" i="18"/>
  <c r="CZ21" i="18"/>
  <c r="CU21" i="18"/>
  <c r="DA21" i="18"/>
  <c r="CW56" i="18"/>
  <c r="DB56" i="18"/>
  <c r="CV56" i="18"/>
  <c r="CS52" i="18"/>
  <c r="CX52" i="18"/>
  <c r="DC52" i="18"/>
  <c r="CT48" i="18"/>
  <c r="CY48" i="18"/>
  <c r="DD48" i="18"/>
  <c r="CZ22" i="18"/>
  <c r="CU22" i="18"/>
  <c r="DA22" i="18"/>
  <c r="CZ18" i="18"/>
  <c r="CU18" i="18"/>
  <c r="DA18" i="18"/>
  <c r="CW53" i="18"/>
  <c r="DB53" i="18"/>
  <c r="CV53" i="18"/>
  <c r="CS49" i="18"/>
  <c r="CX49" i="18"/>
  <c r="DC49" i="18"/>
  <c r="CS45" i="18"/>
  <c r="CX45" i="18"/>
  <c r="DC45" i="18"/>
  <c r="CV41" i="18"/>
  <c r="CX41" i="18"/>
  <c r="CS41" i="18"/>
  <c r="CV37" i="18"/>
  <c r="CX37" i="18"/>
  <c r="CS37" i="18"/>
  <c r="CV33" i="18"/>
  <c r="CX33" i="18"/>
  <c r="CS33" i="18"/>
  <c r="CT29" i="18"/>
  <c r="CY29" i="18"/>
  <c r="DD29" i="18"/>
  <c r="DA11" i="18"/>
  <c r="CZ11" i="18"/>
  <c r="CU11" i="18"/>
  <c r="DC25" i="18"/>
  <c r="CX25" i="18"/>
  <c r="CS25" i="18"/>
  <c r="CV21" i="18"/>
  <c r="DB21" i="18"/>
  <c r="CW21" i="18"/>
  <c r="DA56" i="18"/>
  <c r="CU56" i="18"/>
  <c r="CZ56" i="18"/>
  <c r="CW52" i="18"/>
  <c r="DB52" i="18"/>
  <c r="CV52" i="18"/>
  <c r="CS48" i="18"/>
  <c r="CX48" i="18"/>
  <c r="DC48" i="18"/>
  <c r="CS44" i="18"/>
  <c r="CV22" i="18"/>
  <c r="DB22" i="18"/>
  <c r="CW22" i="18"/>
  <c r="CV18" i="18"/>
  <c r="DB18" i="18"/>
  <c r="CW18" i="18"/>
  <c r="DA53" i="18"/>
  <c r="CU53" i="18"/>
  <c r="CZ53" i="18"/>
  <c r="CW49" i="18"/>
  <c r="DB49" i="18"/>
  <c r="CV49" i="18"/>
  <c r="CW45" i="18"/>
  <c r="DB45" i="18"/>
  <c r="CV45" i="18"/>
  <c r="CZ41" i="18"/>
  <c r="DB41" i="18"/>
  <c r="DA41" i="18"/>
  <c r="CZ37" i="18"/>
  <c r="DB37" i="18"/>
  <c r="DA37" i="18"/>
  <c r="CZ33" i="18"/>
  <c r="DB33" i="18"/>
  <c r="DA33" i="18"/>
  <c r="CX29" i="18"/>
  <c r="DC29" i="18"/>
  <c r="CW29" i="18"/>
  <c r="CW11" i="18"/>
  <c r="CV11" i="18"/>
  <c r="DB11" i="18"/>
  <c r="DD25" i="18"/>
  <c r="CY25" i="18"/>
  <c r="CT25" i="18"/>
  <c r="DC21" i="18"/>
  <c r="CX21" i="18"/>
  <c r="CS21" i="18"/>
  <c r="CT56" i="18"/>
  <c r="CY56" i="18"/>
  <c r="DD56" i="18"/>
  <c r="DA52" i="18"/>
  <c r="CU52" i="18"/>
  <c r="CZ52" i="18"/>
  <c r="CW48" i="18"/>
  <c r="DB48" i="18"/>
  <c r="CV48" i="18"/>
  <c r="CX44" i="18"/>
  <c r="DC44" i="18"/>
  <c r="CV40" i="18"/>
  <c r="CX40" i="18"/>
  <c r="CU40" i="18"/>
  <c r="CT32" i="18"/>
  <c r="DA32" i="18"/>
  <c r="CY32" i="18"/>
  <c r="DC17" i="18"/>
  <c r="CX17" i="18"/>
  <c r="CS17" i="18"/>
  <c r="DA10" i="18"/>
  <c r="CZ10" i="18"/>
  <c r="CU10" i="18"/>
  <c r="DC24" i="18"/>
  <c r="CX24" i="18"/>
  <c r="CS24" i="18"/>
  <c r="CV20" i="18"/>
  <c r="DB20" i="18"/>
  <c r="CW20" i="18"/>
  <c r="DA55" i="18"/>
  <c r="CU55" i="18"/>
  <c r="CZ55" i="18"/>
  <c r="CW51" i="18"/>
  <c r="DB51" i="18"/>
  <c r="CV51" i="18"/>
  <c r="CW47" i="18"/>
  <c r="DB47" i="18"/>
  <c r="CV47" i="18"/>
  <c r="CT43" i="18"/>
  <c r="DB43" i="18"/>
  <c r="CU43" i="18"/>
  <c r="CZ39" i="18"/>
  <c r="DB39" i="18"/>
  <c r="DA39" i="18"/>
  <c r="CZ35" i="18"/>
  <c r="DB35" i="18"/>
  <c r="DA35" i="18"/>
  <c r="CY31" i="18"/>
  <c r="CT31" i="18"/>
  <c r="CW31" i="18"/>
  <c r="CZ16" i="18"/>
  <c r="CU16" i="18"/>
  <c r="DA16" i="18"/>
  <c r="CZ23" i="18"/>
  <c r="CU23" i="18"/>
  <c r="DA23" i="18"/>
  <c r="CZ19" i="18"/>
  <c r="CU19" i="18"/>
  <c r="DA19" i="18"/>
  <c r="CW54" i="18"/>
  <c r="DB54" i="18"/>
  <c r="CV54" i="18"/>
  <c r="CS50" i="18"/>
  <c r="CX50" i="18"/>
  <c r="DC50" i="18"/>
  <c r="CS46" i="18"/>
  <c r="CX46" i="18"/>
  <c r="DC46" i="18"/>
  <c r="CV42" i="18"/>
  <c r="CX42" i="18"/>
  <c r="CU42" i="18"/>
  <c r="CV38" i="18"/>
  <c r="CX38" i="18"/>
  <c r="CU38" i="18"/>
  <c r="CV34" i="18"/>
  <c r="CX34" i="18"/>
  <c r="CU34" i="18"/>
  <c r="CU30" i="18"/>
  <c r="CZ30" i="18"/>
  <c r="DB30" i="18"/>
  <c r="DD15" i="18"/>
  <c r="CY15" i="18"/>
  <c r="CT15" i="18"/>
  <c r="CV36" i="18"/>
  <c r="CX36" i="18"/>
  <c r="CU36" i="18"/>
  <c r="CW44" i="18"/>
  <c r="DB44" i="18"/>
  <c r="CV44" i="18"/>
  <c r="CZ40" i="18"/>
  <c r="DB40" i="18"/>
  <c r="DC40" i="18"/>
  <c r="CV32" i="18"/>
  <c r="CX32" i="18"/>
  <c r="CU32" i="18"/>
  <c r="DD17" i="18"/>
  <c r="CY17" i="18"/>
  <c r="CT17" i="18"/>
  <c r="DB10" i="18"/>
  <c r="CW10" i="18"/>
  <c r="CW12" i="18" s="1"/>
  <c r="CV10" i="18"/>
  <c r="CV12" i="18" s="1"/>
  <c r="DD24" i="18"/>
  <c r="CY24" i="18"/>
  <c r="CT24" i="18"/>
  <c r="DC20" i="18"/>
  <c r="CX20" i="18"/>
  <c r="CS20" i="18"/>
  <c r="CT55" i="18"/>
  <c r="CY55" i="18"/>
  <c r="DD55" i="18"/>
  <c r="DA51" i="18"/>
  <c r="CU51" i="18"/>
  <c r="CZ51" i="18"/>
  <c r="DA47" i="18"/>
  <c r="CU47" i="18"/>
  <c r="CZ47" i="18"/>
  <c r="CW43" i="18"/>
  <c r="CS43" i="18"/>
  <c r="CZ43" i="18"/>
  <c r="DD39" i="18"/>
  <c r="CW39" i="18"/>
  <c r="CU39" i="18"/>
  <c r="DD35" i="18"/>
  <c r="CW35" i="18"/>
  <c r="CU35" i="18"/>
  <c r="CV31" i="18"/>
  <c r="CX31" i="18"/>
  <c r="DA31" i="18"/>
  <c r="CV16" i="18"/>
  <c r="DB16" i="18"/>
  <c r="CW16" i="18"/>
  <c r="CV23" i="18"/>
  <c r="DB23" i="18"/>
  <c r="CW23" i="18"/>
  <c r="CV19" i="18"/>
  <c r="DB19" i="18"/>
  <c r="CW19" i="18"/>
  <c r="DA54" i="18"/>
  <c r="CU54" i="18"/>
  <c r="CZ54" i="18"/>
  <c r="CW50" i="18"/>
  <c r="DB50" i="18"/>
  <c r="CV50" i="18"/>
  <c r="CW46" i="18"/>
  <c r="DB46" i="18"/>
  <c r="CV46" i="18"/>
  <c r="CZ42" i="18"/>
  <c r="DB42" i="18"/>
  <c r="DC42" i="18"/>
  <c r="CZ38" i="18"/>
  <c r="DB38" i="18"/>
  <c r="DC38" i="18"/>
  <c r="CZ34" i="18"/>
  <c r="DB34" i="18"/>
  <c r="DC34" i="18"/>
  <c r="CY30" i="18"/>
  <c r="DD30" i="18"/>
  <c r="CS30" i="18"/>
  <c r="CZ15" i="18"/>
  <c r="CU15" i="18"/>
  <c r="DA15" i="18"/>
  <c r="CZ36" i="18"/>
  <c r="DB36" i="18"/>
  <c r="DC36" i="18"/>
  <c r="DA44" i="18"/>
  <c r="CU44" i="18"/>
  <c r="CZ44" i="18"/>
  <c r="DD40" i="18"/>
  <c r="CS40" i="18"/>
  <c r="CW40" i="18"/>
  <c r="CZ32" i="18"/>
  <c r="DB32" i="18"/>
  <c r="DC32" i="18"/>
  <c r="CZ17" i="18"/>
  <c r="CU17" i="18"/>
  <c r="DA17" i="18"/>
  <c r="CX10" i="18"/>
  <c r="CS10" i="18"/>
  <c r="DC10" i="18"/>
  <c r="CZ24" i="18"/>
  <c r="CU24" i="18"/>
  <c r="DA24" i="18"/>
  <c r="DD20" i="18"/>
  <c r="CY20" i="18"/>
  <c r="CT20" i="18"/>
  <c r="CS55" i="18"/>
  <c r="CX55" i="18"/>
  <c r="DC55" i="18"/>
  <c r="CT51" i="18"/>
  <c r="CY51" i="18"/>
  <c r="DD51" i="18"/>
  <c r="CT47" i="18"/>
  <c r="CY47" i="18"/>
  <c r="DD47" i="18"/>
  <c r="DA43" i="18"/>
  <c r="CY43" i="18"/>
  <c r="DD43" i="18"/>
  <c r="CT39" i="18"/>
  <c r="CY39" i="18"/>
  <c r="DC39" i="18"/>
  <c r="CT35" i="18"/>
  <c r="CY35" i="18"/>
  <c r="DC35" i="18"/>
  <c r="CZ31" i="18"/>
  <c r="DB31" i="18"/>
  <c r="DC31" i="18"/>
  <c r="DC16" i="18"/>
  <c r="CX16" i="18"/>
  <c r="CS16" i="18"/>
  <c r="DC23" i="18"/>
  <c r="CX23" i="18"/>
  <c r="CS23" i="18"/>
  <c r="DC19" i="18"/>
  <c r="CX19" i="18"/>
  <c r="CS19" i="18"/>
  <c r="CT54" i="18"/>
  <c r="CY54" i="18"/>
  <c r="DD54" i="18"/>
  <c r="DA50" i="18"/>
  <c r="CU50" i="18"/>
  <c r="CZ50" i="18"/>
  <c r="DA46" i="18"/>
  <c r="CU46" i="18"/>
  <c r="CZ46" i="18"/>
  <c r="DD42" i="18"/>
  <c r="CS42" i="18"/>
  <c r="CW42" i="18"/>
  <c r="DD38" i="18"/>
  <c r="CS38" i="18"/>
  <c r="CW38" i="18"/>
  <c r="DD34" i="18"/>
  <c r="CS34" i="18"/>
  <c r="CW34" i="18"/>
  <c r="DC30" i="18"/>
  <c r="CT30" i="18"/>
  <c r="CW30" i="18"/>
  <c r="CV15" i="18"/>
  <c r="DB15" i="18"/>
  <c r="CW15" i="18"/>
  <c r="DD36" i="18"/>
  <c r="CS36" i="18"/>
  <c r="CW36" i="18"/>
  <c r="CT44" i="18"/>
  <c r="CY44" i="18"/>
  <c r="DD44" i="18"/>
  <c r="CT40" i="18"/>
  <c r="DA40" i="18"/>
  <c r="CY40" i="18"/>
  <c r="DD32" i="18"/>
  <c r="CS32" i="18"/>
  <c r="CW32" i="18"/>
  <c r="CV17" i="18"/>
  <c r="DB17" i="18"/>
  <c r="CW17" i="18"/>
  <c r="CT10" i="18"/>
  <c r="CT12" i="18" s="1"/>
  <c r="DD10" i="18"/>
  <c r="CY10" i="18"/>
  <c r="CV24" i="18"/>
  <c r="DB24" i="18"/>
  <c r="CW24" i="18"/>
  <c r="CZ20" i="18"/>
  <c r="CU20" i="18"/>
  <c r="DA20" i="18"/>
  <c r="CW55" i="18"/>
  <c r="DB55" i="18"/>
  <c r="CV55" i="18"/>
  <c r="CS51" i="18"/>
  <c r="CX51" i="18"/>
  <c r="DC51" i="18"/>
  <c r="CS47" i="18"/>
  <c r="CX47" i="18"/>
  <c r="DC47" i="18"/>
  <c r="CV43" i="18"/>
  <c r="CX43" i="18"/>
  <c r="DC43" i="18"/>
  <c r="CV39" i="18"/>
  <c r="CX39" i="18"/>
  <c r="CS39" i="18"/>
  <c r="CV35" i="18"/>
  <c r="CX35" i="18"/>
  <c r="CS35" i="18"/>
  <c r="CU31" i="18"/>
  <c r="DD31" i="18"/>
  <c r="CS31" i="18"/>
  <c r="DD16" i="18"/>
  <c r="CY16" i="18"/>
  <c r="CT16" i="18"/>
  <c r="DD23" i="18"/>
  <c r="CY23" i="18"/>
  <c r="CT23" i="18"/>
  <c r="DD19" i="18"/>
  <c r="CY19" i="18"/>
  <c r="CT19" i="18"/>
  <c r="CS54" i="18"/>
  <c r="CX54" i="18"/>
  <c r="DC54" i="18"/>
  <c r="CT50" i="18"/>
  <c r="CY50" i="18"/>
  <c r="DD50" i="18"/>
  <c r="CT46" i="18"/>
  <c r="CY46" i="18"/>
  <c r="DD46" i="18"/>
  <c r="CT42" i="18"/>
  <c r="DA42" i="18"/>
  <c r="CY42" i="18"/>
  <c r="CT38" i="18"/>
  <c r="DA38" i="18"/>
  <c r="CY38" i="18"/>
  <c r="CT34" i="18"/>
  <c r="DA34" i="18"/>
  <c r="CY34" i="18"/>
  <c r="CV30" i="18"/>
  <c r="CX30" i="18"/>
  <c r="DA30" i="18"/>
  <c r="DC15" i="18"/>
  <c r="CX15" i="18"/>
  <c r="CS15" i="18"/>
  <c r="CT36" i="18"/>
  <c r="DA36" i="18"/>
  <c r="CY36" i="18"/>
  <c r="CC5" i="23"/>
  <c r="CC5" i="20"/>
  <c r="CC5" i="22"/>
  <c r="CC5" i="5"/>
  <c r="CE5" i="11"/>
  <c r="DE4" i="18"/>
  <c r="GM4" i="18"/>
  <c r="W125" i="11"/>
  <c r="W118" i="11"/>
  <c r="W116" i="11"/>
  <c r="W119" i="11"/>
  <c r="W121" i="11"/>
  <c r="W120" i="11"/>
  <c r="W129" i="11"/>
  <c r="W126" i="11"/>
  <c r="W117" i="11"/>
  <c r="W123" i="11"/>
  <c r="W124" i="11"/>
  <c r="W122" i="11"/>
  <c r="W128" i="11"/>
  <c r="W131" i="11"/>
  <c r="W127" i="11"/>
  <c r="W130" i="11"/>
  <c r="W109" i="11"/>
  <c r="W108" i="11"/>
  <c r="W103" i="11"/>
  <c r="W114" i="11"/>
  <c r="W105" i="11"/>
  <c r="W104" i="11"/>
  <c r="W115" i="11"/>
  <c r="W110" i="11"/>
  <c r="W133" i="11"/>
  <c r="W132" i="11"/>
  <c r="W111" i="11"/>
  <c r="W106" i="11"/>
  <c r="W113" i="11"/>
  <c r="W112" i="11"/>
  <c r="W107" i="11"/>
  <c r="BU7" i="5"/>
  <c r="BU7" i="23"/>
  <c r="BU7" i="22"/>
  <c r="BU7" i="20"/>
  <c r="GE6" i="18"/>
  <c r="BW7" i="11"/>
  <c r="BW16" i="11" s="1"/>
  <c r="CW6" i="18"/>
  <c r="BR7" i="22"/>
  <c r="BR7" i="20"/>
  <c r="BR7" i="23"/>
  <c r="BR7" i="5"/>
  <c r="GB6" i="18"/>
  <c r="BT7" i="11"/>
  <c r="BT16" i="11" s="1"/>
  <c r="CT6" i="18"/>
  <c r="I129" i="12"/>
  <c r="I48" i="12"/>
  <c r="AD78" i="21"/>
  <c r="CZ78" i="21" s="1"/>
  <c r="AC160" i="1"/>
  <c r="AD183" i="19"/>
  <c r="BT7" i="23"/>
  <c r="BT7" i="20"/>
  <c r="BT7" i="5"/>
  <c r="BT7" i="22"/>
  <c r="BV7" i="11"/>
  <c r="BV32" i="11" s="1"/>
  <c r="CV6" i="18"/>
  <c r="GD6" i="18"/>
  <c r="BS7" i="23"/>
  <c r="BS7" i="20"/>
  <c r="BS7" i="22"/>
  <c r="BS7" i="5"/>
  <c r="GC6" i="18"/>
  <c r="BU7" i="11"/>
  <c r="BU40" i="11" s="1"/>
  <c r="CU6" i="18"/>
  <c r="BY7" i="23"/>
  <c r="BY7" i="5"/>
  <c r="BY7" i="20"/>
  <c r="BY7" i="22"/>
  <c r="GI6" i="18"/>
  <c r="DA6" i="18"/>
  <c r="CA7" i="11"/>
  <c r="CA16" i="11" s="1"/>
  <c r="W163" i="11"/>
  <c r="W164" i="11"/>
  <c r="W166" i="11"/>
  <c r="W165" i="11"/>
  <c r="W167" i="11"/>
  <c r="W159" i="11"/>
  <c r="W172" i="11"/>
  <c r="W160" i="11"/>
  <c r="W162" i="11"/>
  <c r="W161" i="11"/>
  <c r="W168" i="11"/>
  <c r="W173" i="11"/>
  <c r="W169" i="11"/>
  <c r="W171" i="11"/>
  <c r="W174" i="11"/>
  <c r="W170" i="11"/>
  <c r="W157" i="11"/>
  <c r="W141" i="11"/>
  <c r="W148" i="11"/>
  <c r="W147" i="11"/>
  <c r="W158" i="11"/>
  <c r="W142" i="11"/>
  <c r="W153" i="11"/>
  <c r="W176" i="11"/>
  <c r="W144" i="11"/>
  <c r="W175" i="11"/>
  <c r="W143" i="11"/>
  <c r="W154" i="11"/>
  <c r="W149" i="11"/>
  <c r="W156" i="11"/>
  <c r="W155" i="11"/>
  <c r="W150" i="11"/>
  <c r="W145" i="11"/>
  <c r="W152" i="11"/>
  <c r="W151" i="11"/>
  <c r="W146" i="11"/>
  <c r="BV7" i="22"/>
  <c r="BV7" i="5"/>
  <c r="BV7" i="23"/>
  <c r="BV7" i="20"/>
  <c r="GF6" i="18"/>
  <c r="BX7" i="11"/>
  <c r="BX16" i="11" s="1"/>
  <c r="CX6" i="18"/>
  <c r="I46" i="13"/>
  <c r="J22" i="34"/>
  <c r="R183" i="34"/>
  <c r="J164" i="34"/>
  <c r="R136" i="34"/>
  <c r="I17" i="27"/>
  <c r="I32" i="27"/>
  <c r="J65" i="34"/>
  <c r="R123" i="34"/>
  <c r="J110" i="34"/>
  <c r="R110" i="34"/>
  <c r="R164" i="34"/>
  <c r="I47" i="24"/>
  <c r="G8" i="26"/>
  <c r="J14" i="34"/>
  <c r="J15" i="34" s="1"/>
  <c r="I9" i="25"/>
  <c r="R14" i="34"/>
  <c r="R22" i="34"/>
  <c r="J123" i="34"/>
  <c r="R65" i="34"/>
  <c r="I5" i="24"/>
  <c r="I208" i="34" s="1"/>
  <c r="I8" i="27"/>
  <c r="I27" i="13"/>
  <c r="J136" i="34"/>
  <c r="I22" i="24"/>
  <c r="J183" i="34"/>
  <c r="V177" i="11"/>
  <c r="BG26" i="11"/>
  <c r="AF43" i="23"/>
  <c r="W43" i="23"/>
  <c r="AE43" i="23"/>
  <c r="U43" i="23"/>
  <c r="Y43" i="23"/>
  <c r="X43" i="23"/>
  <c r="BR32" i="23"/>
  <c r="BR31" i="23"/>
  <c r="H11" i="5"/>
  <c r="AP15" i="23"/>
  <c r="F136" i="12" s="1"/>
  <c r="H18" i="19"/>
  <c r="H43" i="22" s="1"/>
  <c r="H20" i="36" s="1"/>
  <c r="BC139" i="19"/>
  <c r="AQ131" i="19"/>
  <c r="AQ79" i="19"/>
  <c r="BC79" i="19" s="1"/>
  <c r="BC113" i="19"/>
  <c r="AM84" i="21"/>
  <c r="BQ29" i="11"/>
  <c r="BN61" i="11"/>
  <c r="BN29" i="11"/>
  <c r="BN21" i="11"/>
  <c r="BN63" i="11"/>
  <c r="BH14" i="11"/>
  <c r="BQ63" i="11"/>
  <c r="BN65" i="11"/>
  <c r="BN24" i="11"/>
  <c r="BN48" i="11"/>
  <c r="CL12" i="18"/>
  <c r="CJ24" i="18"/>
  <c r="CJ53" i="18"/>
  <c r="BD57" i="11"/>
  <c r="BN26" i="11"/>
  <c r="BN22" i="11"/>
  <c r="BN68" i="11"/>
  <c r="CI52" i="18"/>
  <c r="R40" i="18"/>
  <c r="FZ40" i="18"/>
  <c r="BK30" i="11"/>
  <c r="BN81" i="11"/>
  <c r="BH26" i="11"/>
  <c r="BH61" i="11"/>
  <c r="BL68" i="11"/>
  <c r="BO57" i="18"/>
  <c r="BJ26" i="11"/>
  <c r="BN67" i="11"/>
  <c r="BN64" i="11"/>
  <c r="BN19" i="11"/>
  <c r="BN62" i="11"/>
  <c r="BJ16" i="11"/>
  <c r="BN55" i="11"/>
  <c r="BJ57" i="11"/>
  <c r="BJ22" i="11"/>
  <c r="BN17" i="11"/>
  <c r="BN16" i="11"/>
  <c r="BN15" i="11"/>
  <c r="BQ57" i="18"/>
  <c r="BS57" i="18"/>
  <c r="BL55" i="11"/>
  <c r="BH64" i="11"/>
  <c r="BL48" i="11"/>
  <c r="BK26" i="11"/>
  <c r="BL26" i="11"/>
  <c r="CB26" i="18"/>
  <c r="BO26" i="18"/>
  <c r="BW57" i="18"/>
  <c r="BL65" i="11"/>
  <c r="BK48" i="11"/>
  <c r="CC49" i="18"/>
  <c r="BU26" i="18"/>
  <c r="BT57" i="18"/>
  <c r="BT59" i="18" s="1"/>
  <c r="AT43" i="36" s="1"/>
  <c r="CB57" i="18"/>
  <c r="CA57" i="18"/>
  <c r="BD30" i="11"/>
  <c r="BU57" i="18"/>
  <c r="BD22" i="11"/>
  <c r="BL62" i="11"/>
  <c r="BL21" i="11"/>
  <c r="BL59" i="11"/>
  <c r="BL63" i="11"/>
  <c r="BK65" i="11"/>
  <c r="BL14" i="11"/>
  <c r="BK63" i="11"/>
  <c r="BJ63" i="11"/>
  <c r="BL67" i="11"/>
  <c r="BK64" i="11"/>
  <c r="BL61" i="11"/>
  <c r="BJ19" i="11"/>
  <c r="BL30" i="11"/>
  <c r="BL15" i="11"/>
  <c r="BJ21" i="11"/>
  <c r="BK24" i="11"/>
  <c r="BJ68" i="11"/>
  <c r="BK21" i="11"/>
  <c r="BR26" i="18"/>
  <c r="BJ24" i="11"/>
  <c r="CP12" i="18"/>
  <c r="BG59" i="18"/>
  <c r="AH43" i="36" s="1"/>
  <c r="DG43" i="36" s="1"/>
  <c r="BK55" i="11"/>
  <c r="BK22" i="11"/>
  <c r="BK57" i="11"/>
  <c r="BL53" i="11"/>
  <c r="BK14" i="11"/>
  <c r="BK67" i="11"/>
  <c r="BJ67" i="11"/>
  <c r="BJ64" i="11"/>
  <c r="BK19" i="11"/>
  <c r="BJ30" i="11"/>
  <c r="BK68" i="11"/>
  <c r="BK59" i="11"/>
  <c r="BJ47" i="11"/>
  <c r="BJ42" i="11"/>
  <c r="BH55" i="11"/>
  <c r="BH57" i="11"/>
  <c r="BQ14" i="11"/>
  <c r="BH67" i="11"/>
  <c r="BQ65" i="11"/>
  <c r="BH65" i="11"/>
  <c r="BH15" i="11"/>
  <c r="BH29" i="11"/>
  <c r="BH24" i="11"/>
  <c r="BQ16" i="11"/>
  <c r="BH59" i="11"/>
  <c r="BQ59" i="11"/>
  <c r="BQ26" i="11"/>
  <c r="BQ55" i="11"/>
  <c r="BQ53" i="11"/>
  <c r="BH53" i="11"/>
  <c r="BH63" i="11"/>
  <c r="BH22" i="11"/>
  <c r="BQ30" i="11"/>
  <c r="BH17" i="11"/>
  <c r="BQ68" i="11"/>
  <c r="BQ47" i="11"/>
  <c r="BQ61" i="11"/>
  <c r="BH19" i="11"/>
  <c r="F16" i="23"/>
  <c r="CS16" i="23" s="1"/>
  <c r="E16" i="23"/>
  <c r="CR16" i="23" s="1"/>
  <c r="CK12" i="18"/>
  <c r="E13" i="19"/>
  <c r="P13" i="19" s="1"/>
  <c r="P22" i="19"/>
  <c r="AN85" i="19"/>
  <c r="AP85" i="19" s="1"/>
  <c r="AP131" i="19"/>
  <c r="BX57" i="18"/>
  <c r="BP81" i="11"/>
  <c r="CK24" i="18"/>
  <c r="CK26" i="18" s="1"/>
  <c r="CK53" i="18"/>
  <c r="CJ25" i="18"/>
  <c r="CJ52" i="18"/>
  <c r="CJ54" i="18"/>
  <c r="BF53" i="11"/>
  <c r="BF22" i="11"/>
  <c r="BF65" i="11"/>
  <c r="BG64" i="11"/>
  <c r="CH25" i="18"/>
  <c r="CH55" i="18"/>
  <c r="BD21" i="11"/>
  <c r="BD68" i="11"/>
  <c r="BD64" i="11"/>
  <c r="BD61" i="11"/>
  <c r="FZ39" i="18"/>
  <c r="FZ36" i="18"/>
  <c r="FZ50" i="18"/>
  <c r="BD67" i="11"/>
  <c r="GI34" i="18"/>
  <c r="GK34" i="18"/>
  <c r="GG34" i="18"/>
  <c r="GJ34" i="18"/>
  <c r="GD34" i="18"/>
  <c r="GH34" i="18"/>
  <c r="GC34" i="18"/>
  <c r="GF34" i="18"/>
  <c r="GB34" i="18"/>
  <c r="GL34" i="18"/>
  <c r="GE34" i="18"/>
  <c r="GA34" i="18"/>
  <c r="AM78" i="17"/>
  <c r="AO77" i="17"/>
  <c r="BS13" i="5" s="1"/>
  <c r="FZ19" i="18"/>
  <c r="FZ48" i="18"/>
  <c r="FZ51" i="18"/>
  <c r="BP19" i="11"/>
  <c r="FZ46" i="18"/>
  <c r="FZ54" i="18"/>
  <c r="X54" i="18"/>
  <c r="X56" i="18"/>
  <c r="FZ56" i="18"/>
  <c r="FZ43" i="18"/>
  <c r="BD62" i="11"/>
  <c r="BD65" i="11"/>
  <c r="BD24" i="11"/>
  <c r="BD26" i="11"/>
  <c r="BD29" i="11"/>
  <c r="BD23" i="11"/>
  <c r="Q171" i="11"/>
  <c r="Q127" i="11"/>
  <c r="BR30" i="23"/>
  <c r="BR11" i="5"/>
  <c r="BQ27" i="23"/>
  <c r="X53" i="18"/>
  <c r="FZ53" i="18"/>
  <c r="FZ44" i="18"/>
  <c r="FZ45" i="18"/>
  <c r="BP53" i="11"/>
  <c r="BP57" i="11"/>
  <c r="FZ10" i="18"/>
  <c r="FZ33" i="18"/>
  <c r="BP62" i="11"/>
  <c r="BP16" i="11"/>
  <c r="FZ55" i="18"/>
  <c r="X55" i="18"/>
  <c r="FZ49" i="18"/>
  <c r="BX26" i="18"/>
  <c r="FZ41" i="18"/>
  <c r="AA43" i="23"/>
  <c r="AT78" i="17"/>
  <c r="AV77" i="17"/>
  <c r="BS14" i="5" s="1"/>
  <c r="BS32" i="36" s="1"/>
  <c r="GI35" i="18"/>
  <c r="GE35" i="18"/>
  <c r="GA35" i="18"/>
  <c r="GK35" i="18"/>
  <c r="GG35" i="18"/>
  <c r="GC35" i="18"/>
  <c r="GF35" i="18"/>
  <c r="GL35" i="18"/>
  <c r="GD35" i="18"/>
  <c r="GJ35" i="18"/>
  <c r="GB35" i="18"/>
  <c r="GH35" i="18"/>
  <c r="GL31" i="18"/>
  <c r="GH31" i="18"/>
  <c r="GD31" i="18"/>
  <c r="GK31" i="18"/>
  <c r="GG31" i="18"/>
  <c r="GC31" i="18"/>
  <c r="GJ31" i="18"/>
  <c r="GF31" i="18"/>
  <c r="GB31" i="18"/>
  <c r="GI31" i="18"/>
  <c r="GE31" i="18"/>
  <c r="GA31" i="18"/>
  <c r="AH77" i="17"/>
  <c r="BS12" i="5" s="1"/>
  <c r="AF78" i="17"/>
  <c r="BP26" i="11"/>
  <c r="BP67" i="11"/>
  <c r="BP61" i="11"/>
  <c r="FZ32" i="18"/>
  <c r="BP55" i="11"/>
  <c r="BN57" i="11"/>
  <c r="BP14" i="11"/>
  <c r="BP63" i="11"/>
  <c r="BL64" i="11"/>
  <c r="FZ16" i="18"/>
  <c r="BK61" i="11"/>
  <c r="BK15" i="11"/>
  <c r="BL19" i="11"/>
  <c r="BK17" i="11"/>
  <c r="BK29" i="11"/>
  <c r="BK16" i="11"/>
  <c r="BL24" i="11"/>
  <c r="BK62" i="11"/>
  <c r="BL16" i="11"/>
  <c r="FZ25" i="18"/>
  <c r="X25" i="18"/>
  <c r="FZ38" i="18"/>
  <c r="CK54" i="18"/>
  <c r="CJ56" i="18"/>
  <c r="CK56" i="18"/>
  <c r="CI56" i="18"/>
  <c r="CI25" i="18"/>
  <c r="CI26" i="18" s="1"/>
  <c r="CI54" i="18"/>
  <c r="GL17" i="18"/>
  <c r="GH17" i="18"/>
  <c r="GD17" i="18"/>
  <c r="GK17" i="18"/>
  <c r="GG17" i="18"/>
  <c r="GC17" i="18"/>
  <c r="GJ17" i="18"/>
  <c r="GF17" i="18"/>
  <c r="GB17" i="18"/>
  <c r="GI17" i="18"/>
  <c r="GE17" i="18"/>
  <c r="GA17" i="18"/>
  <c r="T205" i="19"/>
  <c r="T189" i="19" s="1"/>
  <c r="T87" i="19" s="1"/>
  <c r="T83" i="19" s="1"/>
  <c r="T167" i="19"/>
  <c r="T81" i="19" s="1"/>
  <c r="T77" i="19" s="1"/>
  <c r="AB167" i="19"/>
  <c r="AB81" i="19" s="1"/>
  <c r="AB77" i="19" s="1"/>
  <c r="AB205" i="19"/>
  <c r="X205" i="19"/>
  <c r="X189" i="19" s="1"/>
  <c r="X87" i="19" s="1"/>
  <c r="X83" i="19" s="1"/>
  <c r="S167" i="19"/>
  <c r="S81" i="19" s="1"/>
  <c r="S77" i="19" s="1"/>
  <c r="S205" i="19"/>
  <c r="S189" i="19" s="1"/>
  <c r="S87" i="19" s="1"/>
  <c r="S83" i="19" s="1"/>
  <c r="AC78" i="21"/>
  <c r="E89" i="12" s="1"/>
  <c r="Z205" i="19"/>
  <c r="Z189" i="19" s="1"/>
  <c r="Z87" i="19" s="1"/>
  <c r="Z83" i="19" s="1"/>
  <c r="Z167" i="19"/>
  <c r="Z81" i="19" s="1"/>
  <c r="Z77" i="19" s="1"/>
  <c r="AC183" i="19"/>
  <c r="Y167" i="19"/>
  <c r="Y205" i="19"/>
  <c r="BD14" i="11"/>
  <c r="CC13" i="19"/>
  <c r="L19" i="17"/>
  <c r="P19" i="17"/>
  <c r="N19" i="17"/>
  <c r="AH84" i="21"/>
  <c r="AI10" i="11"/>
  <c r="AJ84" i="21"/>
  <c r="AN84" i="21"/>
  <c r="BD63" i="11"/>
  <c r="BD15" i="11"/>
  <c r="AK10" i="11"/>
  <c r="BL42" i="11"/>
  <c r="O62" i="21"/>
  <c r="P78" i="21"/>
  <c r="D89" i="12" s="1"/>
  <c r="D73" i="12" s="1"/>
  <c r="AQ12" i="11"/>
  <c r="O167" i="19"/>
  <c r="P183" i="19"/>
  <c r="O205" i="19"/>
  <c r="X24" i="18"/>
  <c r="FZ24" i="18"/>
  <c r="R32" i="18"/>
  <c r="R50" i="18"/>
  <c r="R43" i="18"/>
  <c r="R19" i="18"/>
  <c r="R44" i="18"/>
  <c r="R49" i="18"/>
  <c r="R10" i="18"/>
  <c r="R33" i="18"/>
  <c r="R46" i="18"/>
  <c r="R39" i="18"/>
  <c r="R38" i="18"/>
  <c r="R21" i="18"/>
  <c r="R41" i="18"/>
  <c r="R36" i="18"/>
  <c r="R16" i="18"/>
  <c r="R48" i="18"/>
  <c r="R51" i="18"/>
  <c r="R45" i="18"/>
  <c r="R23" i="18"/>
  <c r="EI57" i="18"/>
  <c r="BZ26" i="18"/>
  <c r="BG55" i="11"/>
  <c r="BF57" i="11"/>
  <c r="BF29" i="11"/>
  <c r="BD48" i="11"/>
  <c r="BO64" i="11"/>
  <c r="BF26" i="11"/>
  <c r="BG14" i="11"/>
  <c r="BF14" i="11"/>
  <c r="EU57" i="18"/>
  <c r="BG22" i="11"/>
  <c r="BO67" i="11"/>
  <c r="BG67" i="11"/>
  <c r="BG15" i="11"/>
  <c r="BG30" i="11"/>
  <c r="BF21" i="11"/>
  <c r="BF68" i="11"/>
  <c r="BO48" i="11"/>
  <c r="BV57" i="18"/>
  <c r="BV59" i="18" s="1"/>
  <c r="AV43" i="36" s="1"/>
  <c r="CH56" i="18"/>
  <c r="AF84" i="21"/>
  <c r="CH24" i="18"/>
  <c r="CH53" i="18"/>
  <c r="CH52" i="18"/>
  <c r="AX12" i="11"/>
  <c r="AW85" i="21" s="1"/>
  <c r="AL84" i="21"/>
  <c r="CJ12" i="18"/>
  <c r="CO12" i="18"/>
  <c r="CN12" i="18"/>
  <c r="AI213" i="19"/>
  <c r="AI15" i="19" s="1"/>
  <c r="BI42" i="11"/>
  <c r="CQ38" i="18"/>
  <c r="CQ41" i="18"/>
  <c r="BB50" i="11"/>
  <c r="BA86" i="21" s="1"/>
  <c r="AG10" i="11"/>
  <c r="BD59" i="11"/>
  <c r="AC84" i="21"/>
  <c r="AE84" i="21"/>
  <c r="AC10" i="11"/>
  <c r="AH10" i="11"/>
  <c r="AF10" i="11"/>
  <c r="AM10" i="11"/>
  <c r="AO10" i="11"/>
  <c r="BD17" i="11"/>
  <c r="AY50" i="11"/>
  <c r="AX86" i="21" s="1"/>
  <c r="AT50" i="11"/>
  <c r="AS86" i="21" s="1"/>
  <c r="AP86" i="21"/>
  <c r="F97" i="12" s="1"/>
  <c r="BD53" i="11"/>
  <c r="C18" i="26"/>
  <c r="AK84" i="21"/>
  <c r="BA50" i="11"/>
  <c r="AZ86" i="21" s="1"/>
  <c r="AI84" i="21"/>
  <c r="AD84" i="21"/>
  <c r="CW84" i="21" s="1"/>
  <c r="AN10" i="11"/>
  <c r="BD19" i="11"/>
  <c r="AV50" i="11"/>
  <c r="AU86" i="21" s="1"/>
  <c r="FN56" i="18"/>
  <c r="FO56" i="18" s="1"/>
  <c r="FP56" i="18" s="1"/>
  <c r="FQ56" i="18" s="1"/>
  <c r="FR56" i="18" s="1"/>
  <c r="FS56" i="18" s="1"/>
  <c r="FT56" i="18" s="1"/>
  <c r="FU56" i="18" s="1"/>
  <c r="FV56" i="18" s="1"/>
  <c r="FW56" i="18" s="1"/>
  <c r="FX56" i="18" s="1"/>
  <c r="FY56" i="18" s="1"/>
  <c r="AY12" i="11"/>
  <c r="AX85" i="21" s="1"/>
  <c r="AO84" i="21"/>
  <c r="AT12" i="11"/>
  <c r="AS85" i="21" s="1"/>
  <c r="FK23" i="18"/>
  <c r="AP10" i="11"/>
  <c r="AE10" i="11"/>
  <c r="AL10" i="11"/>
  <c r="G132" i="34"/>
  <c r="AJ10" i="11"/>
  <c r="O132" i="34"/>
  <c r="I23" i="34"/>
  <c r="Q23" i="34" s="1"/>
  <c r="BD81" i="11"/>
  <c r="BA12" i="11"/>
  <c r="AZ85" i="21" s="1"/>
  <c r="H30" i="23"/>
  <c r="BC12" i="11"/>
  <c r="BB85" i="21" s="1"/>
  <c r="AZ50" i="11"/>
  <c r="AY86" i="21" s="1"/>
  <c r="AX50" i="11"/>
  <c r="AW86" i="21" s="1"/>
  <c r="AV12" i="11"/>
  <c r="AU85" i="21" s="1"/>
  <c r="AL213" i="19"/>
  <c r="AL15" i="19" s="1"/>
  <c r="AW50" i="11"/>
  <c r="AV86" i="21" s="1"/>
  <c r="AU12" i="11"/>
  <c r="BD18" i="11"/>
  <c r="AU50" i="11"/>
  <c r="AT86" i="21" s="1"/>
  <c r="BK42" i="11"/>
  <c r="BZ57" i="18"/>
  <c r="BS26" i="18"/>
  <c r="BD16" i="11"/>
  <c r="BD47" i="11"/>
  <c r="CC50" i="18"/>
  <c r="AH20" i="17"/>
  <c r="I12" i="5" s="1"/>
  <c r="I30" i="36" s="1"/>
  <c r="AF21" i="17"/>
  <c r="BP65" i="11"/>
  <c r="BP21" i="11"/>
  <c r="BP47" i="11"/>
  <c r="CC48" i="18"/>
  <c r="BL29" i="11"/>
  <c r="H97" i="34"/>
  <c r="P97" i="34" s="1"/>
  <c r="P57" i="18"/>
  <c r="BB12" i="11"/>
  <c r="BA85" i="21" s="1"/>
  <c r="BP15" i="11"/>
  <c r="BP30" i="11"/>
  <c r="BP48" i="11"/>
  <c r="BP59" i="11"/>
  <c r="EV57" i="18"/>
  <c r="FK51" i="18"/>
  <c r="AH213" i="19"/>
  <c r="AH15" i="19" s="1"/>
  <c r="EW20" i="18"/>
  <c r="AM213" i="19"/>
  <c r="AM15" i="19" s="1"/>
  <c r="CQ45" i="18"/>
  <c r="CQ50" i="18"/>
  <c r="CQ34" i="18"/>
  <c r="CQ37" i="18"/>
  <c r="CQ22" i="18"/>
  <c r="CG12" i="18"/>
  <c r="H100" i="34"/>
  <c r="P100" i="34" s="1"/>
  <c r="BP22" i="11"/>
  <c r="BP64" i="11"/>
  <c r="FK31" i="18"/>
  <c r="BP17" i="11"/>
  <c r="BP29" i="11"/>
  <c r="BP24" i="11"/>
  <c r="BP68" i="11"/>
  <c r="BD43" i="11"/>
  <c r="DK59" i="18"/>
  <c r="CC51" i="18"/>
  <c r="EW21" i="18"/>
  <c r="CQ17" i="18"/>
  <c r="H98" i="34"/>
  <c r="P98" i="34" s="1"/>
  <c r="AJ213" i="19"/>
  <c r="AJ15" i="19" s="1"/>
  <c r="BD70" i="11"/>
  <c r="BD33" i="11"/>
  <c r="BD38" i="11"/>
  <c r="BD77" i="11"/>
  <c r="BD31" i="11"/>
  <c r="AO213" i="19"/>
  <c r="AO15" i="19" s="1"/>
  <c r="AQ50" i="11"/>
  <c r="BQ81" i="11"/>
  <c r="BO62" i="11"/>
  <c r="AR12" i="11"/>
  <c r="AQ85" i="21" s="1"/>
  <c r="DL85" i="21" s="1"/>
  <c r="BD39" i="11"/>
  <c r="BD69" i="11"/>
  <c r="BM81" i="11"/>
  <c r="AS50" i="11"/>
  <c r="AR86" i="21" s="1"/>
  <c r="BC50" i="11"/>
  <c r="BB86" i="21" s="1"/>
  <c r="AG213" i="19"/>
  <c r="AG15" i="19" s="1"/>
  <c r="BY57" i="18"/>
  <c r="BY59" i="18" s="1"/>
  <c r="AY43" i="36" s="1"/>
  <c r="H99" i="34"/>
  <c r="P99" i="34" s="1"/>
  <c r="P56" i="34"/>
  <c r="EM57" i="18"/>
  <c r="FK45" i="18"/>
  <c r="BI81" i="11"/>
  <c r="J59" i="18"/>
  <c r="H95" i="34"/>
  <c r="P95" i="34" s="1"/>
  <c r="P52" i="34"/>
  <c r="H96" i="34"/>
  <c r="P96" i="34" s="1"/>
  <c r="BD36" i="11"/>
  <c r="D10" i="22"/>
  <c r="BK81" i="11"/>
  <c r="BF81" i="11"/>
  <c r="FK41" i="18"/>
  <c r="I54" i="34"/>
  <c r="I58" i="34"/>
  <c r="Q58" i="34" s="1"/>
  <c r="I53" i="34"/>
  <c r="I55" i="34"/>
  <c r="I59" i="34"/>
  <c r="I102" i="34" s="1"/>
  <c r="Q102" i="34" s="1"/>
  <c r="I52" i="34"/>
  <c r="I56" i="34"/>
  <c r="I57" i="34"/>
  <c r="Q57" i="34" s="1"/>
  <c r="CC23" i="18"/>
  <c r="CM12" i="18"/>
  <c r="P58" i="34"/>
  <c r="H69" i="34"/>
  <c r="P69" i="34" s="1"/>
  <c r="H67" i="34"/>
  <c r="P67" i="34" s="1"/>
  <c r="H79" i="34"/>
  <c r="P79" i="34" s="1"/>
  <c r="P16" i="34"/>
  <c r="AW12" i="11"/>
  <c r="AV85" i="21" s="1"/>
  <c r="BD51" i="11"/>
  <c r="H78" i="34"/>
  <c r="P78" i="34" s="1"/>
  <c r="H77" i="34"/>
  <c r="P77" i="34" s="1"/>
  <c r="H76" i="34"/>
  <c r="P76" i="34" s="1"/>
  <c r="H80" i="34"/>
  <c r="P80" i="34" s="1"/>
  <c r="AS12" i="11"/>
  <c r="AZ12" i="11"/>
  <c r="AY85" i="21" s="1"/>
  <c r="H71" i="34"/>
  <c r="P71" i="34" s="1"/>
  <c r="H73" i="34"/>
  <c r="P73" i="34" s="1"/>
  <c r="P116" i="34"/>
  <c r="H129" i="34"/>
  <c r="P129" i="34" s="1"/>
  <c r="BD71" i="11"/>
  <c r="BD72" i="11"/>
  <c r="BO26" i="11"/>
  <c r="EO57" i="18"/>
  <c r="BF15" i="11"/>
  <c r="BO30" i="11"/>
  <c r="BF30" i="11"/>
  <c r="BO21" i="11"/>
  <c r="BO17" i="11"/>
  <c r="BG62" i="11"/>
  <c r="BF55" i="11"/>
  <c r="BG57" i="11"/>
  <c r="BQ57" i="11"/>
  <c r="BG53" i="11"/>
  <c r="BO63" i="11"/>
  <c r="BG63" i="11"/>
  <c r="BQ22" i="11"/>
  <c r="BO22" i="11"/>
  <c r="BQ67" i="11"/>
  <c r="ES57" i="18"/>
  <c r="BG65" i="11"/>
  <c r="EP57" i="18"/>
  <c r="BQ64" i="11"/>
  <c r="ET57" i="18"/>
  <c r="BQ15" i="11"/>
  <c r="BO19" i="11"/>
  <c r="BQ19" i="11"/>
  <c r="BO15" i="11"/>
  <c r="BO24" i="11"/>
  <c r="BF17" i="11"/>
  <c r="BG29" i="11"/>
  <c r="BQ17" i="11"/>
  <c r="BG17" i="11"/>
  <c r="BH21" i="11"/>
  <c r="BF16" i="11"/>
  <c r="BQ24" i="11"/>
  <c r="BG68" i="11"/>
  <c r="BG48" i="11"/>
  <c r="BO59" i="11"/>
  <c r="BQ48" i="11"/>
  <c r="BG47" i="11"/>
  <c r="BH62" i="11"/>
  <c r="Q213" i="19"/>
  <c r="AC258" i="19"/>
  <c r="EW42" i="18"/>
  <c r="AY286" i="19"/>
  <c r="AY258" i="19" s="1"/>
  <c r="AY215" i="19"/>
  <c r="EZ37" i="18"/>
  <c r="FI37" i="18"/>
  <c r="FG37" i="18"/>
  <c r="EY37" i="18"/>
  <c r="FC37" i="18"/>
  <c r="FH37" i="18"/>
  <c r="FB37" i="18"/>
  <c r="FJ37" i="18"/>
  <c r="FA37" i="18"/>
  <c r="FD37" i="18"/>
  <c r="FE37" i="18"/>
  <c r="FF37" i="18"/>
  <c r="FW13" i="18"/>
  <c r="FW27" i="18"/>
  <c r="FW58" i="18"/>
  <c r="BP82" i="11"/>
  <c r="BP84" i="11"/>
  <c r="BP83" i="11"/>
  <c r="BP80" i="11"/>
  <c r="BP43" i="11"/>
  <c r="BP79" i="11"/>
  <c r="BP45" i="11"/>
  <c r="BP74" i="11"/>
  <c r="BP41" i="11"/>
  <c r="BP31" i="11"/>
  <c r="BP69" i="11"/>
  <c r="BP78" i="11"/>
  <c r="BP73" i="11"/>
  <c r="BP72" i="11"/>
  <c r="BP86" i="11"/>
  <c r="BP33" i="11"/>
  <c r="BP34" i="11"/>
  <c r="BP32" i="11"/>
  <c r="BP44" i="11"/>
  <c r="BP40" i="11"/>
  <c r="BP20" i="11"/>
  <c r="BP28" i="11"/>
  <c r="BP18" i="11"/>
  <c r="BP27" i="11"/>
  <c r="BP60" i="11"/>
  <c r="BP23" i="11"/>
  <c r="BP75" i="11"/>
  <c r="BP76" i="11"/>
  <c r="BP70" i="11"/>
  <c r="BP77" i="11"/>
  <c r="BP36" i="11"/>
  <c r="BP38" i="11"/>
  <c r="BP54" i="11"/>
  <c r="BP52" i="11"/>
  <c r="BP13" i="11"/>
  <c r="BP46" i="11"/>
  <c r="BP39" i="11"/>
  <c r="BP58" i="11"/>
  <c r="BP37" i="11"/>
  <c r="BP66" i="11"/>
  <c r="BP71" i="11"/>
  <c r="BP85" i="11"/>
  <c r="BP35" i="11"/>
  <c r="BP56" i="11"/>
  <c r="BP51" i="11"/>
  <c r="BP25" i="11"/>
  <c r="K26" i="18"/>
  <c r="AZ286" i="19"/>
  <c r="AZ258" i="19" s="1"/>
  <c r="AZ215" i="19"/>
  <c r="P111" i="34"/>
  <c r="H119" i="34"/>
  <c r="H124" i="34"/>
  <c r="P114" i="34"/>
  <c r="H127" i="34"/>
  <c r="P127" i="34" s="1"/>
  <c r="BD34" i="11"/>
  <c r="BD27" i="11"/>
  <c r="BD60" i="11"/>
  <c r="BD25" i="11"/>
  <c r="BD86" i="11"/>
  <c r="BD78" i="11"/>
  <c r="BD54" i="11"/>
  <c r="BD56" i="11"/>
  <c r="BD85" i="11"/>
  <c r="BD74" i="11"/>
  <c r="BD82" i="11"/>
  <c r="EY18" i="18"/>
  <c r="FP49" i="18"/>
  <c r="FW49" i="18"/>
  <c r="FQ49" i="18"/>
  <c r="FX49" i="18"/>
  <c r="FM49" i="18"/>
  <c r="FR49" i="18"/>
  <c r="FN49" i="18"/>
  <c r="FS49" i="18"/>
  <c r="FT49" i="18"/>
  <c r="FU49" i="18"/>
  <c r="FV49" i="18"/>
  <c r="FO49" i="18"/>
  <c r="D60" i="21"/>
  <c r="P84" i="21"/>
  <c r="BL81" i="11"/>
  <c r="BG81" i="11"/>
  <c r="BH81" i="11"/>
  <c r="I131" i="19"/>
  <c r="I85" i="19" s="1"/>
  <c r="I83" i="19" s="1"/>
  <c r="AD258" i="19"/>
  <c r="AP279" i="19"/>
  <c r="K18" i="19"/>
  <c r="K43" i="22" s="1"/>
  <c r="J17" i="19"/>
  <c r="J21" i="22" s="1"/>
  <c r="K17" i="19"/>
  <c r="K21" i="22" s="1"/>
  <c r="J18" i="19"/>
  <c r="J43" i="22" s="1"/>
  <c r="FK38" i="18"/>
  <c r="FK43" i="18"/>
  <c r="BD251" i="19"/>
  <c r="BD252" i="19"/>
  <c r="BD253" i="19"/>
  <c r="BD250" i="19"/>
  <c r="BD254" i="19"/>
  <c r="BD255" i="19"/>
  <c r="BD256" i="19"/>
  <c r="FX13" i="18"/>
  <c r="FX58" i="18"/>
  <c r="FX27" i="18"/>
  <c r="P27" i="34"/>
  <c r="H70" i="34"/>
  <c r="P70" i="34" s="1"/>
  <c r="P29" i="34"/>
  <c r="H72" i="34"/>
  <c r="P72" i="34" s="1"/>
  <c r="P25" i="34"/>
  <c r="H68" i="34"/>
  <c r="P68" i="34" s="1"/>
  <c r="BR57" i="18"/>
  <c r="CC47" i="18"/>
  <c r="AQ288" i="19"/>
  <c r="BC288" i="19" s="1"/>
  <c r="BC245" i="19"/>
  <c r="AQ291" i="19"/>
  <c r="BC291" i="19" s="1"/>
  <c r="BC248" i="19"/>
  <c r="AF213" i="19"/>
  <c r="AF15" i="19" s="1"/>
  <c r="Q42" i="18"/>
  <c r="FL42" i="18"/>
  <c r="EW45" i="18"/>
  <c r="BB286" i="19"/>
  <c r="BB258" i="19" s="1"/>
  <c r="BB215" i="19"/>
  <c r="FK48" i="18"/>
  <c r="EW37" i="18"/>
  <c r="FM55" i="18"/>
  <c r="FM25" i="18"/>
  <c r="FN25" i="18" s="1"/>
  <c r="FO25" i="18" s="1"/>
  <c r="FP25" i="18" s="1"/>
  <c r="FQ25" i="18" s="1"/>
  <c r="FR25" i="18" s="1"/>
  <c r="FS25" i="18" s="1"/>
  <c r="FT25" i="18" s="1"/>
  <c r="FU25" i="18" s="1"/>
  <c r="FV25" i="18" s="1"/>
  <c r="FW25" i="18" s="1"/>
  <c r="FX25" i="18" s="1"/>
  <c r="FY25" i="18" s="1"/>
  <c r="I26" i="34"/>
  <c r="Q26" i="34" s="1"/>
  <c r="I43" i="34"/>
  <c r="I31" i="34"/>
  <c r="Q31" i="34" s="1"/>
  <c r="I48" i="34"/>
  <c r="I37" i="34"/>
  <c r="I60" i="34"/>
  <c r="I50" i="34"/>
  <c r="I24" i="34"/>
  <c r="I30" i="34"/>
  <c r="Q30" i="34" s="1"/>
  <c r="I47" i="34"/>
  <c r="I36" i="34"/>
  <c r="I41" i="34"/>
  <c r="I29" i="34"/>
  <c r="Q29" i="34" s="1"/>
  <c r="I25" i="34"/>
  <c r="Q25" i="34" s="1"/>
  <c r="I35" i="34"/>
  <c r="I51" i="34"/>
  <c r="I40" i="34"/>
  <c r="I28" i="34"/>
  <c r="Q28" i="34" s="1"/>
  <c r="I45" i="34"/>
  <c r="I46" i="34"/>
  <c r="I38" i="34"/>
  <c r="I32" i="34"/>
  <c r="Q32" i="34" s="1"/>
  <c r="I39" i="34"/>
  <c r="I27" i="34"/>
  <c r="I44" i="34"/>
  <c r="I33" i="34"/>
  <c r="Q33" i="34" s="1"/>
  <c r="I49" i="34"/>
  <c r="I34" i="34"/>
  <c r="I42" i="34"/>
  <c r="BM83" i="11"/>
  <c r="BM82" i="11"/>
  <c r="BM84" i="11"/>
  <c r="BM80" i="11"/>
  <c r="BM43" i="11"/>
  <c r="BM74" i="11"/>
  <c r="BM69" i="11"/>
  <c r="BM41" i="11"/>
  <c r="BM31" i="11"/>
  <c r="BM79" i="11"/>
  <c r="BM45" i="11"/>
  <c r="BM73" i="11"/>
  <c r="BM71" i="11"/>
  <c r="BM75" i="11"/>
  <c r="BM77" i="11"/>
  <c r="BM86" i="11"/>
  <c r="BM33" i="11"/>
  <c r="BM36" i="11"/>
  <c r="BM44" i="11"/>
  <c r="BM54" i="11"/>
  <c r="BM13" i="11"/>
  <c r="BM39" i="11"/>
  <c r="BM35" i="11"/>
  <c r="BM58" i="11"/>
  <c r="BM27" i="11"/>
  <c r="BM85" i="11"/>
  <c r="BM70" i="11"/>
  <c r="BM72" i="11"/>
  <c r="BM37" i="11"/>
  <c r="BM32" i="11"/>
  <c r="BM28" i="11"/>
  <c r="BM18" i="11"/>
  <c r="BM66" i="11"/>
  <c r="BM60" i="11"/>
  <c r="BM46" i="11"/>
  <c r="BM52" i="11"/>
  <c r="BM76" i="11"/>
  <c r="BM25" i="11"/>
  <c r="BM40" i="11"/>
  <c r="BM51" i="11"/>
  <c r="BM23" i="11"/>
  <c r="BM78" i="11"/>
  <c r="BM34" i="11"/>
  <c r="BM56" i="11"/>
  <c r="BM20" i="11"/>
  <c r="BM38" i="11"/>
  <c r="FK22" i="18"/>
  <c r="BL253" i="19"/>
  <c r="BL296" i="19" s="1"/>
  <c r="BL255" i="19"/>
  <c r="BL298" i="19" s="1"/>
  <c r="BL250" i="19"/>
  <c r="BL254" i="19"/>
  <c r="BL297" i="19" s="1"/>
  <c r="BL251" i="19"/>
  <c r="BL294" i="19" s="1"/>
  <c r="BL252" i="19"/>
  <c r="BL295" i="19" s="1"/>
  <c r="BL256" i="19"/>
  <c r="BL299" i="19" s="1"/>
  <c r="CC22" i="18"/>
  <c r="BF42" i="11"/>
  <c r="BP42" i="11"/>
  <c r="CF54" i="18"/>
  <c r="CO54" i="18"/>
  <c r="CN52" i="18"/>
  <c r="CQ32" i="18"/>
  <c r="CM25" i="18"/>
  <c r="CM26" i="18" s="1"/>
  <c r="CP53" i="18"/>
  <c r="CF53" i="18"/>
  <c r="CF25" i="18"/>
  <c r="CF26" i="18" s="1"/>
  <c r="CM55" i="18"/>
  <c r="CQ19" i="18"/>
  <c r="CQ29" i="18"/>
  <c r="CQ47" i="18"/>
  <c r="CG55" i="18"/>
  <c r="CN25" i="18"/>
  <c r="CQ11" i="18"/>
  <c r="CM54" i="18"/>
  <c r="CP55" i="18"/>
  <c r="CQ20" i="18"/>
  <c r="FS58" i="18"/>
  <c r="FS27" i="18"/>
  <c r="FS13" i="18"/>
  <c r="FR27" i="18"/>
  <c r="FR13" i="18"/>
  <c r="FR58" i="18"/>
  <c r="FQ58" i="18"/>
  <c r="FQ13" i="18"/>
  <c r="FQ27" i="18"/>
  <c r="BG251" i="19"/>
  <c r="BG294" i="19" s="1"/>
  <c r="BG254" i="19"/>
  <c r="BG297" i="19" s="1"/>
  <c r="BG253" i="19"/>
  <c r="BG296" i="19" s="1"/>
  <c r="BG252" i="19"/>
  <c r="BG295" i="19" s="1"/>
  <c r="BG250" i="19"/>
  <c r="BG256" i="19"/>
  <c r="BG299" i="19" s="1"/>
  <c r="BG255" i="19"/>
  <c r="BG298" i="19" s="1"/>
  <c r="BQ21" i="11"/>
  <c r="P113" i="34"/>
  <c r="H126" i="34"/>
  <c r="P126" i="34" s="1"/>
  <c r="FT44" i="18"/>
  <c r="FQ44" i="18"/>
  <c r="FX44" i="18"/>
  <c r="FN44" i="18"/>
  <c r="FS44" i="18"/>
  <c r="FV44" i="18"/>
  <c r="FP44" i="18"/>
  <c r="FM44" i="18"/>
  <c r="FU44" i="18"/>
  <c r="FR44" i="18"/>
  <c r="FW44" i="18"/>
  <c r="FO44" i="18"/>
  <c r="BF64" i="11"/>
  <c r="BO55" i="11"/>
  <c r="BO57" i="11"/>
  <c r="BO53" i="11"/>
  <c r="AR50" i="11"/>
  <c r="AQ86" i="21" s="1"/>
  <c r="ER57" i="18"/>
  <c r="BF63" i="11"/>
  <c r="BF67" i="11"/>
  <c r="EQ57" i="18"/>
  <c r="BO65" i="11"/>
  <c r="EN57" i="18"/>
  <c r="BF61" i="11"/>
  <c r="EL57" i="18"/>
  <c r="BG19" i="11"/>
  <c r="BG21" i="11"/>
  <c r="BF47" i="11"/>
  <c r="FK39" i="18"/>
  <c r="EY20" i="18"/>
  <c r="EZ20" i="18" s="1"/>
  <c r="AX286" i="19"/>
  <c r="AX258" i="19" s="1"/>
  <c r="AX215" i="19"/>
  <c r="EW44" i="18"/>
  <c r="FK49" i="18"/>
  <c r="BM251" i="19"/>
  <c r="BM294" i="19" s="1"/>
  <c r="BM256" i="19"/>
  <c r="BM299" i="19" s="1"/>
  <c r="BM253" i="19"/>
  <c r="BM296" i="19" s="1"/>
  <c r="BM254" i="19"/>
  <c r="BM297" i="19" s="1"/>
  <c r="BM250" i="19"/>
  <c r="BM252" i="19"/>
  <c r="BM295" i="19" s="1"/>
  <c r="BM255" i="19"/>
  <c r="BM298" i="19" s="1"/>
  <c r="P117" i="34"/>
  <c r="H130" i="34"/>
  <c r="P130" i="34" s="1"/>
  <c r="P118" i="34"/>
  <c r="H131" i="34"/>
  <c r="P131" i="34" s="1"/>
  <c r="BD37" i="11"/>
  <c r="BD52" i="11"/>
  <c r="BD66" i="11"/>
  <c r="BD44" i="11"/>
  <c r="BD76" i="11"/>
  <c r="BD20" i="11"/>
  <c r="BD32" i="11"/>
  <c r="BD79" i="11"/>
  <c r="BD45" i="11"/>
  <c r="BD80" i="11"/>
  <c r="AU215" i="19"/>
  <c r="AU286" i="19"/>
  <c r="AU258" i="19" s="1"/>
  <c r="FK50" i="18"/>
  <c r="BJ81" i="11"/>
  <c r="E91" i="21"/>
  <c r="DJ60" i="18"/>
  <c r="E15" i="22" s="1"/>
  <c r="FP51" i="18"/>
  <c r="FX51" i="18"/>
  <c r="FU51" i="18"/>
  <c r="FR51" i="18"/>
  <c r="FO51" i="18"/>
  <c r="FM51" i="18"/>
  <c r="FT51" i="18"/>
  <c r="FQ51" i="18"/>
  <c r="FW51" i="18"/>
  <c r="FN51" i="18"/>
  <c r="FV51" i="18"/>
  <c r="FS51" i="18"/>
  <c r="EW43" i="18"/>
  <c r="BE251" i="19"/>
  <c r="BE294" i="19" s="1"/>
  <c r="BE256" i="19"/>
  <c r="BE299" i="19" s="1"/>
  <c r="BE255" i="19"/>
  <c r="BE298" i="19" s="1"/>
  <c r="BE254" i="19"/>
  <c r="BE297" i="19" s="1"/>
  <c r="BE253" i="19"/>
  <c r="BE296" i="19" s="1"/>
  <c r="BE250" i="19"/>
  <c r="BE252" i="19"/>
  <c r="BE295" i="19" s="1"/>
  <c r="P32" i="34"/>
  <c r="H75" i="34"/>
  <c r="P75" i="34" s="1"/>
  <c r="AQ290" i="19"/>
  <c r="BC290" i="19" s="1"/>
  <c r="BC247" i="19"/>
  <c r="AQ287" i="19"/>
  <c r="BC287" i="19" s="1"/>
  <c r="BC244" i="19"/>
  <c r="AV215" i="19"/>
  <c r="AV286" i="19"/>
  <c r="AV258" i="19" s="1"/>
  <c r="FM54" i="18"/>
  <c r="BN84" i="11"/>
  <c r="BN82" i="11"/>
  <c r="BN83" i="11"/>
  <c r="BN80" i="11"/>
  <c r="BN43" i="11"/>
  <c r="BN69" i="11"/>
  <c r="BN41" i="11"/>
  <c r="BN79" i="11"/>
  <c r="BN31" i="11"/>
  <c r="BN74" i="11"/>
  <c r="BN45" i="11"/>
  <c r="BN20" i="11"/>
  <c r="BN85" i="11"/>
  <c r="BN78" i="11"/>
  <c r="BN75" i="11"/>
  <c r="BN25" i="11"/>
  <c r="BN38" i="11"/>
  <c r="BN39" i="11"/>
  <c r="BN35" i="11"/>
  <c r="BN32" i="11"/>
  <c r="BN28" i="11"/>
  <c r="BN76" i="11"/>
  <c r="BN73" i="11"/>
  <c r="BN77" i="11"/>
  <c r="BN46" i="11"/>
  <c r="BN58" i="11"/>
  <c r="BN70" i="11"/>
  <c r="BN34" i="11"/>
  <c r="BN36" i="11"/>
  <c r="BN56" i="11"/>
  <c r="BN52" i="11"/>
  <c r="BN23" i="11"/>
  <c r="BN33" i="11"/>
  <c r="BN54" i="11"/>
  <c r="BN86" i="11"/>
  <c r="BN37" i="11"/>
  <c r="BN66" i="11"/>
  <c r="BN27" i="11"/>
  <c r="BN72" i="11"/>
  <c r="BN71" i="11"/>
  <c r="BN18" i="11"/>
  <c r="BN60" i="11"/>
  <c r="BN13" i="11"/>
  <c r="BN44" i="11"/>
  <c r="BN40" i="11"/>
  <c r="BN51" i="11"/>
  <c r="BM42" i="11"/>
  <c r="FS43" i="18"/>
  <c r="FU43" i="18"/>
  <c r="FM43" i="18"/>
  <c r="FT43" i="18"/>
  <c r="FW43" i="18"/>
  <c r="FQ43" i="18"/>
  <c r="FN43" i="18"/>
  <c r="FP43" i="18"/>
  <c r="FR43" i="18"/>
  <c r="FV43" i="18"/>
  <c r="FX43" i="18"/>
  <c r="FO43" i="18"/>
  <c r="CG25" i="18"/>
  <c r="CG26" i="18" s="1"/>
  <c r="CE53" i="18"/>
  <c r="CM53" i="18"/>
  <c r="CL53" i="18"/>
  <c r="CN54" i="18"/>
  <c r="CQ33" i="18"/>
  <c r="CM56" i="18"/>
  <c r="CG56" i="18"/>
  <c r="CG53" i="18"/>
  <c r="CL54" i="18"/>
  <c r="CE52" i="18"/>
  <c r="CQ30" i="18"/>
  <c r="CQ31" i="18"/>
  <c r="CG54" i="18"/>
  <c r="CQ36" i="18"/>
  <c r="CO52" i="18"/>
  <c r="CQ40" i="18"/>
  <c r="CQ16" i="18"/>
  <c r="CI12" i="18"/>
  <c r="BJ251" i="19"/>
  <c r="BJ294" i="19" s="1"/>
  <c r="BJ250" i="19"/>
  <c r="BJ252" i="19"/>
  <c r="BJ295" i="19" s="1"/>
  <c r="BJ253" i="19"/>
  <c r="BJ296" i="19" s="1"/>
  <c r="BJ254" i="19"/>
  <c r="BJ297" i="19" s="1"/>
  <c r="BJ255" i="19"/>
  <c r="BJ298" i="19" s="1"/>
  <c r="BJ256" i="19"/>
  <c r="BJ299" i="19" s="1"/>
  <c r="BI251" i="19"/>
  <c r="BI294" i="19" s="1"/>
  <c r="BI252" i="19"/>
  <c r="BI295" i="19" s="1"/>
  <c r="BI255" i="19"/>
  <c r="BI298" i="19" s="1"/>
  <c r="BI254" i="19"/>
  <c r="BI297" i="19" s="1"/>
  <c r="BI250" i="19"/>
  <c r="BI253" i="19"/>
  <c r="BI296" i="19" s="1"/>
  <c r="BI256" i="19"/>
  <c r="BI299" i="19" s="1"/>
  <c r="FP27" i="18"/>
  <c r="FP13" i="18"/>
  <c r="FP58" i="18"/>
  <c r="BI83" i="11"/>
  <c r="BI84" i="11"/>
  <c r="BI82" i="11"/>
  <c r="BI43" i="11"/>
  <c r="BI80" i="11"/>
  <c r="BI31" i="11"/>
  <c r="BI45" i="11"/>
  <c r="BI79" i="11"/>
  <c r="BI74" i="11"/>
  <c r="BI69" i="11"/>
  <c r="BI41" i="11"/>
  <c r="BI78" i="11"/>
  <c r="BI73" i="11"/>
  <c r="BI46" i="11"/>
  <c r="BI37" i="11"/>
  <c r="BI32" i="11"/>
  <c r="BI58" i="11"/>
  <c r="BI23" i="11"/>
  <c r="BI70" i="11"/>
  <c r="BI85" i="11"/>
  <c r="BI72" i="11"/>
  <c r="BI33" i="11"/>
  <c r="BI39" i="11"/>
  <c r="BI44" i="11"/>
  <c r="BI18" i="11"/>
  <c r="BI66" i="11"/>
  <c r="BI51" i="11"/>
  <c r="BI71" i="11"/>
  <c r="BI75" i="11"/>
  <c r="BI25" i="11"/>
  <c r="BI38" i="11"/>
  <c r="BI54" i="11"/>
  <c r="BI28" i="11"/>
  <c r="BI52" i="11"/>
  <c r="BI77" i="11"/>
  <c r="BI13" i="11"/>
  <c r="BI36" i="11"/>
  <c r="BI60" i="11"/>
  <c r="BI76" i="11"/>
  <c r="BI35" i="11"/>
  <c r="BI20" i="11"/>
  <c r="BI86" i="11"/>
  <c r="BI34" i="11"/>
  <c r="BI40" i="11"/>
  <c r="BI27" i="11"/>
  <c r="BI56" i="11"/>
  <c r="BN47" i="11"/>
  <c r="FM19" i="18"/>
  <c r="FN19" i="18" s="1"/>
  <c r="AW286" i="19"/>
  <c r="AW258" i="19" s="1"/>
  <c r="AW215" i="19"/>
  <c r="Q20" i="18"/>
  <c r="E79" i="19"/>
  <c r="P113" i="19"/>
  <c r="BO83" i="11"/>
  <c r="BO80" i="11"/>
  <c r="BO82" i="11"/>
  <c r="BO84" i="11"/>
  <c r="BO43" i="11"/>
  <c r="BO41" i="11"/>
  <c r="BO69" i="11"/>
  <c r="BO74" i="11"/>
  <c r="BO79" i="11"/>
  <c r="BO45" i="11"/>
  <c r="BO31" i="11"/>
  <c r="BO85" i="11"/>
  <c r="BO70" i="11"/>
  <c r="BO77" i="11"/>
  <c r="BO44" i="11"/>
  <c r="BO40" i="11"/>
  <c r="BO20" i="11"/>
  <c r="BO52" i="11"/>
  <c r="BO66" i="11"/>
  <c r="BO51" i="11"/>
  <c r="BO75" i="11"/>
  <c r="BO76" i="11"/>
  <c r="BO72" i="11"/>
  <c r="BO71" i="11"/>
  <c r="BO34" i="11"/>
  <c r="BO36" i="11"/>
  <c r="BO39" i="11"/>
  <c r="BO35" i="11"/>
  <c r="BO32" i="11"/>
  <c r="BO56" i="11"/>
  <c r="BO60" i="11"/>
  <c r="BO23" i="11"/>
  <c r="BO25" i="11"/>
  <c r="BO33" i="11"/>
  <c r="BO58" i="11"/>
  <c r="BO27" i="11"/>
  <c r="BO78" i="11"/>
  <c r="BO46" i="11"/>
  <c r="BO18" i="11"/>
  <c r="BO86" i="11"/>
  <c r="BO73" i="11"/>
  <c r="BO38" i="11"/>
  <c r="BO54" i="11"/>
  <c r="BO28" i="11"/>
  <c r="BO13" i="11"/>
  <c r="BO37" i="11"/>
  <c r="BD46" i="11"/>
  <c r="F12" i="22"/>
  <c r="AD13" i="18"/>
  <c r="AK43" i="23"/>
  <c r="AN43" i="23"/>
  <c r="BF255" i="19"/>
  <c r="BF298" i="19" s="1"/>
  <c r="BF251" i="19"/>
  <c r="BF294" i="19" s="1"/>
  <c r="BF253" i="19"/>
  <c r="BF296" i="19" s="1"/>
  <c r="BF250" i="19"/>
  <c r="BF256" i="19"/>
  <c r="BF299" i="19" s="1"/>
  <c r="BF254" i="19"/>
  <c r="BF297" i="19" s="1"/>
  <c r="BF252" i="19"/>
  <c r="BF295" i="19" s="1"/>
  <c r="BG84" i="11"/>
  <c r="BG82" i="11"/>
  <c r="BG80" i="11"/>
  <c r="BG83" i="11"/>
  <c r="BG43" i="11"/>
  <c r="BG31" i="11"/>
  <c r="BG69" i="11"/>
  <c r="BG79" i="11"/>
  <c r="BG74" i="11"/>
  <c r="BG45" i="11"/>
  <c r="BG41" i="11"/>
  <c r="BG72" i="11"/>
  <c r="BG76" i="11"/>
  <c r="BG86" i="11"/>
  <c r="BG46" i="11"/>
  <c r="BG37" i="11"/>
  <c r="BG35" i="11"/>
  <c r="BG28" i="11"/>
  <c r="BG27" i="11"/>
  <c r="BG66" i="11"/>
  <c r="BG51" i="11"/>
  <c r="BG71" i="11"/>
  <c r="BG78" i="11"/>
  <c r="BG75" i="11"/>
  <c r="BG70" i="11"/>
  <c r="BG34" i="11"/>
  <c r="BG32" i="11"/>
  <c r="BG40" i="11"/>
  <c r="BG20" i="11"/>
  <c r="BG13" i="11"/>
  <c r="BG38" i="11"/>
  <c r="BG18" i="11"/>
  <c r="BG23" i="11"/>
  <c r="BG60" i="11"/>
  <c r="BG85" i="11"/>
  <c r="BG73" i="11"/>
  <c r="BG77" i="11"/>
  <c r="BG56" i="11"/>
  <c r="BG25" i="11"/>
  <c r="BG52" i="11"/>
  <c r="BG44" i="11"/>
  <c r="BG58" i="11"/>
  <c r="BG42" i="11"/>
  <c r="BG33" i="11"/>
  <c r="BG36" i="11"/>
  <c r="BG54" i="11"/>
  <c r="BG39" i="11"/>
  <c r="BF83" i="11"/>
  <c r="BF80" i="11"/>
  <c r="BF82" i="11"/>
  <c r="BF84" i="11"/>
  <c r="BF43" i="11"/>
  <c r="BF45" i="11"/>
  <c r="BF79" i="11"/>
  <c r="BF74" i="11"/>
  <c r="BF69" i="11"/>
  <c r="BF41" i="11"/>
  <c r="BF31" i="11"/>
  <c r="BF58" i="11"/>
  <c r="BF54" i="11"/>
  <c r="BF85" i="11"/>
  <c r="BF76" i="11"/>
  <c r="BF70" i="11"/>
  <c r="BF72" i="11"/>
  <c r="BF71" i="11"/>
  <c r="BF36" i="11"/>
  <c r="BF56" i="11"/>
  <c r="BF86" i="11"/>
  <c r="BF34" i="11"/>
  <c r="BF37" i="11"/>
  <c r="BF20" i="11"/>
  <c r="BF52" i="11"/>
  <c r="BF18" i="11"/>
  <c r="BF51" i="11"/>
  <c r="BF13" i="11"/>
  <c r="BF78" i="11"/>
  <c r="BF75" i="11"/>
  <c r="BF77" i="11"/>
  <c r="BF73" i="11"/>
  <c r="BF60" i="11"/>
  <c r="BF33" i="11"/>
  <c r="BF35" i="11"/>
  <c r="BF40" i="11"/>
  <c r="BF27" i="11"/>
  <c r="BF28" i="11"/>
  <c r="BF25" i="11"/>
  <c r="BF46" i="11"/>
  <c r="BF38" i="11"/>
  <c r="BF39" i="11"/>
  <c r="BF32" i="11"/>
  <c r="BF44" i="11"/>
  <c r="BF66" i="11"/>
  <c r="BF23" i="11"/>
  <c r="BO255" i="19"/>
  <c r="BO298" i="19" s="1"/>
  <c r="BO253" i="19"/>
  <c r="BO296" i="19" s="1"/>
  <c r="BO250" i="19"/>
  <c r="BO251" i="19"/>
  <c r="BO294" i="19" s="1"/>
  <c r="BO256" i="19"/>
  <c r="BO299" i="19" s="1"/>
  <c r="BO254" i="19"/>
  <c r="BO297" i="19" s="1"/>
  <c r="BO252" i="19"/>
  <c r="BO295" i="19" s="1"/>
  <c r="P23" i="34"/>
  <c r="H66" i="34"/>
  <c r="P66" i="34" s="1"/>
  <c r="AQ292" i="19"/>
  <c r="BC292" i="19" s="1"/>
  <c r="BC249" i="19"/>
  <c r="G19" i="23"/>
  <c r="AR286" i="19"/>
  <c r="AR258" i="19" s="1"/>
  <c r="AR215" i="19"/>
  <c r="AJ43" i="23"/>
  <c r="FK47" i="18"/>
  <c r="FM53" i="18"/>
  <c r="FN53" i="18" s="1"/>
  <c r="FO53" i="18" s="1"/>
  <c r="FP53" i="18" s="1"/>
  <c r="FQ53" i="18" s="1"/>
  <c r="FR53" i="18" s="1"/>
  <c r="FS53" i="18" s="1"/>
  <c r="FT53" i="18" s="1"/>
  <c r="FU53" i="18" s="1"/>
  <c r="FV53" i="18" s="1"/>
  <c r="FW53" i="18" s="1"/>
  <c r="FX53" i="18" s="1"/>
  <c r="FY53" i="18" s="1"/>
  <c r="FM24" i="18"/>
  <c r="I116" i="34"/>
  <c r="Q116" i="34" s="1"/>
  <c r="I118" i="34"/>
  <c r="Q118" i="34" s="1"/>
  <c r="I112" i="34"/>
  <c r="Q112" i="34" s="1"/>
  <c r="I117" i="34"/>
  <c r="Q117" i="34" s="1"/>
  <c r="I111" i="34"/>
  <c r="I124" i="34" s="1"/>
  <c r="I115" i="34"/>
  <c r="Q115" i="34" s="1"/>
  <c r="I113" i="34"/>
  <c r="Q113" i="34" s="1"/>
  <c r="I114" i="34"/>
  <c r="Q114" i="34" s="1"/>
  <c r="FT13" i="18"/>
  <c r="FT27" i="18"/>
  <c r="FT58" i="18"/>
  <c r="CC12" i="18"/>
  <c r="FM50" i="18"/>
  <c r="FS50" i="18"/>
  <c r="FP50" i="18"/>
  <c r="FX50" i="18"/>
  <c r="FR50" i="18"/>
  <c r="FU50" i="18"/>
  <c r="FO50" i="18"/>
  <c r="FW50" i="18"/>
  <c r="FT50" i="18"/>
  <c r="FQ50" i="18"/>
  <c r="FV50" i="18"/>
  <c r="FN50" i="18"/>
  <c r="L30" i="22"/>
  <c r="L317" i="1"/>
  <c r="P43" i="23"/>
  <c r="D164" i="12" s="1"/>
  <c r="FQ41" i="18"/>
  <c r="FN41" i="18"/>
  <c r="FV41" i="18"/>
  <c r="FS41" i="18"/>
  <c r="FP41" i="18"/>
  <c r="FM41" i="18"/>
  <c r="FW41" i="18"/>
  <c r="FR41" i="18"/>
  <c r="FT41" i="18"/>
  <c r="FO41" i="18"/>
  <c r="FU41" i="18"/>
  <c r="FX41" i="18"/>
  <c r="AE213" i="19"/>
  <c r="AE15" i="19" s="1"/>
  <c r="FU13" i="18"/>
  <c r="FU27" i="18"/>
  <c r="FU58" i="18"/>
  <c r="CF12" i="18"/>
  <c r="CP52" i="18"/>
  <c r="CE56" i="18"/>
  <c r="CQ49" i="18"/>
  <c r="CQ42" i="18"/>
  <c r="CL56" i="18"/>
  <c r="CO56" i="18"/>
  <c r="CO53" i="18"/>
  <c r="CE55" i="18"/>
  <c r="CQ39" i="18"/>
  <c r="CE25" i="18"/>
  <c r="CE26" i="18" s="1"/>
  <c r="CQ46" i="18"/>
  <c r="CM52" i="18"/>
  <c r="CQ35" i="18"/>
  <c r="CL52" i="18"/>
  <c r="CQ51" i="18"/>
  <c r="CQ43" i="18"/>
  <c r="CO24" i="18"/>
  <c r="CQ10" i="18"/>
  <c r="CE12" i="18"/>
  <c r="CO55" i="18"/>
  <c r="CQ15" i="18"/>
  <c r="BL82" i="11"/>
  <c r="BL80" i="11"/>
  <c r="BL84" i="11"/>
  <c r="BL83" i="11"/>
  <c r="BL43" i="11"/>
  <c r="BL41" i="11"/>
  <c r="BL69" i="11"/>
  <c r="BL45" i="11"/>
  <c r="BL79" i="11"/>
  <c r="BL74" i="11"/>
  <c r="BL31" i="11"/>
  <c r="BL85" i="11"/>
  <c r="BL78" i="11"/>
  <c r="BL76" i="11"/>
  <c r="BL73" i="11"/>
  <c r="BL77" i="11"/>
  <c r="BL25" i="11"/>
  <c r="BL46" i="11"/>
  <c r="BL38" i="11"/>
  <c r="BL39" i="11"/>
  <c r="BL40" i="11"/>
  <c r="BL56" i="11"/>
  <c r="BL58" i="11"/>
  <c r="BL18" i="11"/>
  <c r="BL13" i="11"/>
  <c r="BL70" i="11"/>
  <c r="BL71" i="11"/>
  <c r="BL37" i="11"/>
  <c r="BL35" i="11"/>
  <c r="BL20" i="11"/>
  <c r="BL52" i="11"/>
  <c r="BL66" i="11"/>
  <c r="BL51" i="11"/>
  <c r="BL72" i="11"/>
  <c r="BL34" i="11"/>
  <c r="BL44" i="11"/>
  <c r="BL54" i="11"/>
  <c r="BL23" i="11"/>
  <c r="BL36" i="11"/>
  <c r="BL27" i="11"/>
  <c r="BL75" i="11"/>
  <c r="BL32" i="11"/>
  <c r="BL60" i="11"/>
  <c r="BL86" i="11"/>
  <c r="BL33" i="11"/>
  <c r="BL28" i="11"/>
  <c r="BK83" i="11"/>
  <c r="BK84" i="11"/>
  <c r="BK80" i="11"/>
  <c r="BK82" i="11"/>
  <c r="BK43" i="11"/>
  <c r="BK69" i="11"/>
  <c r="BK45" i="11"/>
  <c r="BK41" i="11"/>
  <c r="BK31" i="11"/>
  <c r="BK74" i="11"/>
  <c r="BK79" i="11"/>
  <c r="BK78" i="11"/>
  <c r="BK85" i="11"/>
  <c r="BK75" i="11"/>
  <c r="BK70" i="11"/>
  <c r="BK38" i="11"/>
  <c r="BK37" i="11"/>
  <c r="BK39" i="11"/>
  <c r="BK58" i="11"/>
  <c r="BK18" i="11"/>
  <c r="BK60" i="11"/>
  <c r="BK76" i="11"/>
  <c r="BK77" i="11"/>
  <c r="BK52" i="11"/>
  <c r="BK73" i="11"/>
  <c r="BK72" i="11"/>
  <c r="BK86" i="11"/>
  <c r="BK33" i="11"/>
  <c r="BK46" i="11"/>
  <c r="BK44" i="11"/>
  <c r="BK40" i="11"/>
  <c r="BK56" i="11"/>
  <c r="BK54" i="11"/>
  <c r="BK35" i="11"/>
  <c r="BK32" i="11"/>
  <c r="BK51" i="11"/>
  <c r="BK25" i="11"/>
  <c r="BK34" i="11"/>
  <c r="BK36" i="11"/>
  <c r="BK23" i="11"/>
  <c r="BK71" i="11"/>
  <c r="BK20" i="11"/>
  <c r="BK27" i="11"/>
  <c r="BK28" i="11"/>
  <c r="BK66" i="11"/>
  <c r="BK13" i="11"/>
  <c r="BH255" i="19"/>
  <c r="BH298" i="19" s="1"/>
  <c r="BH251" i="19"/>
  <c r="BH294" i="19" s="1"/>
  <c r="BH253" i="19"/>
  <c r="BH296" i="19" s="1"/>
  <c r="BH256" i="19"/>
  <c r="BH299" i="19" s="1"/>
  <c r="BH252" i="19"/>
  <c r="BH295" i="19" s="1"/>
  <c r="BH250" i="19"/>
  <c r="BH254" i="19"/>
  <c r="BH297" i="19" s="1"/>
  <c r="FS46" i="18"/>
  <c r="FN46" i="18"/>
  <c r="FV46" i="18"/>
  <c r="FX46" i="18"/>
  <c r="FU46" i="18"/>
  <c r="FP46" i="18"/>
  <c r="FW46" i="18"/>
  <c r="FM46" i="18"/>
  <c r="FO46" i="18"/>
  <c r="FR46" i="18"/>
  <c r="FQ46" i="18"/>
  <c r="FT46" i="18"/>
  <c r="FV13" i="18"/>
  <c r="FV27" i="18"/>
  <c r="FV58" i="18"/>
  <c r="AS286" i="19"/>
  <c r="AS258" i="19" s="1"/>
  <c r="AS215" i="19"/>
  <c r="BD42" i="11"/>
  <c r="BD83" i="11"/>
  <c r="AT286" i="19"/>
  <c r="AT258" i="19" s="1"/>
  <c r="AT215" i="19"/>
  <c r="FP48" i="18"/>
  <c r="FM48" i="18"/>
  <c r="FU48" i="18"/>
  <c r="FR48" i="18"/>
  <c r="FO48" i="18"/>
  <c r="FW48" i="18"/>
  <c r="FT48" i="18"/>
  <c r="FQ48" i="18"/>
  <c r="FX48" i="18"/>
  <c r="FN48" i="18"/>
  <c r="FV48" i="18"/>
  <c r="FS48" i="18"/>
  <c r="E14" i="22"/>
  <c r="AC58" i="18"/>
  <c r="D15" i="19"/>
  <c r="P15" i="19" s="1"/>
  <c r="P213" i="19"/>
  <c r="FK44" i="18"/>
  <c r="BO14" i="11"/>
  <c r="BG61" i="11"/>
  <c r="BO61" i="11"/>
  <c r="BF19" i="11"/>
  <c r="BG24" i="11"/>
  <c r="BF24" i="11"/>
  <c r="BO68" i="11"/>
  <c r="BO16" i="11"/>
  <c r="BG59" i="11"/>
  <c r="BO47" i="11"/>
  <c r="BF59" i="11"/>
  <c r="AN213" i="19"/>
  <c r="AN15" i="19" s="1"/>
  <c r="Q47" i="18"/>
  <c r="FL47" i="18"/>
  <c r="Q37" i="18"/>
  <c r="FL37" i="18"/>
  <c r="E131" i="19"/>
  <c r="P134" i="19"/>
  <c r="BN251" i="19"/>
  <c r="BN294" i="19" s="1"/>
  <c r="BN250" i="19"/>
  <c r="BN253" i="19"/>
  <c r="BN296" i="19" s="1"/>
  <c r="BN255" i="19"/>
  <c r="BN298" i="19" s="1"/>
  <c r="BN256" i="19"/>
  <c r="BN299" i="19" s="1"/>
  <c r="BN254" i="19"/>
  <c r="BN297" i="19" s="1"/>
  <c r="BN252" i="19"/>
  <c r="BN295" i="19" s="1"/>
  <c r="W52" i="18"/>
  <c r="K57" i="18"/>
  <c r="P115" i="34"/>
  <c r="H128" i="34"/>
  <c r="P128" i="34" s="1"/>
  <c r="P112" i="34"/>
  <c r="H125" i="34"/>
  <c r="P125" i="34" s="1"/>
  <c r="FT39" i="18"/>
  <c r="FQ39" i="18"/>
  <c r="FW39" i="18"/>
  <c r="FN39" i="18"/>
  <c r="FV39" i="18"/>
  <c r="FS39" i="18"/>
  <c r="FO39" i="18"/>
  <c r="FP39" i="18"/>
  <c r="FU39" i="18"/>
  <c r="FR39" i="18"/>
  <c r="FX39" i="18"/>
  <c r="FM39" i="18"/>
  <c r="P15" i="23"/>
  <c r="D136" i="12" s="1"/>
  <c r="BD58" i="11"/>
  <c r="BD75" i="11"/>
  <c r="BD13" i="11"/>
  <c r="BD28" i="11"/>
  <c r="BD40" i="11"/>
  <c r="BD35" i="11"/>
  <c r="BD73" i="11"/>
  <c r="BD41" i="11"/>
  <c r="Q18" i="18"/>
  <c r="DM29" i="18"/>
  <c r="DL57" i="18"/>
  <c r="BA286" i="19"/>
  <c r="BA258" i="19" s="1"/>
  <c r="BA215" i="19"/>
  <c r="D95" i="12"/>
  <c r="B18" i="26"/>
  <c r="BD84" i="11"/>
  <c r="BO81" i="11"/>
  <c r="FO38" i="18"/>
  <c r="FW38" i="18"/>
  <c r="FR38" i="18"/>
  <c r="FQ38" i="18"/>
  <c r="FM38" i="18"/>
  <c r="FT38" i="18"/>
  <c r="FX38" i="18"/>
  <c r="FP38" i="18"/>
  <c r="FS38" i="18"/>
  <c r="FV38" i="18"/>
  <c r="FU38" i="18"/>
  <c r="FN38" i="18"/>
  <c r="DM10" i="18"/>
  <c r="DL12" i="18"/>
  <c r="F13" i="22"/>
  <c r="AD27" i="18"/>
  <c r="AP215" i="19"/>
  <c r="Q22" i="18"/>
  <c r="K19" i="23"/>
  <c r="FU45" i="18"/>
  <c r="FO45" i="18"/>
  <c r="FM45" i="18"/>
  <c r="FR45" i="18"/>
  <c r="FW45" i="18"/>
  <c r="FQ45" i="18"/>
  <c r="FX45" i="18"/>
  <c r="FT45" i="18"/>
  <c r="FN45" i="18"/>
  <c r="FP45" i="18"/>
  <c r="FS45" i="18"/>
  <c r="FV45" i="18"/>
  <c r="AK213" i="19"/>
  <c r="AK15" i="19" s="1"/>
  <c r="FO13" i="18"/>
  <c r="FO27" i="18"/>
  <c r="FO58" i="18"/>
  <c r="BH82" i="11"/>
  <c r="BH83" i="11"/>
  <c r="BH80" i="11"/>
  <c r="BH43" i="11"/>
  <c r="BH84" i="11"/>
  <c r="BH79" i="11"/>
  <c r="BH74" i="11"/>
  <c r="BH69" i="11"/>
  <c r="BH45" i="11"/>
  <c r="BH31" i="11"/>
  <c r="BH41" i="11"/>
  <c r="BH76" i="11"/>
  <c r="BH77" i="11"/>
  <c r="BH56" i="11"/>
  <c r="BH72" i="11"/>
  <c r="BH71" i="11"/>
  <c r="BH34" i="11"/>
  <c r="BH27" i="11"/>
  <c r="BH60" i="11"/>
  <c r="BH23" i="11"/>
  <c r="BH25" i="11"/>
  <c r="BH85" i="11"/>
  <c r="BH73" i="11"/>
  <c r="BH33" i="11"/>
  <c r="BH36" i="11"/>
  <c r="BH38" i="11"/>
  <c r="BH44" i="11"/>
  <c r="BH20" i="11"/>
  <c r="BH28" i="11"/>
  <c r="BH18" i="11"/>
  <c r="BH40" i="11"/>
  <c r="BH54" i="11"/>
  <c r="BH66" i="11"/>
  <c r="BH13" i="11"/>
  <c r="BH75" i="11"/>
  <c r="BH70" i="11"/>
  <c r="BH39" i="11"/>
  <c r="BH32" i="11"/>
  <c r="BH58" i="11"/>
  <c r="BH51" i="11"/>
  <c r="BH86" i="11"/>
  <c r="BH78" i="11"/>
  <c r="BH37" i="11"/>
  <c r="BH52" i="11"/>
  <c r="BH46" i="11"/>
  <c r="BH35" i="11"/>
  <c r="FN27" i="18"/>
  <c r="FN58" i="18"/>
  <c r="FN13" i="18"/>
  <c r="FM13" i="18"/>
  <c r="FM58" i="18"/>
  <c r="FM27" i="18"/>
  <c r="BQ83" i="11"/>
  <c r="BQ84" i="11"/>
  <c r="BQ82" i="11"/>
  <c r="BQ80" i="11"/>
  <c r="BQ43" i="11"/>
  <c r="BQ45" i="11"/>
  <c r="BQ31" i="11"/>
  <c r="BQ41" i="11"/>
  <c r="BQ74" i="11"/>
  <c r="BQ79" i="11"/>
  <c r="BQ69" i="11"/>
  <c r="BQ75" i="11"/>
  <c r="BQ70" i="11"/>
  <c r="BQ33" i="11"/>
  <c r="BQ36" i="11"/>
  <c r="BQ56" i="11"/>
  <c r="BQ35" i="11"/>
  <c r="BQ58" i="11"/>
  <c r="BQ13" i="11"/>
  <c r="BQ72" i="11"/>
  <c r="BQ78" i="11"/>
  <c r="BQ71" i="11"/>
  <c r="BQ86" i="11"/>
  <c r="BQ37" i="11"/>
  <c r="BQ20" i="11"/>
  <c r="BQ54" i="11"/>
  <c r="BQ27" i="11"/>
  <c r="BQ66" i="11"/>
  <c r="BQ60" i="11"/>
  <c r="BQ23" i="11"/>
  <c r="BQ73" i="11"/>
  <c r="BQ85" i="11"/>
  <c r="BQ76" i="11"/>
  <c r="BQ77" i="11"/>
  <c r="BQ25" i="11"/>
  <c r="BQ39" i="11"/>
  <c r="BQ40" i="11"/>
  <c r="BQ52" i="11"/>
  <c r="BQ51" i="11"/>
  <c r="BQ34" i="11"/>
  <c r="BQ46" i="11"/>
  <c r="BQ38" i="11"/>
  <c r="BQ32" i="11"/>
  <c r="BQ18" i="11"/>
  <c r="BQ44" i="11"/>
  <c r="BQ28" i="11"/>
  <c r="P31" i="34"/>
  <c r="H74" i="34"/>
  <c r="P74" i="34" s="1"/>
  <c r="BF62" i="11"/>
  <c r="AQ286" i="19"/>
  <c r="AQ215" i="19"/>
  <c r="BC243" i="19"/>
  <c r="AQ289" i="19"/>
  <c r="BC289" i="19" s="1"/>
  <c r="BC246" i="19"/>
  <c r="FJ42" i="18"/>
  <c r="FI42" i="18"/>
  <c r="FA42" i="18"/>
  <c r="FC42" i="18"/>
  <c r="FB42" i="18"/>
  <c r="FE42" i="18"/>
  <c r="FH42" i="18"/>
  <c r="FF42" i="18"/>
  <c r="FD42" i="18"/>
  <c r="FG42" i="18"/>
  <c r="EY42" i="18"/>
  <c r="EZ42" i="18"/>
  <c r="FM23" i="18"/>
  <c r="FM21" i="18"/>
  <c r="FN21" i="18" s="1"/>
  <c r="FK46" i="18"/>
  <c r="FM52" i="18"/>
  <c r="FN52" i="18" s="1"/>
  <c r="FO52" i="18" s="1"/>
  <c r="FP52" i="18" s="1"/>
  <c r="FQ52" i="18" s="1"/>
  <c r="FR52" i="18" s="1"/>
  <c r="FS52" i="18" s="1"/>
  <c r="FT52" i="18" s="1"/>
  <c r="FU52" i="18" s="1"/>
  <c r="FV52" i="18" s="1"/>
  <c r="FW52" i="18" s="1"/>
  <c r="FX52" i="18" s="1"/>
  <c r="FY52" i="18" s="1"/>
  <c r="H40" i="25"/>
  <c r="BK251" i="19"/>
  <c r="BK294" i="19" s="1"/>
  <c r="BK250" i="19"/>
  <c r="BK256" i="19"/>
  <c r="BK299" i="19" s="1"/>
  <c r="BK255" i="19"/>
  <c r="BK298" i="19" s="1"/>
  <c r="BK254" i="19"/>
  <c r="BK297" i="19" s="1"/>
  <c r="BK253" i="19"/>
  <c r="BK296" i="19" s="1"/>
  <c r="BK252" i="19"/>
  <c r="BK295" i="19" s="1"/>
  <c r="BH68" i="11"/>
  <c r="BH30" i="11"/>
  <c r="AL43" i="23"/>
  <c r="DM15" i="18"/>
  <c r="DL26" i="18"/>
  <c r="BH42" i="11"/>
  <c r="BQ42" i="11"/>
  <c r="CO25" i="18"/>
  <c r="CF55" i="18"/>
  <c r="CP24" i="18"/>
  <c r="CL55" i="18"/>
  <c r="CQ21" i="18"/>
  <c r="CQ18" i="18"/>
  <c r="CP54" i="18"/>
  <c r="CQ48" i="18"/>
  <c r="CP56" i="18"/>
  <c r="CP25" i="18"/>
  <c r="CN56" i="18"/>
  <c r="CQ23" i="18"/>
  <c r="CG52" i="18"/>
  <c r="CQ44" i="18"/>
  <c r="CN55" i="18"/>
  <c r="CF52" i="18"/>
  <c r="CL25" i="18"/>
  <c r="CL26" i="18" s="1"/>
  <c r="CF56" i="18"/>
  <c r="CE54" i="18"/>
  <c r="CN24" i="18"/>
  <c r="CH12" i="18"/>
  <c r="BJ83" i="11"/>
  <c r="BJ82" i="11"/>
  <c r="BJ80" i="11"/>
  <c r="BJ84" i="11"/>
  <c r="BJ43" i="11"/>
  <c r="BJ79" i="11"/>
  <c r="BJ74" i="11"/>
  <c r="BJ41" i="11"/>
  <c r="BJ69" i="11"/>
  <c r="BJ31" i="11"/>
  <c r="BJ45" i="11"/>
  <c r="BJ75" i="11"/>
  <c r="BJ71" i="11"/>
  <c r="BJ56" i="11"/>
  <c r="BJ25" i="11"/>
  <c r="BJ34" i="11"/>
  <c r="BJ66" i="11"/>
  <c r="BJ51" i="11"/>
  <c r="BJ73" i="11"/>
  <c r="BJ85" i="11"/>
  <c r="BJ78" i="11"/>
  <c r="BJ77" i="11"/>
  <c r="BJ46" i="11"/>
  <c r="BJ38" i="11"/>
  <c r="BJ32" i="11"/>
  <c r="BJ40" i="11"/>
  <c r="BJ27" i="11"/>
  <c r="BJ60" i="11"/>
  <c r="BJ23" i="11"/>
  <c r="BJ76" i="11"/>
  <c r="BJ86" i="11"/>
  <c r="BJ33" i="11"/>
  <c r="BJ54" i="11"/>
  <c r="BJ70" i="11"/>
  <c r="BJ35" i="11"/>
  <c r="BJ44" i="11"/>
  <c r="BJ20" i="11"/>
  <c r="BJ58" i="11"/>
  <c r="BJ18" i="11"/>
  <c r="BJ72" i="11"/>
  <c r="BJ37" i="11"/>
  <c r="BJ13" i="11"/>
  <c r="BJ39" i="11"/>
  <c r="BJ52" i="11"/>
  <c r="BJ36" i="11"/>
  <c r="BJ28" i="11"/>
  <c r="BN42" i="11"/>
  <c r="BO42" i="11"/>
  <c r="H148" i="34"/>
  <c r="P148" i="34" s="1"/>
  <c r="E95" i="12"/>
  <c r="AP85" i="21"/>
  <c r="F96" i="12" s="1"/>
  <c r="AH43" i="17"/>
  <c r="AH12" i="5" s="1"/>
  <c r="AF44" i="17"/>
  <c r="AF66" i="17"/>
  <c r="AH65" i="17"/>
  <c r="BF12" i="5" s="1"/>
  <c r="BE30" i="23"/>
  <c r="AF55" i="17"/>
  <c r="AH54" i="17"/>
  <c r="AT12" i="5" s="1"/>
  <c r="AG30" i="23"/>
  <c r="AS30" i="23"/>
  <c r="EW12" i="18"/>
  <c r="FK36" i="18"/>
  <c r="T27" i="23"/>
  <c r="AF27" i="23"/>
  <c r="AT33" i="17"/>
  <c r="AV32" i="17"/>
  <c r="V14" i="5" s="1"/>
  <c r="FP36" i="18"/>
  <c r="FM36" i="18"/>
  <c r="FU36" i="18"/>
  <c r="FR36" i="18"/>
  <c r="FO36" i="18"/>
  <c r="FW36" i="18"/>
  <c r="FT36" i="18"/>
  <c r="FQ36" i="18"/>
  <c r="FX36" i="18"/>
  <c r="FN36" i="18"/>
  <c r="FV36" i="18"/>
  <c r="FS36" i="18"/>
  <c r="AM66" i="17"/>
  <c r="AO65" i="17"/>
  <c r="BF13" i="5" s="1"/>
  <c r="AV43" i="17"/>
  <c r="AH14" i="5" s="1"/>
  <c r="AT44" i="17"/>
  <c r="FS33" i="18"/>
  <c r="FP33" i="18"/>
  <c r="FM33" i="18"/>
  <c r="FU33" i="18"/>
  <c r="FX33" i="18"/>
  <c r="FR33" i="18"/>
  <c r="FO33" i="18"/>
  <c r="FW33" i="18"/>
  <c r="FT33" i="18"/>
  <c r="FQ33" i="18"/>
  <c r="FN33" i="18"/>
  <c r="FV33" i="18"/>
  <c r="FY31" i="18"/>
  <c r="I32" i="23"/>
  <c r="AM55" i="17"/>
  <c r="AO54" i="17"/>
  <c r="AT13" i="5" s="1"/>
  <c r="AM44" i="17"/>
  <c r="AO43" i="17"/>
  <c r="AH13" i="5" s="1"/>
  <c r="BD27" i="23"/>
  <c r="AS32" i="23"/>
  <c r="AR27" i="23"/>
  <c r="AG32" i="23"/>
  <c r="FR16" i="18"/>
  <c r="FQ16" i="18"/>
  <c r="FX16" i="18"/>
  <c r="FM16" i="18"/>
  <c r="FT16" i="18"/>
  <c r="FS16" i="18"/>
  <c r="FN16" i="18"/>
  <c r="FV16" i="18"/>
  <c r="FU16" i="18"/>
  <c r="FP16" i="18"/>
  <c r="FO16" i="18"/>
  <c r="FW16" i="18"/>
  <c r="AT22" i="17"/>
  <c r="AV21" i="17"/>
  <c r="J14" i="5" s="1"/>
  <c r="AS11" i="5"/>
  <c r="AS31" i="23"/>
  <c r="FK10" i="18"/>
  <c r="FW10" i="18"/>
  <c r="FR10" i="18"/>
  <c r="FO10" i="18"/>
  <c r="FM10" i="18"/>
  <c r="FX10" i="18"/>
  <c r="FT10" i="18"/>
  <c r="FQ10" i="18"/>
  <c r="FU10" i="18"/>
  <c r="FN10" i="18"/>
  <c r="FV10" i="18"/>
  <c r="FS10" i="18"/>
  <c r="FP10" i="18"/>
  <c r="U31" i="23"/>
  <c r="U11" i="5"/>
  <c r="AG11" i="5"/>
  <c r="AG31" i="23"/>
  <c r="FY17" i="18"/>
  <c r="AV54" i="17"/>
  <c r="AT14" i="5" s="1"/>
  <c r="AT55" i="17"/>
  <c r="BE32" i="23"/>
  <c r="V11" i="18"/>
  <c r="FL11" i="18" s="1"/>
  <c r="U32" i="23"/>
  <c r="FK33" i="18"/>
  <c r="BE31" i="23"/>
  <c r="BE11" i="5"/>
  <c r="AM33" i="17"/>
  <c r="AO32" i="17"/>
  <c r="V13" i="5" s="1"/>
  <c r="AV65" i="17"/>
  <c r="BF14" i="5" s="1"/>
  <c r="AT66" i="17"/>
  <c r="P15" i="18"/>
  <c r="U26" i="18"/>
  <c r="U59" i="18" s="1"/>
  <c r="DO30" i="18"/>
  <c r="EY29" i="18"/>
  <c r="FB29" i="18"/>
  <c r="FA29" i="18"/>
  <c r="EZ29" i="18"/>
  <c r="FC29" i="18"/>
  <c r="FE29" i="18"/>
  <c r="FI29" i="18"/>
  <c r="FH29" i="18"/>
  <c r="FJ29" i="18"/>
  <c r="FD29" i="18"/>
  <c r="FF29" i="18"/>
  <c r="FG29" i="18"/>
  <c r="AC85" i="19"/>
  <c r="AP13" i="19"/>
  <c r="AM23" i="17"/>
  <c r="AO22" i="17"/>
  <c r="K13" i="5" s="1"/>
  <c r="EY11" i="18"/>
  <c r="FB11" i="18"/>
  <c r="FB12" i="18" s="1"/>
  <c r="FA11" i="18"/>
  <c r="FA12" i="18" s="1"/>
  <c r="EZ11" i="18"/>
  <c r="EZ12" i="18" s="1"/>
  <c r="FC11" i="18"/>
  <c r="FC12" i="18" s="1"/>
  <c r="FD11" i="18"/>
  <c r="FD12" i="18" s="1"/>
  <c r="FI11" i="18"/>
  <c r="FI12" i="18" s="1"/>
  <c r="FF11" i="18"/>
  <c r="FF12" i="18" s="1"/>
  <c r="FH11" i="18"/>
  <c r="FH12" i="18" s="1"/>
  <c r="FJ11" i="18"/>
  <c r="FJ12" i="18" s="1"/>
  <c r="FE11" i="18"/>
  <c r="FE12" i="18" s="1"/>
  <c r="FG11" i="18"/>
  <c r="FG12" i="18" s="1"/>
  <c r="AC13" i="19"/>
  <c r="FY35" i="18"/>
  <c r="J31" i="23"/>
  <c r="FY34" i="18"/>
  <c r="FN32" i="18"/>
  <c r="FP32" i="18"/>
  <c r="FR32" i="18"/>
  <c r="FT32" i="18"/>
  <c r="FV32" i="18"/>
  <c r="FM32" i="18"/>
  <c r="FO32" i="18"/>
  <c r="FQ32" i="18"/>
  <c r="FS32" i="18"/>
  <c r="FU32" i="18"/>
  <c r="FW32" i="18"/>
  <c r="FX32" i="18"/>
  <c r="EK26" i="18"/>
  <c r="EK59" i="18" s="1"/>
  <c r="AD91" i="21" s="1"/>
  <c r="V29" i="18"/>
  <c r="D75" i="19"/>
  <c r="D42" i="22"/>
  <c r="D19" i="36" s="1"/>
  <c r="FK32" i="18"/>
  <c r="AC16" i="23"/>
  <c r="E137" i="12" s="1"/>
  <c r="AP16" i="23"/>
  <c r="F137" i="12" s="1"/>
  <c r="I18" i="17"/>
  <c r="J18" i="17"/>
  <c r="W22" i="18" l="1"/>
  <c r="W37" i="18"/>
  <c r="W18" i="18"/>
  <c r="W47" i="18"/>
  <c r="W30" i="18"/>
  <c r="W42" i="18"/>
  <c r="W20" i="18"/>
  <c r="X23" i="18"/>
  <c r="X16" i="18"/>
  <c r="X38" i="18"/>
  <c r="X10" i="18"/>
  <c r="X43" i="18"/>
  <c r="X48" i="18"/>
  <c r="X33" i="18"/>
  <c r="X45" i="18"/>
  <c r="X36" i="18"/>
  <c r="X39" i="18"/>
  <c r="X49" i="18"/>
  <c r="X50" i="18"/>
  <c r="X21" i="18"/>
  <c r="X19" i="18"/>
  <c r="X40" i="18"/>
  <c r="X51" i="18"/>
  <c r="X41" i="18"/>
  <c r="X46" i="18"/>
  <c r="X44" i="18"/>
  <c r="X32" i="18"/>
  <c r="AI43" i="23"/>
  <c r="P26" i="18"/>
  <c r="AN15" i="18"/>
  <c r="FN30" i="18"/>
  <c r="FX30" i="18"/>
  <c r="FU30" i="18"/>
  <c r="FP30" i="18"/>
  <c r="FM30" i="18"/>
  <c r="FV30" i="18"/>
  <c r="FO30" i="18"/>
  <c r="FW30" i="18"/>
  <c r="FR30" i="18"/>
  <c r="FQ30" i="18"/>
  <c r="FT30" i="18"/>
  <c r="FS30" i="18"/>
  <c r="R30" i="18"/>
  <c r="FZ30" i="18"/>
  <c r="EL26" i="18"/>
  <c r="U167" i="19"/>
  <c r="U81" i="19" s="1"/>
  <c r="U77" i="19" s="1"/>
  <c r="CK105" i="21"/>
  <c r="CL105" i="21"/>
  <c r="CM105" i="21"/>
  <c r="CP105" i="21"/>
  <c r="CO105" i="21"/>
  <c r="CN105" i="21"/>
  <c r="CH105" i="21"/>
  <c r="AA60" i="21"/>
  <c r="DJ63" i="21" s="1"/>
  <c r="DJ65" i="21"/>
  <c r="CJ105" i="21"/>
  <c r="CI105" i="21"/>
  <c r="AO43" i="23"/>
  <c r="BQ59" i="18"/>
  <c r="AQ43" i="36" s="1"/>
  <c r="CJ29" i="23"/>
  <c r="EC21" i="23"/>
  <c r="EC29" i="23"/>
  <c r="CH29" i="23"/>
  <c r="CI29" i="23"/>
  <c r="CO29" i="23"/>
  <c r="CM29" i="23"/>
  <c r="CN29" i="23"/>
  <c r="CP29" i="23"/>
  <c r="CL29" i="23"/>
  <c r="CJ107" i="21"/>
  <c r="CK107" i="21"/>
  <c r="CI107" i="21"/>
  <c r="CP107" i="21"/>
  <c r="CN107" i="21"/>
  <c r="CO107" i="21"/>
  <c r="CM107" i="21"/>
  <c r="CH107" i="21"/>
  <c r="CL107" i="21"/>
  <c r="L17" i="19"/>
  <c r="L21" i="22" s="1"/>
  <c r="L17" i="36" s="1"/>
  <c r="N18" i="19"/>
  <c r="N43" i="22" s="1"/>
  <c r="N20" i="36" s="1"/>
  <c r="DD16" i="36"/>
  <c r="O182" i="38"/>
  <c r="G182" i="38"/>
  <c r="O163" i="38"/>
  <c r="F207" i="38"/>
  <c r="O13" i="38"/>
  <c r="O136" i="38"/>
  <c r="G136" i="38"/>
  <c r="O123" i="38"/>
  <c r="G163" i="38"/>
  <c r="O110" i="38"/>
  <c r="G110" i="38"/>
  <c r="G66" i="38"/>
  <c r="G123" i="38"/>
  <c r="O22" i="38"/>
  <c r="G22" i="38"/>
  <c r="G13" i="38"/>
  <c r="O66" i="38"/>
  <c r="H17" i="36"/>
  <c r="H14" i="36" s="1"/>
  <c r="BX75" i="11"/>
  <c r="FL18" i="18"/>
  <c r="J112" i="34"/>
  <c r="J125" i="34" s="1"/>
  <c r="J116" i="34"/>
  <c r="J129" i="34" s="1"/>
  <c r="R129" i="34" s="1"/>
  <c r="J111" i="34"/>
  <c r="J124" i="34" s="1"/>
  <c r="J113" i="34"/>
  <c r="J126" i="34" s="1"/>
  <c r="J117" i="34"/>
  <c r="J130" i="34" s="1"/>
  <c r="J115" i="34"/>
  <c r="J114" i="34"/>
  <c r="J127" i="34" s="1"/>
  <c r="J118" i="34"/>
  <c r="J131" i="34" s="1"/>
  <c r="J24" i="34"/>
  <c r="J67" i="34" s="1"/>
  <c r="J28" i="34"/>
  <c r="J71" i="34" s="1"/>
  <c r="R71" i="34" s="1"/>
  <c r="J32" i="34"/>
  <c r="J75" i="34" s="1"/>
  <c r="J36" i="34"/>
  <c r="J79" i="34" s="1"/>
  <c r="J40" i="34"/>
  <c r="J83" i="34" s="1"/>
  <c r="J44" i="34"/>
  <c r="J87" i="34" s="1"/>
  <c r="R87" i="34" s="1"/>
  <c r="J48" i="34"/>
  <c r="J91" i="34" s="1"/>
  <c r="J52" i="34"/>
  <c r="J95" i="34" s="1"/>
  <c r="J56" i="34"/>
  <c r="J99" i="34" s="1"/>
  <c r="J60" i="34"/>
  <c r="J103" i="34" s="1"/>
  <c r="J31" i="34"/>
  <c r="J74" i="34" s="1"/>
  <c r="J39" i="34"/>
  <c r="J82" i="34" s="1"/>
  <c r="R82" i="34" s="1"/>
  <c r="J47" i="34"/>
  <c r="J90" i="34" s="1"/>
  <c r="J59" i="34"/>
  <c r="J102" i="34" s="1"/>
  <c r="R102" i="34" s="1"/>
  <c r="J25" i="34"/>
  <c r="J68" i="34" s="1"/>
  <c r="J29" i="34"/>
  <c r="J72" i="34" s="1"/>
  <c r="R72" i="34" s="1"/>
  <c r="J33" i="34"/>
  <c r="J76" i="34" s="1"/>
  <c r="J37" i="34"/>
  <c r="J80" i="34" s="1"/>
  <c r="R80" i="34" s="1"/>
  <c r="J41" i="34"/>
  <c r="J84" i="34" s="1"/>
  <c r="J45" i="34"/>
  <c r="J88" i="34" s="1"/>
  <c r="R88" i="34" s="1"/>
  <c r="J49" i="34"/>
  <c r="J92" i="34" s="1"/>
  <c r="J53" i="34"/>
  <c r="J96" i="34" s="1"/>
  <c r="R96" i="34" s="1"/>
  <c r="J57" i="34"/>
  <c r="J100" i="34" s="1"/>
  <c r="J23" i="34"/>
  <c r="J66" i="34" s="1"/>
  <c r="J35" i="34"/>
  <c r="J78" i="34" s="1"/>
  <c r="J55" i="34"/>
  <c r="J98" i="34" s="1"/>
  <c r="R98" i="34" s="1"/>
  <c r="J26" i="34"/>
  <c r="J69" i="34" s="1"/>
  <c r="R69" i="34" s="1"/>
  <c r="J30" i="34"/>
  <c r="J73" i="34" s="1"/>
  <c r="R73" i="34" s="1"/>
  <c r="J34" i="34"/>
  <c r="J77" i="34" s="1"/>
  <c r="R77" i="34" s="1"/>
  <c r="J38" i="34"/>
  <c r="J81" i="34" s="1"/>
  <c r="R81" i="34" s="1"/>
  <c r="J42" i="34"/>
  <c r="J85" i="34" s="1"/>
  <c r="J46" i="34"/>
  <c r="J89" i="34" s="1"/>
  <c r="R89" i="34" s="1"/>
  <c r="J50" i="34"/>
  <c r="J93" i="34" s="1"/>
  <c r="J54" i="34"/>
  <c r="J97" i="34" s="1"/>
  <c r="R97" i="34" s="1"/>
  <c r="J58" i="34"/>
  <c r="J101" i="34" s="1"/>
  <c r="J27" i="34"/>
  <c r="J70" i="34" s="1"/>
  <c r="R70" i="34" s="1"/>
  <c r="J43" i="34"/>
  <c r="J86" i="34" s="1"/>
  <c r="R86" i="34" s="1"/>
  <c r="J51" i="34"/>
  <c r="J94" i="34" s="1"/>
  <c r="R94" i="34" s="1"/>
  <c r="P16" i="36"/>
  <c r="AI62" i="21"/>
  <c r="AI60" i="21" s="1"/>
  <c r="X167" i="19"/>
  <c r="X81" i="19" s="1"/>
  <c r="X77" i="19" s="1"/>
  <c r="N17" i="19"/>
  <c r="N21" i="22" s="1"/>
  <c r="N17" i="36" s="1"/>
  <c r="CL17" i="36" s="1"/>
  <c r="AX160" i="1"/>
  <c r="R62" i="21"/>
  <c r="R60" i="21" s="1"/>
  <c r="R89" i="21" s="1"/>
  <c r="U62" i="21"/>
  <c r="U60" i="21" s="1"/>
  <c r="CU60" i="21" s="1"/>
  <c r="AY183" i="19"/>
  <c r="AY205" i="19" s="1"/>
  <c r="V62" i="21"/>
  <c r="V60" i="21" s="1"/>
  <c r="V89" i="21" s="1"/>
  <c r="BN78" i="21"/>
  <c r="AY187" i="19"/>
  <c r="AY209" i="19" s="1"/>
  <c r="AG62" i="21"/>
  <c r="AG60" i="21" s="1"/>
  <c r="AB189" i="19"/>
  <c r="AB87" i="19" s="1"/>
  <c r="AB83" i="19" s="1"/>
  <c r="AB42" i="22" s="1"/>
  <c r="BE183" i="19"/>
  <c r="BE205" i="19" s="1"/>
  <c r="AC19" i="17"/>
  <c r="FZ21" i="18"/>
  <c r="GH21" i="18" s="1"/>
  <c r="FO19" i="18"/>
  <c r="BW59" i="18"/>
  <c r="AW43" i="36" s="1"/>
  <c r="CX82" i="21"/>
  <c r="DK82" i="21"/>
  <c r="AU63" i="21"/>
  <c r="EC63" i="21" s="1"/>
  <c r="AU168" i="19"/>
  <c r="AU190" i="19" s="1"/>
  <c r="BA63" i="21"/>
  <c r="BA168" i="19"/>
  <c r="BA190" i="19" s="1"/>
  <c r="AV63" i="21"/>
  <c r="AV168" i="19"/>
  <c r="AV190" i="19" s="1"/>
  <c r="DL78" i="21"/>
  <c r="DL43" i="36"/>
  <c r="BB63" i="21"/>
  <c r="BB168" i="19"/>
  <c r="BB190" i="19" s="1"/>
  <c r="AW63" i="21"/>
  <c r="AW168" i="19"/>
  <c r="AW190" i="19" s="1"/>
  <c r="AR63" i="21"/>
  <c r="DZ63" i="21" s="1"/>
  <c r="AR168" i="19"/>
  <c r="AR190" i="19" s="1"/>
  <c r="DA82" i="21"/>
  <c r="EN15" i="18"/>
  <c r="EO15" i="18" s="1"/>
  <c r="EP15" i="18" s="1"/>
  <c r="L19" i="36"/>
  <c r="M19" i="23"/>
  <c r="L19" i="23"/>
  <c r="M19" i="36"/>
  <c r="AQ63" i="21"/>
  <c r="AQ168" i="19"/>
  <c r="AX63" i="21"/>
  <c r="AX168" i="19"/>
  <c r="AX190" i="19" s="1"/>
  <c r="AS63" i="21"/>
  <c r="EA63" i="21" s="1"/>
  <c r="AS168" i="19"/>
  <c r="AS190" i="19" s="1"/>
  <c r="AY63" i="21"/>
  <c r="AY62" i="21" s="1"/>
  <c r="AY168" i="19"/>
  <c r="AY190" i="19" s="1"/>
  <c r="AT63" i="21"/>
  <c r="EB63" i="21" s="1"/>
  <c r="AT168" i="19"/>
  <c r="AT190" i="19" s="1"/>
  <c r="AZ63" i="21"/>
  <c r="AZ168" i="19"/>
  <c r="AZ190" i="19" s="1"/>
  <c r="DD15" i="36"/>
  <c r="AB19" i="17"/>
  <c r="AA19" i="17" s="1"/>
  <c r="Y20" i="17" s="1"/>
  <c r="Z20" i="17" s="1"/>
  <c r="R19" i="17"/>
  <c r="H18" i="17"/>
  <c r="G18" i="17" s="1"/>
  <c r="E19" i="17" s="1"/>
  <c r="FZ23" i="18"/>
  <c r="FN23" i="18"/>
  <c r="FO23" i="18" s="1"/>
  <c r="FP23" i="18" s="1"/>
  <c r="FL20" i="18"/>
  <c r="FM20" i="18" s="1"/>
  <c r="FN20" i="18" s="1"/>
  <c r="FO20" i="18" s="1"/>
  <c r="FO21" i="18"/>
  <c r="FA20" i="18"/>
  <c r="FB20" i="18" s="1"/>
  <c r="FB21" i="18"/>
  <c r="FC21" i="18" s="1"/>
  <c r="FD21" i="18" s="1"/>
  <c r="EM18" i="18"/>
  <c r="EZ18" i="18"/>
  <c r="FA18" i="18" s="1"/>
  <c r="FB18" i="18" s="1"/>
  <c r="FA19" i="18"/>
  <c r="EP19" i="18"/>
  <c r="EQ19" i="18" s="1"/>
  <c r="ES16" i="18"/>
  <c r="ED16" i="18"/>
  <c r="EE16" i="18" s="1"/>
  <c r="EF16" i="18" s="1"/>
  <c r="EA15" i="18"/>
  <c r="EX15" i="18"/>
  <c r="FC16" i="18"/>
  <c r="BO78" i="21"/>
  <c r="BD183" i="19"/>
  <c r="BH78" i="21"/>
  <c r="BJ78" i="21"/>
  <c r="AO160" i="1"/>
  <c r="V167" i="19"/>
  <c r="V81" i="19" s="1"/>
  <c r="V77" i="19" s="1"/>
  <c r="V75" i="19" s="1"/>
  <c r="V14" i="19" s="1"/>
  <c r="V12" i="19" s="1"/>
  <c r="U75" i="19"/>
  <c r="U14" i="19" s="1"/>
  <c r="U12" i="19" s="1"/>
  <c r="U42" i="22"/>
  <c r="V42" i="22"/>
  <c r="AR82" i="21"/>
  <c r="AR187" i="19"/>
  <c r="AR209" i="19" s="1"/>
  <c r="AT187" i="19"/>
  <c r="AT209" i="19" s="1"/>
  <c r="AT82" i="21"/>
  <c r="Q209" i="19"/>
  <c r="AC187" i="19"/>
  <c r="AN82" i="21"/>
  <c r="AN62" i="21" s="1"/>
  <c r="AN60" i="21" s="1"/>
  <c r="AN89" i="21" s="1"/>
  <c r="AN187" i="19"/>
  <c r="AN209" i="19" s="1"/>
  <c r="R209" i="19"/>
  <c r="R189" i="19" s="1"/>
  <c r="R87" i="19" s="1"/>
  <c r="R83" i="19" s="1"/>
  <c r="R167" i="19"/>
  <c r="R81" i="19" s="1"/>
  <c r="R77" i="19" s="1"/>
  <c r="BA82" i="21"/>
  <c r="BA187" i="19"/>
  <c r="BA209" i="19" s="1"/>
  <c r="AW82" i="21"/>
  <c r="AW187" i="19"/>
  <c r="AW209" i="19" s="1"/>
  <c r="AU82" i="21"/>
  <c r="AU187" i="19"/>
  <c r="AU209" i="19" s="1"/>
  <c r="AH82" i="21"/>
  <c r="DJ82" i="21" s="1"/>
  <c r="AH187" i="19"/>
  <c r="AO187" i="19"/>
  <c r="AO209" i="19" s="1"/>
  <c r="AO82" i="21"/>
  <c r="DQ82" i="21" s="1"/>
  <c r="DF82" i="21"/>
  <c r="AC82" i="21"/>
  <c r="E93" i="12" s="1"/>
  <c r="E73" i="12" s="1"/>
  <c r="CQ82" i="21"/>
  <c r="Q62" i="21"/>
  <c r="Q60" i="21" s="1"/>
  <c r="Q89" i="21" s="1"/>
  <c r="Q93" i="21" s="1"/>
  <c r="AM160" i="1"/>
  <c r="AF82" i="21"/>
  <c r="AF187" i="19"/>
  <c r="AF209" i="19" s="1"/>
  <c r="AZ82" i="21"/>
  <c r="AZ187" i="19"/>
  <c r="AZ209" i="19" s="1"/>
  <c r="AS82" i="21"/>
  <c r="AS187" i="19"/>
  <c r="AS209" i="19" s="1"/>
  <c r="AX187" i="19"/>
  <c r="AX209" i="19" s="1"/>
  <c r="AX82" i="21"/>
  <c r="DB82" i="21"/>
  <c r="AB62" i="21"/>
  <c r="AE82" i="21"/>
  <c r="DG82" i="21" s="1"/>
  <c r="AE187" i="19"/>
  <c r="AE209" i="19" s="1"/>
  <c r="AA209" i="19"/>
  <c r="AA189" i="19" s="1"/>
  <c r="AA87" i="19" s="1"/>
  <c r="AA83" i="19" s="1"/>
  <c r="AA42" i="22" s="1"/>
  <c r="AA167" i="19"/>
  <c r="AA81" i="19" s="1"/>
  <c r="AA77" i="19" s="1"/>
  <c r="AK187" i="19"/>
  <c r="AK82" i="21"/>
  <c r="AI167" i="19"/>
  <c r="AI81" i="19" s="1"/>
  <c r="AI77" i="19" s="1"/>
  <c r="AI75" i="19" s="1"/>
  <c r="AI14" i="19" s="1"/>
  <c r="AI12" i="19" s="1"/>
  <c r="W209" i="19"/>
  <c r="W189" i="19" s="1"/>
  <c r="W87" i="19" s="1"/>
  <c r="W83" i="19" s="1"/>
  <c r="W167" i="19"/>
  <c r="W81" i="19" s="1"/>
  <c r="W77" i="19" s="1"/>
  <c r="AV82" i="21"/>
  <c r="AV187" i="19"/>
  <c r="AV209" i="19" s="1"/>
  <c r="BB187" i="19"/>
  <c r="BB209" i="19" s="1"/>
  <c r="BB82" i="21"/>
  <c r="AQ187" i="19"/>
  <c r="AQ82" i="21"/>
  <c r="AM82" i="21"/>
  <c r="DO82" i="21" s="1"/>
  <c r="AM187" i="19"/>
  <c r="AM209" i="19" s="1"/>
  <c r="AM189" i="19" s="1"/>
  <c r="AM87" i="19" s="1"/>
  <c r="AM83" i="19" s="1"/>
  <c r="AL82" i="21"/>
  <c r="AL187" i="19"/>
  <c r="AL209" i="19" s="1"/>
  <c r="AD209" i="19"/>
  <c r="AD160" i="1"/>
  <c r="CW82" i="21"/>
  <c r="W62" i="21"/>
  <c r="W60" i="21" s="1"/>
  <c r="W89" i="21" s="1"/>
  <c r="AJ82" i="21"/>
  <c r="AJ187" i="19"/>
  <c r="DR16" i="36"/>
  <c r="CL19" i="36"/>
  <c r="BI78" i="21"/>
  <c r="BL78" i="21"/>
  <c r="CZ43" i="36"/>
  <c r="DD43" i="36" s="1"/>
  <c r="DN43" i="36"/>
  <c r="DR50" i="21"/>
  <c r="DR52" i="21" s="1"/>
  <c r="AO205" i="19"/>
  <c r="DF30" i="36"/>
  <c r="M6" i="27"/>
  <c r="K6" i="26"/>
  <c r="DX43" i="36"/>
  <c r="DK43" i="36"/>
  <c r="K17" i="36"/>
  <c r="CI17" i="36" s="1"/>
  <c r="DJ43" i="36"/>
  <c r="L20" i="36"/>
  <c r="M20" i="36"/>
  <c r="K20" i="36"/>
  <c r="CI20" i="36" s="1"/>
  <c r="AG43" i="23"/>
  <c r="AG43" i="36"/>
  <c r="DF43" i="36" s="1"/>
  <c r="M4" i="13"/>
  <c r="ED7" i="36"/>
  <c r="ED29" i="36" s="1"/>
  <c r="EE29" i="36" s="1"/>
  <c r="M7" i="25"/>
  <c r="M3" i="24"/>
  <c r="M20" i="24"/>
  <c r="M38" i="25"/>
  <c r="CG30" i="36"/>
  <c r="CG18" i="36"/>
  <c r="CG25" i="36"/>
  <c r="CG15" i="36"/>
  <c r="CG31" i="36"/>
  <c r="CG21" i="36"/>
  <c r="CG16" i="36"/>
  <c r="CG43" i="36"/>
  <c r="CG28" i="36"/>
  <c r="CG41" i="36"/>
  <c r="CG32" i="36"/>
  <c r="K10" i="13"/>
  <c r="K47" i="25"/>
  <c r="I27" i="36"/>
  <c r="CG27" i="36" s="1"/>
  <c r="J32" i="36"/>
  <c r="CH32" i="36" s="1"/>
  <c r="AH30" i="36"/>
  <c r="DG30" i="36" s="1"/>
  <c r="BF32" i="36"/>
  <c r="AT31" i="36"/>
  <c r="V32" i="36"/>
  <c r="BF30" i="36"/>
  <c r="BS30" i="36"/>
  <c r="AS27" i="36"/>
  <c r="U27" i="36"/>
  <c r="BE27" i="36"/>
  <c r="V31" i="36"/>
  <c r="AH32" i="36"/>
  <c r="AT30" i="36"/>
  <c r="BS31" i="36"/>
  <c r="BR27" i="36"/>
  <c r="K31" i="36"/>
  <c r="CI31" i="36" s="1"/>
  <c r="AT32" i="36"/>
  <c r="AH31" i="36"/>
  <c r="BF31" i="36"/>
  <c r="AG27" i="36"/>
  <c r="CX78" i="21"/>
  <c r="CY78" i="21"/>
  <c r="DM86" i="21"/>
  <c r="DK78" i="21"/>
  <c r="CX84" i="21"/>
  <c r="DN86" i="21"/>
  <c r="DD86" i="21"/>
  <c r="DD85" i="21"/>
  <c r="DL86" i="21"/>
  <c r="DF84" i="21"/>
  <c r="CA59" i="18"/>
  <c r="BA43" i="36" s="1"/>
  <c r="CS43" i="23"/>
  <c r="BU71" i="11"/>
  <c r="BU75" i="11"/>
  <c r="L64" i="12"/>
  <c r="CY84" i="21"/>
  <c r="AM43" i="23"/>
  <c r="AD43" i="23"/>
  <c r="CZ43" i="23" s="1"/>
  <c r="DV86" i="21"/>
  <c r="BC60" i="18"/>
  <c r="BD60" i="18" s="1"/>
  <c r="BE60" i="18" s="1"/>
  <c r="BF60" i="18" s="1"/>
  <c r="BG60" i="18" s="1"/>
  <c r="BH60" i="18" s="1"/>
  <c r="BI60" i="18" s="1"/>
  <c r="BJ60" i="18" s="1"/>
  <c r="BK60" i="18" s="1"/>
  <c r="BL60" i="18" s="1"/>
  <c r="BM60" i="18" s="1"/>
  <c r="BN60" i="18" s="1"/>
  <c r="BY40" i="11"/>
  <c r="DE21" i="18"/>
  <c r="M45" i="13"/>
  <c r="M26" i="13"/>
  <c r="L50" i="12"/>
  <c r="L12" i="25" s="1"/>
  <c r="J11" i="26" s="1"/>
  <c r="J10" i="26" s="1"/>
  <c r="BS40" i="11"/>
  <c r="H17" i="23"/>
  <c r="BZ32" i="11"/>
  <c r="M7" i="12"/>
  <c r="M47" i="12"/>
  <c r="M128" i="12"/>
  <c r="DB84" i="21"/>
  <c r="CB16" i="11"/>
  <c r="CB75" i="11"/>
  <c r="BW40" i="11"/>
  <c r="CC71" i="11"/>
  <c r="CB40" i="11"/>
  <c r="BV16" i="11"/>
  <c r="DT86" i="21"/>
  <c r="DW85" i="21"/>
  <c r="DR15" i="23"/>
  <c r="L136" i="12" s="1"/>
  <c r="DB78" i="21"/>
  <c r="DD15" i="23"/>
  <c r="DS86" i="21"/>
  <c r="DX86" i="21"/>
  <c r="DG84" i="21"/>
  <c r="DW86" i="21"/>
  <c r="DK84" i="21"/>
  <c r="T60" i="21"/>
  <c r="DD16" i="23"/>
  <c r="DR16" i="23"/>
  <c r="L137" i="12" s="1"/>
  <c r="CW43" i="23"/>
  <c r="DU86" i="21"/>
  <c r="CZ84" i="21"/>
  <c r="DQ86" i="21"/>
  <c r="DA84" i="21"/>
  <c r="DI84" i="21"/>
  <c r="CT43" i="23"/>
  <c r="DP86" i="21"/>
  <c r="DA78" i="21"/>
  <c r="DH84" i="21"/>
  <c r="DJ84" i="21"/>
  <c r="CV43" i="23"/>
  <c r="CR43" i="23"/>
  <c r="DO86" i="21"/>
  <c r="EC28" i="23"/>
  <c r="EC18" i="23"/>
  <c r="AP78" i="21"/>
  <c r="F89" i="12" s="1"/>
  <c r="DF78" i="21"/>
  <c r="CS62" i="21"/>
  <c r="CU62" i="21"/>
  <c r="CU43" i="23"/>
  <c r="DE45" i="18"/>
  <c r="DI62" i="21"/>
  <c r="CT62" i="21"/>
  <c r="CR62" i="21"/>
  <c r="CV62" i="21"/>
  <c r="AG205" i="19"/>
  <c r="AG189" i="19" s="1"/>
  <c r="AG87" i="19" s="1"/>
  <c r="AG83" i="19" s="1"/>
  <c r="AG167" i="19"/>
  <c r="AG81" i="19" s="1"/>
  <c r="AG77" i="19" s="1"/>
  <c r="CQ43" i="23"/>
  <c r="CY43" i="23"/>
  <c r="CX43" i="23"/>
  <c r="Z60" i="21"/>
  <c r="X60" i="21"/>
  <c r="X89" i="21" s="1"/>
  <c r="S60" i="21"/>
  <c r="S89" i="21" s="1"/>
  <c r="BT71" i="11"/>
  <c r="BS71" i="11"/>
  <c r="BZ75" i="11"/>
  <c r="CC75" i="11"/>
  <c r="CC40" i="11"/>
  <c r="DD12" i="18"/>
  <c r="EC41" i="23"/>
  <c r="CC32" i="11"/>
  <c r="BV75" i="11"/>
  <c r="BS75" i="11"/>
  <c r="BV40" i="11"/>
  <c r="EC16" i="23"/>
  <c r="CL74" i="21"/>
  <c r="CP52" i="21"/>
  <c r="H20" i="23"/>
  <c r="BV71" i="11"/>
  <c r="BW32" i="11"/>
  <c r="BU16" i="11"/>
  <c r="CU12" i="18"/>
  <c r="CP43" i="23"/>
  <c r="EC25" i="23"/>
  <c r="EC15" i="23"/>
  <c r="BX32" i="11"/>
  <c r="BU32" i="11"/>
  <c r="BX71" i="11"/>
  <c r="BW75" i="11"/>
  <c r="BX40" i="11"/>
  <c r="CH16" i="23"/>
  <c r="CP28" i="23"/>
  <c r="Y89" i="21"/>
  <c r="E93" i="21"/>
  <c r="CH25" i="23"/>
  <c r="CI44" i="22"/>
  <c r="CI30" i="22"/>
  <c r="CI19" i="22"/>
  <c r="CI89" i="21"/>
  <c r="CI84" i="21"/>
  <c r="CI73" i="21"/>
  <c r="CI65" i="21"/>
  <c r="CI80" i="21"/>
  <c r="CI76" i="21"/>
  <c r="CI70" i="21"/>
  <c r="CI62" i="21"/>
  <c r="CI47" i="21"/>
  <c r="CI43" i="21"/>
  <c r="CI39" i="21"/>
  <c r="CI34" i="21"/>
  <c r="CI32" i="21"/>
  <c r="CI28" i="21"/>
  <c r="CI24" i="21"/>
  <c r="CI19" i="21"/>
  <c r="CI13" i="21"/>
  <c r="CI25" i="23"/>
  <c r="CM19" i="22"/>
  <c r="CN22" i="22"/>
  <c r="CO19" i="22"/>
  <c r="CP65" i="21"/>
  <c r="CL72" i="21"/>
  <c r="CN66" i="21"/>
  <c r="CN87" i="21"/>
  <c r="CM82" i="21"/>
  <c r="CK33" i="21"/>
  <c r="CN17" i="21"/>
  <c r="CP62" i="21"/>
  <c r="CO109" i="21"/>
  <c r="CP79" i="21"/>
  <c r="CN109" i="21"/>
  <c r="CK20" i="21"/>
  <c r="CL81" i="21"/>
  <c r="CL80" i="21"/>
  <c r="CL64" i="21"/>
  <c r="CN62" i="21"/>
  <c r="CN82" i="21"/>
  <c r="CL12" i="21"/>
  <c r="CK45" i="21"/>
  <c r="CN71" i="21"/>
  <c r="CP71" i="21"/>
  <c r="CO38" i="21"/>
  <c r="CL86" i="21"/>
  <c r="CK14" i="21"/>
  <c r="CO16" i="23"/>
  <c r="CO28" i="23"/>
  <c r="CJ13" i="21"/>
  <c r="CJ19" i="21"/>
  <c r="CJ66" i="21"/>
  <c r="CJ52" i="21"/>
  <c r="CJ97" i="21"/>
  <c r="CM15" i="23"/>
  <c r="CL44" i="22"/>
  <c r="CL22" i="22"/>
  <c r="CN20" i="22"/>
  <c r="CK22" i="22"/>
  <c r="CL48" i="21"/>
  <c r="CN44" i="21"/>
  <c r="CN24" i="21"/>
  <c r="CN15" i="21"/>
  <c r="CK64" i="21"/>
  <c r="CN16" i="21"/>
  <c r="CL82" i="21"/>
  <c r="CM79" i="21"/>
  <c r="CN33" i="21"/>
  <c r="CO65" i="21"/>
  <c r="CK26" i="21"/>
  <c r="CL66" i="21"/>
  <c r="CL65" i="21"/>
  <c r="CL40" i="21"/>
  <c r="CP26" i="21"/>
  <c r="CM42" i="21"/>
  <c r="CK50" i="21"/>
  <c r="CM13" i="21"/>
  <c r="CO72" i="21"/>
  <c r="CM28" i="21"/>
  <c r="CL71" i="21"/>
  <c r="CK18" i="21"/>
  <c r="CJ25" i="23"/>
  <c r="CO21" i="23"/>
  <c r="CP16" i="23"/>
  <c r="CJ28" i="21"/>
  <c r="CJ47" i="21"/>
  <c r="CJ35" i="21"/>
  <c r="CJ79" i="21"/>
  <c r="CO20" i="22"/>
  <c r="CO87" i="21"/>
  <c r="CP47" i="21"/>
  <c r="CN80" i="21"/>
  <c r="CN74" i="21"/>
  <c r="CM48" i="21"/>
  <c r="CK24" i="21"/>
  <c r="CL70" i="21"/>
  <c r="CN36" i="21"/>
  <c r="CN76" i="21"/>
  <c r="CO50" i="21"/>
  <c r="CN20" i="21"/>
  <c r="CK73" i="21"/>
  <c r="CO76" i="21"/>
  <c r="CO82" i="21"/>
  <c r="CN65" i="21"/>
  <c r="CN18" i="21"/>
  <c r="CK17" i="21"/>
  <c r="CL14" i="21"/>
  <c r="CM67" i="21"/>
  <c r="CP76" i="21"/>
  <c r="CN68" i="21"/>
  <c r="CO77" i="21"/>
  <c r="CK67" i="21"/>
  <c r="CK25" i="23"/>
  <c r="CP41" i="23"/>
  <c r="CL28" i="23"/>
  <c r="CK43" i="23"/>
  <c r="CJ33" i="21"/>
  <c r="CJ64" i="21"/>
  <c r="CJ46" i="21"/>
  <c r="CJ80" i="21"/>
  <c r="CN15" i="23"/>
  <c r="CP19" i="22"/>
  <c r="DC19" i="22" s="1"/>
  <c r="CK19" i="22"/>
  <c r="F89" i="21"/>
  <c r="CP31" i="21"/>
  <c r="CL87" i="21"/>
  <c r="CM26" i="21"/>
  <c r="CM34" i="21"/>
  <c r="CL20" i="21"/>
  <c r="CK47" i="21"/>
  <c r="CO67" i="21"/>
  <c r="CN72" i="21"/>
  <c r="CM14" i="21"/>
  <c r="CM22" i="21"/>
  <c r="CK16" i="21"/>
  <c r="CK10" i="21"/>
  <c r="CP18" i="21"/>
  <c r="CL79" i="21"/>
  <c r="CN31" i="21"/>
  <c r="CN48" i="21"/>
  <c r="CL34" i="21"/>
  <c r="CK41" i="21"/>
  <c r="CM46" i="21"/>
  <c r="CN64" i="21"/>
  <c r="CO10" i="21"/>
  <c r="CP12" i="21"/>
  <c r="CN41" i="21"/>
  <c r="CO44" i="21"/>
  <c r="CL25" i="23"/>
  <c r="CP18" i="23"/>
  <c r="CJ28" i="23"/>
  <c r="CJ26" i="21"/>
  <c r="CJ43" i="21"/>
  <c r="CJ73" i="21"/>
  <c r="CJ75" i="21"/>
  <c r="CJ20" i="22"/>
  <c r="CJ43" i="23"/>
  <c r="AA89" i="21"/>
  <c r="CH43" i="23"/>
  <c r="CH21" i="23"/>
  <c r="CI22" i="22"/>
  <c r="CI15" i="23"/>
  <c r="CI109" i="21"/>
  <c r="CI87" i="21"/>
  <c r="CI82" i="21"/>
  <c r="CI71" i="21"/>
  <c r="CI63" i="21"/>
  <c r="CI79" i="21"/>
  <c r="CI75" i="21"/>
  <c r="CI68" i="21"/>
  <c r="CI52" i="21"/>
  <c r="CI46" i="21"/>
  <c r="CI42" i="21"/>
  <c r="CI38" i="21"/>
  <c r="CI33" i="21"/>
  <c r="CI31" i="21"/>
  <c r="CI27" i="21"/>
  <c r="CI22" i="21"/>
  <c r="CI18" i="21"/>
  <c r="CO44" i="22"/>
  <c r="CP22" i="22"/>
  <c r="DC22" i="22" s="1"/>
  <c r="CL73" i="21"/>
  <c r="CO19" i="21"/>
  <c r="CO69" i="21"/>
  <c r="CO26" i="21"/>
  <c r="CO28" i="21"/>
  <c r="CK76" i="21"/>
  <c r="CL84" i="21"/>
  <c r="CL21" i="21"/>
  <c r="CO31" i="21"/>
  <c r="CN43" i="21"/>
  <c r="CP69" i="21"/>
  <c r="CK40" i="21"/>
  <c r="CM29" i="21"/>
  <c r="CM33" i="21"/>
  <c r="CO32" i="21"/>
  <c r="CN47" i="21"/>
  <c r="CO43" i="21"/>
  <c r="CM19" i="21"/>
  <c r="CK70" i="21"/>
  <c r="CO48" i="21"/>
  <c r="CN28" i="21"/>
  <c r="CO86" i="21"/>
  <c r="CP10" i="21"/>
  <c r="CM62" i="21"/>
  <c r="CK32" i="21"/>
  <c r="CL41" i="23"/>
  <c r="CJ41" i="23"/>
  <c r="CK16" i="23"/>
  <c r="CJ18" i="21"/>
  <c r="CJ36" i="21"/>
  <c r="CJ70" i="21"/>
  <c r="CJ86" i="21"/>
  <c r="CI28" i="23"/>
  <c r="CL43" i="23"/>
  <c r="CL30" i="22"/>
  <c r="CP20" i="22"/>
  <c r="DC20" i="22" s="1"/>
  <c r="CL52" i="21"/>
  <c r="CL50" i="21"/>
  <c r="CO45" i="21"/>
  <c r="CN52" i="21"/>
  <c r="CP39" i="21"/>
  <c r="CO47" i="21"/>
  <c r="CK80" i="21"/>
  <c r="CL69" i="21"/>
  <c r="CM17" i="21"/>
  <c r="CM21" i="21"/>
  <c r="CK44" i="21"/>
  <c r="CO40" i="21"/>
  <c r="CO20" i="21"/>
  <c r="CM24" i="21"/>
  <c r="CP16" i="21"/>
  <c r="CO15" i="21"/>
  <c r="CK74" i="21"/>
  <c r="CP28" i="21"/>
  <c r="CL10" i="21"/>
  <c r="CP72" i="21"/>
  <c r="CN26" i="21"/>
  <c r="CN40" i="21"/>
  <c r="CK38" i="21"/>
  <c r="CM21" i="23"/>
  <c r="CJ21" i="23"/>
  <c r="CJ32" i="21"/>
  <c r="CJ63" i="21"/>
  <c r="CJ44" i="21"/>
  <c r="CJ78" i="21"/>
  <c r="CJ22" i="22"/>
  <c r="CN43" i="23"/>
  <c r="CK20" i="22"/>
  <c r="CM44" i="22"/>
  <c r="CN39" i="21"/>
  <c r="CM27" i="21"/>
  <c r="CM78" i="21"/>
  <c r="CL43" i="21"/>
  <c r="CK43" i="21"/>
  <c r="CN19" i="21"/>
  <c r="CN84" i="21"/>
  <c r="CP17" i="21"/>
  <c r="CL16" i="21"/>
  <c r="CK12" i="21"/>
  <c r="CO84" i="21"/>
  <c r="CP77" i="21"/>
  <c r="CM64" i="21"/>
  <c r="CM77" i="21"/>
  <c r="CL31" i="21"/>
  <c r="CK36" i="21"/>
  <c r="CL15" i="21"/>
  <c r="CP87" i="21"/>
  <c r="CN45" i="21"/>
  <c r="CM69" i="21"/>
  <c r="CN70" i="21"/>
  <c r="CO78" i="21"/>
  <c r="CK84" i="21"/>
  <c r="CN16" i="23"/>
  <c r="CM18" i="23"/>
  <c r="CJ15" i="21"/>
  <c r="CJ24" i="21"/>
  <c r="CJ68" i="21"/>
  <c r="CJ84" i="21"/>
  <c r="CJ109" i="21"/>
  <c r="CP44" i="22"/>
  <c r="DC44" i="22" s="1"/>
  <c r="CL19" i="22"/>
  <c r="CM80" i="21"/>
  <c r="CP42" i="21"/>
  <c r="CO63" i="21"/>
  <c r="CN14" i="21"/>
  <c r="CK72" i="21"/>
  <c r="CO79" i="21"/>
  <c r="CL44" i="21"/>
  <c r="CM84" i="21"/>
  <c r="CP38" i="21"/>
  <c r="CK35" i="21"/>
  <c r="CL19" i="21"/>
  <c r="CL18" i="21"/>
  <c r="CM38" i="21"/>
  <c r="CO85" i="21"/>
  <c r="CO74" i="21"/>
  <c r="CO14" i="21"/>
  <c r="CK66" i="21"/>
  <c r="CO21" i="21"/>
  <c r="CP109" i="21"/>
  <c r="CP33" i="21"/>
  <c r="CL26" i="21"/>
  <c r="CK28" i="21"/>
  <c r="CP21" i="23"/>
  <c r="CL16" i="23"/>
  <c r="CJ30" i="21"/>
  <c r="CJ40" i="21"/>
  <c r="CJ30" i="22"/>
  <c r="AD62" i="21"/>
  <c r="CH41" i="23"/>
  <c r="CH18" i="23"/>
  <c r="CI21" i="23"/>
  <c r="CI10" i="21"/>
  <c r="CI86" i="21"/>
  <c r="CI69" i="21"/>
  <c r="CI60" i="21"/>
  <c r="CI78" i="21"/>
  <c r="CI74" i="21"/>
  <c r="CI66" i="21"/>
  <c r="CI50" i="21"/>
  <c r="CI45" i="21"/>
  <c r="CI41" i="21"/>
  <c r="CI36" i="21"/>
  <c r="CI12" i="21"/>
  <c r="CI30" i="21"/>
  <c r="CI14" i="21"/>
  <c r="CI21" i="21"/>
  <c r="CI17" i="21"/>
  <c r="CN44" i="22"/>
  <c r="CN75" i="21"/>
  <c r="CO39" i="21"/>
  <c r="CO46" i="21"/>
  <c r="CM39" i="21"/>
  <c r="CP64" i="21"/>
  <c r="CK15" i="21"/>
  <c r="CK97" i="21"/>
  <c r="CM12" i="21"/>
  <c r="CP32" i="21"/>
  <c r="CM18" i="21"/>
  <c r="CN50" i="21"/>
  <c r="CP66" i="21"/>
  <c r="CK65" i="21"/>
  <c r="CP48" i="21"/>
  <c r="CN97" i="21"/>
  <c r="CN29" i="21"/>
  <c r="CM81" i="21"/>
  <c r="CN86" i="21"/>
  <c r="CK87" i="21"/>
  <c r="CL35" i="21"/>
  <c r="CM43" i="21"/>
  <c r="CP67" i="21"/>
  <c r="CP85" i="21"/>
  <c r="CK52" i="21"/>
  <c r="CJ16" i="23"/>
  <c r="CN41" i="23"/>
  <c r="CJ15" i="23"/>
  <c r="CJ27" i="21"/>
  <c r="CJ45" i="21"/>
  <c r="CJ74" i="21"/>
  <c r="CJ77" i="21"/>
  <c r="CO64" i="21"/>
  <c r="CO70" i="21"/>
  <c r="CP20" i="21"/>
  <c r="CN27" i="21"/>
  <c r="CM41" i="21"/>
  <c r="CK19" i="21"/>
  <c r="CL85" i="21"/>
  <c r="CM109" i="21"/>
  <c r="CP86" i="21"/>
  <c r="CP34" i="21"/>
  <c r="CN10" i="21"/>
  <c r="CP80" i="21"/>
  <c r="CK69" i="21"/>
  <c r="CN35" i="21"/>
  <c r="CO33" i="21"/>
  <c r="CP40" i="21"/>
  <c r="CN77" i="21"/>
  <c r="CM97" i="21"/>
  <c r="CK13" i="21"/>
  <c r="CK109" i="21"/>
  <c r="CL36" i="21"/>
  <c r="CL13" i="21"/>
  <c r="CO18" i="21"/>
  <c r="CN85" i="21"/>
  <c r="CK63" i="21"/>
  <c r="CN21" i="23"/>
  <c r="CO25" i="23"/>
  <c r="CM25" i="23"/>
  <c r="CJ14" i="21"/>
  <c r="CJ21" i="21"/>
  <c r="CJ67" i="21"/>
  <c r="CJ82" i="21"/>
  <c r="CJ10" i="21"/>
  <c r="CL15" i="23"/>
  <c r="CL20" i="22"/>
  <c r="CO36" i="21"/>
  <c r="CL28" i="21"/>
  <c r="CP73" i="21"/>
  <c r="CP35" i="21"/>
  <c r="CO27" i="21"/>
  <c r="CK68" i="21"/>
  <c r="CP22" i="21"/>
  <c r="CL68" i="21"/>
  <c r="CM85" i="21"/>
  <c r="CP78" i="21"/>
  <c r="CK30" i="21"/>
  <c r="CL42" i="21"/>
  <c r="CL41" i="21"/>
  <c r="CL17" i="21"/>
  <c r="CP30" i="21"/>
  <c r="CP13" i="21"/>
  <c r="CN32" i="21"/>
  <c r="CK62" i="21"/>
  <c r="CN22" i="21"/>
  <c r="CO17" i="21"/>
  <c r="CP84" i="21"/>
  <c r="CM16" i="21"/>
  <c r="CL47" i="21"/>
  <c r="CK22" i="21"/>
  <c r="CO41" i="23"/>
  <c r="CM28" i="23"/>
  <c r="CJ22" i="21"/>
  <c r="CJ41" i="21"/>
  <c r="CJ72" i="21"/>
  <c r="CN19" i="22"/>
  <c r="CK44" i="22"/>
  <c r="CM70" i="21"/>
  <c r="CM76" i="21"/>
  <c r="CO16" i="21"/>
  <c r="CM20" i="21"/>
  <c r="CO29" i="21"/>
  <c r="CP15" i="21"/>
  <c r="CL22" i="21"/>
  <c r="CO81" i="21"/>
  <c r="CM30" i="21"/>
  <c r="CO97" i="21"/>
  <c r="CP14" i="21"/>
  <c r="CP27" i="21"/>
  <c r="CO66" i="21"/>
  <c r="CM71" i="21"/>
  <c r="CO12" i="21"/>
  <c r="CO73" i="21"/>
  <c r="CK82" i="21"/>
  <c r="CL76" i="21"/>
  <c r="CL27" i="21"/>
  <c r="CM44" i="21"/>
  <c r="CP50" i="21"/>
  <c r="CK46" i="21"/>
  <c r="CO18" i="23"/>
  <c r="CK18" i="23"/>
  <c r="CN18" i="23"/>
  <c r="CJ12" i="21"/>
  <c r="CJ17" i="21"/>
  <c r="CJ65" i="21"/>
  <c r="CJ48" i="21"/>
  <c r="CJ44" i="22"/>
  <c r="CK15" i="23"/>
  <c r="DC12" i="18"/>
  <c r="CH28" i="23"/>
  <c r="CH15" i="23"/>
  <c r="CI20" i="22"/>
  <c r="CI18" i="23"/>
  <c r="CI97" i="21"/>
  <c r="CI85" i="21"/>
  <c r="CI67" i="21"/>
  <c r="CI81" i="21"/>
  <c r="CI77" i="21"/>
  <c r="CI72" i="21"/>
  <c r="CI64" i="21"/>
  <c r="CI48" i="21"/>
  <c r="CI44" i="21"/>
  <c r="CI40" i="21"/>
  <c r="CI35" i="21"/>
  <c r="CI16" i="21"/>
  <c r="CI29" i="21"/>
  <c r="CI26" i="21"/>
  <c r="CI20" i="21"/>
  <c r="CI15" i="21"/>
  <c r="CI16" i="23"/>
  <c r="CI41" i="23"/>
  <c r="CI43" i="23"/>
  <c r="CK30" i="22"/>
  <c r="CM20" i="22"/>
  <c r="CP68" i="21"/>
  <c r="CO71" i="21"/>
  <c r="CO68" i="21"/>
  <c r="CP63" i="21"/>
  <c r="CL33" i="21"/>
  <c r="CK34" i="21"/>
  <c r="CL24" i="21"/>
  <c r="CN34" i="21"/>
  <c r="CP82" i="21"/>
  <c r="CM68" i="21"/>
  <c r="CL63" i="21"/>
  <c r="CN81" i="21"/>
  <c r="CK81" i="21"/>
  <c r="CP43" i="21"/>
  <c r="CP19" i="21"/>
  <c r="CM65" i="21"/>
  <c r="CM45" i="21"/>
  <c r="CL97" i="21"/>
  <c r="CK27" i="21"/>
  <c r="CL62" i="21"/>
  <c r="CN42" i="21"/>
  <c r="CN69" i="21"/>
  <c r="CM32" i="21"/>
  <c r="CM74" i="21"/>
  <c r="CP81" i="21"/>
  <c r="CK75" i="21"/>
  <c r="CM41" i="23"/>
  <c r="CL21" i="23"/>
  <c r="CO43" i="23"/>
  <c r="CJ31" i="21"/>
  <c r="CJ62" i="21"/>
  <c r="CJ42" i="21"/>
  <c r="CJ76" i="21"/>
  <c r="CP15" i="23"/>
  <c r="CP44" i="21"/>
  <c r="CM15" i="21"/>
  <c r="CM86" i="21"/>
  <c r="CL67" i="21"/>
  <c r="CK39" i="21"/>
  <c r="CM87" i="21"/>
  <c r="CN12" i="21"/>
  <c r="CO22" i="21"/>
  <c r="CM63" i="21"/>
  <c r="CL39" i="21"/>
  <c r="CO13" i="21"/>
  <c r="CK86" i="21"/>
  <c r="CN63" i="21"/>
  <c r="CO30" i="21"/>
  <c r="CM66" i="21"/>
  <c r="CM35" i="21"/>
  <c r="CL29" i="21"/>
  <c r="CK31" i="21"/>
  <c r="CL38" i="21"/>
  <c r="CN30" i="21"/>
  <c r="CP70" i="21"/>
  <c r="CM40" i="21"/>
  <c r="CM72" i="21"/>
  <c r="CN46" i="21"/>
  <c r="CK79" i="21"/>
  <c r="CK28" i="23"/>
  <c r="CN25" i="23"/>
  <c r="CK21" i="23"/>
  <c r="CJ20" i="21"/>
  <c r="CJ39" i="21"/>
  <c r="CJ71" i="21"/>
  <c r="CJ87" i="21"/>
  <c r="CL32" i="21"/>
  <c r="CL30" i="21"/>
  <c r="CP24" i="21"/>
  <c r="CM10" i="21"/>
  <c r="CO62" i="21"/>
  <c r="CP46" i="21"/>
  <c r="CK85" i="21"/>
  <c r="CL45" i="21"/>
  <c r="CN78" i="21"/>
  <c r="CM75" i="21"/>
  <c r="CM31" i="21"/>
  <c r="CN73" i="21"/>
  <c r="CK48" i="21"/>
  <c r="CO75" i="21"/>
  <c r="CO52" i="21"/>
  <c r="CO34" i="21"/>
  <c r="CM50" i="21"/>
  <c r="CO42" i="21"/>
  <c r="CO41" i="21"/>
  <c r="CK78" i="21"/>
  <c r="CL109" i="21"/>
  <c r="CL75" i="21"/>
  <c r="CM36" i="21"/>
  <c r="CN67" i="21"/>
  <c r="CO80" i="21"/>
  <c r="CK42" i="21"/>
  <c r="CP25" i="23"/>
  <c r="CN28" i="23"/>
  <c r="CL18" i="23"/>
  <c r="CM43" i="23"/>
  <c r="CJ29" i="21"/>
  <c r="CJ50" i="21"/>
  <c r="CJ38" i="21"/>
  <c r="CJ81" i="21"/>
  <c r="CJ19" i="22"/>
  <c r="CO15" i="23"/>
  <c r="CO22" i="22"/>
  <c r="CM22" i="22"/>
  <c r="CP29" i="21"/>
  <c r="CO35" i="21"/>
  <c r="CN38" i="21"/>
  <c r="CP97" i="21"/>
  <c r="CM47" i="21"/>
  <c r="CK29" i="21"/>
  <c r="CL46" i="21"/>
  <c r="CP75" i="21"/>
  <c r="CN21" i="21"/>
  <c r="CO24" i="21"/>
  <c r="CL78" i="21"/>
  <c r="CK77" i="21"/>
  <c r="CP45" i="21"/>
  <c r="CP21" i="21"/>
  <c r="CP36" i="21"/>
  <c r="CP74" i="21"/>
  <c r="CN13" i="21"/>
  <c r="CK21" i="21"/>
  <c r="CL77" i="21"/>
  <c r="CM52" i="21"/>
  <c r="CN79" i="21"/>
  <c r="CP41" i="21"/>
  <c r="CM73" i="21"/>
  <c r="CK71" i="21"/>
  <c r="CK41" i="23"/>
  <c r="CJ18" i="23"/>
  <c r="CM16" i="23"/>
  <c r="CJ16" i="21"/>
  <c r="CJ34" i="21"/>
  <c r="CJ69" i="21"/>
  <c r="CJ85" i="21"/>
  <c r="CG7" i="23"/>
  <c r="CG7" i="21"/>
  <c r="CG7" i="22"/>
  <c r="CH12" i="21"/>
  <c r="CH13" i="21"/>
  <c r="CH14" i="21"/>
  <c r="CH15" i="21"/>
  <c r="CH16" i="21"/>
  <c r="CH17" i="21"/>
  <c r="CH18" i="21"/>
  <c r="CH19" i="21"/>
  <c r="CH20" i="21"/>
  <c r="CH21" i="21"/>
  <c r="CH22" i="21"/>
  <c r="CH24" i="21"/>
  <c r="CH26" i="21"/>
  <c r="CH28" i="21"/>
  <c r="CH30" i="21"/>
  <c r="CH32" i="21"/>
  <c r="CH33" i="21"/>
  <c r="CH34" i="21"/>
  <c r="CH35" i="21"/>
  <c r="CH36" i="21"/>
  <c r="CH38" i="21"/>
  <c r="CH39" i="21"/>
  <c r="CH40" i="21"/>
  <c r="CH41" i="21"/>
  <c r="CH42" i="21"/>
  <c r="CH43" i="21"/>
  <c r="CH44" i="21"/>
  <c r="CH45" i="21"/>
  <c r="CH46" i="21"/>
  <c r="CH47" i="21"/>
  <c r="CH48" i="21"/>
  <c r="CH50" i="21"/>
  <c r="CH52" i="21"/>
  <c r="CH27" i="21"/>
  <c r="CH29" i="21"/>
  <c r="CH31" i="21"/>
  <c r="CH60" i="21"/>
  <c r="CH62" i="21"/>
  <c r="CH63" i="21"/>
  <c r="CH64" i="21"/>
  <c r="CH65" i="21"/>
  <c r="CH66" i="21"/>
  <c r="CH67" i="21"/>
  <c r="CH68" i="21"/>
  <c r="CH69" i="21"/>
  <c r="CH70" i="21"/>
  <c r="CH71" i="21"/>
  <c r="CH72" i="21"/>
  <c r="CH73" i="21"/>
  <c r="CH74" i="21"/>
  <c r="CH75" i="21"/>
  <c r="CH76" i="21"/>
  <c r="CH77" i="21"/>
  <c r="CH78" i="21"/>
  <c r="CH79" i="21"/>
  <c r="CH80" i="21"/>
  <c r="CH81" i="21"/>
  <c r="CH82" i="21"/>
  <c r="CH84" i="21"/>
  <c r="CH85" i="21"/>
  <c r="CH86" i="21"/>
  <c r="CH87" i="21"/>
  <c r="CH89" i="21"/>
  <c r="CH97" i="21"/>
  <c r="CH10" i="21"/>
  <c r="CH109" i="21"/>
  <c r="CH19" i="22"/>
  <c r="CH20" i="22"/>
  <c r="CH21" i="22"/>
  <c r="CH22" i="22"/>
  <c r="CH42" i="22"/>
  <c r="CH30" i="22"/>
  <c r="CH43" i="22"/>
  <c r="CH44" i="22"/>
  <c r="ED7" i="23"/>
  <c r="ED7" i="22"/>
  <c r="ED7" i="21"/>
  <c r="ED105" i="21" s="1"/>
  <c r="EE105" i="21" s="1"/>
  <c r="EC19" i="22"/>
  <c r="EC20" i="22"/>
  <c r="EC22" i="22"/>
  <c r="EC44" i="22"/>
  <c r="EC12" i="21"/>
  <c r="EC13" i="21"/>
  <c r="EC14" i="21"/>
  <c r="EC15" i="21"/>
  <c r="EC16" i="21"/>
  <c r="EC17" i="21"/>
  <c r="EC18" i="21"/>
  <c r="EC19" i="21"/>
  <c r="EC20" i="21"/>
  <c r="EC21" i="21"/>
  <c r="EC22" i="21"/>
  <c r="EC24" i="21"/>
  <c r="EC26" i="21"/>
  <c r="EC27" i="21"/>
  <c r="EC28" i="21"/>
  <c r="EC29" i="21"/>
  <c r="EC30" i="21"/>
  <c r="EC31" i="21"/>
  <c r="EC32" i="21"/>
  <c r="EC33" i="21"/>
  <c r="EC34" i="21"/>
  <c r="EC35" i="21"/>
  <c r="EC36" i="21"/>
  <c r="EC38" i="21"/>
  <c r="EC39" i="21"/>
  <c r="EC40" i="21"/>
  <c r="EC41" i="21"/>
  <c r="EC42" i="21"/>
  <c r="EC43" i="21"/>
  <c r="EC44" i="21"/>
  <c r="EC45" i="21"/>
  <c r="EC46" i="21"/>
  <c r="EC47" i="21"/>
  <c r="EC48" i="21"/>
  <c r="EC50" i="21"/>
  <c r="EC52" i="21"/>
  <c r="EC64" i="21"/>
  <c r="EC65" i="21"/>
  <c r="EC66" i="21"/>
  <c r="EC67" i="21"/>
  <c r="EC68" i="21"/>
  <c r="EC69" i="21"/>
  <c r="EC70" i="21"/>
  <c r="EC71" i="21"/>
  <c r="EC72" i="21"/>
  <c r="EC73" i="21"/>
  <c r="EC74" i="21"/>
  <c r="EC75" i="21"/>
  <c r="EC76" i="21"/>
  <c r="EC77" i="21"/>
  <c r="EC79" i="21"/>
  <c r="EC80" i="21"/>
  <c r="EC81" i="21"/>
  <c r="EC82" i="21"/>
  <c r="EC87" i="21"/>
  <c r="EC109" i="21"/>
  <c r="EC97" i="21"/>
  <c r="EC10" i="21"/>
  <c r="DX16" i="23"/>
  <c r="AF205" i="19"/>
  <c r="H27" i="23"/>
  <c r="P59" i="18"/>
  <c r="AE205" i="19"/>
  <c r="AL205" i="19"/>
  <c r="AN205" i="19"/>
  <c r="CJ26" i="18"/>
  <c r="DE31" i="18"/>
  <c r="CX57" i="18"/>
  <c r="DE20" i="18"/>
  <c r="CV26" i="18"/>
  <c r="CZ26" i="18"/>
  <c r="AZ24" i="1"/>
  <c r="AY25" i="1"/>
  <c r="C24" i="1"/>
  <c r="C25" i="1" s="1"/>
  <c r="D25" i="1"/>
  <c r="CF7" i="36" s="1"/>
  <c r="CF29" i="36" s="1"/>
  <c r="DE15" i="18"/>
  <c r="CU26" i="18"/>
  <c r="DE49" i="18"/>
  <c r="DE48" i="18"/>
  <c r="DE53" i="18"/>
  <c r="CY12" i="18"/>
  <c r="CX12" i="18"/>
  <c r="DE54" i="18"/>
  <c r="DE24" i="18"/>
  <c r="EL59" i="18"/>
  <c r="AE91" i="21" s="1"/>
  <c r="CB32" i="11"/>
  <c r="DE36" i="18"/>
  <c r="DC26" i="18"/>
  <c r="CY57" i="18"/>
  <c r="DE38" i="18"/>
  <c r="DE42" i="18"/>
  <c r="DD26" i="18"/>
  <c r="DE16" i="18"/>
  <c r="DE35" i="18"/>
  <c r="DE51" i="18"/>
  <c r="DE40" i="18"/>
  <c r="DE44" i="18"/>
  <c r="CW26" i="18"/>
  <c r="DE30" i="18"/>
  <c r="DE46" i="18"/>
  <c r="CS26" i="18"/>
  <c r="DE17" i="18"/>
  <c r="DB12" i="18"/>
  <c r="DE52" i="18"/>
  <c r="DE41" i="18"/>
  <c r="BU59" i="18"/>
  <c r="AU43" i="36" s="1"/>
  <c r="DD57" i="18"/>
  <c r="DC57" i="18"/>
  <c r="DE47" i="18"/>
  <c r="CU57" i="18"/>
  <c r="CV57" i="18"/>
  <c r="DE50" i="18"/>
  <c r="DA26" i="18"/>
  <c r="DE23" i="18"/>
  <c r="DE43" i="18"/>
  <c r="CX26" i="18"/>
  <c r="DE32" i="18"/>
  <c r="CW57" i="18"/>
  <c r="CW59" i="18" s="1"/>
  <c r="BU43" i="36" s="1"/>
  <c r="DB57" i="18"/>
  <c r="DE56" i="18"/>
  <c r="DE25" i="18"/>
  <c r="DE29" i="18"/>
  <c r="CS57" i="18"/>
  <c r="DE11" i="18"/>
  <c r="CZ57" i="18"/>
  <c r="DE18" i="18"/>
  <c r="CY26" i="18"/>
  <c r="DA57" i="18"/>
  <c r="DE22" i="18"/>
  <c r="CT57" i="18"/>
  <c r="DE19" i="18"/>
  <c r="DE37" i="18"/>
  <c r="BT32" i="11"/>
  <c r="CA71" i="11"/>
  <c r="BY71" i="11"/>
  <c r="CD75" i="11"/>
  <c r="CD40" i="11"/>
  <c r="BY16" i="11"/>
  <c r="BR59" i="18"/>
  <c r="AR43" i="36" s="1"/>
  <c r="DP43" i="36" s="1"/>
  <c r="DE34" i="18"/>
  <c r="CD16" i="11"/>
  <c r="CD32" i="11"/>
  <c r="BY75" i="11"/>
  <c r="CA75" i="11"/>
  <c r="BZ40" i="11"/>
  <c r="BT40" i="11"/>
  <c r="CA32" i="11"/>
  <c r="BS16" i="11"/>
  <c r="BZ16" i="11"/>
  <c r="BT75" i="11"/>
  <c r="CA40" i="11"/>
  <c r="L26" i="18"/>
  <c r="DE39" i="18"/>
  <c r="CZ12" i="18"/>
  <c r="DA12" i="18"/>
  <c r="AU84" i="21"/>
  <c r="AU160" i="1"/>
  <c r="AV78" i="21"/>
  <c r="AV183" i="19"/>
  <c r="AD205" i="19"/>
  <c r="AD167" i="19"/>
  <c r="AP183" i="19"/>
  <c r="AT78" i="21"/>
  <c r="AS160" i="1"/>
  <c r="AT183" i="19"/>
  <c r="CT26" i="18"/>
  <c r="BS43" i="11"/>
  <c r="BS74" i="11"/>
  <c r="BS83" i="11"/>
  <c r="BS80" i="11"/>
  <c r="BS79" i="11"/>
  <c r="BS76" i="11"/>
  <c r="BS66" i="11"/>
  <c r="BS20" i="11"/>
  <c r="BS35" i="11"/>
  <c r="BS86" i="11"/>
  <c r="BS18" i="11"/>
  <c r="BS51" i="11"/>
  <c r="BS38" i="11"/>
  <c r="BS73" i="11"/>
  <c r="BS60" i="11"/>
  <c r="BS77" i="11"/>
  <c r="BS82" i="11"/>
  <c r="BS27" i="11"/>
  <c r="BS28" i="11"/>
  <c r="BS39" i="11"/>
  <c r="BS33" i="11"/>
  <c r="BS52" i="11"/>
  <c r="BS56" i="11"/>
  <c r="BS36" i="11"/>
  <c r="BS58" i="11"/>
  <c r="BS34" i="11"/>
  <c r="BS25" i="11"/>
  <c r="BS37" i="11"/>
  <c r="BS72" i="11"/>
  <c r="BS78" i="11"/>
  <c r="BS54" i="11"/>
  <c r="BS44" i="11"/>
  <c r="BS46" i="11"/>
  <c r="BS70" i="11"/>
  <c r="BS84" i="11"/>
  <c r="BS61" i="11"/>
  <c r="BS24" i="11"/>
  <c r="BS17" i="11"/>
  <c r="BS69" i="11"/>
  <c r="BS47" i="11"/>
  <c r="BS23" i="11"/>
  <c r="BS41" i="11"/>
  <c r="BS63" i="11"/>
  <c r="BS57" i="11"/>
  <c r="BS67" i="11"/>
  <c r="BS62" i="11"/>
  <c r="BS15" i="11"/>
  <c r="BS14" i="11"/>
  <c r="BS85" i="11"/>
  <c r="BS22" i="11"/>
  <c r="BS53" i="11"/>
  <c r="BS21" i="11"/>
  <c r="BS26" i="11"/>
  <c r="BS30" i="11"/>
  <c r="BS29" i="11"/>
  <c r="BS45" i="11"/>
  <c r="BS64" i="11"/>
  <c r="BS68" i="11"/>
  <c r="BS13" i="11"/>
  <c r="BS55" i="11"/>
  <c r="BS19" i="11"/>
  <c r="BS48" i="11"/>
  <c r="BS65" i="11"/>
  <c r="BS59" i="11"/>
  <c r="BS31" i="11"/>
  <c r="CD43" i="11"/>
  <c r="CD79" i="11"/>
  <c r="CD83" i="11"/>
  <c r="CD74" i="11"/>
  <c r="CD80" i="11"/>
  <c r="CD27" i="11"/>
  <c r="CD38" i="11"/>
  <c r="CD73" i="11"/>
  <c r="CD60" i="11"/>
  <c r="CD77" i="11"/>
  <c r="CD39" i="11"/>
  <c r="CD86" i="11"/>
  <c r="CD51" i="11"/>
  <c r="CD52" i="11"/>
  <c r="CD82" i="11"/>
  <c r="CD56" i="11"/>
  <c r="CD36" i="11"/>
  <c r="CD58" i="11"/>
  <c r="CD20" i="11"/>
  <c r="CD34" i="11"/>
  <c r="CD25" i="11"/>
  <c r="CD37" i="11"/>
  <c r="CD72" i="11"/>
  <c r="CD78" i="11"/>
  <c r="CD54" i="11"/>
  <c r="CD44" i="11"/>
  <c r="CD46" i="11"/>
  <c r="CD70" i="11"/>
  <c r="CD28" i="11"/>
  <c r="CD76" i="11"/>
  <c r="CD66" i="11"/>
  <c r="CD35" i="11"/>
  <c r="CD33" i="11"/>
  <c r="CD18" i="11"/>
  <c r="CD69" i="11"/>
  <c r="CD47" i="11"/>
  <c r="CD41" i="11"/>
  <c r="CD63" i="11"/>
  <c r="CD57" i="11"/>
  <c r="CD67" i="11"/>
  <c r="CD62" i="11"/>
  <c r="CD31" i="11"/>
  <c r="CD17" i="11"/>
  <c r="CD15" i="11"/>
  <c r="CD14" i="11"/>
  <c r="CD84" i="11"/>
  <c r="CD19" i="11"/>
  <c r="CD22" i="11"/>
  <c r="CD53" i="11"/>
  <c r="CD21" i="11"/>
  <c r="CD26" i="11"/>
  <c r="CD30" i="11"/>
  <c r="CD45" i="11"/>
  <c r="CD64" i="11"/>
  <c r="CD68" i="11"/>
  <c r="CD55" i="11"/>
  <c r="CD48" i="11"/>
  <c r="CD65" i="11"/>
  <c r="CD24" i="11"/>
  <c r="CD59" i="11"/>
  <c r="CD85" i="11"/>
  <c r="CD61" i="11"/>
  <c r="CD23" i="11"/>
  <c r="CD29" i="11"/>
  <c r="CD13" i="11"/>
  <c r="AQ183" i="19"/>
  <c r="AP160" i="1"/>
  <c r="AQ78" i="21"/>
  <c r="DM78" i="21" s="1"/>
  <c r="BX59" i="18"/>
  <c r="AX43" i="36" s="1"/>
  <c r="BA78" i="21"/>
  <c r="AZ160" i="1"/>
  <c r="BA183" i="19"/>
  <c r="I40" i="25"/>
  <c r="W177" i="11"/>
  <c r="BV43" i="11"/>
  <c r="BV80" i="11"/>
  <c r="BV74" i="11"/>
  <c r="BV79" i="11"/>
  <c r="BV83" i="11"/>
  <c r="BV82" i="11"/>
  <c r="BV27" i="11"/>
  <c r="BV28" i="11"/>
  <c r="BV56" i="11"/>
  <c r="BV39" i="11"/>
  <c r="BV58" i="11"/>
  <c r="BV72" i="11"/>
  <c r="BV54" i="11"/>
  <c r="BV70" i="11"/>
  <c r="BV36" i="11"/>
  <c r="BV76" i="11"/>
  <c r="BV66" i="11"/>
  <c r="BV20" i="11"/>
  <c r="BV25" i="11"/>
  <c r="BV37" i="11"/>
  <c r="BV78" i="11"/>
  <c r="BV44" i="11"/>
  <c r="BV46" i="11"/>
  <c r="BV52" i="11"/>
  <c r="BV73" i="11"/>
  <c r="BV34" i="11"/>
  <c r="BV60" i="11"/>
  <c r="BV86" i="11"/>
  <c r="BV33" i="11"/>
  <c r="BV77" i="11"/>
  <c r="BV38" i="11"/>
  <c r="BV35" i="11"/>
  <c r="BV18" i="11"/>
  <c r="BV51" i="11"/>
  <c r="BV85" i="11"/>
  <c r="BV55" i="11"/>
  <c r="BV21" i="11"/>
  <c r="BV45" i="11"/>
  <c r="BV65" i="11"/>
  <c r="BV59" i="11"/>
  <c r="BV19" i="11"/>
  <c r="BV22" i="11"/>
  <c r="BV61" i="11"/>
  <c r="BV48" i="11"/>
  <c r="BV26" i="11"/>
  <c r="BV30" i="11"/>
  <c r="BV24" i="11"/>
  <c r="BV13" i="11"/>
  <c r="BV84" i="11"/>
  <c r="BV69" i="11"/>
  <c r="BV63" i="11"/>
  <c r="BV29" i="11"/>
  <c r="BV57" i="11"/>
  <c r="BV67" i="11"/>
  <c r="BV62" i="11"/>
  <c r="BV31" i="11"/>
  <c r="BV15" i="11"/>
  <c r="BV47" i="11"/>
  <c r="BV53" i="11"/>
  <c r="BV23" i="11"/>
  <c r="BV41" i="11"/>
  <c r="BV64" i="11"/>
  <c r="BV68" i="11"/>
  <c r="BV17" i="11"/>
  <c r="BV14" i="11"/>
  <c r="AR78" i="21"/>
  <c r="AR183" i="19"/>
  <c r="AQ160" i="1"/>
  <c r="BW43" i="11"/>
  <c r="BW80" i="11"/>
  <c r="BW83" i="11"/>
  <c r="BW79" i="11"/>
  <c r="BW74" i="11"/>
  <c r="BW36" i="11"/>
  <c r="BW73" i="11"/>
  <c r="BW34" i="11"/>
  <c r="BW25" i="11"/>
  <c r="BW37" i="11"/>
  <c r="BW35" i="11"/>
  <c r="BW60" i="11"/>
  <c r="BW44" i="11"/>
  <c r="BW77" i="11"/>
  <c r="BW46" i="11"/>
  <c r="BW51" i="11"/>
  <c r="BW20" i="11"/>
  <c r="BW82" i="11"/>
  <c r="BW56" i="11"/>
  <c r="BW38" i="11"/>
  <c r="BW58" i="11"/>
  <c r="BW72" i="11"/>
  <c r="BW78" i="11"/>
  <c r="BW54" i="11"/>
  <c r="BW70" i="11"/>
  <c r="BW18" i="11"/>
  <c r="BW27" i="11"/>
  <c r="BW28" i="11"/>
  <c r="BW39" i="11"/>
  <c r="BW76" i="11"/>
  <c r="BW66" i="11"/>
  <c r="BW86" i="11"/>
  <c r="BW33" i="11"/>
  <c r="BW52" i="11"/>
  <c r="BW69" i="11"/>
  <c r="BW19" i="11"/>
  <c r="BW22" i="11"/>
  <c r="BW48" i="11"/>
  <c r="BW63" i="11"/>
  <c r="BW26" i="11"/>
  <c r="BW57" i="11"/>
  <c r="BW67" i="11"/>
  <c r="BW62" i="11"/>
  <c r="BW31" i="11"/>
  <c r="BW85" i="11"/>
  <c r="BW53" i="11"/>
  <c r="BW64" i="11"/>
  <c r="BW24" i="11"/>
  <c r="BW68" i="11"/>
  <c r="BW15" i="11"/>
  <c r="BW47" i="11"/>
  <c r="BW55" i="11"/>
  <c r="BW23" i="11"/>
  <c r="BW41" i="11"/>
  <c r="BW65" i="11"/>
  <c r="BW59" i="11"/>
  <c r="BW14" i="11"/>
  <c r="BW84" i="11"/>
  <c r="BW61" i="11"/>
  <c r="BW21" i="11"/>
  <c r="BW30" i="11"/>
  <c r="BW29" i="11"/>
  <c r="BW45" i="11"/>
  <c r="BW17" i="11"/>
  <c r="BW13" i="11"/>
  <c r="BW71" i="11"/>
  <c r="DB26" i="18"/>
  <c r="DE55" i="18"/>
  <c r="CS12" i="18"/>
  <c r="DE10" i="18"/>
  <c r="DE33" i="18"/>
  <c r="BY83" i="11"/>
  <c r="BY43" i="11"/>
  <c r="BY74" i="11"/>
  <c r="BY80" i="11"/>
  <c r="BY79" i="11"/>
  <c r="BY86" i="11"/>
  <c r="BY18" i="11"/>
  <c r="BY82" i="11"/>
  <c r="BY27" i="11"/>
  <c r="BY56" i="11"/>
  <c r="BY38" i="11"/>
  <c r="BY58" i="11"/>
  <c r="BY34" i="11"/>
  <c r="BY35" i="11"/>
  <c r="BY72" i="11"/>
  <c r="BY78" i="11"/>
  <c r="BY54" i="11"/>
  <c r="BY33" i="11"/>
  <c r="BY70" i="11"/>
  <c r="BY28" i="11"/>
  <c r="BY39" i="11"/>
  <c r="BY76" i="11"/>
  <c r="BY66" i="11"/>
  <c r="BY51" i="11"/>
  <c r="BY36" i="11"/>
  <c r="BY73" i="11"/>
  <c r="BY20" i="11"/>
  <c r="BY25" i="11"/>
  <c r="BY37" i="11"/>
  <c r="BY60" i="11"/>
  <c r="BY44" i="11"/>
  <c r="BY77" i="11"/>
  <c r="BY46" i="11"/>
  <c r="BY52" i="11"/>
  <c r="BY84" i="11"/>
  <c r="BY53" i="11"/>
  <c r="BY23" i="11"/>
  <c r="BY30" i="11"/>
  <c r="BY64" i="11"/>
  <c r="BY68" i="11"/>
  <c r="BY13" i="11"/>
  <c r="BY47" i="11"/>
  <c r="BY55" i="11"/>
  <c r="BY41" i="11"/>
  <c r="BY29" i="11"/>
  <c r="BY65" i="11"/>
  <c r="BY59" i="11"/>
  <c r="BY31" i="11"/>
  <c r="BY17" i="11"/>
  <c r="BY14" i="11"/>
  <c r="BY85" i="11"/>
  <c r="BY19" i="11"/>
  <c r="BY22" i="11"/>
  <c r="BY61" i="11"/>
  <c r="BY21" i="11"/>
  <c r="BY26" i="11"/>
  <c r="BY45" i="11"/>
  <c r="BY15" i="11"/>
  <c r="BY69" i="11"/>
  <c r="BY48" i="11"/>
  <c r="BY63" i="11"/>
  <c r="BY57" i="11"/>
  <c r="BY24" i="11"/>
  <c r="BY67" i="11"/>
  <c r="BY62" i="11"/>
  <c r="BZ43" i="11"/>
  <c r="BZ74" i="11"/>
  <c r="BZ80" i="11"/>
  <c r="BZ79" i="11"/>
  <c r="BZ83" i="11"/>
  <c r="BZ27" i="11"/>
  <c r="BZ39" i="11"/>
  <c r="BZ76" i="11"/>
  <c r="BZ66" i="11"/>
  <c r="BZ34" i="11"/>
  <c r="BZ78" i="11"/>
  <c r="BZ33" i="11"/>
  <c r="BZ28" i="11"/>
  <c r="BZ36" i="11"/>
  <c r="BZ73" i="11"/>
  <c r="BZ82" i="11"/>
  <c r="BZ37" i="11"/>
  <c r="BZ60" i="11"/>
  <c r="BZ44" i="11"/>
  <c r="BZ77" i="11"/>
  <c r="BZ46" i="11"/>
  <c r="BZ52" i="11"/>
  <c r="BZ20" i="11"/>
  <c r="BZ25" i="11"/>
  <c r="BZ35" i="11"/>
  <c r="BZ86" i="11"/>
  <c r="BZ51" i="11"/>
  <c r="BZ56" i="11"/>
  <c r="BZ38" i="11"/>
  <c r="BZ58" i="11"/>
  <c r="BZ72" i="11"/>
  <c r="BZ54" i="11"/>
  <c r="BZ70" i="11"/>
  <c r="BZ18" i="11"/>
  <c r="BZ85" i="11"/>
  <c r="BZ61" i="11"/>
  <c r="BZ29" i="11"/>
  <c r="BZ45" i="11"/>
  <c r="BZ69" i="11"/>
  <c r="BZ19" i="11"/>
  <c r="BZ22" i="11"/>
  <c r="BZ21" i="11"/>
  <c r="BZ48" i="11"/>
  <c r="BZ63" i="11"/>
  <c r="BZ26" i="11"/>
  <c r="BZ57" i="11"/>
  <c r="BZ67" i="11"/>
  <c r="BZ62" i="11"/>
  <c r="BZ17" i="11"/>
  <c r="BZ15" i="11"/>
  <c r="BZ84" i="11"/>
  <c r="BZ53" i="11"/>
  <c r="BZ64" i="11"/>
  <c r="BZ24" i="11"/>
  <c r="BZ68" i="11"/>
  <c r="BZ13" i="11"/>
  <c r="BZ47" i="11"/>
  <c r="BZ55" i="11"/>
  <c r="BZ23" i="11"/>
  <c r="BZ41" i="11"/>
  <c r="BZ30" i="11"/>
  <c r="BZ65" i="11"/>
  <c r="BZ59" i="11"/>
  <c r="BZ31" i="11"/>
  <c r="BZ14" i="11"/>
  <c r="J146" i="34"/>
  <c r="R146" i="34" s="1"/>
  <c r="R15" i="34"/>
  <c r="BX43" i="11"/>
  <c r="BX83" i="11"/>
  <c r="BX79" i="11"/>
  <c r="BX74" i="11"/>
  <c r="BX80" i="11"/>
  <c r="BX28" i="11"/>
  <c r="BX56" i="11"/>
  <c r="BX38" i="11"/>
  <c r="BX58" i="11"/>
  <c r="BX20" i="11"/>
  <c r="BX72" i="11"/>
  <c r="BX78" i="11"/>
  <c r="BX54" i="11"/>
  <c r="BX82" i="11"/>
  <c r="BX70" i="11"/>
  <c r="BX39" i="11"/>
  <c r="BX76" i="11"/>
  <c r="BX66" i="11"/>
  <c r="BX25" i="11"/>
  <c r="BX86" i="11"/>
  <c r="BX27" i="11"/>
  <c r="BX36" i="11"/>
  <c r="BX73" i="11"/>
  <c r="BX34" i="11"/>
  <c r="BX37" i="11"/>
  <c r="BX35" i="11"/>
  <c r="BX60" i="11"/>
  <c r="BX44" i="11"/>
  <c r="BX77" i="11"/>
  <c r="BX46" i="11"/>
  <c r="BX18" i="11"/>
  <c r="BX51" i="11"/>
  <c r="BX33" i="11"/>
  <c r="BX52" i="11"/>
  <c r="BX47" i="11"/>
  <c r="BX55" i="11"/>
  <c r="BX21" i="11"/>
  <c r="BX41" i="11"/>
  <c r="BX65" i="11"/>
  <c r="BX24" i="11"/>
  <c r="BX59" i="11"/>
  <c r="BX14" i="11"/>
  <c r="BX84" i="11"/>
  <c r="BX61" i="11"/>
  <c r="BX23" i="11"/>
  <c r="BX30" i="11"/>
  <c r="BX45" i="11"/>
  <c r="BX13" i="11"/>
  <c r="BX69" i="11"/>
  <c r="BX48" i="11"/>
  <c r="BX63" i="11"/>
  <c r="BX57" i="11"/>
  <c r="BX67" i="11"/>
  <c r="BX62" i="11"/>
  <c r="BX17" i="11"/>
  <c r="BX85" i="11"/>
  <c r="BX19" i="11"/>
  <c r="BX22" i="11"/>
  <c r="BX53" i="11"/>
  <c r="BX26" i="11"/>
  <c r="BX29" i="11"/>
  <c r="BX64" i="11"/>
  <c r="BX68" i="11"/>
  <c r="BX31" i="11"/>
  <c r="BX15" i="11"/>
  <c r="BU43" i="11"/>
  <c r="BU79" i="11"/>
  <c r="BU83" i="11"/>
  <c r="BU74" i="11"/>
  <c r="BU80" i="11"/>
  <c r="BU38" i="11"/>
  <c r="BU73" i="11"/>
  <c r="BU35" i="11"/>
  <c r="BU60" i="11"/>
  <c r="BU33" i="11"/>
  <c r="BU77" i="11"/>
  <c r="BU18" i="11"/>
  <c r="BU27" i="11"/>
  <c r="BU39" i="11"/>
  <c r="BU34" i="11"/>
  <c r="BU86" i="11"/>
  <c r="BU28" i="11"/>
  <c r="BU56" i="11"/>
  <c r="BU36" i="11"/>
  <c r="BU82" i="11"/>
  <c r="BU58" i="11"/>
  <c r="BU37" i="11"/>
  <c r="BU72" i="11"/>
  <c r="BU78" i="11"/>
  <c r="BU54" i="11"/>
  <c r="BU44" i="11"/>
  <c r="BU46" i="11"/>
  <c r="BU70" i="11"/>
  <c r="BU52" i="11"/>
  <c r="BU76" i="11"/>
  <c r="BU66" i="11"/>
  <c r="BU20" i="11"/>
  <c r="BU25" i="11"/>
  <c r="BU51" i="11"/>
  <c r="BU69" i="11"/>
  <c r="BU47" i="11"/>
  <c r="BU23" i="11"/>
  <c r="BU41" i="11"/>
  <c r="BU63" i="11"/>
  <c r="BU30" i="11"/>
  <c r="BU29" i="11"/>
  <c r="BU57" i="11"/>
  <c r="BU67" i="11"/>
  <c r="BU62" i="11"/>
  <c r="BU14" i="11"/>
  <c r="BU84" i="11"/>
  <c r="BU53" i="11"/>
  <c r="BU45" i="11"/>
  <c r="BU64" i="11"/>
  <c r="BU68" i="11"/>
  <c r="BU31" i="11"/>
  <c r="BU55" i="11"/>
  <c r="BU19" i="11"/>
  <c r="BU22" i="11"/>
  <c r="BU21" i="11"/>
  <c r="BU48" i="11"/>
  <c r="BU26" i="11"/>
  <c r="BU65" i="11"/>
  <c r="BU59" i="11"/>
  <c r="BU17" i="11"/>
  <c r="BU85" i="11"/>
  <c r="BU61" i="11"/>
  <c r="BU24" i="11"/>
  <c r="BU15" i="11"/>
  <c r="BU13" i="11"/>
  <c r="AW78" i="21"/>
  <c r="AV160" i="1"/>
  <c r="AW183" i="19"/>
  <c r="W134" i="11"/>
  <c r="AS78" i="21"/>
  <c r="AS183" i="19"/>
  <c r="AR160" i="1"/>
  <c r="AU183" i="19"/>
  <c r="AT160" i="1"/>
  <c r="AU78" i="21"/>
  <c r="CB43" i="11"/>
  <c r="CB74" i="11"/>
  <c r="CB83" i="11"/>
  <c r="CB80" i="11"/>
  <c r="CB79" i="11"/>
  <c r="CB76" i="11"/>
  <c r="CB66" i="11"/>
  <c r="CB86" i="11"/>
  <c r="CB52" i="11"/>
  <c r="CB28" i="11"/>
  <c r="CB38" i="11"/>
  <c r="CB73" i="11"/>
  <c r="CB60" i="11"/>
  <c r="CB77" i="11"/>
  <c r="CB18" i="11"/>
  <c r="CB51" i="11"/>
  <c r="CB39" i="11"/>
  <c r="CB20" i="11"/>
  <c r="CB25" i="11"/>
  <c r="CB33" i="11"/>
  <c r="CB82" i="11"/>
  <c r="CB27" i="11"/>
  <c r="CB56" i="11"/>
  <c r="CB36" i="11"/>
  <c r="CB58" i="11"/>
  <c r="CB34" i="11"/>
  <c r="CB37" i="11"/>
  <c r="CB35" i="11"/>
  <c r="CB72" i="11"/>
  <c r="CB78" i="11"/>
  <c r="CB54" i="11"/>
  <c r="CB44" i="11"/>
  <c r="CB46" i="11"/>
  <c r="CB70" i="11"/>
  <c r="CB84" i="11"/>
  <c r="CB19" i="11"/>
  <c r="CB22" i="11"/>
  <c r="CB61" i="11"/>
  <c r="CB26" i="11"/>
  <c r="CB69" i="11"/>
  <c r="CB47" i="11"/>
  <c r="CB21" i="11"/>
  <c r="CB41" i="11"/>
  <c r="CB63" i="11"/>
  <c r="CB57" i="11"/>
  <c r="CB67" i="11"/>
  <c r="CB62" i="11"/>
  <c r="CB14" i="11"/>
  <c r="CB85" i="11"/>
  <c r="CB53" i="11"/>
  <c r="CB23" i="11"/>
  <c r="CB30" i="11"/>
  <c r="CB29" i="11"/>
  <c r="CB45" i="11"/>
  <c r="CB64" i="11"/>
  <c r="CB24" i="11"/>
  <c r="CB68" i="11"/>
  <c r="CB31" i="11"/>
  <c r="CB15" i="11"/>
  <c r="CB13" i="11"/>
  <c r="CB55" i="11"/>
  <c r="CB48" i="11"/>
  <c r="CB65" i="11"/>
  <c r="CB59" i="11"/>
  <c r="CB17" i="11"/>
  <c r="CA43" i="11"/>
  <c r="CA83" i="11"/>
  <c r="CA80" i="11"/>
  <c r="CA74" i="11"/>
  <c r="CA79" i="11"/>
  <c r="CA28" i="11"/>
  <c r="CA36" i="11"/>
  <c r="CA82" i="11"/>
  <c r="CA34" i="11"/>
  <c r="CA37" i="11"/>
  <c r="CA44" i="11"/>
  <c r="CA33" i="11"/>
  <c r="CA46" i="11"/>
  <c r="CA51" i="11"/>
  <c r="CA52" i="11"/>
  <c r="CA56" i="11"/>
  <c r="CA58" i="11"/>
  <c r="CA20" i="11"/>
  <c r="CA25" i="11"/>
  <c r="CA35" i="11"/>
  <c r="CA72" i="11"/>
  <c r="CA78" i="11"/>
  <c r="CA54" i="11"/>
  <c r="CA70" i="11"/>
  <c r="CA38" i="11"/>
  <c r="CA76" i="11"/>
  <c r="CA66" i="11"/>
  <c r="CA18" i="11"/>
  <c r="CA27" i="11"/>
  <c r="CA39" i="11"/>
  <c r="CA73" i="11"/>
  <c r="CA60" i="11"/>
  <c r="CA86" i="11"/>
  <c r="CA77" i="11"/>
  <c r="CA19" i="11"/>
  <c r="CA22" i="11"/>
  <c r="CA53" i="11"/>
  <c r="CA21" i="11"/>
  <c r="CA48" i="11"/>
  <c r="CA26" i="11"/>
  <c r="CA29" i="11"/>
  <c r="CA64" i="11"/>
  <c r="CA68" i="11"/>
  <c r="CA31" i="11"/>
  <c r="CA17" i="11"/>
  <c r="CA15" i="11"/>
  <c r="CA13" i="11"/>
  <c r="CA85" i="11"/>
  <c r="CA55" i="11"/>
  <c r="CA65" i="11"/>
  <c r="CA24" i="11"/>
  <c r="CA59" i="11"/>
  <c r="CA47" i="11"/>
  <c r="CA61" i="11"/>
  <c r="CA23" i="11"/>
  <c r="CA41" i="11"/>
  <c r="CA14" i="11"/>
  <c r="CA84" i="11"/>
  <c r="CA69" i="11"/>
  <c r="CA63" i="11"/>
  <c r="CA30" i="11"/>
  <c r="CA45" i="11"/>
  <c r="CA57" i="11"/>
  <c r="CA67" i="11"/>
  <c r="CA62" i="11"/>
  <c r="AZ183" i="19"/>
  <c r="AY160" i="1"/>
  <c r="AZ78" i="21"/>
  <c r="BT43" i="11"/>
  <c r="BT83" i="11"/>
  <c r="BT80" i="11"/>
  <c r="BT74" i="11"/>
  <c r="BT79" i="11"/>
  <c r="BT56" i="11"/>
  <c r="BT39" i="11"/>
  <c r="BT58" i="11"/>
  <c r="BT20" i="11"/>
  <c r="BT25" i="11"/>
  <c r="BT72" i="11"/>
  <c r="BT78" i="11"/>
  <c r="BT54" i="11"/>
  <c r="BT70" i="11"/>
  <c r="BT36" i="11"/>
  <c r="BT76" i="11"/>
  <c r="BT66" i="11"/>
  <c r="BT37" i="11"/>
  <c r="BT44" i="11"/>
  <c r="BT33" i="11"/>
  <c r="BT46" i="11"/>
  <c r="BT18" i="11"/>
  <c r="BT82" i="11"/>
  <c r="BT27" i="11"/>
  <c r="BT73" i="11"/>
  <c r="BT35" i="11"/>
  <c r="BT60" i="11"/>
  <c r="BT86" i="11"/>
  <c r="BT77" i="11"/>
  <c r="BT52" i="11"/>
  <c r="BT28" i="11"/>
  <c r="BT38" i="11"/>
  <c r="BT34" i="11"/>
  <c r="BT51" i="11"/>
  <c r="BT85" i="11"/>
  <c r="BT55" i="11"/>
  <c r="BT45" i="11"/>
  <c r="BT65" i="11"/>
  <c r="BT24" i="11"/>
  <c r="BT59" i="11"/>
  <c r="BT61" i="11"/>
  <c r="BT48" i="11"/>
  <c r="BT23" i="11"/>
  <c r="BT29" i="11"/>
  <c r="BT13" i="11"/>
  <c r="BT84" i="11"/>
  <c r="BT69" i="11"/>
  <c r="BT63" i="11"/>
  <c r="BT30" i="11"/>
  <c r="BT57" i="11"/>
  <c r="BT67" i="11"/>
  <c r="BT62" i="11"/>
  <c r="BT31" i="11"/>
  <c r="BT17" i="11"/>
  <c r="BT47" i="11"/>
  <c r="BT19" i="11"/>
  <c r="BT22" i="11"/>
  <c r="BT53" i="11"/>
  <c r="BT21" i="11"/>
  <c r="BT41" i="11"/>
  <c r="BT26" i="11"/>
  <c r="BT64" i="11"/>
  <c r="BT68" i="11"/>
  <c r="BT15" i="11"/>
  <c r="BT14" i="11"/>
  <c r="BA160" i="1"/>
  <c r="BB78" i="21"/>
  <c r="BB183" i="19"/>
  <c r="L57" i="18"/>
  <c r="AX78" i="21"/>
  <c r="AW160" i="1"/>
  <c r="AX183" i="19"/>
  <c r="CC43" i="11"/>
  <c r="CC80" i="11"/>
  <c r="CC83" i="11"/>
  <c r="CC74" i="11"/>
  <c r="CC79" i="11"/>
  <c r="CC36" i="11"/>
  <c r="CC25" i="11"/>
  <c r="CC37" i="11"/>
  <c r="CC44" i="11"/>
  <c r="CC46" i="11"/>
  <c r="CC52" i="11"/>
  <c r="CC82" i="11"/>
  <c r="CC27" i="11"/>
  <c r="CC28" i="11"/>
  <c r="CC56" i="11"/>
  <c r="CC58" i="11"/>
  <c r="CC34" i="11"/>
  <c r="CC35" i="11"/>
  <c r="CC72" i="11"/>
  <c r="CC54" i="11"/>
  <c r="CC33" i="11"/>
  <c r="CC70" i="11"/>
  <c r="CC18" i="11"/>
  <c r="CC51" i="11"/>
  <c r="CC38" i="11"/>
  <c r="CC76" i="11"/>
  <c r="CC66" i="11"/>
  <c r="CC39" i="11"/>
  <c r="CC73" i="11"/>
  <c r="CC20" i="11"/>
  <c r="CC78" i="11"/>
  <c r="CC60" i="11"/>
  <c r="CC86" i="11"/>
  <c r="CC77" i="11"/>
  <c r="CC53" i="11"/>
  <c r="CC48" i="11"/>
  <c r="CC23" i="11"/>
  <c r="CC30" i="11"/>
  <c r="CC64" i="11"/>
  <c r="CC68" i="11"/>
  <c r="CC15" i="11"/>
  <c r="CC13" i="11"/>
  <c r="CC85" i="11"/>
  <c r="CC55" i="11"/>
  <c r="CC29" i="11"/>
  <c r="CC65" i="11"/>
  <c r="CC59" i="11"/>
  <c r="CC31" i="11"/>
  <c r="CC17" i="11"/>
  <c r="CC47" i="11"/>
  <c r="CC19" i="11"/>
  <c r="CC61" i="11"/>
  <c r="CC41" i="11"/>
  <c r="CC14" i="11"/>
  <c r="CC84" i="11"/>
  <c r="CC69" i="11"/>
  <c r="CC22" i="11"/>
  <c r="CC21" i="11"/>
  <c r="CC63" i="11"/>
  <c r="CC26" i="11"/>
  <c r="CC45" i="11"/>
  <c r="CC57" i="11"/>
  <c r="CC24" i="11"/>
  <c r="CC67" i="11"/>
  <c r="CC62" i="11"/>
  <c r="H40" i="22"/>
  <c r="R68" i="34"/>
  <c r="R25" i="34"/>
  <c r="R46" i="34"/>
  <c r="R85" i="34"/>
  <c r="R103" i="34"/>
  <c r="R39" i="34"/>
  <c r="R76" i="34"/>
  <c r="R33" i="34"/>
  <c r="R92" i="34"/>
  <c r="R126" i="34"/>
  <c r="R111" i="34"/>
  <c r="AY43" i="23"/>
  <c r="AT43" i="23"/>
  <c r="R101" i="34"/>
  <c r="R75" i="34"/>
  <c r="R32" i="34"/>
  <c r="R91" i="34"/>
  <c r="R48" i="34"/>
  <c r="R30" i="34"/>
  <c r="R90" i="34"/>
  <c r="R47" i="34"/>
  <c r="R127" i="34"/>
  <c r="R114" i="34"/>
  <c r="R27" i="34"/>
  <c r="R67" i="34"/>
  <c r="R24" i="34"/>
  <c r="R74" i="34"/>
  <c r="R31" i="34"/>
  <c r="R78" i="34"/>
  <c r="R79" i="34"/>
  <c r="R95" i="34"/>
  <c r="R84" i="34"/>
  <c r="R41" i="34"/>
  <c r="R100" i="34"/>
  <c r="R57" i="34"/>
  <c r="R125" i="34"/>
  <c r="R112" i="34"/>
  <c r="R131" i="34"/>
  <c r="AC43" i="23"/>
  <c r="E164" i="12" s="1"/>
  <c r="F143" i="34" s="1"/>
  <c r="N143" i="34" s="1"/>
  <c r="R83" i="34"/>
  <c r="R40" i="34"/>
  <c r="R99" i="34"/>
  <c r="R56" i="34"/>
  <c r="R93" i="34"/>
  <c r="R50" i="34"/>
  <c r="R29" i="34"/>
  <c r="R45" i="34"/>
  <c r="R130" i="34"/>
  <c r="R117" i="34"/>
  <c r="BR27" i="23"/>
  <c r="I11" i="5"/>
  <c r="BS32" i="23"/>
  <c r="CK57" i="18"/>
  <c r="CK59" i="18" s="1"/>
  <c r="BJ43" i="36" s="1"/>
  <c r="BO59" i="18"/>
  <c r="BS59" i="18"/>
  <c r="AS43" i="36" s="1"/>
  <c r="DU43" i="36" s="1"/>
  <c r="AQ85" i="19"/>
  <c r="BC85" i="19" s="1"/>
  <c r="BC131" i="19"/>
  <c r="GK40" i="18"/>
  <c r="GB40" i="18"/>
  <c r="GD40" i="18"/>
  <c r="GI40" i="18"/>
  <c r="GG40" i="18"/>
  <c r="GH40" i="18"/>
  <c r="GE40" i="18"/>
  <c r="GC40" i="18"/>
  <c r="GF40" i="18"/>
  <c r="GA40" i="18"/>
  <c r="GJ40" i="18"/>
  <c r="GL40" i="18"/>
  <c r="CB59" i="18"/>
  <c r="BB43" i="36" s="1"/>
  <c r="AQ43" i="23"/>
  <c r="P16" i="23"/>
  <c r="D137" i="12" s="1"/>
  <c r="BG183" i="19"/>
  <c r="CH26" i="18"/>
  <c r="CJ57" i="18"/>
  <c r="AH43" i="23"/>
  <c r="DJ43" i="23" s="1"/>
  <c r="BG78" i="21"/>
  <c r="BR65" i="11"/>
  <c r="BR64" i="11"/>
  <c r="BR48" i="11"/>
  <c r="CH57" i="18"/>
  <c r="BR67" i="11"/>
  <c r="BR22" i="11"/>
  <c r="BR26" i="11"/>
  <c r="BR53" i="11"/>
  <c r="BR62" i="11"/>
  <c r="CI57" i="18"/>
  <c r="CI59" i="18" s="1"/>
  <c r="BH43" i="36" s="1"/>
  <c r="BR63" i="11"/>
  <c r="GM34" i="18"/>
  <c r="CM57" i="18"/>
  <c r="CM59" i="18" s="1"/>
  <c r="BL43" i="36" s="1"/>
  <c r="GM17" i="18"/>
  <c r="GM31" i="18"/>
  <c r="GM35" i="18"/>
  <c r="BR30" i="11"/>
  <c r="FE57" i="18"/>
  <c r="BR24" i="11"/>
  <c r="AS10" i="11"/>
  <c r="GL25" i="18"/>
  <c r="GH25" i="18"/>
  <c r="GD25" i="18"/>
  <c r="GK25" i="18"/>
  <c r="GG25" i="18"/>
  <c r="GC25" i="18"/>
  <c r="GJ25" i="18"/>
  <c r="GF25" i="18"/>
  <c r="GB25" i="18"/>
  <c r="GI25" i="18"/>
  <c r="GE25" i="18"/>
  <c r="GA25" i="18"/>
  <c r="AH78" i="17"/>
  <c r="BT12" i="5" s="1"/>
  <c r="AF79" i="17"/>
  <c r="GJ49" i="18"/>
  <c r="GF49" i="18"/>
  <c r="GB49" i="18"/>
  <c r="GI49" i="18"/>
  <c r="GE49" i="18"/>
  <c r="GA49" i="18"/>
  <c r="GL49" i="18"/>
  <c r="GH49" i="18"/>
  <c r="GD49" i="18"/>
  <c r="GK49" i="18"/>
  <c r="GG49" i="18"/>
  <c r="GC49" i="18"/>
  <c r="CC81" i="11"/>
  <c r="BS81" i="11"/>
  <c r="BX81" i="11"/>
  <c r="BV81" i="11"/>
  <c r="BW81" i="11"/>
  <c r="CB81" i="11"/>
  <c r="BU81" i="11"/>
  <c r="BZ81" i="11"/>
  <c r="CA81" i="11"/>
  <c r="BY81" i="11"/>
  <c r="CD81" i="11"/>
  <c r="BT81" i="11"/>
  <c r="GI46" i="18"/>
  <c r="GE46" i="18"/>
  <c r="GA46" i="18"/>
  <c r="GK46" i="18"/>
  <c r="GG46" i="18"/>
  <c r="GC46" i="18"/>
  <c r="GJ46" i="18"/>
  <c r="GB46" i="18"/>
  <c r="GH46" i="18"/>
  <c r="GF46" i="18"/>
  <c r="GL46" i="18"/>
  <c r="GD46" i="18"/>
  <c r="GJ48" i="18"/>
  <c r="GF48" i="18"/>
  <c r="GB48" i="18"/>
  <c r="GI48" i="18"/>
  <c r="GE48" i="18"/>
  <c r="GA48" i="18"/>
  <c r="GL48" i="18"/>
  <c r="GH48" i="18"/>
  <c r="GD48" i="18"/>
  <c r="GK48" i="18"/>
  <c r="GG48" i="18"/>
  <c r="GC48" i="18"/>
  <c r="GI36" i="18"/>
  <c r="GE36" i="18"/>
  <c r="GA36" i="18"/>
  <c r="GK36" i="18"/>
  <c r="GG36" i="18"/>
  <c r="GC36" i="18"/>
  <c r="GJ36" i="18"/>
  <c r="GB36" i="18"/>
  <c r="GH36" i="18"/>
  <c r="GF36" i="18"/>
  <c r="GL36" i="18"/>
  <c r="GD36" i="18"/>
  <c r="FZ52" i="18"/>
  <c r="X52" i="18"/>
  <c r="FZ42" i="18"/>
  <c r="GL32" i="18"/>
  <c r="GH32" i="18"/>
  <c r="GD32" i="18"/>
  <c r="GK32" i="18"/>
  <c r="GG32" i="18"/>
  <c r="GC32" i="18"/>
  <c r="GJ32" i="18"/>
  <c r="GF32" i="18"/>
  <c r="GB32" i="18"/>
  <c r="GI32" i="18"/>
  <c r="GE32" i="18"/>
  <c r="GA32" i="18"/>
  <c r="BS30" i="23"/>
  <c r="BS11" i="5"/>
  <c r="GI41" i="18"/>
  <c r="GE41" i="18"/>
  <c r="GA41" i="18"/>
  <c r="GK41" i="18"/>
  <c r="GG41" i="18"/>
  <c r="GC41" i="18"/>
  <c r="GF41" i="18"/>
  <c r="GL41" i="18"/>
  <c r="GD41" i="18"/>
  <c r="GJ41" i="18"/>
  <c r="GB41" i="18"/>
  <c r="GH41" i="18"/>
  <c r="GH10" i="18"/>
  <c r="GK10" i="18"/>
  <c r="GG10" i="18"/>
  <c r="GC10" i="18"/>
  <c r="GJ10" i="18"/>
  <c r="GB10" i="18"/>
  <c r="GF10" i="18"/>
  <c r="GI10" i="18"/>
  <c r="GE10" i="18"/>
  <c r="GA10" i="18"/>
  <c r="GL10" i="18"/>
  <c r="GD10" i="18"/>
  <c r="GI45" i="18"/>
  <c r="GE45" i="18"/>
  <c r="GA45" i="18"/>
  <c r="GK45" i="18"/>
  <c r="GG45" i="18"/>
  <c r="GC45" i="18"/>
  <c r="GF45" i="18"/>
  <c r="GL45" i="18"/>
  <c r="GD45" i="18"/>
  <c r="GJ45" i="18"/>
  <c r="GB45" i="18"/>
  <c r="GH45" i="18"/>
  <c r="GJ53" i="18"/>
  <c r="GF53" i="18"/>
  <c r="GB53" i="18"/>
  <c r="GI53" i="18"/>
  <c r="GE53" i="18"/>
  <c r="GA53" i="18"/>
  <c r="GL53" i="18"/>
  <c r="GH53" i="18"/>
  <c r="GD53" i="18"/>
  <c r="GK53" i="18"/>
  <c r="GG53" i="18"/>
  <c r="GC53" i="18"/>
  <c r="BS31" i="23"/>
  <c r="GJ50" i="18"/>
  <c r="GF50" i="18"/>
  <c r="GB50" i="18"/>
  <c r="GI50" i="18"/>
  <c r="GE50" i="18"/>
  <c r="GA50" i="18"/>
  <c r="GL50" i="18"/>
  <c r="GH50" i="18"/>
  <c r="GD50" i="18"/>
  <c r="GK50" i="18"/>
  <c r="GG50" i="18"/>
  <c r="GC50" i="18"/>
  <c r="FZ18" i="18"/>
  <c r="FZ47" i="18"/>
  <c r="AW213" i="19"/>
  <c r="AW15" i="19" s="1"/>
  <c r="GG21" i="18"/>
  <c r="GA21" i="18"/>
  <c r="GI38" i="18"/>
  <c r="GE38" i="18"/>
  <c r="GA38" i="18"/>
  <c r="GK38" i="18"/>
  <c r="GG38" i="18"/>
  <c r="GC38" i="18"/>
  <c r="GJ38" i="18"/>
  <c r="GB38" i="18"/>
  <c r="GH38" i="18"/>
  <c r="GF38" i="18"/>
  <c r="GL38" i="18"/>
  <c r="GD38" i="18"/>
  <c r="GL16" i="18"/>
  <c r="GD16" i="18"/>
  <c r="GK16" i="18"/>
  <c r="GG16" i="18"/>
  <c r="GC16" i="18"/>
  <c r="GJ16" i="18"/>
  <c r="GF16" i="18"/>
  <c r="GB16" i="18"/>
  <c r="GI16" i="18"/>
  <c r="GE16" i="18"/>
  <c r="GA16" i="18"/>
  <c r="GH16" i="18"/>
  <c r="AT79" i="17"/>
  <c r="AV78" i="17"/>
  <c r="BT14" i="5" s="1"/>
  <c r="BT32" i="36" s="1"/>
  <c r="GL33" i="18"/>
  <c r="GH33" i="18"/>
  <c r="GD33" i="18"/>
  <c r="GK33" i="18"/>
  <c r="GG33" i="18"/>
  <c r="GC33" i="18"/>
  <c r="GJ33" i="18"/>
  <c r="GF33" i="18"/>
  <c r="GB33" i="18"/>
  <c r="GI33" i="18"/>
  <c r="GE33" i="18"/>
  <c r="GA33" i="18"/>
  <c r="GI43" i="18"/>
  <c r="GE43" i="18"/>
  <c r="GA43" i="18"/>
  <c r="GK43" i="18"/>
  <c r="GG43" i="18"/>
  <c r="GC43" i="18"/>
  <c r="GF43" i="18"/>
  <c r="GL43" i="18"/>
  <c r="GD43" i="18"/>
  <c r="GJ43" i="18"/>
  <c r="GB43" i="18"/>
  <c r="GH43" i="18"/>
  <c r="GJ54" i="18"/>
  <c r="GF54" i="18"/>
  <c r="GB54" i="18"/>
  <c r="GI54" i="18"/>
  <c r="GE54" i="18"/>
  <c r="GA54" i="18"/>
  <c r="GL54" i="18"/>
  <c r="GH54" i="18"/>
  <c r="GD54" i="18"/>
  <c r="GK54" i="18"/>
  <c r="GG54" i="18"/>
  <c r="GC54" i="18"/>
  <c r="GJ51" i="18"/>
  <c r="GF51" i="18"/>
  <c r="GB51" i="18"/>
  <c r="GI51" i="18"/>
  <c r="GE51" i="18"/>
  <c r="GA51" i="18"/>
  <c r="GL51" i="18"/>
  <c r="GH51" i="18"/>
  <c r="GD51" i="18"/>
  <c r="GK51" i="18"/>
  <c r="GG51" i="18"/>
  <c r="GC51" i="18"/>
  <c r="GL19" i="18"/>
  <c r="GH19" i="18"/>
  <c r="GD19" i="18"/>
  <c r="GK19" i="18"/>
  <c r="GG19" i="18"/>
  <c r="GC19" i="18"/>
  <c r="GJ19" i="18"/>
  <c r="GF19" i="18"/>
  <c r="GB19" i="18"/>
  <c r="GI19" i="18"/>
  <c r="GE19" i="18"/>
  <c r="GA19" i="18"/>
  <c r="AM79" i="17"/>
  <c r="AO78" i="17"/>
  <c r="BT13" i="5" s="1"/>
  <c r="BT31" i="36" s="1"/>
  <c r="GI39" i="18"/>
  <c r="GE39" i="18"/>
  <c r="GA39" i="18"/>
  <c r="GK39" i="18"/>
  <c r="GG39" i="18"/>
  <c r="GC39" i="18"/>
  <c r="GF39" i="18"/>
  <c r="GL39" i="18"/>
  <c r="GD39" i="18"/>
  <c r="GJ39" i="18"/>
  <c r="GB39" i="18"/>
  <c r="GH39" i="18"/>
  <c r="FZ37" i="18"/>
  <c r="BR29" i="11"/>
  <c r="BR21" i="11"/>
  <c r="BZ59" i="18"/>
  <c r="AZ43" i="36" s="1"/>
  <c r="GJ55" i="18"/>
  <c r="GF55" i="18"/>
  <c r="GB55" i="18"/>
  <c r="GI55" i="18"/>
  <c r="GE55" i="18"/>
  <c r="GA55" i="18"/>
  <c r="GL55" i="18"/>
  <c r="GH55" i="18"/>
  <c r="GD55" i="18"/>
  <c r="GK55" i="18"/>
  <c r="GG55" i="18"/>
  <c r="GC55" i="18"/>
  <c r="GI44" i="18"/>
  <c r="GE44" i="18"/>
  <c r="GA44" i="18"/>
  <c r="GK44" i="18"/>
  <c r="GG44" i="18"/>
  <c r="GC44" i="18"/>
  <c r="GJ44" i="18"/>
  <c r="GB44" i="18"/>
  <c r="GH44" i="18"/>
  <c r="GF44" i="18"/>
  <c r="GL44" i="18"/>
  <c r="GD44" i="18"/>
  <c r="BT42" i="11"/>
  <c r="CD42" i="11"/>
  <c r="BY42" i="11"/>
  <c r="CA42" i="11"/>
  <c r="BZ42" i="11"/>
  <c r="BU42" i="11"/>
  <c r="CB42" i="11"/>
  <c r="BW42" i="11"/>
  <c r="BV42" i="11"/>
  <c r="BX42" i="11"/>
  <c r="BS42" i="11"/>
  <c r="CC42" i="11"/>
  <c r="GJ56" i="18"/>
  <c r="GF56" i="18"/>
  <c r="GB56" i="18"/>
  <c r="GI56" i="18"/>
  <c r="GE56" i="18"/>
  <c r="GA56" i="18"/>
  <c r="GL56" i="18"/>
  <c r="GH56" i="18"/>
  <c r="GD56" i="18"/>
  <c r="GK56" i="18"/>
  <c r="GG56" i="18"/>
  <c r="GC56" i="18"/>
  <c r="GL23" i="18"/>
  <c r="GH23" i="18"/>
  <c r="GD23" i="18"/>
  <c r="GK23" i="18"/>
  <c r="GG23" i="18"/>
  <c r="GC23" i="18"/>
  <c r="GJ23" i="18"/>
  <c r="GF23" i="18"/>
  <c r="GB23" i="18"/>
  <c r="GI23" i="18"/>
  <c r="GE23" i="18"/>
  <c r="GA23" i="18"/>
  <c r="T75" i="19"/>
  <c r="T14" i="19" s="1"/>
  <c r="T12" i="19" s="1"/>
  <c r="T42" i="22"/>
  <c r="AV10" i="11"/>
  <c r="S42" i="22"/>
  <c r="S75" i="19"/>
  <c r="S14" i="19" s="1"/>
  <c r="S12" i="19" s="1"/>
  <c r="X42" i="22"/>
  <c r="X75" i="19"/>
  <c r="X14" i="19" s="1"/>
  <c r="X12" i="19" s="1"/>
  <c r="Y189" i="19"/>
  <c r="AC205" i="19"/>
  <c r="Y81" i="19"/>
  <c r="Z42" i="22"/>
  <c r="Z75" i="19"/>
  <c r="Z14" i="19" s="1"/>
  <c r="Z12" i="19" s="1"/>
  <c r="AR85" i="21"/>
  <c r="DN85" i="21" s="1"/>
  <c r="Q19" i="17"/>
  <c r="O20" i="17" s="1"/>
  <c r="N20" i="17" s="1"/>
  <c r="M19" i="17"/>
  <c r="S19" i="17"/>
  <c r="T19" i="17"/>
  <c r="AY10" i="11"/>
  <c r="AQ10" i="11"/>
  <c r="AQ84" i="21"/>
  <c r="DL84" i="21" s="1"/>
  <c r="AW84" i="21"/>
  <c r="BA84" i="21"/>
  <c r="AX84" i="21"/>
  <c r="BR55" i="11"/>
  <c r="D18" i="26"/>
  <c r="BR16" i="11"/>
  <c r="BR61" i="11"/>
  <c r="D34" i="13"/>
  <c r="E155" i="34" s="1"/>
  <c r="M155" i="34" s="1"/>
  <c r="B19" i="26"/>
  <c r="B14" i="26" s="1"/>
  <c r="P205" i="19"/>
  <c r="O189" i="19"/>
  <c r="P62" i="21"/>
  <c r="O60" i="21"/>
  <c r="CP60" i="21" s="1"/>
  <c r="O81" i="19"/>
  <c r="P167" i="19"/>
  <c r="GL24" i="18"/>
  <c r="GG24" i="18"/>
  <c r="GB24" i="18"/>
  <c r="GH24" i="18"/>
  <c r="GC24" i="18"/>
  <c r="GI24" i="18"/>
  <c r="GD24" i="18"/>
  <c r="GJ24" i="18"/>
  <c r="GE24" i="18"/>
  <c r="GK24" i="18"/>
  <c r="GF24" i="18"/>
  <c r="GA24" i="18"/>
  <c r="FL22" i="18"/>
  <c r="FM22" i="18" s="1"/>
  <c r="R22" i="18"/>
  <c r="R37" i="18"/>
  <c r="R18" i="18"/>
  <c r="R20" i="18"/>
  <c r="R47" i="18"/>
  <c r="R42" i="18"/>
  <c r="EW57" i="18"/>
  <c r="CC57" i="18"/>
  <c r="FA57" i="18"/>
  <c r="AV43" i="23"/>
  <c r="EZ57" i="18"/>
  <c r="FD57" i="18"/>
  <c r="FB57" i="18"/>
  <c r="CC26" i="18"/>
  <c r="Q11" i="18"/>
  <c r="FH57" i="18"/>
  <c r="F91" i="21"/>
  <c r="AZ213" i="19"/>
  <c r="AZ15" i="19" s="1"/>
  <c r="CP26" i="18"/>
  <c r="BR17" i="11"/>
  <c r="AZ84" i="21"/>
  <c r="AS84" i="21"/>
  <c r="FJ57" i="18"/>
  <c r="BN50" i="11"/>
  <c r="BL86" i="21" s="1"/>
  <c r="AW10" i="11"/>
  <c r="AR10" i="11"/>
  <c r="BR59" i="11"/>
  <c r="AT10" i="11"/>
  <c r="BB10" i="11"/>
  <c r="BC86" i="21"/>
  <c r="G97" i="12" s="1"/>
  <c r="AY84" i="21"/>
  <c r="AP84" i="21"/>
  <c r="AU10" i="11"/>
  <c r="BA10" i="11"/>
  <c r="BM50" i="11"/>
  <c r="BK86" i="21" s="1"/>
  <c r="BF50" i="11"/>
  <c r="BD86" i="21" s="1"/>
  <c r="DY86" i="21" s="1"/>
  <c r="BP50" i="11"/>
  <c r="BN86" i="21" s="1"/>
  <c r="BR57" i="11"/>
  <c r="BN12" i="11"/>
  <c r="BL85" i="21" s="1"/>
  <c r="BM12" i="11"/>
  <c r="BK85" i="21" s="1"/>
  <c r="BR19" i="11"/>
  <c r="BL12" i="11"/>
  <c r="BJ85" i="21" s="1"/>
  <c r="AX10" i="11"/>
  <c r="AV84" i="21"/>
  <c r="BB84" i="21"/>
  <c r="BP12" i="11"/>
  <c r="BN85" i="21" s="1"/>
  <c r="AZ10" i="11"/>
  <c r="AT85" i="21"/>
  <c r="DS85" i="21" s="1"/>
  <c r="BD12" i="11"/>
  <c r="BR15" i="11"/>
  <c r="BC10" i="11"/>
  <c r="BQ12" i="11"/>
  <c r="BO85" i="21" s="1"/>
  <c r="BL50" i="11"/>
  <c r="BJ86" i="21" s="1"/>
  <c r="CO57" i="18"/>
  <c r="AH21" i="17"/>
  <c r="J12" i="5" s="1"/>
  <c r="J30" i="36" s="1"/>
  <c r="AF22" i="17"/>
  <c r="BR68" i="11"/>
  <c r="I30" i="23"/>
  <c r="FF57" i="18"/>
  <c r="BD50" i="11"/>
  <c r="FC57" i="18"/>
  <c r="CF57" i="18"/>
  <c r="CF59" i="18" s="1"/>
  <c r="BE43" i="36" s="1"/>
  <c r="CG57" i="18"/>
  <c r="CG59" i="18" s="1"/>
  <c r="BF43" i="36" s="1"/>
  <c r="BC215" i="19"/>
  <c r="CQ24" i="18"/>
  <c r="CO26" i="18"/>
  <c r="CP57" i="18"/>
  <c r="AR213" i="19"/>
  <c r="AR15" i="19" s="1"/>
  <c r="BG12" i="11"/>
  <c r="BE85" i="21" s="1"/>
  <c r="BR47" i="11"/>
  <c r="BI12" i="11"/>
  <c r="BG85" i="21" s="1"/>
  <c r="CN57" i="18"/>
  <c r="BB213" i="19"/>
  <c r="BB15" i="19" s="1"/>
  <c r="BR81" i="11"/>
  <c r="I101" i="34"/>
  <c r="Q101" i="34" s="1"/>
  <c r="Q54" i="34"/>
  <c r="I97" i="34"/>
  <c r="Q97" i="34" s="1"/>
  <c r="BA213" i="19"/>
  <c r="BA15" i="19" s="1"/>
  <c r="E10" i="22"/>
  <c r="Q55" i="34"/>
  <c r="I98" i="34"/>
  <c r="Q98" i="34" s="1"/>
  <c r="BJ50" i="11"/>
  <c r="BH86" i="21" s="1"/>
  <c r="BQ50" i="11"/>
  <c r="BO86" i="21" s="1"/>
  <c r="AT213" i="19"/>
  <c r="AT15" i="19" s="1"/>
  <c r="AS213" i="19"/>
  <c r="AS15" i="19" s="1"/>
  <c r="BK12" i="11"/>
  <c r="BI85" i="21" s="1"/>
  <c r="Q56" i="34"/>
  <c r="I99" i="34"/>
  <c r="Q99" i="34" s="1"/>
  <c r="Q53" i="34"/>
  <c r="I96" i="34"/>
  <c r="Q96" i="34" s="1"/>
  <c r="BH12" i="11"/>
  <c r="BF85" i="21" s="1"/>
  <c r="CL57" i="18"/>
  <c r="CL59" i="18" s="1"/>
  <c r="BK43" i="36" s="1"/>
  <c r="Q52" i="34"/>
  <c r="I95" i="34"/>
  <c r="Q95" i="34" s="1"/>
  <c r="I100" i="34"/>
  <c r="Q100" i="34" s="1"/>
  <c r="I125" i="34"/>
  <c r="Q125" i="34" s="1"/>
  <c r="I75" i="34"/>
  <c r="Q75" i="34" s="1"/>
  <c r="BK50" i="11"/>
  <c r="BI86" i="21" s="1"/>
  <c r="BH50" i="11"/>
  <c r="BF86" i="21" s="1"/>
  <c r="BG50" i="11"/>
  <c r="BE86" i="21" s="1"/>
  <c r="BO50" i="11"/>
  <c r="BM86" i="21" s="1"/>
  <c r="BI50" i="11"/>
  <c r="BG86" i="21" s="1"/>
  <c r="I76" i="34"/>
  <c r="Q76" i="34" s="1"/>
  <c r="I74" i="34"/>
  <c r="Q74" i="34" s="1"/>
  <c r="I66" i="34"/>
  <c r="Q66" i="34" s="1"/>
  <c r="BJ12" i="11"/>
  <c r="BH85" i="21" s="1"/>
  <c r="BO12" i="11"/>
  <c r="BM85" i="21" s="1"/>
  <c r="Q124" i="34"/>
  <c r="FY41" i="18"/>
  <c r="FY50" i="18"/>
  <c r="BR77" i="11"/>
  <c r="BR36" i="11"/>
  <c r="BR31" i="11"/>
  <c r="CQ53" i="18"/>
  <c r="F95" i="12"/>
  <c r="F35" i="13" s="1"/>
  <c r="G156" i="34" s="1"/>
  <c r="O156" i="34" s="1"/>
  <c r="BR14" i="11"/>
  <c r="FI57" i="18"/>
  <c r="CQ54" i="18"/>
  <c r="DN15" i="18"/>
  <c r="DM26" i="18"/>
  <c r="BK293" i="19"/>
  <c r="BK258" i="19" s="1"/>
  <c r="BK215" i="19"/>
  <c r="FK42" i="18"/>
  <c r="DN10" i="18"/>
  <c r="DM12" i="18"/>
  <c r="FY38" i="18"/>
  <c r="D71" i="12"/>
  <c r="D35" i="13"/>
  <c r="E156" i="34" s="1"/>
  <c r="M156" i="34" s="1"/>
  <c r="DL59" i="18"/>
  <c r="I128" i="34"/>
  <c r="Q128" i="34" s="1"/>
  <c r="FT47" i="18"/>
  <c r="FV47" i="18"/>
  <c r="FP47" i="18"/>
  <c r="FQ47" i="18"/>
  <c r="FS47" i="18"/>
  <c r="FX47" i="18"/>
  <c r="FR47" i="18"/>
  <c r="FO47" i="18"/>
  <c r="FU47" i="18"/>
  <c r="FW47" i="18"/>
  <c r="FN47" i="18"/>
  <c r="FM47" i="18"/>
  <c r="BH293" i="19"/>
  <c r="BH258" i="19" s="1"/>
  <c r="BH215" i="19"/>
  <c r="D56" i="13"/>
  <c r="E143" i="34"/>
  <c r="M143" i="34" s="1"/>
  <c r="FN24" i="18"/>
  <c r="FO24" i="18" s="1"/>
  <c r="FP24" i="18" s="1"/>
  <c r="FQ24" i="18" s="1"/>
  <c r="FR24" i="18" s="1"/>
  <c r="FS24" i="18" s="1"/>
  <c r="FT24" i="18" s="1"/>
  <c r="FU24" i="18" s="1"/>
  <c r="FV24" i="18" s="1"/>
  <c r="FW24" i="18" s="1"/>
  <c r="FX24" i="18" s="1"/>
  <c r="BO293" i="19"/>
  <c r="BO258" i="19" s="1"/>
  <c r="BO215" i="19"/>
  <c r="BR66" i="11"/>
  <c r="BR38" i="11"/>
  <c r="BR27" i="11"/>
  <c r="BR60" i="11"/>
  <c r="BR78" i="11"/>
  <c r="BR52" i="11"/>
  <c r="BR86" i="11"/>
  <c r="BR72" i="11"/>
  <c r="BR54" i="11"/>
  <c r="BR69" i="11"/>
  <c r="BR43" i="11"/>
  <c r="BR83" i="11"/>
  <c r="CN26" i="18"/>
  <c r="CQ52" i="18"/>
  <c r="FN54" i="18"/>
  <c r="FO54" i="18" s="1"/>
  <c r="FP54" i="18" s="1"/>
  <c r="FQ54" i="18" s="1"/>
  <c r="FR54" i="18" s="1"/>
  <c r="FS54" i="18" s="1"/>
  <c r="FT54" i="18" s="1"/>
  <c r="FU54" i="18" s="1"/>
  <c r="FV54" i="18" s="1"/>
  <c r="FW54" i="18" s="1"/>
  <c r="FX54" i="18" s="1"/>
  <c r="AU213" i="19"/>
  <c r="AU15" i="19" s="1"/>
  <c r="I131" i="34"/>
  <c r="Q131" i="34" s="1"/>
  <c r="Q24" i="34"/>
  <c r="I67" i="34"/>
  <c r="Q67" i="34" s="1"/>
  <c r="I69" i="34"/>
  <c r="Q69" i="34" s="1"/>
  <c r="BD299" i="19"/>
  <c r="BP299" i="19" s="1"/>
  <c r="BP256" i="19"/>
  <c r="BD296" i="19"/>
  <c r="BP296" i="19" s="1"/>
  <c r="BP253" i="19"/>
  <c r="K17" i="23"/>
  <c r="D89" i="21"/>
  <c r="FY49" i="18"/>
  <c r="P124" i="34"/>
  <c r="P132" i="34" s="1"/>
  <c r="H132" i="34"/>
  <c r="DK60" i="18"/>
  <c r="F15" i="22" s="1"/>
  <c r="FY45" i="18"/>
  <c r="G13" i="22"/>
  <c r="AE27" i="18"/>
  <c r="DN29" i="18"/>
  <c r="DM57" i="18"/>
  <c r="FY39" i="18"/>
  <c r="E85" i="19"/>
  <c r="P131" i="19"/>
  <c r="CQ25" i="18"/>
  <c r="CQ56" i="18"/>
  <c r="M317" i="1"/>
  <c r="M30" i="22"/>
  <c r="CM30" i="22" s="1"/>
  <c r="BR44" i="11"/>
  <c r="BR46" i="11"/>
  <c r="BR40" i="11"/>
  <c r="BR73" i="11"/>
  <c r="BR13" i="11"/>
  <c r="BR20" i="11"/>
  <c r="BR56" i="11"/>
  <c r="BR70" i="11"/>
  <c r="BR58" i="11"/>
  <c r="BR74" i="11"/>
  <c r="BR84" i="11"/>
  <c r="BR85" i="11"/>
  <c r="E77" i="19"/>
  <c r="P79" i="19"/>
  <c r="BJ293" i="19"/>
  <c r="BJ258" i="19" s="1"/>
  <c r="BJ215" i="19"/>
  <c r="FY43" i="18"/>
  <c r="P119" i="34"/>
  <c r="FY44" i="18"/>
  <c r="I126" i="34"/>
  <c r="Q126" i="34" s="1"/>
  <c r="BR42" i="11"/>
  <c r="Q36" i="34"/>
  <c r="I79" i="34"/>
  <c r="Q79" i="34" s="1"/>
  <c r="FN55" i="18"/>
  <c r="FO55" i="18" s="1"/>
  <c r="FP55" i="18" s="1"/>
  <c r="FQ55" i="18" s="1"/>
  <c r="FR55" i="18" s="1"/>
  <c r="FS55" i="18" s="1"/>
  <c r="FT55" i="18" s="1"/>
  <c r="FU55" i="18" s="1"/>
  <c r="FV55" i="18" s="1"/>
  <c r="FW55" i="18" s="1"/>
  <c r="FX55" i="18" s="1"/>
  <c r="I72" i="34"/>
  <c r="Q72" i="34" s="1"/>
  <c r="BD298" i="19"/>
  <c r="BP298" i="19" s="1"/>
  <c r="BP255" i="19"/>
  <c r="BD295" i="19"/>
  <c r="BP295" i="19" s="1"/>
  <c r="BP252" i="19"/>
  <c r="M20" i="23"/>
  <c r="L40" i="22"/>
  <c r="L20" i="23"/>
  <c r="AP258" i="19"/>
  <c r="AD213" i="19"/>
  <c r="I127" i="34"/>
  <c r="Q127" i="34" s="1"/>
  <c r="FK37" i="18"/>
  <c r="BN293" i="19"/>
  <c r="BN258" i="19" s="1"/>
  <c r="BN215" i="19"/>
  <c r="FV37" i="18"/>
  <c r="FP37" i="18"/>
  <c r="FM37" i="18"/>
  <c r="FU37" i="18"/>
  <c r="FR37" i="18"/>
  <c r="FX37" i="18"/>
  <c r="FN37" i="18"/>
  <c r="FS37" i="18"/>
  <c r="FO37" i="18"/>
  <c r="FW37" i="18"/>
  <c r="FT37" i="18"/>
  <c r="FQ37" i="18"/>
  <c r="BR32" i="11"/>
  <c r="BR35" i="11"/>
  <c r="BR37" i="11"/>
  <c r="BR79" i="11"/>
  <c r="Q34" i="34"/>
  <c r="I77" i="34"/>
  <c r="Q77" i="34" s="1"/>
  <c r="Q27" i="34"/>
  <c r="I70" i="34"/>
  <c r="Q70" i="34" s="1"/>
  <c r="FQ42" i="18"/>
  <c r="FP42" i="18"/>
  <c r="FR42" i="18"/>
  <c r="FS42" i="18"/>
  <c r="FT42" i="18"/>
  <c r="FM42" i="18"/>
  <c r="FN42" i="18"/>
  <c r="FX42" i="18"/>
  <c r="FO42" i="18"/>
  <c r="FV42" i="18"/>
  <c r="FU42" i="18"/>
  <c r="FW42" i="18"/>
  <c r="I68" i="34"/>
  <c r="Q68" i="34" s="1"/>
  <c r="BP254" i="19"/>
  <c r="BD297" i="19"/>
  <c r="BP297" i="19" s="1"/>
  <c r="BD294" i="19"/>
  <c r="BP294" i="19" s="1"/>
  <c r="BP251" i="19"/>
  <c r="J40" i="22"/>
  <c r="K40" i="22"/>
  <c r="K20" i="23"/>
  <c r="I71" i="34"/>
  <c r="Q71" i="34" s="1"/>
  <c r="K59" i="18"/>
  <c r="AY213" i="19"/>
  <c r="AY15" i="19" s="1"/>
  <c r="I129" i="34"/>
  <c r="Q129" i="34" s="1"/>
  <c r="FY46" i="18"/>
  <c r="BR25" i="11"/>
  <c r="BR51" i="11"/>
  <c r="BR76" i="11"/>
  <c r="BR82" i="11"/>
  <c r="BE293" i="19"/>
  <c r="BE258" i="19" s="1"/>
  <c r="BE215" i="19"/>
  <c r="CQ12" i="18"/>
  <c r="V12" i="18"/>
  <c r="FG57" i="18"/>
  <c r="BF12" i="11"/>
  <c r="BD85" i="21" s="1"/>
  <c r="EB85" i="21" s="1"/>
  <c r="AQ258" i="19"/>
  <c r="BC286" i="19"/>
  <c r="FM18" i="18"/>
  <c r="F14" i="22"/>
  <c r="AD58" i="18"/>
  <c r="FY48" i="18"/>
  <c r="CQ55" i="18"/>
  <c r="Q111" i="34"/>
  <c r="Q119" i="34" s="1"/>
  <c r="I119" i="34"/>
  <c r="BR23" i="11"/>
  <c r="BR39" i="11"/>
  <c r="BR28" i="11"/>
  <c r="BR33" i="11"/>
  <c r="BR75" i="11"/>
  <c r="BR18" i="11"/>
  <c r="BR34" i="11"/>
  <c r="BR71" i="11"/>
  <c r="BR41" i="11"/>
  <c r="BR45" i="11"/>
  <c r="BR80" i="11"/>
  <c r="BF293" i="19"/>
  <c r="BF258" i="19" s="1"/>
  <c r="BF215" i="19"/>
  <c r="G12" i="22"/>
  <c r="AE13" i="18"/>
  <c r="BI215" i="19"/>
  <c r="BI293" i="19"/>
  <c r="BI258" i="19" s="1"/>
  <c r="AV213" i="19"/>
  <c r="AV15" i="19" s="1"/>
  <c r="FY51" i="18"/>
  <c r="I130" i="34"/>
  <c r="Q130" i="34" s="1"/>
  <c r="BM293" i="19"/>
  <c r="BM258" i="19" s="1"/>
  <c r="BM215" i="19"/>
  <c r="AX213" i="19"/>
  <c r="AX15" i="19" s="1"/>
  <c r="BG293" i="19"/>
  <c r="BG258" i="19" s="1"/>
  <c r="BG215" i="19"/>
  <c r="CE57" i="18"/>
  <c r="CE59" i="18" s="1"/>
  <c r="BD43" i="36" s="1"/>
  <c r="BL293" i="19"/>
  <c r="BL258" i="19" s="1"/>
  <c r="BL215" i="19"/>
  <c r="Q35" i="34"/>
  <c r="I78" i="34"/>
  <c r="Q78" i="34" s="1"/>
  <c r="Q37" i="34"/>
  <c r="I80" i="34"/>
  <c r="Q80" i="34" s="1"/>
  <c r="BD293" i="19"/>
  <c r="BP250" i="19"/>
  <c r="BD215" i="19"/>
  <c r="I42" i="22"/>
  <c r="I75" i="19"/>
  <c r="I14" i="19" s="1"/>
  <c r="I12" i="19" s="1"/>
  <c r="I73" i="34"/>
  <c r="Q73" i="34" s="1"/>
  <c r="Q15" i="19"/>
  <c r="AC15" i="19" s="1"/>
  <c r="AC213" i="19"/>
  <c r="E35" i="13"/>
  <c r="F156" i="34" s="1"/>
  <c r="N156" i="34" s="1"/>
  <c r="AH55" i="17"/>
  <c r="AU12" i="5" s="1"/>
  <c r="AF56" i="17"/>
  <c r="AF67" i="17"/>
  <c r="AH66" i="17"/>
  <c r="BG12" i="5" s="1"/>
  <c r="AF45" i="17"/>
  <c r="AH44" i="17"/>
  <c r="AI12" i="5" s="1"/>
  <c r="AT30" i="23"/>
  <c r="BF30" i="23"/>
  <c r="AH30" i="23"/>
  <c r="AG27" i="23"/>
  <c r="BE27" i="23"/>
  <c r="AS27" i="23"/>
  <c r="V31" i="23"/>
  <c r="V11" i="5"/>
  <c r="AT23" i="17"/>
  <c r="AV22" i="17"/>
  <c r="K14" i="5" s="1"/>
  <c r="FY16" i="18"/>
  <c r="FY33" i="18"/>
  <c r="AH32" i="23"/>
  <c r="V32" i="23"/>
  <c r="AT67" i="17"/>
  <c r="AV66" i="17"/>
  <c r="BG14" i="5" s="1"/>
  <c r="AM34" i="17"/>
  <c r="AO33" i="17"/>
  <c r="W13" i="5" s="1"/>
  <c r="AT11" i="5"/>
  <c r="AT31" i="23"/>
  <c r="AT34" i="17"/>
  <c r="AV33" i="17"/>
  <c r="W14" i="5" s="1"/>
  <c r="BF32" i="23"/>
  <c r="AV55" i="17"/>
  <c r="AU14" i="5" s="1"/>
  <c r="AT56" i="17"/>
  <c r="U27" i="23"/>
  <c r="AH11" i="5"/>
  <c r="AH31" i="23"/>
  <c r="AO55" i="17"/>
  <c r="AU13" i="5" s="1"/>
  <c r="AM56" i="17"/>
  <c r="BF31" i="23"/>
  <c r="BF11" i="5"/>
  <c r="FY36" i="18"/>
  <c r="V15" i="18"/>
  <c r="AT32" i="23"/>
  <c r="FY10" i="18"/>
  <c r="J32" i="23"/>
  <c r="AM45" i="17"/>
  <c r="AO44" i="17"/>
  <c r="AI13" i="5" s="1"/>
  <c r="AV44" i="17"/>
  <c r="AI14" i="5" s="1"/>
  <c r="AT45" i="17"/>
  <c r="AO66" i="17"/>
  <c r="BG13" i="5" s="1"/>
  <c r="AM67" i="17"/>
  <c r="AO23" i="17"/>
  <c r="L13" i="5" s="1"/>
  <c r="AM24" i="17"/>
  <c r="D19" i="23"/>
  <c r="FK11" i="18"/>
  <c r="FK12" i="18" s="1"/>
  <c r="EY12" i="18"/>
  <c r="EY57" i="18"/>
  <c r="FK29" i="18"/>
  <c r="DP30" i="18"/>
  <c r="FL29" i="18"/>
  <c r="Q29" i="18"/>
  <c r="V57" i="18"/>
  <c r="D14" i="19"/>
  <c r="EY15" i="18"/>
  <c r="FY32" i="18"/>
  <c r="K31" i="23"/>
  <c r="FN11" i="18"/>
  <c r="FN12" i="18" s="1"/>
  <c r="FP11" i="18"/>
  <c r="FP12" i="18" s="1"/>
  <c r="FR11" i="18"/>
  <c r="FR12" i="18" s="1"/>
  <c r="FT11" i="18"/>
  <c r="FT12" i="18" s="1"/>
  <c r="FV11" i="18"/>
  <c r="FV12" i="18" s="1"/>
  <c r="FM11" i="18"/>
  <c r="FO11" i="18"/>
  <c r="FO12" i="18" s="1"/>
  <c r="FQ11" i="18"/>
  <c r="FQ12" i="18" s="1"/>
  <c r="FS11" i="18"/>
  <c r="FS12" i="18" s="1"/>
  <c r="FU11" i="18"/>
  <c r="FU12" i="18" s="1"/>
  <c r="FW11" i="18"/>
  <c r="FW12" i="18" s="1"/>
  <c r="FX11" i="18"/>
  <c r="FX12" i="18" s="1"/>
  <c r="Q57" i="18" l="1"/>
  <c r="Q12" i="18"/>
  <c r="GK21" i="18"/>
  <c r="X18" i="18"/>
  <c r="X30" i="18"/>
  <c r="X42" i="18"/>
  <c r="X37" i="18"/>
  <c r="X47" i="18"/>
  <c r="X22" i="18"/>
  <c r="X20" i="18"/>
  <c r="BQ60" i="18"/>
  <c r="GB21" i="18"/>
  <c r="GL21" i="18"/>
  <c r="GF21" i="18"/>
  <c r="GK30" i="18"/>
  <c r="GF30" i="18"/>
  <c r="GA30" i="18"/>
  <c r="GD30" i="18"/>
  <c r="GE30" i="18"/>
  <c r="GL30" i="18"/>
  <c r="GG30" i="18"/>
  <c r="GB30" i="18"/>
  <c r="GJ30" i="18"/>
  <c r="GH30" i="18"/>
  <c r="GC30" i="18"/>
  <c r="GI30" i="18"/>
  <c r="FY30" i="18"/>
  <c r="GE21" i="18"/>
  <c r="GJ21" i="18"/>
  <c r="GD21" i="18"/>
  <c r="GI21" i="18"/>
  <c r="GC21" i="18"/>
  <c r="AB60" i="21"/>
  <c r="AC60" i="21" s="1"/>
  <c r="AC89" i="21" s="1"/>
  <c r="DK65" i="21"/>
  <c r="DR65" i="21" s="1"/>
  <c r="L76" i="12" s="1"/>
  <c r="BA43" i="23"/>
  <c r="R118" i="34"/>
  <c r="R52" i="34"/>
  <c r="R36" i="34"/>
  <c r="R23" i="34"/>
  <c r="R113" i="34"/>
  <c r="R34" i="34"/>
  <c r="AN167" i="19"/>
  <c r="AN81" i="19" s="1"/>
  <c r="AN77" i="19" s="1"/>
  <c r="AN189" i="19"/>
  <c r="AN87" i="19" s="1"/>
  <c r="AN83" i="19" s="1"/>
  <c r="AN42" i="22" s="1"/>
  <c r="N40" i="22"/>
  <c r="N20" i="23"/>
  <c r="CG107" i="21"/>
  <c r="CG105" i="21"/>
  <c r="R26" i="34"/>
  <c r="R58" i="34"/>
  <c r="R42" i="34"/>
  <c r="L17" i="23"/>
  <c r="M17" i="36"/>
  <c r="M14" i="36" s="1"/>
  <c r="ED21" i="23"/>
  <c r="EE21" i="23" s="1"/>
  <c r="M142" i="12" s="1"/>
  <c r="ED29" i="23"/>
  <c r="EE29" i="23" s="1"/>
  <c r="M150" i="12" s="1"/>
  <c r="CG15" i="23"/>
  <c r="CG29" i="23"/>
  <c r="R43" i="34"/>
  <c r="R35" i="34"/>
  <c r="R49" i="34"/>
  <c r="J119" i="34"/>
  <c r="M17" i="23"/>
  <c r="R116" i="34"/>
  <c r="R37" i="34"/>
  <c r="R51" i="34"/>
  <c r="R44" i="34"/>
  <c r="R59" i="34"/>
  <c r="R28" i="34"/>
  <c r="R38" i="34"/>
  <c r="R53" i="34"/>
  <c r="R54" i="34"/>
  <c r="J61" i="34"/>
  <c r="R60" i="34"/>
  <c r="R55" i="34"/>
  <c r="N17" i="23"/>
  <c r="N14" i="23" s="1"/>
  <c r="AW43" i="23"/>
  <c r="CE7" i="36"/>
  <c r="R115" i="34"/>
  <c r="J128" i="34"/>
  <c r="R128" i="34" s="1"/>
  <c r="DC59" i="18"/>
  <c r="CA43" i="36" s="1"/>
  <c r="AY189" i="19"/>
  <c r="AY87" i="19" s="1"/>
  <c r="AY83" i="19" s="1"/>
  <c r="AY42" i="22" s="1"/>
  <c r="J104" i="34"/>
  <c r="R104" i="34" s="1"/>
  <c r="BN183" i="19"/>
  <c r="BN205" i="19" s="1"/>
  <c r="AL189" i="19"/>
  <c r="AL87" i="19" s="1"/>
  <c r="AL83" i="19" s="1"/>
  <c r="AL42" i="22" s="1"/>
  <c r="BO183" i="19"/>
  <c r="BO205" i="19" s="1"/>
  <c r="BF183" i="19"/>
  <c r="BF205" i="19" s="1"/>
  <c r="AF189" i="19"/>
  <c r="AF87" i="19" s="1"/>
  <c r="AF83" i="19" s="1"/>
  <c r="AF42" i="22" s="1"/>
  <c r="BA62" i="21"/>
  <c r="BA60" i="21" s="1"/>
  <c r="AF167" i="19"/>
  <c r="AF81" i="19" s="1"/>
  <c r="AF77" i="19" s="1"/>
  <c r="BF78" i="21"/>
  <c r="DZ82" i="21"/>
  <c r="BK78" i="21"/>
  <c r="AB75" i="19"/>
  <c r="AB14" i="19" s="1"/>
  <c r="AB12" i="19" s="1"/>
  <c r="AE62" i="21"/>
  <c r="DG62" i="21" s="1"/>
  <c r="BK183" i="19"/>
  <c r="BK205" i="19" s="1"/>
  <c r="BJ183" i="19"/>
  <c r="BJ205" i="19" s="1"/>
  <c r="AE167" i="19"/>
  <c r="AE81" i="19" s="1"/>
  <c r="AE77" i="19" s="1"/>
  <c r="BI183" i="19"/>
  <c r="BI205" i="19" s="1"/>
  <c r="BB62" i="21"/>
  <c r="BB60" i="21" s="1"/>
  <c r="BB89" i="21" s="1"/>
  <c r="BB160" i="1"/>
  <c r="AE189" i="19"/>
  <c r="AE87" i="19" s="1"/>
  <c r="AE83" i="19" s="1"/>
  <c r="AE75" i="19" s="1"/>
  <c r="AE14" i="19" s="1"/>
  <c r="AE12" i="19" s="1"/>
  <c r="BE78" i="21"/>
  <c r="BM183" i="19"/>
  <c r="BM205" i="19" s="1"/>
  <c r="BE82" i="21"/>
  <c r="DK62" i="21"/>
  <c r="AB19" i="36"/>
  <c r="DX82" i="21"/>
  <c r="AL167" i="19"/>
  <c r="AL81" i="19" s="1"/>
  <c r="AL77" i="19" s="1"/>
  <c r="CW62" i="21"/>
  <c r="BH183" i="19"/>
  <c r="BH205" i="19" s="1"/>
  <c r="AR62" i="21"/>
  <c r="AY167" i="19"/>
  <c r="AY81" i="19" s="1"/>
  <c r="AY77" i="19" s="1"/>
  <c r="AY75" i="19" s="1"/>
  <c r="AY14" i="19" s="1"/>
  <c r="AY12" i="19" s="1"/>
  <c r="BD78" i="21"/>
  <c r="EB82" i="21"/>
  <c r="E34" i="13"/>
  <c r="F155" i="34" s="1"/>
  <c r="N155" i="34" s="1"/>
  <c r="E71" i="12"/>
  <c r="E106" i="12" s="1"/>
  <c r="DF62" i="21"/>
  <c r="BO187" i="19"/>
  <c r="BO209" i="19" s="1"/>
  <c r="AO189" i="19"/>
  <c r="AO87" i="19" s="1"/>
  <c r="AO83" i="19" s="1"/>
  <c r="AO42" i="22" s="1"/>
  <c r="AP42" i="22" s="1"/>
  <c r="F36" i="12" s="1"/>
  <c r="F59" i="25" s="1"/>
  <c r="DN82" i="21"/>
  <c r="AO167" i="19"/>
  <c r="AO81" i="19" s="1"/>
  <c r="AO77" i="19" s="1"/>
  <c r="BH82" i="21"/>
  <c r="EA43" i="36"/>
  <c r="FZ20" i="18"/>
  <c r="FP19" i="18"/>
  <c r="FQ19" i="18" s="1"/>
  <c r="FR19" i="18" s="1"/>
  <c r="FS19" i="18" s="1"/>
  <c r="DZ43" i="36"/>
  <c r="FN18" i="18"/>
  <c r="FO18" i="18" s="1"/>
  <c r="AU43" i="23"/>
  <c r="DL43" i="23"/>
  <c r="BM78" i="21"/>
  <c r="DW82" i="21"/>
  <c r="DP82" i="21"/>
  <c r="AY60" i="21"/>
  <c r="AY89" i="21" s="1"/>
  <c r="DO43" i="36"/>
  <c r="BJ82" i="21"/>
  <c r="AQ190" i="19"/>
  <c r="BC190" i="19" s="1"/>
  <c r="BC168" i="19"/>
  <c r="DU82" i="21"/>
  <c r="EA82" i="21"/>
  <c r="DY82" i="21"/>
  <c r="DT82" i="21"/>
  <c r="BC63" i="21"/>
  <c r="G74" i="12" s="1"/>
  <c r="DY63" i="21"/>
  <c r="DV82" i="21"/>
  <c r="CR31" i="36"/>
  <c r="CQ62" i="21"/>
  <c r="V19" i="36"/>
  <c r="V19" i="23"/>
  <c r="AC62" i="21"/>
  <c r="C19" i="26"/>
  <c r="C21" i="26" s="1"/>
  <c r="C22" i="26" s="1"/>
  <c r="AC167" i="19"/>
  <c r="X20" i="17"/>
  <c r="V20" i="17"/>
  <c r="D19" i="17"/>
  <c r="F19" i="17"/>
  <c r="B19" i="17"/>
  <c r="FQ23" i="18"/>
  <c r="FE21" i="18"/>
  <c r="FP20" i="18"/>
  <c r="FP21" i="18"/>
  <c r="FC20" i="18"/>
  <c r="EM26" i="18"/>
  <c r="EM59" i="18" s="1"/>
  <c r="AF91" i="21" s="1"/>
  <c r="EN18" i="18"/>
  <c r="FB19" i="18"/>
  <c r="ER19" i="18"/>
  <c r="FC18" i="18"/>
  <c r="EG16" i="18"/>
  <c r="EH16" i="18" s="1"/>
  <c r="EI16" i="18" s="1"/>
  <c r="ET16" i="18"/>
  <c r="EU16" i="18" s="1"/>
  <c r="EV16" i="18" s="1"/>
  <c r="EW16" i="18" s="1"/>
  <c r="EZ15" i="18"/>
  <c r="FD16" i="18"/>
  <c r="EA26" i="18"/>
  <c r="EA59" i="18" s="1"/>
  <c r="U91" i="21" s="1"/>
  <c r="EB15" i="18"/>
  <c r="EB26" i="18" s="1"/>
  <c r="EB59" i="18" s="1"/>
  <c r="V91" i="21" s="1"/>
  <c r="V93" i="21" s="1"/>
  <c r="EQ15" i="18"/>
  <c r="AH62" i="21"/>
  <c r="V17" i="19"/>
  <c r="V21" i="22" s="1"/>
  <c r="AP187" i="19"/>
  <c r="AM42" i="22"/>
  <c r="BL183" i="19"/>
  <c r="W42" i="22"/>
  <c r="X19" i="36" s="1"/>
  <c r="W75" i="19"/>
  <c r="W14" i="19" s="1"/>
  <c r="W12" i="19" s="1"/>
  <c r="X17" i="19" s="1"/>
  <c r="X21" i="22" s="1"/>
  <c r="AA75" i="19"/>
  <c r="AA14" i="19" s="1"/>
  <c r="AA12" i="19" s="1"/>
  <c r="AA18" i="19" s="1"/>
  <c r="AA43" i="22" s="1"/>
  <c r="AA40" i="22" s="1"/>
  <c r="BE187" i="19"/>
  <c r="DH82" i="21"/>
  <c r="AF62" i="21"/>
  <c r="BM82" i="21"/>
  <c r="BM187" i="19"/>
  <c r="BM209" i="19" s="1"/>
  <c r="BN82" i="21"/>
  <c r="BN187" i="19"/>
  <c r="BN209" i="19" s="1"/>
  <c r="R42" i="22"/>
  <c r="S19" i="36" s="1"/>
  <c r="R75" i="19"/>
  <c r="R14" i="19" s="1"/>
  <c r="R12" i="19" s="1"/>
  <c r="AC209" i="19"/>
  <c r="Q189" i="19"/>
  <c r="Q87" i="19" s="1"/>
  <c r="Q83" i="19" s="1"/>
  <c r="Q42" i="22" s="1"/>
  <c r="AJ209" i="19"/>
  <c r="AJ189" i="19" s="1"/>
  <c r="AJ87" i="19" s="1"/>
  <c r="AJ83" i="19" s="1"/>
  <c r="AJ167" i="19"/>
  <c r="AJ81" i="19" s="1"/>
  <c r="AJ77" i="19" s="1"/>
  <c r="BC82" i="21"/>
  <c r="G93" i="12" s="1"/>
  <c r="DS82" i="21"/>
  <c r="BG187" i="19"/>
  <c r="BG209" i="19" s="1"/>
  <c r="BG82" i="21"/>
  <c r="BD187" i="19"/>
  <c r="BD82" i="21"/>
  <c r="AH209" i="19"/>
  <c r="AH189" i="19" s="1"/>
  <c r="AH87" i="19" s="1"/>
  <c r="AH83" i="19" s="1"/>
  <c r="AH167" i="19"/>
  <c r="AH81" i="19" s="1"/>
  <c r="AH77" i="19" s="1"/>
  <c r="AL62" i="21"/>
  <c r="AL60" i="21" s="1"/>
  <c r="AL89" i="21" s="1"/>
  <c r="DL82" i="21"/>
  <c r="AJ62" i="21"/>
  <c r="DM82" i="21"/>
  <c r="AK62" i="21"/>
  <c r="AK60" i="21" s="1"/>
  <c r="AK89" i="21" s="1"/>
  <c r="AO62" i="21"/>
  <c r="AO60" i="21" s="1"/>
  <c r="AO89" i="21" s="1"/>
  <c r="AP82" i="21"/>
  <c r="F93" i="12" s="1"/>
  <c r="F73" i="12" s="1"/>
  <c r="AQ209" i="19"/>
  <c r="BC209" i="19" s="1"/>
  <c r="BC187" i="19"/>
  <c r="BF82" i="21"/>
  <c r="BF187" i="19"/>
  <c r="BF209" i="19" s="1"/>
  <c r="AK209" i="19"/>
  <c r="AK189" i="19" s="1"/>
  <c r="AK87" i="19" s="1"/>
  <c r="AK83" i="19" s="1"/>
  <c r="AK167" i="19"/>
  <c r="AK81" i="19" s="1"/>
  <c r="AK77" i="19" s="1"/>
  <c r="AM167" i="19"/>
  <c r="AM81" i="19" s="1"/>
  <c r="AM77" i="19" s="1"/>
  <c r="AM75" i="19" s="1"/>
  <c r="AM14" i="19" s="1"/>
  <c r="AM12" i="19" s="1"/>
  <c r="BK187" i="19"/>
  <c r="BK209" i="19" s="1"/>
  <c r="BK82" i="21"/>
  <c r="DD82" i="21"/>
  <c r="AM62" i="21"/>
  <c r="AM60" i="21" s="1"/>
  <c r="AM89" i="21" s="1"/>
  <c r="CL20" i="36"/>
  <c r="H14" i="23"/>
  <c r="DS43" i="36"/>
  <c r="CH30" i="36"/>
  <c r="EB43" i="36"/>
  <c r="DQ43" i="36"/>
  <c r="DW43" i="36"/>
  <c r="EC43" i="36"/>
  <c r="DY43" i="36"/>
  <c r="BC43" i="36"/>
  <c r="DT43" i="36"/>
  <c r="DV43" i="36"/>
  <c r="DI43" i="36"/>
  <c r="AA19" i="36"/>
  <c r="AP43" i="36"/>
  <c r="K14" i="36"/>
  <c r="CI14" i="36" s="1"/>
  <c r="N14" i="36"/>
  <c r="J27" i="36"/>
  <c r="CH27" i="36" s="1"/>
  <c r="CI42" i="22"/>
  <c r="I19" i="36"/>
  <c r="J19" i="36"/>
  <c r="T19" i="36"/>
  <c r="U19" i="36"/>
  <c r="L14" i="36"/>
  <c r="CE30" i="36"/>
  <c r="CE47" i="36"/>
  <c r="CE23" i="36"/>
  <c r="CE49" i="36"/>
  <c r="CE21" i="36"/>
  <c r="CE43" i="36"/>
  <c r="EF7" i="36"/>
  <c r="EF29" i="36" s="1"/>
  <c r="ED25" i="36"/>
  <c r="ED21" i="36"/>
  <c r="EE21" i="36" s="1"/>
  <c r="ED28" i="36"/>
  <c r="EE28" i="36" s="1"/>
  <c r="ED18" i="36"/>
  <c r="EE18" i="36" s="1"/>
  <c r="ED43" i="36"/>
  <c r="ED16" i="36"/>
  <c r="EE16" i="36" s="1"/>
  <c r="ED41" i="36"/>
  <c r="ED15" i="36"/>
  <c r="EE15" i="36" s="1"/>
  <c r="CF41" i="36"/>
  <c r="CF45" i="36"/>
  <c r="CF35" i="36"/>
  <c r="CF28" i="36"/>
  <c r="CF25" i="36"/>
  <c r="CF16" i="36"/>
  <c r="CF15" i="36"/>
  <c r="CF37" i="36"/>
  <c r="CF36" i="36"/>
  <c r="CF32" i="36"/>
  <c r="CF23" i="36"/>
  <c r="CF21" i="36"/>
  <c r="CF27" i="36"/>
  <c r="CF50" i="36"/>
  <c r="CF47" i="36"/>
  <c r="CF34" i="36"/>
  <c r="CF30" i="36"/>
  <c r="CF18" i="36"/>
  <c r="CF17" i="36"/>
  <c r="CF43" i="36"/>
  <c r="CF20" i="36"/>
  <c r="CF39" i="36"/>
  <c r="CF31" i="36"/>
  <c r="CF49" i="36"/>
  <c r="CF19" i="36"/>
  <c r="CF14" i="36"/>
  <c r="CF12" i="36"/>
  <c r="L7" i="24"/>
  <c r="E209" i="38" s="1"/>
  <c r="AI31" i="36"/>
  <c r="L31" i="36"/>
  <c r="CJ31" i="36" s="1"/>
  <c r="K32" i="36"/>
  <c r="AU31" i="36"/>
  <c r="BF27" i="36"/>
  <c r="AU30" i="36"/>
  <c r="BS27" i="36"/>
  <c r="AH27" i="36"/>
  <c r="BG31" i="36"/>
  <c r="W32" i="36"/>
  <c r="W31" i="36"/>
  <c r="BG30" i="36"/>
  <c r="BT30" i="36"/>
  <c r="AI32" i="36"/>
  <c r="AU32" i="36"/>
  <c r="BG32" i="36"/>
  <c r="AI30" i="36"/>
  <c r="AT27" i="36"/>
  <c r="V27" i="36"/>
  <c r="DZ86" i="21"/>
  <c r="CX62" i="21"/>
  <c r="DN78" i="21"/>
  <c r="DQ78" i="21"/>
  <c r="CY62" i="21"/>
  <c r="CK60" i="21"/>
  <c r="DB43" i="23"/>
  <c r="DA43" i="23"/>
  <c r="EB86" i="21"/>
  <c r="DP85" i="21"/>
  <c r="DM85" i="21"/>
  <c r="CJ60" i="21"/>
  <c r="DY85" i="21"/>
  <c r="CV60" i="21"/>
  <c r="CN60" i="21"/>
  <c r="DH43" i="23"/>
  <c r="DZ85" i="21"/>
  <c r="DX85" i="21"/>
  <c r="EC86" i="21"/>
  <c r="CL60" i="21"/>
  <c r="DF43" i="23"/>
  <c r="EA86" i="21"/>
  <c r="DQ85" i="21"/>
  <c r="EA85" i="21"/>
  <c r="CQ60" i="21"/>
  <c r="DO85" i="21"/>
  <c r="T89" i="21"/>
  <c r="T93" i="21" s="1"/>
  <c r="DD78" i="21"/>
  <c r="CS60" i="21"/>
  <c r="L68" i="12"/>
  <c r="L29" i="13"/>
  <c r="F138" i="38" s="1"/>
  <c r="F154" i="38" s="1"/>
  <c r="N154" i="38" s="1"/>
  <c r="ED41" i="23"/>
  <c r="DI60" i="21"/>
  <c r="CO60" i="21"/>
  <c r="DD84" i="21"/>
  <c r="DU85" i="21"/>
  <c r="DB62" i="21"/>
  <c r="CS89" i="21"/>
  <c r="Z89" i="21"/>
  <c r="CT60" i="21"/>
  <c r="ED16" i="23"/>
  <c r="EE16" i="23" s="1"/>
  <c r="M137" i="12" s="1"/>
  <c r="DI43" i="23"/>
  <c r="ED28" i="23"/>
  <c r="EE28" i="23" s="1"/>
  <c r="M149" i="12" s="1"/>
  <c r="ED15" i="23"/>
  <c r="EE15" i="23" s="1"/>
  <c r="M136" i="12" s="1"/>
  <c r="ED25" i="23"/>
  <c r="ED18" i="23"/>
  <c r="EE18" i="23" s="1"/>
  <c r="M139" i="12" s="1"/>
  <c r="DR86" i="21"/>
  <c r="L97" i="12" s="1"/>
  <c r="U89" i="21"/>
  <c r="CU89" i="21" s="1"/>
  <c r="EC85" i="21"/>
  <c r="CS42" i="22"/>
  <c r="DS78" i="21"/>
  <c r="DO78" i="21"/>
  <c r="CM60" i="21"/>
  <c r="CU42" i="22"/>
  <c r="CR60" i="21"/>
  <c r="DP78" i="21"/>
  <c r="EA78" i="21"/>
  <c r="DG43" i="23"/>
  <c r="DA62" i="21"/>
  <c r="CZ62" i="21"/>
  <c r="DW84" i="21"/>
  <c r="CH40" i="22"/>
  <c r="CG43" i="23"/>
  <c r="CG21" i="23"/>
  <c r="AS62" i="21"/>
  <c r="AS60" i="21" s="1"/>
  <c r="DU78" i="21"/>
  <c r="AW62" i="21"/>
  <c r="AW60" i="21" s="1"/>
  <c r="DY78" i="21"/>
  <c r="AV62" i="21"/>
  <c r="ED62" i="21" s="1"/>
  <c r="DX78" i="21"/>
  <c r="AG75" i="19"/>
  <c r="AG14" i="19" s="1"/>
  <c r="AG12" i="19" s="1"/>
  <c r="AG17" i="19" s="1"/>
  <c r="AG21" i="22" s="1"/>
  <c r="AG42" i="22"/>
  <c r="AT84" i="21"/>
  <c r="DV84" i="21" s="1"/>
  <c r="DV85" i="21"/>
  <c r="AX62" i="21"/>
  <c r="DZ78" i="21"/>
  <c r="AZ62" i="21"/>
  <c r="EA62" i="21" s="1"/>
  <c r="EB78" i="21"/>
  <c r="AU62" i="21"/>
  <c r="AU60" i="21" s="1"/>
  <c r="AU89" i="21" s="1"/>
  <c r="DW78" i="21"/>
  <c r="AT62" i="21"/>
  <c r="AT60" i="21" s="1"/>
  <c r="AT89" i="21" s="1"/>
  <c r="DV78" i="21"/>
  <c r="CT59" i="18"/>
  <c r="BR43" i="36" s="1"/>
  <c r="CE40" i="11"/>
  <c r="DX84" i="21"/>
  <c r="CQ42" i="22"/>
  <c r="DT78" i="21"/>
  <c r="AR84" i="21"/>
  <c r="DN84" i="21" s="1"/>
  <c r="DT85" i="21"/>
  <c r="EC78" i="21"/>
  <c r="CX59" i="18"/>
  <c r="BV43" i="36" s="1"/>
  <c r="AR43" i="23"/>
  <c r="DM43" i="23" s="1"/>
  <c r="CJ59" i="18"/>
  <c r="BI43" i="36" s="1"/>
  <c r="CU59" i="18"/>
  <c r="BS43" i="36" s="1"/>
  <c r="CG41" i="23"/>
  <c r="CG18" i="23"/>
  <c r="DE12" i="18"/>
  <c r="CG25" i="23"/>
  <c r="CG16" i="23"/>
  <c r="BR60" i="18"/>
  <c r="BS60" i="18" s="1"/>
  <c r="BT60" i="18" s="1"/>
  <c r="BU60" i="18" s="1"/>
  <c r="BV60" i="18" s="1"/>
  <c r="BW60" i="18" s="1"/>
  <c r="BX60" i="18" s="1"/>
  <c r="BY60" i="18" s="1"/>
  <c r="BZ60" i="18" s="1"/>
  <c r="CA60" i="18" s="1"/>
  <c r="CB60" i="18" s="1"/>
  <c r="CE60" i="18" s="1"/>
  <c r="CF60" i="18" s="1"/>
  <c r="CG60" i="18" s="1"/>
  <c r="CG28" i="23"/>
  <c r="O89" i="21"/>
  <c r="CK89" i="21" s="1"/>
  <c r="AI89" i="21"/>
  <c r="D93" i="21"/>
  <c r="CQ89" i="21"/>
  <c r="R93" i="21"/>
  <c r="F93" i="21"/>
  <c r="AG89" i="21"/>
  <c r="S93" i="21"/>
  <c r="AD60" i="21"/>
  <c r="DB60" i="21" s="1"/>
  <c r="CF7" i="23"/>
  <c r="CF7" i="22"/>
  <c r="CF7" i="21"/>
  <c r="CG12" i="21"/>
  <c r="CG13" i="21"/>
  <c r="CG14" i="21"/>
  <c r="CG15" i="21"/>
  <c r="CG16" i="21"/>
  <c r="CG17" i="21"/>
  <c r="CG18" i="21"/>
  <c r="CG19" i="21"/>
  <c r="CG20" i="21"/>
  <c r="CG21" i="21"/>
  <c r="CG22" i="21"/>
  <c r="CG24" i="21"/>
  <c r="CG26" i="21"/>
  <c r="CG27" i="21"/>
  <c r="CG28" i="21"/>
  <c r="CG29" i="21"/>
  <c r="CG30" i="21"/>
  <c r="CG31" i="21"/>
  <c r="CG32" i="21"/>
  <c r="CG34" i="21"/>
  <c r="CG35" i="21"/>
  <c r="CG36" i="21"/>
  <c r="CG38" i="21"/>
  <c r="CG39" i="21"/>
  <c r="CG40" i="21"/>
  <c r="CG41" i="21"/>
  <c r="CG42" i="21"/>
  <c r="CG43" i="21"/>
  <c r="CG44" i="21"/>
  <c r="CG45" i="21"/>
  <c r="CG46" i="21"/>
  <c r="CG47" i="21"/>
  <c r="CG48" i="21"/>
  <c r="CG50" i="21"/>
  <c r="CG52" i="21"/>
  <c r="CG60" i="21"/>
  <c r="CG62" i="21"/>
  <c r="CG63" i="21"/>
  <c r="CG64" i="21"/>
  <c r="CG65" i="21"/>
  <c r="CG66" i="21"/>
  <c r="CG67" i="21"/>
  <c r="CG68" i="21"/>
  <c r="CG69" i="21"/>
  <c r="CG70" i="21"/>
  <c r="CG71" i="21"/>
  <c r="CG72" i="21"/>
  <c r="CG73" i="21"/>
  <c r="CG74" i="21"/>
  <c r="CG33" i="21"/>
  <c r="CG75" i="21"/>
  <c r="CG76" i="21"/>
  <c r="CG77" i="21"/>
  <c r="CG78" i="21"/>
  <c r="CG79" i="21"/>
  <c r="CG80" i="21"/>
  <c r="CG81" i="21"/>
  <c r="CG82" i="21"/>
  <c r="CG84" i="21"/>
  <c r="CG85" i="21"/>
  <c r="CG86" i="21"/>
  <c r="CG87" i="21"/>
  <c r="CG89" i="21"/>
  <c r="CG109" i="21"/>
  <c r="CG97" i="21"/>
  <c r="CG10" i="21"/>
  <c r="CE7" i="23"/>
  <c r="CE7" i="22"/>
  <c r="CE7" i="21"/>
  <c r="ED12" i="21"/>
  <c r="EE12" i="21" s="1"/>
  <c r="M52" i="12" s="1"/>
  <c r="ED13" i="21"/>
  <c r="EE13" i="21" s="1"/>
  <c r="M53" i="12" s="1"/>
  <c r="ED14" i="21"/>
  <c r="EE14" i="21" s="1"/>
  <c r="M54" i="12" s="1"/>
  <c r="ED15" i="21"/>
  <c r="EE15" i="21" s="1"/>
  <c r="M55" i="12" s="1"/>
  <c r="ED16" i="21"/>
  <c r="EE16" i="21" s="1"/>
  <c r="M56" i="12" s="1"/>
  <c r="ED17" i="21"/>
  <c r="EE17" i="21" s="1"/>
  <c r="M57" i="12" s="1"/>
  <c r="ED18" i="21"/>
  <c r="EE18" i="21" s="1"/>
  <c r="M58" i="12" s="1"/>
  <c r="ED19" i="21"/>
  <c r="EE19" i="21" s="1"/>
  <c r="M59" i="12" s="1"/>
  <c r="ED20" i="21"/>
  <c r="EE20" i="21" s="1"/>
  <c r="M60" i="12" s="1"/>
  <c r="ED21" i="21"/>
  <c r="EE21" i="21" s="1"/>
  <c r="M61" i="12" s="1"/>
  <c r="ED22" i="21"/>
  <c r="EE22" i="21" s="1"/>
  <c r="M62" i="12" s="1"/>
  <c r="ED24" i="21"/>
  <c r="EE24" i="21" s="1"/>
  <c r="ED27" i="21"/>
  <c r="EE27" i="21" s="1"/>
  <c r="ED29" i="21"/>
  <c r="EE29" i="21" s="1"/>
  <c r="ED31" i="21"/>
  <c r="EE31" i="21" s="1"/>
  <c r="ED33" i="21"/>
  <c r="EE33" i="21" s="1"/>
  <c r="ED34" i="21"/>
  <c r="EE34" i="21" s="1"/>
  <c r="ED35" i="21"/>
  <c r="EE35" i="21" s="1"/>
  <c r="ED36" i="21"/>
  <c r="EE36" i="21" s="1"/>
  <c r="ED38" i="21"/>
  <c r="EE38" i="21" s="1"/>
  <c r="M66" i="12" s="1"/>
  <c r="ED39" i="21"/>
  <c r="EE39" i="21" s="1"/>
  <c r="ED40" i="21"/>
  <c r="EE40" i="21" s="1"/>
  <c r="ED41" i="21"/>
  <c r="EE41" i="21" s="1"/>
  <c r="ED42" i="21"/>
  <c r="EE42" i="21" s="1"/>
  <c r="ED43" i="21"/>
  <c r="EE43" i="21" s="1"/>
  <c r="ED44" i="21"/>
  <c r="EE44" i="21" s="1"/>
  <c r="ED45" i="21"/>
  <c r="EE45" i="21" s="1"/>
  <c r="ED46" i="21"/>
  <c r="EE46" i="21" s="1"/>
  <c r="ED47" i="21"/>
  <c r="EE47" i="21" s="1"/>
  <c r="ED48" i="21"/>
  <c r="EE48" i="21" s="1"/>
  <c r="ED50" i="21"/>
  <c r="ED26" i="21"/>
  <c r="EE26" i="21" s="1"/>
  <c r="M65" i="12" s="1"/>
  <c r="ED28" i="21"/>
  <c r="EE28" i="21" s="1"/>
  <c r="ED30" i="21"/>
  <c r="EE30" i="21" s="1"/>
  <c r="ED52" i="21"/>
  <c r="ED63" i="21"/>
  <c r="ED64" i="21"/>
  <c r="EE64" i="21" s="1"/>
  <c r="M75" i="12" s="1"/>
  <c r="ED65" i="21"/>
  <c r="EE65" i="21" s="1"/>
  <c r="M76" i="12" s="1"/>
  <c r="ED66" i="21"/>
  <c r="EE66" i="21" s="1"/>
  <c r="M77" i="12" s="1"/>
  <c r="ED67" i="21"/>
  <c r="EE67" i="21" s="1"/>
  <c r="M78" i="12" s="1"/>
  <c r="ED68" i="21"/>
  <c r="EE68" i="21" s="1"/>
  <c r="M79" i="12" s="1"/>
  <c r="ED69" i="21"/>
  <c r="EE69" i="21" s="1"/>
  <c r="M80" i="12" s="1"/>
  <c r="ED70" i="21"/>
  <c r="EE70" i="21" s="1"/>
  <c r="M81" i="12" s="1"/>
  <c r="ED71" i="21"/>
  <c r="EE71" i="21" s="1"/>
  <c r="M82" i="12" s="1"/>
  <c r="ED72" i="21"/>
  <c r="EE72" i="21" s="1"/>
  <c r="M83" i="12" s="1"/>
  <c r="ED73" i="21"/>
  <c r="EE73" i="21" s="1"/>
  <c r="M84" i="12" s="1"/>
  <c r="ED32" i="21"/>
  <c r="EE32" i="21" s="1"/>
  <c r="ED74" i="21"/>
  <c r="EE74" i="21" s="1"/>
  <c r="M85" i="12" s="1"/>
  <c r="ED75" i="21"/>
  <c r="EE75" i="21" s="1"/>
  <c r="M86" i="12" s="1"/>
  <c r="ED76" i="21"/>
  <c r="EE76" i="21" s="1"/>
  <c r="M87" i="12" s="1"/>
  <c r="ED77" i="21"/>
  <c r="EE77" i="21" s="1"/>
  <c r="M88" i="12" s="1"/>
  <c r="ED78" i="21"/>
  <c r="ED79" i="21"/>
  <c r="EE79" i="21" s="1"/>
  <c r="M90" i="12" s="1"/>
  <c r="ED80" i="21"/>
  <c r="EE80" i="21" s="1"/>
  <c r="M91" i="12" s="1"/>
  <c r="ED81" i="21"/>
  <c r="EE81" i="21" s="1"/>
  <c r="M92" i="12" s="1"/>
  <c r="ED82" i="21"/>
  <c r="ED85" i="21"/>
  <c r="ED86" i="21"/>
  <c r="ED87" i="21"/>
  <c r="EE87" i="21" s="1"/>
  <c r="M98" i="12" s="1"/>
  <c r="K17" i="26" s="1"/>
  <c r="ED97" i="21"/>
  <c r="EE97" i="21" s="1"/>
  <c r="M114" i="12" s="1"/>
  <c r="ED10" i="21"/>
  <c r="EE10" i="21" s="1"/>
  <c r="ED109" i="21"/>
  <c r="EF7" i="23"/>
  <c r="EF7" i="22"/>
  <c r="EF7" i="21"/>
  <c r="EF105" i="21" s="1"/>
  <c r="ED19" i="22"/>
  <c r="EE19" i="22" s="1"/>
  <c r="M17" i="12" s="1"/>
  <c r="ED20" i="22"/>
  <c r="EE20" i="22" s="1"/>
  <c r="M18" i="12" s="1"/>
  <c r="ED22" i="22"/>
  <c r="EE22" i="22" s="1"/>
  <c r="M20" i="12" s="1"/>
  <c r="ED44" i="22"/>
  <c r="EE44" i="22" s="1"/>
  <c r="M38" i="12" s="1"/>
  <c r="M61" i="25" s="1"/>
  <c r="CG42" i="22"/>
  <c r="CG19" i="22"/>
  <c r="CG30" i="22"/>
  <c r="CG20" i="22"/>
  <c r="CG22" i="22"/>
  <c r="CG44" i="22"/>
  <c r="AP43" i="23"/>
  <c r="F164" i="12" s="1"/>
  <c r="G143" i="34" s="1"/>
  <c r="O143" i="34" s="1"/>
  <c r="DK43" i="23"/>
  <c r="I27" i="23"/>
  <c r="BG84" i="21"/>
  <c r="CV59" i="18"/>
  <c r="BT43" i="36" s="1"/>
  <c r="CE32" i="11"/>
  <c r="DE26" i="18"/>
  <c r="CY59" i="18"/>
  <c r="BW43" i="36" s="1"/>
  <c r="DD59" i="18"/>
  <c r="CB43" i="36" s="1"/>
  <c r="BA24" i="1"/>
  <c r="AZ25" i="1"/>
  <c r="EG7" i="36" s="1"/>
  <c r="EG29" i="36" s="1"/>
  <c r="CS59" i="18"/>
  <c r="BQ43" i="36" s="1"/>
  <c r="DB59" i="18"/>
  <c r="CE16" i="11"/>
  <c r="CE75" i="11"/>
  <c r="CZ59" i="18"/>
  <c r="CE71" i="11"/>
  <c r="DA59" i="18"/>
  <c r="L59" i="18"/>
  <c r="AX43" i="23"/>
  <c r="BS12" i="11"/>
  <c r="BQ85" i="21" s="1"/>
  <c r="CB12" i="11"/>
  <c r="BZ85" i="21" s="1"/>
  <c r="BY12" i="11"/>
  <c r="BW85" i="21" s="1"/>
  <c r="BV50" i="11"/>
  <c r="BT86" i="21" s="1"/>
  <c r="BT50" i="11"/>
  <c r="BR86" i="21" s="1"/>
  <c r="BZ50" i="11"/>
  <c r="BX86" i="21" s="1"/>
  <c r="DE57" i="18"/>
  <c r="CE43" i="11"/>
  <c r="AU205" i="19"/>
  <c r="AU189" i="19" s="1"/>
  <c r="AU87" i="19" s="1"/>
  <c r="AU83" i="19" s="1"/>
  <c r="AU167" i="19"/>
  <c r="AU81" i="19" s="1"/>
  <c r="AU77" i="19" s="1"/>
  <c r="CC255" i="19"/>
  <c r="CC298" i="19"/>
  <c r="BS215" i="19"/>
  <c r="BS258" i="19"/>
  <c r="AR167" i="19"/>
  <c r="AR81" i="19" s="1"/>
  <c r="AR77" i="19" s="1"/>
  <c r="AR205" i="19"/>
  <c r="AR189" i="19" s="1"/>
  <c r="AR87" i="19" s="1"/>
  <c r="AR83" i="19" s="1"/>
  <c r="CE19" i="11"/>
  <c r="CE23" i="11"/>
  <c r="CE72" i="11"/>
  <c r="CE58" i="11"/>
  <c r="CE33" i="11"/>
  <c r="CE82" i="11"/>
  <c r="CE38" i="11"/>
  <c r="CE35" i="11"/>
  <c r="CE79" i="11"/>
  <c r="AX205" i="19"/>
  <c r="AX189" i="19" s="1"/>
  <c r="AX87" i="19" s="1"/>
  <c r="AX83" i="19" s="1"/>
  <c r="AX167" i="19"/>
  <c r="AX81" i="19" s="1"/>
  <c r="AX77" i="19" s="1"/>
  <c r="AZ205" i="19"/>
  <c r="AZ189" i="19" s="1"/>
  <c r="AZ87" i="19" s="1"/>
  <c r="AZ83" i="19" s="1"/>
  <c r="AZ167" i="19"/>
  <c r="AZ81" i="19" s="1"/>
  <c r="AZ77" i="19" s="1"/>
  <c r="AS167" i="19"/>
  <c r="AS81" i="19" s="1"/>
  <c r="AS77" i="19" s="1"/>
  <c r="AS205" i="19"/>
  <c r="AS189" i="19" s="1"/>
  <c r="AS87" i="19" s="1"/>
  <c r="AS83" i="19" s="1"/>
  <c r="BY215" i="19"/>
  <c r="BY258" i="19"/>
  <c r="BZ215" i="19"/>
  <c r="BZ258" i="19"/>
  <c r="CE31" i="11"/>
  <c r="CE26" i="11"/>
  <c r="CE85" i="11"/>
  <c r="CE24" i="11"/>
  <c r="E56" i="13"/>
  <c r="BX12" i="11"/>
  <c r="BV85" i="21" s="1"/>
  <c r="BU12" i="11"/>
  <c r="BS85" i="21" s="1"/>
  <c r="CD12" i="11"/>
  <c r="CB85" i="21" s="1"/>
  <c r="CD50" i="11"/>
  <c r="CB86" i="21" s="1"/>
  <c r="BX50" i="11"/>
  <c r="BV86" i="21" s="1"/>
  <c r="CC256" i="19"/>
  <c r="CC299" i="19"/>
  <c r="CC250" i="19"/>
  <c r="BQ215" i="19"/>
  <c r="BA167" i="19"/>
  <c r="BA81" i="19" s="1"/>
  <c r="BA77" i="19" s="1"/>
  <c r="BA205" i="19"/>
  <c r="BA189" i="19" s="1"/>
  <c r="BA87" i="19" s="1"/>
  <c r="BA83" i="19" s="1"/>
  <c r="AQ205" i="19"/>
  <c r="AQ167" i="19"/>
  <c r="BC183" i="19"/>
  <c r="CE59" i="11"/>
  <c r="CE55" i="11"/>
  <c r="CE45" i="11"/>
  <c r="CE21" i="11"/>
  <c r="CE14" i="11"/>
  <c r="CE57" i="11"/>
  <c r="CE47" i="11"/>
  <c r="CE61" i="11"/>
  <c r="CE44" i="11"/>
  <c r="CE37" i="11"/>
  <c r="CE36" i="11"/>
  <c r="CE39" i="11"/>
  <c r="CE77" i="11"/>
  <c r="CE51" i="11"/>
  <c r="CE20" i="11"/>
  <c r="CE80" i="11"/>
  <c r="BT215" i="19"/>
  <c r="BT258" i="19"/>
  <c r="BV215" i="19"/>
  <c r="BV258" i="19"/>
  <c r="BB167" i="19"/>
  <c r="BB81" i="19" s="1"/>
  <c r="BB77" i="19" s="1"/>
  <c r="BB205" i="19"/>
  <c r="BB189" i="19" s="1"/>
  <c r="BB87" i="19" s="1"/>
  <c r="BB83" i="19" s="1"/>
  <c r="CC253" i="19"/>
  <c r="CC296" i="19"/>
  <c r="BW215" i="19"/>
  <c r="BW258" i="19"/>
  <c r="CE64" i="11"/>
  <c r="CE67" i="11"/>
  <c r="CE46" i="11"/>
  <c r="AZ43" i="23"/>
  <c r="AS43" i="23"/>
  <c r="DQ43" i="23" s="1"/>
  <c r="BV12" i="11"/>
  <c r="BT85" i="21" s="1"/>
  <c r="BZ12" i="11"/>
  <c r="BX85" i="21" s="1"/>
  <c r="BT12" i="11"/>
  <c r="BY50" i="11"/>
  <c r="BW86" i="21" s="1"/>
  <c r="CB50" i="11"/>
  <c r="BZ86" i="21" s="1"/>
  <c r="BS50" i="11"/>
  <c r="BQ86" i="21" s="1"/>
  <c r="CA215" i="19"/>
  <c r="CA258" i="19"/>
  <c r="CC251" i="19"/>
  <c r="CC294" i="19"/>
  <c r="CC252" i="19"/>
  <c r="CC295" i="19"/>
  <c r="BX215" i="19"/>
  <c r="BX258" i="19"/>
  <c r="CE65" i="11"/>
  <c r="CE13" i="11"/>
  <c r="CE29" i="11"/>
  <c r="CE53" i="11"/>
  <c r="CE15" i="11"/>
  <c r="CE63" i="11"/>
  <c r="CE69" i="11"/>
  <c r="CE84" i="11"/>
  <c r="CE54" i="11"/>
  <c r="CE25" i="11"/>
  <c r="CE56" i="11"/>
  <c r="CE28" i="11"/>
  <c r="CE60" i="11"/>
  <c r="CE18" i="11"/>
  <c r="CE66" i="11"/>
  <c r="CE83" i="11"/>
  <c r="AT167" i="19"/>
  <c r="AT81" i="19" s="1"/>
  <c r="AT77" i="19" s="1"/>
  <c r="AT205" i="19"/>
  <c r="AT189" i="19" s="1"/>
  <c r="AT87" i="19" s="1"/>
  <c r="AT83" i="19" s="1"/>
  <c r="AD81" i="19"/>
  <c r="AV205" i="19"/>
  <c r="AV189" i="19" s="1"/>
  <c r="AV87" i="19" s="1"/>
  <c r="AV83" i="19" s="1"/>
  <c r="AV167" i="19"/>
  <c r="AV81" i="19" s="1"/>
  <c r="AV77" i="19" s="1"/>
  <c r="BG205" i="19"/>
  <c r="CC12" i="11"/>
  <c r="CA85" i="21" s="1"/>
  <c r="BW12" i="11"/>
  <c r="CA12" i="11"/>
  <c r="BY85" i="21" s="1"/>
  <c r="CA50" i="11"/>
  <c r="BY86" i="21" s="1"/>
  <c r="BW50" i="11"/>
  <c r="BU86" i="21" s="1"/>
  <c r="CC50" i="11"/>
  <c r="CA86" i="21" s="1"/>
  <c r="BU215" i="19"/>
  <c r="BU258" i="19"/>
  <c r="BR215" i="19"/>
  <c r="BR258" i="19"/>
  <c r="CB215" i="19"/>
  <c r="CB258" i="19"/>
  <c r="CC254" i="19"/>
  <c r="CC297" i="19"/>
  <c r="AW167" i="19"/>
  <c r="AW81" i="19" s="1"/>
  <c r="AW77" i="19" s="1"/>
  <c r="AW205" i="19"/>
  <c r="AW189" i="19" s="1"/>
  <c r="AW87" i="19" s="1"/>
  <c r="AW83" i="19" s="1"/>
  <c r="AQ62" i="21"/>
  <c r="BC78" i="21"/>
  <c r="G89" i="12" s="1"/>
  <c r="CE48" i="11"/>
  <c r="CE68" i="11"/>
  <c r="CE30" i="11"/>
  <c r="CE22" i="11"/>
  <c r="CE62" i="11"/>
  <c r="CE41" i="11"/>
  <c r="CE17" i="11"/>
  <c r="CE70" i="11"/>
  <c r="CE78" i="11"/>
  <c r="CE34" i="11"/>
  <c r="CE52" i="11"/>
  <c r="CE27" i="11"/>
  <c r="CE73" i="11"/>
  <c r="CE86" i="11"/>
  <c r="CE76" i="11"/>
  <c r="CE74" i="11"/>
  <c r="AP205" i="19"/>
  <c r="AD189" i="19"/>
  <c r="BE43" i="23"/>
  <c r="BU43" i="23"/>
  <c r="R66" i="34"/>
  <c r="BB43" i="23"/>
  <c r="BF43" i="23"/>
  <c r="R124" i="34"/>
  <c r="J11" i="5"/>
  <c r="BT32" i="23"/>
  <c r="BT31" i="23"/>
  <c r="BH84" i="21"/>
  <c r="GM40" i="18"/>
  <c r="CH59" i="18"/>
  <c r="BG43" i="36" s="1"/>
  <c r="W11" i="18"/>
  <c r="FZ11" i="18" s="1"/>
  <c r="GM55" i="18"/>
  <c r="CC59" i="18"/>
  <c r="GM32" i="18"/>
  <c r="GM56" i="18"/>
  <c r="GM51" i="18"/>
  <c r="GM54" i="18"/>
  <c r="GM53" i="18"/>
  <c r="GM45" i="18"/>
  <c r="CE81" i="11"/>
  <c r="GM24" i="18"/>
  <c r="BL43" i="23"/>
  <c r="GM44" i="18"/>
  <c r="CP59" i="18"/>
  <c r="BO43" i="36" s="1"/>
  <c r="BU50" i="11"/>
  <c r="BS86" i="21" s="1"/>
  <c r="GM16" i="18"/>
  <c r="GM38" i="18"/>
  <c r="GM21" i="18"/>
  <c r="GM10" i="18"/>
  <c r="GM41" i="18"/>
  <c r="GM23" i="18"/>
  <c r="GM36" i="18"/>
  <c r="GM48" i="18"/>
  <c r="GM46" i="18"/>
  <c r="CO59" i="18"/>
  <c r="BN43" i="36" s="1"/>
  <c r="GM39" i="18"/>
  <c r="GM19" i="18"/>
  <c r="GM43" i="18"/>
  <c r="GM33" i="18"/>
  <c r="GM50" i="18"/>
  <c r="GM49" i="18"/>
  <c r="GM25" i="18"/>
  <c r="GI47" i="18"/>
  <c r="GE47" i="18"/>
  <c r="GA47" i="18"/>
  <c r="GK47" i="18"/>
  <c r="GG47" i="18"/>
  <c r="GC47" i="18"/>
  <c r="GF47" i="18"/>
  <c r="GL47" i="18"/>
  <c r="GD47" i="18"/>
  <c r="GJ47" i="18"/>
  <c r="GB47" i="18"/>
  <c r="GH47" i="18"/>
  <c r="BS27" i="23"/>
  <c r="AH79" i="17"/>
  <c r="BU12" i="5" s="1"/>
  <c r="AF80" i="17"/>
  <c r="CE42" i="11"/>
  <c r="AT80" i="17"/>
  <c r="AV79" i="17"/>
  <c r="BU14" i="5" s="1"/>
  <c r="BU32" i="36" s="1"/>
  <c r="BT30" i="23"/>
  <c r="BT11" i="5"/>
  <c r="GI37" i="18"/>
  <c r="GE37" i="18"/>
  <c r="GA37" i="18"/>
  <c r="GK37" i="18"/>
  <c r="GG37" i="18"/>
  <c r="GC37" i="18"/>
  <c r="GF37" i="18"/>
  <c r="GL37" i="18"/>
  <c r="GD37" i="18"/>
  <c r="GJ37" i="18"/>
  <c r="GB37" i="18"/>
  <c r="GH37" i="18"/>
  <c r="GI42" i="18"/>
  <c r="GE42" i="18"/>
  <c r="GA42" i="18"/>
  <c r="GK42" i="18"/>
  <c r="GG42" i="18"/>
  <c r="GC42" i="18"/>
  <c r="GJ42" i="18"/>
  <c r="GB42" i="18"/>
  <c r="GH42" i="18"/>
  <c r="GF42" i="18"/>
  <c r="GL42" i="18"/>
  <c r="GD42" i="18"/>
  <c r="GL20" i="18"/>
  <c r="GH20" i="18"/>
  <c r="GD20" i="18"/>
  <c r="GK20" i="18"/>
  <c r="GG20" i="18"/>
  <c r="GC20" i="18"/>
  <c r="GJ20" i="18"/>
  <c r="GF20" i="18"/>
  <c r="GB20" i="18"/>
  <c r="GI20" i="18"/>
  <c r="GE20" i="18"/>
  <c r="GA20" i="18"/>
  <c r="GL18" i="18"/>
  <c r="GH18" i="18"/>
  <c r="GD18" i="18"/>
  <c r="GK18" i="18"/>
  <c r="GG18" i="18"/>
  <c r="GC18" i="18"/>
  <c r="GJ18" i="18"/>
  <c r="GF18" i="18"/>
  <c r="GB18" i="18"/>
  <c r="GI18" i="18"/>
  <c r="GE18" i="18"/>
  <c r="GA18" i="18"/>
  <c r="GJ52" i="18"/>
  <c r="GF52" i="18"/>
  <c r="GB52" i="18"/>
  <c r="GI52" i="18"/>
  <c r="GE52" i="18"/>
  <c r="GA52" i="18"/>
  <c r="GL52" i="18"/>
  <c r="GH52" i="18"/>
  <c r="GD52" i="18"/>
  <c r="GK52" i="18"/>
  <c r="GG52" i="18"/>
  <c r="GC52" i="18"/>
  <c r="AM80" i="17"/>
  <c r="AO79" i="17"/>
  <c r="BU13" i="5" s="1"/>
  <c r="BU31" i="36" s="1"/>
  <c r="V18" i="19"/>
  <c r="V43" i="22" s="1"/>
  <c r="T18" i="19"/>
  <c r="T43" i="22" s="1"/>
  <c r="U18" i="19"/>
  <c r="U43" i="22" s="1"/>
  <c r="U17" i="19"/>
  <c r="U21" i="22" s="1"/>
  <c r="T17" i="19"/>
  <c r="T21" i="22" s="1"/>
  <c r="U19" i="23"/>
  <c r="AB19" i="23"/>
  <c r="AC42" i="22"/>
  <c r="E36" i="12" s="1"/>
  <c r="E59" i="25" s="1"/>
  <c r="Z17" i="19"/>
  <c r="Z21" i="22" s="1"/>
  <c r="Z18" i="19"/>
  <c r="Z43" i="22" s="1"/>
  <c r="T19" i="23"/>
  <c r="AA19" i="23"/>
  <c r="Y87" i="19"/>
  <c r="Y77" i="19"/>
  <c r="AC77" i="19" s="1"/>
  <c r="AC81" i="19"/>
  <c r="BD205" i="19"/>
  <c r="L14" i="23"/>
  <c r="P20" i="17"/>
  <c r="L20" i="17"/>
  <c r="M20" i="17" s="1"/>
  <c r="S20" i="17"/>
  <c r="T20" i="17"/>
  <c r="BL84" i="21"/>
  <c r="P60" i="21"/>
  <c r="P89" i="21" s="1"/>
  <c r="B16" i="26"/>
  <c r="B21" i="26"/>
  <c r="B22" i="26" s="1"/>
  <c r="BD84" i="21"/>
  <c r="P189" i="19"/>
  <c r="O87" i="19"/>
  <c r="P81" i="19"/>
  <c r="O77" i="19"/>
  <c r="P77" i="19" s="1"/>
  <c r="FZ22" i="18"/>
  <c r="GH22" i="18" s="1"/>
  <c r="FN22" i="18"/>
  <c r="FO22" i="18" s="1"/>
  <c r="FK57" i="18"/>
  <c r="FL15" i="18"/>
  <c r="FP15" i="18" s="1"/>
  <c r="F10" i="22"/>
  <c r="BJ84" i="21"/>
  <c r="CQ26" i="18"/>
  <c r="BJ43" i="23"/>
  <c r="CN59" i="18"/>
  <c r="BM43" i="36" s="1"/>
  <c r="M14" i="23"/>
  <c r="BN10" i="11"/>
  <c r="BG10" i="11"/>
  <c r="BM10" i="11"/>
  <c r="BK84" i="21"/>
  <c r="BN84" i="21"/>
  <c r="BP10" i="11"/>
  <c r="BL10" i="11"/>
  <c r="BI10" i="11"/>
  <c r="BP86" i="21"/>
  <c r="H97" i="12" s="1"/>
  <c r="BD10" i="11"/>
  <c r="BM84" i="21"/>
  <c r="BE84" i="21"/>
  <c r="BO84" i="21"/>
  <c r="BI84" i="21"/>
  <c r="BQ10" i="11"/>
  <c r="BC85" i="21"/>
  <c r="G96" i="12" s="1"/>
  <c r="E18" i="26" s="1"/>
  <c r="BF84" i="21"/>
  <c r="BJ10" i="11"/>
  <c r="BH10" i="11"/>
  <c r="AF23" i="17"/>
  <c r="AH22" i="17"/>
  <c r="K12" i="5" s="1"/>
  <c r="K30" i="36" s="1"/>
  <c r="J30" i="23"/>
  <c r="BK213" i="19"/>
  <c r="BK15" i="19" s="1"/>
  <c r="BG213" i="19"/>
  <c r="BG15" i="19" s="1"/>
  <c r="BM213" i="19"/>
  <c r="BM15" i="19" s="1"/>
  <c r="CQ57" i="18"/>
  <c r="DM59" i="18"/>
  <c r="BO10" i="11"/>
  <c r="BF10" i="11"/>
  <c r="BR12" i="11"/>
  <c r="BN213" i="19"/>
  <c r="BN15" i="19" s="1"/>
  <c r="BO213" i="19"/>
  <c r="BO15" i="19" s="1"/>
  <c r="BK10" i="11"/>
  <c r="BR50" i="11"/>
  <c r="AH27" i="23"/>
  <c r="I19" i="23"/>
  <c r="CI19" i="23" s="1"/>
  <c r="J19" i="23"/>
  <c r="BD43" i="23"/>
  <c r="AQ213" i="19"/>
  <c r="BC258" i="19"/>
  <c r="E83" i="19"/>
  <c r="P85" i="19"/>
  <c r="H13" i="22"/>
  <c r="AF27" i="18"/>
  <c r="FY47" i="18"/>
  <c r="DO15" i="18"/>
  <c r="DN26" i="18"/>
  <c r="Q132" i="34"/>
  <c r="BP215" i="19"/>
  <c r="BI213" i="19"/>
  <c r="BI15" i="19" s="1"/>
  <c r="BF213" i="19"/>
  <c r="BF15" i="19" s="1"/>
  <c r="G14" i="22"/>
  <c r="AE58" i="18"/>
  <c r="BE213" i="19"/>
  <c r="BE15" i="19" s="1"/>
  <c r="AD15" i="19"/>
  <c r="AP15" i="19" s="1"/>
  <c r="AP213" i="19"/>
  <c r="FY55" i="18"/>
  <c r="N30" i="22"/>
  <c r="CN30" i="22" s="1"/>
  <c r="N317" i="1"/>
  <c r="FY24" i="18"/>
  <c r="BH213" i="19"/>
  <c r="BH15" i="19" s="1"/>
  <c r="G91" i="21"/>
  <c r="DL60" i="18"/>
  <c r="H12" i="22"/>
  <c r="AF13" i="18"/>
  <c r="FY37" i="18"/>
  <c r="DN12" i="18"/>
  <c r="DO10" i="18"/>
  <c r="I18" i="19"/>
  <c r="I43" i="22" s="1"/>
  <c r="I17" i="19"/>
  <c r="I21" i="22" s="1"/>
  <c r="BP293" i="19"/>
  <c r="BD258" i="19"/>
  <c r="BL213" i="19"/>
  <c r="BL15" i="19" s="1"/>
  <c r="FY42" i="18"/>
  <c r="BJ213" i="19"/>
  <c r="BJ15" i="19" s="1"/>
  <c r="DO29" i="18"/>
  <c r="DN57" i="18"/>
  <c r="K14" i="23"/>
  <c r="FY54" i="18"/>
  <c r="BH43" i="23"/>
  <c r="D106" i="12"/>
  <c r="D33" i="13"/>
  <c r="D13" i="25"/>
  <c r="I132" i="34"/>
  <c r="BK43" i="23"/>
  <c r="BP85" i="21"/>
  <c r="H96" i="12" s="1"/>
  <c r="V26" i="18"/>
  <c r="V59" i="18" s="1"/>
  <c r="Q15" i="18"/>
  <c r="BG30" i="23"/>
  <c r="AH67" i="17"/>
  <c r="BH12" i="5" s="1"/>
  <c r="AF68" i="17"/>
  <c r="AI30" i="23"/>
  <c r="AH56" i="17"/>
  <c r="AV12" i="5" s="1"/>
  <c r="AF57" i="17"/>
  <c r="AF46" i="17"/>
  <c r="AH45" i="17"/>
  <c r="AJ12" i="5" s="1"/>
  <c r="AU30" i="23"/>
  <c r="BF27" i="23"/>
  <c r="W29" i="18"/>
  <c r="AO67" i="17"/>
  <c r="BH13" i="5" s="1"/>
  <c r="AM68" i="17"/>
  <c r="AI11" i="5"/>
  <c r="AI31" i="23"/>
  <c r="AV56" i="17"/>
  <c r="AV14" i="5" s="1"/>
  <c r="AT57" i="17"/>
  <c r="W32" i="23"/>
  <c r="AT68" i="17"/>
  <c r="AV67" i="17"/>
  <c r="BH14" i="5" s="1"/>
  <c r="BG31" i="23"/>
  <c r="BG11" i="5"/>
  <c r="AM46" i="17"/>
  <c r="AO45" i="17"/>
  <c r="AJ13" i="5" s="1"/>
  <c r="AO56" i="17"/>
  <c r="AV13" i="5" s="1"/>
  <c r="AM57" i="17"/>
  <c r="AU32" i="23"/>
  <c r="AT35" i="17"/>
  <c r="AV34" i="17"/>
  <c r="X14" i="5" s="1"/>
  <c r="W31" i="23"/>
  <c r="W11" i="5"/>
  <c r="K32" i="23"/>
  <c r="AT46" i="17"/>
  <c r="AV45" i="17"/>
  <c r="AJ14" i="5" s="1"/>
  <c r="AU11" i="5"/>
  <c r="AU31" i="23"/>
  <c r="AM35" i="17"/>
  <c r="AO34" i="17"/>
  <c r="X13" i="5" s="1"/>
  <c r="AV23" i="17"/>
  <c r="L14" i="5" s="1"/>
  <c r="AT24" i="17"/>
  <c r="V27" i="23"/>
  <c r="AI32" i="23"/>
  <c r="AT27" i="23"/>
  <c r="BG32" i="23"/>
  <c r="EY26" i="18"/>
  <c r="EY59" i="18" s="1"/>
  <c r="AQ91" i="21" s="1"/>
  <c r="FO29" i="18"/>
  <c r="FO57" i="18" s="1"/>
  <c r="FQ29" i="18"/>
  <c r="FQ57" i="18" s="1"/>
  <c r="FS29" i="18"/>
  <c r="FS57" i="18" s="1"/>
  <c r="FU29" i="18"/>
  <c r="FU57" i="18" s="1"/>
  <c r="FW29" i="18"/>
  <c r="FW57" i="18" s="1"/>
  <c r="FN29" i="18"/>
  <c r="FN57" i="18" s="1"/>
  <c r="FP29" i="18"/>
  <c r="FP57" i="18" s="1"/>
  <c r="FR29" i="18"/>
  <c r="FR57" i="18" s="1"/>
  <c r="FT29" i="18"/>
  <c r="FT57" i="18" s="1"/>
  <c r="FV29" i="18"/>
  <c r="FV57" i="18" s="1"/>
  <c r="FM29" i="18"/>
  <c r="FX29" i="18"/>
  <c r="FX57" i="18" s="1"/>
  <c r="D12" i="19"/>
  <c r="AM25" i="17"/>
  <c r="AO24" i="17"/>
  <c r="M13" i="5" s="1"/>
  <c r="DQ30" i="18"/>
  <c r="L31" i="23"/>
  <c r="CG31" i="23" s="1"/>
  <c r="FY11" i="18"/>
  <c r="FY12" i="18" s="1"/>
  <c r="FM12" i="18"/>
  <c r="D37" i="13" l="1"/>
  <c r="E152" i="34"/>
  <c r="M152" i="34" s="1"/>
  <c r="E37" i="13"/>
  <c r="F152" i="34"/>
  <c r="N152" i="34" s="1"/>
  <c r="Q26" i="18"/>
  <c r="Q59" i="18" s="1"/>
  <c r="GM30" i="18"/>
  <c r="CA43" i="23"/>
  <c r="AB89" i="21"/>
  <c r="DK89" i="21" s="1"/>
  <c r="DK63" i="21"/>
  <c r="DR63" i="21" s="1"/>
  <c r="L74" i="12" s="1"/>
  <c r="AN75" i="19"/>
  <c r="AN14" i="19" s="1"/>
  <c r="AN12" i="19" s="1"/>
  <c r="R119" i="34"/>
  <c r="CF107" i="21"/>
  <c r="CF105" i="21"/>
  <c r="CE107" i="21"/>
  <c r="CE105" i="21"/>
  <c r="CE50" i="36"/>
  <c r="CE29" i="36"/>
  <c r="CF21" i="23"/>
  <c r="CF29" i="23"/>
  <c r="EF16" i="23"/>
  <c r="EF29" i="23"/>
  <c r="CE17" i="23"/>
  <c r="CE29" i="23"/>
  <c r="R132" i="34"/>
  <c r="G73" i="12"/>
  <c r="G34" i="13" s="1"/>
  <c r="H155" i="34" s="1"/>
  <c r="P155" i="34" s="1"/>
  <c r="DZ62" i="21"/>
  <c r="CE19" i="36"/>
  <c r="CE14" i="36"/>
  <c r="CE18" i="36"/>
  <c r="DC18" i="36" s="1"/>
  <c r="CE45" i="36"/>
  <c r="CE28" i="36"/>
  <c r="DE28" i="36" s="1"/>
  <c r="CE20" i="36"/>
  <c r="CE35" i="36"/>
  <c r="CE32" i="36"/>
  <c r="CE39" i="36"/>
  <c r="CE27" i="36"/>
  <c r="CE12" i="36"/>
  <c r="CE36" i="36"/>
  <c r="CE31" i="36"/>
  <c r="CE41" i="36"/>
  <c r="CE17" i="36"/>
  <c r="CE16" i="36"/>
  <c r="DE16" i="36" s="1"/>
  <c r="CE34" i="36"/>
  <c r="CE25" i="36"/>
  <c r="CE37" i="36"/>
  <c r="CE15" i="36"/>
  <c r="DE15" i="36" s="1"/>
  <c r="R61" i="34"/>
  <c r="AE60" i="21"/>
  <c r="AE89" i="21" s="1"/>
  <c r="AE93" i="21" s="1"/>
  <c r="N138" i="38"/>
  <c r="F150" i="38"/>
  <c r="N150" i="38" s="1"/>
  <c r="H19" i="17"/>
  <c r="G19" i="17" s="1"/>
  <c r="E20" i="17" s="1"/>
  <c r="D20" i="17" s="1"/>
  <c r="J132" i="34"/>
  <c r="AB18" i="19"/>
  <c r="AB43" i="22" s="1"/>
  <c r="AB20" i="36" s="1"/>
  <c r="C16" i="26"/>
  <c r="C14" i="26"/>
  <c r="AF75" i="19"/>
  <c r="AF14" i="19" s="1"/>
  <c r="AF12" i="19" s="1"/>
  <c r="AL75" i="19"/>
  <c r="AL14" i="19" s="1"/>
  <c r="AL12" i="19" s="1"/>
  <c r="AE42" i="22"/>
  <c r="AF19" i="36" s="1"/>
  <c r="BP78" i="21"/>
  <c r="H89" i="12" s="1"/>
  <c r="BJ187" i="19"/>
  <c r="BJ209" i="19" s="1"/>
  <c r="AB17" i="19"/>
  <c r="AB21" i="22" s="1"/>
  <c r="BP183" i="19"/>
  <c r="AA17" i="19"/>
  <c r="AA21" i="22" s="1"/>
  <c r="AA17" i="36" s="1"/>
  <c r="BH187" i="19"/>
  <c r="BH209" i="19" s="1"/>
  <c r="BO82" i="21"/>
  <c r="AC189" i="19"/>
  <c r="Q75" i="19"/>
  <c r="Q14" i="19" s="1"/>
  <c r="Q12" i="19" s="1"/>
  <c r="X19" i="23"/>
  <c r="E13" i="25"/>
  <c r="E18" i="25" s="1"/>
  <c r="E11" i="24" s="1"/>
  <c r="E214" i="34" s="1"/>
  <c r="E33" i="13"/>
  <c r="AO75" i="19"/>
  <c r="AO14" i="19" s="1"/>
  <c r="AO12" i="19" s="1"/>
  <c r="AO18" i="19" s="1"/>
  <c r="AO43" i="22" s="1"/>
  <c r="AR60" i="21"/>
  <c r="AR89" i="21" s="1"/>
  <c r="EE63" i="21"/>
  <c r="M74" i="12" s="1"/>
  <c r="C19" i="17"/>
  <c r="M64" i="12"/>
  <c r="FT19" i="18"/>
  <c r="FU19" i="18" s="1"/>
  <c r="FP18" i="18"/>
  <c r="X18" i="19"/>
  <c r="X43" i="22" s="1"/>
  <c r="X40" i="22" s="1"/>
  <c r="EC62" i="21"/>
  <c r="CV89" i="21"/>
  <c r="CI32" i="36"/>
  <c r="CR32" i="36"/>
  <c r="CS31" i="36"/>
  <c r="CR30" i="36"/>
  <c r="AP167" i="19"/>
  <c r="S19" i="23"/>
  <c r="R19" i="23"/>
  <c r="R19" i="36"/>
  <c r="CO19" i="36" s="1"/>
  <c r="W20" i="17"/>
  <c r="AB20" i="17"/>
  <c r="AA20" i="17" s="1"/>
  <c r="Y21" i="17" s="1"/>
  <c r="EE82" i="21"/>
  <c r="M93" i="12" s="1"/>
  <c r="AC20" i="17"/>
  <c r="AD20" i="17"/>
  <c r="I19" i="17"/>
  <c r="J19" i="17"/>
  <c r="FR23" i="18"/>
  <c r="FD20" i="18"/>
  <c r="FE20" i="18" s="1"/>
  <c r="BV43" i="23"/>
  <c r="BS43" i="23"/>
  <c r="BR43" i="23"/>
  <c r="FF21" i="18"/>
  <c r="FQ20" i="18"/>
  <c r="FQ21" i="18"/>
  <c r="FD18" i="18"/>
  <c r="FE18" i="18" s="1"/>
  <c r="FC19" i="18"/>
  <c r="ES19" i="18"/>
  <c r="ET19" i="18" s="1"/>
  <c r="EU19" i="18" s="1"/>
  <c r="EO18" i="18"/>
  <c r="EP18" i="18" s="1"/>
  <c r="EP26" i="18" s="1"/>
  <c r="EP59" i="18" s="1"/>
  <c r="AI91" i="21" s="1"/>
  <c r="AI93" i="21" s="1"/>
  <c r="EN26" i="18"/>
  <c r="EN59" i="18" s="1"/>
  <c r="AG91" i="21" s="1"/>
  <c r="EC15" i="18"/>
  <c r="ER15" i="18"/>
  <c r="ES15" i="18" s="1"/>
  <c r="FE16" i="18"/>
  <c r="EZ26" i="18"/>
  <c r="EZ59" i="18" s="1"/>
  <c r="AR91" i="21" s="1"/>
  <c r="FA15" i="18"/>
  <c r="FB15" i="18" s="1"/>
  <c r="FB26" i="18" s="1"/>
  <c r="FB59" i="18" s="1"/>
  <c r="AT91" i="21" s="1"/>
  <c r="AT93" i="21" s="1"/>
  <c r="AP209" i="19"/>
  <c r="DR82" i="21"/>
  <c r="L93" i="12" s="1"/>
  <c r="DN62" i="21"/>
  <c r="DJ62" i="21"/>
  <c r="AH60" i="21"/>
  <c r="AH89" i="21" s="1"/>
  <c r="AM17" i="19"/>
  <c r="AM21" i="22" s="1"/>
  <c r="AM18" i="19"/>
  <c r="AM43" i="22" s="1"/>
  <c r="D19" i="26"/>
  <c r="F34" i="13"/>
  <c r="G155" i="34" s="1"/>
  <c r="O155" i="34" s="1"/>
  <c r="F71" i="12"/>
  <c r="F33" i="13" s="1"/>
  <c r="DH62" i="21"/>
  <c r="AF60" i="21"/>
  <c r="AA20" i="36"/>
  <c r="AP62" i="21"/>
  <c r="AJ60" i="21"/>
  <c r="AJ89" i="21" s="1"/>
  <c r="DL62" i="21"/>
  <c r="W18" i="19"/>
  <c r="W43" i="22" s="1"/>
  <c r="W20" i="23" s="1"/>
  <c r="W17" i="19"/>
  <c r="W21" i="22" s="1"/>
  <c r="X17" i="36" s="1"/>
  <c r="BL82" i="21"/>
  <c r="BL187" i="19"/>
  <c r="BL209" i="19" s="1"/>
  <c r="AN18" i="19"/>
  <c r="AN43" i="22" s="1"/>
  <c r="AN40" i="22" s="1"/>
  <c r="AK75" i="19"/>
  <c r="AK14" i="19" s="1"/>
  <c r="AK12" i="19" s="1"/>
  <c r="AK42" i="22"/>
  <c r="AL19" i="23" s="1"/>
  <c r="AH75" i="19"/>
  <c r="AH14" i="19" s="1"/>
  <c r="AH12" i="19" s="1"/>
  <c r="AI17" i="19" s="1"/>
  <c r="AI21" i="22" s="1"/>
  <c r="AH42" i="22"/>
  <c r="AH19" i="36" s="1"/>
  <c r="DJ19" i="36" s="1"/>
  <c r="BD209" i="19"/>
  <c r="AJ42" i="22"/>
  <c r="AJ75" i="19"/>
  <c r="AJ14" i="19" s="1"/>
  <c r="AJ12" i="19" s="1"/>
  <c r="BE209" i="19"/>
  <c r="W19" i="23"/>
  <c r="W19" i="36"/>
  <c r="BL205" i="19"/>
  <c r="BI82" i="21"/>
  <c r="BI187" i="19"/>
  <c r="DR43" i="36"/>
  <c r="CL14" i="36"/>
  <c r="CH19" i="36"/>
  <c r="CK19" i="36"/>
  <c r="CG19" i="36"/>
  <c r="CJ19" i="36"/>
  <c r="BT10" i="11"/>
  <c r="CI30" i="36"/>
  <c r="AX60" i="21"/>
  <c r="AX89" i="21" s="1"/>
  <c r="EE43" i="36"/>
  <c r="M48" i="25"/>
  <c r="DT62" i="21"/>
  <c r="DH30" i="36"/>
  <c r="BP43" i="36"/>
  <c r="CU19" i="36"/>
  <c r="CT19" i="36"/>
  <c r="AN19" i="36"/>
  <c r="AO19" i="36"/>
  <c r="BZ43" i="23"/>
  <c r="BZ43" i="36"/>
  <c r="AG19" i="36"/>
  <c r="CI43" i="22"/>
  <c r="I20" i="36"/>
  <c r="J20" i="36"/>
  <c r="U17" i="36"/>
  <c r="CU17" i="36" s="1"/>
  <c r="BX43" i="23"/>
  <c r="BX43" i="36"/>
  <c r="AM19" i="36"/>
  <c r="V17" i="36"/>
  <c r="U20" i="36"/>
  <c r="CI21" i="22"/>
  <c r="I17" i="36"/>
  <c r="J17" i="36"/>
  <c r="V20" i="36"/>
  <c r="BY43" i="23"/>
  <c r="BY43" i="36"/>
  <c r="DC43" i="36"/>
  <c r="DE43" i="36"/>
  <c r="DC21" i="36"/>
  <c r="DE21" i="36"/>
  <c r="EG21" i="36"/>
  <c r="EG16" i="36"/>
  <c r="EG18" i="36"/>
  <c r="EG41" i="36"/>
  <c r="EG43" i="36"/>
  <c r="EG25" i="36"/>
  <c r="EG15" i="36"/>
  <c r="EG28" i="36"/>
  <c r="M10" i="13"/>
  <c r="M47" i="25"/>
  <c r="EF28" i="36"/>
  <c r="EF18" i="36"/>
  <c r="EF25" i="36"/>
  <c r="EF15" i="36"/>
  <c r="EF41" i="36"/>
  <c r="EF43" i="36"/>
  <c r="EF21" i="36"/>
  <c r="EF16" i="36"/>
  <c r="M31" i="36"/>
  <c r="CT31" i="36" s="1"/>
  <c r="AJ31" i="36"/>
  <c r="BH32" i="36"/>
  <c r="AV32" i="36"/>
  <c r="BH31" i="36"/>
  <c r="AJ30" i="36"/>
  <c r="DI30" i="36" s="1"/>
  <c r="BG27" i="36"/>
  <c r="AU27" i="36"/>
  <c r="X32" i="36"/>
  <c r="DG32" i="36" s="1"/>
  <c r="AV31" i="36"/>
  <c r="AV30" i="36"/>
  <c r="L32" i="36"/>
  <c r="K27" i="36"/>
  <c r="X31" i="36"/>
  <c r="AJ32" i="36"/>
  <c r="BH30" i="36"/>
  <c r="BU30" i="36"/>
  <c r="AI27" i="36"/>
  <c r="BT27" i="36"/>
  <c r="W27" i="36"/>
  <c r="DD43" i="23"/>
  <c r="DP62" i="21"/>
  <c r="DM62" i="21"/>
  <c r="DI42" i="22"/>
  <c r="CF15" i="23"/>
  <c r="CX60" i="21"/>
  <c r="DY84" i="21"/>
  <c r="BT43" i="23"/>
  <c r="U93" i="21"/>
  <c r="DO84" i="21"/>
  <c r="DM84" i="21"/>
  <c r="BI43" i="23"/>
  <c r="AG18" i="19"/>
  <c r="AG43" i="22" s="1"/>
  <c r="CT89" i="21"/>
  <c r="CJ89" i="21"/>
  <c r="DN43" i="23"/>
  <c r="CW60" i="21"/>
  <c r="CN89" i="21"/>
  <c r="CF43" i="23"/>
  <c r="CF16" i="23"/>
  <c r="CF25" i="23"/>
  <c r="DZ84" i="21"/>
  <c r="DK60" i="21"/>
  <c r="CF41" i="23"/>
  <c r="CF28" i="23"/>
  <c r="EE86" i="21"/>
  <c r="M97" i="12" s="1"/>
  <c r="CF18" i="23"/>
  <c r="CE25" i="23"/>
  <c r="DR85" i="21"/>
  <c r="L96" i="12" s="1"/>
  <c r="DP43" i="23"/>
  <c r="CY60" i="21"/>
  <c r="DO43" i="23"/>
  <c r="DQ84" i="21"/>
  <c r="CM89" i="21"/>
  <c r="CL89" i="21"/>
  <c r="EA84" i="21"/>
  <c r="CR89" i="21"/>
  <c r="CE49" i="23"/>
  <c r="CE16" i="23"/>
  <c r="CE32" i="23"/>
  <c r="CE35" i="23"/>
  <c r="CE47" i="23"/>
  <c r="CE39" i="23"/>
  <c r="CE30" i="23"/>
  <c r="CE20" i="23"/>
  <c r="CE15" i="23"/>
  <c r="M50" i="12"/>
  <c r="L31" i="13"/>
  <c r="F155" i="38" s="1"/>
  <c r="N155" i="38" s="1"/>
  <c r="L69" i="12"/>
  <c r="CB43" i="23"/>
  <c r="CE12" i="23"/>
  <c r="CE36" i="23"/>
  <c r="CE34" i="23"/>
  <c r="CE23" i="23"/>
  <c r="CE19" i="23"/>
  <c r="CE14" i="23"/>
  <c r="CE45" i="23"/>
  <c r="CE31" i="23"/>
  <c r="CE41" i="23"/>
  <c r="CE27" i="23"/>
  <c r="CE18" i="23"/>
  <c r="DD62" i="21"/>
  <c r="BC84" i="21"/>
  <c r="AZ60" i="21"/>
  <c r="EA60" i="21" s="1"/>
  <c r="DW62" i="21"/>
  <c r="AW89" i="21"/>
  <c r="DX62" i="21"/>
  <c r="CO89" i="21"/>
  <c r="DV62" i="21"/>
  <c r="DF60" i="21"/>
  <c r="DU84" i="21"/>
  <c r="F56" i="13"/>
  <c r="CE50" i="23"/>
  <c r="CE37" i="23"/>
  <c r="CE43" i="23"/>
  <c r="CE21" i="23"/>
  <c r="CE28" i="23"/>
  <c r="CF32" i="23"/>
  <c r="CF31" i="23"/>
  <c r="EE78" i="21"/>
  <c r="M89" i="12" s="1"/>
  <c r="DS43" i="23"/>
  <c r="EF21" i="23"/>
  <c r="EF25" i="23"/>
  <c r="EF15" i="23"/>
  <c r="EE50" i="21"/>
  <c r="EE52" i="21" s="1"/>
  <c r="EE85" i="21"/>
  <c r="M96" i="12" s="1"/>
  <c r="AV60" i="21"/>
  <c r="AV89" i="21" s="1"/>
  <c r="EB62" i="21"/>
  <c r="BQ43" i="23"/>
  <c r="EA43" i="23"/>
  <c r="EB84" i="21"/>
  <c r="BC62" i="21"/>
  <c r="DO62" i="21"/>
  <c r="AS89" i="21"/>
  <c r="DG60" i="21"/>
  <c r="DA60" i="21"/>
  <c r="DU62" i="21"/>
  <c r="DQ62" i="21"/>
  <c r="EC84" i="21"/>
  <c r="DS84" i="21"/>
  <c r="DY43" i="23"/>
  <c r="DR78" i="21"/>
  <c r="L89" i="12" s="1"/>
  <c r="ED84" i="21"/>
  <c r="DG89" i="21"/>
  <c r="DT84" i="21"/>
  <c r="DP84" i="21"/>
  <c r="CZ60" i="21"/>
  <c r="DY62" i="21"/>
  <c r="EF41" i="23"/>
  <c r="EF18" i="23"/>
  <c r="EF28" i="23"/>
  <c r="DI43" i="22"/>
  <c r="BW43" i="23"/>
  <c r="DG42" i="22"/>
  <c r="DT60" i="21"/>
  <c r="DZ43" i="23"/>
  <c r="DI21" i="22"/>
  <c r="DV60" i="21"/>
  <c r="DS62" i="21"/>
  <c r="CP89" i="21"/>
  <c r="DI89" i="21"/>
  <c r="BA89" i="21"/>
  <c r="EC60" i="21"/>
  <c r="G93" i="21"/>
  <c r="CA84" i="21"/>
  <c r="AD89" i="21"/>
  <c r="DB89" i="21" s="1"/>
  <c r="EF19" i="22"/>
  <c r="EF20" i="22"/>
  <c r="EF22" i="22"/>
  <c r="EF44" i="22"/>
  <c r="CF12" i="21"/>
  <c r="CF13" i="21"/>
  <c r="CF14" i="21"/>
  <c r="CF15" i="21"/>
  <c r="CF16" i="21"/>
  <c r="CF17" i="21"/>
  <c r="CF19" i="21"/>
  <c r="CF21" i="21"/>
  <c r="CF24" i="21"/>
  <c r="CF27" i="21"/>
  <c r="CF28" i="21"/>
  <c r="CF29" i="21"/>
  <c r="CF30" i="21"/>
  <c r="CF31" i="21"/>
  <c r="CF32" i="21"/>
  <c r="CF33" i="21"/>
  <c r="CF22" i="21"/>
  <c r="CF26" i="21"/>
  <c r="CF18" i="21"/>
  <c r="CF60" i="21"/>
  <c r="CF62" i="21"/>
  <c r="CF63" i="21"/>
  <c r="CF64" i="21"/>
  <c r="CF65" i="21"/>
  <c r="CF66" i="21"/>
  <c r="CF67" i="21"/>
  <c r="CF68" i="21"/>
  <c r="CF69" i="21"/>
  <c r="CF70" i="21"/>
  <c r="CF71" i="21"/>
  <c r="CF72" i="21"/>
  <c r="CF73" i="21"/>
  <c r="CF74" i="21"/>
  <c r="CF20" i="21"/>
  <c r="CF35" i="21"/>
  <c r="CF38" i="21"/>
  <c r="CF40" i="21"/>
  <c r="CF42" i="21"/>
  <c r="CF44" i="21"/>
  <c r="CF46" i="21"/>
  <c r="CF48" i="21"/>
  <c r="CF52" i="21"/>
  <c r="CF39" i="21"/>
  <c r="CF47" i="21"/>
  <c r="CF41" i="21"/>
  <c r="CF50" i="21"/>
  <c r="CF34" i="21"/>
  <c r="CF43" i="21"/>
  <c r="CF36" i="21"/>
  <c r="CF45" i="21"/>
  <c r="CF75" i="21"/>
  <c r="CF77" i="21"/>
  <c r="CF79" i="21"/>
  <c r="CF81" i="21"/>
  <c r="CF82" i="21"/>
  <c r="CF84" i="21"/>
  <c r="CF85" i="21"/>
  <c r="CF86" i="21"/>
  <c r="CF87" i="21"/>
  <c r="CF89" i="21"/>
  <c r="CF76" i="21"/>
  <c r="CF78" i="21"/>
  <c r="CF80" i="21"/>
  <c r="CF97" i="21"/>
  <c r="CF10" i="21"/>
  <c r="CF109" i="21"/>
  <c r="CF19" i="22"/>
  <c r="CF20" i="22"/>
  <c r="CF22" i="22"/>
  <c r="CF30" i="22"/>
  <c r="CF42" i="22"/>
  <c r="CF44" i="22"/>
  <c r="CE13" i="21"/>
  <c r="CE15" i="21"/>
  <c r="CE17" i="21"/>
  <c r="CE12" i="21"/>
  <c r="CE14" i="21"/>
  <c r="CE16" i="21"/>
  <c r="CE18" i="21"/>
  <c r="CE19" i="21"/>
  <c r="CE20" i="21"/>
  <c r="CE21" i="21"/>
  <c r="CE22" i="21"/>
  <c r="CE24" i="21"/>
  <c r="CE26" i="21"/>
  <c r="CE27" i="21"/>
  <c r="CE28" i="21"/>
  <c r="CE29" i="21"/>
  <c r="CE30" i="21"/>
  <c r="CE31" i="21"/>
  <c r="CE32" i="21"/>
  <c r="CE33" i="21"/>
  <c r="CE34" i="21"/>
  <c r="CE35" i="21"/>
  <c r="CE36" i="21"/>
  <c r="CE38" i="21"/>
  <c r="CE39" i="21"/>
  <c r="CE40" i="21"/>
  <c r="CE41" i="21"/>
  <c r="CE42" i="21"/>
  <c r="CE43" i="21"/>
  <c r="CE44" i="21"/>
  <c r="CE45" i="21"/>
  <c r="CE46" i="21"/>
  <c r="CE47" i="21"/>
  <c r="CE48" i="21"/>
  <c r="CE50" i="21"/>
  <c r="CE52" i="21"/>
  <c r="CE62" i="21"/>
  <c r="CE64" i="21"/>
  <c r="CE66" i="21"/>
  <c r="CE68" i="21"/>
  <c r="CE70" i="21"/>
  <c r="CE72" i="21"/>
  <c r="CE74" i="21"/>
  <c r="CE60" i="21"/>
  <c r="CE63" i="21"/>
  <c r="CE65" i="21"/>
  <c r="CE67" i="21"/>
  <c r="CE69" i="21"/>
  <c r="CE71" i="21"/>
  <c r="CE73" i="21"/>
  <c r="CE75" i="21"/>
  <c r="CE76" i="21"/>
  <c r="CE77" i="21"/>
  <c r="CE78" i="21"/>
  <c r="CE79" i="21"/>
  <c r="CE80" i="21"/>
  <c r="CE81" i="21"/>
  <c r="CE91" i="21"/>
  <c r="CE93" i="21"/>
  <c r="CE82" i="21"/>
  <c r="CE84" i="21"/>
  <c r="CE85" i="21"/>
  <c r="CE86" i="21"/>
  <c r="CE87" i="21"/>
  <c r="CE89" i="21"/>
  <c r="CE90" i="21"/>
  <c r="CE103" i="21"/>
  <c r="CE95" i="21"/>
  <c r="CE97" i="21"/>
  <c r="CE99" i="21"/>
  <c r="CE10" i="21"/>
  <c r="CE109" i="21"/>
  <c r="CE112" i="21"/>
  <c r="CE96" i="21"/>
  <c r="EG7" i="23"/>
  <c r="EG7" i="22"/>
  <c r="EG7" i="21"/>
  <c r="EG105" i="21" s="1"/>
  <c r="EF13" i="21"/>
  <c r="EF15" i="21"/>
  <c r="EF12" i="21"/>
  <c r="EF14" i="21"/>
  <c r="EF16" i="21"/>
  <c r="EF17" i="21"/>
  <c r="EF18" i="21"/>
  <c r="EF19" i="21"/>
  <c r="EF20" i="21"/>
  <c r="EF21" i="21"/>
  <c r="EF22" i="21"/>
  <c r="EF24" i="21"/>
  <c r="EF26" i="21"/>
  <c r="EF27" i="21"/>
  <c r="EF28" i="21"/>
  <c r="EF29" i="21"/>
  <c r="EF30" i="21"/>
  <c r="EF31" i="21"/>
  <c r="EF32" i="21"/>
  <c r="EF33" i="21"/>
  <c r="EF34" i="21"/>
  <c r="EF35" i="21"/>
  <c r="EF36" i="21"/>
  <c r="EF38" i="21"/>
  <c r="EF39" i="21"/>
  <c r="EF40" i="21"/>
  <c r="EF41" i="21"/>
  <c r="EF42" i="21"/>
  <c r="EF43" i="21"/>
  <c r="EF44" i="21"/>
  <c r="EF45" i="21"/>
  <c r="EF46" i="21"/>
  <c r="EF47" i="21"/>
  <c r="EF48" i="21"/>
  <c r="EF50" i="21"/>
  <c r="EF52" i="21"/>
  <c r="EF64" i="21"/>
  <c r="EF66" i="21"/>
  <c r="EF68" i="21"/>
  <c r="EF70" i="21"/>
  <c r="EF72" i="21"/>
  <c r="EF63" i="21"/>
  <c r="EF65" i="21"/>
  <c r="EF67" i="21"/>
  <c r="EF69" i="21"/>
  <c r="EF71" i="21"/>
  <c r="EF73" i="21"/>
  <c r="EF74" i="21"/>
  <c r="EF75" i="21"/>
  <c r="EF76" i="21"/>
  <c r="EF77" i="21"/>
  <c r="EF78" i="21"/>
  <c r="EF79" i="21"/>
  <c r="EF80" i="21"/>
  <c r="EF81" i="21"/>
  <c r="EF82" i="21"/>
  <c r="EF84" i="21"/>
  <c r="EF85" i="21"/>
  <c r="EF86" i="21"/>
  <c r="EF87" i="21"/>
  <c r="EF97" i="21"/>
  <c r="EF10" i="21"/>
  <c r="EF109" i="21"/>
  <c r="CE12" i="22"/>
  <c r="CE13" i="22"/>
  <c r="CE14" i="22"/>
  <c r="CE15" i="22"/>
  <c r="CE17" i="22"/>
  <c r="CE19" i="22"/>
  <c r="CE20" i="22"/>
  <c r="CE21" i="22"/>
  <c r="CE22" i="22"/>
  <c r="CE23" i="22"/>
  <c r="CE30" i="22"/>
  <c r="CE31" i="22"/>
  <c r="CE25" i="22"/>
  <c r="CE36" i="22"/>
  <c r="CE38" i="22"/>
  <c r="CE28" i="22"/>
  <c r="CE33" i="22"/>
  <c r="CE40" i="22"/>
  <c r="CE42" i="22"/>
  <c r="CE43" i="22"/>
  <c r="CE44" i="22"/>
  <c r="CE46" i="22"/>
  <c r="CE35" i="22"/>
  <c r="CE48" i="22"/>
  <c r="CE10" i="22"/>
  <c r="CE37" i="22"/>
  <c r="AG19" i="23"/>
  <c r="J27" i="23"/>
  <c r="DE59" i="18"/>
  <c r="CA10" i="11"/>
  <c r="CB84" i="21"/>
  <c r="BX84" i="21"/>
  <c r="AM19" i="23"/>
  <c r="BB24" i="1"/>
  <c r="BA25" i="1"/>
  <c r="EH7" i="36" s="1"/>
  <c r="EH29" i="36" s="1"/>
  <c r="FR15" i="18"/>
  <c r="BY84" i="21"/>
  <c r="FV15" i="18"/>
  <c r="BV84" i="21"/>
  <c r="BQ84" i="21"/>
  <c r="BS10" i="11"/>
  <c r="BX10" i="11"/>
  <c r="BR85" i="21"/>
  <c r="BR84" i="21" s="1"/>
  <c r="BT84" i="21"/>
  <c r="CD10" i="11"/>
  <c r="BC43" i="23"/>
  <c r="G164" i="12" s="1"/>
  <c r="G56" i="13" s="1"/>
  <c r="BZ10" i="11"/>
  <c r="BX213" i="19"/>
  <c r="BX15" i="19" s="1"/>
  <c r="BW213" i="19"/>
  <c r="BW15" i="19" s="1"/>
  <c r="CC10" i="11"/>
  <c r="BW10" i="11"/>
  <c r="CA213" i="19"/>
  <c r="CA15" i="19" s="1"/>
  <c r="BZ84" i="21"/>
  <c r="BV213" i="19"/>
  <c r="BV15" i="19" s="1"/>
  <c r="BW84" i="21"/>
  <c r="BY10" i="11"/>
  <c r="BS84" i="21"/>
  <c r="CB10" i="11"/>
  <c r="CE50" i="11"/>
  <c r="BU85" i="21"/>
  <c r="BU84" i="21" s="1"/>
  <c r="CE12" i="11"/>
  <c r="BV10" i="11"/>
  <c r="BZ213" i="19"/>
  <c r="BZ15" i="19" s="1"/>
  <c r="BT213" i="19"/>
  <c r="BT15" i="19" s="1"/>
  <c r="BY213" i="19"/>
  <c r="BY15" i="19" s="1"/>
  <c r="BR213" i="19"/>
  <c r="BR15" i="19" s="1"/>
  <c r="AP81" i="19"/>
  <c r="AD77" i="19"/>
  <c r="AP77" i="19" s="1"/>
  <c r="CB183" i="19"/>
  <c r="CB78" i="21"/>
  <c r="CB62" i="21" s="1"/>
  <c r="CA160" i="1"/>
  <c r="BQ78" i="21"/>
  <c r="BQ183" i="19"/>
  <c r="BR78" i="21"/>
  <c r="BR183" i="19"/>
  <c r="BA42" i="22"/>
  <c r="BA75" i="19"/>
  <c r="BA14" i="19" s="1"/>
  <c r="BA12" i="19" s="1"/>
  <c r="AZ42" i="22"/>
  <c r="AZ19" i="36" s="1"/>
  <c r="AZ75" i="19"/>
  <c r="AZ14" i="19" s="1"/>
  <c r="AZ12" i="19" s="1"/>
  <c r="AZ18" i="19" s="1"/>
  <c r="AZ43" i="22" s="1"/>
  <c r="AR42" i="22"/>
  <c r="AR75" i="19"/>
  <c r="AR14" i="19" s="1"/>
  <c r="AR12" i="19" s="1"/>
  <c r="AT75" i="19"/>
  <c r="AT14" i="19" s="1"/>
  <c r="AT12" i="19" s="1"/>
  <c r="AT17" i="19" s="1"/>
  <c r="AT21" i="22" s="1"/>
  <c r="AT42" i="22"/>
  <c r="BU183" i="19"/>
  <c r="BU78" i="21"/>
  <c r="BS78" i="21"/>
  <c r="BS183" i="19"/>
  <c r="BV183" i="19"/>
  <c r="BV78" i="21"/>
  <c r="AS75" i="19"/>
  <c r="AS14" i="19" s="1"/>
  <c r="AS12" i="19" s="1"/>
  <c r="AS42" i="22"/>
  <c r="AP189" i="19"/>
  <c r="AD87" i="19"/>
  <c r="AW42" i="22"/>
  <c r="AW75" i="19"/>
  <c r="AW14" i="19" s="1"/>
  <c r="AW12" i="19" s="1"/>
  <c r="AW18" i="19" s="1"/>
  <c r="AW43" i="22" s="1"/>
  <c r="CB213" i="19"/>
  <c r="CB15" i="19" s="1"/>
  <c r="BU213" i="19"/>
  <c r="BU15" i="19" s="1"/>
  <c r="AQ60" i="21"/>
  <c r="AV75" i="19"/>
  <c r="AV14" i="19" s="1"/>
  <c r="AV12" i="19" s="1"/>
  <c r="AV42" i="22"/>
  <c r="BV160" i="1"/>
  <c r="BW183" i="19"/>
  <c r="BW78" i="21"/>
  <c r="BW62" i="21" s="1"/>
  <c r="BZ78" i="21"/>
  <c r="BZ62" i="21" s="1"/>
  <c r="BY160" i="1"/>
  <c r="BZ183" i="19"/>
  <c r="CA78" i="21"/>
  <c r="CA62" i="21" s="1"/>
  <c r="BZ160" i="1"/>
  <c r="CA183" i="19"/>
  <c r="BC167" i="19"/>
  <c r="AQ81" i="19"/>
  <c r="BQ258" i="19"/>
  <c r="CC293" i="19"/>
  <c r="AX75" i="19"/>
  <c r="AX14" i="19" s="1"/>
  <c r="AX12" i="19" s="1"/>
  <c r="AX42" i="22"/>
  <c r="BS213" i="19"/>
  <c r="BS15" i="19" s="1"/>
  <c r="BX78" i="21"/>
  <c r="BX62" i="21" s="1"/>
  <c r="BX183" i="19"/>
  <c r="BW160" i="1"/>
  <c r="BT183" i="19"/>
  <c r="BT78" i="21"/>
  <c r="BY78" i="21"/>
  <c r="BY62" i="21" s="1"/>
  <c r="BX160" i="1"/>
  <c r="BY183" i="19"/>
  <c r="BB75" i="19"/>
  <c r="BB14" i="19" s="1"/>
  <c r="BB12" i="19" s="1"/>
  <c r="BB42" i="22"/>
  <c r="BC205" i="19"/>
  <c r="AQ189" i="19"/>
  <c r="CC215" i="19"/>
  <c r="AU75" i="19"/>
  <c r="AU14" i="19" s="1"/>
  <c r="AU12" i="19" s="1"/>
  <c r="AU42" i="22"/>
  <c r="I40" i="22"/>
  <c r="CI40" i="22" s="1"/>
  <c r="U40" i="22"/>
  <c r="BO43" i="23"/>
  <c r="BG43" i="23"/>
  <c r="EF43" i="23" s="1"/>
  <c r="T40" i="22"/>
  <c r="BN43" i="23"/>
  <c r="Z40" i="22"/>
  <c r="BU31" i="23"/>
  <c r="BT27" i="23"/>
  <c r="K11" i="5"/>
  <c r="BU32" i="23"/>
  <c r="FW15" i="18"/>
  <c r="W12" i="18"/>
  <c r="R11" i="18"/>
  <c r="CH60" i="18"/>
  <c r="CI60" i="18" s="1"/>
  <c r="CJ60" i="18" s="1"/>
  <c r="CK60" i="18" s="1"/>
  <c r="CL60" i="18" s="1"/>
  <c r="CM60" i="18" s="1"/>
  <c r="CN60" i="18" s="1"/>
  <c r="CO60" i="18" s="1"/>
  <c r="CP60" i="18" s="1"/>
  <c r="CS60" i="18" s="1"/>
  <c r="CT60" i="18" s="1"/>
  <c r="CU60" i="18" s="1"/>
  <c r="CV60" i="18" s="1"/>
  <c r="CW60" i="18" s="1"/>
  <c r="CX60" i="18" s="1"/>
  <c r="CY60" i="18" s="1"/>
  <c r="CZ60" i="18" s="1"/>
  <c r="DA60" i="18" s="1"/>
  <c r="DB60" i="18" s="1"/>
  <c r="DC60" i="18" s="1"/>
  <c r="DD60" i="18" s="1"/>
  <c r="FS15" i="18"/>
  <c r="FN15" i="18"/>
  <c r="FN26" i="18" s="1"/>
  <c r="FN59" i="18" s="1"/>
  <c r="BE91" i="21" s="1"/>
  <c r="FO15" i="18"/>
  <c r="FO26" i="18" s="1"/>
  <c r="FO59" i="18" s="1"/>
  <c r="BF91" i="21" s="1"/>
  <c r="AN17" i="19"/>
  <c r="AN21" i="22" s="1"/>
  <c r="AN19" i="23"/>
  <c r="AO19" i="23"/>
  <c r="BU10" i="11"/>
  <c r="GM20" i="18"/>
  <c r="GM42" i="18"/>
  <c r="BM43" i="23"/>
  <c r="GM37" i="18"/>
  <c r="GM47" i="18"/>
  <c r="GB22" i="18"/>
  <c r="GM18" i="18"/>
  <c r="GC22" i="18"/>
  <c r="AM81" i="17"/>
  <c r="AO80" i="17"/>
  <c r="BV13" i="5" s="1"/>
  <c r="GD22" i="18"/>
  <c r="GL11" i="18"/>
  <c r="GL12" i="18" s="1"/>
  <c r="GD11" i="18"/>
  <c r="GD12" i="18" s="1"/>
  <c r="GK11" i="18"/>
  <c r="GK12" i="18" s="1"/>
  <c r="GG11" i="18"/>
  <c r="GG12" i="18" s="1"/>
  <c r="GC11" i="18"/>
  <c r="GC12" i="18" s="1"/>
  <c r="GF11" i="18"/>
  <c r="GF12" i="18" s="1"/>
  <c r="GJ11" i="18"/>
  <c r="GJ12" i="18" s="1"/>
  <c r="GB11" i="18"/>
  <c r="GB12" i="18" s="1"/>
  <c r="GI11" i="18"/>
  <c r="GI12" i="18" s="1"/>
  <c r="GE11" i="18"/>
  <c r="GE12" i="18" s="1"/>
  <c r="GA11" i="18"/>
  <c r="GH11" i="18"/>
  <c r="GH12" i="18" s="1"/>
  <c r="AF81" i="17"/>
  <c r="AH80" i="17"/>
  <c r="BV12" i="5" s="1"/>
  <c r="W15" i="18"/>
  <c r="R15" i="18" s="1"/>
  <c r="AT81" i="17"/>
  <c r="AV80" i="17"/>
  <c r="BV14" i="5" s="1"/>
  <c r="CC86" i="21"/>
  <c r="I97" i="12" s="1"/>
  <c r="BU30" i="23"/>
  <c r="BU11" i="5"/>
  <c r="R29" i="18"/>
  <c r="FZ29" i="18"/>
  <c r="GJ22" i="18"/>
  <c r="GM52" i="18"/>
  <c r="AA20" i="23"/>
  <c r="V20" i="23"/>
  <c r="U20" i="23"/>
  <c r="V40" i="22"/>
  <c r="V17" i="23"/>
  <c r="U17" i="23"/>
  <c r="BP205" i="19"/>
  <c r="Y83" i="19"/>
  <c r="AC87" i="19"/>
  <c r="R20" i="17"/>
  <c r="Q20" i="17" s="1"/>
  <c r="O21" i="17" s="1"/>
  <c r="H95" i="12"/>
  <c r="P87" i="19"/>
  <c r="O83" i="19"/>
  <c r="P83" i="19" s="1"/>
  <c r="GK22" i="18"/>
  <c r="GF22" i="18"/>
  <c r="GG22" i="18"/>
  <c r="GL22" i="18"/>
  <c r="GI22" i="18"/>
  <c r="GE22" i="18"/>
  <c r="GA22" i="18"/>
  <c r="FP22" i="18"/>
  <c r="FQ15" i="18"/>
  <c r="FT15" i="18"/>
  <c r="FM15" i="18"/>
  <c r="FM26" i="18" s="1"/>
  <c r="FU15" i="18"/>
  <c r="FX15" i="18"/>
  <c r="CQ59" i="18"/>
  <c r="W57" i="18"/>
  <c r="H91" i="21"/>
  <c r="G95" i="12"/>
  <c r="BP84" i="21"/>
  <c r="F18" i="26"/>
  <c r="K30" i="23"/>
  <c r="CF30" i="23" s="1"/>
  <c r="AF24" i="17"/>
  <c r="AH23" i="17"/>
  <c r="L12" i="5" s="1"/>
  <c r="L30" i="36" s="1"/>
  <c r="CS30" i="36" s="1"/>
  <c r="DN59" i="18"/>
  <c r="BR10" i="11"/>
  <c r="DP15" i="18"/>
  <c r="DO26" i="18"/>
  <c r="I17" i="23"/>
  <c r="J17" i="23"/>
  <c r="DO12" i="18"/>
  <c r="DP10" i="18"/>
  <c r="O30" i="22"/>
  <c r="P317" i="1"/>
  <c r="D9" i="24"/>
  <c r="D212" i="34" s="1"/>
  <c r="D18" i="25"/>
  <c r="D11" i="24" s="1"/>
  <c r="D214" i="34" s="1"/>
  <c r="I20" i="23"/>
  <c r="J20" i="23"/>
  <c r="E75" i="19"/>
  <c r="E42" i="22"/>
  <c r="DP29" i="18"/>
  <c r="DO57" i="18"/>
  <c r="BD213" i="19"/>
  <c r="BP258" i="19"/>
  <c r="I12" i="22"/>
  <c r="AG13" i="18"/>
  <c r="G15" i="22"/>
  <c r="DM60" i="18"/>
  <c r="H14" i="22"/>
  <c r="AF58" i="18"/>
  <c r="AG27" i="18"/>
  <c r="I13" i="22"/>
  <c r="AQ15" i="19"/>
  <c r="BC213" i="19"/>
  <c r="N39" i="34"/>
  <c r="Q39" i="34"/>
  <c r="P39" i="34"/>
  <c r="M39" i="34"/>
  <c r="G82" i="34"/>
  <c r="O82" i="34" s="1"/>
  <c r="E82" i="34"/>
  <c r="M82" i="34" s="1"/>
  <c r="F82" i="34"/>
  <c r="N82" i="34" s="1"/>
  <c r="H82" i="34"/>
  <c r="P82" i="34" s="1"/>
  <c r="I82" i="34"/>
  <c r="Q82" i="34" s="1"/>
  <c r="O39" i="34"/>
  <c r="AH57" i="17"/>
  <c r="AW12" i="5" s="1"/>
  <c r="AF58" i="17"/>
  <c r="AF69" i="17"/>
  <c r="AH68" i="17"/>
  <c r="BI12" i="5" s="1"/>
  <c r="AV30" i="23"/>
  <c r="BH30" i="23"/>
  <c r="AJ30" i="23"/>
  <c r="DF30" i="23" s="1"/>
  <c r="AH46" i="17"/>
  <c r="AK12" i="5" s="1"/>
  <c r="AF47" i="17"/>
  <c r="AU27" i="23"/>
  <c r="L32" i="23"/>
  <c r="AT47" i="17"/>
  <c r="AV46" i="17"/>
  <c r="AK14" i="5" s="1"/>
  <c r="AJ11" i="5"/>
  <c r="AJ31" i="23"/>
  <c r="AI27" i="23"/>
  <c r="X31" i="23"/>
  <c r="X11" i="5"/>
  <c r="W27" i="23"/>
  <c r="AM47" i="17"/>
  <c r="AO46" i="17"/>
  <c r="AK13" i="5" s="1"/>
  <c r="BH32" i="23"/>
  <c r="AT58" i="17"/>
  <c r="AV57" i="17"/>
  <c r="AW14" i="5" s="1"/>
  <c r="AM36" i="17"/>
  <c r="AO35" i="17"/>
  <c r="Y13" i="5" s="1"/>
  <c r="X32" i="23"/>
  <c r="AO57" i="17"/>
  <c r="AW13" i="5" s="1"/>
  <c r="AM58" i="17"/>
  <c r="AV68" i="17"/>
  <c r="BI14" i="5" s="1"/>
  <c r="AT69" i="17"/>
  <c r="AV32" i="23"/>
  <c r="AO68" i="17"/>
  <c r="BI13" i="5" s="1"/>
  <c r="AM69" i="17"/>
  <c r="AT25" i="17"/>
  <c r="AV24" i="17"/>
  <c r="M14" i="5" s="1"/>
  <c r="AJ32" i="23"/>
  <c r="AT36" i="17"/>
  <c r="AV35" i="17"/>
  <c r="Y14" i="5" s="1"/>
  <c r="AV11" i="5"/>
  <c r="AV31" i="23"/>
  <c r="BG27" i="23"/>
  <c r="BH31" i="23"/>
  <c r="BH11" i="5"/>
  <c r="FM57" i="18"/>
  <c r="FY29" i="18"/>
  <c r="FY57" i="18" s="1"/>
  <c r="AM26" i="17"/>
  <c r="AO25" i="17"/>
  <c r="N13" i="5" s="1"/>
  <c r="M31" i="23"/>
  <c r="CH31" i="23" s="1"/>
  <c r="DR30" i="18"/>
  <c r="D18" i="19"/>
  <c r="D17" i="19"/>
  <c r="N38" i="34"/>
  <c r="Q38" i="34"/>
  <c r="O38" i="34"/>
  <c r="P38" i="34"/>
  <c r="H81" i="34"/>
  <c r="G81" i="34"/>
  <c r="I81" i="34"/>
  <c r="F81" i="34"/>
  <c r="E81" i="34"/>
  <c r="M38" i="34"/>
  <c r="E138" i="34" l="1"/>
  <c r="E157" i="34"/>
  <c r="M157" i="34" s="1"/>
  <c r="F138" i="34"/>
  <c r="F157" i="34"/>
  <c r="N157" i="34" s="1"/>
  <c r="R57" i="18"/>
  <c r="R12" i="18"/>
  <c r="R26" i="18"/>
  <c r="AO17" i="19"/>
  <c r="AO21" i="22" s="1"/>
  <c r="AN17" i="36"/>
  <c r="X17" i="23"/>
  <c r="DM60" i="21"/>
  <c r="AA17" i="23"/>
  <c r="E19" i="26"/>
  <c r="E14" i="26" s="1"/>
  <c r="G71" i="12"/>
  <c r="G106" i="12" s="1"/>
  <c r="F13" i="25"/>
  <c r="F9" i="24" s="1"/>
  <c r="F212" i="34" s="1"/>
  <c r="DE105" i="21"/>
  <c r="DC15" i="36"/>
  <c r="DE18" i="36"/>
  <c r="AB17" i="23"/>
  <c r="AB20" i="23"/>
  <c r="DE29" i="36"/>
  <c r="DC29" i="36"/>
  <c r="EG21" i="23"/>
  <c r="EG29" i="23"/>
  <c r="DE29" i="23"/>
  <c r="K150" i="12" s="1"/>
  <c r="DC29" i="23"/>
  <c r="DC28" i="36"/>
  <c r="AC43" i="22"/>
  <c r="E37" i="12" s="1"/>
  <c r="E35" i="12" s="1"/>
  <c r="E22" i="13" s="1"/>
  <c r="DC16" i="36"/>
  <c r="AB40" i="22"/>
  <c r="AC40" i="22" s="1"/>
  <c r="AF19" i="23"/>
  <c r="AH19" i="23"/>
  <c r="B20" i="17"/>
  <c r="C20" i="17" s="1"/>
  <c r="F20" i="17"/>
  <c r="F106" i="12"/>
  <c r="L73" i="12"/>
  <c r="J19" i="26" s="1"/>
  <c r="AR93" i="21"/>
  <c r="ED60" i="21"/>
  <c r="AB17" i="36"/>
  <c r="AB14" i="36" s="1"/>
  <c r="AC21" i="22"/>
  <c r="E19" i="12" s="1"/>
  <c r="E11" i="13" s="1"/>
  <c r="E9" i="24"/>
  <c r="E212" i="34" s="1"/>
  <c r="AH18" i="19"/>
  <c r="AH43" i="22" s="1"/>
  <c r="AH20" i="23" s="1"/>
  <c r="AH17" i="19"/>
  <c r="AH21" i="22" s="1"/>
  <c r="AH17" i="36" s="1"/>
  <c r="CX19" i="36"/>
  <c r="FV19" i="18"/>
  <c r="FW19" i="18" s="1"/>
  <c r="FF18" i="18"/>
  <c r="FG18" i="18" s="1"/>
  <c r="FH18" i="18" s="1"/>
  <c r="FQ18" i="18"/>
  <c r="X20" i="23"/>
  <c r="AL19" i="36"/>
  <c r="EV19" i="18"/>
  <c r="EW19" i="18" s="1"/>
  <c r="W20" i="36"/>
  <c r="AI18" i="19"/>
  <c r="AI43" i="22" s="1"/>
  <c r="AI40" i="22" s="1"/>
  <c r="EQ18" i="18"/>
  <c r="EQ26" i="18" s="1"/>
  <c r="EQ59" i="18" s="1"/>
  <c r="AJ91" i="21" s="1"/>
  <c r="AJ93" i="21" s="1"/>
  <c r="DY60" i="21"/>
  <c r="DG31" i="36"/>
  <c r="CI27" i="36"/>
  <c r="CR27" i="36"/>
  <c r="CJ32" i="36"/>
  <c r="CS32" i="36"/>
  <c r="AL18" i="19"/>
  <c r="AL43" i="22" s="1"/>
  <c r="AM20" i="23" s="1"/>
  <c r="AN20" i="36"/>
  <c r="AN14" i="36" s="1"/>
  <c r="AO20" i="36"/>
  <c r="DZ60" i="21"/>
  <c r="M73" i="12"/>
  <c r="K19" i="26" s="1"/>
  <c r="AM40" i="22"/>
  <c r="AN20" i="23"/>
  <c r="Z21" i="17"/>
  <c r="W21" i="17"/>
  <c r="X21" i="17"/>
  <c r="V21" i="17"/>
  <c r="J20" i="17"/>
  <c r="I20" i="17"/>
  <c r="FS23" i="18"/>
  <c r="FT23" i="18" s="1"/>
  <c r="FF20" i="18"/>
  <c r="FR20" i="18"/>
  <c r="FS20" i="18" s="1"/>
  <c r="FR21" i="18"/>
  <c r="FG21" i="18"/>
  <c r="FH21" i="18" s="1"/>
  <c r="EO26" i="18"/>
  <c r="EO59" i="18" s="1"/>
  <c r="AH91" i="21" s="1"/>
  <c r="AG93" i="21"/>
  <c r="ER18" i="18"/>
  <c r="ER26" i="18" s="1"/>
  <c r="ER59" i="18" s="1"/>
  <c r="AK91" i="21" s="1"/>
  <c r="DT91" i="21" s="1"/>
  <c r="FD19" i="18"/>
  <c r="FA26" i="18"/>
  <c r="FA59" i="18" s="1"/>
  <c r="AS91" i="21" s="1"/>
  <c r="AS93" i="21" s="1"/>
  <c r="FC15" i="18"/>
  <c r="FD15" i="18" s="1"/>
  <c r="DC16" i="23"/>
  <c r="EC26" i="18"/>
  <c r="EC59" i="18" s="1"/>
  <c r="W91" i="21" s="1"/>
  <c r="DF91" i="21" s="1"/>
  <c r="FF16" i="18"/>
  <c r="FG16" i="18" s="1"/>
  <c r="ED15" i="18"/>
  <c r="ET15" i="18"/>
  <c r="AP60" i="21"/>
  <c r="AP89" i="21" s="1"/>
  <c r="DJ60" i="21"/>
  <c r="W40" i="22"/>
  <c r="AL17" i="19"/>
  <c r="AL21" i="22" s="1"/>
  <c r="AM17" i="23" s="1"/>
  <c r="BP187" i="19"/>
  <c r="X20" i="36"/>
  <c r="X14" i="36" s="1"/>
  <c r="D16" i="26"/>
  <c r="D14" i="26"/>
  <c r="D21" i="26"/>
  <c r="BI209" i="19"/>
  <c r="BP209" i="19" s="1"/>
  <c r="AK19" i="36"/>
  <c r="AK19" i="23"/>
  <c r="AK17" i="19"/>
  <c r="AK21" i="22" s="1"/>
  <c r="AJ18" i="19"/>
  <c r="AJ43" i="22" s="1"/>
  <c r="AJ17" i="19"/>
  <c r="AJ21" i="22" s="1"/>
  <c r="AJ17" i="36" s="1"/>
  <c r="AK18" i="19"/>
  <c r="AK43" i="22" s="1"/>
  <c r="AI19" i="36"/>
  <c r="AI19" i="23"/>
  <c r="DJ42" i="22"/>
  <c r="BP82" i="21"/>
  <c r="H93" i="12" s="1"/>
  <c r="AF89" i="21"/>
  <c r="DH60" i="21"/>
  <c r="AJ19" i="23"/>
  <c r="AJ19" i="36"/>
  <c r="W17" i="23"/>
  <c r="W14" i="23" s="1"/>
  <c r="W17" i="36"/>
  <c r="DT89" i="21"/>
  <c r="CK17" i="36"/>
  <c r="CK20" i="36"/>
  <c r="CG17" i="36"/>
  <c r="CJ17" i="36"/>
  <c r="CG20" i="36"/>
  <c r="CJ20" i="36"/>
  <c r="CJ30" i="36"/>
  <c r="CC43" i="36"/>
  <c r="AO17" i="36"/>
  <c r="AW19" i="36"/>
  <c r="BA19" i="36"/>
  <c r="DU89" i="21"/>
  <c r="DU60" i="21"/>
  <c r="K18" i="26"/>
  <c r="AT19" i="36"/>
  <c r="CN31" i="36"/>
  <c r="CK31" i="36"/>
  <c r="L95" i="12"/>
  <c r="L35" i="13" s="1"/>
  <c r="F157" i="38" s="1"/>
  <c r="N157" i="38" s="1"/>
  <c r="J18" i="26"/>
  <c r="CU20" i="36"/>
  <c r="CR42" i="22"/>
  <c r="E19" i="36"/>
  <c r="F19" i="36"/>
  <c r="CS19" i="36" s="1"/>
  <c r="AV19" i="36"/>
  <c r="AG40" i="22"/>
  <c r="DI40" i="22" s="1"/>
  <c r="U14" i="36"/>
  <c r="DJ17" i="36"/>
  <c r="DW42" i="22"/>
  <c r="AU19" i="36"/>
  <c r="BB19" i="36"/>
  <c r="AX19" i="36"/>
  <c r="AY19" i="36"/>
  <c r="AS19" i="36"/>
  <c r="AA14" i="36"/>
  <c r="J14" i="36"/>
  <c r="I14" i="36"/>
  <c r="V14" i="36"/>
  <c r="M29" i="13"/>
  <c r="G138" i="38" s="1"/>
  <c r="G154" i="38" s="1"/>
  <c r="O154" i="38" s="1"/>
  <c r="M12" i="25"/>
  <c r="K11" i="26" s="1"/>
  <c r="K10" i="26" s="1"/>
  <c r="EH21" i="36"/>
  <c r="EH43" i="36"/>
  <c r="EH18" i="36"/>
  <c r="EH41" i="36"/>
  <c r="EH16" i="36"/>
  <c r="EH28" i="36"/>
  <c r="EH15" i="36"/>
  <c r="EH25" i="36"/>
  <c r="Y32" i="36"/>
  <c r="DH32" i="36" s="1"/>
  <c r="L27" i="36"/>
  <c r="CS27" i="36" s="1"/>
  <c r="N31" i="36"/>
  <c r="CL31" i="36" s="1"/>
  <c r="BI32" i="36"/>
  <c r="Y31" i="36"/>
  <c r="BU27" i="36"/>
  <c r="AV27" i="36"/>
  <c r="AJ27" i="36"/>
  <c r="BI31" i="36"/>
  <c r="AK31" i="36"/>
  <c r="DT31" i="36" s="1"/>
  <c r="AK32" i="36"/>
  <c r="AW30" i="36"/>
  <c r="BV30" i="36"/>
  <c r="M32" i="36"/>
  <c r="CT32" i="36" s="1"/>
  <c r="AW31" i="36"/>
  <c r="AW32" i="36"/>
  <c r="AK30" i="36"/>
  <c r="DT30" i="36" s="1"/>
  <c r="BI30" i="36"/>
  <c r="BV32" i="36"/>
  <c r="BV31" i="36"/>
  <c r="BH27" i="36"/>
  <c r="X27" i="36"/>
  <c r="DG27" i="36" s="1"/>
  <c r="DC31" i="21"/>
  <c r="DC27" i="21"/>
  <c r="DC15" i="23"/>
  <c r="DJ19" i="23"/>
  <c r="EC43" i="23"/>
  <c r="CX89" i="21"/>
  <c r="DC28" i="23"/>
  <c r="DC75" i="21"/>
  <c r="DC32" i="21"/>
  <c r="DC28" i="21"/>
  <c r="DC18" i="21"/>
  <c r="DE15" i="23"/>
  <c r="K136" i="12" s="1"/>
  <c r="EB43" i="23"/>
  <c r="CW89" i="21"/>
  <c r="DW60" i="21"/>
  <c r="DL60" i="21"/>
  <c r="CG32" i="23"/>
  <c r="DA89" i="21"/>
  <c r="EC89" i="21"/>
  <c r="DP60" i="21"/>
  <c r="DE18" i="23"/>
  <c r="K139" i="12" s="1"/>
  <c r="DC18" i="23"/>
  <c r="DJ89" i="21"/>
  <c r="DR84" i="21"/>
  <c r="M95" i="12"/>
  <c r="M35" i="13" s="1"/>
  <c r="G157" i="38" s="1"/>
  <c r="O157" i="38" s="1"/>
  <c r="DR43" i="23"/>
  <c r="L164" i="12" s="1"/>
  <c r="F144" i="38" s="1"/>
  <c r="N144" i="38" s="1"/>
  <c r="ED43" i="23"/>
  <c r="CY89" i="21"/>
  <c r="EB60" i="21"/>
  <c r="DN60" i="21"/>
  <c r="DE16" i="23"/>
  <c r="K137" i="12" s="1"/>
  <c r="DC10" i="21"/>
  <c r="DC72" i="21"/>
  <c r="DC64" i="21"/>
  <c r="M68" i="12"/>
  <c r="M31" i="13" s="1"/>
  <c r="G155" i="38" s="1"/>
  <c r="O155" i="38" s="1"/>
  <c r="DX60" i="21"/>
  <c r="EG41" i="23"/>
  <c r="DD60" i="21"/>
  <c r="DC78" i="21"/>
  <c r="DC73" i="21"/>
  <c r="DC65" i="21"/>
  <c r="DC21" i="21"/>
  <c r="DC15" i="21"/>
  <c r="DC84" i="21"/>
  <c r="DC77" i="21"/>
  <c r="DC47" i="21"/>
  <c r="DC43" i="21"/>
  <c r="DC81" i="21"/>
  <c r="DC71" i="21"/>
  <c r="DC63" i="21"/>
  <c r="DC39" i="21"/>
  <c r="DC34" i="21"/>
  <c r="DC26" i="21"/>
  <c r="DC20" i="21"/>
  <c r="DC14" i="21"/>
  <c r="DC13" i="21"/>
  <c r="DC42" i="21"/>
  <c r="DC97" i="21"/>
  <c r="DC86" i="21"/>
  <c r="DC67" i="21"/>
  <c r="DC45" i="21"/>
  <c r="DC17" i="21"/>
  <c r="DC87" i="21"/>
  <c r="DC82" i="21"/>
  <c r="DC76" i="21"/>
  <c r="DC68" i="21"/>
  <c r="DC19" i="21"/>
  <c r="DC85" i="21"/>
  <c r="DC48" i="21"/>
  <c r="DC44" i="21"/>
  <c r="DC40" i="21"/>
  <c r="DC35" i="21"/>
  <c r="DC16" i="21"/>
  <c r="DC70" i="21"/>
  <c r="DC62" i="21"/>
  <c r="DC30" i="21"/>
  <c r="DX42" i="22"/>
  <c r="DC80" i="21"/>
  <c r="DC69" i="21"/>
  <c r="DC60" i="21"/>
  <c r="DC46" i="21"/>
  <c r="DC38" i="21"/>
  <c r="DC33" i="21"/>
  <c r="DC29" i="21"/>
  <c r="DC24" i="21"/>
  <c r="DC12" i="21"/>
  <c r="CO30" i="22"/>
  <c r="DC79" i="21"/>
  <c r="DC74" i="21"/>
  <c r="DC66" i="21"/>
  <c r="DC41" i="21"/>
  <c r="DC36" i="21"/>
  <c r="DC22" i="21"/>
  <c r="DE28" i="23"/>
  <c r="K149" i="12" s="1"/>
  <c r="DE78" i="21"/>
  <c r="K89" i="12" s="1"/>
  <c r="DE73" i="21"/>
  <c r="K84" i="12" s="1"/>
  <c r="DE65" i="21"/>
  <c r="K76" i="12" s="1"/>
  <c r="DE21" i="21"/>
  <c r="K61" i="12" s="1"/>
  <c r="DE15" i="21"/>
  <c r="K55" i="12" s="1"/>
  <c r="AZ89" i="21"/>
  <c r="DV89" i="21" s="1"/>
  <c r="EA89" i="21"/>
  <c r="DQ60" i="21"/>
  <c r="DE21" i="23"/>
  <c r="K142" i="12" s="1"/>
  <c r="DC21" i="23"/>
  <c r="DE43" i="23"/>
  <c r="K164" i="12" s="1"/>
  <c r="E144" i="38" s="1"/>
  <c r="M144" i="38" s="1"/>
  <c r="DC43" i="23"/>
  <c r="CC43" i="23"/>
  <c r="I164" i="12" s="1"/>
  <c r="I56" i="13" s="1"/>
  <c r="DE70" i="21"/>
  <c r="K81" i="12" s="1"/>
  <c r="DE62" i="21"/>
  <c r="DE30" i="21"/>
  <c r="DE79" i="21"/>
  <c r="K90" i="12" s="1"/>
  <c r="DE74" i="21"/>
  <c r="K85" i="12" s="1"/>
  <c r="DE66" i="21"/>
  <c r="K77" i="12" s="1"/>
  <c r="DE41" i="21"/>
  <c r="DE22" i="21"/>
  <c r="K62" i="12" s="1"/>
  <c r="DE36" i="21"/>
  <c r="EG18" i="23"/>
  <c r="DE71" i="21"/>
  <c r="K82" i="12" s="1"/>
  <c r="DE63" i="21"/>
  <c r="K74" i="12" s="1"/>
  <c r="EE62" i="21"/>
  <c r="DE85" i="21"/>
  <c r="K96" i="12" s="1"/>
  <c r="DE84" i="21"/>
  <c r="DE77" i="21"/>
  <c r="K88" i="12" s="1"/>
  <c r="DE47" i="21"/>
  <c r="DE43" i="21"/>
  <c r="EE84" i="21"/>
  <c r="EA42" i="22"/>
  <c r="DT42" i="22"/>
  <c r="DF89" i="21"/>
  <c r="CZ89" i="21"/>
  <c r="DZ89" i="21"/>
  <c r="DV42" i="22"/>
  <c r="DE31" i="21"/>
  <c r="DE27" i="21"/>
  <c r="EF60" i="21"/>
  <c r="DO60" i="21"/>
  <c r="DU42" i="22"/>
  <c r="DE81" i="21"/>
  <c r="K92" i="12" s="1"/>
  <c r="DE26" i="21"/>
  <c r="K65" i="12" s="1"/>
  <c r="DE20" i="21"/>
  <c r="K60" i="12" s="1"/>
  <c r="DE13" i="21"/>
  <c r="K53" i="12" s="1"/>
  <c r="DR62" i="21"/>
  <c r="DE10" i="21"/>
  <c r="DE72" i="21"/>
  <c r="K83" i="12" s="1"/>
  <c r="DE64" i="21"/>
  <c r="K75" i="12" s="1"/>
  <c r="DE44" i="21"/>
  <c r="DE35" i="21"/>
  <c r="DE69" i="21"/>
  <c r="K80" i="12" s="1"/>
  <c r="DE60" i="21"/>
  <c r="DE46" i="21"/>
  <c r="DE38" i="21"/>
  <c r="K66" i="12" s="1"/>
  <c r="DE33" i="21"/>
  <c r="DE29" i="21"/>
  <c r="DE97" i="21"/>
  <c r="K114" i="12" s="1"/>
  <c r="DE48" i="21"/>
  <c r="DE40" i="21"/>
  <c r="DE16" i="21"/>
  <c r="K56" i="12" s="1"/>
  <c r="DE80" i="21"/>
  <c r="K91" i="12" s="1"/>
  <c r="DE24" i="21"/>
  <c r="DE12" i="21"/>
  <c r="K52" i="12" s="1"/>
  <c r="DS60" i="21"/>
  <c r="AZ17" i="19"/>
  <c r="AZ21" i="22" s="1"/>
  <c r="DE42" i="21"/>
  <c r="DE86" i="21"/>
  <c r="K97" i="12" s="1"/>
  <c r="DE67" i="21"/>
  <c r="K78" i="12" s="1"/>
  <c r="DE45" i="21"/>
  <c r="DE17" i="21"/>
  <c r="K57" i="12" s="1"/>
  <c r="DE39" i="21"/>
  <c r="DE34" i="21"/>
  <c r="DE14" i="21"/>
  <c r="K54" i="12" s="1"/>
  <c r="DE87" i="21"/>
  <c r="K98" i="12" s="1"/>
  <c r="I17" i="26" s="1"/>
  <c r="DE82" i="21"/>
  <c r="K93" i="12" s="1"/>
  <c r="DE76" i="21"/>
  <c r="K87" i="12" s="1"/>
  <c r="DE68" i="21"/>
  <c r="K79" i="12" s="1"/>
  <c r="DE19" i="21"/>
  <c r="K59" i="12" s="1"/>
  <c r="DE75" i="21"/>
  <c r="K86" i="12" s="1"/>
  <c r="DE32" i="21"/>
  <c r="DE28" i="21"/>
  <c r="DE18" i="21"/>
  <c r="K58" i="12" s="1"/>
  <c r="P30" i="22"/>
  <c r="D26" i="12" s="1"/>
  <c r="D54" i="25" s="1"/>
  <c r="BY60" i="21"/>
  <c r="BY89" i="21" s="1"/>
  <c r="CB60" i="21"/>
  <c r="CB89" i="21" s="1"/>
  <c r="CA60" i="21"/>
  <c r="CA89" i="21" s="1"/>
  <c r="BW60" i="21"/>
  <c r="BW89" i="21" s="1"/>
  <c r="EG25" i="23"/>
  <c r="EG16" i="23"/>
  <c r="EG28" i="23"/>
  <c r="EG15" i="23"/>
  <c r="EG43" i="23"/>
  <c r="G10" i="22"/>
  <c r="H93" i="21"/>
  <c r="BA18" i="19"/>
  <c r="BA43" i="22" s="1"/>
  <c r="BA40" i="22" s="1"/>
  <c r="AD93" i="21"/>
  <c r="EH7" i="23"/>
  <c r="EH7" i="21"/>
  <c r="EH105" i="21" s="1"/>
  <c r="EH7" i="22"/>
  <c r="EG19" i="22"/>
  <c r="EG20" i="22"/>
  <c r="EG22" i="22"/>
  <c r="EG42" i="22"/>
  <c r="EG44" i="22"/>
  <c r="EG12" i="21"/>
  <c r="EG13" i="21"/>
  <c r="EG14" i="21"/>
  <c r="EG15" i="21"/>
  <c r="EG16" i="21"/>
  <c r="EG17" i="21"/>
  <c r="EG19" i="21"/>
  <c r="EG21" i="21"/>
  <c r="EG24" i="21"/>
  <c r="EG26" i="21"/>
  <c r="EG27" i="21"/>
  <c r="EG28" i="21"/>
  <c r="EG29" i="21"/>
  <c r="EG30" i="21"/>
  <c r="EG31" i="21"/>
  <c r="EG32" i="21"/>
  <c r="EG18" i="21"/>
  <c r="EG20" i="21"/>
  <c r="EG22" i="21"/>
  <c r="EG52" i="21"/>
  <c r="EG60" i="21"/>
  <c r="EG62" i="21"/>
  <c r="EG63" i="21"/>
  <c r="EG64" i="21"/>
  <c r="EG65" i="21"/>
  <c r="EG66" i="21"/>
  <c r="EG67" i="21"/>
  <c r="EG68" i="21"/>
  <c r="EG69" i="21"/>
  <c r="EG70" i="21"/>
  <c r="EG71" i="21"/>
  <c r="EG72" i="21"/>
  <c r="EG73" i="21"/>
  <c r="EG33" i="21"/>
  <c r="EG35" i="21"/>
  <c r="EG38" i="21"/>
  <c r="EG40" i="21"/>
  <c r="EG42" i="21"/>
  <c r="EG44" i="21"/>
  <c r="EG46" i="21"/>
  <c r="EG48" i="21"/>
  <c r="EG41" i="21"/>
  <c r="EG50" i="21"/>
  <c r="EG34" i="21"/>
  <c r="EG43" i="21"/>
  <c r="EG36" i="21"/>
  <c r="EG45" i="21"/>
  <c r="EG39" i="21"/>
  <c r="EG47" i="21"/>
  <c r="EG75" i="21"/>
  <c r="EG77" i="21"/>
  <c r="EG79" i="21"/>
  <c r="EG81" i="21"/>
  <c r="EG82" i="21"/>
  <c r="EG84" i="21"/>
  <c r="EG85" i="21"/>
  <c r="EG86" i="21"/>
  <c r="EG87" i="21"/>
  <c r="EG89" i="21"/>
  <c r="EG74" i="21"/>
  <c r="EG76" i="21"/>
  <c r="EG78" i="21"/>
  <c r="EG80" i="21"/>
  <c r="EG97" i="21"/>
  <c r="EG10" i="21"/>
  <c r="EG109" i="21"/>
  <c r="K27" i="23"/>
  <c r="AX18" i="19"/>
  <c r="AX43" i="22" s="1"/>
  <c r="AX20" i="36" s="1"/>
  <c r="AZ40" i="22"/>
  <c r="AV18" i="19"/>
  <c r="AV43" i="22" s="1"/>
  <c r="BX60" i="21"/>
  <c r="BX89" i="21" s="1"/>
  <c r="AV17" i="19"/>
  <c r="AV21" i="22" s="1"/>
  <c r="H143" i="34"/>
  <c r="P143" i="34" s="1"/>
  <c r="BC24" i="1"/>
  <c r="BB25" i="1"/>
  <c r="EI7" i="36" s="1"/>
  <c r="EI29" i="36" s="1"/>
  <c r="BB18" i="19"/>
  <c r="BB43" i="22" s="1"/>
  <c r="AW17" i="19"/>
  <c r="AW21" i="22" s="1"/>
  <c r="BB17" i="19"/>
  <c r="BB21" i="22" s="1"/>
  <c r="BP43" i="23"/>
  <c r="H164" i="12" s="1"/>
  <c r="I143" i="34" s="1"/>
  <c r="Q143" i="34" s="1"/>
  <c r="AY17" i="19"/>
  <c r="AY21" i="22" s="1"/>
  <c r="AW40" i="22"/>
  <c r="CE10" i="11"/>
  <c r="CC84" i="21"/>
  <c r="AU18" i="19"/>
  <c r="AU43" i="22" s="1"/>
  <c r="CC85" i="21"/>
  <c r="I96" i="12" s="1"/>
  <c r="G18" i="26" s="1"/>
  <c r="BA17" i="19"/>
  <c r="BA21" i="22" s="1"/>
  <c r="BZ60" i="21"/>
  <c r="BZ89" i="21" s="1"/>
  <c r="AY18" i="19"/>
  <c r="AY43" i="22" s="1"/>
  <c r="AZ20" i="36" s="1"/>
  <c r="AT18" i="19"/>
  <c r="AT43" i="22" s="1"/>
  <c r="AU17" i="19"/>
  <c r="AU21" i="22" s="1"/>
  <c r="AU17" i="36" s="1"/>
  <c r="AX17" i="19"/>
  <c r="AX21" i="22" s="1"/>
  <c r="AU19" i="23"/>
  <c r="AX19" i="23"/>
  <c r="AY19" i="23"/>
  <c r="AQ77" i="19"/>
  <c r="BC77" i="19" s="1"/>
  <c r="BC81" i="19"/>
  <c r="AS19" i="23"/>
  <c r="BV205" i="19"/>
  <c r="CC78" i="21"/>
  <c r="I89" i="12" s="1"/>
  <c r="BB19" i="23"/>
  <c r="BC42" i="22"/>
  <c r="G36" i="12" s="1"/>
  <c r="G59" i="25" s="1"/>
  <c r="BZ205" i="19"/>
  <c r="BZ189" i="19" s="1"/>
  <c r="BZ87" i="19" s="1"/>
  <c r="BZ83" i="19" s="1"/>
  <c r="BZ167" i="19"/>
  <c r="BZ81" i="19" s="1"/>
  <c r="BZ77" i="19" s="1"/>
  <c r="BW205" i="19"/>
  <c r="BW189" i="19" s="1"/>
  <c r="BW87" i="19" s="1"/>
  <c r="BW83" i="19" s="1"/>
  <c r="BW167" i="19"/>
  <c r="BW81" i="19" s="1"/>
  <c r="BW77" i="19" s="1"/>
  <c r="AQ89" i="21"/>
  <c r="DM89" i="21" s="1"/>
  <c r="BC60" i="21"/>
  <c r="BC89" i="21" s="1"/>
  <c r="AW19" i="23"/>
  <c r="BA19" i="23"/>
  <c r="BX167" i="19"/>
  <c r="BX81" i="19" s="1"/>
  <c r="BX77" i="19" s="1"/>
  <c r="BX205" i="19"/>
  <c r="BX189" i="19" s="1"/>
  <c r="BX87" i="19" s="1"/>
  <c r="BX83" i="19" s="1"/>
  <c r="CA167" i="19"/>
  <c r="CA81" i="19" s="1"/>
  <c r="CA77" i="19" s="1"/>
  <c r="CA205" i="19"/>
  <c r="CA189" i="19" s="1"/>
  <c r="CA87" i="19" s="1"/>
  <c r="CA83" i="19" s="1"/>
  <c r="AD83" i="19"/>
  <c r="AP87" i="19"/>
  <c r="BS205" i="19"/>
  <c r="BU205" i="19"/>
  <c r="BR205" i="19"/>
  <c r="CC183" i="19"/>
  <c r="BQ205" i="19"/>
  <c r="AQ87" i="19"/>
  <c r="BC189" i="19"/>
  <c r="BY167" i="19"/>
  <c r="BY81" i="19" s="1"/>
  <c r="BY77" i="19" s="1"/>
  <c r="BY205" i="19"/>
  <c r="BY189" i="19" s="1"/>
  <c r="BY87" i="19" s="1"/>
  <c r="BY83" i="19" s="1"/>
  <c r="BT205" i="19"/>
  <c r="CC258" i="19"/>
  <c r="BQ213" i="19"/>
  <c r="AV19" i="23"/>
  <c r="AT19" i="23"/>
  <c r="AZ19" i="23"/>
  <c r="CB167" i="19"/>
  <c r="CB81" i="19" s="1"/>
  <c r="CB77" i="19" s="1"/>
  <c r="CB205" i="19"/>
  <c r="CB189" i="19" s="1"/>
  <c r="CB87" i="19" s="1"/>
  <c r="CB83" i="19" s="1"/>
  <c r="AP21" i="22"/>
  <c r="F19" i="12" s="1"/>
  <c r="F11" i="13" s="1"/>
  <c r="AP43" i="22"/>
  <c r="F37" i="12" s="1"/>
  <c r="F60" i="25" s="1"/>
  <c r="F38" i="27" s="1"/>
  <c r="L11" i="5"/>
  <c r="BU27" i="23"/>
  <c r="AN17" i="23"/>
  <c r="X11" i="18"/>
  <c r="X12" i="18" s="1"/>
  <c r="AO40" i="22"/>
  <c r="AO20" i="23"/>
  <c r="AO17" i="23"/>
  <c r="U14" i="23"/>
  <c r="AA14" i="23"/>
  <c r="GL29" i="18"/>
  <c r="GL57" i="18" s="1"/>
  <c r="GH29" i="18"/>
  <c r="GH57" i="18" s="1"/>
  <c r="GD29" i="18"/>
  <c r="GD57" i="18" s="1"/>
  <c r="GK29" i="18"/>
  <c r="GK57" i="18" s="1"/>
  <c r="GG29" i="18"/>
  <c r="GG57" i="18" s="1"/>
  <c r="GC29" i="18"/>
  <c r="GC57" i="18" s="1"/>
  <c r="GJ29" i="18"/>
  <c r="GJ57" i="18" s="1"/>
  <c r="GF29" i="18"/>
  <c r="GF57" i="18" s="1"/>
  <c r="GB29" i="18"/>
  <c r="GB57" i="18" s="1"/>
  <c r="GI29" i="18"/>
  <c r="GI57" i="18" s="1"/>
  <c r="GE29" i="18"/>
  <c r="GE57" i="18" s="1"/>
  <c r="GA29" i="18"/>
  <c r="BV30" i="23"/>
  <c r="BV11" i="5"/>
  <c r="BV31" i="23"/>
  <c r="R59" i="18"/>
  <c r="X29" i="18"/>
  <c r="X57" i="18" s="1"/>
  <c r="AH81" i="17"/>
  <c r="BW12" i="5" s="1"/>
  <c r="AF82" i="17"/>
  <c r="AM82" i="17"/>
  <c r="AO81" i="17"/>
  <c r="BW13" i="5" s="1"/>
  <c r="BW31" i="36" s="1"/>
  <c r="BV32" i="23"/>
  <c r="AT82" i="17"/>
  <c r="AV81" i="17"/>
  <c r="BW14" i="5" s="1"/>
  <c r="BW32" i="36" s="1"/>
  <c r="FZ15" i="18"/>
  <c r="X15" i="18"/>
  <c r="X26" i="18" s="1"/>
  <c r="GA12" i="18"/>
  <c r="GM11" i="18"/>
  <c r="GM12" i="18" s="1"/>
  <c r="V14" i="23"/>
  <c r="Y75" i="19"/>
  <c r="Y42" i="22"/>
  <c r="DH42" i="22" s="1"/>
  <c r="AC83" i="19"/>
  <c r="P21" i="17"/>
  <c r="N21" i="17"/>
  <c r="L21" i="17"/>
  <c r="H35" i="13"/>
  <c r="I156" i="34" s="1"/>
  <c r="Q156" i="34" s="1"/>
  <c r="O75" i="19"/>
  <c r="O14" i="19" s="1"/>
  <c r="O12" i="19" s="1"/>
  <c r="O42" i="22"/>
  <c r="FP26" i="18"/>
  <c r="FP59" i="18" s="1"/>
  <c r="BG91" i="21" s="1"/>
  <c r="FQ22" i="18"/>
  <c r="FY15" i="18"/>
  <c r="W26" i="18"/>
  <c r="W59" i="18" s="1"/>
  <c r="I91" i="21"/>
  <c r="G33" i="13"/>
  <c r="G35" i="13"/>
  <c r="H156" i="34" s="1"/>
  <c r="P156" i="34" s="1"/>
  <c r="L30" i="23"/>
  <c r="AH24" i="17"/>
  <c r="M12" i="5" s="1"/>
  <c r="M30" i="36" s="1"/>
  <c r="CT30" i="36" s="1"/>
  <c r="AF25" i="17"/>
  <c r="DO59" i="18"/>
  <c r="AH27" i="18"/>
  <c r="J13" i="22"/>
  <c r="J12" i="22"/>
  <c r="AH13" i="18"/>
  <c r="DQ29" i="18"/>
  <c r="DP57" i="18"/>
  <c r="F19" i="23"/>
  <c r="CF19" i="23" s="1"/>
  <c r="E19" i="23"/>
  <c r="CG19" i="23" s="1"/>
  <c r="J14" i="23"/>
  <c r="BC15" i="19"/>
  <c r="I14" i="22"/>
  <c r="AG58" i="18"/>
  <c r="E14" i="19"/>
  <c r="Q317" i="1"/>
  <c r="Q30" i="22"/>
  <c r="CP30" i="22" s="1"/>
  <c r="DC30" i="22" s="1"/>
  <c r="DP12" i="18"/>
  <c r="DQ10" i="18"/>
  <c r="BD15" i="19"/>
  <c r="BP213" i="19"/>
  <c r="I14" i="23"/>
  <c r="DQ15" i="18"/>
  <c r="DP26" i="18"/>
  <c r="H15" i="22"/>
  <c r="DN60" i="18"/>
  <c r="I15" i="22" s="1"/>
  <c r="Q40" i="34"/>
  <c r="O40" i="34"/>
  <c r="N40" i="34"/>
  <c r="P41" i="34"/>
  <c r="P40" i="34"/>
  <c r="I84" i="34"/>
  <c r="Q84" i="34" s="1"/>
  <c r="E84" i="34"/>
  <c r="M84" i="34" s="1"/>
  <c r="F84" i="34"/>
  <c r="N84" i="34" s="1"/>
  <c r="H84" i="34"/>
  <c r="P84" i="34" s="1"/>
  <c r="M41" i="34"/>
  <c r="G84" i="34"/>
  <c r="O84" i="34" s="1"/>
  <c r="Q41" i="34"/>
  <c r="O41" i="34"/>
  <c r="N41" i="34"/>
  <c r="BH27" i="23"/>
  <c r="AH47" i="17"/>
  <c r="AL12" i="5" s="1"/>
  <c r="AF48" i="17"/>
  <c r="BI30" i="23"/>
  <c r="AK30" i="23"/>
  <c r="DG30" i="23" s="1"/>
  <c r="AF70" i="17"/>
  <c r="AH69" i="17"/>
  <c r="BJ12" i="5" s="1"/>
  <c r="AH58" i="17"/>
  <c r="AX12" i="5" s="1"/>
  <c r="AF59" i="17"/>
  <c r="AW30" i="23"/>
  <c r="AV27" i="23"/>
  <c r="X27" i="23"/>
  <c r="Y32" i="23"/>
  <c r="M32" i="23"/>
  <c r="CH32" i="23" s="1"/>
  <c r="AW11" i="5"/>
  <c r="AW31" i="23"/>
  <c r="AM37" i="17"/>
  <c r="AO36" i="17"/>
  <c r="Z13" i="5" s="1"/>
  <c r="AT37" i="17"/>
  <c r="AV36" i="17"/>
  <c r="Z14" i="5" s="1"/>
  <c r="AT26" i="17"/>
  <c r="AV26" i="17" s="1"/>
  <c r="O14" i="5" s="1"/>
  <c r="O32" i="36" s="1"/>
  <c r="CM32" i="36" s="1"/>
  <c r="AV25" i="17"/>
  <c r="N14" i="5" s="1"/>
  <c r="AO69" i="17"/>
  <c r="BJ13" i="5" s="1"/>
  <c r="AM70" i="17"/>
  <c r="AT70" i="17"/>
  <c r="AV69" i="17"/>
  <c r="BJ14" i="5" s="1"/>
  <c r="AW32" i="23"/>
  <c r="AK31" i="23"/>
  <c r="AK11" i="5"/>
  <c r="AK32" i="23"/>
  <c r="BI31" i="23"/>
  <c r="BI11" i="5"/>
  <c r="BI32" i="23"/>
  <c r="AV58" i="17"/>
  <c r="AX14" i="5" s="1"/>
  <c r="AT59" i="17"/>
  <c r="AM48" i="17"/>
  <c r="AO47" i="17"/>
  <c r="AL13" i="5" s="1"/>
  <c r="AT48" i="17"/>
  <c r="AV47" i="17"/>
  <c r="AL14" i="5" s="1"/>
  <c r="AM59" i="17"/>
  <c r="AO58" i="17"/>
  <c r="AX13" i="5" s="1"/>
  <c r="Y31" i="23"/>
  <c r="Y11" i="5"/>
  <c r="AJ27" i="23"/>
  <c r="D43" i="22"/>
  <c r="D20" i="36" s="1"/>
  <c r="Q18" i="19"/>
  <c r="S17" i="19"/>
  <c r="S21" i="22" s="1"/>
  <c r="R18" i="19"/>
  <c r="R43" i="22" s="1"/>
  <c r="S18" i="19"/>
  <c r="S43" i="22" s="1"/>
  <c r="Q17" i="19"/>
  <c r="R17" i="19"/>
  <c r="R21" i="22" s="1"/>
  <c r="D21" i="22"/>
  <c r="D17" i="36" s="1"/>
  <c r="DS30" i="18"/>
  <c r="N31" i="23"/>
  <c r="CI31" i="23" s="1"/>
  <c r="FM59" i="18"/>
  <c r="BD91" i="21" s="1"/>
  <c r="AO26" i="17"/>
  <c r="O13" i="5" s="1"/>
  <c r="N81" i="34"/>
  <c r="I83" i="34"/>
  <c r="Q83" i="34" s="1"/>
  <c r="E83" i="34"/>
  <c r="M83" i="34" s="1"/>
  <c r="H83" i="34"/>
  <c r="P83" i="34" s="1"/>
  <c r="G83" i="34"/>
  <c r="O83" i="34" s="1"/>
  <c r="F83" i="34"/>
  <c r="N83" i="34" s="1"/>
  <c r="M40" i="34"/>
  <c r="Q81" i="34"/>
  <c r="M81" i="34"/>
  <c r="O81" i="34"/>
  <c r="P81" i="34"/>
  <c r="G37" i="13" l="1"/>
  <c r="H152" i="34"/>
  <c r="P152" i="34" s="1"/>
  <c r="M138" i="34"/>
  <c r="E139" i="34"/>
  <c r="M139" i="34" s="1"/>
  <c r="X14" i="23"/>
  <c r="F139" i="34"/>
  <c r="N139" i="34" s="1"/>
  <c r="N138" i="34"/>
  <c r="F37" i="13"/>
  <c r="G152" i="34"/>
  <c r="O152" i="34" s="1"/>
  <c r="FQ26" i="18"/>
  <c r="FQ59" i="18" s="1"/>
  <c r="BH91" i="21" s="1"/>
  <c r="F18" i="25"/>
  <c r="F11" i="24" s="1"/>
  <c r="F214" i="34" s="1"/>
  <c r="E16" i="26"/>
  <c r="E21" i="26"/>
  <c r="E22" i="26" s="1"/>
  <c r="AB14" i="23"/>
  <c r="AH20" i="36"/>
  <c r="G13" i="25"/>
  <c r="G18" i="25" s="1"/>
  <c r="E60" i="25"/>
  <c r="E35" i="27" s="1"/>
  <c r="AI20" i="36"/>
  <c r="E144" i="34"/>
  <c r="M144" i="34" s="1"/>
  <c r="J143" i="34"/>
  <c r="R143" i="34" s="1"/>
  <c r="EH18" i="23"/>
  <c r="EH29" i="23"/>
  <c r="AM20" i="36"/>
  <c r="AL40" i="22"/>
  <c r="EH28" i="23"/>
  <c r="FX19" i="18"/>
  <c r="FY19" i="18" s="1"/>
  <c r="AH40" i="22"/>
  <c r="H20" i="17"/>
  <c r="G20" i="17" s="1"/>
  <c r="E21" i="17" s="1"/>
  <c r="AO14" i="36"/>
  <c r="L34" i="13"/>
  <c r="F156" i="38" s="1"/>
  <c r="N156" i="38" s="1"/>
  <c r="O138" i="38"/>
  <c r="G150" i="38"/>
  <c r="O150" i="38" s="1"/>
  <c r="K56" i="13"/>
  <c r="L56" i="13"/>
  <c r="K14" i="26"/>
  <c r="AI17" i="23"/>
  <c r="AH14" i="36"/>
  <c r="AH17" i="23"/>
  <c r="AH14" i="23" s="1"/>
  <c r="AI17" i="36"/>
  <c r="W14" i="36"/>
  <c r="AM17" i="36"/>
  <c r="AL20" i="23"/>
  <c r="AI20" i="23"/>
  <c r="ES18" i="18"/>
  <c r="ES26" i="18" s="1"/>
  <c r="ES59" i="18" s="1"/>
  <c r="AL91" i="21" s="1"/>
  <c r="FI18" i="18"/>
  <c r="FJ18" i="18" s="1"/>
  <c r="FK18" i="18" s="1"/>
  <c r="FR18" i="18"/>
  <c r="AL20" i="36"/>
  <c r="AL17" i="36"/>
  <c r="AM14" i="23"/>
  <c r="ED19" i="36"/>
  <c r="DL91" i="21"/>
  <c r="DS91" i="21"/>
  <c r="FD26" i="18"/>
  <c r="FD59" i="18" s="1"/>
  <c r="AV91" i="21" s="1"/>
  <c r="AV93" i="21" s="1"/>
  <c r="DH31" i="36"/>
  <c r="CU31" i="36"/>
  <c r="DT32" i="36"/>
  <c r="M34" i="13"/>
  <c r="G156" i="38" s="1"/>
  <c r="O156" i="38" s="1"/>
  <c r="AB21" i="17"/>
  <c r="AA21" i="17" s="1"/>
  <c r="Y22" i="17" s="1"/>
  <c r="AC21" i="17"/>
  <c r="AD21" i="17"/>
  <c r="R21" i="17"/>
  <c r="Q21" i="17" s="1"/>
  <c r="O22" i="17" s="1"/>
  <c r="N22" i="17" s="1"/>
  <c r="FU23" i="18"/>
  <c r="FV23" i="18" s="1"/>
  <c r="FW23" i="18" s="1"/>
  <c r="FT20" i="18"/>
  <c r="FU20" i="18" s="1"/>
  <c r="AJ17" i="23"/>
  <c r="FS21" i="18"/>
  <c r="FT21" i="18" s="1"/>
  <c r="FI21" i="18"/>
  <c r="FJ21" i="18" s="1"/>
  <c r="FG20" i="18"/>
  <c r="FH20" i="18" s="1"/>
  <c r="FI20" i="18" s="1"/>
  <c r="FJ20" i="18" s="1"/>
  <c r="FK20" i="18" s="1"/>
  <c r="AL93" i="21"/>
  <c r="DU93" i="21" s="1"/>
  <c r="DN91" i="21"/>
  <c r="ET18" i="18"/>
  <c r="EU18" i="18" s="1"/>
  <c r="FE19" i="18"/>
  <c r="FF19" i="18" s="1"/>
  <c r="FG19" i="18" s="1"/>
  <c r="DM91" i="21"/>
  <c r="AK93" i="21"/>
  <c r="DT93" i="21" s="1"/>
  <c r="AH93" i="21"/>
  <c r="DO91" i="21"/>
  <c r="FC26" i="18"/>
  <c r="FC59" i="18" s="1"/>
  <c r="AU91" i="21" s="1"/>
  <c r="ED26" i="18"/>
  <c r="ED59" i="18" s="1"/>
  <c r="X91" i="21" s="1"/>
  <c r="EE15" i="18"/>
  <c r="EE26" i="18" s="1"/>
  <c r="EE59" i="18" s="1"/>
  <c r="Y91" i="21" s="1"/>
  <c r="EU15" i="18"/>
  <c r="DU91" i="21"/>
  <c r="FH16" i="18"/>
  <c r="FI16" i="18" s="1"/>
  <c r="FJ16" i="18" s="1"/>
  <c r="W93" i="21"/>
  <c r="DF93" i="21" s="1"/>
  <c r="FE15" i="18"/>
  <c r="AL17" i="23"/>
  <c r="DH89" i="21"/>
  <c r="AF93" i="21"/>
  <c r="AJ20" i="36"/>
  <c r="AJ14" i="36" s="1"/>
  <c r="AJ20" i="23"/>
  <c r="AJ40" i="22"/>
  <c r="AK17" i="36"/>
  <c r="AK17" i="23"/>
  <c r="D22" i="26"/>
  <c r="AK40" i="22"/>
  <c r="AK20" i="36"/>
  <c r="AK20" i="23"/>
  <c r="BA17" i="36"/>
  <c r="DJ20" i="36"/>
  <c r="CG14" i="36"/>
  <c r="CJ14" i="36"/>
  <c r="CK14" i="36"/>
  <c r="CK30" i="36"/>
  <c r="CW30" i="36"/>
  <c r="DV19" i="36"/>
  <c r="EA19" i="36"/>
  <c r="DU19" i="36"/>
  <c r="DW19" i="36"/>
  <c r="L71" i="12"/>
  <c r="L13" i="25" s="1"/>
  <c r="L9" i="24" s="1"/>
  <c r="E210" i="38" s="1"/>
  <c r="DY89" i="21"/>
  <c r="DX19" i="36"/>
  <c r="DQ19" i="36"/>
  <c r="CN32" i="36"/>
  <c r="CK32" i="36"/>
  <c r="CJ27" i="36"/>
  <c r="DJ30" i="36"/>
  <c r="CV32" i="36"/>
  <c r="DJ14" i="36"/>
  <c r="CU14" i="36"/>
  <c r="I18" i="26"/>
  <c r="K16" i="26"/>
  <c r="K12" i="26"/>
  <c r="K21" i="26"/>
  <c r="AY17" i="36"/>
  <c r="AW17" i="36"/>
  <c r="AV20" i="36"/>
  <c r="J14" i="26"/>
  <c r="J16" i="26"/>
  <c r="J21" i="26"/>
  <c r="S20" i="36"/>
  <c r="T20" i="36"/>
  <c r="D14" i="36"/>
  <c r="CN30" i="36"/>
  <c r="CZ30" i="36"/>
  <c r="CK42" i="22"/>
  <c r="O19" i="36"/>
  <c r="CM19" i="36" s="1"/>
  <c r="Q19" i="36"/>
  <c r="Y19" i="36"/>
  <c r="DH19" i="36" s="1"/>
  <c r="Z19" i="36"/>
  <c r="DI19" i="36" s="1"/>
  <c r="BB40" i="22"/>
  <c r="BC40" i="22" s="1"/>
  <c r="BB20" i="36"/>
  <c r="BA20" i="23"/>
  <c r="BA20" i="36"/>
  <c r="AZ17" i="36"/>
  <c r="S17" i="36"/>
  <c r="T17" i="36"/>
  <c r="AX17" i="36"/>
  <c r="DW17" i="36" s="1"/>
  <c r="AY20" i="36"/>
  <c r="BC21" i="22"/>
  <c r="G19" i="12" s="1"/>
  <c r="G11" i="13" s="1"/>
  <c r="BB17" i="36"/>
  <c r="AV17" i="36"/>
  <c r="CR19" i="36"/>
  <c r="AU20" i="36"/>
  <c r="AW20" i="36"/>
  <c r="EI19" i="36"/>
  <c r="EI21" i="36"/>
  <c r="EI18" i="36"/>
  <c r="EI43" i="36"/>
  <c r="EI16" i="36"/>
  <c r="EI15" i="36"/>
  <c r="EI41" i="36"/>
  <c r="EI25" i="36"/>
  <c r="EI28" i="36"/>
  <c r="CO31" i="36"/>
  <c r="M7" i="24"/>
  <c r="F209" i="38" s="1"/>
  <c r="Y27" i="36"/>
  <c r="AX31" i="36"/>
  <c r="EG31" i="36" s="1"/>
  <c r="AL31" i="36"/>
  <c r="CQ32" i="36"/>
  <c r="O31" i="36"/>
  <c r="CV31" i="36" s="1"/>
  <c r="AX32" i="36"/>
  <c r="EG32" i="36" s="1"/>
  <c r="BJ32" i="36"/>
  <c r="N32" i="36"/>
  <c r="CU32" i="36" s="1"/>
  <c r="Z31" i="36"/>
  <c r="DI31" i="36" s="1"/>
  <c r="AL30" i="36"/>
  <c r="DU30" i="36" s="1"/>
  <c r="M27" i="36"/>
  <c r="BW30" i="36"/>
  <c r="BI27" i="36"/>
  <c r="AW27" i="36"/>
  <c r="Z32" i="36"/>
  <c r="DI32" i="36" s="1"/>
  <c r="AX30" i="36"/>
  <c r="EG30" i="36" s="1"/>
  <c r="BV27" i="36"/>
  <c r="AK27" i="36"/>
  <c r="DT27" i="36" s="1"/>
  <c r="AL32" i="36"/>
  <c r="DU32" i="36" s="1"/>
  <c r="BJ31" i="36"/>
  <c r="BJ30" i="36"/>
  <c r="CN42" i="22"/>
  <c r="CJ42" i="22"/>
  <c r="DW89" i="21"/>
  <c r="DL89" i="21"/>
  <c r="CF27" i="23"/>
  <c r="CG30" i="23"/>
  <c r="CW42" i="22"/>
  <c r="DP89" i="21"/>
  <c r="CL42" i="22"/>
  <c r="CT42" i="22"/>
  <c r="M71" i="12"/>
  <c r="M69" i="12"/>
  <c r="EB89" i="21"/>
  <c r="DN89" i="21"/>
  <c r="DX89" i="21"/>
  <c r="CS31" i="23"/>
  <c r="EH16" i="23"/>
  <c r="DR60" i="21"/>
  <c r="DR89" i="21" s="1"/>
  <c r="EE60" i="21"/>
  <c r="EE89" i="21" s="1"/>
  <c r="K73" i="12"/>
  <c r="K64" i="12"/>
  <c r="K95" i="12"/>
  <c r="K35" i="13" s="1"/>
  <c r="E157" i="38" s="1"/>
  <c r="M157" i="38" s="1"/>
  <c r="K50" i="12"/>
  <c r="K12" i="25" s="1"/>
  <c r="I11" i="26" s="1"/>
  <c r="I10" i="26" s="1"/>
  <c r="DV43" i="22"/>
  <c r="CM42" i="22"/>
  <c r="CO42" i="22"/>
  <c r="BB20" i="23"/>
  <c r="DV21" i="22"/>
  <c r="DC50" i="21"/>
  <c r="DD50" i="21"/>
  <c r="DQ89" i="21"/>
  <c r="EH43" i="23"/>
  <c r="EH21" i="23"/>
  <c r="EH25" i="23"/>
  <c r="EH15" i="23"/>
  <c r="EH41" i="23"/>
  <c r="CV42" i="22"/>
  <c r="DK42" i="22"/>
  <c r="DS89" i="21"/>
  <c r="DO89" i="21"/>
  <c r="DE50" i="21"/>
  <c r="DE52" i="21" s="1"/>
  <c r="DN42" i="22"/>
  <c r="CY42" i="22"/>
  <c r="AW17" i="23"/>
  <c r="CP42" i="22"/>
  <c r="DC42" i="22" s="1"/>
  <c r="AU17" i="23"/>
  <c r="D17" i="13"/>
  <c r="AZ17" i="23"/>
  <c r="AX17" i="23"/>
  <c r="AY17" i="23"/>
  <c r="AV40" i="22"/>
  <c r="BC43" i="22"/>
  <c r="G37" i="12" s="1"/>
  <c r="G60" i="25" s="1"/>
  <c r="G38" i="27" s="1"/>
  <c r="AX20" i="23"/>
  <c r="AW20" i="23"/>
  <c r="H56" i="13"/>
  <c r="AX40" i="22"/>
  <c r="AV20" i="23"/>
  <c r="H10" i="22"/>
  <c r="CH19" i="23"/>
  <c r="CS19" i="23"/>
  <c r="I93" i="21"/>
  <c r="AP40" i="22"/>
  <c r="AQ93" i="21"/>
  <c r="EF89" i="21"/>
  <c r="EH12" i="21"/>
  <c r="EH13" i="21"/>
  <c r="EH14" i="21"/>
  <c r="EH15" i="21"/>
  <c r="EH16" i="21"/>
  <c r="EH17" i="21"/>
  <c r="EH18" i="21"/>
  <c r="EH19" i="21"/>
  <c r="EH20" i="21"/>
  <c r="EH21" i="21"/>
  <c r="EH22" i="21"/>
  <c r="EH24" i="21"/>
  <c r="EH26" i="21"/>
  <c r="EH27" i="21"/>
  <c r="EH28" i="21"/>
  <c r="EH29" i="21"/>
  <c r="EH30" i="21"/>
  <c r="EH31" i="21"/>
  <c r="EH32" i="21"/>
  <c r="EH33" i="21"/>
  <c r="EH34" i="21"/>
  <c r="EH35" i="21"/>
  <c r="EH36" i="21"/>
  <c r="EH38" i="21"/>
  <c r="EH39" i="21"/>
  <c r="EH40" i="21"/>
  <c r="EH41" i="21"/>
  <c r="EH42" i="21"/>
  <c r="EH43" i="21"/>
  <c r="EH44" i="21"/>
  <c r="EH45" i="21"/>
  <c r="EH46" i="21"/>
  <c r="EH47" i="21"/>
  <c r="EH48" i="21"/>
  <c r="EH50" i="21"/>
  <c r="EH52" i="21"/>
  <c r="EH60" i="21"/>
  <c r="EH62" i="21"/>
  <c r="EH63" i="21"/>
  <c r="EH64" i="21"/>
  <c r="EH65" i="21"/>
  <c r="EH66" i="21"/>
  <c r="EH67" i="21"/>
  <c r="EH68" i="21"/>
  <c r="EH69" i="21"/>
  <c r="EH70" i="21"/>
  <c r="EH71" i="21"/>
  <c r="EH72" i="21"/>
  <c r="EH73" i="21"/>
  <c r="EH74" i="21"/>
  <c r="EH75" i="21"/>
  <c r="EH76" i="21"/>
  <c r="EH77" i="21"/>
  <c r="EH78" i="21"/>
  <c r="EH79" i="21"/>
  <c r="EH80" i="21"/>
  <c r="EH81" i="21"/>
  <c r="EH82" i="21"/>
  <c r="EH84" i="21"/>
  <c r="EH85" i="21"/>
  <c r="EH86" i="21"/>
  <c r="EH87" i="21"/>
  <c r="EH89" i="21"/>
  <c r="EH109" i="21"/>
  <c r="EH97" i="21"/>
  <c r="EH10" i="21"/>
  <c r="EI7" i="23"/>
  <c r="EI7" i="22"/>
  <c r="EI7" i="21"/>
  <c r="EI105" i="21" s="1"/>
  <c r="EH42" i="22"/>
  <c r="EH19" i="22"/>
  <c r="EH22" i="22"/>
  <c r="EH20" i="22"/>
  <c r="EH44" i="22"/>
  <c r="AN14" i="23"/>
  <c r="L27" i="23"/>
  <c r="AT40" i="22"/>
  <c r="F35" i="27"/>
  <c r="AU40" i="22"/>
  <c r="F45" i="27"/>
  <c r="BD24" i="1"/>
  <c r="BC25" i="1"/>
  <c r="BB17" i="23"/>
  <c r="I95" i="12"/>
  <c r="I35" i="13" s="1"/>
  <c r="J156" i="34" s="1"/>
  <c r="R156" i="34" s="1"/>
  <c r="AU20" i="23"/>
  <c r="AY40" i="22"/>
  <c r="AZ20" i="23"/>
  <c r="AY20" i="23"/>
  <c r="BA17" i="23"/>
  <c r="AV17" i="23"/>
  <c r="CB42" i="22"/>
  <c r="CB75" i="19"/>
  <c r="CB14" i="19" s="1"/>
  <c r="CB12" i="19" s="1"/>
  <c r="CC213" i="19"/>
  <c r="BQ15" i="19"/>
  <c r="CC15" i="19" s="1"/>
  <c r="BY75" i="19"/>
  <c r="BY14" i="19" s="1"/>
  <c r="BY12" i="19" s="1"/>
  <c r="BY42" i="22"/>
  <c r="CC205" i="19"/>
  <c r="BX42" i="22"/>
  <c r="BX75" i="19"/>
  <c r="BX14" i="19" s="1"/>
  <c r="BX12" i="19" s="1"/>
  <c r="BZ75" i="19"/>
  <c r="BZ14" i="19" s="1"/>
  <c r="BZ12" i="19" s="1"/>
  <c r="BZ42" i="22"/>
  <c r="AP83" i="19"/>
  <c r="AD75" i="19"/>
  <c r="AD42" i="22"/>
  <c r="DL42" i="22" s="1"/>
  <c r="BC87" i="19"/>
  <c r="AQ83" i="19"/>
  <c r="CA42" i="22"/>
  <c r="CA75" i="19"/>
  <c r="CA14" i="19" s="1"/>
  <c r="CA12" i="19" s="1"/>
  <c r="BW75" i="19"/>
  <c r="BW14" i="19" s="1"/>
  <c r="BW12" i="19" s="1"/>
  <c r="BW42" i="22"/>
  <c r="F35" i="12"/>
  <c r="F22" i="13" s="1"/>
  <c r="M11" i="5"/>
  <c r="BW31" i="23"/>
  <c r="BW32" i="23"/>
  <c r="AO14" i="23"/>
  <c r="X59" i="18"/>
  <c r="E38" i="27"/>
  <c r="GL15" i="18"/>
  <c r="GH15" i="18"/>
  <c r="GK15" i="18"/>
  <c r="GG15" i="18"/>
  <c r="GC15" i="18"/>
  <c r="GJ15" i="18"/>
  <c r="GF15" i="18"/>
  <c r="GB15" i="18"/>
  <c r="GB26" i="18" s="1"/>
  <c r="GB59" i="18" s="1"/>
  <c r="GI15" i="18"/>
  <c r="GE15" i="18"/>
  <c r="GA15" i="18"/>
  <c r="GD15" i="18"/>
  <c r="BV27" i="23"/>
  <c r="AM83" i="17"/>
  <c r="AO82" i="17"/>
  <c r="BX13" i="5" s="1"/>
  <c r="BX31" i="36" s="1"/>
  <c r="AT83" i="17"/>
  <c r="AV82" i="17"/>
  <c r="BX14" i="5" s="1"/>
  <c r="BX32" i="36" s="1"/>
  <c r="AH82" i="17"/>
  <c r="BX12" i="5" s="1"/>
  <c r="AF83" i="17"/>
  <c r="BW30" i="23"/>
  <c r="BW11" i="5"/>
  <c r="GA57" i="18"/>
  <c r="GM29" i="18"/>
  <c r="GM57" i="18" s="1"/>
  <c r="Y19" i="23"/>
  <c r="Z19" i="23"/>
  <c r="DI19" i="23" s="1"/>
  <c r="Y14" i="19"/>
  <c r="AC75" i="19"/>
  <c r="P22" i="17"/>
  <c r="M21" i="17"/>
  <c r="S21" i="17"/>
  <c r="T21" i="17"/>
  <c r="G9" i="24"/>
  <c r="G212" i="34" s="1"/>
  <c r="P75" i="19"/>
  <c r="P42" i="22"/>
  <c r="D36" i="12" s="1"/>
  <c r="O19" i="23"/>
  <c r="CJ19" i="23" s="1"/>
  <c r="Q19" i="23"/>
  <c r="O17" i="19"/>
  <c r="O21" i="22" s="1"/>
  <c r="O17" i="36" s="1"/>
  <c r="CM17" i="36" s="1"/>
  <c r="O18" i="19"/>
  <c r="O43" i="22" s="1"/>
  <c r="O20" i="36" s="1"/>
  <c r="CM20" i="36" s="1"/>
  <c r="FR22" i="18"/>
  <c r="J91" i="21"/>
  <c r="AH25" i="17"/>
  <c r="N12" i="5" s="1"/>
  <c r="N30" i="36" s="1"/>
  <c r="CU30" i="36" s="1"/>
  <c r="AF26" i="17"/>
  <c r="AH26" i="17" s="1"/>
  <c r="O12" i="5" s="1"/>
  <c r="O30" i="36" s="1"/>
  <c r="M30" i="23"/>
  <c r="CH30" i="23" s="1"/>
  <c r="Y27" i="23"/>
  <c r="DQ26" i="18"/>
  <c r="DR15" i="18"/>
  <c r="DR10" i="18"/>
  <c r="DQ12" i="18"/>
  <c r="K12" i="22"/>
  <c r="CF12" i="22" s="1"/>
  <c r="AI13" i="18"/>
  <c r="E12" i="19"/>
  <c r="P14" i="19"/>
  <c r="DO60" i="18"/>
  <c r="J15" i="22" s="1"/>
  <c r="AH58" i="18"/>
  <c r="J14" i="22"/>
  <c r="DP59" i="18"/>
  <c r="BP15" i="19"/>
  <c r="R317" i="1"/>
  <c r="R30" i="22"/>
  <c r="CQ30" i="22" s="1"/>
  <c r="I10" i="22"/>
  <c r="DR29" i="18"/>
  <c r="DQ57" i="18"/>
  <c r="K13" i="22"/>
  <c r="CF13" i="22" s="1"/>
  <c r="AI27" i="18"/>
  <c r="O32" i="23"/>
  <c r="CR32" i="23" s="1"/>
  <c r="BJ30" i="23"/>
  <c r="AF71" i="17"/>
  <c r="AH70" i="17"/>
  <c r="BK12" i="5" s="1"/>
  <c r="AF60" i="17"/>
  <c r="AH59" i="17"/>
  <c r="AY12" i="5" s="1"/>
  <c r="AF49" i="17"/>
  <c r="AH48" i="17"/>
  <c r="AM12" i="5" s="1"/>
  <c r="AX30" i="23"/>
  <c r="AL30" i="23"/>
  <c r="P14" i="5"/>
  <c r="AK27" i="23"/>
  <c r="AX31" i="23"/>
  <c r="AX11" i="5"/>
  <c r="AL32" i="23"/>
  <c r="AX32" i="23"/>
  <c r="AM71" i="17"/>
  <c r="AO70" i="17"/>
  <c r="BK13" i="5" s="1"/>
  <c r="Z32" i="23"/>
  <c r="AM38" i="17"/>
  <c r="AO38" i="17" s="1"/>
  <c r="AB13" i="5" s="1"/>
  <c r="AO37" i="17"/>
  <c r="AA13" i="5" s="1"/>
  <c r="AM60" i="17"/>
  <c r="AO59" i="17"/>
  <c r="AY13" i="5" s="1"/>
  <c r="AV48" i="17"/>
  <c r="AM14" i="5" s="1"/>
  <c r="AT49" i="17"/>
  <c r="AL11" i="5"/>
  <c r="AL31" i="23"/>
  <c r="BI27" i="23"/>
  <c r="BJ31" i="23"/>
  <c r="BJ11" i="5"/>
  <c r="AT38" i="17"/>
  <c r="AV38" i="17" s="1"/>
  <c r="AB14" i="5" s="1"/>
  <c r="AV37" i="17"/>
  <c r="AA14" i="5" s="1"/>
  <c r="AW27" i="23"/>
  <c r="AM49" i="17"/>
  <c r="AO48" i="17"/>
  <c r="AM13" i="5" s="1"/>
  <c r="BJ32" i="23"/>
  <c r="N32" i="23"/>
  <c r="CK32" i="23" s="1"/>
  <c r="AV59" i="17"/>
  <c r="AY14" i="5" s="1"/>
  <c r="AT60" i="17"/>
  <c r="AT71" i="17"/>
  <c r="AV70" i="17"/>
  <c r="BK14" i="5" s="1"/>
  <c r="Z31" i="23"/>
  <c r="Z11" i="5"/>
  <c r="S20" i="23"/>
  <c r="S40" i="22"/>
  <c r="T20" i="23"/>
  <c r="O31" i="23"/>
  <c r="CN31" i="23" s="1"/>
  <c r="P13" i="5"/>
  <c r="D17" i="23"/>
  <c r="R40" i="22"/>
  <c r="D20" i="23"/>
  <c r="D40" i="22"/>
  <c r="S17" i="23"/>
  <c r="T17" i="23"/>
  <c r="DT30" i="18"/>
  <c r="Q21" i="22"/>
  <c r="R17" i="36" s="1"/>
  <c r="Q43" i="22"/>
  <c r="G11" i="24"/>
  <c r="G214" i="34" s="1"/>
  <c r="H138" i="34" l="1"/>
  <c r="H157" i="34"/>
  <c r="P157" i="34" s="1"/>
  <c r="G138" i="34"/>
  <c r="G157" i="34"/>
  <c r="O157" i="34" s="1"/>
  <c r="L22" i="17"/>
  <c r="M22" i="17" s="1"/>
  <c r="AM14" i="36"/>
  <c r="E45" i="27"/>
  <c r="AI14" i="36"/>
  <c r="EI15" i="23"/>
  <c r="EI29" i="23"/>
  <c r="FR26" i="18"/>
  <c r="FR59" i="18" s="1"/>
  <c r="BI91" i="21" s="1"/>
  <c r="EF15" i="18"/>
  <c r="EF26" i="18" s="1"/>
  <c r="EF59" i="18" s="1"/>
  <c r="Z91" i="21" s="1"/>
  <c r="Z93" i="21" s="1"/>
  <c r="DI93" i="21" s="1"/>
  <c r="D21" i="17"/>
  <c r="B21" i="17"/>
  <c r="C21" i="17" s="1"/>
  <c r="F21" i="17"/>
  <c r="EJ7" i="36"/>
  <c r="EJ29" i="36" s="1"/>
  <c r="AI14" i="23"/>
  <c r="AL14" i="23"/>
  <c r="AL14" i="36"/>
  <c r="CA19" i="36"/>
  <c r="AJ14" i="23"/>
  <c r="R22" i="17"/>
  <c r="Q22" i="17" s="1"/>
  <c r="O23" i="17" s="1"/>
  <c r="L23" i="17" s="1"/>
  <c r="M23" i="17" s="1"/>
  <c r="FK21" i="18"/>
  <c r="FS18" i="18"/>
  <c r="FT18" i="18" s="1"/>
  <c r="CO17" i="36"/>
  <c r="CX17" i="36"/>
  <c r="FK16" i="18"/>
  <c r="Y93" i="21"/>
  <c r="DH93" i="21" s="1"/>
  <c r="DH91" i="21"/>
  <c r="ET26" i="18"/>
  <c r="ET59" i="18" s="1"/>
  <c r="AM91" i="21" s="1"/>
  <c r="X93" i="21"/>
  <c r="DG93" i="21" s="1"/>
  <c r="DG91" i="21"/>
  <c r="CY30" i="36"/>
  <c r="CV30" i="36"/>
  <c r="DH27" i="36"/>
  <c r="CK27" i="36"/>
  <c r="CT27" i="36"/>
  <c r="DU31" i="36"/>
  <c r="X22" i="17"/>
  <c r="V22" i="17"/>
  <c r="AB22" i="17" s="1"/>
  <c r="AA22" i="17" s="1"/>
  <c r="Y23" i="17" s="1"/>
  <c r="Z22" i="17"/>
  <c r="FX23" i="18"/>
  <c r="FY23" i="18" s="1"/>
  <c r="FV20" i="18"/>
  <c r="FU21" i="18"/>
  <c r="FV21" i="18" s="1"/>
  <c r="FW21" i="18" s="1"/>
  <c r="FX21" i="18" s="1"/>
  <c r="EV18" i="18"/>
  <c r="EW18" i="18" s="1"/>
  <c r="FH19" i="18"/>
  <c r="FI19" i="18" s="1"/>
  <c r="FJ19" i="18" s="1"/>
  <c r="FK19" i="18" s="1"/>
  <c r="AU93" i="21"/>
  <c r="EU26" i="18"/>
  <c r="EU59" i="18" s="1"/>
  <c r="AN91" i="21" s="1"/>
  <c r="DW91" i="21" s="1"/>
  <c r="EV15" i="18"/>
  <c r="FE26" i="18"/>
  <c r="FE59" i="18" s="1"/>
  <c r="AW91" i="21" s="1"/>
  <c r="FF15" i="18"/>
  <c r="FF26" i="18" s="1"/>
  <c r="FF59" i="18" s="1"/>
  <c r="AX91" i="21" s="1"/>
  <c r="EG15" i="18"/>
  <c r="AK14" i="23"/>
  <c r="AK14" i="36"/>
  <c r="CN27" i="36"/>
  <c r="BR91" i="21"/>
  <c r="CW19" i="36"/>
  <c r="CV19" i="36"/>
  <c r="DK19" i="36"/>
  <c r="CL30" i="36"/>
  <c r="CX30" i="36"/>
  <c r="P19" i="36"/>
  <c r="AV14" i="36"/>
  <c r="BZ19" i="36"/>
  <c r="AU14" i="23"/>
  <c r="L33" i="13"/>
  <c r="CP17" i="36"/>
  <c r="CQ19" i="36"/>
  <c r="CN19" i="36"/>
  <c r="L18" i="25"/>
  <c r="L106" i="12"/>
  <c r="F153" i="38" s="1"/>
  <c r="N153" i="38" s="1"/>
  <c r="DX20" i="36"/>
  <c r="I19" i="26"/>
  <c r="I21" i="26" s="1"/>
  <c r="CZ31" i="36"/>
  <c r="CW31" i="36"/>
  <c r="CP31" i="36"/>
  <c r="CM31" i="36"/>
  <c r="DB30" i="36"/>
  <c r="CM30" i="36"/>
  <c r="CZ32" i="36"/>
  <c r="CW32" i="36"/>
  <c r="CP32" i="36"/>
  <c r="CL32" i="36"/>
  <c r="DK30" i="36"/>
  <c r="BY19" i="36"/>
  <c r="I12" i="26"/>
  <c r="J12" i="26"/>
  <c r="DX17" i="36"/>
  <c r="BA14" i="36"/>
  <c r="EJ14" i="36" s="1"/>
  <c r="K22" i="26"/>
  <c r="BX19" i="36"/>
  <c r="AY14" i="36"/>
  <c r="DN19" i="36"/>
  <c r="CY19" i="36"/>
  <c r="AU14" i="36"/>
  <c r="DW20" i="36"/>
  <c r="AX14" i="36"/>
  <c r="CP20" i="36"/>
  <c r="AW14" i="36"/>
  <c r="BB14" i="36"/>
  <c r="AZ14" i="36"/>
  <c r="DB19" i="36"/>
  <c r="CP19" i="36"/>
  <c r="J22" i="26"/>
  <c r="CO30" i="36"/>
  <c r="DA30" i="36"/>
  <c r="T14" i="36"/>
  <c r="CK43" i="22"/>
  <c r="Q20" i="36"/>
  <c r="S14" i="36"/>
  <c r="R20" i="36"/>
  <c r="O14" i="36"/>
  <c r="CM14" i="36" s="1"/>
  <c r="CK21" i="22"/>
  <c r="Q17" i="36"/>
  <c r="DZ42" i="22"/>
  <c r="CX42" i="22"/>
  <c r="AD19" i="36"/>
  <c r="DF19" i="36" s="1"/>
  <c r="AE19" i="36"/>
  <c r="CB19" i="36"/>
  <c r="AC19" i="36"/>
  <c r="K7" i="24"/>
  <c r="D209" i="38" s="1"/>
  <c r="M33" i="13"/>
  <c r="M13" i="25"/>
  <c r="EJ28" i="36"/>
  <c r="EJ25" i="36"/>
  <c r="EJ15" i="36"/>
  <c r="EJ18" i="36"/>
  <c r="EJ20" i="36"/>
  <c r="EJ41" i="36"/>
  <c r="EJ21" i="36"/>
  <c r="EJ16" i="36"/>
  <c r="EJ17" i="36"/>
  <c r="EJ19" i="36"/>
  <c r="EJ43" i="36"/>
  <c r="CO32" i="36"/>
  <c r="AM32" i="36"/>
  <c r="DV32" i="36" s="1"/>
  <c r="AM31" i="36"/>
  <c r="AB32" i="36"/>
  <c r="CY32" i="36" s="1"/>
  <c r="AY31" i="36"/>
  <c r="Z27" i="36"/>
  <c r="DI27" i="36" s="1"/>
  <c r="CQ31" i="36"/>
  <c r="P31" i="36"/>
  <c r="AB31" i="36"/>
  <c r="CY31" i="36" s="1"/>
  <c r="AM30" i="36"/>
  <c r="BK30" i="36"/>
  <c r="AY32" i="36"/>
  <c r="EH32" i="36" s="1"/>
  <c r="BK31" i="36"/>
  <c r="AY30" i="36"/>
  <c r="EH30" i="36" s="1"/>
  <c r="O27" i="36"/>
  <c r="CM27" i="36" s="1"/>
  <c r="CQ30" i="36"/>
  <c r="P30" i="36"/>
  <c r="BX30" i="36"/>
  <c r="BJ27" i="36"/>
  <c r="AX27" i="36"/>
  <c r="EG27" i="36" s="1"/>
  <c r="P32" i="36"/>
  <c r="AA32" i="36"/>
  <c r="BK32" i="36"/>
  <c r="AA31" i="36"/>
  <c r="DJ31" i="36" s="1"/>
  <c r="N27" i="36"/>
  <c r="CU27" i="36" s="1"/>
  <c r="CP30" i="36"/>
  <c r="BW27" i="36"/>
  <c r="AL27" i="36"/>
  <c r="DU27" i="36" s="1"/>
  <c r="DL93" i="21"/>
  <c r="DM93" i="21"/>
  <c r="CK19" i="23"/>
  <c r="CJ21" i="22"/>
  <c r="CJ43" i="22"/>
  <c r="CI32" i="23"/>
  <c r="DH30" i="23"/>
  <c r="CJ31" i="23"/>
  <c r="CG27" i="23"/>
  <c r="ED42" i="22"/>
  <c r="EE42" i="22" s="1"/>
  <c r="M36" i="12" s="1"/>
  <c r="M59" i="25" s="1"/>
  <c r="EC42" i="22"/>
  <c r="CZ42" i="22"/>
  <c r="DA42" i="22"/>
  <c r="M106" i="12"/>
  <c r="CN19" i="23"/>
  <c r="CU19" i="23"/>
  <c r="CL19" i="23"/>
  <c r="CT19" i="23"/>
  <c r="CL31" i="23"/>
  <c r="CR31" i="23"/>
  <c r="CK31" i="23"/>
  <c r="CJ32" i="23"/>
  <c r="CT32" i="23"/>
  <c r="DS93" i="21"/>
  <c r="DN93" i="21"/>
  <c r="CO43" i="22"/>
  <c r="CL43" i="22"/>
  <c r="CO21" i="22"/>
  <c r="CL21" i="22"/>
  <c r="CO31" i="23"/>
  <c r="CT31" i="23"/>
  <c r="CN32" i="23"/>
  <c r="CS32" i="23"/>
  <c r="CW30" i="23"/>
  <c r="K29" i="13"/>
  <c r="E138" i="38" s="1"/>
  <c r="E154" i="38" s="1"/>
  <c r="M154" i="38" s="1"/>
  <c r="K68" i="12"/>
  <c r="K34" i="13"/>
  <c r="E156" i="38" s="1"/>
  <c r="M156" i="38" s="1"/>
  <c r="K71" i="12"/>
  <c r="K33" i="13" s="1"/>
  <c r="DV40" i="22"/>
  <c r="G35" i="12"/>
  <c r="G22" i="13" s="1"/>
  <c r="G35" i="27"/>
  <c r="G45" i="27"/>
  <c r="DB42" i="22"/>
  <c r="DD52" i="21"/>
  <c r="DD89" i="21"/>
  <c r="DC52" i="21"/>
  <c r="DC89" i="21"/>
  <c r="DO93" i="21"/>
  <c r="DK19" i="23"/>
  <c r="CM19" i="23"/>
  <c r="CO19" i="23"/>
  <c r="EI41" i="23"/>
  <c r="CW19" i="23"/>
  <c r="CQ43" i="22"/>
  <c r="CN43" i="22"/>
  <c r="CM43" i="22"/>
  <c r="CV19" i="23"/>
  <c r="DE89" i="21"/>
  <c r="CQ21" i="22"/>
  <c r="CN21" i="22"/>
  <c r="CM21" i="22"/>
  <c r="CQ31" i="23"/>
  <c r="CM31" i="23"/>
  <c r="CP32" i="23"/>
  <c r="CL32" i="23"/>
  <c r="CQ32" i="23"/>
  <c r="CM32" i="23"/>
  <c r="CO32" i="23"/>
  <c r="CP19" i="23"/>
  <c r="DF42" i="22"/>
  <c r="CP31" i="23"/>
  <c r="AX14" i="23"/>
  <c r="AV14" i="23"/>
  <c r="AW14" i="23"/>
  <c r="J93" i="21"/>
  <c r="CR19" i="23"/>
  <c r="EI19" i="23"/>
  <c r="EI18" i="23"/>
  <c r="EI28" i="23"/>
  <c r="EI25" i="23"/>
  <c r="EI16" i="23"/>
  <c r="EI12" i="21"/>
  <c r="EI13" i="21"/>
  <c r="EI14" i="21"/>
  <c r="EI15" i="21"/>
  <c r="EI16" i="21"/>
  <c r="EI17" i="21"/>
  <c r="EI18" i="21"/>
  <c r="EI19" i="21"/>
  <c r="EI20" i="21"/>
  <c r="EI21" i="21"/>
  <c r="EI22" i="21"/>
  <c r="EI24" i="21"/>
  <c r="EI26" i="21"/>
  <c r="EI28" i="21"/>
  <c r="EI30" i="21"/>
  <c r="EI32" i="21"/>
  <c r="EI33" i="21"/>
  <c r="EI34" i="21"/>
  <c r="EI35" i="21"/>
  <c r="EI36" i="21"/>
  <c r="EI38" i="21"/>
  <c r="EI39" i="21"/>
  <c r="EI40" i="21"/>
  <c r="EI41" i="21"/>
  <c r="EI42" i="21"/>
  <c r="EI43" i="21"/>
  <c r="EI44" i="21"/>
  <c r="EI45" i="21"/>
  <c r="EI46" i="21"/>
  <c r="EI47" i="21"/>
  <c r="EI48" i="21"/>
  <c r="EI50" i="21"/>
  <c r="EI27" i="21"/>
  <c r="EI29" i="21"/>
  <c r="EI31" i="21"/>
  <c r="EI52" i="21"/>
  <c r="EI60" i="21"/>
  <c r="EI62" i="21"/>
  <c r="EI63" i="21"/>
  <c r="EI64" i="21"/>
  <c r="EI65" i="21"/>
  <c r="EI66" i="21"/>
  <c r="EI67" i="21"/>
  <c r="EI68" i="21"/>
  <c r="EI69" i="21"/>
  <c r="EI70" i="21"/>
  <c r="EI71" i="21"/>
  <c r="EI72" i="21"/>
  <c r="EI73" i="21"/>
  <c r="EI74" i="21"/>
  <c r="EI75" i="21"/>
  <c r="EI76" i="21"/>
  <c r="EI77" i="21"/>
  <c r="EI78" i="21"/>
  <c r="EI79" i="21"/>
  <c r="EI80" i="21"/>
  <c r="EI81" i="21"/>
  <c r="EI82" i="21"/>
  <c r="EI84" i="21"/>
  <c r="EI85" i="21"/>
  <c r="EI86" i="21"/>
  <c r="EI87" i="21"/>
  <c r="EI89" i="21"/>
  <c r="EI97" i="21"/>
  <c r="EI10" i="21"/>
  <c r="EI109" i="21"/>
  <c r="EJ7" i="23"/>
  <c r="EJ7" i="22"/>
  <c r="EJ7" i="21"/>
  <c r="EJ105" i="21" s="1"/>
  <c r="EI43" i="23"/>
  <c r="EI21" i="23"/>
  <c r="EI19" i="22"/>
  <c r="EI20" i="22"/>
  <c r="EI21" i="22"/>
  <c r="EI40" i="22"/>
  <c r="EI42" i="22"/>
  <c r="EI43" i="22"/>
  <c r="EI44" i="22"/>
  <c r="EI22" i="22"/>
  <c r="AY14" i="23"/>
  <c r="P19" i="23"/>
  <c r="D140" i="12" s="1"/>
  <c r="CQ19" i="23"/>
  <c r="AZ14" i="23"/>
  <c r="BB14" i="23"/>
  <c r="BA14" i="23"/>
  <c r="M27" i="23"/>
  <c r="CH27" i="23" s="1"/>
  <c r="BE24" i="1"/>
  <c r="BD25" i="1"/>
  <c r="EK7" i="36" s="1"/>
  <c r="EK29" i="36" s="1"/>
  <c r="BZ19" i="23"/>
  <c r="CA19" i="23"/>
  <c r="BZ17" i="19"/>
  <c r="BZ21" i="22" s="1"/>
  <c r="CB17" i="19"/>
  <c r="CB21" i="22" s="1"/>
  <c r="BZ18" i="19"/>
  <c r="BZ43" i="22" s="1"/>
  <c r="CB18" i="19"/>
  <c r="CB43" i="22" s="1"/>
  <c r="CA18" i="19"/>
  <c r="CA43" i="22" s="1"/>
  <c r="CA17" i="19"/>
  <c r="CA21" i="22" s="1"/>
  <c r="AQ75" i="19"/>
  <c r="BC83" i="19"/>
  <c r="AQ42" i="22"/>
  <c r="DY42" i="22" s="1"/>
  <c r="AE19" i="23"/>
  <c r="DH19" i="23" s="1"/>
  <c r="AD19" i="23"/>
  <c r="CX19" i="23" s="1"/>
  <c r="BY19" i="23"/>
  <c r="BW17" i="19"/>
  <c r="BW21" i="22" s="1"/>
  <c r="BW18" i="19"/>
  <c r="BW43" i="22" s="1"/>
  <c r="BY17" i="19"/>
  <c r="BY21" i="22" s="1"/>
  <c r="BX17" i="19"/>
  <c r="BX21" i="22" s="1"/>
  <c r="BY18" i="19"/>
  <c r="BY43" i="22" s="1"/>
  <c r="BX18" i="19"/>
  <c r="BX43" i="22" s="1"/>
  <c r="BX20" i="36" s="1"/>
  <c r="AD14" i="19"/>
  <c r="AP75" i="19"/>
  <c r="BX19" i="23"/>
  <c r="CB19" i="23"/>
  <c r="CC42" i="22"/>
  <c r="I36" i="12" s="1"/>
  <c r="I59" i="25" s="1"/>
  <c r="BW27" i="23"/>
  <c r="N11" i="5"/>
  <c r="BX31" i="23"/>
  <c r="O11" i="5"/>
  <c r="BX32" i="23"/>
  <c r="J10" i="22"/>
  <c r="AM84" i="17"/>
  <c r="AO83" i="17"/>
  <c r="BY13" i="5" s="1"/>
  <c r="BY31" i="36" s="1"/>
  <c r="GM15" i="18"/>
  <c r="GA26" i="18"/>
  <c r="GA59" i="18" s="1"/>
  <c r="BQ91" i="21" s="1"/>
  <c r="AF84" i="17"/>
  <c r="AH83" i="17"/>
  <c r="BY12" i="5" s="1"/>
  <c r="AT84" i="17"/>
  <c r="AV83" i="17"/>
  <c r="BY14" i="5" s="1"/>
  <c r="BY32" i="36" s="1"/>
  <c r="BX30" i="23"/>
  <c r="BX11" i="5"/>
  <c r="AC19" i="23"/>
  <c r="E140" i="12" s="1"/>
  <c r="Y12" i="19"/>
  <c r="AC14" i="19"/>
  <c r="S22" i="17"/>
  <c r="T22" i="17"/>
  <c r="N23" i="17"/>
  <c r="P23" i="17"/>
  <c r="O40" i="22"/>
  <c r="P43" i="22"/>
  <c r="D37" i="12" s="1"/>
  <c r="D60" i="25" s="1"/>
  <c r="O20" i="23"/>
  <c r="P21" i="22"/>
  <c r="D19" i="12" s="1"/>
  <c r="D11" i="13" s="1"/>
  <c r="O17" i="23"/>
  <c r="D59" i="25"/>
  <c r="FS22" i="18"/>
  <c r="DQ59" i="18"/>
  <c r="L91" i="21" s="1"/>
  <c r="CG91" i="21" s="1"/>
  <c r="O30" i="23"/>
  <c r="N30" i="23"/>
  <c r="CI30" i="23" s="1"/>
  <c r="P12" i="5"/>
  <c r="P11" i="5" s="1"/>
  <c r="L13" i="22"/>
  <c r="CG13" i="22" s="1"/>
  <c r="AJ27" i="18"/>
  <c r="K14" i="22"/>
  <c r="CF14" i="22" s="1"/>
  <c r="AI58" i="18"/>
  <c r="E17" i="19"/>
  <c r="F18" i="19"/>
  <c r="F43" i="22" s="1"/>
  <c r="E18" i="19"/>
  <c r="P12" i="19"/>
  <c r="F17" i="19"/>
  <c r="F21" i="22" s="1"/>
  <c r="DS10" i="18"/>
  <c r="DR12" i="18"/>
  <c r="K91" i="21"/>
  <c r="DP60" i="18"/>
  <c r="DS15" i="18"/>
  <c r="DR26" i="18"/>
  <c r="S317" i="1"/>
  <c r="S30" i="22"/>
  <c r="CR30" i="22" s="1"/>
  <c r="L12" i="22"/>
  <c r="CG12" i="22" s="1"/>
  <c r="AJ13" i="18"/>
  <c r="DS29" i="18"/>
  <c r="DR57" i="18"/>
  <c r="AM30" i="23"/>
  <c r="DI30" i="23" s="1"/>
  <c r="BK30" i="23"/>
  <c r="AF50" i="17"/>
  <c r="AH50" i="17" s="1"/>
  <c r="AO12" i="5" s="1"/>
  <c r="AH49" i="17"/>
  <c r="AN12" i="5" s="1"/>
  <c r="AH71" i="17"/>
  <c r="BL12" i="5" s="1"/>
  <c r="AF72" i="17"/>
  <c r="AY30" i="23"/>
  <c r="AF61" i="17"/>
  <c r="AH60" i="17"/>
  <c r="AZ12" i="5" s="1"/>
  <c r="S14" i="23"/>
  <c r="T14" i="23"/>
  <c r="AL27" i="23"/>
  <c r="BK32" i="23"/>
  <c r="P32" i="23"/>
  <c r="D153" i="12" s="1"/>
  <c r="AO49" i="17"/>
  <c r="AN13" i="5" s="1"/>
  <c r="AM50" i="17"/>
  <c r="AO50" i="17" s="1"/>
  <c r="AO13" i="5" s="1"/>
  <c r="AO31" i="36" s="1"/>
  <c r="DN31" i="36" s="1"/>
  <c r="AB32" i="23"/>
  <c r="AC14" i="5"/>
  <c r="AV49" i="17"/>
  <c r="AN14" i="5" s="1"/>
  <c r="AT50" i="17"/>
  <c r="AV50" i="17" s="1"/>
  <c r="AO14" i="5" s="1"/>
  <c r="Z27" i="23"/>
  <c r="AT72" i="17"/>
  <c r="AV71" i="17"/>
  <c r="BL14" i="5" s="1"/>
  <c r="AM32" i="23"/>
  <c r="AA31" i="23"/>
  <c r="CU31" i="23" s="1"/>
  <c r="AA11" i="5"/>
  <c r="BK31" i="23"/>
  <c r="BK11" i="5"/>
  <c r="AT61" i="17"/>
  <c r="AV60" i="17"/>
  <c r="AZ14" i="5" s="1"/>
  <c r="AY31" i="23"/>
  <c r="AY11" i="5"/>
  <c r="AB31" i="23"/>
  <c r="AB11" i="5"/>
  <c r="AC13" i="5"/>
  <c r="AM72" i="17"/>
  <c r="AO71" i="17"/>
  <c r="BL13" i="5" s="1"/>
  <c r="AX27" i="23"/>
  <c r="AY32" i="23"/>
  <c r="AM11" i="5"/>
  <c r="AM31" i="23"/>
  <c r="AA32" i="23"/>
  <c r="CU32" i="23" s="1"/>
  <c r="BJ27" i="23"/>
  <c r="AM61" i="17"/>
  <c r="AO60" i="17"/>
  <c r="AZ13" i="5" s="1"/>
  <c r="Q20" i="23"/>
  <c r="Q40" i="22"/>
  <c r="DU30" i="18"/>
  <c r="D14" i="23"/>
  <c r="P31" i="23"/>
  <c r="D152" i="12" s="1"/>
  <c r="Q17" i="23"/>
  <c r="CK17" i="23" s="1"/>
  <c r="R17" i="23"/>
  <c r="CO17" i="23" s="1"/>
  <c r="R20" i="23"/>
  <c r="P138" i="34" l="1"/>
  <c r="H139" i="34"/>
  <c r="P139" i="34" s="1"/>
  <c r="G139" i="34"/>
  <c r="O139" i="34" s="1"/>
  <c r="O138" i="34"/>
  <c r="FS26" i="18"/>
  <c r="FS59" i="18" s="1"/>
  <c r="BJ91" i="21" s="1"/>
  <c r="DI91" i="21"/>
  <c r="M37" i="13"/>
  <c r="G158" i="38" s="1"/>
  <c r="O158" i="38" s="1"/>
  <c r="G153" i="38"/>
  <c r="O153" i="38" s="1"/>
  <c r="EJ15" i="23"/>
  <c r="EJ29" i="23"/>
  <c r="J21" i="17"/>
  <c r="I21" i="17"/>
  <c r="H21" i="17"/>
  <c r="G21" i="17" s="1"/>
  <c r="E22" i="17" s="1"/>
  <c r="M138" i="38"/>
  <c r="E150" i="38"/>
  <c r="M150" i="38" s="1"/>
  <c r="R23" i="17"/>
  <c r="Q23" i="17" s="1"/>
  <c r="O24" i="17" s="1"/>
  <c r="FU18" i="18"/>
  <c r="FV18" i="18" s="1"/>
  <c r="FW18" i="18" s="1"/>
  <c r="FX18" i="18" s="1"/>
  <c r="DA19" i="36"/>
  <c r="DM19" i="36"/>
  <c r="CO20" i="36"/>
  <c r="CX20" i="36"/>
  <c r="DL19" i="36"/>
  <c r="DL19" i="23"/>
  <c r="AM93" i="21"/>
  <c r="DV93" i="21" s="1"/>
  <c r="DV91" i="21"/>
  <c r="DL31" i="36"/>
  <c r="DV31" i="36"/>
  <c r="CX32" i="36"/>
  <c r="DJ32" i="36"/>
  <c r="DL30" i="36"/>
  <c r="DV30" i="36"/>
  <c r="DK31" i="36"/>
  <c r="CR30" i="23"/>
  <c r="CV30" i="23"/>
  <c r="DX31" i="36"/>
  <c r="EH31" i="36"/>
  <c r="DK32" i="36"/>
  <c r="CV27" i="36"/>
  <c r="Z23" i="17"/>
  <c r="X23" i="17"/>
  <c r="V23" i="17"/>
  <c r="W23" i="17" s="1"/>
  <c r="W22" i="17"/>
  <c r="AD22" i="17"/>
  <c r="AC22" i="17"/>
  <c r="FY21" i="18"/>
  <c r="FW20" i="18"/>
  <c r="FX20" i="18" s="1"/>
  <c r="FY20" i="18" s="1"/>
  <c r="EV26" i="18"/>
  <c r="EV59" i="18" s="1"/>
  <c r="AO91" i="21" s="1"/>
  <c r="DX91" i="21" s="1"/>
  <c r="EW15" i="18"/>
  <c r="EW26" i="18" s="1"/>
  <c r="EW59" i="18" s="1"/>
  <c r="EG26" i="18"/>
  <c r="EG59" i="18" s="1"/>
  <c r="AA91" i="21" s="1"/>
  <c r="DJ91" i="21" s="1"/>
  <c r="EH15" i="18"/>
  <c r="AW93" i="21"/>
  <c r="DY93" i="21" s="1"/>
  <c r="DY91" i="21"/>
  <c r="AN93" i="21"/>
  <c r="DP91" i="21"/>
  <c r="AP91" i="21"/>
  <c r="AX93" i="21"/>
  <c r="DZ93" i="21" s="1"/>
  <c r="DZ91" i="21"/>
  <c r="FG15" i="18"/>
  <c r="DO30" i="36"/>
  <c r="L37" i="13"/>
  <c r="F158" i="38" s="1"/>
  <c r="N158" i="38" s="1"/>
  <c r="DC19" i="36"/>
  <c r="DW14" i="36"/>
  <c r="CN17" i="36"/>
  <c r="CN20" i="36"/>
  <c r="L11" i="24"/>
  <c r="E211" i="38" s="1"/>
  <c r="BY17" i="36"/>
  <c r="DX14" i="36"/>
  <c r="I16" i="26"/>
  <c r="I14" i="26"/>
  <c r="EB19" i="36"/>
  <c r="CZ19" i="36"/>
  <c r="DC32" i="36"/>
  <c r="DD30" i="36"/>
  <c r="CO27" i="36"/>
  <c r="CL27" i="36"/>
  <c r="CZ27" i="36"/>
  <c r="CW27" i="36"/>
  <c r="DO32" i="36"/>
  <c r="DL32" i="36"/>
  <c r="DA31" i="36"/>
  <c r="CX31" i="36"/>
  <c r="DC31" i="36"/>
  <c r="BY20" i="36"/>
  <c r="CA20" i="36"/>
  <c r="BZ17" i="36"/>
  <c r="DG19" i="36"/>
  <c r="I22" i="26"/>
  <c r="DB32" i="36"/>
  <c r="CP14" i="36"/>
  <c r="AP19" i="36"/>
  <c r="BX17" i="36"/>
  <c r="BX14" i="36" s="1"/>
  <c r="CB20" i="36"/>
  <c r="CG21" i="22"/>
  <c r="G17" i="36"/>
  <c r="AQ19" i="36"/>
  <c r="DY19" i="36" s="1"/>
  <c r="AR19" i="36"/>
  <c r="BZ20" i="36"/>
  <c r="CG43" i="22"/>
  <c r="G20" i="36"/>
  <c r="CA17" i="36"/>
  <c r="CB17" i="36"/>
  <c r="Q14" i="36"/>
  <c r="R14" i="36"/>
  <c r="DA32" i="36"/>
  <c r="K13" i="25"/>
  <c r="DO31" i="36"/>
  <c r="EK43" i="36"/>
  <c r="EK25" i="36"/>
  <c r="EK15" i="36"/>
  <c r="EK28" i="36"/>
  <c r="EK21" i="36"/>
  <c r="EK16" i="36"/>
  <c r="EK41" i="36"/>
  <c r="EK19" i="36"/>
  <c r="EK18" i="36"/>
  <c r="M9" i="24"/>
  <c r="F210" i="38" s="1"/>
  <c r="M18" i="25"/>
  <c r="DB31" i="36"/>
  <c r="AA27" i="36"/>
  <c r="DJ27" i="36" s="1"/>
  <c r="AY27" i="36"/>
  <c r="AZ31" i="36"/>
  <c r="EI31" i="36" s="1"/>
  <c r="BL31" i="36"/>
  <c r="AO32" i="36"/>
  <c r="DN32" i="36" s="1"/>
  <c r="DS31" i="36"/>
  <c r="AN30" i="36"/>
  <c r="BK27" i="36"/>
  <c r="DF31" i="36"/>
  <c r="AB27" i="36"/>
  <c r="CY27" i="36" s="1"/>
  <c r="AC31" i="36"/>
  <c r="DF32" i="36"/>
  <c r="AC32" i="36"/>
  <c r="AZ32" i="36"/>
  <c r="BY30" i="36"/>
  <c r="CP27" i="36"/>
  <c r="AM27" i="36"/>
  <c r="DV27" i="36" s="1"/>
  <c r="AZ30" i="36"/>
  <c r="EI30" i="36" s="1"/>
  <c r="BL30" i="36"/>
  <c r="BL32" i="36"/>
  <c r="AN32" i="36"/>
  <c r="AN31" i="36"/>
  <c r="DW31" i="36" s="1"/>
  <c r="AO30" i="36"/>
  <c r="DN30" i="36" s="1"/>
  <c r="DC30" i="36"/>
  <c r="DE30" i="36"/>
  <c r="BX27" i="36"/>
  <c r="CQ27" i="36"/>
  <c r="P27" i="36"/>
  <c r="DP42" i="22"/>
  <c r="DM42" i="22"/>
  <c r="CY19" i="23"/>
  <c r="CK40" i="22"/>
  <c r="CN20" i="23"/>
  <c r="CK20" i="23"/>
  <c r="CL17" i="23"/>
  <c r="CJ17" i="23"/>
  <c r="CJ40" i="22"/>
  <c r="CF91" i="21"/>
  <c r="EF91" i="21"/>
  <c r="CL20" i="23"/>
  <c r="CJ20" i="23"/>
  <c r="DI31" i="23"/>
  <c r="CV31" i="23"/>
  <c r="ED19" i="23"/>
  <c r="DI32" i="23"/>
  <c r="CQ91" i="21"/>
  <c r="DG31" i="23"/>
  <c r="DG32" i="23"/>
  <c r="CW32" i="23"/>
  <c r="CK30" i="23"/>
  <c r="CV32" i="23"/>
  <c r="CW31" i="23"/>
  <c r="CJ30" i="23"/>
  <c r="CT30" i="23"/>
  <c r="CU30" i="23"/>
  <c r="CO40" i="22"/>
  <c r="CL40" i="22"/>
  <c r="CN17" i="23"/>
  <c r="CZ32" i="23"/>
  <c r="DH32" i="23"/>
  <c r="CX30" i="23"/>
  <c r="CS30" i="23"/>
  <c r="CX31" i="23"/>
  <c r="DH31" i="23"/>
  <c r="K31" i="13"/>
  <c r="E155" i="38" s="1"/>
  <c r="M155" i="38" s="1"/>
  <c r="K106" i="12"/>
  <c r="E153" i="38" s="1"/>
  <c r="M153" i="38" s="1"/>
  <c r="K69" i="12"/>
  <c r="CO30" i="23"/>
  <c r="DE42" i="22"/>
  <c r="K36" i="12" s="1"/>
  <c r="K59" i="25" s="1"/>
  <c r="DD42" i="22"/>
  <c r="CF21" i="22"/>
  <c r="CF43" i="22"/>
  <c r="EB42" i="22"/>
  <c r="DQ42" i="22"/>
  <c r="DR42" i="22" s="1"/>
  <c r="L36" i="12" s="1"/>
  <c r="L59" i="25" s="1"/>
  <c r="DC19" i="23"/>
  <c r="DC31" i="23"/>
  <c r="DC32" i="23"/>
  <c r="CO20" i="23"/>
  <c r="DF19" i="23"/>
  <c r="DB19" i="23"/>
  <c r="CN30" i="23"/>
  <c r="CZ31" i="23"/>
  <c r="CY30" i="23"/>
  <c r="CZ30" i="23"/>
  <c r="CP43" i="22"/>
  <c r="DC43" i="22" s="1"/>
  <c r="CP21" i="22"/>
  <c r="DC21" i="22" s="1"/>
  <c r="CQ40" i="22"/>
  <c r="CN40" i="22"/>
  <c r="CM17" i="23"/>
  <c r="CM40" i="22"/>
  <c r="DA19" i="23"/>
  <c r="EF42" i="22"/>
  <c r="DO42" i="22"/>
  <c r="CZ19" i="23"/>
  <c r="EH19" i="23"/>
  <c r="CM20" i="23"/>
  <c r="EJ25" i="23"/>
  <c r="EJ19" i="23"/>
  <c r="DB32" i="23"/>
  <c r="CX32" i="23"/>
  <c r="DB30" i="23"/>
  <c r="CM30" i="23"/>
  <c r="DA30" i="23"/>
  <c r="CL30" i="23"/>
  <c r="DF31" i="23"/>
  <c r="CY31" i="23"/>
  <c r="DF32" i="23"/>
  <c r="CY32" i="23"/>
  <c r="DS42" i="22"/>
  <c r="DB31" i="23"/>
  <c r="DA31" i="23"/>
  <c r="DA32" i="23"/>
  <c r="EJ43" i="23"/>
  <c r="EJ18" i="23"/>
  <c r="EJ41" i="23"/>
  <c r="EJ16" i="23"/>
  <c r="K93" i="21"/>
  <c r="L93" i="21"/>
  <c r="P40" i="22"/>
  <c r="DG19" i="23"/>
  <c r="EJ13" i="21"/>
  <c r="EJ15" i="21"/>
  <c r="EJ17" i="21"/>
  <c r="EJ18" i="21"/>
  <c r="EJ19" i="21"/>
  <c r="EJ20" i="21"/>
  <c r="EJ21" i="21"/>
  <c r="EJ22" i="21"/>
  <c r="EJ24" i="21"/>
  <c r="EJ16" i="21"/>
  <c r="EJ26" i="21"/>
  <c r="EJ27" i="21"/>
  <c r="EJ28" i="21"/>
  <c r="EJ29" i="21"/>
  <c r="EJ30" i="21"/>
  <c r="EJ31" i="21"/>
  <c r="EJ32" i="21"/>
  <c r="EJ12" i="21"/>
  <c r="EJ33" i="21"/>
  <c r="EJ34" i="21"/>
  <c r="EJ35" i="21"/>
  <c r="EJ36" i="21"/>
  <c r="EJ38" i="21"/>
  <c r="EJ39" i="21"/>
  <c r="EJ40" i="21"/>
  <c r="EJ41" i="21"/>
  <c r="EJ42" i="21"/>
  <c r="EJ43" i="21"/>
  <c r="EJ44" i="21"/>
  <c r="EJ45" i="21"/>
  <c r="EJ46" i="21"/>
  <c r="EJ47" i="21"/>
  <c r="EJ48" i="21"/>
  <c r="EJ50" i="21"/>
  <c r="EJ14" i="21"/>
  <c r="EJ52" i="21"/>
  <c r="EJ62" i="21"/>
  <c r="EJ64" i="21"/>
  <c r="EJ66" i="21"/>
  <c r="EJ68" i="21"/>
  <c r="EJ70" i="21"/>
  <c r="EJ72" i="21"/>
  <c r="EJ74" i="21"/>
  <c r="EJ75" i="21"/>
  <c r="EJ76" i="21"/>
  <c r="EJ77" i="21"/>
  <c r="EJ78" i="21"/>
  <c r="EJ79" i="21"/>
  <c r="EJ80" i="21"/>
  <c r="EJ60" i="21"/>
  <c r="EJ63" i="21"/>
  <c r="EJ65" i="21"/>
  <c r="EJ67" i="21"/>
  <c r="EJ69" i="21"/>
  <c r="EJ71" i="21"/>
  <c r="EJ73" i="21"/>
  <c r="EJ81" i="21"/>
  <c r="EJ82" i="21"/>
  <c r="EJ84" i="21"/>
  <c r="EJ85" i="21"/>
  <c r="EJ86" i="21"/>
  <c r="EJ87" i="21"/>
  <c r="EJ89" i="21"/>
  <c r="EJ97" i="21"/>
  <c r="EJ10" i="21"/>
  <c r="EJ109" i="21"/>
  <c r="EK7" i="23"/>
  <c r="EK29" i="23" s="1"/>
  <c r="EK7" i="22"/>
  <c r="EK7" i="21"/>
  <c r="EK105" i="21" s="1"/>
  <c r="EJ28" i="23"/>
  <c r="EJ21" i="23"/>
  <c r="EJ19" i="22"/>
  <c r="EJ20" i="22"/>
  <c r="EJ22" i="22"/>
  <c r="EJ42" i="22"/>
  <c r="EJ44" i="22"/>
  <c r="O27" i="23"/>
  <c r="CR27" i="23" s="1"/>
  <c r="CQ30" i="23"/>
  <c r="N27" i="23"/>
  <c r="CI27" i="23" s="1"/>
  <c r="CP30" i="23"/>
  <c r="BF24" i="1"/>
  <c r="BE25" i="1"/>
  <c r="EL7" i="36" s="1"/>
  <c r="EL29" i="36" s="1"/>
  <c r="AP19" i="23"/>
  <c r="F140" i="12" s="1"/>
  <c r="BY17" i="23"/>
  <c r="CB40" i="22"/>
  <c r="CC40" i="22" s="1"/>
  <c r="CB20" i="23"/>
  <c r="CC43" i="22"/>
  <c r="I37" i="12" s="1"/>
  <c r="I60" i="25" s="1"/>
  <c r="BX20" i="23"/>
  <c r="BX40" i="22"/>
  <c r="BW40" i="22"/>
  <c r="AQ14" i="19"/>
  <c r="BC75" i="19"/>
  <c r="BZ40" i="22"/>
  <c r="BZ20" i="23"/>
  <c r="AP14" i="19"/>
  <c r="AD12" i="19"/>
  <c r="BY20" i="23"/>
  <c r="BY40" i="22"/>
  <c r="CA17" i="23"/>
  <c r="CB17" i="23"/>
  <c r="CC21" i="22"/>
  <c r="I19" i="12" s="1"/>
  <c r="BX17" i="23"/>
  <c r="AR19" i="23"/>
  <c r="AQ19" i="23"/>
  <c r="CA40" i="22"/>
  <c r="CA20" i="23"/>
  <c r="BZ17" i="23"/>
  <c r="BY31" i="23"/>
  <c r="BX27" i="23"/>
  <c r="BY32" i="23"/>
  <c r="AT85" i="17"/>
  <c r="AV84" i="17"/>
  <c r="BZ14" i="5" s="1"/>
  <c r="BZ32" i="36" s="1"/>
  <c r="BY30" i="23"/>
  <c r="BY11" i="5"/>
  <c r="AF85" i="17"/>
  <c r="AH84" i="17"/>
  <c r="BZ12" i="5" s="1"/>
  <c r="AM85" i="17"/>
  <c r="AO84" i="17"/>
  <c r="BZ13" i="5" s="1"/>
  <c r="BZ31" i="36" s="1"/>
  <c r="Y18" i="19"/>
  <c r="Y17" i="19"/>
  <c r="AC12" i="19"/>
  <c r="S23" i="17"/>
  <c r="T23" i="17"/>
  <c r="D35" i="12"/>
  <c r="D22" i="13" s="1"/>
  <c r="O14" i="23"/>
  <c r="D45" i="27"/>
  <c r="D35" i="27"/>
  <c r="D38" i="27"/>
  <c r="FT22" i="18"/>
  <c r="FT26" i="18" s="1"/>
  <c r="FT59" i="18" s="1"/>
  <c r="BK91" i="21" s="1"/>
  <c r="P30" i="23"/>
  <c r="D151" i="12" s="1"/>
  <c r="D148" i="12" s="1"/>
  <c r="D53" i="13" s="1"/>
  <c r="DS26" i="18"/>
  <c r="DT15" i="18"/>
  <c r="K15" i="22"/>
  <c r="DQ60" i="18"/>
  <c r="L15" i="22" s="1"/>
  <c r="E43" i="22"/>
  <c r="E20" i="36" s="1"/>
  <c r="P18" i="19"/>
  <c r="DR59" i="18"/>
  <c r="F40" i="22"/>
  <c r="CG40" i="22" s="1"/>
  <c r="G20" i="23"/>
  <c r="CQ20" i="23" s="1"/>
  <c r="M13" i="22"/>
  <c r="CH13" i="22" s="1"/>
  <c r="AK27" i="18"/>
  <c r="T317" i="1"/>
  <c r="T30" i="22"/>
  <c r="CS30" i="22" s="1"/>
  <c r="G17" i="23"/>
  <c r="CQ17" i="23" s="1"/>
  <c r="E21" i="22"/>
  <c r="E17" i="36" s="1"/>
  <c r="P17" i="19"/>
  <c r="DT29" i="18"/>
  <c r="DT57" i="18" s="1"/>
  <c r="DS57" i="18"/>
  <c r="AK13" i="18"/>
  <c r="M12" i="22"/>
  <c r="DS12" i="18"/>
  <c r="DT10" i="18"/>
  <c r="DT12" i="18" s="1"/>
  <c r="L14" i="22"/>
  <c r="AJ58" i="18"/>
  <c r="AZ30" i="23"/>
  <c r="AF73" i="17"/>
  <c r="AH72" i="17"/>
  <c r="BM12" i="5" s="1"/>
  <c r="AH61" i="17"/>
  <c r="BA12" i="5" s="1"/>
  <c r="AF62" i="17"/>
  <c r="AH62" i="17" s="1"/>
  <c r="BB12" i="5" s="1"/>
  <c r="BL30" i="23"/>
  <c r="AN30" i="23"/>
  <c r="AP12" i="5"/>
  <c r="AO30" i="23"/>
  <c r="AP13" i="5"/>
  <c r="AM27" i="23"/>
  <c r="AP14" i="5"/>
  <c r="BK27" i="23"/>
  <c r="AC31" i="23"/>
  <c r="E152" i="12" s="1"/>
  <c r="AO31" i="23"/>
  <c r="DT31" i="23" s="1"/>
  <c r="AO11" i="5"/>
  <c r="AC11" i="5"/>
  <c r="AZ32" i="23"/>
  <c r="AA27" i="23"/>
  <c r="DH27" i="23" s="1"/>
  <c r="AT62" i="17"/>
  <c r="AV62" i="17" s="1"/>
  <c r="BB14" i="5" s="1"/>
  <c r="AV61" i="17"/>
  <c r="BA14" i="5" s="1"/>
  <c r="BL32" i="23"/>
  <c r="AO32" i="23"/>
  <c r="DT32" i="23" s="1"/>
  <c r="AB27" i="23"/>
  <c r="AC32" i="23"/>
  <c r="E153" i="12" s="1"/>
  <c r="AZ11" i="5"/>
  <c r="AZ31" i="23"/>
  <c r="BL31" i="23"/>
  <c r="BL11" i="5"/>
  <c r="AY27" i="23"/>
  <c r="AV72" i="17"/>
  <c r="BM14" i="5" s="1"/>
  <c r="AT73" i="17"/>
  <c r="AN32" i="23"/>
  <c r="DJ32" i="23" s="1"/>
  <c r="AM62" i="17"/>
  <c r="AO62" i="17" s="1"/>
  <c r="BB13" i="5" s="1"/>
  <c r="AO61" i="17"/>
  <c r="BA13" i="5" s="1"/>
  <c r="AO72" i="17"/>
  <c r="BM13" i="5" s="1"/>
  <c r="AM73" i="17"/>
  <c r="AN31" i="23"/>
  <c r="DJ31" i="23" s="1"/>
  <c r="AN11" i="5"/>
  <c r="R14" i="23"/>
  <c r="CO14" i="23" s="1"/>
  <c r="Q14" i="23"/>
  <c r="F139" i="38" l="1"/>
  <c r="N139" i="38" s="1"/>
  <c r="G139" i="38"/>
  <c r="G140" i="38" s="1"/>
  <c r="O140" i="38" s="1"/>
  <c r="B22" i="17"/>
  <c r="F22" i="17"/>
  <c r="D22" i="17"/>
  <c r="FY18" i="18"/>
  <c r="DE19" i="36"/>
  <c r="DM19" i="23"/>
  <c r="DY19" i="23"/>
  <c r="CO14" i="36"/>
  <c r="CX14" i="36"/>
  <c r="EC19" i="36"/>
  <c r="DZ19" i="36"/>
  <c r="DP93" i="21"/>
  <c r="DW93" i="21"/>
  <c r="DX32" i="36"/>
  <c r="DY32" i="36"/>
  <c r="EI32" i="36"/>
  <c r="EH27" i="36"/>
  <c r="DK27" i="36"/>
  <c r="DM32" i="36"/>
  <c r="DW32" i="36"/>
  <c r="DX30" i="36"/>
  <c r="DM30" i="36"/>
  <c r="DW30" i="36"/>
  <c r="AC23" i="17"/>
  <c r="AD23" i="17"/>
  <c r="AB23" i="17"/>
  <c r="AA23" i="17" s="1"/>
  <c r="Y24" i="17" s="1"/>
  <c r="FG26" i="18"/>
  <c r="FG59" i="18" s="1"/>
  <c r="AY91" i="21" s="1"/>
  <c r="FH15" i="18"/>
  <c r="F108" i="12"/>
  <c r="AP93" i="21"/>
  <c r="EH26" i="18"/>
  <c r="EH59" i="18" s="1"/>
  <c r="AB91" i="21" s="1"/>
  <c r="AC91" i="21" s="1"/>
  <c r="EI15" i="18"/>
  <c r="EI26" i="18" s="1"/>
  <c r="EI59" i="18" s="1"/>
  <c r="AO93" i="21"/>
  <c r="DQ91" i="21"/>
  <c r="AA93" i="21"/>
  <c r="DJ93" i="21" s="1"/>
  <c r="DP30" i="36"/>
  <c r="CT20" i="36"/>
  <c r="CH20" i="36"/>
  <c r="DC20" i="36" s="1"/>
  <c r="CQ17" i="36"/>
  <c r="CH17" i="36"/>
  <c r="DC17" i="36" s="1"/>
  <c r="CQ20" i="36"/>
  <c r="BZ14" i="36"/>
  <c r="BY14" i="36"/>
  <c r="CN14" i="36"/>
  <c r="CB14" i="36"/>
  <c r="CA14" i="36"/>
  <c r="DP19" i="36"/>
  <c r="DS19" i="36"/>
  <c r="DO19" i="36"/>
  <c r="DD19" i="36"/>
  <c r="DD32" i="36"/>
  <c r="DD31" i="36"/>
  <c r="DE32" i="36"/>
  <c r="DQ31" i="36"/>
  <c r="DM31" i="36"/>
  <c r="EB30" i="36"/>
  <c r="DY30" i="36"/>
  <c r="EB31" i="36"/>
  <c r="DY31" i="36"/>
  <c r="DO27" i="36"/>
  <c r="DL27" i="36"/>
  <c r="DA27" i="36"/>
  <c r="CX27" i="36"/>
  <c r="DT19" i="36"/>
  <c r="E14" i="36"/>
  <c r="CR17" i="36"/>
  <c r="F20" i="36"/>
  <c r="CS20" i="36" s="1"/>
  <c r="BC19" i="36"/>
  <c r="EF19" i="36"/>
  <c r="CR20" i="36"/>
  <c r="P20" i="36"/>
  <c r="CT17" i="36"/>
  <c r="G14" i="36"/>
  <c r="F17" i="36"/>
  <c r="DQ32" i="36"/>
  <c r="EL25" i="36"/>
  <c r="EL15" i="36"/>
  <c r="EL21" i="36"/>
  <c r="EL43" i="36"/>
  <c r="EL18" i="36"/>
  <c r="EL41" i="36"/>
  <c r="EL16" i="36"/>
  <c r="EL28" i="36"/>
  <c r="DP32" i="36"/>
  <c r="DP31" i="36"/>
  <c r="M11" i="24"/>
  <c r="F211" i="38" s="1"/>
  <c r="EB32" i="36"/>
  <c r="K9" i="24"/>
  <c r="D210" i="38" s="1"/>
  <c r="K18" i="25"/>
  <c r="DE31" i="36"/>
  <c r="BM31" i="36"/>
  <c r="EL31" i="36" s="1"/>
  <c r="BB32" i="36"/>
  <c r="EA32" i="36" s="1"/>
  <c r="BA30" i="36"/>
  <c r="EJ30" i="36" s="1"/>
  <c r="BA31" i="36"/>
  <c r="BM32" i="36"/>
  <c r="EL32" i="36" s="1"/>
  <c r="BM30" i="36"/>
  <c r="EL30" i="36" s="1"/>
  <c r="BZ30" i="36"/>
  <c r="BB31" i="36"/>
  <c r="EA31" i="36" s="1"/>
  <c r="DF27" i="36"/>
  <c r="AC27" i="36"/>
  <c r="AP31" i="36"/>
  <c r="AN27" i="36"/>
  <c r="DW27" i="36" s="1"/>
  <c r="DQ30" i="36"/>
  <c r="DS32" i="36"/>
  <c r="AP32" i="36"/>
  <c r="AZ27" i="36"/>
  <c r="EI27" i="36" s="1"/>
  <c r="DB27" i="36"/>
  <c r="BA32" i="36"/>
  <c r="BB30" i="36"/>
  <c r="EA30" i="36" s="1"/>
  <c r="AO27" i="36"/>
  <c r="DN27" i="36" s="1"/>
  <c r="DS30" i="36"/>
  <c r="AP30" i="36"/>
  <c r="BL27" i="36"/>
  <c r="DC27" i="36"/>
  <c r="BY27" i="36"/>
  <c r="EC19" i="23"/>
  <c r="DN19" i="23"/>
  <c r="CG15" i="22"/>
  <c r="CK14" i="23"/>
  <c r="CQ93" i="21"/>
  <c r="CG93" i="21"/>
  <c r="CH12" i="22"/>
  <c r="EG91" i="21"/>
  <c r="CL14" i="23"/>
  <c r="CJ14" i="23"/>
  <c r="CF93" i="21"/>
  <c r="CG14" i="22"/>
  <c r="CF15" i="22"/>
  <c r="DK30" i="23"/>
  <c r="DJ30" i="23"/>
  <c r="CN14" i="23"/>
  <c r="DI27" i="23"/>
  <c r="DV30" i="23"/>
  <c r="DL32" i="23"/>
  <c r="DL31" i="23"/>
  <c r="DG27" i="23"/>
  <c r="DT30" i="23"/>
  <c r="CK27" i="23"/>
  <c r="DD19" i="23"/>
  <c r="DK31" i="23"/>
  <c r="DK32" i="23"/>
  <c r="DL30" i="23"/>
  <c r="CV27" i="23"/>
  <c r="CJ27" i="23"/>
  <c r="DV32" i="23"/>
  <c r="DV31" i="23"/>
  <c r="CT27" i="23"/>
  <c r="CU27" i="23"/>
  <c r="CW27" i="23"/>
  <c r="DO31" i="23"/>
  <c r="DU31" i="23"/>
  <c r="DO32" i="23"/>
  <c r="DU32" i="23"/>
  <c r="CN27" i="23"/>
  <c r="CS27" i="23"/>
  <c r="DM30" i="23"/>
  <c r="DU30" i="23"/>
  <c r="K37" i="13"/>
  <c r="E158" i="38" s="1"/>
  <c r="M158" i="38" s="1"/>
  <c r="DE19" i="23"/>
  <c r="K140" i="12" s="1"/>
  <c r="CF40" i="22"/>
  <c r="DC30" i="23"/>
  <c r="DD32" i="23"/>
  <c r="DD30" i="23"/>
  <c r="DD31" i="23"/>
  <c r="EB19" i="23"/>
  <c r="DQ19" i="23"/>
  <c r="CZ27" i="23"/>
  <c r="DO30" i="23"/>
  <c r="CP40" i="22"/>
  <c r="DC40" i="22" s="1"/>
  <c r="EK16" i="23"/>
  <c r="DO19" i="23"/>
  <c r="EG19" i="23"/>
  <c r="DP19" i="23"/>
  <c r="DE32" i="23"/>
  <c r="K153" i="12" s="1"/>
  <c r="CM14" i="23"/>
  <c r="EK41" i="23"/>
  <c r="EK15" i="23"/>
  <c r="EK25" i="23"/>
  <c r="EK19" i="23"/>
  <c r="DQ31" i="23"/>
  <c r="DM31" i="23"/>
  <c r="DS32" i="23"/>
  <c r="DN32" i="23"/>
  <c r="DB27" i="23"/>
  <c r="CX27" i="23"/>
  <c r="DS31" i="23"/>
  <c r="DN31" i="23"/>
  <c r="CQ27" i="23"/>
  <c r="CM27" i="23"/>
  <c r="DQ32" i="23"/>
  <c r="DM32" i="23"/>
  <c r="DS30" i="23"/>
  <c r="DN30" i="23"/>
  <c r="CP27" i="23"/>
  <c r="CL27" i="23"/>
  <c r="DF27" i="23"/>
  <c r="CY27" i="23"/>
  <c r="DE31" i="23"/>
  <c r="K152" i="12" s="1"/>
  <c r="DS19" i="23"/>
  <c r="DP31" i="23"/>
  <c r="CO27" i="23"/>
  <c r="DQ30" i="23"/>
  <c r="DP32" i="23"/>
  <c r="DP30" i="23"/>
  <c r="EK28" i="23"/>
  <c r="EK18" i="23"/>
  <c r="EK43" i="23"/>
  <c r="EK21" i="23"/>
  <c r="CI20" i="23"/>
  <c r="CR43" i="22"/>
  <c r="CR21" i="22"/>
  <c r="K10" i="22"/>
  <c r="CF10" i="22" s="1"/>
  <c r="CI17" i="23"/>
  <c r="EK12" i="21"/>
  <c r="EK13" i="21"/>
  <c r="EK14" i="21"/>
  <c r="EK15" i="21"/>
  <c r="EK16" i="21"/>
  <c r="EK18" i="21"/>
  <c r="EK20" i="21"/>
  <c r="EK22" i="21"/>
  <c r="EK26" i="21"/>
  <c r="EK27" i="21"/>
  <c r="EK28" i="21"/>
  <c r="EK29" i="21"/>
  <c r="EK30" i="21"/>
  <c r="EK31" i="21"/>
  <c r="EK32" i="21"/>
  <c r="EK17" i="21"/>
  <c r="EK19" i="21"/>
  <c r="EK21" i="21"/>
  <c r="EK24" i="21"/>
  <c r="EK34" i="21"/>
  <c r="EK36" i="21"/>
  <c r="EK39" i="21"/>
  <c r="EK41" i="21"/>
  <c r="EK43" i="21"/>
  <c r="EK45" i="21"/>
  <c r="EK47" i="21"/>
  <c r="EK50" i="21"/>
  <c r="EK52" i="21"/>
  <c r="EK60" i="21"/>
  <c r="EK62" i="21"/>
  <c r="EK63" i="21"/>
  <c r="EK64" i="21"/>
  <c r="EK65" i="21"/>
  <c r="EK66" i="21"/>
  <c r="EK67" i="21"/>
  <c r="EK68" i="21"/>
  <c r="EK69" i="21"/>
  <c r="EK70" i="21"/>
  <c r="EK71" i="21"/>
  <c r="EK72" i="21"/>
  <c r="EK73" i="21"/>
  <c r="EK33" i="21"/>
  <c r="EK35" i="21"/>
  <c r="EK38" i="21"/>
  <c r="EK40" i="21"/>
  <c r="EK42" i="21"/>
  <c r="EK44" i="21"/>
  <c r="EK46" i="21"/>
  <c r="EK48" i="21"/>
  <c r="EK81" i="21"/>
  <c r="EK82" i="21"/>
  <c r="EK84" i="21"/>
  <c r="EK85" i="21"/>
  <c r="EK86" i="21"/>
  <c r="EK87" i="21"/>
  <c r="EK89" i="21"/>
  <c r="EK75" i="21"/>
  <c r="EK77" i="21"/>
  <c r="EK79" i="21"/>
  <c r="EK74" i="21"/>
  <c r="EK76" i="21"/>
  <c r="EK78" i="21"/>
  <c r="EK80" i="21"/>
  <c r="EK97" i="21"/>
  <c r="EK10" i="21"/>
  <c r="EK109" i="21"/>
  <c r="EL7" i="23"/>
  <c r="EL29" i="23" s="1"/>
  <c r="EL7" i="21"/>
  <c r="EL105" i="21" s="1"/>
  <c r="EL7" i="22"/>
  <c r="EK19" i="22"/>
  <c r="EK20" i="22"/>
  <c r="EK22" i="22"/>
  <c r="EK44" i="22"/>
  <c r="EK42" i="22"/>
  <c r="DA27" i="23"/>
  <c r="DE30" i="23"/>
  <c r="K151" i="12" s="1"/>
  <c r="P27" i="23"/>
  <c r="BZ14" i="23"/>
  <c r="BG24" i="1"/>
  <c r="BF25" i="1"/>
  <c r="EM7" i="36" s="1"/>
  <c r="EM29" i="36" s="1"/>
  <c r="BX14" i="23"/>
  <c r="CB14" i="23"/>
  <c r="BC19" i="23"/>
  <c r="G140" i="12" s="1"/>
  <c r="AF17" i="19"/>
  <c r="AF21" i="22" s="1"/>
  <c r="AD18" i="19"/>
  <c r="AD17" i="19"/>
  <c r="AE17" i="19"/>
  <c r="AE21" i="22" s="1"/>
  <c r="AP12" i="19"/>
  <c r="AF18" i="19"/>
  <c r="AF43" i="22" s="1"/>
  <c r="AE18" i="19"/>
  <c r="AE43" i="22" s="1"/>
  <c r="I35" i="27"/>
  <c r="I38" i="27"/>
  <c r="BY14" i="23"/>
  <c r="AQ12" i="19"/>
  <c r="BC14" i="19"/>
  <c r="CA14" i="23"/>
  <c r="I45" i="27"/>
  <c r="F20" i="23"/>
  <c r="BZ31" i="23"/>
  <c r="BZ32" i="23"/>
  <c r="BY27" i="23"/>
  <c r="AM86" i="17"/>
  <c r="AO86" i="17" s="1"/>
  <c r="CB13" i="5" s="1"/>
  <c r="AO85" i="17"/>
  <c r="CA13" i="5" s="1"/>
  <c r="CA31" i="36" s="1"/>
  <c r="BZ30" i="23"/>
  <c r="BZ11" i="5"/>
  <c r="AH85" i="17"/>
  <c r="CA12" i="5" s="1"/>
  <c r="AF86" i="17"/>
  <c r="AH86" i="17" s="1"/>
  <c r="CB12" i="5" s="1"/>
  <c r="AT86" i="17"/>
  <c r="AV86" i="17" s="1"/>
  <c r="CB14" i="5" s="1"/>
  <c r="AV85" i="17"/>
  <c r="CA14" i="5" s="1"/>
  <c r="CA32" i="36" s="1"/>
  <c r="Y21" i="22"/>
  <c r="AC17" i="19"/>
  <c r="Y43" i="22"/>
  <c r="AC18" i="19"/>
  <c r="N24" i="17"/>
  <c r="L24" i="17"/>
  <c r="M24" i="17" s="1"/>
  <c r="P24" i="17"/>
  <c r="FU22" i="18"/>
  <c r="FU26" i="18" s="1"/>
  <c r="FU59" i="18" s="1"/>
  <c r="BL91" i="21" s="1"/>
  <c r="L10" i="22"/>
  <c r="CG10" i="22" s="1"/>
  <c r="G14" i="23"/>
  <c r="CQ14" i="23" s="1"/>
  <c r="M91" i="21"/>
  <c r="DR60" i="18"/>
  <c r="M15" i="22" s="1"/>
  <c r="DU10" i="18"/>
  <c r="DU12" i="18" s="1"/>
  <c r="AL13" i="18"/>
  <c r="N12" i="22"/>
  <c r="CI12" i="22" s="1"/>
  <c r="U317" i="1"/>
  <c r="U30" i="22"/>
  <c r="CT30" i="22" s="1"/>
  <c r="N13" i="22"/>
  <c r="CI13" i="22" s="1"/>
  <c r="AL27" i="18"/>
  <c r="DS59" i="18"/>
  <c r="DT26" i="18"/>
  <c r="DT59" i="18" s="1"/>
  <c r="DU15" i="18"/>
  <c r="DU26" i="18" s="1"/>
  <c r="M14" i="22"/>
  <c r="CH14" i="22" s="1"/>
  <c r="AK58" i="18"/>
  <c r="E17" i="23"/>
  <c r="F17" i="23"/>
  <c r="E40" i="22"/>
  <c r="CR40" i="22" s="1"/>
  <c r="E20" i="23"/>
  <c r="DU29" i="18"/>
  <c r="DU57" i="18" s="1"/>
  <c r="AF74" i="17"/>
  <c r="AH74" i="17" s="1"/>
  <c r="BO12" i="5" s="1"/>
  <c r="AH73" i="17"/>
  <c r="BN12" i="5" s="1"/>
  <c r="BB30" i="23"/>
  <c r="EG30" i="23" s="1"/>
  <c r="AP30" i="23"/>
  <c r="F151" i="12" s="1"/>
  <c r="BA30" i="23"/>
  <c r="BC12" i="5"/>
  <c r="BM30" i="23"/>
  <c r="AP11" i="5"/>
  <c r="E148" i="12"/>
  <c r="E53" i="13" s="1"/>
  <c r="BL27" i="23"/>
  <c r="AN27" i="23"/>
  <c r="DJ27" i="23" s="1"/>
  <c r="BC13" i="5"/>
  <c r="AC27" i="23"/>
  <c r="AZ27" i="23"/>
  <c r="AP31" i="23"/>
  <c r="F152" i="12" s="1"/>
  <c r="BB11" i="5"/>
  <c r="BB31" i="23"/>
  <c r="AT74" i="17"/>
  <c r="AV74" i="17" s="1"/>
  <c r="BO14" i="5" s="1"/>
  <c r="AV73" i="17"/>
  <c r="BN14" i="5" s="1"/>
  <c r="AO73" i="17"/>
  <c r="BN13" i="5" s="1"/>
  <c r="AM74" i="17"/>
  <c r="AO74" i="17" s="1"/>
  <c r="BO13" i="5" s="1"/>
  <c r="BM32" i="23"/>
  <c r="AP32" i="23"/>
  <c r="F153" i="12" s="1"/>
  <c r="AO27" i="23"/>
  <c r="DT27" i="23" s="1"/>
  <c r="BM31" i="23"/>
  <c r="BM11" i="5"/>
  <c r="BA32" i="23"/>
  <c r="DW32" i="23" s="1"/>
  <c r="BC14" i="5"/>
  <c r="BA11" i="5"/>
  <c r="BA31" i="23"/>
  <c r="DW31" i="23" s="1"/>
  <c r="BB32" i="23"/>
  <c r="F140" i="38" l="1"/>
  <c r="N140" i="38" s="1"/>
  <c r="O139" i="38"/>
  <c r="E139" i="38"/>
  <c r="E140" i="38" s="1"/>
  <c r="M140" i="38" s="1"/>
  <c r="H22" i="17"/>
  <c r="G22" i="17" s="1"/>
  <c r="E23" i="17" s="1"/>
  <c r="D23" i="17" s="1"/>
  <c r="C22" i="17"/>
  <c r="I22" i="17"/>
  <c r="J22" i="17"/>
  <c r="EE19" i="36"/>
  <c r="DQ93" i="21"/>
  <c r="DX93" i="21"/>
  <c r="AB93" i="21"/>
  <c r="DK93" i="21" s="1"/>
  <c r="DK91" i="21"/>
  <c r="DR91" i="21" s="1"/>
  <c r="DR30" i="36"/>
  <c r="EK30" i="36"/>
  <c r="DZ32" i="36"/>
  <c r="EJ32" i="36"/>
  <c r="EK31" i="36"/>
  <c r="DX27" i="36"/>
  <c r="DZ31" i="36"/>
  <c r="EJ31" i="36"/>
  <c r="EK32" i="36"/>
  <c r="V24" i="17"/>
  <c r="X24" i="17"/>
  <c r="Z24" i="17"/>
  <c r="W24" i="17"/>
  <c r="R24" i="17"/>
  <c r="Q24" i="17" s="1"/>
  <c r="O25" i="17" s="1"/>
  <c r="E108" i="12"/>
  <c r="AC93" i="21"/>
  <c r="F20" i="25"/>
  <c r="F110" i="12"/>
  <c r="FH26" i="18"/>
  <c r="FH59" i="18" s="1"/>
  <c r="AZ91" i="21" s="1"/>
  <c r="FI15" i="18"/>
  <c r="AY93" i="21"/>
  <c r="EA93" i="21" s="1"/>
  <c r="EA91" i="21"/>
  <c r="DZ19" i="23"/>
  <c r="CT14" i="36"/>
  <c r="CH14" i="36"/>
  <c r="DC14" i="36" s="1"/>
  <c r="CQ14" i="36"/>
  <c r="DR19" i="36"/>
  <c r="DD27" i="36"/>
  <c r="DR31" i="36"/>
  <c r="EB27" i="36"/>
  <c r="DY27" i="36"/>
  <c r="DP27" i="36"/>
  <c r="DM27" i="36"/>
  <c r="EC30" i="36"/>
  <c r="DZ30" i="36"/>
  <c r="ED32" i="36"/>
  <c r="DR32" i="36"/>
  <c r="CT21" i="22"/>
  <c r="Y17" i="36"/>
  <c r="DK17" i="36" s="1"/>
  <c r="Z17" i="36"/>
  <c r="CS17" i="36"/>
  <c r="F14" i="36"/>
  <c r="CS14" i="36" s="1"/>
  <c r="P17" i="36"/>
  <c r="AF20" i="36"/>
  <c r="DB20" i="36" s="1"/>
  <c r="AG20" i="36"/>
  <c r="CT43" i="22"/>
  <c r="Y20" i="36"/>
  <c r="DK20" i="36" s="1"/>
  <c r="Z20" i="36"/>
  <c r="AF17" i="36"/>
  <c r="AG17" i="36"/>
  <c r="CR14" i="36"/>
  <c r="K11" i="24"/>
  <c r="D211" i="38" s="1"/>
  <c r="ED31" i="36"/>
  <c r="EC32" i="36"/>
  <c r="EM25" i="36"/>
  <c r="EM16" i="36"/>
  <c r="EM43" i="36"/>
  <c r="EM28" i="36"/>
  <c r="EM18" i="36"/>
  <c r="EM15" i="36"/>
  <c r="EM21" i="36"/>
  <c r="EM41" i="36"/>
  <c r="EC31" i="36"/>
  <c r="BO31" i="36"/>
  <c r="BO30" i="36"/>
  <c r="DS27" i="36"/>
  <c r="AP27" i="36"/>
  <c r="EF31" i="36"/>
  <c r="BC31" i="36"/>
  <c r="BM27" i="36"/>
  <c r="EL27" i="36" s="1"/>
  <c r="BB27" i="36"/>
  <c r="EA27" i="36" s="1"/>
  <c r="EF30" i="36"/>
  <c r="BC30" i="36"/>
  <c r="BN32" i="36"/>
  <c r="EM32" i="36" s="1"/>
  <c r="CA30" i="36"/>
  <c r="CB31" i="36"/>
  <c r="CC31" i="36" s="1"/>
  <c r="DQ27" i="36"/>
  <c r="BZ27" i="36"/>
  <c r="BA27" i="36"/>
  <c r="EJ27" i="36" s="1"/>
  <c r="ED30" i="36"/>
  <c r="CB32" i="36"/>
  <c r="CC32" i="36" s="1"/>
  <c r="EF32" i="36"/>
  <c r="BC32" i="36"/>
  <c r="BN31" i="36"/>
  <c r="EM31" i="36" s="1"/>
  <c r="CB30" i="36"/>
  <c r="BO32" i="36"/>
  <c r="BN30" i="36"/>
  <c r="EM30" i="36" s="1"/>
  <c r="DE27" i="36"/>
  <c r="CR91" i="21"/>
  <c r="CH91" i="21"/>
  <c r="CS43" i="22"/>
  <c r="EK43" i="22"/>
  <c r="EK21" i="22"/>
  <c r="EH91" i="21"/>
  <c r="CS21" i="22"/>
  <c r="CH15" i="22"/>
  <c r="EG93" i="21"/>
  <c r="DX30" i="23"/>
  <c r="DW30" i="23"/>
  <c r="EI32" i="23"/>
  <c r="DX32" i="23"/>
  <c r="EI31" i="23"/>
  <c r="EG31" i="23"/>
  <c r="EG32" i="23"/>
  <c r="DY31" i="23"/>
  <c r="DY30" i="23"/>
  <c r="DX31" i="23"/>
  <c r="DY32" i="23"/>
  <c r="DL27" i="23"/>
  <c r="DK27" i="23"/>
  <c r="DV27" i="23"/>
  <c r="EI30" i="23"/>
  <c r="CW91" i="21"/>
  <c r="CU43" i="22"/>
  <c r="CU21" i="22"/>
  <c r="EB31" i="23"/>
  <c r="EH31" i="23"/>
  <c r="EB30" i="23"/>
  <c r="EH30" i="23"/>
  <c r="DZ32" i="23"/>
  <c r="EH32" i="23"/>
  <c r="DM27" i="23"/>
  <c r="DU27" i="23"/>
  <c r="K148" i="12"/>
  <c r="K53" i="13" s="1"/>
  <c r="DP27" i="23"/>
  <c r="DC27" i="23"/>
  <c r="DD27" i="23"/>
  <c r="CP17" i="23"/>
  <c r="CF17" i="23"/>
  <c r="CP20" i="23"/>
  <c r="CF20" i="23"/>
  <c r="DO27" i="23"/>
  <c r="EB32" i="23"/>
  <c r="DR19" i="23"/>
  <c r="L140" i="12" s="1"/>
  <c r="DR32" i="23"/>
  <c r="L153" i="12" s="1"/>
  <c r="CV43" i="22"/>
  <c r="DK43" i="22"/>
  <c r="CV21" i="22"/>
  <c r="DK21" i="22"/>
  <c r="DE27" i="23"/>
  <c r="DR31" i="23"/>
  <c r="L152" i="12" s="1"/>
  <c r="DG43" i="22"/>
  <c r="EF30" i="23"/>
  <c r="EA30" i="23"/>
  <c r="EL16" i="23"/>
  <c r="EF32" i="23"/>
  <c r="EA32" i="23"/>
  <c r="ED31" i="23"/>
  <c r="DZ31" i="23"/>
  <c r="EF31" i="23"/>
  <c r="EA31" i="23"/>
  <c r="ED30" i="23"/>
  <c r="DZ30" i="23"/>
  <c r="EL43" i="23"/>
  <c r="DS27" i="23"/>
  <c r="DN27" i="23"/>
  <c r="DH43" i="22"/>
  <c r="EC31" i="23"/>
  <c r="EC30" i="23"/>
  <c r="DH21" i="22"/>
  <c r="DR30" i="23"/>
  <c r="L151" i="12" s="1"/>
  <c r="ED32" i="23"/>
  <c r="DQ27" i="23"/>
  <c r="DG21" i="22"/>
  <c r="EC32" i="23"/>
  <c r="EL41" i="23"/>
  <c r="EL15" i="23"/>
  <c r="EL25" i="23"/>
  <c r="EL18" i="23"/>
  <c r="EL28" i="23"/>
  <c r="EL21" i="23"/>
  <c r="CG20" i="23"/>
  <c r="CR20" i="23"/>
  <c r="M93" i="21"/>
  <c r="CH93" i="21" s="1"/>
  <c r="CZ91" i="21"/>
  <c r="CI14" i="23"/>
  <c r="CH20" i="23"/>
  <c r="AE40" i="22"/>
  <c r="CH17" i="23"/>
  <c r="CG17" i="23"/>
  <c r="CR17" i="23"/>
  <c r="EL20" i="22"/>
  <c r="EL19" i="22"/>
  <c r="EL22" i="22"/>
  <c r="EL44" i="22"/>
  <c r="EL12" i="21"/>
  <c r="EL13" i="21"/>
  <c r="EL14" i="21"/>
  <c r="EL15" i="21"/>
  <c r="EL16" i="21"/>
  <c r="EL17" i="21"/>
  <c r="EL18" i="21"/>
  <c r="EL19" i="21"/>
  <c r="EL20" i="21"/>
  <c r="EL21" i="21"/>
  <c r="EL22" i="21"/>
  <c r="EL24" i="21"/>
  <c r="EL26" i="21"/>
  <c r="EL27" i="21"/>
  <c r="EL28" i="21"/>
  <c r="EL29" i="21"/>
  <c r="EL30" i="21"/>
  <c r="EL31" i="21"/>
  <c r="EL32" i="21"/>
  <c r="EL33" i="21"/>
  <c r="EL34" i="21"/>
  <c r="EL35" i="21"/>
  <c r="EL36" i="21"/>
  <c r="EL38" i="21"/>
  <c r="EL39" i="21"/>
  <c r="EL40" i="21"/>
  <c r="EL41" i="21"/>
  <c r="EL42" i="21"/>
  <c r="EL43" i="21"/>
  <c r="EL44" i="21"/>
  <c r="EL45" i="21"/>
  <c r="EL46" i="21"/>
  <c r="EL47" i="21"/>
  <c r="EL48" i="21"/>
  <c r="EL50" i="21"/>
  <c r="EL52" i="21"/>
  <c r="EL64" i="21"/>
  <c r="EL65" i="21"/>
  <c r="EL66" i="21"/>
  <c r="EL67" i="21"/>
  <c r="EL68" i="21"/>
  <c r="EL69" i="21"/>
  <c r="EL70" i="21"/>
  <c r="EL71" i="21"/>
  <c r="EL72" i="21"/>
  <c r="EL73" i="21"/>
  <c r="EL74" i="21"/>
  <c r="EL75" i="21"/>
  <c r="EL76" i="21"/>
  <c r="EL77" i="21"/>
  <c r="EL78" i="21"/>
  <c r="EL79" i="21"/>
  <c r="EL80" i="21"/>
  <c r="EL81" i="21"/>
  <c r="EL82" i="21"/>
  <c r="EL84" i="21"/>
  <c r="EL85" i="21"/>
  <c r="EL86" i="21"/>
  <c r="EL87" i="21"/>
  <c r="EL109" i="21"/>
  <c r="EL97" i="21"/>
  <c r="EL10" i="21"/>
  <c r="EM7" i="23"/>
  <c r="EM7" i="22"/>
  <c r="EM7" i="21"/>
  <c r="EM105" i="21" s="1"/>
  <c r="BH24" i="1"/>
  <c r="BG25" i="1"/>
  <c r="EN7" i="36" s="1"/>
  <c r="EN29" i="36" s="1"/>
  <c r="F14" i="23"/>
  <c r="P20" i="23"/>
  <c r="D141" i="12" s="1"/>
  <c r="AG20" i="23"/>
  <c r="AF20" i="23"/>
  <c r="AF40" i="22"/>
  <c r="AD43" i="22"/>
  <c r="AE20" i="36" s="1"/>
  <c r="AP18" i="19"/>
  <c r="AF17" i="23"/>
  <c r="AG17" i="23"/>
  <c r="AR18" i="19"/>
  <c r="AR43" i="22" s="1"/>
  <c r="AS17" i="19"/>
  <c r="AS21" i="22" s="1"/>
  <c r="BC12" i="19"/>
  <c r="AQ17" i="19"/>
  <c r="AR17" i="19"/>
  <c r="AR21" i="22" s="1"/>
  <c r="AS18" i="19"/>
  <c r="AS43" i="22" s="1"/>
  <c r="AQ18" i="19"/>
  <c r="AP17" i="19"/>
  <c r="AD21" i="22"/>
  <c r="AE17" i="36" s="1"/>
  <c r="DM17" i="36" s="1"/>
  <c r="BZ27" i="23"/>
  <c r="CA32" i="23"/>
  <c r="CA31" i="23"/>
  <c r="CB32" i="23"/>
  <c r="CC14" i="5"/>
  <c r="CB30" i="23"/>
  <c r="CB11" i="5"/>
  <c r="CC12" i="5"/>
  <c r="CA30" i="23"/>
  <c r="CA11" i="5"/>
  <c r="CB31" i="23"/>
  <c r="CC13" i="5"/>
  <c r="Z20" i="23"/>
  <c r="CT20" i="23" s="1"/>
  <c r="Y20" i="23"/>
  <c r="Y40" i="22"/>
  <c r="CT40" i="22" s="1"/>
  <c r="Z17" i="23"/>
  <c r="Y17" i="23"/>
  <c r="CU17" i="23" s="1"/>
  <c r="P25" i="17"/>
  <c r="L25" i="17"/>
  <c r="M25" i="17" s="1"/>
  <c r="N25" i="17"/>
  <c r="S24" i="17"/>
  <c r="T24" i="17"/>
  <c r="FV22" i="18"/>
  <c r="FV26" i="18" s="1"/>
  <c r="FV59" i="18" s="1"/>
  <c r="BM91" i="21" s="1"/>
  <c r="M10" i="22"/>
  <c r="CH10" i="22" s="1"/>
  <c r="DU59" i="18"/>
  <c r="N14" i="22"/>
  <c r="CI14" i="22" s="1"/>
  <c r="AL58" i="18"/>
  <c r="AO27" i="18"/>
  <c r="O13" i="22"/>
  <c r="E14" i="23"/>
  <c r="CR14" i="23" s="1"/>
  <c r="P17" i="23"/>
  <c r="D138" i="12" s="1"/>
  <c r="AO13" i="18"/>
  <c r="O12" i="22"/>
  <c r="N91" i="21"/>
  <c r="DS60" i="18"/>
  <c r="N15" i="22" s="1"/>
  <c r="O91" i="21"/>
  <c r="CV91" i="21" s="1"/>
  <c r="V30" i="22"/>
  <c r="CU30" i="22" s="1"/>
  <c r="V317" i="1"/>
  <c r="BM27" i="23"/>
  <c r="BP12" i="5"/>
  <c r="BC30" i="23"/>
  <c r="G151" i="12" s="1"/>
  <c r="BN30" i="23"/>
  <c r="EJ30" i="23" s="1"/>
  <c r="BO30" i="23"/>
  <c r="BP13" i="5"/>
  <c r="AP27" i="23"/>
  <c r="BP14" i="5"/>
  <c r="BC11" i="5"/>
  <c r="F148" i="12"/>
  <c r="F53" i="13" s="1"/>
  <c r="BC32" i="23"/>
  <c r="G153" i="12" s="1"/>
  <c r="BA27" i="23"/>
  <c r="DW27" i="23" s="1"/>
  <c r="BC31" i="23"/>
  <c r="G152" i="12" s="1"/>
  <c r="BB27" i="23"/>
  <c r="EG27" i="23" s="1"/>
  <c r="BN32" i="23"/>
  <c r="EJ32" i="23" s="1"/>
  <c r="BO31" i="23"/>
  <c r="BO11" i="5"/>
  <c r="BO32" i="23"/>
  <c r="BN31" i="23"/>
  <c r="EJ31" i="23" s="1"/>
  <c r="BN11" i="5"/>
  <c r="B23" i="17" l="1"/>
  <c r="C23" i="17" s="1"/>
  <c r="M139" i="38"/>
  <c r="EM16" i="23"/>
  <c r="EM29" i="23"/>
  <c r="F23" i="17"/>
  <c r="H23" i="17"/>
  <c r="G23" i="17" s="1"/>
  <c r="E24" i="17" s="1"/>
  <c r="D24" i="17" s="1"/>
  <c r="J23" i="17"/>
  <c r="I23" i="17"/>
  <c r="FW22" i="18"/>
  <c r="FW26" i="18" s="1"/>
  <c r="FW59" i="18" s="1"/>
  <c r="BN91" i="21" s="1"/>
  <c r="DI17" i="36"/>
  <c r="L108" i="12"/>
  <c r="L20" i="25" s="1"/>
  <c r="DR93" i="21"/>
  <c r="CI91" i="21"/>
  <c r="CU91" i="21"/>
  <c r="DA20" i="36"/>
  <c r="DM20" i="36"/>
  <c r="P14" i="36"/>
  <c r="EK27" i="36"/>
  <c r="AD24" i="17"/>
  <c r="AC24" i="17"/>
  <c r="AB24" i="17"/>
  <c r="AA24" i="17" s="1"/>
  <c r="Y25" i="17" s="1"/>
  <c r="FI26" i="18"/>
  <c r="FI59" i="18" s="1"/>
  <c r="BA91" i="21" s="1"/>
  <c r="EJ91" i="21" s="1"/>
  <c r="FJ15" i="18"/>
  <c r="AZ93" i="21"/>
  <c r="EB93" i="21" s="1"/>
  <c r="EB91" i="21"/>
  <c r="E20" i="25"/>
  <c r="E110" i="12"/>
  <c r="D24" i="26"/>
  <c r="D26" i="26" s="1"/>
  <c r="D27" i="26" s="1"/>
  <c r="F21" i="25"/>
  <c r="F13" i="24" s="1"/>
  <c r="F216" i="34" s="1"/>
  <c r="D135" i="12"/>
  <c r="B38" i="26" s="1"/>
  <c r="E140" i="34" s="1"/>
  <c r="M140" i="34" s="1"/>
  <c r="EK17" i="36"/>
  <c r="CW20" i="36"/>
  <c r="CW17" i="36"/>
  <c r="CY17" i="36"/>
  <c r="CV17" i="36"/>
  <c r="CY20" i="36"/>
  <c r="CV20" i="36"/>
  <c r="DG17" i="36"/>
  <c r="DA17" i="36"/>
  <c r="DH17" i="36"/>
  <c r="DB17" i="36"/>
  <c r="EE30" i="36"/>
  <c r="EC27" i="36"/>
  <c r="DZ27" i="36"/>
  <c r="EE32" i="36"/>
  <c r="DR27" i="36"/>
  <c r="DG20" i="36"/>
  <c r="DI20" i="36"/>
  <c r="DH20" i="36"/>
  <c r="AE14" i="36"/>
  <c r="DZ21" i="22"/>
  <c r="AG14" i="36"/>
  <c r="AF14" i="36"/>
  <c r="DB14" i="36" s="1"/>
  <c r="DA21" i="22"/>
  <c r="AD17" i="36"/>
  <c r="DF17" i="36" s="1"/>
  <c r="DA43" i="22"/>
  <c r="AD20" i="36"/>
  <c r="DF20" i="36" s="1"/>
  <c r="Z14" i="36"/>
  <c r="DZ43" i="22"/>
  <c r="AS20" i="36"/>
  <c r="AT20" i="36"/>
  <c r="AS17" i="36"/>
  <c r="AT17" i="36"/>
  <c r="DV17" i="36" s="1"/>
  <c r="DN20" i="36"/>
  <c r="AC20" i="36"/>
  <c r="Y14" i="36"/>
  <c r="DK14" i="36" s="1"/>
  <c r="DN17" i="36"/>
  <c r="AC17" i="36"/>
  <c r="EN28" i="36"/>
  <c r="EN25" i="36"/>
  <c r="EN18" i="36"/>
  <c r="EN41" i="36"/>
  <c r="EN21" i="36"/>
  <c r="EN16" i="36"/>
  <c r="EN15" i="36"/>
  <c r="EN43" i="36"/>
  <c r="EN30" i="36"/>
  <c r="EN32" i="36"/>
  <c r="EN31" i="36"/>
  <c r="EE31" i="36"/>
  <c r="CA27" i="36"/>
  <c r="BN27" i="36"/>
  <c r="EM27" i="36" s="1"/>
  <c r="CB27" i="36"/>
  <c r="CC30" i="36"/>
  <c r="BP31" i="36"/>
  <c r="BP32" i="36"/>
  <c r="EF27" i="36"/>
  <c r="BC27" i="36"/>
  <c r="BO27" i="36"/>
  <c r="EN27" i="36" s="1"/>
  <c r="BP30" i="36"/>
  <c r="ED27" i="36"/>
  <c r="CJ91" i="21"/>
  <c r="CU20" i="23"/>
  <c r="CX21" i="22"/>
  <c r="CT17" i="23"/>
  <c r="CX43" i="22"/>
  <c r="EI91" i="21"/>
  <c r="CS17" i="23"/>
  <c r="CI15" i="22"/>
  <c r="CJ12" i="22"/>
  <c r="CJ13" i="22"/>
  <c r="CS40" i="22"/>
  <c r="CW43" i="22"/>
  <c r="EK40" i="22"/>
  <c r="CW21" i="22"/>
  <c r="CS20" i="23"/>
  <c r="DX27" i="23"/>
  <c r="CZ43" i="22"/>
  <c r="DJ43" i="22"/>
  <c r="EA21" i="22"/>
  <c r="EJ21" i="22"/>
  <c r="CY91" i="21"/>
  <c r="CT91" i="21"/>
  <c r="EA43" i="22"/>
  <c r="EJ43" i="22"/>
  <c r="CN91" i="21"/>
  <c r="CS91" i="21"/>
  <c r="CZ21" i="22"/>
  <c r="DJ21" i="22"/>
  <c r="EC21" i="22"/>
  <c r="DX21" i="22"/>
  <c r="EC43" i="22"/>
  <c r="DX43" i="22"/>
  <c r="CR93" i="21"/>
  <c r="EL30" i="23"/>
  <c r="DY27" i="23"/>
  <c r="EL31" i="23"/>
  <c r="EL32" i="23"/>
  <c r="EK30" i="23"/>
  <c r="EK31" i="23"/>
  <c r="EK32" i="23"/>
  <c r="EI27" i="23"/>
  <c r="CY21" i="22"/>
  <c r="CK91" i="21"/>
  <c r="CY43" i="22"/>
  <c r="CU40" i="22"/>
  <c r="EB27" i="23"/>
  <c r="EH27" i="23"/>
  <c r="L148" i="12"/>
  <c r="L53" i="13" s="1"/>
  <c r="DB21" i="22"/>
  <c r="ED43" i="22"/>
  <c r="EE43" i="22" s="1"/>
  <c r="M37" i="12" s="1"/>
  <c r="ED21" i="22"/>
  <c r="EE21" i="22" s="1"/>
  <c r="M19" i="12" s="1"/>
  <c r="M11" i="13" s="1"/>
  <c r="DB43" i="22"/>
  <c r="DC20" i="23"/>
  <c r="DC17" i="23"/>
  <c r="CP14" i="23"/>
  <c r="CF14" i="23"/>
  <c r="EE30" i="23"/>
  <c r="M151" i="12" s="1"/>
  <c r="CV40" i="22"/>
  <c r="DK40" i="22"/>
  <c r="EM28" i="23"/>
  <c r="CW93" i="21"/>
  <c r="CL91" i="21"/>
  <c r="CX91" i="21"/>
  <c r="EE32" i="23"/>
  <c r="M153" i="12" s="1"/>
  <c r="EE31" i="23"/>
  <c r="M152" i="12" s="1"/>
  <c r="DR27" i="23"/>
  <c r="CV20" i="23"/>
  <c r="EH43" i="22"/>
  <c r="CP91" i="21"/>
  <c r="CM91" i="21"/>
  <c r="CV17" i="23"/>
  <c r="EG21" i="22"/>
  <c r="DT43" i="22"/>
  <c r="EC27" i="23"/>
  <c r="DZ27" i="23"/>
  <c r="EF27" i="23"/>
  <c r="EA27" i="23"/>
  <c r="EM32" i="23"/>
  <c r="EM18" i="23"/>
  <c r="DH40" i="22"/>
  <c r="DG40" i="22"/>
  <c r="DF21" i="22"/>
  <c r="ED27" i="23"/>
  <c r="DA91" i="21"/>
  <c r="CO91" i="21"/>
  <c r="DI17" i="23"/>
  <c r="DU21" i="22"/>
  <c r="DU43" i="22"/>
  <c r="DI20" i="23"/>
  <c r="CZ93" i="21"/>
  <c r="DT21" i="22"/>
  <c r="DF43" i="22"/>
  <c r="EM30" i="23"/>
  <c r="EM15" i="23"/>
  <c r="AR40" i="22"/>
  <c r="EG43" i="22"/>
  <c r="EM25" i="23"/>
  <c r="O93" i="21"/>
  <c r="DB91" i="21"/>
  <c r="P12" i="22"/>
  <c r="D11" i="12" s="1"/>
  <c r="P13" i="22"/>
  <c r="D12" i="12" s="1"/>
  <c r="CH14" i="23"/>
  <c r="EM43" i="23"/>
  <c r="EM21" i="23"/>
  <c r="EM12" i="21"/>
  <c r="EM13" i="21"/>
  <c r="EM14" i="21"/>
  <c r="EM15" i="21"/>
  <c r="EM16" i="21"/>
  <c r="EM17" i="21"/>
  <c r="EM18" i="21"/>
  <c r="EM19" i="21"/>
  <c r="EM20" i="21"/>
  <c r="EM21" i="21"/>
  <c r="EM22" i="21"/>
  <c r="EM24" i="21"/>
  <c r="EM26" i="21"/>
  <c r="EM28" i="21"/>
  <c r="EM30" i="21"/>
  <c r="EM32" i="21"/>
  <c r="EM33" i="21"/>
  <c r="EM34" i="21"/>
  <c r="EM35" i="21"/>
  <c r="EM36" i="21"/>
  <c r="EM38" i="21"/>
  <c r="EM39" i="21"/>
  <c r="EM40" i="21"/>
  <c r="EM41" i="21"/>
  <c r="EM42" i="21"/>
  <c r="EM43" i="21"/>
  <c r="EM44" i="21"/>
  <c r="EM45" i="21"/>
  <c r="EM46" i="21"/>
  <c r="EM47" i="21"/>
  <c r="EM48" i="21"/>
  <c r="EM50" i="21"/>
  <c r="EM27" i="21"/>
  <c r="EM29" i="21"/>
  <c r="EM52" i="21"/>
  <c r="EM64" i="21"/>
  <c r="EM65" i="21"/>
  <c r="EM66" i="21"/>
  <c r="EM67" i="21"/>
  <c r="EM68" i="21"/>
  <c r="EM69" i="21"/>
  <c r="EM70" i="21"/>
  <c r="EM71" i="21"/>
  <c r="EM72" i="21"/>
  <c r="EM73" i="21"/>
  <c r="EM31" i="21"/>
  <c r="EM74" i="21"/>
  <c r="EM75" i="21"/>
  <c r="EM76" i="21"/>
  <c r="EM77" i="21"/>
  <c r="EM78" i="21"/>
  <c r="EM79" i="21"/>
  <c r="EM80" i="21"/>
  <c r="EM81" i="21"/>
  <c r="EM82" i="21"/>
  <c r="EM84" i="21"/>
  <c r="EM85" i="21"/>
  <c r="EM86" i="21"/>
  <c r="EM87" i="21"/>
  <c r="EM97" i="21"/>
  <c r="EM10" i="21"/>
  <c r="EM109" i="21"/>
  <c r="EM31" i="23"/>
  <c r="EM41" i="23"/>
  <c r="EM19" i="22"/>
  <c r="EM20" i="22"/>
  <c r="EM44" i="22"/>
  <c r="EM22" i="22"/>
  <c r="EN7" i="23"/>
  <c r="EN7" i="22"/>
  <c r="EN7" i="21"/>
  <c r="EN105" i="21" s="1"/>
  <c r="P14" i="23"/>
  <c r="CG14" i="23"/>
  <c r="BI24" i="1"/>
  <c r="BH25" i="1"/>
  <c r="EO7" i="36" s="1"/>
  <c r="EO29" i="36" s="1"/>
  <c r="AF14" i="23"/>
  <c r="CC31" i="23"/>
  <c r="AG14" i="23"/>
  <c r="BC17" i="19"/>
  <c r="AQ21" i="22"/>
  <c r="DY21" i="22" s="1"/>
  <c r="BC18" i="19"/>
  <c r="AQ43" i="22"/>
  <c r="DY43" i="22" s="1"/>
  <c r="AT20" i="23"/>
  <c r="AS40" i="22"/>
  <c r="AS20" i="23"/>
  <c r="AS17" i="23"/>
  <c r="AT17" i="23"/>
  <c r="AE17" i="23"/>
  <c r="DH17" i="23" s="1"/>
  <c r="AD17" i="23"/>
  <c r="AD20" i="23"/>
  <c r="CY20" i="23" s="1"/>
  <c r="AE20" i="23"/>
  <c r="DH20" i="23" s="1"/>
  <c r="AD40" i="22"/>
  <c r="DA40" i="22" s="1"/>
  <c r="CA27" i="23"/>
  <c r="CC32" i="23"/>
  <c r="CB27" i="23"/>
  <c r="CC30" i="23"/>
  <c r="CC11" i="5"/>
  <c r="Z14" i="23"/>
  <c r="Y14" i="23"/>
  <c r="CU14" i="23" s="1"/>
  <c r="AC17" i="23"/>
  <c r="E138" i="12" s="1"/>
  <c r="AC20" i="23"/>
  <c r="E141" i="12" s="1"/>
  <c r="S25" i="17"/>
  <c r="T25" i="17"/>
  <c r="R25" i="17"/>
  <c r="Q25" i="17" s="1"/>
  <c r="O26" i="17" s="1"/>
  <c r="FX22" i="18"/>
  <c r="DT60" i="18"/>
  <c r="DW60" i="18" s="1"/>
  <c r="O14" i="22"/>
  <c r="AO58" i="18"/>
  <c r="AP13" i="18"/>
  <c r="Q12" i="22"/>
  <c r="N10" i="22"/>
  <c r="W317" i="1"/>
  <c r="W30" i="22"/>
  <c r="CV30" i="22" s="1"/>
  <c r="N93" i="21"/>
  <c r="P91" i="21"/>
  <c r="AP27" i="18"/>
  <c r="Q13" i="22"/>
  <c r="BP11" i="5"/>
  <c r="BP30" i="23"/>
  <c r="H151" i="12" s="1"/>
  <c r="BN27" i="23"/>
  <c r="BC27" i="23"/>
  <c r="G148" i="12"/>
  <c r="G53" i="13" s="1"/>
  <c r="BP31" i="23"/>
  <c r="H152" i="12" s="1"/>
  <c r="BO27" i="23"/>
  <c r="BP32" i="23"/>
  <c r="H153" i="12" s="1"/>
  <c r="D50" i="13" l="1"/>
  <c r="EN16" i="23"/>
  <c r="EN29" i="23"/>
  <c r="F24" i="17"/>
  <c r="B24" i="17"/>
  <c r="C24" i="17" s="1"/>
  <c r="J24" i="17"/>
  <c r="I24" i="17"/>
  <c r="L110" i="12"/>
  <c r="CI93" i="21"/>
  <c r="CU93" i="21"/>
  <c r="DA14" i="36"/>
  <c r="DM14" i="36"/>
  <c r="ED20" i="36"/>
  <c r="EA20" i="36"/>
  <c r="DL17" i="36"/>
  <c r="CT93" i="21"/>
  <c r="CV93" i="21"/>
  <c r="ED17" i="36"/>
  <c r="EA17" i="36"/>
  <c r="DL20" i="36"/>
  <c r="Z25" i="17"/>
  <c r="V25" i="17"/>
  <c r="W25" i="17" s="1"/>
  <c r="X25" i="17"/>
  <c r="AB25" i="17"/>
  <c r="AA25" i="17" s="1"/>
  <c r="Y26" i="17" s="1"/>
  <c r="FJ26" i="18"/>
  <c r="FJ59" i="18" s="1"/>
  <c r="BB91" i="21" s="1"/>
  <c r="FK15" i="18"/>
  <c r="FK26" i="18" s="1"/>
  <c r="FK59" i="18" s="1"/>
  <c r="J24" i="26"/>
  <c r="J26" i="26" s="1"/>
  <c r="J27" i="26" s="1"/>
  <c r="L21" i="25"/>
  <c r="L13" i="24" s="1"/>
  <c r="E212" i="38" s="1"/>
  <c r="C24" i="26"/>
  <c r="C26" i="26" s="1"/>
  <c r="C27" i="26" s="1"/>
  <c r="E21" i="25"/>
  <c r="E13" i="24" s="1"/>
  <c r="E216" i="34" s="1"/>
  <c r="BA93" i="21"/>
  <c r="EC93" i="21" s="1"/>
  <c r="EC91" i="21"/>
  <c r="BC91" i="21"/>
  <c r="EI20" i="36"/>
  <c r="CW14" i="36"/>
  <c r="CY14" i="36"/>
  <c r="CV14" i="36"/>
  <c r="EE27" i="36"/>
  <c r="DU17" i="36"/>
  <c r="DQ17" i="36"/>
  <c r="DQ20" i="36"/>
  <c r="CZ20" i="36"/>
  <c r="DD20" i="36" s="1"/>
  <c r="CZ17" i="36"/>
  <c r="DI14" i="36"/>
  <c r="DG14" i="36"/>
  <c r="DV20" i="36"/>
  <c r="DH14" i="36"/>
  <c r="DU20" i="36"/>
  <c r="AP20" i="36"/>
  <c r="DN14" i="36"/>
  <c r="AC14" i="36"/>
  <c r="DM43" i="22"/>
  <c r="AQ20" i="36"/>
  <c r="AT14" i="36"/>
  <c r="EI14" i="36" s="1"/>
  <c r="EI17" i="36"/>
  <c r="AR20" i="36"/>
  <c r="DM21" i="22"/>
  <c r="AQ17" i="36"/>
  <c r="AS14" i="36"/>
  <c r="EH17" i="36"/>
  <c r="AP17" i="36"/>
  <c r="AD14" i="36"/>
  <c r="DF14" i="36" s="1"/>
  <c r="AR17" i="36"/>
  <c r="EO21" i="36"/>
  <c r="EO16" i="36"/>
  <c r="EO41" i="36"/>
  <c r="EO43" i="36"/>
  <c r="EO25" i="36"/>
  <c r="EO15" i="36"/>
  <c r="EO28" i="36"/>
  <c r="EO18" i="36"/>
  <c r="EO32" i="36"/>
  <c r="EO30" i="36"/>
  <c r="EO31" i="36"/>
  <c r="EO27" i="36"/>
  <c r="M35" i="12"/>
  <c r="M22" i="13" s="1"/>
  <c r="M60" i="25"/>
  <c r="BP27" i="36"/>
  <c r="CC27" i="36"/>
  <c r="CX40" i="22"/>
  <c r="CT14" i="23"/>
  <c r="CY17" i="23"/>
  <c r="CW20" i="23"/>
  <c r="CW17" i="23"/>
  <c r="DW21" i="22"/>
  <c r="DL21" i="22"/>
  <c r="CX20" i="23"/>
  <c r="CJ93" i="21"/>
  <c r="CK12" i="22"/>
  <c r="DW43" i="22"/>
  <c r="DL43" i="22"/>
  <c r="CS14" i="23"/>
  <c r="CX17" i="23"/>
  <c r="EI93" i="21"/>
  <c r="CK13" i="22"/>
  <c r="CI10" i="22"/>
  <c r="CJ14" i="22"/>
  <c r="CW40" i="22"/>
  <c r="EK27" i="23"/>
  <c r="EJ27" i="23"/>
  <c r="DP43" i="22"/>
  <c r="DP21" i="22"/>
  <c r="EC40" i="22"/>
  <c r="DX40" i="22"/>
  <c r="EJ20" i="23"/>
  <c r="AT14" i="23"/>
  <c r="EJ17" i="23"/>
  <c r="EI20" i="23"/>
  <c r="CZ40" i="22"/>
  <c r="DJ40" i="22"/>
  <c r="CN93" i="21"/>
  <c r="CS93" i="21"/>
  <c r="EA40" i="22"/>
  <c r="EJ40" i="22"/>
  <c r="DK17" i="23"/>
  <c r="DK20" i="23"/>
  <c r="DJ20" i="23"/>
  <c r="DJ17" i="23"/>
  <c r="CK93" i="21"/>
  <c r="EB43" i="22"/>
  <c r="DN43" i="22"/>
  <c r="EB21" i="22"/>
  <c r="DN21" i="22"/>
  <c r="CY40" i="22"/>
  <c r="EM27" i="23"/>
  <c r="EL27" i="23"/>
  <c r="DD91" i="21"/>
  <c r="DD93" i="21" s="1"/>
  <c r="M148" i="12"/>
  <c r="M53" i="13" s="1"/>
  <c r="DE43" i="22"/>
  <c r="K37" i="12" s="1"/>
  <c r="DD43" i="22"/>
  <c r="ED40" i="22"/>
  <c r="EE40" i="22" s="1"/>
  <c r="DE21" i="22"/>
  <c r="K19" i="12" s="1"/>
  <c r="K11" i="13" s="1"/>
  <c r="DD21" i="22"/>
  <c r="DC91" i="21"/>
  <c r="DC93" i="21" s="1"/>
  <c r="DQ21" i="22"/>
  <c r="DR21" i="22" s="1"/>
  <c r="L19" i="12" s="1"/>
  <c r="L11" i="13" s="1"/>
  <c r="DQ43" i="22"/>
  <c r="DR43" i="22" s="1"/>
  <c r="L37" i="12" s="1"/>
  <c r="DB40" i="22"/>
  <c r="DC14" i="23"/>
  <c r="I152" i="12"/>
  <c r="I151" i="12"/>
  <c r="I153" i="12"/>
  <c r="DE91" i="21"/>
  <c r="DF17" i="23"/>
  <c r="DB17" i="23"/>
  <c r="DF20" i="23"/>
  <c r="DB20" i="23"/>
  <c r="EN21" i="23"/>
  <c r="CM93" i="21"/>
  <c r="CY93" i="21"/>
  <c r="ED20" i="23"/>
  <c r="CL93" i="21"/>
  <c r="CX93" i="21"/>
  <c r="ED17" i="23"/>
  <c r="EF43" i="22"/>
  <c r="DO43" i="22"/>
  <c r="DA17" i="23"/>
  <c r="CZ20" i="23"/>
  <c r="DA20" i="23"/>
  <c r="EE27" i="23"/>
  <c r="CZ17" i="23"/>
  <c r="EG40" i="22"/>
  <c r="EH17" i="23"/>
  <c r="CV14" i="23"/>
  <c r="EH40" i="22"/>
  <c r="EF21" i="22"/>
  <c r="DO21" i="22"/>
  <c r="EN31" i="23"/>
  <c r="DF40" i="22"/>
  <c r="DB93" i="21"/>
  <c r="CP93" i="21"/>
  <c r="DS21" i="22"/>
  <c r="DT40" i="22"/>
  <c r="DA93" i="21"/>
  <c r="CO93" i="21"/>
  <c r="DI14" i="23"/>
  <c r="EN27" i="23"/>
  <c r="EN18" i="23"/>
  <c r="DS43" i="22"/>
  <c r="DU40" i="22"/>
  <c r="EH20" i="23"/>
  <c r="EI14" i="23"/>
  <c r="EN43" i="23"/>
  <c r="DG17" i="23"/>
  <c r="DG20" i="23"/>
  <c r="EI17" i="23"/>
  <c r="EN32" i="23"/>
  <c r="EN28" i="23"/>
  <c r="EN15" i="23"/>
  <c r="EN12" i="21"/>
  <c r="EN14" i="21"/>
  <c r="EN16" i="21"/>
  <c r="EN13" i="21"/>
  <c r="EN15" i="21"/>
  <c r="EN17" i="21"/>
  <c r="EN18" i="21"/>
  <c r="EN19" i="21"/>
  <c r="EN20" i="21"/>
  <c r="EN21" i="21"/>
  <c r="EN22" i="21"/>
  <c r="EN24" i="21"/>
  <c r="EN26" i="21"/>
  <c r="EN27" i="21"/>
  <c r="EN28" i="21"/>
  <c r="EN29" i="21"/>
  <c r="EN30" i="21"/>
  <c r="EN31" i="21"/>
  <c r="EN32" i="21"/>
  <c r="EN33" i="21"/>
  <c r="EN34" i="21"/>
  <c r="EN35" i="21"/>
  <c r="EN36" i="21"/>
  <c r="EN38" i="21"/>
  <c r="EN39" i="21"/>
  <c r="EN40" i="21"/>
  <c r="EN41" i="21"/>
  <c r="EN42" i="21"/>
  <c r="EN43" i="21"/>
  <c r="EN44" i="21"/>
  <c r="EN45" i="21"/>
  <c r="EN46" i="21"/>
  <c r="EN47" i="21"/>
  <c r="EN48" i="21"/>
  <c r="EN50" i="21"/>
  <c r="EN65" i="21"/>
  <c r="EN67" i="21"/>
  <c r="EN69" i="21"/>
  <c r="EN71" i="21"/>
  <c r="EN73" i="21"/>
  <c r="EN52" i="21"/>
  <c r="EN64" i="21"/>
  <c r="EN66" i="21"/>
  <c r="EN68" i="21"/>
  <c r="EN70" i="21"/>
  <c r="EN72" i="21"/>
  <c r="EN74" i="21"/>
  <c r="EN75" i="21"/>
  <c r="EN76" i="21"/>
  <c r="EN77" i="21"/>
  <c r="EN78" i="21"/>
  <c r="EN79" i="21"/>
  <c r="EN80" i="21"/>
  <c r="EN81" i="21"/>
  <c r="EN82" i="21"/>
  <c r="EN84" i="21"/>
  <c r="EN85" i="21"/>
  <c r="EN86" i="21"/>
  <c r="EN87" i="21"/>
  <c r="EN97" i="21"/>
  <c r="EN10" i="21"/>
  <c r="EN109" i="21"/>
  <c r="EN19" i="22"/>
  <c r="EN20" i="22"/>
  <c r="EN22" i="22"/>
  <c r="EN44" i="22"/>
  <c r="EO7" i="23"/>
  <c r="EO29" i="23" s="1"/>
  <c r="EO7" i="22"/>
  <c r="EO7" i="21"/>
  <c r="EO105" i="21" s="1"/>
  <c r="EN30" i="23"/>
  <c r="EN41" i="23"/>
  <c r="EN25" i="23"/>
  <c r="BJ24" i="1"/>
  <c r="BI25" i="1"/>
  <c r="EP7" i="36" s="1"/>
  <c r="EP29" i="36" s="1"/>
  <c r="AP20" i="23"/>
  <c r="F141" i="12" s="1"/>
  <c r="AS14" i="23"/>
  <c r="AD14" i="23"/>
  <c r="CY14" i="23" s="1"/>
  <c r="AP17" i="23"/>
  <c r="F138" i="12" s="1"/>
  <c r="AE14" i="23"/>
  <c r="DH14" i="23" s="1"/>
  <c r="AR17" i="23"/>
  <c r="DZ17" i="23" s="1"/>
  <c r="AQ17" i="23"/>
  <c r="DL17" i="23" s="1"/>
  <c r="AQ20" i="23"/>
  <c r="DL20" i="23" s="1"/>
  <c r="AQ40" i="22"/>
  <c r="DM40" i="22" s="1"/>
  <c r="AR20" i="23"/>
  <c r="DZ20" i="23" s="1"/>
  <c r="CC27" i="23"/>
  <c r="AC14" i="23"/>
  <c r="E135" i="12"/>
  <c r="I11" i="13"/>
  <c r="I35" i="12"/>
  <c r="I22" i="13" s="1"/>
  <c r="P26" i="17"/>
  <c r="N26" i="17"/>
  <c r="L26" i="17"/>
  <c r="M26" i="17" s="1"/>
  <c r="FY22" i="18"/>
  <c r="FY26" i="18" s="1"/>
  <c r="FY59" i="18" s="1"/>
  <c r="FX26" i="18"/>
  <c r="FX59" i="18" s="1"/>
  <c r="BO91" i="21" s="1"/>
  <c r="GC26" i="18"/>
  <c r="GC59" i="18" s="1"/>
  <c r="BS91" i="21" s="1"/>
  <c r="O15" i="22"/>
  <c r="AQ13" i="18"/>
  <c r="R12" i="22"/>
  <c r="CL12" i="22" s="1"/>
  <c r="X30" i="22"/>
  <c r="CW30" i="22" s="1"/>
  <c r="X317" i="1"/>
  <c r="Q14" i="22"/>
  <c r="AP58" i="18"/>
  <c r="DX60" i="18"/>
  <c r="Q15" i="22"/>
  <c r="CK15" i="22" s="1"/>
  <c r="D108" i="12"/>
  <c r="P93" i="21"/>
  <c r="P14" i="22"/>
  <c r="D13" i="12" s="1"/>
  <c r="D44" i="25" s="1"/>
  <c r="AQ27" i="18"/>
  <c r="R13" i="22"/>
  <c r="BP27" i="23"/>
  <c r="H148" i="12"/>
  <c r="H53" i="13" s="1"/>
  <c r="H24" i="17" l="1"/>
  <c r="G24" i="17" s="1"/>
  <c r="E25" i="17" s="1"/>
  <c r="F25" i="17" s="1"/>
  <c r="R26" i="17"/>
  <c r="Q26" i="17" s="1"/>
  <c r="O27" i="17" s="1"/>
  <c r="EB17" i="36"/>
  <c r="DY17" i="36"/>
  <c r="DY17" i="23"/>
  <c r="DO20" i="36"/>
  <c r="DY20" i="36"/>
  <c r="DY20" i="23"/>
  <c r="DP20" i="36"/>
  <c r="DZ20" i="36"/>
  <c r="DY40" i="22"/>
  <c r="EC17" i="36"/>
  <c r="DZ17" i="36"/>
  <c r="ED14" i="36"/>
  <c r="EA14" i="36"/>
  <c r="DL14" i="36"/>
  <c r="X26" i="17"/>
  <c r="Z26" i="17"/>
  <c r="V26" i="17"/>
  <c r="AB26" i="17" s="1"/>
  <c r="AA26" i="17" s="1"/>
  <c r="Y27" i="17" s="1"/>
  <c r="AC25" i="17"/>
  <c r="AD25" i="17"/>
  <c r="G108" i="12"/>
  <c r="BC93" i="21"/>
  <c r="BB93" i="21"/>
  <c r="ED93" i="21" s="1"/>
  <c r="ED91" i="21"/>
  <c r="EE91" i="21" s="1"/>
  <c r="DE20" i="36"/>
  <c r="DS20" i="36"/>
  <c r="EB20" i="36"/>
  <c r="EC20" i="36"/>
  <c r="DT17" i="36"/>
  <c r="DP17" i="36"/>
  <c r="EH14" i="36"/>
  <c r="DQ14" i="36"/>
  <c r="DS17" i="36"/>
  <c r="DO17" i="36"/>
  <c r="DR17" i="36" s="1"/>
  <c r="CZ14" i="36"/>
  <c r="DE14" i="36" s="1"/>
  <c r="DE17" i="36"/>
  <c r="DD17" i="36"/>
  <c r="M38" i="27"/>
  <c r="M45" i="27"/>
  <c r="M35" i="27"/>
  <c r="DV14" i="36"/>
  <c r="DU14" i="36"/>
  <c r="DT20" i="36"/>
  <c r="AR14" i="36"/>
  <c r="BC20" i="36"/>
  <c r="EF20" i="36"/>
  <c r="AP14" i="36"/>
  <c r="BC17" i="36"/>
  <c r="AQ14" i="36"/>
  <c r="EF17" i="36"/>
  <c r="L35" i="12"/>
  <c r="L22" i="13" s="1"/>
  <c r="L60" i="25"/>
  <c r="EP28" i="36"/>
  <c r="EP25" i="36"/>
  <c r="EP15" i="36"/>
  <c r="EP43" i="36"/>
  <c r="EP18" i="36"/>
  <c r="EP41" i="36"/>
  <c r="EP21" i="36"/>
  <c r="EP16" i="36"/>
  <c r="EP30" i="36"/>
  <c r="EP32" i="36"/>
  <c r="EP31" i="36"/>
  <c r="EP27" i="36"/>
  <c r="K35" i="12"/>
  <c r="K22" i="13" s="1"/>
  <c r="K60" i="25"/>
  <c r="EA14" i="23"/>
  <c r="EK91" i="21"/>
  <c r="EL91" i="21"/>
  <c r="CL13" i="22"/>
  <c r="CK14" i="22"/>
  <c r="CW14" i="23"/>
  <c r="CJ15" i="22"/>
  <c r="EC20" i="23"/>
  <c r="DM20" i="23"/>
  <c r="DW40" i="22"/>
  <c r="DL40" i="22"/>
  <c r="EC17" i="23"/>
  <c r="DM17" i="23"/>
  <c r="CX14" i="23"/>
  <c r="DP40" i="22"/>
  <c r="DE17" i="23"/>
  <c r="K138" i="12" s="1"/>
  <c r="DK14" i="23"/>
  <c r="EJ14" i="23"/>
  <c r="DJ14" i="23"/>
  <c r="EB40" i="22"/>
  <c r="DN40" i="22"/>
  <c r="EN91" i="21"/>
  <c r="EM91" i="21"/>
  <c r="EB20" i="23"/>
  <c r="DN20" i="23"/>
  <c r="EB17" i="23"/>
  <c r="DN17" i="23"/>
  <c r="DE93" i="21"/>
  <c r="K108" i="12"/>
  <c r="DE40" i="22"/>
  <c r="DD40" i="22"/>
  <c r="DQ40" i="22"/>
  <c r="DR40" i="22" s="1"/>
  <c r="I148" i="12"/>
  <c r="I53" i="13" s="1"/>
  <c r="DD20" i="23"/>
  <c r="DD17" i="23"/>
  <c r="DF14" i="23"/>
  <c r="DQ17" i="23"/>
  <c r="DQ20" i="23"/>
  <c r="DB14" i="23"/>
  <c r="ED14" i="23"/>
  <c r="EG20" i="23"/>
  <c r="DP20" i="23"/>
  <c r="DE20" i="23"/>
  <c r="K141" i="12" s="1"/>
  <c r="EF17" i="23"/>
  <c r="DO17" i="23"/>
  <c r="DO40" i="22"/>
  <c r="DP17" i="23"/>
  <c r="EO31" i="23"/>
  <c r="CZ14" i="23"/>
  <c r="DA14" i="23"/>
  <c r="EH14" i="23"/>
  <c r="EF20" i="23"/>
  <c r="DO20" i="23"/>
  <c r="EO21" i="23"/>
  <c r="EO27" i="23"/>
  <c r="EO16" i="23"/>
  <c r="DS20" i="23"/>
  <c r="DS17" i="23"/>
  <c r="DS40" i="22"/>
  <c r="EO41" i="23"/>
  <c r="EO43" i="23"/>
  <c r="P15" i="22"/>
  <c r="D14" i="12" s="1"/>
  <c r="D45" i="25" s="1"/>
  <c r="D46" i="25" s="1"/>
  <c r="B37" i="26" s="1"/>
  <c r="DG14" i="23"/>
  <c r="EO30" i="23"/>
  <c r="EO25" i="23"/>
  <c r="EO15" i="23"/>
  <c r="EO32" i="23"/>
  <c r="EO28" i="23"/>
  <c r="EO18" i="23"/>
  <c r="EO12" i="21"/>
  <c r="EO13" i="21"/>
  <c r="EO14" i="21"/>
  <c r="EO15" i="21"/>
  <c r="EO16" i="21"/>
  <c r="EO18" i="21"/>
  <c r="EO20" i="21"/>
  <c r="EO22" i="21"/>
  <c r="EO26" i="21"/>
  <c r="EO27" i="21"/>
  <c r="EO28" i="21"/>
  <c r="EO29" i="21"/>
  <c r="EO30" i="21"/>
  <c r="EO31" i="21"/>
  <c r="EO32" i="21"/>
  <c r="EO24" i="21"/>
  <c r="EO17" i="21"/>
  <c r="EO19" i="21"/>
  <c r="EO52" i="21"/>
  <c r="EO64" i="21"/>
  <c r="EO65" i="21"/>
  <c r="EO66" i="21"/>
  <c r="EO67" i="21"/>
  <c r="EO68" i="21"/>
  <c r="EO69" i="21"/>
  <c r="EO70" i="21"/>
  <c r="EO71" i="21"/>
  <c r="EO72" i="21"/>
  <c r="EO73" i="21"/>
  <c r="EO34" i="21"/>
  <c r="EO36" i="21"/>
  <c r="EO39" i="21"/>
  <c r="EO41" i="21"/>
  <c r="EO43" i="21"/>
  <c r="EO45" i="21"/>
  <c r="EO47" i="21"/>
  <c r="EO50" i="21"/>
  <c r="EO40" i="21"/>
  <c r="EO48" i="21"/>
  <c r="EO21" i="21"/>
  <c r="EO33" i="21"/>
  <c r="EO42" i="21"/>
  <c r="EO35" i="21"/>
  <c r="EO44" i="21"/>
  <c r="EO38" i="21"/>
  <c r="EO46" i="21"/>
  <c r="EO74" i="21"/>
  <c r="EO76" i="21"/>
  <c r="EO78" i="21"/>
  <c r="EO80" i="21"/>
  <c r="EO81" i="21"/>
  <c r="EO82" i="21"/>
  <c r="EO84" i="21"/>
  <c r="EO85" i="21"/>
  <c r="EO86" i="21"/>
  <c r="EO87" i="21"/>
  <c r="EO91" i="21"/>
  <c r="EO75" i="21"/>
  <c r="EO77" i="21"/>
  <c r="EO79" i="21"/>
  <c r="EO97" i="21"/>
  <c r="EO10" i="21"/>
  <c r="EO109" i="21"/>
  <c r="EO19" i="22"/>
  <c r="EO20" i="22"/>
  <c r="EO22" i="22"/>
  <c r="EO44" i="22"/>
  <c r="EP7" i="23"/>
  <c r="EP29" i="23" s="1"/>
  <c r="EP7" i="21"/>
  <c r="EP105" i="21" s="1"/>
  <c r="EP7" i="22"/>
  <c r="BK24" i="1"/>
  <c r="BK25" i="1" s="1"/>
  <c r="BJ25" i="1"/>
  <c r="F135" i="12"/>
  <c r="D38" i="26" s="1"/>
  <c r="G140" i="34" s="1"/>
  <c r="O140" i="34" s="1"/>
  <c r="AR14" i="23"/>
  <c r="DZ14" i="23" s="1"/>
  <c r="BC20" i="23"/>
  <c r="G141" i="12" s="1"/>
  <c r="AQ14" i="23"/>
  <c r="DL14" i="23" s="1"/>
  <c r="BC17" i="23"/>
  <c r="G138" i="12" s="1"/>
  <c r="AP14" i="23"/>
  <c r="C38" i="26"/>
  <c r="F140" i="34" s="1"/>
  <c r="N140" i="34" s="1"/>
  <c r="E50" i="13"/>
  <c r="S26" i="17"/>
  <c r="T26" i="17"/>
  <c r="N27" i="17"/>
  <c r="L27" i="17"/>
  <c r="M27" i="17" s="1"/>
  <c r="P27" i="17"/>
  <c r="BP91" i="21"/>
  <c r="GD26" i="18"/>
  <c r="GD59" i="18" s="1"/>
  <c r="O10" i="22"/>
  <c r="Q10" i="22"/>
  <c r="CK10" i="22" s="1"/>
  <c r="DY60" i="18"/>
  <c r="R15" i="22"/>
  <c r="CL15" i="22" s="1"/>
  <c r="AQ58" i="18"/>
  <c r="R14" i="22"/>
  <c r="CL14" i="22" s="1"/>
  <c r="S13" i="22"/>
  <c r="CM13" i="22" s="1"/>
  <c r="AR27" i="18"/>
  <c r="D20" i="25"/>
  <c r="D110" i="12"/>
  <c r="S12" i="22"/>
  <c r="AR13" i="18"/>
  <c r="Y317" i="1"/>
  <c r="Y30" i="22"/>
  <c r="CX30" i="22" s="1"/>
  <c r="W26" i="17" l="1"/>
  <c r="D25" i="17"/>
  <c r="I25" i="17" s="1"/>
  <c r="B25" i="17"/>
  <c r="C25" i="17" s="1"/>
  <c r="H25" i="17"/>
  <c r="G25" i="17" s="1"/>
  <c r="E26" i="17" s="1"/>
  <c r="F26" i="17" s="1"/>
  <c r="Q163" i="38"/>
  <c r="Q123" i="38"/>
  <c r="I66" i="38"/>
  <c r="I13" i="38"/>
  <c r="H207" i="38"/>
  <c r="I163" i="38"/>
  <c r="I123" i="38"/>
  <c r="Q66" i="38"/>
  <c r="Q13" i="38"/>
  <c r="Q182" i="38"/>
  <c r="Q136" i="38"/>
  <c r="Q110" i="38"/>
  <c r="Q22" i="38"/>
  <c r="I182" i="38"/>
  <c r="I136" i="38"/>
  <c r="I110" i="38"/>
  <c r="I22" i="38"/>
  <c r="H182" i="38"/>
  <c r="P163" i="38"/>
  <c r="G207" i="38"/>
  <c r="P13" i="38"/>
  <c r="P22" i="38"/>
  <c r="H136" i="38"/>
  <c r="P123" i="38"/>
  <c r="H163" i="38"/>
  <c r="P182" i="38"/>
  <c r="H110" i="38"/>
  <c r="H66" i="38"/>
  <c r="H123" i="38"/>
  <c r="P136" i="38"/>
  <c r="H22" i="38"/>
  <c r="H13" i="38"/>
  <c r="P66" i="38"/>
  <c r="P110" i="38"/>
  <c r="DR20" i="36"/>
  <c r="DP14" i="36"/>
  <c r="DZ14" i="36"/>
  <c r="DY14" i="23"/>
  <c r="EB14" i="36"/>
  <c r="DY14" i="36"/>
  <c r="EF40" i="22"/>
  <c r="X27" i="17"/>
  <c r="Z27" i="17"/>
  <c r="V27" i="17"/>
  <c r="AB27" i="17" s="1"/>
  <c r="AA27" i="17" s="1"/>
  <c r="Y28" i="17" s="1"/>
  <c r="AC26" i="17"/>
  <c r="AD26" i="17"/>
  <c r="R27" i="17"/>
  <c r="Q27" i="17" s="1"/>
  <c r="O28" i="17" s="1"/>
  <c r="EE93" i="21"/>
  <c r="M108" i="12"/>
  <c r="G20" i="25"/>
  <c r="G110" i="12"/>
  <c r="EA20" i="23"/>
  <c r="EK17" i="23"/>
  <c r="EA17" i="23"/>
  <c r="EE20" i="36"/>
  <c r="BT91" i="21"/>
  <c r="EC14" i="36"/>
  <c r="K135" i="12"/>
  <c r="K50" i="13" s="1"/>
  <c r="EE17" i="36"/>
  <c r="DS14" i="36"/>
  <c r="DO14" i="36"/>
  <c r="DD14" i="36"/>
  <c r="O6" i="27"/>
  <c r="M6" i="26"/>
  <c r="K45" i="27"/>
  <c r="K38" i="27"/>
  <c r="K35" i="27"/>
  <c r="EG14" i="36"/>
  <c r="DT14" i="36"/>
  <c r="N6" i="27"/>
  <c r="L6" i="26"/>
  <c r="L38" i="27"/>
  <c r="L35" i="27"/>
  <c r="L45" i="27"/>
  <c r="BC14" i="36"/>
  <c r="EF14" i="36"/>
  <c r="N4" i="13"/>
  <c r="EQ7" i="36"/>
  <c r="EQ29" i="36" s="1"/>
  <c r="ER29" i="36" s="1"/>
  <c r="N20" i="24"/>
  <c r="N38" i="25"/>
  <c r="N3" i="24"/>
  <c r="N7" i="25"/>
  <c r="K110" i="12"/>
  <c r="K20" i="25"/>
  <c r="O20" i="24"/>
  <c r="O38" i="25"/>
  <c r="O3" i="24"/>
  <c r="O7" i="25"/>
  <c r="ES7" i="36"/>
  <c r="ES29" i="36" s="1"/>
  <c r="EK93" i="21"/>
  <c r="O128" i="12"/>
  <c r="O26" i="13"/>
  <c r="O47" i="12"/>
  <c r="O4" i="13"/>
  <c r="O7" i="12"/>
  <c r="O45" i="13"/>
  <c r="CM12" i="22"/>
  <c r="CJ10" i="22"/>
  <c r="EC14" i="23"/>
  <c r="DM14" i="23"/>
  <c r="EB14" i="23"/>
  <c r="DN14" i="23"/>
  <c r="N128" i="12"/>
  <c r="N45" i="13"/>
  <c r="N26" i="13"/>
  <c r="N47" i="12"/>
  <c r="N7" i="12"/>
  <c r="DD14" i="23"/>
  <c r="DQ14" i="23"/>
  <c r="DR20" i="23"/>
  <c r="L141" i="12" s="1"/>
  <c r="DR17" i="23"/>
  <c r="L138" i="12" s="1"/>
  <c r="EG14" i="23"/>
  <c r="DP14" i="23"/>
  <c r="DE14" i="23"/>
  <c r="DO14" i="23"/>
  <c r="DS14" i="23"/>
  <c r="D10" i="12"/>
  <c r="D7" i="13" s="1"/>
  <c r="EP31" i="23"/>
  <c r="EP15" i="23"/>
  <c r="EP30" i="23"/>
  <c r="EP25" i="23"/>
  <c r="P10" i="22"/>
  <c r="EP28" i="23"/>
  <c r="EP18" i="23"/>
  <c r="EP32" i="23"/>
  <c r="EP41" i="23"/>
  <c r="EP16" i="23"/>
  <c r="EP27" i="23"/>
  <c r="EP43" i="23"/>
  <c r="EP21" i="23"/>
  <c r="EP20" i="22"/>
  <c r="EP22" i="22"/>
  <c r="EP19" i="22"/>
  <c r="EP44" i="22"/>
  <c r="EP12" i="21"/>
  <c r="EP13" i="21"/>
  <c r="EP14" i="21"/>
  <c r="EP15" i="21"/>
  <c r="EP16" i="21"/>
  <c r="EP17" i="21"/>
  <c r="EP18" i="21"/>
  <c r="EP19" i="21"/>
  <c r="EP20" i="21"/>
  <c r="EP21" i="21"/>
  <c r="EP22" i="21"/>
  <c r="EP24" i="21"/>
  <c r="EP26" i="21"/>
  <c r="EP27" i="21"/>
  <c r="EP28" i="21"/>
  <c r="EP29" i="21"/>
  <c r="EP30" i="21"/>
  <c r="EP31" i="21"/>
  <c r="EP32" i="21"/>
  <c r="EP33" i="21"/>
  <c r="EP34" i="21"/>
  <c r="EP35" i="21"/>
  <c r="EP36" i="21"/>
  <c r="EP38" i="21"/>
  <c r="EP39" i="21"/>
  <c r="EP40" i="21"/>
  <c r="EP41" i="21"/>
  <c r="EP42" i="21"/>
  <c r="EP43" i="21"/>
  <c r="EP44" i="21"/>
  <c r="EP45" i="21"/>
  <c r="EP46" i="21"/>
  <c r="EP47" i="21"/>
  <c r="EP48" i="21"/>
  <c r="EP50" i="21"/>
  <c r="EP52" i="21"/>
  <c r="EP64" i="21"/>
  <c r="EP65" i="21"/>
  <c r="EP66" i="21"/>
  <c r="EP67" i="21"/>
  <c r="EP68" i="21"/>
  <c r="EP69" i="21"/>
  <c r="EP70" i="21"/>
  <c r="EP71" i="21"/>
  <c r="EP72" i="21"/>
  <c r="EP73" i="21"/>
  <c r="EP74" i="21"/>
  <c r="EP75" i="21"/>
  <c r="EP76" i="21"/>
  <c r="EP77" i="21"/>
  <c r="EP78" i="21"/>
  <c r="EP79" i="21"/>
  <c r="EP80" i="21"/>
  <c r="EP81" i="21"/>
  <c r="EP82" i="21"/>
  <c r="EP84" i="21"/>
  <c r="EP85" i="21"/>
  <c r="EP86" i="21"/>
  <c r="EP87" i="21"/>
  <c r="EP91" i="21"/>
  <c r="EP109" i="21"/>
  <c r="EP97" i="21"/>
  <c r="EP10" i="21"/>
  <c r="ES7" i="22"/>
  <c r="ES7" i="21"/>
  <c r="ES105" i="21" s="1"/>
  <c r="EQ7" i="23"/>
  <c r="EQ29" i="23" s="1"/>
  <c r="ER29" i="23" s="1"/>
  <c r="N150" i="12" s="1"/>
  <c r="EQ7" i="22"/>
  <c r="EQ7" i="21"/>
  <c r="EQ105" i="21" s="1"/>
  <c r="ER105" i="21" s="1"/>
  <c r="BL24" i="1"/>
  <c r="BL25" i="1" s="1"/>
  <c r="ET7" i="36" s="1"/>
  <c r="ET29" i="36" s="1"/>
  <c r="ES7" i="23"/>
  <c r="ES29" i="23" s="1"/>
  <c r="F50" i="13"/>
  <c r="BC14" i="23"/>
  <c r="G135" i="12"/>
  <c r="T27" i="17"/>
  <c r="S27" i="17"/>
  <c r="H108" i="12"/>
  <c r="GE26" i="18"/>
  <c r="GE59" i="18" s="1"/>
  <c r="R10" i="22"/>
  <c r="CL10" i="22" s="1"/>
  <c r="Z30" i="22"/>
  <c r="CY30" i="22" s="1"/>
  <c r="Z317" i="1"/>
  <c r="B24" i="26"/>
  <c r="B26" i="26" s="1"/>
  <c r="B27" i="26" s="1"/>
  <c r="D21" i="25"/>
  <c r="D13" i="24" s="1"/>
  <c r="D216" i="34" s="1"/>
  <c r="S14" i="22"/>
  <c r="CM14" i="22" s="1"/>
  <c r="AR58" i="18"/>
  <c r="AS13" i="18"/>
  <c r="T12" i="22"/>
  <c r="CN12" i="22" s="1"/>
  <c r="T13" i="22"/>
  <c r="CN13" i="22" s="1"/>
  <c r="AS27" i="18"/>
  <c r="DZ60" i="18"/>
  <c r="S15" i="22"/>
  <c r="CM15" i="22" s="1"/>
  <c r="N43" i="34"/>
  <c r="N42" i="34"/>
  <c r="Q43" i="34"/>
  <c r="Q42" i="34"/>
  <c r="M42" i="34"/>
  <c r="F85" i="34"/>
  <c r="N85" i="34" s="1"/>
  <c r="H85" i="34"/>
  <c r="P85" i="34" s="1"/>
  <c r="E85" i="34"/>
  <c r="M85" i="34" s="1"/>
  <c r="I85" i="34"/>
  <c r="Q85" i="34" s="1"/>
  <c r="G85" i="34"/>
  <c r="O85" i="34" s="1"/>
  <c r="O43" i="34"/>
  <c r="O42" i="34"/>
  <c r="P43" i="34"/>
  <c r="P42" i="34"/>
  <c r="J25" i="17" l="1"/>
  <c r="DR14" i="36"/>
  <c r="B26" i="17"/>
  <c r="C26" i="17" s="1"/>
  <c r="D26" i="17"/>
  <c r="I26" i="17" s="1"/>
  <c r="V28" i="17"/>
  <c r="Z28" i="17"/>
  <c r="X28" i="17"/>
  <c r="AB28" i="17"/>
  <c r="AA28" i="17" s="1"/>
  <c r="Y29" i="17" s="1"/>
  <c r="W28" i="17"/>
  <c r="W27" i="17"/>
  <c r="AD27" i="17"/>
  <c r="AC27" i="17"/>
  <c r="E24" i="26"/>
  <c r="E26" i="26" s="1"/>
  <c r="E27" i="26" s="1"/>
  <c r="G21" i="25"/>
  <c r="G13" i="24" s="1"/>
  <c r="G216" i="34" s="1"/>
  <c r="M110" i="12"/>
  <c r="M20" i="25"/>
  <c r="BU91" i="21"/>
  <c r="I38" i="26"/>
  <c r="E141" i="38" s="1"/>
  <c r="M141" i="38" s="1"/>
  <c r="EE14" i="36"/>
  <c r="K21" i="25"/>
  <c r="K13" i="24" s="1"/>
  <c r="D212" i="38" s="1"/>
  <c r="I24" i="26"/>
  <c r="I26" i="26" s="1"/>
  <c r="I27" i="26" s="1"/>
  <c r="EQ16" i="36"/>
  <c r="ER16" i="36" s="1"/>
  <c r="EQ25" i="36"/>
  <c r="EQ15" i="36"/>
  <c r="ER15" i="36" s="1"/>
  <c r="EQ43" i="36"/>
  <c r="ER43" i="36" s="1"/>
  <c r="EQ18" i="36"/>
  <c r="ER18" i="36" s="1"/>
  <c r="EQ28" i="36"/>
  <c r="ER28" i="36" s="1"/>
  <c r="EQ21" i="36"/>
  <c r="ER21" i="36" s="1"/>
  <c r="EQ41" i="36"/>
  <c r="EQ31" i="36"/>
  <c r="ER31" i="36" s="1"/>
  <c r="EQ30" i="36"/>
  <c r="ER30" i="36" s="1"/>
  <c r="EQ32" i="36"/>
  <c r="ER32" i="36" s="1"/>
  <c r="EQ27" i="36"/>
  <c r="ER27" i="36" s="1"/>
  <c r="ET21" i="36"/>
  <c r="ET41" i="36"/>
  <c r="ET25" i="36"/>
  <c r="ET28" i="36"/>
  <c r="ET15" i="36"/>
  <c r="ET18" i="36"/>
  <c r="ET43" i="36"/>
  <c r="ET16" i="36"/>
  <c r="ET30" i="36"/>
  <c r="ET31" i="36"/>
  <c r="ET32" i="36"/>
  <c r="ET27" i="36"/>
  <c r="ES21" i="36"/>
  <c r="ES25" i="36"/>
  <c r="ES18" i="36"/>
  <c r="ES43" i="36"/>
  <c r="ES41" i="36"/>
  <c r="ES15" i="36"/>
  <c r="ES28" i="36"/>
  <c r="ES16" i="36"/>
  <c r="ES31" i="36"/>
  <c r="ES30" i="36"/>
  <c r="ES32" i="36"/>
  <c r="ES27" i="36"/>
  <c r="L135" i="12"/>
  <c r="DR14" i="23"/>
  <c r="EQ31" i="23"/>
  <c r="ER31" i="23" s="1"/>
  <c r="N152" i="12" s="1"/>
  <c r="EQ28" i="23"/>
  <c r="ER28" i="23" s="1"/>
  <c r="N149" i="12" s="1"/>
  <c r="EQ15" i="23"/>
  <c r="ER15" i="23" s="1"/>
  <c r="N136" i="12" s="1"/>
  <c r="EQ32" i="23"/>
  <c r="ER32" i="23" s="1"/>
  <c r="N153" i="12" s="1"/>
  <c r="EQ41" i="23"/>
  <c r="EQ16" i="23"/>
  <c r="ER16" i="23" s="1"/>
  <c r="N137" i="12" s="1"/>
  <c r="EQ19" i="22"/>
  <c r="ER19" i="22" s="1"/>
  <c r="N17" i="12" s="1"/>
  <c r="EQ20" i="22"/>
  <c r="ER20" i="22" s="1"/>
  <c r="N18" i="12" s="1"/>
  <c r="EQ44" i="22"/>
  <c r="ER44" i="22" s="1"/>
  <c r="N38" i="12" s="1"/>
  <c r="N61" i="25" s="1"/>
  <c r="EQ22" i="22"/>
  <c r="ER22" i="22" s="1"/>
  <c r="N20" i="12" s="1"/>
  <c r="ET7" i="22"/>
  <c r="ET7" i="21"/>
  <c r="ET105" i="21" s="1"/>
  <c r="EQ30" i="23"/>
  <c r="ER30" i="23" s="1"/>
  <c r="N151" i="12" s="1"/>
  <c r="EQ25" i="23"/>
  <c r="EQ18" i="23"/>
  <c r="ER18" i="23" s="1"/>
  <c r="N139" i="12" s="1"/>
  <c r="ES12" i="21"/>
  <c r="ES14" i="21"/>
  <c r="ES16" i="21"/>
  <c r="ES17" i="21"/>
  <c r="ES18" i="21"/>
  <c r="ES19" i="21"/>
  <c r="ES20" i="21"/>
  <c r="ES21" i="21"/>
  <c r="ES22" i="21"/>
  <c r="ES24" i="21"/>
  <c r="ES15" i="21"/>
  <c r="ES26" i="21"/>
  <c r="ES27" i="21"/>
  <c r="ES28" i="21"/>
  <c r="ES29" i="21"/>
  <c r="ES30" i="21"/>
  <c r="ES31" i="21"/>
  <c r="ES32" i="21"/>
  <c r="ES13" i="21"/>
  <c r="ES33" i="21"/>
  <c r="ES34" i="21"/>
  <c r="ES35" i="21"/>
  <c r="ES36" i="21"/>
  <c r="ES38" i="21"/>
  <c r="ES39" i="21"/>
  <c r="ES40" i="21"/>
  <c r="ES41" i="21"/>
  <c r="ES42" i="21"/>
  <c r="ES43" i="21"/>
  <c r="ES44" i="21"/>
  <c r="ES45" i="21"/>
  <c r="ES46" i="21"/>
  <c r="ES47" i="21"/>
  <c r="ES48" i="21"/>
  <c r="ES50" i="21"/>
  <c r="ES65" i="21"/>
  <c r="ES67" i="21"/>
  <c r="ES69" i="21"/>
  <c r="ES71" i="21"/>
  <c r="ES73" i="21"/>
  <c r="ES74" i="21"/>
  <c r="ES75" i="21"/>
  <c r="ES76" i="21"/>
  <c r="ES77" i="21"/>
  <c r="ES78" i="21"/>
  <c r="ES79" i="21"/>
  <c r="ES80" i="21"/>
  <c r="ES52" i="21"/>
  <c r="ES64" i="21"/>
  <c r="ES66" i="21"/>
  <c r="ES68" i="21"/>
  <c r="ES70" i="21"/>
  <c r="ES72" i="21"/>
  <c r="ES91" i="21"/>
  <c r="ES81" i="21"/>
  <c r="ES82" i="21"/>
  <c r="ES84" i="21"/>
  <c r="ES85" i="21"/>
  <c r="ES86" i="21"/>
  <c r="ES87" i="21"/>
  <c r="ES97" i="21"/>
  <c r="ES10" i="21"/>
  <c r="ES109" i="21"/>
  <c r="EQ27" i="23"/>
  <c r="ER27" i="23" s="1"/>
  <c r="EQ43" i="23"/>
  <c r="ER43" i="23" s="1"/>
  <c r="N164" i="12" s="1"/>
  <c r="H144" i="38" s="1"/>
  <c r="P144" i="38" s="1"/>
  <c r="EQ21" i="23"/>
  <c r="ER21" i="23" s="1"/>
  <c r="N142" i="12" s="1"/>
  <c r="EQ12" i="21"/>
  <c r="ER12" i="21" s="1"/>
  <c r="N52" i="12" s="1"/>
  <c r="EQ13" i="21"/>
  <c r="ER13" i="21" s="1"/>
  <c r="N53" i="12" s="1"/>
  <c r="EQ14" i="21"/>
  <c r="ER14" i="21" s="1"/>
  <c r="N54" i="12" s="1"/>
  <c r="EQ15" i="21"/>
  <c r="ER15" i="21" s="1"/>
  <c r="N55" i="12" s="1"/>
  <c r="EQ16" i="21"/>
  <c r="ER16" i="21" s="1"/>
  <c r="N56" i="12" s="1"/>
  <c r="EQ17" i="21"/>
  <c r="ER17" i="21" s="1"/>
  <c r="N57" i="12" s="1"/>
  <c r="EQ18" i="21"/>
  <c r="ER18" i="21" s="1"/>
  <c r="N58" i="12" s="1"/>
  <c r="EQ19" i="21"/>
  <c r="ER19" i="21" s="1"/>
  <c r="N59" i="12" s="1"/>
  <c r="EQ20" i="21"/>
  <c r="ER20" i="21" s="1"/>
  <c r="N60" i="12" s="1"/>
  <c r="EQ21" i="21"/>
  <c r="ER21" i="21" s="1"/>
  <c r="N61" i="12" s="1"/>
  <c r="EQ22" i="21"/>
  <c r="ER22" i="21" s="1"/>
  <c r="N62" i="12" s="1"/>
  <c r="EQ24" i="21"/>
  <c r="ER24" i="21" s="1"/>
  <c r="EQ27" i="21"/>
  <c r="ER27" i="21" s="1"/>
  <c r="EQ29" i="21"/>
  <c r="ER29" i="21" s="1"/>
  <c r="EQ31" i="21"/>
  <c r="ER31" i="21" s="1"/>
  <c r="EQ33" i="21"/>
  <c r="ER33" i="21" s="1"/>
  <c r="EQ34" i="21"/>
  <c r="ER34" i="21" s="1"/>
  <c r="EQ35" i="21"/>
  <c r="ER35" i="21" s="1"/>
  <c r="EQ36" i="21"/>
  <c r="ER36" i="21" s="1"/>
  <c r="EQ38" i="21"/>
  <c r="ER38" i="21" s="1"/>
  <c r="N66" i="12" s="1"/>
  <c r="EQ39" i="21"/>
  <c r="ER39" i="21" s="1"/>
  <c r="EQ40" i="21"/>
  <c r="ER40" i="21" s="1"/>
  <c r="EQ41" i="21"/>
  <c r="ER41" i="21" s="1"/>
  <c r="EQ42" i="21"/>
  <c r="ER42" i="21" s="1"/>
  <c r="EQ43" i="21"/>
  <c r="ER43" i="21" s="1"/>
  <c r="EQ44" i="21"/>
  <c r="ER44" i="21" s="1"/>
  <c r="EQ45" i="21"/>
  <c r="ER45" i="21" s="1"/>
  <c r="EQ46" i="21"/>
  <c r="ER46" i="21" s="1"/>
  <c r="EQ47" i="21"/>
  <c r="ER47" i="21" s="1"/>
  <c r="EQ48" i="21"/>
  <c r="ER48" i="21" s="1"/>
  <c r="EQ50" i="21"/>
  <c r="EQ26" i="21"/>
  <c r="ER26" i="21" s="1"/>
  <c r="N65" i="12" s="1"/>
  <c r="EQ28" i="21"/>
  <c r="ER28" i="21" s="1"/>
  <c r="EQ30" i="21"/>
  <c r="ER30" i="21" s="1"/>
  <c r="EQ32" i="21"/>
  <c r="ER32" i="21" s="1"/>
  <c r="EQ52" i="21"/>
  <c r="EQ64" i="21"/>
  <c r="ER64" i="21" s="1"/>
  <c r="N75" i="12" s="1"/>
  <c r="EQ65" i="21"/>
  <c r="ER65" i="21" s="1"/>
  <c r="N76" i="12" s="1"/>
  <c r="EQ66" i="21"/>
  <c r="ER66" i="21" s="1"/>
  <c r="N77" i="12" s="1"/>
  <c r="EQ67" i="21"/>
  <c r="ER67" i="21" s="1"/>
  <c r="N78" i="12" s="1"/>
  <c r="EQ68" i="21"/>
  <c r="ER68" i="21" s="1"/>
  <c r="N79" i="12" s="1"/>
  <c r="EQ69" i="21"/>
  <c r="ER69" i="21" s="1"/>
  <c r="N80" i="12" s="1"/>
  <c r="EQ70" i="21"/>
  <c r="ER70" i="21" s="1"/>
  <c r="N81" i="12" s="1"/>
  <c r="EQ71" i="21"/>
  <c r="ER71" i="21" s="1"/>
  <c r="N82" i="12" s="1"/>
  <c r="EQ72" i="21"/>
  <c r="ER72" i="21" s="1"/>
  <c r="N83" i="12" s="1"/>
  <c r="EQ73" i="21"/>
  <c r="ER73" i="21" s="1"/>
  <c r="N84" i="12" s="1"/>
  <c r="EQ74" i="21"/>
  <c r="ER74" i="21" s="1"/>
  <c r="N85" i="12" s="1"/>
  <c r="EQ75" i="21"/>
  <c r="ER75" i="21" s="1"/>
  <c r="N86" i="12" s="1"/>
  <c r="EQ76" i="21"/>
  <c r="ER76" i="21" s="1"/>
  <c r="N87" i="12" s="1"/>
  <c r="EQ77" i="21"/>
  <c r="ER77" i="21" s="1"/>
  <c r="N88" i="12" s="1"/>
  <c r="EQ78" i="21"/>
  <c r="ER78" i="21" s="1"/>
  <c r="N89" i="12" s="1"/>
  <c r="EQ79" i="21"/>
  <c r="ER79" i="21" s="1"/>
  <c r="N90" i="12" s="1"/>
  <c r="EQ80" i="21"/>
  <c r="ER80" i="21" s="1"/>
  <c r="N91" i="12" s="1"/>
  <c r="EQ81" i="21"/>
  <c r="ER81" i="21" s="1"/>
  <c r="N92" i="12" s="1"/>
  <c r="EQ82" i="21"/>
  <c r="ER82" i="21" s="1"/>
  <c r="N93" i="12" s="1"/>
  <c r="EQ84" i="21"/>
  <c r="ER84" i="21" s="1"/>
  <c r="EQ85" i="21"/>
  <c r="ER85" i="21" s="1"/>
  <c r="N96" i="12" s="1"/>
  <c r="EQ86" i="21"/>
  <c r="ER86" i="21" s="1"/>
  <c r="N97" i="12" s="1"/>
  <c r="EQ87" i="21"/>
  <c r="ER87" i="21" s="1"/>
  <c r="N98" i="12" s="1"/>
  <c r="L17" i="26" s="1"/>
  <c r="EQ91" i="21"/>
  <c r="ER91" i="21" s="1"/>
  <c r="N108" i="12" s="1"/>
  <c r="N20" i="25" s="1"/>
  <c r="L24" i="26" s="1"/>
  <c r="EQ97" i="21"/>
  <c r="ER97" i="21" s="1"/>
  <c r="N114" i="12" s="1"/>
  <c r="EQ10" i="21"/>
  <c r="ER10" i="21" s="1"/>
  <c r="EQ109" i="21"/>
  <c r="ES19" i="22"/>
  <c r="ES20" i="22"/>
  <c r="ES22" i="22"/>
  <c r="ES44" i="22"/>
  <c r="ES15" i="23"/>
  <c r="ES16" i="23"/>
  <c r="ES18" i="23"/>
  <c r="ES21" i="23"/>
  <c r="ES25" i="23"/>
  <c r="ES41" i="23"/>
  <c r="ES43" i="23"/>
  <c r="ES28" i="23"/>
  <c r="ES32" i="23"/>
  <c r="ES31" i="23"/>
  <c r="ES30" i="23"/>
  <c r="ES27" i="23"/>
  <c r="BM24" i="1"/>
  <c r="BM25" i="1" s="1"/>
  <c r="EU7" i="36" s="1"/>
  <c r="EU29" i="36" s="1"/>
  <c r="ET7" i="23"/>
  <c r="ET29" i="23" s="1"/>
  <c r="E38" i="26"/>
  <c r="H140" i="34" s="1"/>
  <c r="P140" i="34" s="1"/>
  <c r="G50" i="13"/>
  <c r="N28" i="17"/>
  <c r="L28" i="17"/>
  <c r="M28" i="17" s="1"/>
  <c r="P28" i="17"/>
  <c r="H20" i="25"/>
  <c r="GF26" i="18"/>
  <c r="GF59" i="18" s="1"/>
  <c r="EA60" i="18"/>
  <c r="T15" i="22"/>
  <c r="AT13" i="18"/>
  <c r="U12" i="22"/>
  <c r="AT27" i="18"/>
  <c r="U13" i="22"/>
  <c r="T14" i="22"/>
  <c r="CN14" i="22" s="1"/>
  <c r="AS58" i="18"/>
  <c r="AA317" i="1"/>
  <c r="AA30" i="22"/>
  <c r="CZ30" i="22" s="1"/>
  <c r="S10" i="22"/>
  <c r="M43" i="34"/>
  <c r="I86" i="34"/>
  <c r="Q86" i="34" s="1"/>
  <c r="E86" i="34"/>
  <c r="M86" i="34" s="1"/>
  <c r="F86" i="34"/>
  <c r="N86" i="34" s="1"/>
  <c r="H86" i="34"/>
  <c r="P86" i="34" s="1"/>
  <c r="G86" i="34"/>
  <c r="O86" i="34" s="1"/>
  <c r="J26" i="17" l="1"/>
  <c r="H26" i="17"/>
  <c r="G26" i="17" s="1"/>
  <c r="E27" i="17" s="1"/>
  <c r="F27" i="17" s="1"/>
  <c r="N56" i="13"/>
  <c r="R28" i="17"/>
  <c r="V29" i="17"/>
  <c r="X29" i="17"/>
  <c r="W29" i="17"/>
  <c r="Z29" i="17"/>
  <c r="AC28" i="17"/>
  <c r="AD28" i="17"/>
  <c r="M21" i="25"/>
  <c r="M13" i="24" s="1"/>
  <c r="F212" i="38" s="1"/>
  <c r="K24" i="26"/>
  <c r="K26" i="26" s="1"/>
  <c r="K27" i="26" s="1"/>
  <c r="BV91" i="21"/>
  <c r="N64" i="12"/>
  <c r="L18" i="26"/>
  <c r="L50" i="13"/>
  <c r="J38" i="26"/>
  <c r="F141" i="38" s="1"/>
  <c r="N141" i="38" s="1"/>
  <c r="EU28" i="36"/>
  <c r="EU43" i="36"/>
  <c r="EU18" i="36"/>
  <c r="EU25" i="36"/>
  <c r="EU21" i="36"/>
  <c r="EU16" i="36"/>
  <c r="EU41" i="36"/>
  <c r="EU15" i="36"/>
  <c r="EU32" i="36"/>
  <c r="EU31" i="36"/>
  <c r="EU30" i="36"/>
  <c r="EU27" i="36"/>
  <c r="N48" i="25"/>
  <c r="N10" i="13"/>
  <c r="N47" i="25"/>
  <c r="CO13" i="22"/>
  <c r="CN15" i="22"/>
  <c r="CO12" i="22"/>
  <c r="CM10" i="22"/>
  <c r="N50" i="12"/>
  <c r="N12" i="25" s="1"/>
  <c r="L11" i="26" s="1"/>
  <c r="L10" i="26" s="1"/>
  <c r="N95" i="12"/>
  <c r="N35" i="13" s="1"/>
  <c r="H157" i="38" s="1"/>
  <c r="P157" i="38" s="1"/>
  <c r="N148" i="12"/>
  <c r="N53" i="13" s="1"/>
  <c r="ER50" i="21"/>
  <c r="ET19" i="22"/>
  <c r="ET20" i="22"/>
  <c r="ET22" i="22"/>
  <c r="ET44" i="22"/>
  <c r="EU7" i="21"/>
  <c r="EU105" i="21" s="1"/>
  <c r="EU7" i="22"/>
  <c r="ET12" i="21"/>
  <c r="ET13" i="21"/>
  <c r="ET14" i="21"/>
  <c r="ET15" i="21"/>
  <c r="ET16" i="21"/>
  <c r="ET17" i="21"/>
  <c r="ET19" i="21"/>
  <c r="ET21" i="21"/>
  <c r="ET24" i="21"/>
  <c r="ET26" i="21"/>
  <c r="ET27" i="21"/>
  <c r="ET28" i="21"/>
  <c r="ET29" i="21"/>
  <c r="ET30" i="21"/>
  <c r="ET31" i="21"/>
  <c r="ET32" i="21"/>
  <c r="ET18" i="21"/>
  <c r="ET20" i="21"/>
  <c r="ET22" i="21"/>
  <c r="ET33" i="21"/>
  <c r="ET35" i="21"/>
  <c r="ET38" i="21"/>
  <c r="ET40" i="21"/>
  <c r="ET42" i="21"/>
  <c r="ET44" i="21"/>
  <c r="ET46" i="21"/>
  <c r="ET48" i="21"/>
  <c r="ET52" i="21"/>
  <c r="ET64" i="21"/>
  <c r="ET65" i="21"/>
  <c r="ET66" i="21"/>
  <c r="ET67" i="21"/>
  <c r="ET68" i="21"/>
  <c r="ET69" i="21"/>
  <c r="ET70" i="21"/>
  <c r="ET71" i="21"/>
  <c r="ET72" i="21"/>
  <c r="ET73" i="21"/>
  <c r="ET34" i="21"/>
  <c r="ET36" i="21"/>
  <c r="ET39" i="21"/>
  <c r="ET41" i="21"/>
  <c r="ET43" i="21"/>
  <c r="ET45" i="21"/>
  <c r="ET47" i="21"/>
  <c r="ET50" i="21"/>
  <c r="ET81" i="21"/>
  <c r="ET82" i="21"/>
  <c r="ET84" i="21"/>
  <c r="ET85" i="21"/>
  <c r="ET86" i="21"/>
  <c r="ET87" i="21"/>
  <c r="ET74" i="21"/>
  <c r="ET76" i="21"/>
  <c r="ET78" i="21"/>
  <c r="ET80" i="21"/>
  <c r="ET91" i="21"/>
  <c r="ET75" i="21"/>
  <c r="ET77" i="21"/>
  <c r="ET79" i="21"/>
  <c r="ET97" i="21"/>
  <c r="ET10" i="21"/>
  <c r="ET109" i="21"/>
  <c r="ET15" i="23"/>
  <c r="ET16" i="23"/>
  <c r="ET18" i="23"/>
  <c r="ET21" i="23"/>
  <c r="ET28" i="23"/>
  <c r="ET25" i="23"/>
  <c r="ET41" i="23"/>
  <c r="ET43" i="23"/>
  <c r="ET30" i="23"/>
  <c r="ET31" i="23"/>
  <c r="ET32" i="23"/>
  <c r="ET27" i="23"/>
  <c r="BN24" i="1"/>
  <c r="BN25" i="1" s="1"/>
  <c r="EV7" i="36" s="1"/>
  <c r="EV29" i="36" s="1"/>
  <c r="EU7" i="23"/>
  <c r="EU29" i="23" s="1"/>
  <c r="Q28" i="17"/>
  <c r="O29" i="17" s="1"/>
  <c r="S28" i="17"/>
  <c r="T28" i="17"/>
  <c r="F24" i="26"/>
  <c r="GG26" i="18"/>
  <c r="GG59" i="18" s="1"/>
  <c r="T10" i="22"/>
  <c r="CN10" i="22" s="1"/>
  <c r="U14" i="22"/>
  <c r="CO14" i="22" s="1"/>
  <c r="AT58" i="18"/>
  <c r="V12" i="22"/>
  <c r="CP12" i="22" s="1"/>
  <c r="DC12" i="22" s="1"/>
  <c r="AU13" i="18"/>
  <c r="AB30" i="22"/>
  <c r="AC317" i="1"/>
  <c r="V13" i="22"/>
  <c r="AU27" i="18"/>
  <c r="EB60" i="18"/>
  <c r="U15" i="22"/>
  <c r="CO15" i="22" s="1"/>
  <c r="B27" i="17" l="1"/>
  <c r="D27" i="17"/>
  <c r="I27" i="17" s="1"/>
  <c r="AD29" i="17"/>
  <c r="AC29" i="17"/>
  <c r="AB29" i="17"/>
  <c r="AA29" i="17" s="1"/>
  <c r="Y30" i="17" s="1"/>
  <c r="BW91" i="21"/>
  <c r="BW93" i="21" s="1"/>
  <c r="L12" i="26"/>
  <c r="EV25" i="36"/>
  <c r="EV15" i="36"/>
  <c r="EV16" i="36"/>
  <c r="EV41" i="36"/>
  <c r="EV21" i="36"/>
  <c r="EV18" i="36"/>
  <c r="EV28" i="36"/>
  <c r="EV43" i="36"/>
  <c r="EV32" i="36"/>
  <c r="EV31" i="36"/>
  <c r="EV30" i="36"/>
  <c r="EV27" i="36"/>
  <c r="N7" i="24"/>
  <c r="G209" i="38" s="1"/>
  <c r="CP13" i="22"/>
  <c r="DC13" i="22" s="1"/>
  <c r="N68" i="12"/>
  <c r="N29" i="13"/>
  <c r="H138" i="38" s="1"/>
  <c r="H154" i="38" s="1"/>
  <c r="P154" i="38" s="1"/>
  <c r="DA30" i="22"/>
  <c r="ER52" i="21"/>
  <c r="AC30" i="22"/>
  <c r="E26" i="12" s="1"/>
  <c r="E54" i="25" s="1"/>
  <c r="EV7" i="22"/>
  <c r="EV7" i="21"/>
  <c r="EV105" i="21" s="1"/>
  <c r="EU19" i="22"/>
  <c r="EU20" i="22"/>
  <c r="EU22" i="22"/>
  <c r="EU44" i="22"/>
  <c r="EU12" i="21"/>
  <c r="EU13" i="21"/>
  <c r="EU14" i="21"/>
  <c r="EU15" i="21"/>
  <c r="EU16" i="21"/>
  <c r="EU17" i="21"/>
  <c r="EU18" i="21"/>
  <c r="EU19" i="21"/>
  <c r="EU20" i="21"/>
  <c r="EU21" i="21"/>
  <c r="EU22" i="21"/>
  <c r="EU24" i="21"/>
  <c r="EU26" i="21"/>
  <c r="EU27" i="21"/>
  <c r="EU28" i="21"/>
  <c r="EU29" i="21"/>
  <c r="EU30" i="21"/>
  <c r="EU31" i="21"/>
  <c r="EU32" i="21"/>
  <c r="EU33" i="21"/>
  <c r="EU34" i="21"/>
  <c r="EU35" i="21"/>
  <c r="EU36" i="21"/>
  <c r="EU38" i="21"/>
  <c r="EU39" i="21"/>
  <c r="EU40" i="21"/>
  <c r="EU41" i="21"/>
  <c r="EU42" i="21"/>
  <c r="EU43" i="21"/>
  <c r="EU44" i="21"/>
  <c r="EU45" i="21"/>
  <c r="EU46" i="21"/>
  <c r="EU47" i="21"/>
  <c r="EU48" i="21"/>
  <c r="EU50" i="21"/>
  <c r="EU52" i="21"/>
  <c r="EU64" i="21"/>
  <c r="EU65" i="21"/>
  <c r="EU66" i="21"/>
  <c r="EU67" i="21"/>
  <c r="EU68" i="21"/>
  <c r="EU69" i="21"/>
  <c r="EU70" i="21"/>
  <c r="EU71" i="21"/>
  <c r="EU72" i="21"/>
  <c r="EU73" i="21"/>
  <c r="EU74" i="21"/>
  <c r="EU75" i="21"/>
  <c r="EU76" i="21"/>
  <c r="EU77" i="21"/>
  <c r="EU78" i="21"/>
  <c r="EU79" i="21"/>
  <c r="EU80" i="21"/>
  <c r="EU81" i="21"/>
  <c r="EU82" i="21"/>
  <c r="EU84" i="21"/>
  <c r="EU85" i="21"/>
  <c r="EU86" i="21"/>
  <c r="EU87" i="21"/>
  <c r="EU91" i="21"/>
  <c r="EU109" i="21"/>
  <c r="EU97" i="21"/>
  <c r="EU10" i="21"/>
  <c r="EU15" i="23"/>
  <c r="EU16" i="23"/>
  <c r="EU18" i="23"/>
  <c r="EU21" i="23"/>
  <c r="EU25" i="23"/>
  <c r="EU41" i="23"/>
  <c r="EU43" i="23"/>
  <c r="EU28" i="23"/>
  <c r="EU32" i="23"/>
  <c r="EU31" i="23"/>
  <c r="EU30" i="23"/>
  <c r="EU27" i="23"/>
  <c r="BO24" i="1"/>
  <c r="BO25" i="1" s="1"/>
  <c r="EW7" i="36" s="1"/>
  <c r="EW29" i="36" s="1"/>
  <c r="EV7" i="23"/>
  <c r="EV29" i="23" s="1"/>
  <c r="N29" i="17"/>
  <c r="P29" i="17"/>
  <c r="L29" i="17"/>
  <c r="M29" i="17" s="1"/>
  <c r="GH26" i="18"/>
  <c r="GH59" i="18" s="1"/>
  <c r="AV27" i="18"/>
  <c r="W13" i="22"/>
  <c r="CQ13" i="22" s="1"/>
  <c r="W12" i="22"/>
  <c r="CQ12" i="22" s="1"/>
  <c r="AV13" i="18"/>
  <c r="AD30" i="22"/>
  <c r="DB30" i="22" s="1"/>
  <c r="AD317" i="1"/>
  <c r="V14" i="22"/>
  <c r="CP14" i="22" s="1"/>
  <c r="DC14" i="22" s="1"/>
  <c r="AU58" i="18"/>
  <c r="EC60" i="18"/>
  <c r="V15" i="22"/>
  <c r="CP15" i="22" s="1"/>
  <c r="DC15" i="22" s="1"/>
  <c r="E17" i="13"/>
  <c r="U10" i="22"/>
  <c r="F144" i="34" l="1"/>
  <c r="N144" i="34" s="1"/>
  <c r="J27" i="17"/>
  <c r="C27" i="17"/>
  <c r="H27" i="17"/>
  <c r="G27" i="17" s="1"/>
  <c r="E28" i="17" s="1"/>
  <c r="P138" i="38"/>
  <c r="H150" i="38"/>
  <c r="P150" i="38" s="1"/>
  <c r="X30" i="17"/>
  <c r="V30" i="17"/>
  <c r="W30" i="17" s="1"/>
  <c r="Z30" i="17"/>
  <c r="AB30" i="17"/>
  <c r="AA30" i="17" s="1"/>
  <c r="Y31" i="17" s="1"/>
  <c r="R29" i="17"/>
  <c r="Q29" i="17" s="1"/>
  <c r="O30" i="17" s="1"/>
  <c r="BX91" i="21"/>
  <c r="BX93" i="21" s="1"/>
  <c r="EW21" i="36"/>
  <c r="EW25" i="36"/>
  <c r="EW43" i="36"/>
  <c r="EW41" i="36"/>
  <c r="EW15" i="36"/>
  <c r="EW28" i="36"/>
  <c r="EW16" i="36"/>
  <c r="EW18" i="36"/>
  <c r="EW31" i="36"/>
  <c r="EW32" i="36"/>
  <c r="EW30" i="36"/>
  <c r="EW27" i="36"/>
  <c r="CO10" i="22"/>
  <c r="N31" i="13"/>
  <c r="H155" i="38" s="1"/>
  <c r="P155" i="38" s="1"/>
  <c r="N69" i="12"/>
  <c r="DE30" i="22"/>
  <c r="K26" i="12" s="1"/>
  <c r="E145" i="38" s="1"/>
  <c r="M145" i="38" s="1"/>
  <c r="DD30" i="22"/>
  <c r="EV12" i="21"/>
  <c r="EV13" i="21"/>
  <c r="EV14" i="21"/>
  <c r="EV15" i="21"/>
  <c r="EV16" i="21"/>
  <c r="EV17" i="21"/>
  <c r="EV18" i="21"/>
  <c r="EV19" i="21"/>
  <c r="EV20" i="21"/>
  <c r="EV21" i="21"/>
  <c r="EV22" i="21"/>
  <c r="EV24" i="21"/>
  <c r="EV27" i="21"/>
  <c r="EV29" i="21"/>
  <c r="EV31" i="21"/>
  <c r="EV32" i="21"/>
  <c r="EV33" i="21"/>
  <c r="EV34" i="21"/>
  <c r="EV35" i="21"/>
  <c r="EV36" i="21"/>
  <c r="EV38" i="21"/>
  <c r="EV39" i="21"/>
  <c r="EV40" i="21"/>
  <c r="EV41" i="21"/>
  <c r="EV42" i="21"/>
  <c r="EV43" i="21"/>
  <c r="EV44" i="21"/>
  <c r="EV45" i="21"/>
  <c r="EV46" i="21"/>
  <c r="EV47" i="21"/>
  <c r="EV48" i="21"/>
  <c r="EV50" i="21"/>
  <c r="EV26" i="21"/>
  <c r="EV28" i="21"/>
  <c r="EV52" i="21"/>
  <c r="EV64" i="21"/>
  <c r="EV65" i="21"/>
  <c r="EV66" i="21"/>
  <c r="EV67" i="21"/>
  <c r="EV68" i="21"/>
  <c r="EV69" i="21"/>
  <c r="EV70" i="21"/>
  <c r="EV71" i="21"/>
  <c r="EV72" i="21"/>
  <c r="EV73" i="21"/>
  <c r="EV74" i="21"/>
  <c r="EV75" i="21"/>
  <c r="EV76" i="21"/>
  <c r="EV77" i="21"/>
  <c r="EV78" i="21"/>
  <c r="EV79" i="21"/>
  <c r="EV80" i="21"/>
  <c r="EV30" i="21"/>
  <c r="EV81" i="21"/>
  <c r="EV82" i="21"/>
  <c r="EV84" i="21"/>
  <c r="EV85" i="21"/>
  <c r="EV86" i="21"/>
  <c r="EV87" i="21"/>
  <c r="EV91" i="21"/>
  <c r="EV97" i="21"/>
  <c r="EV10" i="21"/>
  <c r="EV109" i="21"/>
  <c r="EW7" i="22"/>
  <c r="EW7" i="21"/>
  <c r="EW105" i="21" s="1"/>
  <c r="EV19" i="22"/>
  <c r="EV20" i="22"/>
  <c r="EV22" i="22"/>
  <c r="EV44" i="22"/>
  <c r="EV15" i="23"/>
  <c r="EV16" i="23"/>
  <c r="EV18" i="23"/>
  <c r="EV21" i="23"/>
  <c r="EV25" i="23"/>
  <c r="EV28" i="23"/>
  <c r="EV41" i="23"/>
  <c r="EV43" i="23"/>
  <c r="EV31" i="23"/>
  <c r="EV30" i="23"/>
  <c r="EV32" i="23"/>
  <c r="EV27" i="23"/>
  <c r="BP24" i="1"/>
  <c r="BP25" i="1" s="1"/>
  <c r="EX7" i="36" s="1"/>
  <c r="EX29" i="36" s="1"/>
  <c r="EW7" i="23"/>
  <c r="EW29" i="23" s="1"/>
  <c r="N30" i="17"/>
  <c r="L30" i="17"/>
  <c r="P30" i="17"/>
  <c r="S29" i="17"/>
  <c r="T29" i="17"/>
  <c r="GI26" i="18"/>
  <c r="GI59" i="18" s="1"/>
  <c r="AV58" i="18"/>
  <c r="W14" i="22"/>
  <c r="CQ14" i="22" s="1"/>
  <c r="X12" i="22"/>
  <c r="CR12" i="22" s="1"/>
  <c r="AW13" i="18"/>
  <c r="V10" i="22"/>
  <c r="CP10" i="22" s="1"/>
  <c r="DC10" i="22" s="1"/>
  <c r="AE317" i="1"/>
  <c r="AE30" i="22"/>
  <c r="DF30" i="22" s="1"/>
  <c r="ED60" i="18"/>
  <c r="W15" i="22"/>
  <c r="X13" i="22"/>
  <c r="AW27" i="18"/>
  <c r="B28" i="17" l="1"/>
  <c r="C28" i="17" s="1"/>
  <c r="F28" i="17"/>
  <c r="D28" i="17"/>
  <c r="R30" i="17"/>
  <c r="Z31" i="17"/>
  <c r="X31" i="17"/>
  <c r="V31" i="17"/>
  <c r="W31" i="17" s="1"/>
  <c r="AB31" i="17"/>
  <c r="AA31" i="17" s="1"/>
  <c r="Y32" i="17" s="1"/>
  <c r="AD30" i="17"/>
  <c r="AC30" i="17"/>
  <c r="M30" i="17"/>
  <c r="BY91" i="21"/>
  <c r="BY93" i="21" s="1"/>
  <c r="EX15" i="36"/>
  <c r="EX43" i="36"/>
  <c r="EX16" i="36"/>
  <c r="EX18" i="36"/>
  <c r="EX21" i="36"/>
  <c r="EX41" i="36"/>
  <c r="EX25" i="36"/>
  <c r="EX28" i="36"/>
  <c r="EX32" i="36"/>
  <c r="EX31" i="36"/>
  <c r="EX30" i="36"/>
  <c r="EX27" i="36"/>
  <c r="K17" i="13"/>
  <c r="K54" i="25"/>
  <c r="CR13" i="22"/>
  <c r="CQ15" i="22"/>
  <c r="EX7" i="22"/>
  <c r="EX7" i="21"/>
  <c r="EX105" i="21" s="1"/>
  <c r="EW19" i="22"/>
  <c r="EW20" i="22"/>
  <c r="EW22" i="22"/>
  <c r="EW44" i="22"/>
  <c r="EW13" i="21"/>
  <c r="EW15" i="21"/>
  <c r="EW12" i="21"/>
  <c r="EW14" i="21"/>
  <c r="EW16" i="21"/>
  <c r="EW17" i="21"/>
  <c r="EW18" i="21"/>
  <c r="EW19" i="21"/>
  <c r="EW20" i="21"/>
  <c r="EW21" i="21"/>
  <c r="EW22" i="21"/>
  <c r="EW24" i="21"/>
  <c r="EW26" i="21"/>
  <c r="EW27" i="21"/>
  <c r="EW28" i="21"/>
  <c r="EW29" i="21"/>
  <c r="EW30" i="21"/>
  <c r="EW31" i="21"/>
  <c r="EW32" i="21"/>
  <c r="EW33" i="21"/>
  <c r="EW34" i="21"/>
  <c r="EW35" i="21"/>
  <c r="EW36" i="21"/>
  <c r="EW38" i="21"/>
  <c r="EW39" i="21"/>
  <c r="EW40" i="21"/>
  <c r="EW41" i="21"/>
  <c r="EW42" i="21"/>
  <c r="EW43" i="21"/>
  <c r="EW44" i="21"/>
  <c r="EW45" i="21"/>
  <c r="EW46" i="21"/>
  <c r="EW47" i="21"/>
  <c r="EW48" i="21"/>
  <c r="EW50" i="21"/>
  <c r="EW52" i="21"/>
  <c r="EW64" i="21"/>
  <c r="EW66" i="21"/>
  <c r="EW68" i="21"/>
  <c r="EW70" i="21"/>
  <c r="EW72" i="21"/>
  <c r="EW65" i="21"/>
  <c r="EW67" i="21"/>
  <c r="EW69" i="21"/>
  <c r="EW71" i="21"/>
  <c r="EW73" i="21"/>
  <c r="EW74" i="21"/>
  <c r="EW75" i="21"/>
  <c r="EW76" i="21"/>
  <c r="EW77" i="21"/>
  <c r="EW78" i="21"/>
  <c r="EW79" i="21"/>
  <c r="EW80" i="21"/>
  <c r="EW91" i="21"/>
  <c r="EW81" i="21"/>
  <c r="EW82" i="21"/>
  <c r="EW84" i="21"/>
  <c r="EW85" i="21"/>
  <c r="EW86" i="21"/>
  <c r="EW87" i="21"/>
  <c r="EW97" i="21"/>
  <c r="EW10" i="21"/>
  <c r="EW109" i="21"/>
  <c r="EW15" i="23"/>
  <c r="EW16" i="23"/>
  <c r="EW18" i="23"/>
  <c r="EW25" i="23"/>
  <c r="EW21" i="23"/>
  <c r="EW28" i="23"/>
  <c r="EW41" i="23"/>
  <c r="EW43" i="23"/>
  <c r="EW30" i="23"/>
  <c r="EW31" i="23"/>
  <c r="EW32" i="23"/>
  <c r="EW27" i="23"/>
  <c r="BQ24" i="1"/>
  <c r="BQ25" i="1" s="1"/>
  <c r="EY7" i="36" s="1"/>
  <c r="EY29" i="36" s="1"/>
  <c r="EX7" i="23"/>
  <c r="EX29" i="23" s="1"/>
  <c r="Q30" i="17"/>
  <c r="O31" i="17" s="1"/>
  <c r="T30" i="17"/>
  <c r="S30" i="17"/>
  <c r="GJ26" i="18"/>
  <c r="GJ59" i="18" s="1"/>
  <c r="W10" i="22"/>
  <c r="CQ10" i="22" s="1"/>
  <c r="Y13" i="22"/>
  <c r="AX27" i="18"/>
  <c r="AF317" i="1"/>
  <c r="AF30" i="22"/>
  <c r="DG30" i="22" s="1"/>
  <c r="AW58" i="18"/>
  <c r="X14" i="22"/>
  <c r="EE60" i="18"/>
  <c r="X15" i="22"/>
  <c r="CR15" i="22" s="1"/>
  <c r="AX13" i="18"/>
  <c r="Y12" i="22"/>
  <c r="CS12" i="22" s="1"/>
  <c r="J28" i="17" l="1"/>
  <c r="I28" i="17"/>
  <c r="H28" i="17"/>
  <c r="G28" i="17" s="1"/>
  <c r="E29" i="17" s="1"/>
  <c r="V32" i="17"/>
  <c r="W32" i="17" s="1"/>
  <c r="Z32" i="17"/>
  <c r="X32" i="17"/>
  <c r="AC31" i="17"/>
  <c r="AD31" i="17"/>
  <c r="BZ91" i="21"/>
  <c r="BZ93" i="21" s="1"/>
  <c r="EY43" i="36"/>
  <c r="EY18" i="36"/>
  <c r="EY25" i="36"/>
  <c r="EY28" i="36"/>
  <c r="EY16" i="36"/>
  <c r="EY15" i="36"/>
  <c r="EY41" i="36"/>
  <c r="EY21" i="36"/>
  <c r="EY31" i="36"/>
  <c r="EY32" i="36"/>
  <c r="EY30" i="36"/>
  <c r="EY27" i="36"/>
  <c r="CR14" i="22"/>
  <c r="CS13" i="22"/>
  <c r="EX12" i="21"/>
  <c r="EX13" i="21"/>
  <c r="EX14" i="21"/>
  <c r="EX15" i="21"/>
  <c r="EX16" i="21"/>
  <c r="EX17" i="21"/>
  <c r="EX19" i="21"/>
  <c r="EX21" i="21"/>
  <c r="EX24" i="21"/>
  <c r="EX26" i="21"/>
  <c r="EX27" i="21"/>
  <c r="EX28" i="21"/>
  <c r="EX29" i="21"/>
  <c r="EX30" i="21"/>
  <c r="EX31" i="21"/>
  <c r="EX32" i="21"/>
  <c r="EX22" i="21"/>
  <c r="EX18" i="21"/>
  <c r="EX52" i="21"/>
  <c r="EX64" i="21"/>
  <c r="EX65" i="21"/>
  <c r="EX66" i="21"/>
  <c r="EX67" i="21"/>
  <c r="EX68" i="21"/>
  <c r="EX69" i="21"/>
  <c r="EX70" i="21"/>
  <c r="EX71" i="21"/>
  <c r="EX72" i="21"/>
  <c r="EX73" i="21"/>
  <c r="EX33" i="21"/>
  <c r="EX35" i="21"/>
  <c r="EX38" i="21"/>
  <c r="EX40" i="21"/>
  <c r="EX42" i="21"/>
  <c r="EX44" i="21"/>
  <c r="EX46" i="21"/>
  <c r="EX48" i="21"/>
  <c r="EX20" i="21"/>
  <c r="EX39" i="21"/>
  <c r="EX47" i="21"/>
  <c r="EX41" i="21"/>
  <c r="EX50" i="21"/>
  <c r="EX34" i="21"/>
  <c r="EX43" i="21"/>
  <c r="EX36" i="21"/>
  <c r="EX45" i="21"/>
  <c r="EX75" i="21"/>
  <c r="EX77" i="21"/>
  <c r="EX79" i="21"/>
  <c r="EX81" i="21"/>
  <c r="EX82" i="21"/>
  <c r="EX84" i="21"/>
  <c r="EX85" i="21"/>
  <c r="EX86" i="21"/>
  <c r="EX87" i="21"/>
  <c r="EX91" i="21"/>
  <c r="EX74" i="21"/>
  <c r="EX76" i="21"/>
  <c r="EX78" i="21"/>
  <c r="EX80" i="21"/>
  <c r="EX97" i="21"/>
  <c r="EX10" i="21"/>
  <c r="EX109" i="21"/>
  <c r="EY7" i="21"/>
  <c r="EY105" i="21" s="1"/>
  <c r="EY7" i="22"/>
  <c r="EX19" i="22"/>
  <c r="EX20" i="22"/>
  <c r="EX22" i="22"/>
  <c r="EX44" i="22"/>
  <c r="EX15" i="23"/>
  <c r="EX16" i="23"/>
  <c r="EX18" i="23"/>
  <c r="EX21" i="23"/>
  <c r="EX25" i="23"/>
  <c r="EX28" i="23"/>
  <c r="EX41" i="23"/>
  <c r="EX43" i="23"/>
  <c r="EX32" i="23"/>
  <c r="EX31" i="23"/>
  <c r="EX30" i="23"/>
  <c r="EX27" i="23"/>
  <c r="BR24" i="1"/>
  <c r="BR25" i="1" s="1"/>
  <c r="EZ7" i="36" s="1"/>
  <c r="EZ29" i="36" s="1"/>
  <c r="EY7" i="23"/>
  <c r="EY29" i="23" s="1"/>
  <c r="N31" i="17"/>
  <c r="P31" i="17"/>
  <c r="L31" i="17"/>
  <c r="GK26" i="18"/>
  <c r="GK59" i="18" s="1"/>
  <c r="CA91" i="21" s="1"/>
  <c r="CA93" i="21" s="1"/>
  <c r="X10" i="22"/>
  <c r="CR10" i="22" s="1"/>
  <c r="EF60" i="18"/>
  <c r="Y15" i="22"/>
  <c r="CS15" i="22" s="1"/>
  <c r="AG30" i="22"/>
  <c r="DH30" i="22" s="1"/>
  <c r="AG317" i="1"/>
  <c r="Z13" i="22"/>
  <c r="CT13" i="22" s="1"/>
  <c r="AY27" i="18"/>
  <c r="AY13" i="18"/>
  <c r="Z12" i="22"/>
  <c r="CT12" i="22" s="1"/>
  <c r="AX58" i="18"/>
  <c r="Y14" i="22"/>
  <c r="AB32" i="17" l="1"/>
  <c r="AA32" i="17" s="1"/>
  <c r="Y33" i="17" s="1"/>
  <c r="V33" i="17" s="1"/>
  <c r="W33" i="17" s="1"/>
  <c r="F29" i="17"/>
  <c r="D29" i="17"/>
  <c r="B29" i="17"/>
  <c r="C29" i="17" s="1"/>
  <c r="X33" i="17"/>
  <c r="AD32" i="17"/>
  <c r="AC32" i="17"/>
  <c r="R31" i="17"/>
  <c r="Q31" i="17" s="1"/>
  <c r="O32" i="17" s="1"/>
  <c r="EZ15" i="36"/>
  <c r="EZ43" i="36"/>
  <c r="EZ16" i="36"/>
  <c r="EZ28" i="36"/>
  <c r="EZ41" i="36"/>
  <c r="EZ21" i="36"/>
  <c r="EZ18" i="36"/>
  <c r="EZ25" i="36"/>
  <c r="EZ32" i="36"/>
  <c r="EZ31" i="36"/>
  <c r="EZ30" i="36"/>
  <c r="EZ27" i="36"/>
  <c r="CS14" i="22"/>
  <c r="EY19" i="22"/>
  <c r="EY22" i="22"/>
  <c r="EY20" i="22"/>
  <c r="EY44" i="22"/>
  <c r="EZ7" i="22"/>
  <c r="EZ7" i="21"/>
  <c r="EZ105" i="21" s="1"/>
  <c r="EY12" i="21"/>
  <c r="EY13" i="21"/>
  <c r="EY14" i="21"/>
  <c r="EY15" i="21"/>
  <c r="EY16" i="21"/>
  <c r="EY17" i="21"/>
  <c r="EY18" i="21"/>
  <c r="EY19" i="21"/>
  <c r="EY20" i="21"/>
  <c r="EY21" i="21"/>
  <c r="EY22" i="21"/>
  <c r="EY24" i="21"/>
  <c r="EY26" i="21"/>
  <c r="EY27" i="21"/>
  <c r="EY28" i="21"/>
  <c r="EY29" i="21"/>
  <c r="EY30" i="21"/>
  <c r="EY31" i="21"/>
  <c r="EY32" i="21"/>
  <c r="EY33" i="21"/>
  <c r="EY34" i="21"/>
  <c r="EY35" i="21"/>
  <c r="EY36" i="21"/>
  <c r="EY38" i="21"/>
  <c r="EY39" i="21"/>
  <c r="EY40" i="21"/>
  <c r="EY41" i="21"/>
  <c r="EY42" i="21"/>
  <c r="EY43" i="21"/>
  <c r="EY44" i="21"/>
  <c r="EY45" i="21"/>
  <c r="EY46" i="21"/>
  <c r="EY47" i="21"/>
  <c r="EY48" i="21"/>
  <c r="EY50" i="21"/>
  <c r="EY52" i="21"/>
  <c r="EY64" i="21"/>
  <c r="EY65" i="21"/>
  <c r="EY66" i="21"/>
  <c r="EY67" i="21"/>
  <c r="EY68" i="21"/>
  <c r="EY69" i="21"/>
  <c r="EY70" i="21"/>
  <c r="EY71" i="21"/>
  <c r="EY72" i="21"/>
  <c r="EY73" i="21"/>
  <c r="EY74" i="21"/>
  <c r="EY75" i="21"/>
  <c r="EY76" i="21"/>
  <c r="EY77" i="21"/>
  <c r="EY78" i="21"/>
  <c r="EY79" i="21"/>
  <c r="EY80" i="21"/>
  <c r="EY81" i="21"/>
  <c r="EY82" i="21"/>
  <c r="EY84" i="21"/>
  <c r="EY85" i="21"/>
  <c r="EY86" i="21"/>
  <c r="EY87" i="21"/>
  <c r="EY91" i="21"/>
  <c r="EY109" i="21"/>
  <c r="EY97" i="21"/>
  <c r="EY10" i="21"/>
  <c r="EY15" i="23"/>
  <c r="EY16" i="23"/>
  <c r="EY18" i="23"/>
  <c r="EY21" i="23"/>
  <c r="EY25" i="23"/>
  <c r="EY28" i="23"/>
  <c r="EY41" i="23"/>
  <c r="EY43" i="23"/>
  <c r="EY31" i="23"/>
  <c r="EY32" i="23"/>
  <c r="EY30" i="23"/>
  <c r="EY27" i="23"/>
  <c r="BS24" i="1"/>
  <c r="BS25" i="1" s="1"/>
  <c r="FA7" i="36" s="1"/>
  <c r="FA29" i="36" s="1"/>
  <c r="EZ7" i="23"/>
  <c r="EZ29" i="23" s="1"/>
  <c r="Y10" i="22"/>
  <c r="CS10" i="22" s="1"/>
  <c r="N32" i="17"/>
  <c r="L32" i="17"/>
  <c r="M32" i="17" s="1"/>
  <c r="P32" i="17"/>
  <c r="M31" i="17"/>
  <c r="S31" i="17"/>
  <c r="T31" i="17"/>
  <c r="GL26" i="18"/>
  <c r="GL59" i="18" s="1"/>
  <c r="CB91" i="21" s="1"/>
  <c r="CB93" i="21" s="1"/>
  <c r="GM22" i="18"/>
  <c r="GM26" i="18" s="1"/>
  <c r="GM59" i="18" s="1"/>
  <c r="AA12" i="22"/>
  <c r="CU12" i="22" s="1"/>
  <c r="AZ13" i="18"/>
  <c r="AA13" i="22"/>
  <c r="CU13" i="22" s="1"/>
  <c r="AZ27" i="18"/>
  <c r="Z14" i="22"/>
  <c r="CT14" i="22" s="1"/>
  <c r="AY58" i="18"/>
  <c r="EG60" i="18"/>
  <c r="Z15" i="22"/>
  <c r="AH30" i="22"/>
  <c r="DI30" i="22" s="1"/>
  <c r="AH317" i="1"/>
  <c r="Z33" i="17" l="1"/>
  <c r="AB33" i="17" s="1"/>
  <c r="AA33" i="17" s="1"/>
  <c r="Y34" i="17" s="1"/>
  <c r="H29" i="17"/>
  <c r="G29" i="17" s="1"/>
  <c r="E30" i="17" s="1"/>
  <c r="J29" i="17"/>
  <c r="I29" i="17"/>
  <c r="CC91" i="21"/>
  <c r="I108" i="12" s="1"/>
  <c r="AC33" i="17"/>
  <c r="AD33" i="17"/>
  <c r="FA21" i="36"/>
  <c r="FA25" i="36"/>
  <c r="FA43" i="36"/>
  <c r="FA41" i="36"/>
  <c r="FA15" i="36"/>
  <c r="FA28" i="36"/>
  <c r="FA16" i="36"/>
  <c r="FA18" i="36"/>
  <c r="FA31" i="36"/>
  <c r="FA32" i="36"/>
  <c r="FA30" i="36"/>
  <c r="FA27" i="36"/>
  <c r="CT15" i="22"/>
  <c r="EZ12" i="21"/>
  <c r="EZ13" i="21"/>
  <c r="EZ14" i="21"/>
  <c r="EZ15" i="21"/>
  <c r="EZ16" i="21"/>
  <c r="EZ17" i="21"/>
  <c r="EZ18" i="21"/>
  <c r="EZ19" i="21"/>
  <c r="EZ20" i="21"/>
  <c r="EZ21" i="21"/>
  <c r="EZ22" i="21"/>
  <c r="EZ24" i="21"/>
  <c r="EZ26" i="21"/>
  <c r="EZ28" i="21"/>
  <c r="EZ30" i="21"/>
  <c r="EZ33" i="21"/>
  <c r="EZ34" i="21"/>
  <c r="EZ35" i="21"/>
  <c r="EZ36" i="21"/>
  <c r="EZ38" i="21"/>
  <c r="EZ39" i="21"/>
  <c r="EZ40" i="21"/>
  <c r="EZ41" i="21"/>
  <c r="EZ42" i="21"/>
  <c r="EZ43" i="21"/>
  <c r="EZ44" i="21"/>
  <c r="EZ45" i="21"/>
  <c r="EZ46" i="21"/>
  <c r="EZ47" i="21"/>
  <c r="EZ48" i="21"/>
  <c r="EZ50" i="21"/>
  <c r="EZ27" i="21"/>
  <c r="EZ29" i="21"/>
  <c r="EZ31" i="21"/>
  <c r="EZ32" i="21"/>
  <c r="EZ52" i="21"/>
  <c r="EZ64" i="21"/>
  <c r="EZ65" i="21"/>
  <c r="EZ66" i="21"/>
  <c r="EZ67" i="21"/>
  <c r="EZ68" i="21"/>
  <c r="EZ69" i="21"/>
  <c r="EZ70" i="21"/>
  <c r="EZ71" i="21"/>
  <c r="EZ72" i="21"/>
  <c r="EZ73" i="21"/>
  <c r="EZ74" i="21"/>
  <c r="EZ75" i="21"/>
  <c r="EZ76" i="21"/>
  <c r="EZ77" i="21"/>
  <c r="EZ78" i="21"/>
  <c r="EZ79" i="21"/>
  <c r="EZ80" i="21"/>
  <c r="EZ81" i="21"/>
  <c r="EZ82" i="21"/>
  <c r="EZ84" i="21"/>
  <c r="EZ85" i="21"/>
  <c r="EZ86" i="21"/>
  <c r="EZ87" i="21"/>
  <c r="EZ91" i="21"/>
  <c r="EZ97" i="21"/>
  <c r="EZ10" i="21"/>
  <c r="EZ109" i="21"/>
  <c r="EZ19" i="22"/>
  <c r="EZ20" i="22"/>
  <c r="EZ44" i="22"/>
  <c r="EZ22" i="22"/>
  <c r="FA7" i="22"/>
  <c r="FA7" i="21"/>
  <c r="FA105" i="21" s="1"/>
  <c r="EZ15" i="23"/>
  <c r="EZ16" i="23"/>
  <c r="EZ18" i="23"/>
  <c r="EZ21" i="23"/>
  <c r="EZ25" i="23"/>
  <c r="EZ28" i="23"/>
  <c r="EZ41" i="23"/>
  <c r="EZ43" i="23"/>
  <c r="EZ32" i="23"/>
  <c r="EZ31" i="23"/>
  <c r="EZ30" i="23"/>
  <c r="EZ27" i="23"/>
  <c r="BT24" i="1"/>
  <c r="BT25" i="1" s="1"/>
  <c r="FB7" i="36" s="1"/>
  <c r="FB29" i="36" s="1"/>
  <c r="FA7" i="23"/>
  <c r="FA29" i="23" s="1"/>
  <c r="S32" i="17"/>
  <c r="T32" i="17"/>
  <c r="R32" i="17"/>
  <c r="Q32" i="17" s="1"/>
  <c r="O33" i="17" s="1"/>
  <c r="Z10" i="22"/>
  <c r="CT10" i="22" s="1"/>
  <c r="AB13" i="22"/>
  <c r="BC27" i="18"/>
  <c r="EH60" i="18"/>
  <c r="AA15" i="22"/>
  <c r="CU15" i="22" s="1"/>
  <c r="AI30" i="22"/>
  <c r="DJ30" i="22" s="1"/>
  <c r="AI317" i="1"/>
  <c r="AA14" i="22"/>
  <c r="CU14" i="22" s="1"/>
  <c r="AZ58" i="18"/>
  <c r="AB12" i="22"/>
  <c r="BC13" i="18"/>
  <c r="F30" i="17" l="1"/>
  <c r="D30" i="17"/>
  <c r="B30" i="17"/>
  <c r="C30" i="17" s="1"/>
  <c r="Z34" i="17"/>
  <c r="V34" i="17"/>
  <c r="X34" i="17"/>
  <c r="W34" i="17"/>
  <c r="FB41" i="36"/>
  <c r="FB25" i="36"/>
  <c r="FB28" i="36"/>
  <c r="FB15" i="36"/>
  <c r="FB16" i="36"/>
  <c r="FB18" i="36"/>
  <c r="FB21" i="36"/>
  <c r="FB43" i="36"/>
  <c r="FB32" i="36"/>
  <c r="FB31" i="36"/>
  <c r="FB30" i="36"/>
  <c r="FB27" i="36"/>
  <c r="CV13" i="22"/>
  <c r="CV12" i="22"/>
  <c r="AC12" i="22"/>
  <c r="E11" i="12" s="1"/>
  <c r="AC13" i="22"/>
  <c r="E12" i="12" s="1"/>
  <c r="FA13" i="21"/>
  <c r="FA15" i="21"/>
  <c r="FA17" i="21"/>
  <c r="FA18" i="21"/>
  <c r="FA19" i="21"/>
  <c r="FA20" i="21"/>
  <c r="FA21" i="21"/>
  <c r="FA22" i="21"/>
  <c r="FA24" i="21"/>
  <c r="FA14" i="21"/>
  <c r="FA26" i="21"/>
  <c r="FA27" i="21"/>
  <c r="FA28" i="21"/>
  <c r="FA29" i="21"/>
  <c r="FA30" i="21"/>
  <c r="FA31" i="21"/>
  <c r="FA16" i="21"/>
  <c r="FA32" i="21"/>
  <c r="FA12" i="21"/>
  <c r="FA33" i="21"/>
  <c r="FA34" i="21"/>
  <c r="FA35" i="21"/>
  <c r="FA36" i="21"/>
  <c r="FA38" i="21"/>
  <c r="FA39" i="21"/>
  <c r="FA40" i="21"/>
  <c r="FA41" i="21"/>
  <c r="FA42" i="21"/>
  <c r="FA43" i="21"/>
  <c r="FA44" i="21"/>
  <c r="FA45" i="21"/>
  <c r="FA46" i="21"/>
  <c r="FA47" i="21"/>
  <c r="FA48" i="21"/>
  <c r="FA50" i="21"/>
  <c r="FA52" i="21"/>
  <c r="FA64" i="21"/>
  <c r="FA66" i="21"/>
  <c r="FA68" i="21"/>
  <c r="FA70" i="21"/>
  <c r="FA72" i="21"/>
  <c r="FA74" i="21"/>
  <c r="FA75" i="21"/>
  <c r="FA76" i="21"/>
  <c r="FA77" i="21"/>
  <c r="FA78" i="21"/>
  <c r="FA79" i="21"/>
  <c r="FA80" i="21"/>
  <c r="FA65" i="21"/>
  <c r="FA67" i="21"/>
  <c r="FA69" i="21"/>
  <c r="FA71" i="21"/>
  <c r="FA73" i="21"/>
  <c r="FA91" i="21"/>
  <c r="FA81" i="21"/>
  <c r="FA82" i="21"/>
  <c r="FA84" i="21"/>
  <c r="FA85" i="21"/>
  <c r="FA86" i="21"/>
  <c r="FA87" i="21"/>
  <c r="FA97" i="21"/>
  <c r="FA10" i="21"/>
  <c r="FA109" i="21"/>
  <c r="FB7" i="22"/>
  <c r="FB7" i="21"/>
  <c r="FB105" i="21" s="1"/>
  <c r="FA19" i="22"/>
  <c r="FA20" i="22"/>
  <c r="FA22" i="22"/>
  <c r="FA44" i="22"/>
  <c r="FA15" i="23"/>
  <c r="FA16" i="23"/>
  <c r="FA18" i="23"/>
  <c r="FA21" i="23"/>
  <c r="FA25" i="23"/>
  <c r="FA28" i="23"/>
  <c r="FA41" i="23"/>
  <c r="FA43" i="23"/>
  <c r="FA30" i="23"/>
  <c r="FA31" i="23"/>
  <c r="FA32" i="23"/>
  <c r="FA27" i="23"/>
  <c r="BU24" i="1"/>
  <c r="BU25" i="1" s="1"/>
  <c r="FC7" i="36" s="1"/>
  <c r="FC29" i="36" s="1"/>
  <c r="FB7" i="23"/>
  <c r="FB29" i="23" s="1"/>
  <c r="I20" i="25"/>
  <c r="N33" i="17"/>
  <c r="P33" i="17"/>
  <c r="L33" i="17"/>
  <c r="AA10" i="22"/>
  <c r="AB14" i="22"/>
  <c r="BC58" i="18"/>
  <c r="AB15" i="22"/>
  <c r="EK60" i="18"/>
  <c r="AD12" i="22"/>
  <c r="BD13" i="18"/>
  <c r="AJ317" i="1"/>
  <c r="AJ30" i="22"/>
  <c r="DK30" i="22" s="1"/>
  <c r="AD13" i="22"/>
  <c r="CW13" i="22" s="1"/>
  <c r="BD27" i="18"/>
  <c r="AB34" i="17" l="1"/>
  <c r="AA34" i="17" s="1"/>
  <c r="Y35" i="17" s="1"/>
  <c r="X35" i="17" s="1"/>
  <c r="H30" i="17"/>
  <c r="G30" i="17" s="1"/>
  <c r="E31" i="17" s="1"/>
  <c r="J30" i="17"/>
  <c r="I30" i="17"/>
  <c r="R33" i="17"/>
  <c r="Q33" i="17" s="1"/>
  <c r="O34" i="17" s="1"/>
  <c r="AC34" i="17"/>
  <c r="AD34" i="17"/>
  <c r="Z35" i="17"/>
  <c r="V35" i="17"/>
  <c r="W35" i="17" s="1"/>
  <c r="FC16" i="36"/>
  <c r="FC43" i="36"/>
  <c r="FC15" i="36"/>
  <c r="FC21" i="36"/>
  <c r="FC41" i="36"/>
  <c r="FC28" i="36"/>
  <c r="FC25" i="36"/>
  <c r="FC18" i="36"/>
  <c r="FC31" i="36"/>
  <c r="FC32" i="36"/>
  <c r="FC30" i="36"/>
  <c r="FC27" i="36"/>
  <c r="CU10" i="22"/>
  <c r="CV15" i="22"/>
  <c r="CV14" i="22"/>
  <c r="CW12" i="22"/>
  <c r="AC14" i="22"/>
  <c r="E13" i="12" s="1"/>
  <c r="E44" i="25" s="1"/>
  <c r="AC15" i="22"/>
  <c r="E14" i="12" s="1"/>
  <c r="E45" i="25" s="1"/>
  <c r="FB12" i="21"/>
  <c r="FB13" i="21"/>
  <c r="FB14" i="21"/>
  <c r="FB15" i="21"/>
  <c r="FB16" i="21"/>
  <c r="FB18" i="21"/>
  <c r="FB20" i="21"/>
  <c r="FB22" i="21"/>
  <c r="FB26" i="21"/>
  <c r="FB27" i="21"/>
  <c r="FB28" i="21"/>
  <c r="FB29" i="21"/>
  <c r="FB30" i="21"/>
  <c r="FB31" i="21"/>
  <c r="FB32" i="21"/>
  <c r="FB17" i="21"/>
  <c r="FB19" i="21"/>
  <c r="FB21" i="21"/>
  <c r="FB24" i="21"/>
  <c r="FB34" i="21"/>
  <c r="FB36" i="21"/>
  <c r="FB39" i="21"/>
  <c r="FB41" i="21"/>
  <c r="FB43" i="21"/>
  <c r="FB45" i="21"/>
  <c r="FB47" i="21"/>
  <c r="FB50" i="21"/>
  <c r="FB52" i="21"/>
  <c r="FB64" i="21"/>
  <c r="FB65" i="21"/>
  <c r="FB66" i="21"/>
  <c r="FB67" i="21"/>
  <c r="FB68" i="21"/>
  <c r="FB69" i="21"/>
  <c r="FB70" i="21"/>
  <c r="FB71" i="21"/>
  <c r="FB72" i="21"/>
  <c r="FB73" i="21"/>
  <c r="FB33" i="21"/>
  <c r="FB35" i="21"/>
  <c r="FB38" i="21"/>
  <c r="FB40" i="21"/>
  <c r="FB42" i="21"/>
  <c r="FB44" i="21"/>
  <c r="FB46" i="21"/>
  <c r="FB48" i="21"/>
  <c r="FB81" i="21"/>
  <c r="FB82" i="21"/>
  <c r="FB84" i="21"/>
  <c r="FB85" i="21"/>
  <c r="FB86" i="21"/>
  <c r="FB87" i="21"/>
  <c r="FB75" i="21"/>
  <c r="FB77" i="21"/>
  <c r="FB79" i="21"/>
  <c r="FB91" i="21"/>
  <c r="FB74" i="21"/>
  <c r="FB76" i="21"/>
  <c r="FB78" i="21"/>
  <c r="FB80" i="21"/>
  <c r="FB97" i="21"/>
  <c r="FB10" i="21"/>
  <c r="FB109" i="21"/>
  <c r="FC7" i="21"/>
  <c r="FC105" i="21" s="1"/>
  <c r="FC7" i="22"/>
  <c r="FB19" i="22"/>
  <c r="FB20" i="22"/>
  <c r="FB22" i="22"/>
  <c r="FB44" i="22"/>
  <c r="FB15" i="23"/>
  <c r="FB16" i="23"/>
  <c r="FB18" i="23"/>
  <c r="FB21" i="23"/>
  <c r="FB25" i="23"/>
  <c r="FB28" i="23"/>
  <c r="FB41" i="23"/>
  <c r="FB43" i="23"/>
  <c r="FB32" i="23"/>
  <c r="FB31" i="23"/>
  <c r="FB30" i="23"/>
  <c r="FB27" i="23"/>
  <c r="BV24" i="1"/>
  <c r="BV25" i="1" s="1"/>
  <c r="FC7" i="23"/>
  <c r="FC29" i="23" s="1"/>
  <c r="G24" i="26"/>
  <c r="M33" i="17"/>
  <c r="L34" i="17"/>
  <c r="M34" i="17" s="1"/>
  <c r="N34" i="17"/>
  <c r="P34" i="17"/>
  <c r="S33" i="17"/>
  <c r="T33" i="17"/>
  <c r="AB10" i="22"/>
  <c r="AE13" i="22"/>
  <c r="CX13" i="22" s="1"/>
  <c r="BE27" i="18"/>
  <c r="AE12" i="22"/>
  <c r="CX12" i="22" s="1"/>
  <c r="BE13" i="18"/>
  <c r="AD14" i="22"/>
  <c r="CW14" i="22" s="1"/>
  <c r="BD58" i="18"/>
  <c r="EL60" i="18"/>
  <c r="AD15" i="22"/>
  <c r="CW15" i="22" s="1"/>
  <c r="AK30" i="22"/>
  <c r="DL30" i="22" s="1"/>
  <c r="AK317" i="1"/>
  <c r="E10" i="12" l="1"/>
  <c r="E7" i="13" s="1"/>
  <c r="E46" i="25"/>
  <c r="C37" i="26" s="1"/>
  <c r="X168" i="1"/>
  <c r="X186" i="1"/>
  <c r="W175" i="1"/>
  <c r="W179" i="1"/>
  <c r="W180" i="1"/>
  <c r="W169" i="1"/>
  <c r="X178" i="1"/>
  <c r="X182" i="1"/>
  <c r="W187" i="1"/>
  <c r="X173" i="1"/>
  <c r="W182" i="1"/>
  <c r="X203" i="1"/>
  <c r="W185" i="1"/>
  <c r="X172" i="1"/>
  <c r="X184" i="1"/>
  <c r="X200" i="1"/>
  <c r="W170" i="1"/>
  <c r="W171" i="1"/>
  <c r="W197" i="1"/>
  <c r="W173" i="1"/>
  <c r="X179" i="1"/>
  <c r="X202" i="1"/>
  <c r="X190" i="1"/>
  <c r="X201" i="1"/>
  <c r="W183" i="1"/>
  <c r="W174" i="1"/>
  <c r="X181" i="1"/>
  <c r="W203" i="1"/>
  <c r="W168" i="1"/>
  <c r="W191" i="1"/>
  <c r="W199" i="1"/>
  <c r="W196" i="1"/>
  <c r="X170" i="1"/>
  <c r="W184" i="1"/>
  <c r="X187" i="1"/>
  <c r="X171" i="1"/>
  <c r="W186" i="1"/>
  <c r="X199" i="1"/>
  <c r="W177" i="1"/>
  <c r="X194" i="1"/>
  <c r="X183" i="1"/>
  <c r="X185" i="1"/>
  <c r="W198" i="1"/>
  <c r="X198" i="1"/>
  <c r="W193" i="1"/>
  <c r="X177" i="1"/>
  <c r="X197" i="1"/>
  <c r="X169" i="1"/>
  <c r="W176" i="1"/>
  <c r="X174" i="1"/>
  <c r="B31" i="17"/>
  <c r="C31" i="17" s="1"/>
  <c r="F31" i="17"/>
  <c r="D31" i="17"/>
  <c r="W192" i="1"/>
  <c r="W172" i="1"/>
  <c r="X189" i="1"/>
  <c r="W194" i="1"/>
  <c r="W189" i="1"/>
  <c r="W202" i="1"/>
  <c r="X175" i="1"/>
  <c r="W195" i="1"/>
  <c r="W181" i="1"/>
  <c r="W200" i="1"/>
  <c r="X193" i="1"/>
  <c r="X195" i="1"/>
  <c r="X180" i="1"/>
  <c r="X196" i="1"/>
  <c r="W201" i="1"/>
  <c r="W178" i="1"/>
  <c r="X192" i="1"/>
  <c r="X188" i="1"/>
  <c r="W190" i="1"/>
  <c r="X176" i="1"/>
  <c r="W188" i="1"/>
  <c r="X191" i="1"/>
  <c r="AB35" i="17"/>
  <c r="AA35" i="17" s="1"/>
  <c r="Y36" i="17" s="1"/>
  <c r="AC35" i="17"/>
  <c r="AD35" i="17"/>
  <c r="R34" i="17"/>
  <c r="Q34" i="17" s="1"/>
  <c r="O35" i="17" s="1"/>
  <c r="K18" i="1"/>
  <c r="FD7" i="36"/>
  <c r="FD29" i="36" s="1"/>
  <c r="FE29" i="36" s="1"/>
  <c r="CV10" i="22"/>
  <c r="AC10" i="22"/>
  <c r="FD7" i="22"/>
  <c r="FD7" i="21"/>
  <c r="FD105" i="21" s="1"/>
  <c r="FE105" i="21" s="1"/>
  <c r="FC12" i="21"/>
  <c r="FC13" i="21"/>
  <c r="FC14" i="21"/>
  <c r="FC15" i="21"/>
  <c r="FC16" i="21"/>
  <c r="FC17" i="21"/>
  <c r="FC18" i="21"/>
  <c r="FC19" i="21"/>
  <c r="FC20" i="21"/>
  <c r="FC21" i="21"/>
  <c r="FC22" i="21"/>
  <c r="FC24" i="21"/>
  <c r="FC26" i="21"/>
  <c r="FC27" i="21"/>
  <c r="FC28" i="21"/>
  <c r="FC29" i="21"/>
  <c r="FC30" i="21"/>
  <c r="FC31" i="21"/>
  <c r="FC32" i="21"/>
  <c r="FC33" i="21"/>
  <c r="FC34" i="21"/>
  <c r="FC35" i="21"/>
  <c r="FC36" i="21"/>
  <c r="FC38" i="21"/>
  <c r="FC39" i="21"/>
  <c r="FC40" i="21"/>
  <c r="FC41" i="21"/>
  <c r="FC42" i="21"/>
  <c r="FC43" i="21"/>
  <c r="FC44" i="21"/>
  <c r="FC45" i="21"/>
  <c r="FC46" i="21"/>
  <c r="FC47" i="21"/>
  <c r="FC48" i="21"/>
  <c r="FC50" i="21"/>
  <c r="FC52" i="21"/>
  <c r="FC64" i="21"/>
  <c r="FC65" i="21"/>
  <c r="FC66" i="21"/>
  <c r="FC67" i="21"/>
  <c r="FC68" i="21"/>
  <c r="FC69" i="21"/>
  <c r="FC70" i="21"/>
  <c r="FC71" i="21"/>
  <c r="FC72" i="21"/>
  <c r="FC73" i="21"/>
  <c r="FC74" i="21"/>
  <c r="FC75" i="21"/>
  <c r="FC76" i="21"/>
  <c r="FC77" i="21"/>
  <c r="FC78" i="21"/>
  <c r="FC79" i="21"/>
  <c r="FC80" i="21"/>
  <c r="FC81" i="21"/>
  <c r="FC82" i="21"/>
  <c r="FC84" i="21"/>
  <c r="FC85" i="21"/>
  <c r="FC86" i="21"/>
  <c r="FC87" i="21"/>
  <c r="FC91" i="21"/>
  <c r="FC109" i="21"/>
  <c r="FC97" i="21"/>
  <c r="FC10" i="21"/>
  <c r="FC20" i="22"/>
  <c r="FC19" i="22"/>
  <c r="FC22" i="22"/>
  <c r="FC44" i="22"/>
  <c r="FC15" i="23"/>
  <c r="FC16" i="23"/>
  <c r="FC18" i="23"/>
  <c r="FC21" i="23"/>
  <c r="FC25" i="23"/>
  <c r="FC28" i="23"/>
  <c r="FC41" i="23"/>
  <c r="FC43" i="23"/>
  <c r="FC30" i="23"/>
  <c r="FC32" i="23"/>
  <c r="FC31" i="23"/>
  <c r="FC27" i="23"/>
  <c r="FD7" i="23"/>
  <c r="FD29" i="23" s="1"/>
  <c r="FE29" i="23" s="1"/>
  <c r="O150" i="12" s="1"/>
  <c r="S34" i="17"/>
  <c r="T34" i="17"/>
  <c r="AF12" i="22"/>
  <c r="BF13" i="18"/>
  <c r="EM60" i="18"/>
  <c r="AE15" i="22"/>
  <c r="CX15" i="22" s="1"/>
  <c r="AL30" i="22"/>
  <c r="DM30" i="22" s="1"/>
  <c r="AL317" i="1"/>
  <c r="AE14" i="22"/>
  <c r="CX14" i="22" s="1"/>
  <c r="BE58" i="18"/>
  <c r="AF13" i="22"/>
  <c r="CY13" i="22" s="1"/>
  <c r="BF27" i="18"/>
  <c r="AD10" i="22"/>
  <c r="CW10" i="22" s="1"/>
  <c r="H38" i="38" l="1"/>
  <c r="P38" i="38" s="1"/>
  <c r="E38" i="38"/>
  <c r="I38" i="38"/>
  <c r="Q38" i="38" s="1"/>
  <c r="G38" i="38"/>
  <c r="O38" i="38" s="1"/>
  <c r="F38" i="38"/>
  <c r="N38" i="38" s="1"/>
  <c r="H27" i="38"/>
  <c r="P27" i="38" s="1"/>
  <c r="E27" i="38"/>
  <c r="F27" i="38"/>
  <c r="N27" i="38" s="1"/>
  <c r="I27" i="38"/>
  <c r="Q27" i="38" s="1"/>
  <c r="G27" i="38"/>
  <c r="O27" i="38" s="1"/>
  <c r="F45" i="38"/>
  <c r="N45" i="38" s="1"/>
  <c r="H45" i="38"/>
  <c r="P45" i="38" s="1"/>
  <c r="G45" i="38"/>
  <c r="O45" i="38" s="1"/>
  <c r="E45" i="38"/>
  <c r="I45" i="38"/>
  <c r="Q45" i="38" s="1"/>
  <c r="F40" i="38"/>
  <c r="N40" i="38" s="1"/>
  <c r="G40" i="38"/>
  <c r="O40" i="38" s="1"/>
  <c r="E40" i="38"/>
  <c r="H40" i="38"/>
  <c r="P40" i="38" s="1"/>
  <c r="I40" i="38"/>
  <c r="Q40" i="38" s="1"/>
  <c r="H41" i="38"/>
  <c r="P41" i="38" s="1"/>
  <c r="G41" i="38"/>
  <c r="O41" i="38" s="1"/>
  <c r="E41" i="38"/>
  <c r="I41" i="38"/>
  <c r="Q41" i="38" s="1"/>
  <c r="F41" i="38"/>
  <c r="N41" i="38" s="1"/>
  <c r="I44" i="38"/>
  <c r="Q44" i="38" s="1"/>
  <c r="F44" i="38"/>
  <c r="N44" i="38" s="1"/>
  <c r="G44" i="38"/>
  <c r="O44" i="38" s="1"/>
  <c r="E44" i="38"/>
  <c r="H44" i="38"/>
  <c r="P44" i="38" s="1"/>
  <c r="F39" i="38"/>
  <c r="N39" i="38" s="1"/>
  <c r="I39" i="38"/>
  <c r="Q39" i="38" s="1"/>
  <c r="G39" i="38"/>
  <c r="O39" i="38" s="1"/>
  <c r="H39" i="38"/>
  <c r="P39" i="38" s="1"/>
  <c r="E39" i="38"/>
  <c r="F32" i="38"/>
  <c r="N32" i="38" s="1"/>
  <c r="G32" i="38"/>
  <c r="O32" i="38" s="1"/>
  <c r="E32" i="38"/>
  <c r="H32" i="38"/>
  <c r="P32" i="38" s="1"/>
  <c r="I32" i="38"/>
  <c r="Q32" i="38" s="1"/>
  <c r="E34" i="38"/>
  <c r="I34" i="38"/>
  <c r="Q34" i="38" s="1"/>
  <c r="G34" i="38"/>
  <c r="O34" i="38" s="1"/>
  <c r="F34" i="38"/>
  <c r="N34" i="38" s="1"/>
  <c r="H34" i="38"/>
  <c r="P34" i="38" s="1"/>
  <c r="I28" i="38"/>
  <c r="Q28" i="38" s="1"/>
  <c r="F28" i="38"/>
  <c r="N28" i="38" s="1"/>
  <c r="G28" i="38"/>
  <c r="O28" i="38" s="1"/>
  <c r="E28" i="38"/>
  <c r="H28" i="38"/>
  <c r="P28" i="38" s="1"/>
  <c r="F25" i="38"/>
  <c r="N25" i="38" s="1"/>
  <c r="H25" i="38"/>
  <c r="P25" i="38" s="1"/>
  <c r="G25" i="38"/>
  <c r="O25" i="38" s="1"/>
  <c r="E25" i="38"/>
  <c r="M25" i="38" s="1"/>
  <c r="I25" i="38"/>
  <c r="Q25" i="38" s="1"/>
  <c r="G24" i="38"/>
  <c r="O24" i="38" s="1"/>
  <c r="I24" i="38"/>
  <c r="Q24" i="38" s="1"/>
  <c r="F24" i="38"/>
  <c r="N24" i="38" s="1"/>
  <c r="H24" i="38"/>
  <c r="P24" i="38" s="1"/>
  <c r="E24" i="38"/>
  <c r="M24" i="38" s="1"/>
  <c r="F33" i="38"/>
  <c r="N33" i="38" s="1"/>
  <c r="H33" i="38"/>
  <c r="P33" i="38" s="1"/>
  <c r="G33" i="38"/>
  <c r="O33" i="38" s="1"/>
  <c r="E33" i="38"/>
  <c r="I33" i="38"/>
  <c r="Q33" i="38" s="1"/>
  <c r="J31" i="17"/>
  <c r="I31" i="17"/>
  <c r="H31" i="17"/>
  <c r="G31" i="17" s="1"/>
  <c r="E32" i="17" s="1"/>
  <c r="I30" i="38"/>
  <c r="Q30" i="38" s="1"/>
  <c r="I113" i="38"/>
  <c r="Q113" i="38" s="1"/>
  <c r="G113" i="38"/>
  <c r="O113" i="38" s="1"/>
  <c r="G30" i="38"/>
  <c r="O30" i="38" s="1"/>
  <c r="F30" i="38"/>
  <c r="N30" i="38" s="1"/>
  <c r="H30" i="38"/>
  <c r="P30" i="38" s="1"/>
  <c r="F113" i="38"/>
  <c r="N113" i="38" s="1"/>
  <c r="H113" i="38"/>
  <c r="P113" i="38" s="1"/>
  <c r="E30" i="38"/>
  <c r="E113" i="38"/>
  <c r="E46" i="38"/>
  <c r="G46" i="38"/>
  <c r="O46" i="38" s="1"/>
  <c r="F46" i="38"/>
  <c r="N46" i="38" s="1"/>
  <c r="H46" i="38"/>
  <c r="P46" i="38" s="1"/>
  <c r="I46" i="38"/>
  <c r="Q46" i="38" s="1"/>
  <c r="H37" i="38"/>
  <c r="P37" i="38" s="1"/>
  <c r="E37" i="38"/>
  <c r="I37" i="38"/>
  <c r="Q37" i="38" s="1"/>
  <c r="F37" i="38"/>
  <c r="N37" i="38" s="1"/>
  <c r="G37" i="38"/>
  <c r="O37" i="38" s="1"/>
  <c r="H112" i="38"/>
  <c r="G112" i="38"/>
  <c r="H35" i="38"/>
  <c r="P35" i="38" s="1"/>
  <c r="I112" i="38"/>
  <c r="E35" i="38"/>
  <c r="E112" i="38"/>
  <c r="F35" i="38"/>
  <c r="N35" i="38" s="1"/>
  <c r="I35" i="38"/>
  <c r="Q35" i="38" s="1"/>
  <c r="F112" i="38"/>
  <c r="G35" i="38"/>
  <c r="O35" i="38" s="1"/>
  <c r="G42" i="38"/>
  <c r="O42" i="38" s="1"/>
  <c r="H42" i="38"/>
  <c r="P42" i="38" s="1"/>
  <c r="F42" i="38"/>
  <c r="N42" i="38" s="1"/>
  <c r="E42" i="38"/>
  <c r="I42" i="38"/>
  <c r="Q42" i="38" s="1"/>
  <c r="F48" i="38"/>
  <c r="N48" i="38" s="1"/>
  <c r="G48" i="38"/>
  <c r="O48" i="38" s="1"/>
  <c r="E48" i="38"/>
  <c r="H48" i="38"/>
  <c r="P48" i="38" s="1"/>
  <c r="I48" i="38"/>
  <c r="Q48" i="38" s="1"/>
  <c r="G47" i="38"/>
  <c r="O47" i="38" s="1"/>
  <c r="H47" i="38"/>
  <c r="P47" i="38" s="1"/>
  <c r="E47" i="38"/>
  <c r="F47" i="38"/>
  <c r="N47" i="38" s="1"/>
  <c r="I47" i="38"/>
  <c r="Q47" i="38" s="1"/>
  <c r="E36" i="38"/>
  <c r="H36" i="38"/>
  <c r="P36" i="38" s="1"/>
  <c r="I36" i="38"/>
  <c r="Q36" i="38" s="1"/>
  <c r="F36" i="38"/>
  <c r="N36" i="38" s="1"/>
  <c r="G36" i="38"/>
  <c r="O36" i="38" s="1"/>
  <c r="G26" i="38"/>
  <c r="O26" i="38" s="1"/>
  <c r="F26" i="38"/>
  <c r="N26" i="38" s="1"/>
  <c r="G15" i="38"/>
  <c r="E115" i="38"/>
  <c r="H26" i="38"/>
  <c r="I15" i="38"/>
  <c r="H15" i="38"/>
  <c r="H115" i="38"/>
  <c r="P115" i="38" s="1"/>
  <c r="I115" i="38"/>
  <c r="Q115" i="38" s="1"/>
  <c r="E26" i="38"/>
  <c r="M26" i="38" s="1"/>
  <c r="E15" i="38"/>
  <c r="I26" i="38"/>
  <c r="F15" i="38"/>
  <c r="G115" i="38"/>
  <c r="O115" i="38" s="1"/>
  <c r="F115" i="38"/>
  <c r="N115" i="38" s="1"/>
  <c r="G43" i="38"/>
  <c r="O43" i="38" s="1"/>
  <c r="H43" i="38"/>
  <c r="P43" i="38" s="1"/>
  <c r="E43" i="38"/>
  <c r="F43" i="38"/>
  <c r="N43" i="38" s="1"/>
  <c r="I43" i="38"/>
  <c r="Q43" i="38" s="1"/>
  <c r="I114" i="38"/>
  <c r="Q114" i="38" s="1"/>
  <c r="G114" i="38"/>
  <c r="O114" i="38" s="1"/>
  <c r="H114" i="38"/>
  <c r="P114" i="38" s="1"/>
  <c r="G31" i="38"/>
  <c r="O31" i="38" s="1"/>
  <c r="E31" i="38"/>
  <c r="F31" i="38"/>
  <c r="N31" i="38" s="1"/>
  <c r="F114" i="38"/>
  <c r="N114" i="38" s="1"/>
  <c r="I31" i="38"/>
  <c r="Q31" i="38" s="1"/>
  <c r="E114" i="38"/>
  <c r="H31" i="38"/>
  <c r="P31" i="38" s="1"/>
  <c r="E29" i="38"/>
  <c r="I29" i="38"/>
  <c r="Q29" i="38" s="1"/>
  <c r="F29" i="38"/>
  <c r="N29" i="38" s="1"/>
  <c r="H29" i="38"/>
  <c r="P29" i="38" s="1"/>
  <c r="G29" i="38"/>
  <c r="O29" i="38" s="1"/>
  <c r="V36" i="17"/>
  <c r="AB36" i="17" s="1"/>
  <c r="AA36" i="17" s="1"/>
  <c r="Y37" i="17" s="1"/>
  <c r="Z36" i="17"/>
  <c r="X36" i="17"/>
  <c r="FD25" i="36"/>
  <c r="FD28" i="36"/>
  <c r="FE28" i="36" s="1"/>
  <c r="FD15" i="36"/>
  <c r="FE15" i="36" s="1"/>
  <c r="FD18" i="36"/>
  <c r="FE18" i="36" s="1"/>
  <c r="FD41" i="36"/>
  <c r="FD43" i="36"/>
  <c r="FE43" i="36" s="1"/>
  <c r="FD16" i="36"/>
  <c r="FE16" i="36" s="1"/>
  <c r="FD21" i="36"/>
  <c r="FE21" i="36" s="1"/>
  <c r="FD32" i="36"/>
  <c r="FE32" i="36" s="1"/>
  <c r="FD31" i="36"/>
  <c r="FE31" i="36" s="1"/>
  <c r="FD30" i="36"/>
  <c r="FE30" i="36" s="1"/>
  <c r="FD27" i="36"/>
  <c r="FE27" i="36" s="1"/>
  <c r="CY12" i="22"/>
  <c r="FD12" i="21"/>
  <c r="FE12" i="21" s="1"/>
  <c r="O52" i="12" s="1"/>
  <c r="FD13" i="21"/>
  <c r="FE13" i="21" s="1"/>
  <c r="O53" i="12" s="1"/>
  <c r="FD14" i="21"/>
  <c r="FE14" i="21" s="1"/>
  <c r="O54" i="12" s="1"/>
  <c r="FD15" i="21"/>
  <c r="FE15" i="21" s="1"/>
  <c r="O55" i="12" s="1"/>
  <c r="FD16" i="21"/>
  <c r="FE16" i="21" s="1"/>
  <c r="O56" i="12" s="1"/>
  <c r="FD17" i="21"/>
  <c r="FE17" i="21" s="1"/>
  <c r="O57" i="12" s="1"/>
  <c r="FD18" i="21"/>
  <c r="FE18" i="21" s="1"/>
  <c r="O58" i="12" s="1"/>
  <c r="FD19" i="21"/>
  <c r="FE19" i="21" s="1"/>
  <c r="O59" i="12" s="1"/>
  <c r="FD20" i="21"/>
  <c r="FE20" i="21" s="1"/>
  <c r="O60" i="12" s="1"/>
  <c r="FD21" i="21"/>
  <c r="FE21" i="21" s="1"/>
  <c r="O61" i="12" s="1"/>
  <c r="FD22" i="21"/>
  <c r="FE22" i="21" s="1"/>
  <c r="O62" i="12" s="1"/>
  <c r="FD24" i="21"/>
  <c r="FE24" i="21" s="1"/>
  <c r="FD26" i="21"/>
  <c r="FE26" i="21" s="1"/>
  <c r="O65" i="12" s="1"/>
  <c r="FD28" i="21"/>
  <c r="FE28" i="21" s="1"/>
  <c r="FD30" i="21"/>
  <c r="FE30" i="21" s="1"/>
  <c r="FD32" i="21"/>
  <c r="FE32" i="21" s="1"/>
  <c r="FD33" i="21"/>
  <c r="FE33" i="21" s="1"/>
  <c r="FD34" i="21"/>
  <c r="FE34" i="21" s="1"/>
  <c r="FD35" i="21"/>
  <c r="FE35" i="21" s="1"/>
  <c r="FD36" i="21"/>
  <c r="FE36" i="21" s="1"/>
  <c r="FD38" i="21"/>
  <c r="FE38" i="21" s="1"/>
  <c r="O66" i="12" s="1"/>
  <c r="FD39" i="21"/>
  <c r="FE39" i="21" s="1"/>
  <c r="FD40" i="21"/>
  <c r="FE40" i="21" s="1"/>
  <c r="FD41" i="21"/>
  <c r="FE41" i="21" s="1"/>
  <c r="FD42" i="21"/>
  <c r="FE42" i="21" s="1"/>
  <c r="FD43" i="21"/>
  <c r="FE43" i="21" s="1"/>
  <c r="FD44" i="21"/>
  <c r="FE44" i="21" s="1"/>
  <c r="FD45" i="21"/>
  <c r="FE45" i="21" s="1"/>
  <c r="FD46" i="21"/>
  <c r="FE46" i="21" s="1"/>
  <c r="FD47" i="21"/>
  <c r="FE47" i="21" s="1"/>
  <c r="FD48" i="21"/>
  <c r="FE48" i="21" s="1"/>
  <c r="FD50" i="21"/>
  <c r="FD31" i="21"/>
  <c r="FE31" i="21" s="1"/>
  <c r="FD27" i="21"/>
  <c r="FE27" i="21" s="1"/>
  <c r="FD52" i="21"/>
  <c r="FD64" i="21"/>
  <c r="FE64" i="21" s="1"/>
  <c r="O75" i="12" s="1"/>
  <c r="FD65" i="21"/>
  <c r="FE65" i="21" s="1"/>
  <c r="O76" i="12" s="1"/>
  <c r="FD66" i="21"/>
  <c r="FE66" i="21" s="1"/>
  <c r="O77" i="12" s="1"/>
  <c r="FD67" i="21"/>
  <c r="FE67" i="21" s="1"/>
  <c r="O78" i="12" s="1"/>
  <c r="FD68" i="21"/>
  <c r="FE68" i="21" s="1"/>
  <c r="O79" i="12" s="1"/>
  <c r="FD69" i="21"/>
  <c r="FE69" i="21" s="1"/>
  <c r="O80" i="12" s="1"/>
  <c r="FD70" i="21"/>
  <c r="FE70" i="21" s="1"/>
  <c r="O81" i="12" s="1"/>
  <c r="FD71" i="21"/>
  <c r="FE71" i="21" s="1"/>
  <c r="O82" i="12" s="1"/>
  <c r="FD72" i="21"/>
  <c r="FE72" i="21" s="1"/>
  <c r="O83" i="12" s="1"/>
  <c r="FD73" i="21"/>
  <c r="FE73" i="21" s="1"/>
  <c r="O84" i="12" s="1"/>
  <c r="FD74" i="21"/>
  <c r="FE74" i="21" s="1"/>
  <c r="O85" i="12" s="1"/>
  <c r="FD75" i="21"/>
  <c r="FE75" i="21" s="1"/>
  <c r="O86" i="12" s="1"/>
  <c r="FD76" i="21"/>
  <c r="FE76" i="21" s="1"/>
  <c r="O87" i="12" s="1"/>
  <c r="FD77" i="21"/>
  <c r="FE77" i="21" s="1"/>
  <c r="O88" i="12" s="1"/>
  <c r="FD78" i="21"/>
  <c r="FE78" i="21" s="1"/>
  <c r="O89" i="12" s="1"/>
  <c r="FD79" i="21"/>
  <c r="FE79" i="21" s="1"/>
  <c r="O90" i="12" s="1"/>
  <c r="FD80" i="21"/>
  <c r="FE80" i="21" s="1"/>
  <c r="O91" i="12" s="1"/>
  <c r="FD29" i="21"/>
  <c r="FE29" i="21" s="1"/>
  <c r="FD81" i="21"/>
  <c r="FE81" i="21" s="1"/>
  <c r="O92" i="12" s="1"/>
  <c r="FD82" i="21"/>
  <c r="FE82" i="21" s="1"/>
  <c r="O93" i="12" s="1"/>
  <c r="FD84" i="21"/>
  <c r="FE84" i="21" s="1"/>
  <c r="FD85" i="21"/>
  <c r="FE85" i="21" s="1"/>
  <c r="O96" i="12" s="1"/>
  <c r="FD86" i="21"/>
  <c r="FE86" i="21" s="1"/>
  <c r="O97" i="12" s="1"/>
  <c r="FD87" i="21"/>
  <c r="FE87" i="21" s="1"/>
  <c r="O98" i="12" s="1"/>
  <c r="M17" i="26" s="1"/>
  <c r="FD91" i="21"/>
  <c r="FE91" i="21" s="1"/>
  <c r="O108" i="12" s="1"/>
  <c r="O20" i="25" s="1"/>
  <c r="M24" i="26" s="1"/>
  <c r="FD97" i="21"/>
  <c r="FE97" i="21" s="1"/>
  <c r="O114" i="12" s="1"/>
  <c r="FD10" i="21"/>
  <c r="FE10" i="21" s="1"/>
  <c r="FD109" i="21"/>
  <c r="FD19" i="22"/>
  <c r="FE19" i="22" s="1"/>
  <c r="FD20" i="22"/>
  <c r="FE20" i="22" s="1"/>
  <c r="FD44" i="22"/>
  <c r="FE44" i="22" s="1"/>
  <c r="FD22" i="22"/>
  <c r="FE22" i="22" s="1"/>
  <c r="FD15" i="23"/>
  <c r="FE15" i="23" s="1"/>
  <c r="O136" i="12" s="1"/>
  <c r="FD16" i="23"/>
  <c r="FE16" i="23" s="1"/>
  <c r="O137" i="12" s="1"/>
  <c r="FD18" i="23"/>
  <c r="FE18" i="23" s="1"/>
  <c r="O139" i="12" s="1"/>
  <c r="FD21" i="23"/>
  <c r="FE21" i="23" s="1"/>
  <c r="O142" i="12" s="1"/>
  <c r="FD25" i="23"/>
  <c r="FD28" i="23"/>
  <c r="FE28" i="23" s="1"/>
  <c r="O149" i="12" s="1"/>
  <c r="FD41" i="23"/>
  <c r="FD43" i="23"/>
  <c r="FE43" i="23" s="1"/>
  <c r="O164" i="12" s="1"/>
  <c r="I144" i="38" s="1"/>
  <c r="Q144" i="38" s="1"/>
  <c r="FD31" i="23"/>
  <c r="FE31" i="23" s="1"/>
  <c r="O152" i="12" s="1"/>
  <c r="FD32" i="23"/>
  <c r="FE32" i="23" s="1"/>
  <c r="O153" i="12" s="1"/>
  <c r="FD30" i="23"/>
  <c r="FE30" i="23" s="1"/>
  <c r="O151" i="12" s="1"/>
  <c r="FD27" i="23"/>
  <c r="FE27" i="23" s="1"/>
  <c r="N35" i="17"/>
  <c r="L35" i="17"/>
  <c r="M35" i="17" s="1"/>
  <c r="P35" i="17"/>
  <c r="AE10" i="22"/>
  <c r="CX10" i="22" s="1"/>
  <c r="BF58" i="18"/>
  <c r="AF14" i="22"/>
  <c r="CY14" i="22" s="1"/>
  <c r="EN60" i="18"/>
  <c r="AF15" i="22"/>
  <c r="CY15" i="22" s="1"/>
  <c r="AG13" i="22"/>
  <c r="CZ13" i="22" s="1"/>
  <c r="BG27" i="18"/>
  <c r="AM317" i="1"/>
  <c r="AM30" i="22"/>
  <c r="DN30" i="22" s="1"/>
  <c r="AG12" i="22"/>
  <c r="BG13" i="18"/>
  <c r="W36" i="17" l="1"/>
  <c r="I77" i="38"/>
  <c r="Q77" i="38" s="1"/>
  <c r="F77" i="38"/>
  <c r="N77" i="38" s="1"/>
  <c r="G77" i="38"/>
  <c r="O77" i="38" s="1"/>
  <c r="M33" i="38"/>
  <c r="H77" i="38"/>
  <c r="P77" i="38" s="1"/>
  <c r="E77" i="38"/>
  <c r="M77" i="38" s="1"/>
  <c r="H68" i="38"/>
  <c r="P68" i="38" s="1"/>
  <c r="E68" i="38"/>
  <c r="M68" i="38" s="1"/>
  <c r="F68" i="38"/>
  <c r="N68" i="38" s="1"/>
  <c r="G68" i="38"/>
  <c r="O68" i="38" s="1"/>
  <c r="I68" i="38"/>
  <c r="Q68" i="38" s="1"/>
  <c r="E83" i="38"/>
  <c r="M83" i="38" s="1"/>
  <c r="I83" i="38"/>
  <c r="Q83" i="38" s="1"/>
  <c r="F83" i="38"/>
  <c r="N83" i="38" s="1"/>
  <c r="H83" i="38"/>
  <c r="P83" i="38" s="1"/>
  <c r="M39" i="38"/>
  <c r="G83" i="38"/>
  <c r="O83" i="38" s="1"/>
  <c r="F85" i="38"/>
  <c r="N85" i="38" s="1"/>
  <c r="I85" i="38"/>
  <c r="Q85" i="38" s="1"/>
  <c r="E85" i="38"/>
  <c r="M85" i="38" s="1"/>
  <c r="H85" i="38"/>
  <c r="P85" i="38" s="1"/>
  <c r="M41" i="38"/>
  <c r="G85" i="38"/>
  <c r="O85" i="38" s="1"/>
  <c r="E71" i="38"/>
  <c r="M71" i="38" s="1"/>
  <c r="I71" i="38"/>
  <c r="Q71" i="38" s="1"/>
  <c r="M27" i="38"/>
  <c r="G71" i="38"/>
  <c r="O71" i="38" s="1"/>
  <c r="F71" i="38"/>
  <c r="N71" i="38" s="1"/>
  <c r="H71" i="38"/>
  <c r="P71" i="38" s="1"/>
  <c r="H69" i="38"/>
  <c r="P69" i="38" s="1"/>
  <c r="E69" i="38"/>
  <c r="M69" i="38" s="1"/>
  <c r="I69" i="38"/>
  <c r="Q69" i="38" s="1"/>
  <c r="F69" i="38"/>
  <c r="N69" i="38" s="1"/>
  <c r="G69" i="38"/>
  <c r="O69" i="38" s="1"/>
  <c r="M32" i="38"/>
  <c r="F76" i="38"/>
  <c r="N76" i="38" s="1"/>
  <c r="I76" i="38"/>
  <c r="Q76" i="38" s="1"/>
  <c r="G76" i="38"/>
  <c r="O76" i="38" s="1"/>
  <c r="H76" i="38"/>
  <c r="P76" i="38" s="1"/>
  <c r="E76" i="38"/>
  <c r="M76" i="38" s="1"/>
  <c r="I84" i="38"/>
  <c r="Q84" i="38" s="1"/>
  <c r="H84" i="38"/>
  <c r="P84" i="38" s="1"/>
  <c r="G84" i="38"/>
  <c r="O84" i="38" s="1"/>
  <c r="M40" i="38"/>
  <c r="E84" i="38"/>
  <c r="M84" i="38" s="1"/>
  <c r="F84" i="38"/>
  <c r="N84" i="38" s="1"/>
  <c r="E89" i="38"/>
  <c r="M89" i="38" s="1"/>
  <c r="G89" i="38"/>
  <c r="O89" i="38" s="1"/>
  <c r="F89" i="38"/>
  <c r="N89" i="38" s="1"/>
  <c r="H89" i="38"/>
  <c r="P89" i="38" s="1"/>
  <c r="M45" i="38"/>
  <c r="I89" i="38"/>
  <c r="Q89" i="38" s="1"/>
  <c r="I82" i="38"/>
  <c r="Q82" i="38" s="1"/>
  <c r="F82" i="38"/>
  <c r="N82" i="38" s="1"/>
  <c r="E82" i="38"/>
  <c r="M82" i="38" s="1"/>
  <c r="H82" i="38"/>
  <c r="P82" i="38" s="1"/>
  <c r="M38" i="38"/>
  <c r="G82" i="38"/>
  <c r="O82" i="38" s="1"/>
  <c r="E72" i="38"/>
  <c r="M72" i="38" s="1"/>
  <c r="I72" i="38"/>
  <c r="Q72" i="38" s="1"/>
  <c r="F72" i="38"/>
  <c r="N72" i="38" s="1"/>
  <c r="G72" i="38"/>
  <c r="O72" i="38" s="1"/>
  <c r="H72" i="38"/>
  <c r="P72" i="38" s="1"/>
  <c r="M28" i="38"/>
  <c r="I78" i="38"/>
  <c r="Q78" i="38" s="1"/>
  <c r="M34" i="38"/>
  <c r="G78" i="38"/>
  <c r="O78" i="38" s="1"/>
  <c r="F78" i="38"/>
  <c r="N78" i="38" s="1"/>
  <c r="H78" i="38"/>
  <c r="P78" i="38" s="1"/>
  <c r="E78" i="38"/>
  <c r="M78" i="38" s="1"/>
  <c r="E88" i="38"/>
  <c r="M88" i="38" s="1"/>
  <c r="I88" i="38"/>
  <c r="Q88" i="38" s="1"/>
  <c r="F88" i="38"/>
  <c r="N88" i="38" s="1"/>
  <c r="G88" i="38"/>
  <c r="O88" i="38" s="1"/>
  <c r="H88" i="38"/>
  <c r="P88" i="38" s="1"/>
  <c r="M44" i="38"/>
  <c r="F32" i="17"/>
  <c r="D32" i="17"/>
  <c r="B32" i="17"/>
  <c r="C32" i="17" s="1"/>
  <c r="M43" i="38"/>
  <c r="G87" i="38"/>
  <c r="O87" i="38" s="1"/>
  <c r="F87" i="38"/>
  <c r="N87" i="38" s="1"/>
  <c r="E87" i="38"/>
  <c r="M87" i="38" s="1"/>
  <c r="H87" i="38"/>
  <c r="P87" i="38" s="1"/>
  <c r="I87" i="38"/>
  <c r="Q87" i="38" s="1"/>
  <c r="E70" i="38"/>
  <c r="F70" i="38"/>
  <c r="I70" i="38"/>
  <c r="G70" i="38"/>
  <c r="H70" i="38"/>
  <c r="E62" i="38"/>
  <c r="Q15" i="38"/>
  <c r="I147" i="38"/>
  <c r="Q147" i="38" s="1"/>
  <c r="N62" i="38"/>
  <c r="F62" i="38"/>
  <c r="Q112" i="38"/>
  <c r="Q120" i="38" s="1"/>
  <c r="I120" i="38"/>
  <c r="I127" i="38"/>
  <c r="Q127" i="38" s="1"/>
  <c r="F127" i="38"/>
  <c r="N127" i="38" s="1"/>
  <c r="E127" i="38"/>
  <c r="M127" i="38" s="1"/>
  <c r="G127" i="38"/>
  <c r="O127" i="38" s="1"/>
  <c r="M114" i="38"/>
  <c r="H127" i="38"/>
  <c r="P127" i="38" s="1"/>
  <c r="M31" i="38"/>
  <c r="E75" i="38"/>
  <c r="M75" i="38" s="1"/>
  <c r="F75" i="38"/>
  <c r="N75" i="38" s="1"/>
  <c r="I75" i="38"/>
  <c r="Q75" i="38" s="1"/>
  <c r="G75" i="38"/>
  <c r="O75" i="38" s="1"/>
  <c r="H75" i="38"/>
  <c r="P75" i="38" s="1"/>
  <c r="N15" i="38"/>
  <c r="F147" i="38"/>
  <c r="N147" i="38" s="1"/>
  <c r="P26" i="38"/>
  <c r="P62" i="38" s="1"/>
  <c r="H62" i="38"/>
  <c r="O62" i="38"/>
  <c r="G62" i="38"/>
  <c r="F91" i="38"/>
  <c r="N91" i="38" s="1"/>
  <c r="G91" i="38"/>
  <c r="O91" i="38" s="1"/>
  <c r="I91" i="38"/>
  <c r="Q91" i="38" s="1"/>
  <c r="H91" i="38"/>
  <c r="P91" i="38" s="1"/>
  <c r="E91" i="38"/>
  <c r="M91" i="38" s="1"/>
  <c r="M47" i="38"/>
  <c r="E90" i="38"/>
  <c r="M90" i="38" s="1"/>
  <c r="M46" i="38"/>
  <c r="I90" i="38"/>
  <c r="Q90" i="38" s="1"/>
  <c r="F90" i="38"/>
  <c r="N90" i="38" s="1"/>
  <c r="H90" i="38"/>
  <c r="P90" i="38" s="1"/>
  <c r="G90" i="38"/>
  <c r="O90" i="38" s="1"/>
  <c r="Q26" i="38"/>
  <c r="Q62" i="38" s="1"/>
  <c r="I62" i="38"/>
  <c r="M115" i="38"/>
  <c r="G128" i="38"/>
  <c r="O128" i="38" s="1"/>
  <c r="F128" i="38"/>
  <c r="N128" i="38" s="1"/>
  <c r="E128" i="38"/>
  <c r="M128" i="38" s="1"/>
  <c r="I128" i="38"/>
  <c r="Q128" i="38" s="1"/>
  <c r="H128" i="38"/>
  <c r="P128" i="38" s="1"/>
  <c r="M36" i="38"/>
  <c r="I80" i="38"/>
  <c r="Q80" i="38" s="1"/>
  <c r="G80" i="38"/>
  <c r="O80" i="38" s="1"/>
  <c r="E80" i="38"/>
  <c r="M80" i="38" s="1"/>
  <c r="F80" i="38"/>
  <c r="N80" i="38" s="1"/>
  <c r="H80" i="38"/>
  <c r="P80" i="38" s="1"/>
  <c r="E92" i="38"/>
  <c r="M92" i="38" s="1"/>
  <c r="M48" i="38"/>
  <c r="F92" i="38"/>
  <c r="N92" i="38" s="1"/>
  <c r="H92" i="38"/>
  <c r="P92" i="38" s="1"/>
  <c r="G92" i="38"/>
  <c r="O92" i="38" s="1"/>
  <c r="I92" i="38"/>
  <c r="Q92" i="38" s="1"/>
  <c r="E86" i="38"/>
  <c r="M86" i="38" s="1"/>
  <c r="M42" i="38"/>
  <c r="F86" i="38"/>
  <c r="N86" i="38" s="1"/>
  <c r="G86" i="38"/>
  <c r="O86" i="38" s="1"/>
  <c r="H86" i="38"/>
  <c r="P86" i="38" s="1"/>
  <c r="I86" i="38"/>
  <c r="Q86" i="38" s="1"/>
  <c r="H125" i="38"/>
  <c r="M112" i="38"/>
  <c r="E120" i="38"/>
  <c r="I125" i="38"/>
  <c r="G125" i="38"/>
  <c r="E125" i="38"/>
  <c r="F125" i="38"/>
  <c r="O112" i="38"/>
  <c r="O120" i="38" s="1"/>
  <c r="G120" i="38"/>
  <c r="F126" i="38"/>
  <c r="N126" i="38" s="1"/>
  <c r="H126" i="38"/>
  <c r="P126" i="38" s="1"/>
  <c r="I126" i="38"/>
  <c r="Q126" i="38" s="1"/>
  <c r="E126" i="38"/>
  <c r="M126" i="38" s="1"/>
  <c r="G126" i="38"/>
  <c r="O126" i="38" s="1"/>
  <c r="M113" i="38"/>
  <c r="E73" i="38"/>
  <c r="M73" i="38" s="1"/>
  <c r="F73" i="38"/>
  <c r="N73" i="38" s="1"/>
  <c r="M29" i="38"/>
  <c r="I73" i="38"/>
  <c r="Q73" i="38" s="1"/>
  <c r="G73" i="38"/>
  <c r="O73" i="38" s="1"/>
  <c r="H73" i="38"/>
  <c r="P73" i="38" s="1"/>
  <c r="M15" i="38"/>
  <c r="E16" i="38"/>
  <c r="E147" i="38"/>
  <c r="M147" i="38" s="1"/>
  <c r="H147" i="38"/>
  <c r="P147" i="38" s="1"/>
  <c r="P15" i="38"/>
  <c r="G147" i="38"/>
  <c r="O147" i="38" s="1"/>
  <c r="O15" i="38"/>
  <c r="F120" i="38"/>
  <c r="N112" i="38"/>
  <c r="N120" i="38" s="1"/>
  <c r="M35" i="38"/>
  <c r="F79" i="38"/>
  <c r="N79" i="38" s="1"/>
  <c r="E79" i="38"/>
  <c r="M79" i="38" s="1"/>
  <c r="G79" i="38"/>
  <c r="O79" i="38" s="1"/>
  <c r="I79" i="38"/>
  <c r="Q79" i="38" s="1"/>
  <c r="H79" i="38"/>
  <c r="P79" i="38" s="1"/>
  <c r="P112" i="38"/>
  <c r="P120" i="38" s="1"/>
  <c r="H120" i="38"/>
  <c r="E81" i="38"/>
  <c r="M81" i="38" s="1"/>
  <c r="F81" i="38"/>
  <c r="N81" i="38" s="1"/>
  <c r="M37" i="38"/>
  <c r="I81" i="38"/>
  <c r="Q81" i="38" s="1"/>
  <c r="G81" i="38"/>
  <c r="O81" i="38" s="1"/>
  <c r="H81" i="38"/>
  <c r="P81" i="38" s="1"/>
  <c r="E74" i="38"/>
  <c r="M74" i="38" s="1"/>
  <c r="M30" i="38"/>
  <c r="F74" i="38"/>
  <c r="N74" i="38" s="1"/>
  <c r="H74" i="38"/>
  <c r="P74" i="38" s="1"/>
  <c r="G74" i="38"/>
  <c r="O74" i="38" s="1"/>
  <c r="I74" i="38"/>
  <c r="Q74" i="38" s="1"/>
  <c r="O56" i="13"/>
  <c r="AD36" i="17"/>
  <c r="AC36" i="17"/>
  <c r="V37" i="17"/>
  <c r="W37" i="17" s="1"/>
  <c r="Z37" i="17"/>
  <c r="X37" i="17"/>
  <c r="R35" i="17"/>
  <c r="Q35" i="17" s="1"/>
  <c r="O36" i="17" s="1"/>
  <c r="M18" i="26"/>
  <c r="CZ12" i="22"/>
  <c r="O38" i="12"/>
  <c r="O61" i="25" s="1"/>
  <c r="O18" i="12"/>
  <c r="O17" i="12"/>
  <c r="O20" i="12"/>
  <c r="O95" i="12"/>
  <c r="O35" i="13" s="1"/>
  <c r="I157" i="38" s="1"/>
  <c r="Q157" i="38" s="1"/>
  <c r="O64" i="12"/>
  <c r="O50" i="12"/>
  <c r="O12" i="25" s="1"/>
  <c r="M11" i="26" s="1"/>
  <c r="M10" i="26" s="1"/>
  <c r="O148" i="12"/>
  <c r="O53" i="13" s="1"/>
  <c r="FE50" i="21"/>
  <c r="FE52" i="21" s="1"/>
  <c r="T35" i="17"/>
  <c r="S35" i="17"/>
  <c r="AF10" i="22"/>
  <c r="CY10" i="22" s="1"/>
  <c r="AN317" i="1"/>
  <c r="AN30" i="22"/>
  <c r="DO30" i="22" s="1"/>
  <c r="AG15" i="22"/>
  <c r="EO60" i="18"/>
  <c r="BH13" i="18"/>
  <c r="AH12" i="22"/>
  <c r="AH13" i="22"/>
  <c r="BH27" i="18"/>
  <c r="AG14" i="22"/>
  <c r="CZ14" i="22" s="1"/>
  <c r="BG58" i="18"/>
  <c r="H32" i="17" l="1"/>
  <c r="G32" i="17" s="1"/>
  <c r="E33" i="17" s="1"/>
  <c r="I32" i="17"/>
  <c r="J32" i="17"/>
  <c r="Q125" i="38"/>
  <c r="Q133" i="38" s="1"/>
  <c r="I133" i="38"/>
  <c r="P70" i="38"/>
  <c r="H106" i="38"/>
  <c r="P106" i="38" s="1"/>
  <c r="M70" i="38"/>
  <c r="E106" i="38"/>
  <c r="M106" i="38" s="1"/>
  <c r="F16" i="38"/>
  <c r="E146" i="38"/>
  <c r="M146" i="38" s="1"/>
  <c r="M16" i="38"/>
  <c r="F133" i="38"/>
  <c r="N125" i="38"/>
  <c r="N133" i="38" s="1"/>
  <c r="O70" i="38"/>
  <c r="G106" i="38"/>
  <c r="O106" i="38" s="1"/>
  <c r="M62" i="38"/>
  <c r="E133" i="38"/>
  <c r="M125" i="38"/>
  <c r="M133" i="38" s="1"/>
  <c r="M120" i="38"/>
  <c r="Q70" i="38"/>
  <c r="I106" i="38"/>
  <c r="Q106" i="38" s="1"/>
  <c r="G133" i="38"/>
  <c r="O125" i="38"/>
  <c r="O133" i="38" s="1"/>
  <c r="P125" i="38"/>
  <c r="P133" i="38" s="1"/>
  <c r="H133" i="38"/>
  <c r="N70" i="38"/>
  <c r="F106" i="38"/>
  <c r="N106" i="38" s="1"/>
  <c r="AB37" i="17"/>
  <c r="AA37" i="17" s="1"/>
  <c r="Y38" i="17" s="1"/>
  <c r="AD37" i="17"/>
  <c r="AC37" i="17"/>
  <c r="O48" i="25"/>
  <c r="M12" i="26"/>
  <c r="O10" i="13"/>
  <c r="O47" i="25"/>
  <c r="O7" i="24"/>
  <c r="DA13" i="22"/>
  <c r="CZ15" i="22"/>
  <c r="DA12" i="22"/>
  <c r="O68" i="12"/>
  <c r="O29" i="13"/>
  <c r="I138" i="38" s="1"/>
  <c r="I154" i="38" s="1"/>
  <c r="Q154" i="38" s="1"/>
  <c r="L36" i="17"/>
  <c r="N36" i="17"/>
  <c r="P36" i="17"/>
  <c r="AG10" i="22"/>
  <c r="AH14" i="22"/>
  <c r="BH58" i="18"/>
  <c r="AI12" i="22"/>
  <c r="BI13" i="18"/>
  <c r="AO30" i="22"/>
  <c r="AP317" i="1"/>
  <c r="AI13" i="22"/>
  <c r="DB13" i="22" s="1"/>
  <c r="DD13" i="22" s="1"/>
  <c r="BI27" i="18"/>
  <c r="AH15" i="22"/>
  <c r="EP60" i="18"/>
  <c r="F5" i="38" l="1"/>
  <c r="H209" i="38"/>
  <c r="B33" i="17"/>
  <c r="C33" i="17" s="1"/>
  <c r="F33" i="17"/>
  <c r="D33" i="17"/>
  <c r="E149" i="38"/>
  <c r="M149" i="38" s="1"/>
  <c r="N16" i="38"/>
  <c r="F146" i="38"/>
  <c r="N146" i="38" s="1"/>
  <c r="G16" i="38"/>
  <c r="Q138" i="38"/>
  <c r="I150" i="38"/>
  <c r="Q150" i="38" s="1"/>
  <c r="R36" i="17"/>
  <c r="V38" i="17"/>
  <c r="Z38" i="17"/>
  <c r="AB38" i="17" s="1"/>
  <c r="AA38" i="17" s="1"/>
  <c r="Y39" i="17" s="1"/>
  <c r="X38" i="17"/>
  <c r="W38" i="17"/>
  <c r="M36" i="17"/>
  <c r="DB12" i="22"/>
  <c r="DE13" i="22"/>
  <c r="K12" i="12" s="1"/>
  <c r="DA15" i="22"/>
  <c r="DA14" i="22"/>
  <c r="CZ10" i="22"/>
  <c r="O31" i="13"/>
  <c r="I155" i="38" s="1"/>
  <c r="Q155" i="38" s="1"/>
  <c r="O69" i="12"/>
  <c r="DP30" i="22"/>
  <c r="AP30" i="22"/>
  <c r="F26" i="12" s="1"/>
  <c r="F17" i="13" s="1"/>
  <c r="S36" i="17"/>
  <c r="T36" i="17"/>
  <c r="Q36" i="17"/>
  <c r="O37" i="17" s="1"/>
  <c r="AJ13" i="22"/>
  <c r="DF13" i="22" s="1"/>
  <c r="BJ27" i="18"/>
  <c r="AJ12" i="22"/>
  <c r="BJ13" i="18"/>
  <c r="EQ60" i="18"/>
  <c r="AI15" i="22"/>
  <c r="DB15" i="22" s="1"/>
  <c r="AQ317" i="1"/>
  <c r="AQ30" i="22"/>
  <c r="DQ30" i="22" s="1"/>
  <c r="DR30" i="22" s="1"/>
  <c r="L26" i="12" s="1"/>
  <c r="F145" i="38" s="1"/>
  <c r="N145" i="38" s="1"/>
  <c r="AI14" i="22"/>
  <c r="DB14" i="22" s="1"/>
  <c r="DE14" i="22" s="1"/>
  <c r="K13" i="12" s="1"/>
  <c r="BI58" i="18"/>
  <c r="AH10" i="22"/>
  <c r="H33" i="17" l="1"/>
  <c r="G33" i="17" s="1"/>
  <c r="E34" i="17" s="1"/>
  <c r="B34" i="17" s="1"/>
  <c r="C34" i="17" s="1"/>
  <c r="J33" i="17"/>
  <c r="I33" i="17"/>
  <c r="F149" i="38"/>
  <c r="N149" i="38" s="1"/>
  <c r="G146" i="38"/>
  <c r="O146" i="38" s="1"/>
  <c r="O16" i="38"/>
  <c r="H16" i="38"/>
  <c r="X39" i="17"/>
  <c r="V39" i="17"/>
  <c r="W39" i="17" s="1"/>
  <c r="Z39" i="17"/>
  <c r="AB39" i="17"/>
  <c r="AA39" i="17" s="1"/>
  <c r="Y40" i="17" s="1"/>
  <c r="AC38" i="17"/>
  <c r="AD38" i="17"/>
  <c r="L17" i="13"/>
  <c r="L54" i="25"/>
  <c r="DA10" i="22"/>
  <c r="DF12" i="22"/>
  <c r="DD14" i="22"/>
  <c r="DD12" i="22"/>
  <c r="DE12" i="22"/>
  <c r="K11" i="12" s="1"/>
  <c r="K44" i="25" s="1"/>
  <c r="DD15" i="22"/>
  <c r="DE15" i="22"/>
  <c r="K14" i="12" s="1"/>
  <c r="K45" i="25" s="1"/>
  <c r="G144" i="34"/>
  <c r="O144" i="34" s="1"/>
  <c r="F54" i="25"/>
  <c r="N37" i="17"/>
  <c r="L37" i="17"/>
  <c r="M37" i="17" s="1"/>
  <c r="P37" i="17"/>
  <c r="AI10" i="22"/>
  <c r="AK12" i="22"/>
  <c r="DG12" i="22" s="1"/>
  <c r="BK13" i="18"/>
  <c r="AR30" i="22"/>
  <c r="DS30" i="22" s="1"/>
  <c r="AR317" i="1"/>
  <c r="BJ58" i="18"/>
  <c r="AJ14" i="22"/>
  <c r="AK13" i="22"/>
  <c r="DG13" i="22" s="1"/>
  <c r="BK27" i="18"/>
  <c r="AJ15" i="22"/>
  <c r="DF15" i="22" s="1"/>
  <c r="ER60" i="18"/>
  <c r="K46" i="25" l="1"/>
  <c r="I37" i="26" s="1"/>
  <c r="D34" i="17"/>
  <c r="J34" i="17" s="1"/>
  <c r="F34" i="17"/>
  <c r="H34" i="17" s="1"/>
  <c r="G34" i="17" s="1"/>
  <c r="E35" i="17" s="1"/>
  <c r="G149" i="38"/>
  <c r="O149" i="38" s="1"/>
  <c r="H146" i="38"/>
  <c r="P146" i="38" s="1"/>
  <c r="P16" i="38"/>
  <c r="I16" i="38"/>
  <c r="V40" i="17"/>
  <c r="AB40" i="17" s="1"/>
  <c r="AA40" i="17" s="1"/>
  <c r="Y41" i="17" s="1"/>
  <c r="X40" i="17"/>
  <c r="Z40" i="17"/>
  <c r="AD39" i="17"/>
  <c r="AC39" i="17"/>
  <c r="R37" i="17"/>
  <c r="Q37" i="17" s="1"/>
  <c r="O38" i="17" s="1"/>
  <c r="K10" i="12"/>
  <c r="K7" i="13" s="1"/>
  <c r="DB10" i="22"/>
  <c r="DF14" i="22"/>
  <c r="S37" i="17"/>
  <c r="T37" i="17"/>
  <c r="AJ10" i="22"/>
  <c r="AL13" i="22"/>
  <c r="DH13" i="22" s="1"/>
  <c r="BL27" i="18"/>
  <c r="AS317" i="1"/>
  <c r="AS30" i="22"/>
  <c r="DT30" i="22" s="1"/>
  <c r="AK15" i="22"/>
  <c r="DG15" i="22" s="1"/>
  <c r="ES60" i="18"/>
  <c r="BL13" i="18"/>
  <c r="AL12" i="22"/>
  <c r="DH12" i="22" s="1"/>
  <c r="BK58" i="18"/>
  <c r="AK14" i="22"/>
  <c r="DG14" i="22" s="1"/>
  <c r="W40" i="17" l="1"/>
  <c r="I34" i="17"/>
  <c r="D5" i="38"/>
  <c r="D6" i="38"/>
  <c r="F35" i="17"/>
  <c r="B35" i="17"/>
  <c r="D35" i="17"/>
  <c r="C35" i="17"/>
  <c r="H149" i="38"/>
  <c r="P149" i="38" s="1"/>
  <c r="I146" i="38"/>
  <c r="Q146" i="38" s="1"/>
  <c r="Q16" i="38"/>
  <c r="AD40" i="17"/>
  <c r="AC40" i="17"/>
  <c r="V41" i="17"/>
  <c r="W41" i="17" s="1"/>
  <c r="Z41" i="17"/>
  <c r="X41" i="17"/>
  <c r="AB41" i="17"/>
  <c r="AA41" i="17" s="1"/>
  <c r="Y42" i="17" s="1"/>
  <c r="DF10" i="22"/>
  <c r="DE10" i="22"/>
  <c r="DD10" i="22"/>
  <c r="L38" i="17"/>
  <c r="N38" i="17"/>
  <c r="P38" i="17"/>
  <c r="AK10" i="22"/>
  <c r="AM12" i="22"/>
  <c r="DI12" i="22" s="1"/>
  <c r="BM13" i="18"/>
  <c r="AT30" i="22"/>
  <c r="DU30" i="22" s="1"/>
  <c r="AT317" i="1"/>
  <c r="AL15" i="22"/>
  <c r="DH15" i="22" s="1"/>
  <c r="ET60" i="18"/>
  <c r="AM13" i="22"/>
  <c r="DI13" i="22" s="1"/>
  <c r="BM27" i="18"/>
  <c r="BL58" i="18"/>
  <c r="AL14" i="22"/>
  <c r="DH14" i="22" s="1"/>
  <c r="H35" i="17" l="1"/>
  <c r="G35" i="17" s="1"/>
  <c r="E36" i="17" s="1"/>
  <c r="F36" i="17" s="1"/>
  <c r="I35" i="17"/>
  <c r="J35" i="17"/>
  <c r="I149" i="38"/>
  <c r="Q149" i="38" s="1"/>
  <c r="Z42" i="17"/>
  <c r="V42" i="17"/>
  <c r="W42" i="17" s="1"/>
  <c r="X42" i="17"/>
  <c r="AC41" i="17"/>
  <c r="AD41" i="17"/>
  <c r="R38" i="17"/>
  <c r="Q38" i="17" s="1"/>
  <c r="O39" i="17" s="1"/>
  <c r="M38" i="17"/>
  <c r="DG10" i="22"/>
  <c r="S38" i="17"/>
  <c r="T38" i="17"/>
  <c r="AL10" i="22"/>
  <c r="AM15" i="22"/>
  <c r="EU60" i="18"/>
  <c r="AN12" i="22"/>
  <c r="DJ12" i="22" s="1"/>
  <c r="BN13" i="18"/>
  <c r="AM14" i="22"/>
  <c r="DI14" i="22" s="1"/>
  <c r="BM58" i="18"/>
  <c r="BN27" i="18"/>
  <c r="AN13" i="22"/>
  <c r="DJ13" i="22" s="1"/>
  <c r="AU317" i="1"/>
  <c r="AU30" i="22"/>
  <c r="DV30" i="22" s="1"/>
  <c r="AB42" i="17" l="1"/>
  <c r="AA42" i="17" s="1"/>
  <c r="Y43" i="17" s="1"/>
  <c r="Z43" i="17" s="1"/>
  <c r="AB43" i="17" s="1"/>
  <c r="AA43" i="17" s="1"/>
  <c r="Y44" i="17" s="1"/>
  <c r="D36" i="17"/>
  <c r="I36" i="17" s="1"/>
  <c r="B36" i="17"/>
  <c r="C36" i="17" s="1"/>
  <c r="V43" i="17"/>
  <c r="W43" i="17" s="1"/>
  <c r="X43" i="17"/>
  <c r="AD42" i="17"/>
  <c r="AC42" i="17"/>
  <c r="DI15" i="22"/>
  <c r="DH10" i="22"/>
  <c r="AM10" i="22"/>
  <c r="N39" i="17"/>
  <c r="L39" i="17"/>
  <c r="M39" i="17" s="1"/>
  <c r="P39" i="17"/>
  <c r="AO12" i="22"/>
  <c r="BQ13" i="18"/>
  <c r="AO13" i="22"/>
  <c r="BQ27" i="18"/>
  <c r="AN14" i="22"/>
  <c r="DJ14" i="22" s="1"/>
  <c r="BN58" i="18"/>
  <c r="AN15" i="22"/>
  <c r="DJ15" i="22" s="1"/>
  <c r="EV60" i="18"/>
  <c r="AV30" i="22"/>
  <c r="DW30" i="22" s="1"/>
  <c r="AV317" i="1"/>
  <c r="J36" i="17" l="1"/>
  <c r="H36" i="17"/>
  <c r="G36" i="17" s="1"/>
  <c r="E37" i="17" s="1"/>
  <c r="B37" i="17" s="1"/>
  <c r="C37" i="17" s="1"/>
  <c r="X44" i="17"/>
  <c r="V44" i="17"/>
  <c r="Z44" i="17"/>
  <c r="W44" i="17"/>
  <c r="AC43" i="17"/>
  <c r="AD43" i="17"/>
  <c r="R39" i="17"/>
  <c r="Q39" i="17" s="1"/>
  <c r="O40" i="17" s="1"/>
  <c r="L40" i="17" s="1"/>
  <c r="M40" i="17" s="1"/>
  <c r="DK12" i="22"/>
  <c r="DI10" i="22"/>
  <c r="DK13" i="22"/>
  <c r="AP12" i="22"/>
  <c r="F11" i="12" s="1"/>
  <c r="AP13" i="22"/>
  <c r="F12" i="12" s="1"/>
  <c r="S39" i="17"/>
  <c r="T39" i="17"/>
  <c r="AN10" i="22"/>
  <c r="AW317" i="1"/>
  <c r="AW30" i="22"/>
  <c r="DX30" i="22" s="1"/>
  <c r="AO14" i="22"/>
  <c r="DK14" i="22" s="1"/>
  <c r="BQ58" i="18"/>
  <c r="AQ12" i="22"/>
  <c r="DL12" i="22" s="1"/>
  <c r="BR13" i="18"/>
  <c r="AO15" i="22"/>
  <c r="EY60" i="18"/>
  <c r="AQ13" i="22"/>
  <c r="BR27" i="18"/>
  <c r="D37" i="17" l="1"/>
  <c r="I37" i="17" s="1"/>
  <c r="F37" i="17"/>
  <c r="H37" i="17"/>
  <c r="G37" i="17" s="1"/>
  <c r="E38" i="17" s="1"/>
  <c r="F38" i="17" s="1"/>
  <c r="N40" i="17"/>
  <c r="T40" i="17" s="1"/>
  <c r="P40" i="17"/>
  <c r="R40" i="17" s="1"/>
  <c r="Q40" i="17" s="1"/>
  <c r="O41" i="17" s="1"/>
  <c r="AB44" i="17"/>
  <c r="AA44" i="17" s="1"/>
  <c r="Y45" i="17" s="1"/>
  <c r="AC44" i="17"/>
  <c r="AD44" i="17"/>
  <c r="DL13" i="22"/>
  <c r="DJ10" i="22"/>
  <c r="DK15" i="22"/>
  <c r="AP15" i="22"/>
  <c r="F14" i="12" s="1"/>
  <c r="F45" i="25" s="1"/>
  <c r="AQ15" i="22"/>
  <c r="DL15" i="22" s="1"/>
  <c r="EZ60" i="18"/>
  <c r="AQ14" i="22"/>
  <c r="DL14" i="22" s="1"/>
  <c r="BR58" i="18"/>
  <c r="AP14" i="22"/>
  <c r="F13" i="12" s="1"/>
  <c r="F44" i="25" s="1"/>
  <c r="AO10" i="22"/>
  <c r="BS27" i="18"/>
  <c r="AR13" i="22"/>
  <c r="AR12" i="22"/>
  <c r="DM12" i="22" s="1"/>
  <c r="BS13" i="18"/>
  <c r="AX30" i="22"/>
  <c r="DY30" i="22" s="1"/>
  <c r="AX317" i="1"/>
  <c r="F46" i="25" l="1"/>
  <c r="D37" i="26" s="1"/>
  <c r="J37" i="17"/>
  <c r="F10" i="12"/>
  <c r="F7" i="13" s="1"/>
  <c r="S40" i="17"/>
  <c r="D38" i="17"/>
  <c r="I38" i="17" s="1"/>
  <c r="B38" i="17"/>
  <c r="C38" i="17" s="1"/>
  <c r="P41" i="17"/>
  <c r="L41" i="17"/>
  <c r="M41" i="17" s="1"/>
  <c r="N41" i="17"/>
  <c r="S41" i="17" s="1"/>
  <c r="X45" i="17"/>
  <c r="V45" i="17"/>
  <c r="AB45" i="17" s="1"/>
  <c r="AA45" i="17" s="1"/>
  <c r="Y46" i="17" s="1"/>
  <c r="Z45" i="17"/>
  <c r="DM13" i="22"/>
  <c r="DK10" i="22"/>
  <c r="AP10" i="22"/>
  <c r="AQ10" i="22"/>
  <c r="DL10" i="22" s="1"/>
  <c r="AY317" i="1"/>
  <c r="AY30" i="22"/>
  <c r="DZ30" i="22" s="1"/>
  <c r="AR14" i="22"/>
  <c r="DM14" i="22" s="1"/>
  <c r="BS58" i="18"/>
  <c r="BT27" i="18"/>
  <c r="AS13" i="22"/>
  <c r="DN13" i="22" s="1"/>
  <c r="AS12" i="22"/>
  <c r="DN12" i="22" s="1"/>
  <c r="BT13" i="18"/>
  <c r="FA60" i="18"/>
  <c r="AR15" i="22"/>
  <c r="DM15" i="22" s="1"/>
  <c r="T41" i="17" l="1"/>
  <c r="W45" i="17"/>
  <c r="J38" i="17"/>
  <c r="H38" i="17"/>
  <c r="G38" i="17" s="1"/>
  <c r="E39" i="17" s="1"/>
  <c r="B39" i="17" s="1"/>
  <c r="C39" i="17" s="1"/>
  <c r="R41" i="17"/>
  <c r="Q41" i="17" s="1"/>
  <c r="O42" i="17" s="1"/>
  <c r="P42" i="17" s="1"/>
  <c r="X46" i="17"/>
  <c r="Z46" i="17"/>
  <c r="V46" i="17"/>
  <c r="AB46" i="17" s="1"/>
  <c r="AA46" i="17" s="1"/>
  <c r="Y47" i="17" s="1"/>
  <c r="AC45" i="17"/>
  <c r="AD45" i="17"/>
  <c r="BU13" i="18"/>
  <c r="AT12" i="22"/>
  <c r="DO12" i="22" s="1"/>
  <c r="BT58" i="18"/>
  <c r="AS14" i="22"/>
  <c r="DN14" i="22" s="1"/>
  <c r="AR10" i="22"/>
  <c r="DM10" i="22" s="1"/>
  <c r="FB60" i="18"/>
  <c r="AS15" i="22"/>
  <c r="DN15" i="22" s="1"/>
  <c r="AT13" i="22"/>
  <c r="DO13" i="22" s="1"/>
  <c r="BU27" i="18"/>
  <c r="AZ30" i="22"/>
  <c r="EA30" i="22" s="1"/>
  <c r="AZ317" i="1"/>
  <c r="W46" i="17" l="1"/>
  <c r="D39" i="17"/>
  <c r="F39" i="17"/>
  <c r="N42" i="17"/>
  <c r="T42" i="17" s="1"/>
  <c r="H39" i="17"/>
  <c r="G39" i="17" s="1"/>
  <c r="E40" i="17" s="1"/>
  <c r="L42" i="17"/>
  <c r="V47" i="17"/>
  <c r="Z47" i="17"/>
  <c r="X47" i="17"/>
  <c r="AD46" i="17"/>
  <c r="AC46" i="17"/>
  <c r="AS10" i="22"/>
  <c r="DN10" i="22" s="1"/>
  <c r="BA317" i="1"/>
  <c r="BA30" i="22"/>
  <c r="EB30" i="22" s="1"/>
  <c r="AT14" i="22"/>
  <c r="DO14" i="22" s="1"/>
  <c r="BU58" i="18"/>
  <c r="AT15" i="22"/>
  <c r="FC60" i="18"/>
  <c r="AU13" i="22"/>
  <c r="DP13" i="22" s="1"/>
  <c r="BV27" i="18"/>
  <c r="BV13" i="18"/>
  <c r="AU12" i="22"/>
  <c r="AB47" i="17" l="1"/>
  <c r="AA47" i="17" s="1"/>
  <c r="Y48" i="17" s="1"/>
  <c r="W47" i="17"/>
  <c r="I39" i="17"/>
  <c r="J39" i="17"/>
  <c r="S42" i="17"/>
  <c r="D40" i="17"/>
  <c r="F40" i="17"/>
  <c r="B40" i="17"/>
  <c r="C40" i="17" s="1"/>
  <c r="M42" i="17"/>
  <c r="R42" i="17"/>
  <c r="Q42" i="17" s="1"/>
  <c r="O43" i="17" s="1"/>
  <c r="AC47" i="17"/>
  <c r="AD47" i="17"/>
  <c r="Z48" i="17"/>
  <c r="X48" i="17"/>
  <c r="V48" i="17"/>
  <c r="W48" i="17" s="1"/>
  <c r="DO15" i="22"/>
  <c r="DP12" i="22"/>
  <c r="AT10" i="22"/>
  <c r="DO10" i="22" s="1"/>
  <c r="FD60" i="18"/>
  <c r="AU15" i="22"/>
  <c r="AV12" i="22"/>
  <c r="DQ12" i="22" s="1"/>
  <c r="DR12" i="22" s="1"/>
  <c r="L11" i="12" s="1"/>
  <c r="BW13" i="18"/>
  <c r="BB30" i="22"/>
  <c r="BC317" i="1"/>
  <c r="BW27" i="18"/>
  <c r="AV13" i="22"/>
  <c r="DQ13" i="22" s="1"/>
  <c r="DR13" i="22" s="1"/>
  <c r="L12" i="12" s="1"/>
  <c r="BV58" i="18"/>
  <c r="AU14" i="22"/>
  <c r="AB48" i="17" l="1"/>
  <c r="AA48" i="17" s="1"/>
  <c r="Y49" i="17" s="1"/>
  <c r="X49" i="17" s="1"/>
  <c r="H40" i="17"/>
  <c r="G40" i="17" s="1"/>
  <c r="E41" i="17" s="1"/>
  <c r="B41" i="17" s="1"/>
  <c r="I40" i="17"/>
  <c r="J40" i="17"/>
  <c r="L43" i="17"/>
  <c r="M43" i="17" s="1"/>
  <c r="P43" i="17"/>
  <c r="N43" i="17"/>
  <c r="AC48" i="17"/>
  <c r="AD48" i="17"/>
  <c r="DP14" i="22"/>
  <c r="DP15" i="22"/>
  <c r="EC30" i="22"/>
  <c r="BC30" i="22"/>
  <c r="G26" i="12" s="1"/>
  <c r="H144" i="34" s="1"/>
  <c r="P144" i="34" s="1"/>
  <c r="AU10" i="22"/>
  <c r="DP10" i="22" s="1"/>
  <c r="AW13" i="22"/>
  <c r="DS13" i="22" s="1"/>
  <c r="BX27" i="18"/>
  <c r="BD317" i="1"/>
  <c r="BD30" i="22"/>
  <c r="ED30" i="22" s="1"/>
  <c r="EE30" i="22" s="1"/>
  <c r="M26" i="12" s="1"/>
  <c r="G145" i="38" s="1"/>
  <c r="O145" i="38" s="1"/>
  <c r="BW58" i="18"/>
  <c r="AV14" i="22"/>
  <c r="DQ14" i="22" s="1"/>
  <c r="DR14" i="22" s="1"/>
  <c r="L13" i="12" s="1"/>
  <c r="L44" i="25" s="1"/>
  <c r="G54" i="25"/>
  <c r="FE60" i="18"/>
  <c r="AV15" i="22"/>
  <c r="AW12" i="22"/>
  <c r="BX13" i="18"/>
  <c r="Z49" i="17" l="1"/>
  <c r="V49" i="17"/>
  <c r="W49" i="17" s="1"/>
  <c r="G17" i="13"/>
  <c r="D41" i="17"/>
  <c r="J41" i="17" s="1"/>
  <c r="F41" i="17"/>
  <c r="C41" i="17"/>
  <c r="H41" i="17"/>
  <c r="G41" i="17" s="1"/>
  <c r="E42" i="17" s="1"/>
  <c r="I41" i="17"/>
  <c r="S43" i="17"/>
  <c r="T43" i="17"/>
  <c r="R43" i="17"/>
  <c r="Q43" i="17" s="1"/>
  <c r="O44" i="17" s="1"/>
  <c r="AC49" i="17"/>
  <c r="AD49" i="17"/>
  <c r="AB49" i="17"/>
  <c r="AA49" i="17" s="1"/>
  <c r="Y50" i="17" s="1"/>
  <c r="M17" i="13"/>
  <c r="M54" i="25"/>
  <c r="DS12" i="22"/>
  <c r="DQ15" i="22"/>
  <c r="DR15" i="22" s="1"/>
  <c r="L14" i="12" s="1"/>
  <c r="AV10" i="22"/>
  <c r="BE30" i="22"/>
  <c r="EF30" i="22" s="1"/>
  <c r="BE317" i="1"/>
  <c r="AW15" i="22"/>
  <c r="DS15" i="22" s="1"/>
  <c r="FF60" i="18"/>
  <c r="AX13" i="22"/>
  <c r="DT13" i="22" s="1"/>
  <c r="BY27" i="18"/>
  <c r="BY13" i="18"/>
  <c r="AX12" i="22"/>
  <c r="DT12" i="22" s="1"/>
  <c r="AW14" i="22"/>
  <c r="DS14" i="22" s="1"/>
  <c r="BX58" i="18"/>
  <c r="D42" i="17" l="1"/>
  <c r="B42" i="17"/>
  <c r="C42" i="17" s="1"/>
  <c r="F42" i="17"/>
  <c r="P44" i="17"/>
  <c r="N44" i="17"/>
  <c r="L44" i="17"/>
  <c r="M44" i="17" s="1"/>
  <c r="Z50" i="17"/>
  <c r="V50" i="17"/>
  <c r="AB50" i="17" s="1"/>
  <c r="AA50" i="17" s="1"/>
  <c r="Y51" i="17" s="1"/>
  <c r="X50" i="17"/>
  <c r="L10" i="12"/>
  <c r="L7" i="13" s="1"/>
  <c r="L45" i="25"/>
  <c r="L46" i="25" s="1"/>
  <c r="J37" i="26" s="1"/>
  <c r="DQ10" i="22"/>
  <c r="DR10" i="22" s="1"/>
  <c r="AW10" i="22"/>
  <c r="DS10" i="22" s="1"/>
  <c r="FG60" i="18"/>
  <c r="AX15" i="22"/>
  <c r="DT15" i="22" s="1"/>
  <c r="BZ13" i="18"/>
  <c r="AY12" i="22"/>
  <c r="DU12" i="22" s="1"/>
  <c r="AX14" i="22"/>
  <c r="DT14" i="22" s="1"/>
  <c r="BY58" i="18"/>
  <c r="AY13" i="22"/>
  <c r="DU13" i="22" s="1"/>
  <c r="BZ27" i="18"/>
  <c r="BF317" i="1"/>
  <c r="BF30" i="22"/>
  <c r="EG30" i="22" s="1"/>
  <c r="R44" i="17" l="1"/>
  <c r="Q44" i="17" s="1"/>
  <c r="O45" i="17" s="1"/>
  <c r="L45" i="17" s="1"/>
  <c r="M45" i="17" s="1"/>
  <c r="I42" i="17"/>
  <c r="J42" i="17"/>
  <c r="H42" i="17"/>
  <c r="G42" i="17" s="1"/>
  <c r="E43" i="17" s="1"/>
  <c r="T44" i="17"/>
  <c r="S44" i="17"/>
  <c r="N45" i="17"/>
  <c r="AC50" i="17"/>
  <c r="AD50" i="17"/>
  <c r="Z51" i="17"/>
  <c r="X51" i="17"/>
  <c r="V51" i="17"/>
  <c r="AB51" i="17" s="1"/>
  <c r="AA51" i="17" s="1"/>
  <c r="Y52" i="17" s="1"/>
  <c r="W51" i="17"/>
  <c r="W50" i="17"/>
  <c r="AX10" i="22"/>
  <c r="DT10" i="22" s="1"/>
  <c r="AZ13" i="22"/>
  <c r="DV13" i="22" s="1"/>
  <c r="CA27" i="18"/>
  <c r="CA13" i="18"/>
  <c r="AZ12" i="22"/>
  <c r="AY14" i="22"/>
  <c r="BZ58" i="18"/>
  <c r="BG30" i="22"/>
  <c r="EH30" i="22" s="1"/>
  <c r="BG317" i="1"/>
  <c r="FH60" i="18"/>
  <c r="AY15" i="22"/>
  <c r="P45" i="17" l="1"/>
  <c r="B43" i="17"/>
  <c r="C43" i="17" s="1"/>
  <c r="F43" i="17"/>
  <c r="D43" i="17"/>
  <c r="R45" i="17"/>
  <c r="Q45" i="17" s="1"/>
  <c r="O46" i="17" s="1"/>
  <c r="T45" i="17"/>
  <c r="S45" i="17"/>
  <c r="AC51" i="17"/>
  <c r="AD51" i="17"/>
  <c r="V52" i="17"/>
  <c r="W52" i="17" s="1"/>
  <c r="X52" i="17"/>
  <c r="Z52" i="17"/>
  <c r="AB52" i="17" s="1"/>
  <c r="AA52" i="17" s="1"/>
  <c r="Y53" i="17" s="1"/>
  <c r="DU14" i="22"/>
  <c r="DV12" i="22"/>
  <c r="DU15" i="22"/>
  <c r="BH317" i="1"/>
  <c r="BH30" i="22"/>
  <c r="EI30" i="22" s="1"/>
  <c r="BA12" i="22"/>
  <c r="DW12" i="22" s="1"/>
  <c r="CB13" i="18"/>
  <c r="AZ14" i="22"/>
  <c r="DV14" i="22" s="1"/>
  <c r="CA58" i="18"/>
  <c r="BA13" i="22"/>
  <c r="DW13" i="22" s="1"/>
  <c r="CB27" i="18"/>
  <c r="FI60" i="18"/>
  <c r="AZ15" i="22"/>
  <c r="AY10" i="22"/>
  <c r="DU10" i="22" s="1"/>
  <c r="H43" i="17" l="1"/>
  <c r="G43" i="17" s="1"/>
  <c r="E44" i="17" s="1"/>
  <c r="I43" i="17"/>
  <c r="J43" i="17"/>
  <c r="P46" i="17"/>
  <c r="N46" i="17"/>
  <c r="L46" i="17"/>
  <c r="M46" i="17" s="1"/>
  <c r="AD52" i="17"/>
  <c r="AC52" i="17"/>
  <c r="Z53" i="17"/>
  <c r="X53" i="17"/>
  <c r="V53" i="17"/>
  <c r="AB53" i="17" s="1"/>
  <c r="AA53" i="17" s="1"/>
  <c r="Y54" i="17" s="1"/>
  <c r="DV15" i="22"/>
  <c r="BB13" i="22"/>
  <c r="CE27" i="18"/>
  <c r="BB12" i="22"/>
  <c r="CE13" i="18"/>
  <c r="CB58" i="18"/>
  <c r="BA14" i="22"/>
  <c r="DW14" i="22" s="1"/>
  <c r="FJ60" i="18"/>
  <c r="BA15" i="22"/>
  <c r="DW15" i="22" s="1"/>
  <c r="AZ10" i="22"/>
  <c r="DV10" i="22" s="1"/>
  <c r="BI30" i="22"/>
  <c r="EJ30" i="22" s="1"/>
  <c r="BI317" i="1"/>
  <c r="W53" i="17" l="1"/>
  <c r="D44" i="17"/>
  <c r="F44" i="17"/>
  <c r="B44" i="17"/>
  <c r="C44" i="17" s="1"/>
  <c r="R46" i="17"/>
  <c r="Q46" i="17" s="1"/>
  <c r="O47" i="17" s="1"/>
  <c r="T46" i="17"/>
  <c r="S46" i="17"/>
  <c r="V54" i="17"/>
  <c r="X54" i="17"/>
  <c r="Z54" i="17"/>
  <c r="AC53" i="17"/>
  <c r="AD53" i="17"/>
  <c r="DX12" i="22"/>
  <c r="DX13" i="22"/>
  <c r="BC12" i="22"/>
  <c r="G11" i="12" s="1"/>
  <c r="BC13" i="22"/>
  <c r="G12" i="12" s="1"/>
  <c r="BA10" i="22"/>
  <c r="DW10" i="22" s="1"/>
  <c r="BD12" i="22"/>
  <c r="DY12" i="22" s="1"/>
  <c r="CF13" i="18"/>
  <c r="BJ317" i="1"/>
  <c r="BJ30" i="22"/>
  <c r="EK30" i="22" s="1"/>
  <c r="FM60" i="18"/>
  <c r="BB15" i="22"/>
  <c r="CF27" i="18"/>
  <c r="BD13" i="22"/>
  <c r="BB14" i="22"/>
  <c r="CE58" i="18"/>
  <c r="H44" i="17" l="1"/>
  <c r="G44" i="17" s="1"/>
  <c r="E45" i="17" s="1"/>
  <c r="B45" i="17" s="1"/>
  <c r="J44" i="17"/>
  <c r="I44" i="17"/>
  <c r="L47" i="17"/>
  <c r="M47" i="17" s="1"/>
  <c r="N47" i="17"/>
  <c r="P47" i="17"/>
  <c r="AD54" i="17"/>
  <c r="AC54" i="17"/>
  <c r="AB54" i="17"/>
  <c r="AA54" i="17" s="1"/>
  <c r="Y55" i="17" s="1"/>
  <c r="W54" i="17"/>
  <c r="DX14" i="22"/>
  <c r="DX15" i="22"/>
  <c r="DY13" i="22"/>
  <c r="BC15" i="22"/>
  <c r="G14" i="12" s="1"/>
  <c r="G45" i="25" s="1"/>
  <c r="CG27" i="18"/>
  <c r="BE13" i="22"/>
  <c r="DZ13" i="22" s="1"/>
  <c r="BK30" i="22"/>
  <c r="EL30" i="22" s="1"/>
  <c r="BK317" i="1"/>
  <c r="BD14" i="22"/>
  <c r="CF58" i="18"/>
  <c r="BE12" i="22"/>
  <c r="DZ12" i="22" s="1"/>
  <c r="CG13" i="18"/>
  <c r="BB10" i="22"/>
  <c r="BC14" i="22"/>
  <c r="G13" i="12" s="1"/>
  <c r="G44" i="25" s="1"/>
  <c r="FN60" i="18"/>
  <c r="BD15" i="22"/>
  <c r="DY15" i="22" s="1"/>
  <c r="G46" i="25" l="1"/>
  <c r="E37" i="26" s="1"/>
  <c r="C45" i="17"/>
  <c r="F45" i="17"/>
  <c r="H45" i="17" s="1"/>
  <c r="G45" i="17" s="1"/>
  <c r="E46" i="17" s="1"/>
  <c r="D45" i="17"/>
  <c r="R47" i="17"/>
  <c r="Q47" i="17" s="1"/>
  <c r="O48" i="17" s="1"/>
  <c r="L48" i="17" s="1"/>
  <c r="S47" i="17"/>
  <c r="T47" i="17"/>
  <c r="X55" i="17"/>
  <c r="V55" i="17"/>
  <c r="W55" i="17" s="1"/>
  <c r="Z55" i="17"/>
  <c r="DX10" i="22"/>
  <c r="DY14" i="22"/>
  <c r="G10" i="12"/>
  <c r="G7" i="13" s="1"/>
  <c r="BC10" i="22"/>
  <c r="BF12" i="22"/>
  <c r="EA12" i="22" s="1"/>
  <c r="CH13" i="18"/>
  <c r="BL317" i="1"/>
  <c r="BL30" i="22"/>
  <c r="EM30" i="22" s="1"/>
  <c r="FO60" i="18"/>
  <c r="BE15" i="22"/>
  <c r="BE14" i="22"/>
  <c r="DZ14" i="22" s="1"/>
  <c r="CG58" i="18"/>
  <c r="BD10" i="22"/>
  <c r="BF13" i="22"/>
  <c r="EA13" i="22" s="1"/>
  <c r="CH27" i="18"/>
  <c r="AB55" i="17" l="1"/>
  <c r="AA55" i="17" s="1"/>
  <c r="Y56" i="17" s="1"/>
  <c r="V56" i="17" s="1"/>
  <c r="F46" i="17"/>
  <c r="B46" i="17"/>
  <c r="C46" i="17" s="1"/>
  <c r="D46" i="17"/>
  <c r="I46" i="17" s="1"/>
  <c r="I45" i="17"/>
  <c r="J45" i="17"/>
  <c r="M48" i="17"/>
  <c r="N48" i="17"/>
  <c r="S48" i="17" s="1"/>
  <c r="P48" i="17"/>
  <c r="R48" i="17" s="1"/>
  <c r="Q48" i="17" s="1"/>
  <c r="O49" i="17" s="1"/>
  <c r="AC55" i="17"/>
  <c r="AD55" i="17"/>
  <c r="DY10" i="22"/>
  <c r="DZ15" i="22"/>
  <c r="BF14" i="22"/>
  <c r="EA14" i="22" s="1"/>
  <c r="CH58" i="18"/>
  <c r="BG13" i="22"/>
  <c r="EB13" i="22" s="1"/>
  <c r="CI27" i="18"/>
  <c r="BE10" i="22"/>
  <c r="DZ10" i="22" s="1"/>
  <c r="BM30" i="22"/>
  <c r="EN30" i="22" s="1"/>
  <c r="BM317" i="1"/>
  <c r="BG12" i="22"/>
  <c r="EB12" i="22" s="1"/>
  <c r="CI13" i="18"/>
  <c r="BF15" i="22"/>
  <c r="FP60" i="18"/>
  <c r="AB56" i="17" l="1"/>
  <c r="AA56" i="17" s="1"/>
  <c r="Y57" i="17" s="1"/>
  <c r="Z57" i="17" s="1"/>
  <c r="W56" i="17"/>
  <c r="X56" i="17"/>
  <c r="AD56" i="17" s="1"/>
  <c r="Z56" i="17"/>
  <c r="H46" i="17"/>
  <c r="G46" i="17" s="1"/>
  <c r="E47" i="17" s="1"/>
  <c r="F47" i="17" s="1"/>
  <c r="J46" i="17"/>
  <c r="L49" i="17"/>
  <c r="M49" i="17" s="1"/>
  <c r="N49" i="17"/>
  <c r="T49" i="17" s="1"/>
  <c r="P49" i="17"/>
  <c r="T48" i="17"/>
  <c r="D47" i="17"/>
  <c r="AC56" i="17"/>
  <c r="V57" i="17"/>
  <c r="W57" i="17" s="1"/>
  <c r="EA15" i="22"/>
  <c r="BH13" i="22"/>
  <c r="EC13" i="22" s="1"/>
  <c r="CJ27" i="18"/>
  <c r="FQ60" i="18"/>
  <c r="BG15" i="22"/>
  <c r="BN317" i="1"/>
  <c r="BN30" i="22"/>
  <c r="EO30" i="22" s="1"/>
  <c r="CI58" i="18"/>
  <c r="BG14" i="22"/>
  <c r="EB14" i="22" s="1"/>
  <c r="CJ13" i="18"/>
  <c r="BH12" i="22"/>
  <c r="BF10" i="22"/>
  <c r="EA10" i="22" s="1"/>
  <c r="B47" i="17" l="1"/>
  <c r="C47" i="17" s="1"/>
  <c r="X57" i="17"/>
  <c r="AD57" i="17" s="1"/>
  <c r="AB57" i="17"/>
  <c r="AA57" i="17" s="1"/>
  <c r="Y58" i="17" s="1"/>
  <c r="X58" i="17" s="1"/>
  <c r="S49" i="17"/>
  <c r="R49" i="17"/>
  <c r="Q49" i="17" s="1"/>
  <c r="O50" i="17" s="1"/>
  <c r="L50" i="17" s="1"/>
  <c r="M50" i="17" s="1"/>
  <c r="H47" i="17"/>
  <c r="G47" i="17" s="1"/>
  <c r="E48" i="17" s="1"/>
  <c r="I47" i="17"/>
  <c r="J47" i="17"/>
  <c r="V58" i="17"/>
  <c r="W58" i="17"/>
  <c r="EC12" i="22"/>
  <c r="EB15" i="22"/>
  <c r="BO30" i="22"/>
  <c r="BP317" i="1"/>
  <c r="BG10" i="22"/>
  <c r="EB10" i="22" s="1"/>
  <c r="BH14" i="22"/>
  <c r="EC14" i="22" s="1"/>
  <c r="CJ58" i="18"/>
  <c r="FR60" i="18"/>
  <c r="BH15" i="22"/>
  <c r="CK27" i="18"/>
  <c r="BI13" i="22"/>
  <c r="ED13" i="22" s="1"/>
  <c r="EE13" i="22" s="1"/>
  <c r="M12" i="12" s="1"/>
  <c r="BI12" i="22"/>
  <c r="ED12" i="22" s="1"/>
  <c r="EE12" i="22" s="1"/>
  <c r="M11" i="12" s="1"/>
  <c r="CK13" i="18"/>
  <c r="AC57" i="17" l="1"/>
  <c r="Z58" i="17"/>
  <c r="AB58" i="17" s="1"/>
  <c r="AA58" i="17" s="1"/>
  <c r="Y59" i="17" s="1"/>
  <c r="P50" i="17"/>
  <c r="R50" i="17" s="1"/>
  <c r="Q50" i="17" s="1"/>
  <c r="O51" i="17" s="1"/>
  <c r="P51" i="17" s="1"/>
  <c r="N50" i="17"/>
  <c r="D48" i="17"/>
  <c r="F48" i="17"/>
  <c r="B48" i="17"/>
  <c r="C48" i="17" s="1"/>
  <c r="AC58" i="17"/>
  <c r="AD58" i="17"/>
  <c r="EC15" i="22"/>
  <c r="EP30" i="22"/>
  <c r="BP30" i="22"/>
  <c r="H26" i="12" s="1"/>
  <c r="BQ30" i="22"/>
  <c r="BQ317" i="1"/>
  <c r="BH10" i="22"/>
  <c r="EC10" i="22" s="1"/>
  <c r="BI15" i="22"/>
  <c r="ED15" i="22" s="1"/>
  <c r="EE15" i="22" s="1"/>
  <c r="M14" i="12" s="1"/>
  <c r="M45" i="25" s="1"/>
  <c r="FS60" i="18"/>
  <c r="BI14" i="22"/>
  <c r="ED14" i="22" s="1"/>
  <c r="EE14" i="22" s="1"/>
  <c r="M13" i="12" s="1"/>
  <c r="M44" i="25" s="1"/>
  <c r="CK58" i="18"/>
  <c r="BJ13" i="22"/>
  <c r="EF13" i="22" s="1"/>
  <c r="CL27" i="18"/>
  <c r="BJ12" i="22"/>
  <c r="EF12" i="22" s="1"/>
  <c r="CL13" i="18"/>
  <c r="M46" i="25" l="1"/>
  <c r="K37" i="26" s="1"/>
  <c r="Z59" i="17"/>
  <c r="X59" i="17"/>
  <c r="AC59" i="17" s="1"/>
  <c r="V59" i="17"/>
  <c r="W59" i="17" s="1"/>
  <c r="T50" i="17"/>
  <c r="S50" i="17"/>
  <c r="N51" i="17"/>
  <c r="S51" i="17" s="1"/>
  <c r="L51" i="17"/>
  <c r="M51" i="17" s="1"/>
  <c r="H48" i="17"/>
  <c r="G48" i="17" s="1"/>
  <c r="E49" i="17" s="1"/>
  <c r="J48" i="17"/>
  <c r="I48" i="17"/>
  <c r="M10" i="12"/>
  <c r="M7" i="13" s="1"/>
  <c r="EQ30" i="22"/>
  <c r="ER30" i="22" s="1"/>
  <c r="N26" i="12" s="1"/>
  <c r="H145" i="38" s="1"/>
  <c r="P145" i="38" s="1"/>
  <c r="I144" i="34"/>
  <c r="Q144" i="34" s="1"/>
  <c r="H17" i="13"/>
  <c r="H54" i="25"/>
  <c r="BR317" i="1"/>
  <c r="BR30" i="22"/>
  <c r="BI10" i="22"/>
  <c r="CM13" i="18"/>
  <c r="BK12" i="22"/>
  <c r="EG12" i="22" s="1"/>
  <c r="BJ14" i="22"/>
  <c r="EF14" i="22" s="1"/>
  <c r="CL58" i="18"/>
  <c r="CM27" i="18"/>
  <c r="BK13" i="22"/>
  <c r="EG13" i="22" s="1"/>
  <c r="FT60" i="18"/>
  <c r="BJ15" i="22"/>
  <c r="AD59" i="17" l="1"/>
  <c r="AB59" i="17"/>
  <c r="AA59" i="17" s="1"/>
  <c r="Y60" i="17" s="1"/>
  <c r="X60" i="17" s="1"/>
  <c r="R51" i="17"/>
  <c r="Q51" i="17" s="1"/>
  <c r="O52" i="17" s="1"/>
  <c r="N52" i="17" s="1"/>
  <c r="T51" i="17"/>
  <c r="D49" i="17"/>
  <c r="F49" i="17"/>
  <c r="B49" i="17"/>
  <c r="C49" i="17" s="1"/>
  <c r="Z60" i="17"/>
  <c r="N17" i="13"/>
  <c r="N54" i="25"/>
  <c r="EF15" i="22"/>
  <c r="ED10" i="22"/>
  <c r="EE10" i="22" s="1"/>
  <c r="ES30" i="22"/>
  <c r="BS317" i="1"/>
  <c r="BS30" i="22"/>
  <c r="BJ10" i="22"/>
  <c r="EF10" i="22" s="1"/>
  <c r="BK14" i="22"/>
  <c r="CM58" i="18"/>
  <c r="FU60" i="18"/>
  <c r="BK15" i="22"/>
  <c r="EG15" i="22" s="1"/>
  <c r="BL13" i="22"/>
  <c r="EH13" i="22" s="1"/>
  <c r="CN27" i="18"/>
  <c r="BL12" i="22"/>
  <c r="EH12" i="22" s="1"/>
  <c r="CN13" i="18"/>
  <c r="V60" i="17" l="1"/>
  <c r="L52" i="17"/>
  <c r="M52" i="17" s="1"/>
  <c r="P52" i="17"/>
  <c r="R52" i="17" s="1"/>
  <c r="Q52" i="17" s="1"/>
  <c r="O53" i="17" s="1"/>
  <c r="L53" i="17" s="1"/>
  <c r="T52" i="17"/>
  <c r="S52" i="17"/>
  <c r="H49" i="17"/>
  <c r="G49" i="17" s="1"/>
  <c r="E50" i="17" s="1"/>
  <c r="J49" i="17"/>
  <c r="I49" i="17"/>
  <c r="AC60" i="17"/>
  <c r="AD60" i="17"/>
  <c r="AB60" i="17"/>
  <c r="AA60" i="17" s="1"/>
  <c r="Y61" i="17" s="1"/>
  <c r="W60" i="17"/>
  <c r="EG14" i="22"/>
  <c r="ET30" i="22"/>
  <c r="BT317" i="1"/>
  <c r="BT30" i="22"/>
  <c r="EU30" i="22" s="1"/>
  <c r="BK10" i="22"/>
  <c r="EG10" i="22" s="1"/>
  <c r="FV60" i="18"/>
  <c r="BL15" i="22"/>
  <c r="CO27" i="18"/>
  <c r="BM13" i="22"/>
  <c r="EI13" i="22" s="1"/>
  <c r="CN58" i="18"/>
  <c r="BL14" i="22"/>
  <c r="EH14" i="22" s="1"/>
  <c r="BM12" i="22"/>
  <c r="EI12" i="22" s="1"/>
  <c r="CO13" i="18"/>
  <c r="P53" i="17" l="1"/>
  <c r="N53" i="17"/>
  <c r="S53" i="17" s="1"/>
  <c r="M53" i="17"/>
  <c r="R53" i="17"/>
  <c r="Q53" i="17" s="1"/>
  <c r="O54" i="17" s="1"/>
  <c r="P54" i="17" s="1"/>
  <c r="B50" i="17"/>
  <c r="C50" i="17" s="1"/>
  <c r="D50" i="17"/>
  <c r="F50" i="17"/>
  <c r="H50" i="17"/>
  <c r="X61" i="17"/>
  <c r="V61" i="17"/>
  <c r="Z61" i="17"/>
  <c r="W61" i="17"/>
  <c r="EH15" i="22"/>
  <c r="BU317" i="1"/>
  <c r="BU30" i="22"/>
  <c r="EV30" i="22" s="1"/>
  <c r="BL10" i="22"/>
  <c r="EH10" i="22" s="1"/>
  <c r="CO58" i="18"/>
  <c r="BM14" i="22"/>
  <c r="EI14" i="22" s="1"/>
  <c r="BM15" i="22"/>
  <c r="EI15" i="22" s="1"/>
  <c r="FW60" i="18"/>
  <c r="CP27" i="18"/>
  <c r="BN13" i="22"/>
  <c r="EJ13" i="22" s="1"/>
  <c r="BN12" i="22"/>
  <c r="EJ12" i="22" s="1"/>
  <c r="CP13" i="18"/>
  <c r="T53" i="17" l="1"/>
  <c r="L54" i="17"/>
  <c r="R54" i="17" s="1"/>
  <c r="Q54" i="17" s="1"/>
  <c r="O55" i="17" s="1"/>
  <c r="N54" i="17"/>
  <c r="S54" i="17" s="1"/>
  <c r="M54" i="17"/>
  <c r="I50" i="17"/>
  <c r="J50" i="17"/>
  <c r="G50" i="17"/>
  <c r="E51" i="17" s="1"/>
  <c r="AB61" i="17"/>
  <c r="AA61" i="17" s="1"/>
  <c r="Y62" i="17" s="1"/>
  <c r="AC61" i="17"/>
  <c r="AD61" i="17"/>
  <c r="BV317" i="1"/>
  <c r="BV30" i="22"/>
  <c r="EW30" i="22" s="1"/>
  <c r="BO12" i="22"/>
  <c r="CS13" i="18"/>
  <c r="BO13" i="22"/>
  <c r="CS27" i="18"/>
  <c r="BQ13" i="22" s="1"/>
  <c r="EL13" i="22" s="1"/>
  <c r="BM10" i="22"/>
  <c r="EI10" i="22" s="1"/>
  <c r="CP58" i="18"/>
  <c r="BN14" i="22"/>
  <c r="BN15" i="22"/>
  <c r="FX60" i="18"/>
  <c r="T54" i="17" l="1"/>
  <c r="N55" i="17"/>
  <c r="P55" i="17"/>
  <c r="L55" i="17"/>
  <c r="B51" i="17"/>
  <c r="C51" i="17" s="1"/>
  <c r="F51" i="17"/>
  <c r="D51" i="17"/>
  <c r="V62" i="17"/>
  <c r="W62" i="17" s="1"/>
  <c r="X62" i="17"/>
  <c r="Z62" i="17"/>
  <c r="AB62" i="17" s="1"/>
  <c r="AA62" i="17" s="1"/>
  <c r="Y63" i="17" s="1"/>
  <c r="BO15" i="22"/>
  <c r="EK15" i="22" s="1"/>
  <c r="GA60" i="18"/>
  <c r="EJ14" i="22"/>
  <c r="EK13" i="22"/>
  <c r="EL15" i="22"/>
  <c r="EJ15" i="22"/>
  <c r="EK12" i="22"/>
  <c r="EM15" i="22"/>
  <c r="EN15" i="22"/>
  <c r="BP13" i="22"/>
  <c r="H12" i="12" s="1"/>
  <c r="BP12" i="22"/>
  <c r="H11" i="12" s="1"/>
  <c r="BW317" i="1"/>
  <c r="BW30" i="22"/>
  <c r="EX30" i="22" s="1"/>
  <c r="CT13" i="18"/>
  <c r="BQ12" i="22"/>
  <c r="EL12" i="22" s="1"/>
  <c r="CT27" i="18"/>
  <c r="BO14" i="22"/>
  <c r="CS58" i="18"/>
  <c r="BN10" i="22"/>
  <c r="EJ10" i="22" s="1"/>
  <c r="R55" i="17" l="1"/>
  <c r="Q55" i="17" s="1"/>
  <c r="O56" i="17" s="1"/>
  <c r="L56" i="17" s="1"/>
  <c r="M56" i="17" s="1"/>
  <c r="M55" i="17"/>
  <c r="T55" i="17"/>
  <c r="S55" i="17"/>
  <c r="H51" i="17"/>
  <c r="G51" i="17" s="1"/>
  <c r="E52" i="17" s="1"/>
  <c r="I51" i="17"/>
  <c r="J51" i="17"/>
  <c r="BP15" i="22"/>
  <c r="H14" i="12" s="1"/>
  <c r="H45" i="25" s="1"/>
  <c r="Z63" i="17"/>
  <c r="V63" i="17"/>
  <c r="W63" i="17" s="1"/>
  <c r="X63" i="17"/>
  <c r="AB63" i="17"/>
  <c r="AA63" i="17" s="1"/>
  <c r="Y64" i="17" s="1"/>
  <c r="AC62" i="17"/>
  <c r="AD62" i="17"/>
  <c r="BQ15" i="22"/>
  <c r="GB60" i="18"/>
  <c r="EK14" i="22"/>
  <c r="EO15" i="22"/>
  <c r="BP14" i="22"/>
  <c r="H13" i="12" s="1"/>
  <c r="H44" i="25" s="1"/>
  <c r="BX317" i="1"/>
  <c r="BX30" i="22"/>
  <c r="EY30" i="22" s="1"/>
  <c r="BO10" i="22"/>
  <c r="CT58" i="18"/>
  <c r="BQ14" i="22"/>
  <c r="EL14" i="22" s="1"/>
  <c r="CU13" i="18"/>
  <c r="BR12" i="22"/>
  <c r="CU27" i="18"/>
  <c r="BR13" i="22"/>
  <c r="H46" i="25" l="1"/>
  <c r="F37" i="26" s="1"/>
  <c r="H10" i="12"/>
  <c r="H7" i="13" s="1"/>
  <c r="P56" i="17"/>
  <c r="R56" i="17" s="1"/>
  <c r="Q56" i="17" s="1"/>
  <c r="O57" i="17" s="1"/>
  <c r="N56" i="17"/>
  <c r="T56" i="17" s="1"/>
  <c r="F52" i="17"/>
  <c r="D52" i="17"/>
  <c r="B52" i="17"/>
  <c r="X64" i="17"/>
  <c r="V64" i="17"/>
  <c r="W64" i="17" s="1"/>
  <c r="Z64" i="17"/>
  <c r="AD63" i="17"/>
  <c r="AC63" i="17"/>
  <c r="BR15" i="22"/>
  <c r="GC60" i="18"/>
  <c r="EP15" i="22"/>
  <c r="EM12" i="22"/>
  <c r="EK10" i="22"/>
  <c r="EM13" i="22"/>
  <c r="BQ10" i="22"/>
  <c r="EL10" i="22" s="1"/>
  <c r="BP10" i="22"/>
  <c r="BY317" i="1"/>
  <c r="BY30" i="22"/>
  <c r="EZ30" i="22" s="1"/>
  <c r="CV27" i="18"/>
  <c r="BS13" i="22"/>
  <c r="CU58" i="18"/>
  <c r="BR14" i="22"/>
  <c r="EM14" i="22" s="1"/>
  <c r="CV13" i="18"/>
  <c r="BS12" i="22"/>
  <c r="H52" i="17" l="1"/>
  <c r="G52" i="17" s="1"/>
  <c r="E53" i="17" s="1"/>
  <c r="D53" i="17" s="1"/>
  <c r="N57" i="17"/>
  <c r="T57" i="17" s="1"/>
  <c r="P57" i="17"/>
  <c r="L57" i="17"/>
  <c r="M57" i="17" s="1"/>
  <c r="S56" i="17"/>
  <c r="C52" i="17"/>
  <c r="F53" i="17"/>
  <c r="B53" i="17"/>
  <c r="C53" i="17" s="1"/>
  <c r="I52" i="17"/>
  <c r="J52" i="17"/>
  <c r="AB64" i="17"/>
  <c r="AA64" i="17" s="1"/>
  <c r="Y65" i="17" s="1"/>
  <c r="AC64" i="17"/>
  <c r="AD64" i="17"/>
  <c r="BS15" i="22"/>
  <c r="GD60" i="18"/>
  <c r="EQ15" i="22"/>
  <c r="ER15" i="22" s="1"/>
  <c r="N14" i="12" s="1"/>
  <c r="N45" i="25" s="1"/>
  <c r="EN12" i="22"/>
  <c r="EN13" i="22"/>
  <c r="BR10" i="22"/>
  <c r="EM10" i="22" s="1"/>
  <c r="BZ317" i="1"/>
  <c r="BZ30" i="22"/>
  <c r="FA30" i="22" s="1"/>
  <c r="CV58" i="18"/>
  <c r="BS14" i="22"/>
  <c r="EN14" i="22" s="1"/>
  <c r="CW13" i="18"/>
  <c r="BT12" i="22"/>
  <c r="EO12" i="22" s="1"/>
  <c r="CW27" i="18"/>
  <c r="BT13" i="22"/>
  <c r="R57" i="17" l="1"/>
  <c r="Q57" i="17" s="1"/>
  <c r="O58" i="17" s="1"/>
  <c r="L58" i="17" s="1"/>
  <c r="M58" i="17" s="1"/>
  <c r="S57" i="17"/>
  <c r="H53" i="17"/>
  <c r="G53" i="17" s="1"/>
  <c r="E54" i="17" s="1"/>
  <c r="D54" i="17" s="1"/>
  <c r="I53" i="17"/>
  <c r="J53" i="17"/>
  <c r="X65" i="17"/>
  <c r="V65" i="17"/>
  <c r="W65" i="17" s="1"/>
  <c r="Z65" i="17"/>
  <c r="GE60" i="18"/>
  <c r="BT15" i="22"/>
  <c r="EO13" i="22"/>
  <c r="ES15" i="22"/>
  <c r="BS10" i="22"/>
  <c r="CA317" i="1"/>
  <c r="CB30" i="22" s="1"/>
  <c r="FD30" i="22" s="1"/>
  <c r="CA30" i="22"/>
  <c r="FB30" i="22" s="1"/>
  <c r="CX13" i="18"/>
  <c r="BU12" i="22"/>
  <c r="CX27" i="18"/>
  <c r="BU13" i="22"/>
  <c r="EP13" i="22" s="1"/>
  <c r="CW58" i="18"/>
  <c r="BT14" i="22"/>
  <c r="EO14" i="22" s="1"/>
  <c r="AB65" i="17" l="1"/>
  <c r="AA65" i="17" s="1"/>
  <c r="Y66" i="17" s="1"/>
  <c r="Z66" i="17" s="1"/>
  <c r="N58" i="17"/>
  <c r="S58" i="17" s="1"/>
  <c r="P58" i="17"/>
  <c r="R58" i="17" s="1"/>
  <c r="F54" i="17"/>
  <c r="B54" i="17"/>
  <c r="C54" i="17" s="1"/>
  <c r="T58" i="17"/>
  <c r="Q58" i="17"/>
  <c r="O59" i="17" s="1"/>
  <c r="P59" i="17" s="1"/>
  <c r="I54" i="17"/>
  <c r="J54" i="17"/>
  <c r="FE30" i="22"/>
  <c r="O26" i="12" s="1"/>
  <c r="X66" i="17"/>
  <c r="AC65" i="17"/>
  <c r="AD65" i="17"/>
  <c r="BU15" i="22"/>
  <c r="GF60" i="18"/>
  <c r="EP12" i="22"/>
  <c r="EN10" i="22"/>
  <c r="ET15" i="22"/>
  <c r="CC30" i="22"/>
  <c r="I26" i="12" s="1"/>
  <c r="I54" i="25" s="1"/>
  <c r="FC30" i="22"/>
  <c r="BT10" i="22"/>
  <c r="EO10" i="22" s="1"/>
  <c r="CY27" i="18"/>
  <c r="BV13" i="22"/>
  <c r="CX58" i="18"/>
  <c r="BU14" i="22"/>
  <c r="EP14" i="22" s="1"/>
  <c r="CY13" i="18"/>
  <c r="BV12" i="22"/>
  <c r="V66" i="17" l="1"/>
  <c r="J144" i="34"/>
  <c r="R144" i="34" s="1"/>
  <c r="N59" i="17"/>
  <c r="T59" i="17" s="1"/>
  <c r="H54" i="17"/>
  <c r="G54" i="17" s="1"/>
  <c r="E55" i="17" s="1"/>
  <c r="B55" i="17" s="1"/>
  <c r="C55" i="17" s="1"/>
  <c r="L59" i="17"/>
  <c r="M59" i="17" s="1"/>
  <c r="O54" i="25"/>
  <c r="I145" i="38"/>
  <c r="Q145" i="38" s="1"/>
  <c r="O17" i="13"/>
  <c r="AC66" i="17"/>
  <c r="AD66" i="17"/>
  <c r="I17" i="13"/>
  <c r="BV15" i="22"/>
  <c r="GG60" i="18"/>
  <c r="EU15" i="22"/>
  <c r="EQ12" i="22"/>
  <c r="ER12" i="22" s="1"/>
  <c r="N11" i="12" s="1"/>
  <c r="EQ13" i="22"/>
  <c r="ER13" i="22" s="1"/>
  <c r="N12" i="12" s="1"/>
  <c r="BU10" i="22"/>
  <c r="EP10" i="22" s="1"/>
  <c r="CY58" i="18"/>
  <c r="BV14" i="22"/>
  <c r="EQ14" i="22" s="1"/>
  <c r="ER14" i="22" s="1"/>
  <c r="N13" i="12" s="1"/>
  <c r="CZ13" i="18"/>
  <c r="BW12" i="22"/>
  <c r="ES12" i="22" s="1"/>
  <c r="CZ27" i="18"/>
  <c r="BW13" i="22"/>
  <c r="N44" i="25" l="1"/>
  <c r="N46" i="25" s="1"/>
  <c r="L37" i="26" s="1"/>
  <c r="AB66" i="17"/>
  <c r="AA66" i="17" s="1"/>
  <c r="Y67" i="17" s="1"/>
  <c r="W66" i="17"/>
  <c r="S59" i="17"/>
  <c r="D55" i="17"/>
  <c r="I55" i="17" s="1"/>
  <c r="F55" i="17"/>
  <c r="H55" i="17" s="1"/>
  <c r="G55" i="17" s="1"/>
  <c r="E56" i="17" s="1"/>
  <c r="R59" i="17"/>
  <c r="Q59" i="17" s="1"/>
  <c r="O60" i="17" s="1"/>
  <c r="N60" i="17" s="1"/>
  <c r="BW15" i="22"/>
  <c r="GH60" i="18"/>
  <c r="N10" i="12"/>
  <c r="N7" i="13" s="1"/>
  <c r="EV15" i="22"/>
  <c r="ES13" i="22"/>
  <c r="BV10" i="22"/>
  <c r="EQ10" i="22" s="1"/>
  <c r="ER10" i="22" s="1"/>
  <c r="DA13" i="18"/>
  <c r="BX12" i="22"/>
  <c r="DA27" i="18"/>
  <c r="BX13" i="22"/>
  <c r="CZ58" i="18"/>
  <c r="BW14" i="22"/>
  <c r="ES14" i="22" s="1"/>
  <c r="X67" i="17" l="1"/>
  <c r="V67" i="17"/>
  <c r="W67" i="17" s="1"/>
  <c r="Z67" i="17"/>
  <c r="J55" i="17"/>
  <c r="P60" i="17"/>
  <c r="L60" i="17"/>
  <c r="M60" i="17" s="1"/>
  <c r="D56" i="17"/>
  <c r="F56" i="17"/>
  <c r="B56" i="17"/>
  <c r="C56" i="17" s="1"/>
  <c r="T60" i="17"/>
  <c r="S60" i="17"/>
  <c r="GI60" i="18"/>
  <c r="BX15" i="22"/>
  <c r="EW15" i="22"/>
  <c r="ET13" i="22"/>
  <c r="ET12" i="22"/>
  <c r="BW10" i="22"/>
  <c r="ES10" i="22" s="1"/>
  <c r="DB27" i="18"/>
  <c r="BY13" i="22"/>
  <c r="DA58" i="18"/>
  <c r="BX14" i="22"/>
  <c r="ET14" i="22" s="1"/>
  <c r="DB13" i="18"/>
  <c r="BY12" i="22"/>
  <c r="EU12" i="22" s="1"/>
  <c r="AC67" i="17" l="1"/>
  <c r="AD67" i="17"/>
  <c r="AB67" i="17"/>
  <c r="AA67" i="17" s="1"/>
  <c r="Y68" i="17" s="1"/>
  <c r="H56" i="17"/>
  <c r="G56" i="17" s="1"/>
  <c r="E57" i="17" s="1"/>
  <c r="F57" i="17" s="1"/>
  <c r="R60" i="17"/>
  <c r="Q60" i="17" s="1"/>
  <c r="O61" i="17" s="1"/>
  <c r="L61" i="17" s="1"/>
  <c r="M61" i="17" s="1"/>
  <c r="I56" i="17"/>
  <c r="J56" i="17"/>
  <c r="BY15" i="22"/>
  <c r="GJ60" i="18"/>
  <c r="EY15" i="22"/>
  <c r="FA15" i="22"/>
  <c r="EX15" i="22"/>
  <c r="EU13" i="22"/>
  <c r="EZ15" i="22"/>
  <c r="BX10" i="22"/>
  <c r="DB58" i="18"/>
  <c r="BY14" i="22"/>
  <c r="EU14" i="22" s="1"/>
  <c r="DC13" i="18"/>
  <c r="BZ12" i="22"/>
  <c r="DC27" i="18"/>
  <c r="BZ13" i="22"/>
  <c r="EV13" i="22" s="1"/>
  <c r="Z68" i="17" l="1"/>
  <c r="X68" i="17"/>
  <c r="V68" i="17"/>
  <c r="W68" i="17" s="1"/>
  <c r="AB68" i="17"/>
  <c r="AA68" i="17" s="1"/>
  <c r="Y69" i="17" s="1"/>
  <c r="P61" i="17"/>
  <c r="B57" i="17"/>
  <c r="C57" i="17" s="1"/>
  <c r="D57" i="17"/>
  <c r="J57" i="17" s="1"/>
  <c r="N61" i="17"/>
  <c r="T61" i="17" s="1"/>
  <c r="R61" i="17"/>
  <c r="Q61" i="17" s="1"/>
  <c r="O62" i="17" s="1"/>
  <c r="P62" i="17" s="1"/>
  <c r="BZ15" i="22"/>
  <c r="FB15" i="22" s="1"/>
  <c r="GK60" i="18"/>
  <c r="EV12" i="22"/>
  <c r="ET10" i="22"/>
  <c r="BY10" i="22"/>
  <c r="EU10" i="22" s="1"/>
  <c r="DD13" i="18"/>
  <c r="CB12" i="22" s="1"/>
  <c r="EX12" i="22" s="1"/>
  <c r="CA12" i="22"/>
  <c r="DD27" i="18"/>
  <c r="CB13" i="22" s="1"/>
  <c r="EY13" i="22" s="1"/>
  <c r="CA13" i="22"/>
  <c r="EW13" i="22" s="1"/>
  <c r="DC58" i="18"/>
  <c r="BZ14" i="22"/>
  <c r="EV14" i="22" s="1"/>
  <c r="V69" i="17" l="1"/>
  <c r="W69" i="17" s="1"/>
  <c r="Z69" i="17"/>
  <c r="X69" i="17"/>
  <c r="AD68" i="17"/>
  <c r="AC68" i="17"/>
  <c r="S61" i="17"/>
  <c r="I57" i="17"/>
  <c r="H57" i="17"/>
  <c r="G57" i="17" s="1"/>
  <c r="E58" i="17" s="1"/>
  <c r="N62" i="17"/>
  <c r="T62" i="17" s="1"/>
  <c r="L62" i="17"/>
  <c r="R62" i="17" s="1"/>
  <c r="Q62" i="17" s="1"/>
  <c r="O63" i="17" s="1"/>
  <c r="GL60" i="18"/>
  <c r="CB15" i="22" s="1"/>
  <c r="CA15" i="22"/>
  <c r="FC15" i="22" s="1"/>
  <c r="FA13" i="22"/>
  <c r="EX13" i="22"/>
  <c r="FB12" i="22"/>
  <c r="EW12" i="22"/>
  <c r="FB13" i="22"/>
  <c r="EY12" i="22"/>
  <c r="FC13" i="22"/>
  <c r="EZ13" i="22"/>
  <c r="FC12" i="22"/>
  <c r="EZ12" i="22"/>
  <c r="FD12" i="22"/>
  <c r="FA12" i="22"/>
  <c r="CC13" i="22"/>
  <c r="I12" i="12" s="1"/>
  <c r="FD13" i="22"/>
  <c r="FE13" i="22" s="1"/>
  <c r="BZ10" i="22"/>
  <c r="DD58" i="18"/>
  <c r="CB14" i="22" s="1"/>
  <c r="FA14" i="22" s="1"/>
  <c r="CA14" i="22"/>
  <c r="CC12" i="22"/>
  <c r="I11" i="12" s="1"/>
  <c r="AC69" i="17" l="1"/>
  <c r="AD69" i="17"/>
  <c r="AB69" i="17"/>
  <c r="AA69" i="17" s="1"/>
  <c r="Y70" i="17" s="1"/>
  <c r="D58" i="17"/>
  <c r="F58" i="17"/>
  <c r="B58" i="17"/>
  <c r="C58" i="17" s="1"/>
  <c r="S62" i="17"/>
  <c r="M62" i="17"/>
  <c r="L63" i="17"/>
  <c r="M63" i="17" s="1"/>
  <c r="N63" i="17"/>
  <c r="T63" i="17" s="1"/>
  <c r="P63" i="17"/>
  <c r="CC15" i="22"/>
  <c r="I14" i="12" s="1"/>
  <c r="I45" i="25" s="1"/>
  <c r="FD15" i="22"/>
  <c r="FE15" i="22" s="1"/>
  <c r="O14" i="12" s="1"/>
  <c r="O45" i="25" s="1"/>
  <c r="FE12" i="22"/>
  <c r="O11" i="12" s="1"/>
  <c r="EV10" i="22"/>
  <c r="EX14" i="22"/>
  <c r="EZ14" i="22"/>
  <c r="EW14" i="22"/>
  <c r="EY14" i="22"/>
  <c r="O12" i="12"/>
  <c r="FB14" i="22"/>
  <c r="CA10" i="22"/>
  <c r="EW10" i="22" s="1"/>
  <c r="FC14" i="22"/>
  <c r="CC14" i="22"/>
  <c r="I13" i="12" s="1"/>
  <c r="I10" i="12" s="1"/>
  <c r="I7" i="13" s="1"/>
  <c r="FD14" i="22"/>
  <c r="CB10" i="22"/>
  <c r="FA10" i="22" s="1"/>
  <c r="I44" i="25" l="1"/>
  <c r="I46" i="25" s="1"/>
  <c r="G37" i="26" s="1"/>
  <c r="V70" i="17"/>
  <c r="W70" i="17" s="1"/>
  <c r="X70" i="17"/>
  <c r="Z70" i="17"/>
  <c r="AB70" i="17" s="1"/>
  <c r="AA70" i="17" s="1"/>
  <c r="Y71" i="17" s="1"/>
  <c r="I58" i="17"/>
  <c r="J58" i="17"/>
  <c r="H58" i="17"/>
  <c r="G58" i="17" s="1"/>
  <c r="E59" i="17" s="1"/>
  <c r="S63" i="17"/>
  <c r="R63" i="17"/>
  <c r="Q63" i="17" s="1"/>
  <c r="O64" i="17" s="1"/>
  <c r="FE14" i="22"/>
  <c r="O13" i="12" s="1"/>
  <c r="O10" i="12" s="1"/>
  <c r="O7" i="13" s="1"/>
  <c r="EY10" i="22"/>
  <c r="EX10" i="22"/>
  <c r="FB10" i="22"/>
  <c r="FC10" i="22"/>
  <c r="EZ10" i="22"/>
  <c r="CC10" i="22"/>
  <c r="FD10" i="22"/>
  <c r="O44" i="25" l="1"/>
  <c r="O46" i="25" s="1"/>
  <c r="M37" i="26" s="1"/>
  <c r="X71" i="17"/>
  <c r="V71" i="17"/>
  <c r="W71" i="17"/>
  <c r="Z71" i="17"/>
  <c r="AD70" i="17"/>
  <c r="AC70" i="17"/>
  <c r="F59" i="17"/>
  <c r="D59" i="17"/>
  <c r="B59" i="17"/>
  <c r="C59" i="17" s="1"/>
  <c r="L64" i="17"/>
  <c r="P64" i="17"/>
  <c r="N64" i="17"/>
  <c r="FE10" i="22"/>
  <c r="AB71" i="17" l="1"/>
  <c r="AA71" i="17" s="1"/>
  <c r="Y72" i="17" s="1"/>
  <c r="AD71" i="17"/>
  <c r="AC71" i="17"/>
  <c r="H59" i="17"/>
  <c r="G59" i="17" s="1"/>
  <c r="E60" i="17" s="1"/>
  <c r="D60" i="17" s="1"/>
  <c r="I59" i="17"/>
  <c r="J59" i="17"/>
  <c r="T64" i="17"/>
  <c r="S64" i="17"/>
  <c r="M64" i="17"/>
  <c r="R64" i="17"/>
  <c r="Q64" i="17" s="1"/>
  <c r="O65" i="17" s="1"/>
  <c r="V72" i="17" l="1"/>
  <c r="W72" i="17" s="1"/>
  <c r="Z72" i="17"/>
  <c r="X72" i="17"/>
  <c r="F60" i="17"/>
  <c r="B60" i="17"/>
  <c r="C60" i="17" s="1"/>
  <c r="J60" i="17"/>
  <c r="I60" i="17"/>
  <c r="L65" i="17"/>
  <c r="M65" i="17" s="1"/>
  <c r="N65" i="17"/>
  <c r="P65" i="17"/>
  <c r="AD72" i="17" l="1"/>
  <c r="AC72" i="17"/>
  <c r="AB72" i="17"/>
  <c r="AA72" i="17" s="1"/>
  <c r="Y73" i="17" s="1"/>
  <c r="H60" i="17"/>
  <c r="G60" i="17" s="1"/>
  <c r="E61" i="17" s="1"/>
  <c r="R65" i="17"/>
  <c r="Q65" i="17" s="1"/>
  <c r="O66" i="17" s="1"/>
  <c r="T65" i="17"/>
  <c r="S65" i="17"/>
  <c r="X73" i="17" l="1"/>
  <c r="V73" i="17"/>
  <c r="W73" i="17" s="1"/>
  <c r="Z73" i="17"/>
  <c r="AB73" i="17"/>
  <c r="AA73" i="17" s="1"/>
  <c r="Y74" i="17" s="1"/>
  <c r="B61" i="17"/>
  <c r="F61" i="17"/>
  <c r="D61" i="17"/>
  <c r="L66" i="17"/>
  <c r="M66" i="17" s="1"/>
  <c r="P66" i="17"/>
  <c r="N66" i="17"/>
  <c r="Z74" i="17" l="1"/>
  <c r="X74" i="17"/>
  <c r="V74" i="17"/>
  <c r="AB74" i="17" s="1"/>
  <c r="AA74" i="17" s="1"/>
  <c r="Y75" i="17" s="1"/>
  <c r="AC73" i="17"/>
  <c r="AD73" i="17"/>
  <c r="I61" i="17"/>
  <c r="J61" i="17"/>
  <c r="C61" i="17"/>
  <c r="H61" i="17"/>
  <c r="G61" i="17" s="1"/>
  <c r="E62" i="17" s="1"/>
  <c r="R66" i="17"/>
  <c r="Q66" i="17" s="1"/>
  <c r="O67" i="17" s="1"/>
  <c r="P67" i="17" s="1"/>
  <c r="S66" i="17"/>
  <c r="T66" i="17"/>
  <c r="W74" i="17" l="1"/>
  <c r="X75" i="17"/>
  <c r="Z75" i="17"/>
  <c r="V75" i="17"/>
  <c r="W75" i="17" s="1"/>
  <c r="AC74" i="17"/>
  <c r="AD74" i="17"/>
  <c r="F62" i="17"/>
  <c r="D62" i="17"/>
  <c r="B62" i="17"/>
  <c r="C62" i="17" s="1"/>
  <c r="L67" i="17"/>
  <c r="M67" i="17" s="1"/>
  <c r="N67" i="17"/>
  <c r="S67" i="17" s="1"/>
  <c r="AC75" i="17" l="1"/>
  <c r="AD75" i="17"/>
  <c r="AB75" i="17"/>
  <c r="AA75" i="17" s="1"/>
  <c r="Y76" i="17" s="1"/>
  <c r="R67" i="17"/>
  <c r="Q67" i="17" s="1"/>
  <c r="O68" i="17" s="1"/>
  <c r="P68" i="17" s="1"/>
  <c r="H62" i="17"/>
  <c r="G62" i="17" s="1"/>
  <c r="E63" i="17" s="1"/>
  <c r="F63" i="17" s="1"/>
  <c r="I62" i="17"/>
  <c r="J62" i="17"/>
  <c r="T67" i="17"/>
  <c r="Z76" i="17" l="1"/>
  <c r="V76" i="17"/>
  <c r="W76" i="17" s="1"/>
  <c r="X76" i="17"/>
  <c r="AB76" i="17"/>
  <c r="AA76" i="17" s="1"/>
  <c r="Y77" i="17" s="1"/>
  <c r="L68" i="17"/>
  <c r="M68" i="17" s="1"/>
  <c r="N68" i="17"/>
  <c r="T68" i="17" s="1"/>
  <c r="B63" i="17"/>
  <c r="D63" i="17"/>
  <c r="J63" i="17" s="1"/>
  <c r="C63" i="17"/>
  <c r="H63" i="17"/>
  <c r="G63" i="17" s="1"/>
  <c r="E64" i="17" s="1"/>
  <c r="X77" i="17" l="1"/>
  <c r="Z77" i="17"/>
  <c r="V77" i="17"/>
  <c r="W77" i="17" s="1"/>
  <c r="AB77" i="17"/>
  <c r="AA77" i="17" s="1"/>
  <c r="Y78" i="17" s="1"/>
  <c r="AC76" i="17"/>
  <c r="AD76" i="17"/>
  <c r="S68" i="17"/>
  <c r="R68" i="17"/>
  <c r="Q68" i="17" s="1"/>
  <c r="O69" i="17" s="1"/>
  <c r="N69" i="17" s="1"/>
  <c r="T69" i="17" s="1"/>
  <c r="I63" i="17"/>
  <c r="F64" i="17"/>
  <c r="D64" i="17"/>
  <c r="B64" i="17"/>
  <c r="C64" i="17" s="1"/>
  <c r="V78" i="17" l="1"/>
  <c r="W78" i="17" s="1"/>
  <c r="X78" i="17"/>
  <c r="Z78" i="17"/>
  <c r="AD77" i="17"/>
  <c r="AC77" i="17"/>
  <c r="S69" i="17"/>
  <c r="L69" i="17"/>
  <c r="M69" i="17" s="1"/>
  <c r="P69" i="17"/>
  <c r="H64" i="17"/>
  <c r="G64" i="17" s="1"/>
  <c r="E65" i="17" s="1"/>
  <c r="I64" i="17"/>
  <c r="J64" i="17"/>
  <c r="R69" i="17"/>
  <c r="Q69" i="17" s="1"/>
  <c r="O70" i="17" s="1"/>
  <c r="P70" i="17" s="1"/>
  <c r="AD78" i="17" l="1"/>
  <c r="AC78" i="17"/>
  <c r="AB78" i="17"/>
  <c r="AA78" i="17" s="1"/>
  <c r="Y79" i="17" s="1"/>
  <c r="N70" i="17"/>
  <c r="S70" i="17" s="1"/>
  <c r="L70" i="17"/>
  <c r="R70" i="17" s="1"/>
  <c r="Q70" i="17" s="1"/>
  <c r="O71" i="17" s="1"/>
  <c r="L71" i="17" s="1"/>
  <c r="M71" i="17" s="1"/>
  <c r="F65" i="17"/>
  <c r="B65" i="17"/>
  <c r="C65" i="17" s="1"/>
  <c r="D65" i="17"/>
  <c r="M70" i="17"/>
  <c r="X79" i="17" l="1"/>
  <c r="V79" i="17"/>
  <c r="W79" i="17" s="1"/>
  <c r="Z79" i="17"/>
  <c r="AB79" i="17" s="1"/>
  <c r="AA79" i="17" s="1"/>
  <c r="Y80" i="17" s="1"/>
  <c r="P71" i="17"/>
  <c r="T70" i="17"/>
  <c r="H65" i="17"/>
  <c r="G65" i="17" s="1"/>
  <c r="E66" i="17" s="1"/>
  <c r="B66" i="17" s="1"/>
  <c r="C66" i="17" s="1"/>
  <c r="N71" i="17"/>
  <c r="T71" i="17" s="1"/>
  <c r="F66" i="17"/>
  <c r="J65" i="17"/>
  <c r="I65" i="17"/>
  <c r="R71" i="17"/>
  <c r="Q71" i="17" s="1"/>
  <c r="O72" i="17" s="1"/>
  <c r="D66" i="17" l="1"/>
  <c r="X80" i="17"/>
  <c r="V80" i="17"/>
  <c r="W80" i="17" s="1"/>
  <c r="Z80" i="17"/>
  <c r="AB80" i="17" s="1"/>
  <c r="AA80" i="17" s="1"/>
  <c r="Y81" i="17" s="1"/>
  <c r="AC79" i="17"/>
  <c r="AD79" i="17"/>
  <c r="S71" i="17"/>
  <c r="H66" i="17"/>
  <c r="G66" i="17" s="1"/>
  <c r="E67" i="17" s="1"/>
  <c r="F67" i="17" s="1"/>
  <c r="H67" i="17" s="1"/>
  <c r="G67" i="17" s="1"/>
  <c r="E68" i="17" s="1"/>
  <c r="J66" i="17"/>
  <c r="I66" i="17"/>
  <c r="L72" i="17"/>
  <c r="M72" i="17" s="1"/>
  <c r="P72" i="17"/>
  <c r="N72" i="17"/>
  <c r="B67" i="17" l="1"/>
  <c r="C67" i="17" s="1"/>
  <c r="Z81" i="17"/>
  <c r="AB81" i="17" s="1"/>
  <c r="AA81" i="17" s="1"/>
  <c r="Y82" i="17" s="1"/>
  <c r="V81" i="17"/>
  <c r="X81" i="17"/>
  <c r="W81" i="17"/>
  <c r="AC80" i="17"/>
  <c r="AD80" i="17"/>
  <c r="D67" i="17"/>
  <c r="J67" i="17" s="1"/>
  <c r="F68" i="17"/>
  <c r="B68" i="17"/>
  <c r="C68" i="17" s="1"/>
  <c r="D68" i="17"/>
  <c r="R72" i="17"/>
  <c r="Q72" i="17" s="1"/>
  <c r="O73" i="17" s="1"/>
  <c r="P73" i="17" s="1"/>
  <c r="S72" i="17"/>
  <c r="T72" i="17"/>
  <c r="I67" i="17" l="1"/>
  <c r="AD81" i="17"/>
  <c r="AC81" i="17"/>
  <c r="Z82" i="17"/>
  <c r="X82" i="17"/>
  <c r="V82" i="17"/>
  <c r="W82" i="17" s="1"/>
  <c r="H68" i="17"/>
  <c r="G68" i="17" s="1"/>
  <c r="E69" i="17" s="1"/>
  <c r="F69" i="17" s="1"/>
  <c r="J68" i="17"/>
  <c r="I68" i="17"/>
  <c r="N73" i="17"/>
  <c r="T73" i="17" s="1"/>
  <c r="L73" i="17"/>
  <c r="M73" i="17" s="1"/>
  <c r="AC82" i="17" l="1"/>
  <c r="AD82" i="17"/>
  <c r="AB82" i="17"/>
  <c r="AA82" i="17" s="1"/>
  <c r="Y83" i="17" s="1"/>
  <c r="D69" i="17"/>
  <c r="I69" i="17" s="1"/>
  <c r="R73" i="17"/>
  <c r="Q73" i="17" s="1"/>
  <c r="O74" i="17" s="1"/>
  <c r="P74" i="17" s="1"/>
  <c r="B69" i="17"/>
  <c r="C69" i="17" s="1"/>
  <c r="S73" i="17"/>
  <c r="J69" i="17" l="1"/>
  <c r="Z83" i="17"/>
  <c r="V83" i="17"/>
  <c r="W83" i="17" s="1"/>
  <c r="X83" i="17"/>
  <c r="L74" i="17"/>
  <c r="M74" i="17" s="1"/>
  <c r="N74" i="17"/>
  <c r="T74" i="17" s="1"/>
  <c r="R74" i="17"/>
  <c r="Q74" i="17" s="1"/>
  <c r="O75" i="17" s="1"/>
  <c r="L75" i="17" s="1"/>
  <c r="M75" i="17" s="1"/>
  <c r="H69" i="17"/>
  <c r="G69" i="17" s="1"/>
  <c r="E70" i="17" s="1"/>
  <c r="AD83" i="17" l="1"/>
  <c r="AC83" i="17"/>
  <c r="AB83" i="17"/>
  <c r="AA83" i="17" s="1"/>
  <c r="Y84" i="17" s="1"/>
  <c r="S74" i="17"/>
  <c r="P75" i="17"/>
  <c r="N75" i="17"/>
  <c r="T75" i="17" s="1"/>
  <c r="F70" i="17"/>
  <c r="B70" i="17"/>
  <c r="C70" i="17" s="1"/>
  <c r="H70" i="17"/>
  <c r="G70" i="17" s="1"/>
  <c r="E71" i="17" s="1"/>
  <c r="D70" i="17"/>
  <c r="R75" i="17"/>
  <c r="Q75" i="17" s="1"/>
  <c r="O76" i="17" s="1"/>
  <c r="N76" i="17" s="1"/>
  <c r="W84" i="17" l="1"/>
  <c r="V84" i="17"/>
  <c r="X84" i="17"/>
  <c r="Z84" i="17"/>
  <c r="AB84" i="17" s="1"/>
  <c r="AA84" i="17" s="1"/>
  <c r="Y85" i="17" s="1"/>
  <c r="S75" i="17"/>
  <c r="I70" i="17"/>
  <c r="J70" i="17"/>
  <c r="B71" i="17"/>
  <c r="C71" i="17" s="1"/>
  <c r="D71" i="17"/>
  <c r="F71" i="17"/>
  <c r="P76" i="17"/>
  <c r="L76" i="17"/>
  <c r="M76" i="17" s="1"/>
  <c r="S76" i="17"/>
  <c r="T76" i="17"/>
  <c r="V85" i="17" l="1"/>
  <c r="W85" i="17"/>
  <c r="Z85" i="17"/>
  <c r="AB85" i="17" s="1"/>
  <c r="AA85" i="17" s="1"/>
  <c r="Y86" i="17" s="1"/>
  <c r="X85" i="17"/>
  <c r="AD84" i="17"/>
  <c r="AC84" i="17"/>
  <c r="H71" i="17"/>
  <c r="G71" i="17" s="1"/>
  <c r="E72" i="17" s="1"/>
  <c r="I71" i="17"/>
  <c r="J71" i="17"/>
  <c r="R76" i="17"/>
  <c r="Q76" i="17" s="1"/>
  <c r="O77" i="17" s="1"/>
  <c r="P77" i="17" s="1"/>
  <c r="X86" i="17" l="1"/>
  <c r="V86" i="17"/>
  <c r="W86" i="17" s="1"/>
  <c r="AB86" i="17"/>
  <c r="AA86" i="17" s="1"/>
  <c r="Y87" i="17" s="1"/>
  <c r="Z86" i="17"/>
  <c r="AC85" i="17"/>
  <c r="AD85" i="17"/>
  <c r="F72" i="17"/>
  <c r="B72" i="17"/>
  <c r="C72" i="17" s="1"/>
  <c r="D72" i="17"/>
  <c r="H72" i="17"/>
  <c r="G72" i="17" s="1"/>
  <c r="E73" i="17" s="1"/>
  <c r="L77" i="17"/>
  <c r="M77" i="17" s="1"/>
  <c r="N77" i="17"/>
  <c r="T77" i="17" s="1"/>
  <c r="R77" i="17"/>
  <c r="Q77" i="17" s="1"/>
  <c r="O78" i="17" s="1"/>
  <c r="Z87" i="17" l="1"/>
  <c r="V87" i="17"/>
  <c r="W87" i="17" s="1"/>
  <c r="X87" i="17"/>
  <c r="AB87" i="17"/>
  <c r="AA87" i="17" s="1"/>
  <c r="Y88" i="17" s="1"/>
  <c r="AC86" i="17"/>
  <c r="AD86" i="17"/>
  <c r="N78" i="17"/>
  <c r="T78" i="17" s="1"/>
  <c r="S77" i="17"/>
  <c r="D73" i="17"/>
  <c r="F73" i="17"/>
  <c r="B73" i="17"/>
  <c r="C73" i="17" s="1"/>
  <c r="I72" i="17"/>
  <c r="J72" i="17"/>
  <c r="L78" i="17"/>
  <c r="M78" i="17" s="1"/>
  <c r="P78" i="17"/>
  <c r="S78" i="17" l="1"/>
  <c r="Z88" i="17"/>
  <c r="AB88" i="17" s="1"/>
  <c r="AA88" i="17" s="1"/>
  <c r="Y89" i="17" s="1"/>
  <c r="X88" i="17"/>
  <c r="V88" i="17"/>
  <c r="W88" i="17"/>
  <c r="AC87" i="17"/>
  <c r="AD87" i="17"/>
  <c r="H73" i="17"/>
  <c r="G73" i="17" s="1"/>
  <c r="E74" i="17" s="1"/>
  <c r="F74" i="17" s="1"/>
  <c r="J73" i="17"/>
  <c r="I73" i="17"/>
  <c r="R78" i="17"/>
  <c r="Q78" i="17" s="1"/>
  <c r="O79" i="17" s="1"/>
  <c r="P79" i="17" s="1"/>
  <c r="B74" i="17" l="1"/>
  <c r="C74" i="17" s="1"/>
  <c r="AD88" i="17"/>
  <c r="AC88" i="17"/>
  <c r="X89" i="17"/>
  <c r="V89" i="17"/>
  <c r="W89" i="17" s="1"/>
  <c r="Z89" i="17"/>
  <c r="AB89" i="17"/>
  <c r="AA89" i="17" s="1"/>
  <c r="Y90" i="17" s="1"/>
  <c r="D74" i="17"/>
  <c r="J74" i="17" s="1"/>
  <c r="H74" i="17"/>
  <c r="G74" i="17" s="1"/>
  <c r="E75" i="17" s="1"/>
  <c r="D75" i="17" s="1"/>
  <c r="L79" i="17"/>
  <c r="M79" i="17" s="1"/>
  <c r="N79" i="17"/>
  <c r="T79" i="17" s="1"/>
  <c r="I74" i="17" l="1"/>
  <c r="Z90" i="17"/>
  <c r="V90" i="17"/>
  <c r="X90" i="17"/>
  <c r="AD89" i="17"/>
  <c r="AC89" i="17"/>
  <c r="F75" i="17"/>
  <c r="B75" i="17"/>
  <c r="J75" i="17"/>
  <c r="I75" i="17"/>
  <c r="R79" i="17"/>
  <c r="Q79" i="17" s="1"/>
  <c r="O80" i="17" s="1"/>
  <c r="L80" i="17" s="1"/>
  <c r="S79" i="17"/>
  <c r="AC90" i="17" l="1"/>
  <c r="AD90" i="17"/>
  <c r="AB90" i="17"/>
  <c r="AA90" i="17" s="1"/>
  <c r="Y91" i="17" s="1"/>
  <c r="W90" i="17"/>
  <c r="C75" i="17"/>
  <c r="H75" i="17"/>
  <c r="G75" i="17" s="1"/>
  <c r="E76" i="17" s="1"/>
  <c r="M80" i="17"/>
  <c r="P80" i="17"/>
  <c r="R80" i="17" s="1"/>
  <c r="Q80" i="17" s="1"/>
  <c r="O81" i="17" s="1"/>
  <c r="P81" i="17" s="1"/>
  <c r="N80" i="17"/>
  <c r="Z91" i="17" l="1"/>
  <c r="AB91" i="17" s="1"/>
  <c r="AA91" i="17" s="1"/>
  <c r="Y92" i="17" s="1"/>
  <c r="V91" i="17"/>
  <c r="W91" i="17"/>
  <c r="X91" i="17"/>
  <c r="F76" i="17"/>
  <c r="B76" i="17"/>
  <c r="C76" i="17" s="1"/>
  <c r="D76" i="17"/>
  <c r="N81" i="17"/>
  <c r="L81" i="17"/>
  <c r="T80" i="17"/>
  <c r="S80" i="17"/>
  <c r="AC91" i="17" l="1"/>
  <c r="AD91" i="17"/>
  <c r="X92" i="17"/>
  <c r="V92" i="17"/>
  <c r="W92" i="17" s="1"/>
  <c r="Z92" i="17"/>
  <c r="AB92" i="17"/>
  <c r="AA92" i="17" s="1"/>
  <c r="Y93" i="17" s="1"/>
  <c r="I76" i="17"/>
  <c r="J76" i="17"/>
  <c r="H76" i="17"/>
  <c r="G76" i="17" s="1"/>
  <c r="E77" i="17" s="1"/>
  <c r="M81" i="17"/>
  <c r="R81" i="17"/>
  <c r="Q81" i="17" s="1"/>
  <c r="O82" i="17" s="1"/>
  <c r="T81" i="17"/>
  <c r="S81" i="17"/>
  <c r="X93" i="17" l="1"/>
  <c r="Z93" i="17"/>
  <c r="V93" i="17"/>
  <c r="W93" i="17" s="1"/>
  <c r="AC92" i="17"/>
  <c r="AD92" i="17"/>
  <c r="B77" i="17"/>
  <c r="C77" i="17" s="1"/>
  <c r="D77" i="17"/>
  <c r="F77" i="17"/>
  <c r="H77" i="17"/>
  <c r="G77" i="17" s="1"/>
  <c r="E78" i="17" s="1"/>
  <c r="N82" i="17"/>
  <c r="L82" i="17"/>
  <c r="P82" i="17"/>
  <c r="M82" i="17"/>
  <c r="AB93" i="17" l="1"/>
  <c r="AA93" i="17" s="1"/>
  <c r="Y94" i="17" s="1"/>
  <c r="AC93" i="17"/>
  <c r="AD93" i="17"/>
  <c r="D78" i="17"/>
  <c r="B78" i="17"/>
  <c r="C78" i="17" s="1"/>
  <c r="F78" i="17"/>
  <c r="H78" i="17"/>
  <c r="G78" i="17" s="1"/>
  <c r="E79" i="17" s="1"/>
  <c r="D79" i="17" s="1"/>
  <c r="J77" i="17"/>
  <c r="I77" i="17"/>
  <c r="R82" i="17"/>
  <c r="Q82" i="17" s="1"/>
  <c r="O83" i="17" s="1"/>
  <c r="N83" i="17" s="1"/>
  <c r="T82" i="17"/>
  <c r="S82" i="17"/>
  <c r="B79" i="17" l="1"/>
  <c r="V94" i="17"/>
  <c r="W94" i="17" s="1"/>
  <c r="X94" i="17"/>
  <c r="Z94" i="17"/>
  <c r="AB94" i="17"/>
  <c r="AA94" i="17" s="1"/>
  <c r="Y95" i="17" s="1"/>
  <c r="F79" i="17"/>
  <c r="J78" i="17"/>
  <c r="I78" i="17"/>
  <c r="J79" i="17"/>
  <c r="I79" i="17"/>
  <c r="C79" i="17"/>
  <c r="H79" i="17"/>
  <c r="G79" i="17" s="1"/>
  <c r="E80" i="17" s="1"/>
  <c r="L83" i="17"/>
  <c r="M83" i="17" s="1"/>
  <c r="P83" i="17"/>
  <c r="S83" i="17"/>
  <c r="T83" i="17"/>
  <c r="AC94" i="17" l="1"/>
  <c r="AD94" i="17"/>
  <c r="V95" i="17"/>
  <c r="W95" i="17" s="1"/>
  <c r="Z95" i="17"/>
  <c r="X95" i="17"/>
  <c r="B80" i="17"/>
  <c r="C80" i="17" s="1"/>
  <c r="D80" i="17"/>
  <c r="F80" i="17"/>
  <c r="H80" i="17"/>
  <c r="G80" i="17" s="1"/>
  <c r="E81" i="17" s="1"/>
  <c r="F81" i="17" s="1"/>
  <c r="R83" i="17"/>
  <c r="Q83" i="17" s="1"/>
  <c r="O84" i="17" s="1"/>
  <c r="L84" i="17" s="1"/>
  <c r="M84" i="17" s="1"/>
  <c r="AC95" i="17" l="1"/>
  <c r="AD95" i="17"/>
  <c r="AB95" i="17"/>
  <c r="AA95" i="17" s="1"/>
  <c r="Y96" i="17" s="1"/>
  <c r="P84" i="17"/>
  <c r="D81" i="17"/>
  <c r="J81" i="17" s="1"/>
  <c r="B81" i="17"/>
  <c r="C81" i="17" s="1"/>
  <c r="R84" i="17"/>
  <c r="Q84" i="17" s="1"/>
  <c r="O85" i="17" s="1"/>
  <c r="P85" i="17" s="1"/>
  <c r="N84" i="17"/>
  <c r="J80" i="17"/>
  <c r="I80" i="17"/>
  <c r="H81" i="17"/>
  <c r="G81" i="17" s="1"/>
  <c r="E82" i="17" s="1"/>
  <c r="D82" i="17" s="1"/>
  <c r="I81" i="17"/>
  <c r="X96" i="17" l="1"/>
  <c r="V96" i="17"/>
  <c r="W96" i="17" s="1"/>
  <c r="Z96" i="17"/>
  <c r="L85" i="17"/>
  <c r="B82" i="17"/>
  <c r="C82" i="17" s="1"/>
  <c r="F82" i="17"/>
  <c r="T84" i="17"/>
  <c r="S84" i="17"/>
  <c r="N85" i="17"/>
  <c r="H82" i="17"/>
  <c r="G82" i="17" s="1"/>
  <c r="E83" i="17" s="1"/>
  <c r="M85" i="17"/>
  <c r="R85" i="17"/>
  <c r="Q85" i="17" s="1"/>
  <c r="O86" i="17" s="1"/>
  <c r="I82" i="17"/>
  <c r="J82" i="17"/>
  <c r="AD96" i="17" l="1"/>
  <c r="AC96" i="17"/>
  <c r="AB96" i="17"/>
  <c r="AA96" i="17" s="1"/>
  <c r="Y97" i="17" s="1"/>
  <c r="S85" i="17"/>
  <c r="T85" i="17"/>
  <c r="P86" i="17"/>
  <c r="N86" i="17"/>
  <c r="L86" i="17"/>
  <c r="M86" i="17" s="1"/>
  <c r="D83" i="17"/>
  <c r="B83" i="17"/>
  <c r="F83" i="17"/>
  <c r="Z97" i="17" l="1"/>
  <c r="V97" i="17"/>
  <c r="AB97" i="17" s="1"/>
  <c r="AA97" i="17" s="1"/>
  <c r="Y98" i="17" s="1"/>
  <c r="W97" i="17"/>
  <c r="X97" i="17"/>
  <c r="T86" i="17"/>
  <c r="S86" i="17"/>
  <c r="H83" i="17"/>
  <c r="R86" i="17"/>
  <c r="Q86" i="17" s="1"/>
  <c r="O87" i="17" s="1"/>
  <c r="C83" i="17"/>
  <c r="J83" i="17"/>
  <c r="I83" i="17"/>
  <c r="G83" i="17"/>
  <c r="E84" i="17" s="1"/>
  <c r="AC97" i="17" l="1"/>
  <c r="AD97" i="17"/>
  <c r="V98" i="17"/>
  <c r="W98" i="17" s="1"/>
  <c r="Z98" i="17"/>
  <c r="X98" i="17"/>
  <c r="L87" i="17"/>
  <c r="M87" i="17" s="1"/>
  <c r="N87" i="17"/>
  <c r="P87" i="17"/>
  <c r="R87" i="17"/>
  <c r="Q87" i="17" s="1"/>
  <c r="O88" i="17" s="1"/>
  <c r="P88" i="17" s="1"/>
  <c r="F84" i="17"/>
  <c r="D84" i="17"/>
  <c r="B84" i="17"/>
  <c r="C84" i="17" s="1"/>
  <c r="AB98" i="17" l="1"/>
  <c r="AA98" i="17" s="1"/>
  <c r="Y99" i="17" s="1"/>
  <c r="AD98" i="17"/>
  <c r="AC98" i="17"/>
  <c r="N88" i="17"/>
  <c r="S88" i="17" s="1"/>
  <c r="L88" i="17"/>
  <c r="M88" i="17" s="1"/>
  <c r="S87" i="17"/>
  <c r="T87" i="17"/>
  <c r="H84" i="17"/>
  <c r="G84" i="17" s="1"/>
  <c r="E85" i="17" s="1"/>
  <c r="J84" i="17"/>
  <c r="I84" i="17"/>
  <c r="V99" i="17" l="1"/>
  <c r="W99" i="17" s="1"/>
  <c r="Z99" i="17"/>
  <c r="X99" i="17"/>
  <c r="AB99" i="17"/>
  <c r="AA99" i="17" s="1"/>
  <c r="Y100" i="17" s="1"/>
  <c r="T88" i="17"/>
  <c r="R88" i="17"/>
  <c r="Q88" i="17" s="1"/>
  <c r="O89" i="17" s="1"/>
  <c r="F85" i="17"/>
  <c r="B85" i="17"/>
  <c r="C85" i="17" s="1"/>
  <c r="D85" i="17"/>
  <c r="X100" i="17" l="1"/>
  <c r="V100" i="17"/>
  <c r="W100" i="17" s="1"/>
  <c r="Z100" i="17"/>
  <c r="AB100" i="17" s="1"/>
  <c r="AA100" i="17" s="1"/>
  <c r="Y101" i="17" s="1"/>
  <c r="AD99" i="17"/>
  <c r="AC99" i="17"/>
  <c r="H85" i="17"/>
  <c r="N89" i="17"/>
  <c r="L89" i="17"/>
  <c r="M89" i="17" s="1"/>
  <c r="P89" i="17"/>
  <c r="G85" i="17"/>
  <c r="E86" i="17" s="1"/>
  <c r="J85" i="17"/>
  <c r="I85" i="17"/>
  <c r="X101" i="17" l="1"/>
  <c r="Z101" i="17"/>
  <c r="AB101" i="17" s="1"/>
  <c r="AA101" i="17" s="1"/>
  <c r="Y102" i="17" s="1"/>
  <c r="V101" i="17"/>
  <c r="W101" i="17"/>
  <c r="AC100" i="17"/>
  <c r="AD100" i="17"/>
  <c r="S89" i="17"/>
  <c r="T89" i="17"/>
  <c r="R89" i="17"/>
  <c r="Q89" i="17" s="1"/>
  <c r="O90" i="17" s="1"/>
  <c r="F86" i="17"/>
  <c r="H86" i="17" s="1"/>
  <c r="B86" i="17"/>
  <c r="C86" i="17" s="1"/>
  <c r="D86" i="17"/>
  <c r="Z102" i="17" l="1"/>
  <c r="V102" i="17"/>
  <c r="W102" i="17" s="1"/>
  <c r="X102" i="17"/>
  <c r="AC101" i="17"/>
  <c r="AD101" i="17"/>
  <c r="L90" i="17"/>
  <c r="M90" i="17" s="1"/>
  <c r="P90" i="17"/>
  <c r="N90" i="17"/>
  <c r="R90" i="17"/>
  <c r="Q90" i="17" s="1"/>
  <c r="O91" i="17" s="1"/>
  <c r="G86" i="17"/>
  <c r="E87" i="17" s="1"/>
  <c r="I86" i="17"/>
  <c r="J86" i="17"/>
  <c r="AB102" i="17" l="1"/>
  <c r="AA102" i="17" s="1"/>
  <c r="Y103" i="17" s="1"/>
  <c r="AD102" i="17"/>
  <c r="AC102" i="17"/>
  <c r="S90" i="17"/>
  <c r="T90" i="17"/>
  <c r="L91" i="17"/>
  <c r="M91" i="17" s="1"/>
  <c r="P91" i="17"/>
  <c r="N91" i="17"/>
  <c r="B87" i="17"/>
  <c r="C87" i="17" s="1"/>
  <c r="F87" i="17"/>
  <c r="D87" i="17"/>
  <c r="Z103" i="17" l="1"/>
  <c r="X103" i="17"/>
  <c r="V103" i="17"/>
  <c r="W103" i="17" s="1"/>
  <c r="T91" i="17"/>
  <c r="S91" i="17"/>
  <c r="R91" i="17"/>
  <c r="Q91" i="17" s="1"/>
  <c r="O92" i="17" s="1"/>
  <c r="I87" i="17"/>
  <c r="J87" i="17"/>
  <c r="H87" i="17"/>
  <c r="G87" i="17" s="1"/>
  <c r="E88" i="17" s="1"/>
  <c r="AD103" i="17" l="1"/>
  <c r="AC103" i="17"/>
  <c r="AB103" i="17"/>
  <c r="AA103" i="17" s="1"/>
  <c r="Y104" i="17" s="1"/>
  <c r="P92" i="17"/>
  <c r="N92" i="17"/>
  <c r="L92" i="17"/>
  <c r="M92" i="17" s="1"/>
  <c r="B88" i="17"/>
  <c r="C88" i="17" s="1"/>
  <c r="D88" i="17"/>
  <c r="F88" i="17"/>
  <c r="V104" i="17" l="1"/>
  <c r="W104" i="17" s="1"/>
  <c r="Z104" i="17"/>
  <c r="X104" i="17"/>
  <c r="S92" i="17"/>
  <c r="T92" i="17"/>
  <c r="R92" i="17"/>
  <c r="Q92" i="17" s="1"/>
  <c r="O93" i="17" s="1"/>
  <c r="H88" i="17"/>
  <c r="G88" i="17" s="1"/>
  <c r="E89" i="17" s="1"/>
  <c r="I88" i="17"/>
  <c r="J88" i="17"/>
  <c r="AD104" i="17" l="1"/>
  <c r="AC104" i="17"/>
  <c r="AB104" i="17"/>
  <c r="AA104" i="17" s="1"/>
  <c r="Y105" i="17" s="1"/>
  <c r="L93" i="17"/>
  <c r="P93" i="17"/>
  <c r="N93" i="17"/>
  <c r="M93" i="17"/>
  <c r="F89" i="17"/>
  <c r="B89" i="17"/>
  <c r="C89" i="17" s="1"/>
  <c r="D89" i="17"/>
  <c r="Z105" i="17" l="1"/>
  <c r="V105" i="17"/>
  <c r="AB105" i="17" s="1"/>
  <c r="AA105" i="17" s="1"/>
  <c r="Y106" i="17" s="1"/>
  <c r="X105" i="17"/>
  <c r="R93" i="17"/>
  <c r="Q93" i="17" s="1"/>
  <c r="O94" i="17" s="1"/>
  <c r="P94" i="17" s="1"/>
  <c r="T93" i="17"/>
  <c r="S93" i="17"/>
  <c r="H89" i="17"/>
  <c r="G89" i="17" s="1"/>
  <c r="E90" i="17" s="1"/>
  <c r="I89" i="17"/>
  <c r="J89" i="17"/>
  <c r="AB106" i="17" l="1"/>
  <c r="AA106" i="17" s="1"/>
  <c r="Y107" i="17" s="1"/>
  <c r="W106" i="17"/>
  <c r="V106" i="17"/>
  <c r="X106" i="17"/>
  <c r="Z106" i="17"/>
  <c r="W105" i="17"/>
  <c r="AC105" i="17"/>
  <c r="AD105" i="17"/>
  <c r="L94" i="17"/>
  <c r="N94" i="17"/>
  <c r="T94" i="17" s="1"/>
  <c r="B90" i="17"/>
  <c r="C90" i="17" s="1"/>
  <c r="F90" i="17"/>
  <c r="D90" i="17"/>
  <c r="Z107" i="17" l="1"/>
  <c r="V107" i="17"/>
  <c r="AB107" i="17" s="1"/>
  <c r="AA107" i="17" s="1"/>
  <c r="Y108" i="17" s="1"/>
  <c r="X107" i="17"/>
  <c r="W107" i="17"/>
  <c r="AC106" i="17"/>
  <c r="AD106" i="17"/>
  <c r="S94" i="17"/>
  <c r="R94" i="17"/>
  <c r="Q94" i="17" s="1"/>
  <c r="O95" i="17" s="1"/>
  <c r="M94" i="17"/>
  <c r="H90" i="17"/>
  <c r="G90" i="17" s="1"/>
  <c r="E91" i="17" s="1"/>
  <c r="D91" i="17" s="1"/>
  <c r="J90" i="17"/>
  <c r="I90" i="17"/>
  <c r="X108" i="17" l="1"/>
  <c r="Z108" i="17"/>
  <c r="V108" i="17"/>
  <c r="W108" i="17" s="1"/>
  <c r="AD107" i="17"/>
  <c r="AC107" i="17"/>
  <c r="N95" i="17"/>
  <c r="M95" i="17"/>
  <c r="L95" i="17"/>
  <c r="P95" i="17"/>
  <c r="R95" i="17" s="1"/>
  <c r="Q95" i="17" s="1"/>
  <c r="O96" i="17" s="1"/>
  <c r="B91" i="17"/>
  <c r="C91" i="17" s="1"/>
  <c r="F91" i="17"/>
  <c r="J91" i="17"/>
  <c r="I91" i="17"/>
  <c r="AD108" i="17" l="1"/>
  <c r="AC108" i="17"/>
  <c r="AB108" i="17"/>
  <c r="AA108" i="17" s="1"/>
  <c r="Y109" i="17" s="1"/>
  <c r="N96" i="17"/>
  <c r="L96" i="17"/>
  <c r="M96" i="17" s="1"/>
  <c r="P96" i="17"/>
  <c r="S95" i="17"/>
  <c r="T95" i="17"/>
  <c r="H91" i="17"/>
  <c r="G91" i="17" s="1"/>
  <c r="E92" i="17" s="1"/>
  <c r="D92" i="17" s="1"/>
  <c r="B92" i="17" l="1"/>
  <c r="C92" i="17" s="1"/>
  <c r="F92" i="17"/>
  <c r="V109" i="17"/>
  <c r="AB109" i="17"/>
  <c r="AA109" i="17" s="1"/>
  <c r="Y110" i="17" s="1"/>
  <c r="Z109" i="17"/>
  <c r="W109" i="17"/>
  <c r="X109" i="17"/>
  <c r="R96" i="17"/>
  <c r="Q96" i="17" s="1"/>
  <c r="O97" i="17" s="1"/>
  <c r="S96" i="17"/>
  <c r="T96" i="17"/>
  <c r="H92" i="17"/>
  <c r="G92" i="17" s="1"/>
  <c r="E93" i="17" s="1"/>
  <c r="D93" i="17" s="1"/>
  <c r="I92" i="17"/>
  <c r="J92" i="17"/>
  <c r="Z110" i="17" l="1"/>
  <c r="AB110" i="17"/>
  <c r="AA110" i="17" s="1"/>
  <c r="Y111" i="17" s="1"/>
  <c r="V110" i="17"/>
  <c r="W110" i="17" s="1"/>
  <c r="X110" i="17"/>
  <c r="AD109" i="17"/>
  <c r="AC109" i="17"/>
  <c r="L97" i="17"/>
  <c r="M97" i="17"/>
  <c r="N97" i="17"/>
  <c r="P97" i="17"/>
  <c r="R97" i="17" s="1"/>
  <c r="Q97" i="17" s="1"/>
  <c r="O98" i="17" s="1"/>
  <c r="B93" i="17"/>
  <c r="C93" i="17" s="1"/>
  <c r="F93" i="17"/>
  <c r="I93" i="17"/>
  <c r="J93" i="17"/>
  <c r="X111" i="17" l="1"/>
  <c r="V111" i="17"/>
  <c r="AB111" i="17" s="1"/>
  <c r="AA111" i="17" s="1"/>
  <c r="Y112" i="17" s="1"/>
  <c r="Z111" i="17"/>
  <c r="AC110" i="17"/>
  <c r="AD110" i="17"/>
  <c r="P98" i="17"/>
  <c r="L98" i="17"/>
  <c r="M98" i="17" s="1"/>
  <c r="N98" i="17"/>
  <c r="T97" i="17"/>
  <c r="S97" i="17"/>
  <c r="R98" i="17"/>
  <c r="Q98" i="17" s="1"/>
  <c r="O99" i="17" s="1"/>
  <c r="P99" i="17" s="1"/>
  <c r="H93" i="17"/>
  <c r="G93" i="17" s="1"/>
  <c r="E94" i="17" s="1"/>
  <c r="F94" i="17" s="1"/>
  <c r="X112" i="17" l="1"/>
  <c r="Z112" i="17"/>
  <c r="W112" i="17"/>
  <c r="V112" i="17"/>
  <c r="AB112" i="17" s="1"/>
  <c r="AA112" i="17" s="1"/>
  <c r="Y113" i="17" s="1"/>
  <c r="AD111" i="17"/>
  <c r="AC111" i="17"/>
  <c r="W111" i="17"/>
  <c r="N99" i="17"/>
  <c r="S99" i="17" s="1"/>
  <c r="L99" i="17"/>
  <c r="M99" i="17" s="1"/>
  <c r="S98" i="17"/>
  <c r="T98" i="17"/>
  <c r="D94" i="17"/>
  <c r="I94" i="17" s="1"/>
  <c r="B94" i="17"/>
  <c r="C94" i="17" s="1"/>
  <c r="Z113" i="17" l="1"/>
  <c r="V113" i="17"/>
  <c r="AB113" i="17" s="1"/>
  <c r="AA113" i="17" s="1"/>
  <c r="Y114" i="17" s="1"/>
  <c r="X113" i="17"/>
  <c r="AD112" i="17"/>
  <c r="AC112" i="17"/>
  <c r="T99" i="17"/>
  <c r="R99" i="17"/>
  <c r="Q99" i="17" s="1"/>
  <c r="O100" i="17" s="1"/>
  <c r="H94" i="17"/>
  <c r="G94" i="17" s="1"/>
  <c r="E95" i="17" s="1"/>
  <c r="F95" i="17" s="1"/>
  <c r="J94" i="17"/>
  <c r="D95" i="17" l="1"/>
  <c r="B95" i="17"/>
  <c r="C95" i="17" s="1"/>
  <c r="Z114" i="17"/>
  <c r="V114" i="17"/>
  <c r="AB114" i="17" s="1"/>
  <c r="AA114" i="17" s="1"/>
  <c r="Y115" i="17" s="1"/>
  <c r="X114" i="17"/>
  <c r="W114" i="17"/>
  <c r="AD113" i="17"/>
  <c r="AC113" i="17"/>
  <c r="W113" i="17"/>
  <c r="N100" i="17"/>
  <c r="L100" i="17"/>
  <c r="M100" i="17" s="1"/>
  <c r="P100" i="17"/>
  <c r="H95" i="17"/>
  <c r="G95" i="17" s="1"/>
  <c r="E96" i="17" s="1"/>
  <c r="I95" i="17"/>
  <c r="J95" i="17"/>
  <c r="Z115" i="17" l="1"/>
  <c r="W115" i="17"/>
  <c r="X115" i="17"/>
  <c r="V115" i="17"/>
  <c r="AB115" i="17" s="1"/>
  <c r="AA115" i="17" s="1"/>
  <c r="Y116" i="17" s="1"/>
  <c r="AC114" i="17"/>
  <c r="AD114" i="17"/>
  <c r="S100" i="17"/>
  <c r="T100" i="17"/>
  <c r="R100" i="17"/>
  <c r="Q100" i="17" s="1"/>
  <c r="O101" i="17" s="1"/>
  <c r="F96" i="17"/>
  <c r="D96" i="17"/>
  <c r="B96" i="17"/>
  <c r="C96" i="17" s="1"/>
  <c r="V116" i="17" l="1"/>
  <c r="W116" i="17" s="1"/>
  <c r="AB116" i="17"/>
  <c r="AA116" i="17" s="1"/>
  <c r="Y117" i="17" s="1"/>
  <c r="X116" i="17"/>
  <c r="Z116" i="17"/>
  <c r="AD115" i="17"/>
  <c r="AC115" i="17"/>
  <c r="L101" i="17"/>
  <c r="M101" i="17" s="1"/>
  <c r="P101" i="17"/>
  <c r="R101" i="17" s="1"/>
  <c r="Q101" i="17" s="1"/>
  <c r="O102" i="17" s="1"/>
  <c r="N101" i="17"/>
  <c r="H96" i="17"/>
  <c r="G96" i="17" s="1"/>
  <c r="E97" i="17" s="1"/>
  <c r="J96" i="17"/>
  <c r="I96" i="17"/>
  <c r="Z117" i="17" l="1"/>
  <c r="V117" i="17"/>
  <c r="W117" i="17" s="1"/>
  <c r="X117" i="17"/>
  <c r="AB117" i="17"/>
  <c r="AA117" i="17" s="1"/>
  <c r="Y118" i="17" s="1"/>
  <c r="AC116" i="17"/>
  <c r="AD116" i="17"/>
  <c r="N102" i="17"/>
  <c r="L102" i="17"/>
  <c r="M102" i="17" s="1"/>
  <c r="P102" i="17"/>
  <c r="S101" i="17"/>
  <c r="T101" i="17"/>
  <c r="B97" i="17"/>
  <c r="C97" i="17" s="1"/>
  <c r="F97" i="17"/>
  <c r="D97" i="17"/>
  <c r="X118" i="17" l="1"/>
  <c r="V118" i="17"/>
  <c r="W118" i="17" s="1"/>
  <c r="Z118" i="17"/>
  <c r="AB118" i="17"/>
  <c r="AA118" i="17" s="1"/>
  <c r="Y119" i="17" s="1"/>
  <c r="AD117" i="17"/>
  <c r="AC117" i="17"/>
  <c r="R102" i="17"/>
  <c r="Q102" i="17" s="1"/>
  <c r="O103" i="17" s="1"/>
  <c r="T102" i="17"/>
  <c r="S102" i="17"/>
  <c r="I97" i="17"/>
  <c r="J97" i="17"/>
  <c r="H97" i="17"/>
  <c r="G97" i="17" s="1"/>
  <c r="E98" i="17" s="1"/>
  <c r="X119" i="17" l="1"/>
  <c r="V119" i="17"/>
  <c r="Z119" i="17"/>
  <c r="AA119" i="17"/>
  <c r="Y120" i="17" s="1"/>
  <c r="W119" i="17"/>
  <c r="AB119" i="17"/>
  <c r="AD118" i="17"/>
  <c r="AC118" i="17"/>
  <c r="N103" i="17"/>
  <c r="L103" i="17"/>
  <c r="M103" i="17" s="1"/>
  <c r="P103" i="17"/>
  <c r="D98" i="17"/>
  <c r="B98" i="17"/>
  <c r="C98" i="17" s="1"/>
  <c r="F98" i="17"/>
  <c r="V120" i="17" l="1"/>
  <c r="AB120" i="17" s="1"/>
  <c r="AA120" i="17" s="1"/>
  <c r="Y121" i="17" s="1"/>
  <c r="Z120" i="17"/>
  <c r="W120" i="17"/>
  <c r="X120" i="17"/>
  <c r="AC119" i="17"/>
  <c r="AD119" i="17"/>
  <c r="R103" i="17"/>
  <c r="Q103" i="17" s="1"/>
  <c r="O104" i="17" s="1"/>
  <c r="T103" i="17"/>
  <c r="S103" i="17"/>
  <c r="H98" i="17"/>
  <c r="I98" i="17"/>
  <c r="J98" i="17"/>
  <c r="G98" i="17"/>
  <c r="E99" i="17" s="1"/>
  <c r="Z121" i="17" l="1"/>
  <c r="X121" i="17"/>
  <c r="V121" i="17"/>
  <c r="AB121" i="17" s="1"/>
  <c r="AA121" i="17" s="1"/>
  <c r="Y122" i="17" s="1"/>
  <c r="AC120" i="17"/>
  <c r="AD120" i="17"/>
  <c r="N104" i="17"/>
  <c r="R104" i="17"/>
  <c r="Q104" i="17" s="1"/>
  <c r="O105" i="17" s="1"/>
  <c r="P104" i="17"/>
  <c r="L104" i="17"/>
  <c r="M104" i="17" s="1"/>
  <c r="D99" i="17"/>
  <c r="B99" i="17"/>
  <c r="C99" i="17" s="1"/>
  <c r="F99" i="17"/>
  <c r="V122" i="17" l="1"/>
  <c r="W122" i="17"/>
  <c r="Z122" i="17"/>
  <c r="X122" i="17"/>
  <c r="AB122" i="17"/>
  <c r="AA122" i="17" s="1"/>
  <c r="Y123" i="17" s="1"/>
  <c r="W121" i="17"/>
  <c r="AD121" i="17"/>
  <c r="AC121" i="17"/>
  <c r="N105" i="17"/>
  <c r="P105" i="17"/>
  <c r="L105" i="17"/>
  <c r="R105" i="17" s="1"/>
  <c r="Q105" i="17" s="1"/>
  <c r="O106" i="17" s="1"/>
  <c r="M105" i="17"/>
  <c r="T104" i="17"/>
  <c r="S104" i="17"/>
  <c r="H99" i="17"/>
  <c r="I99" i="17"/>
  <c r="J99" i="17"/>
  <c r="G99" i="17"/>
  <c r="E100" i="17" s="1"/>
  <c r="V123" i="17" l="1"/>
  <c r="AB123" i="17" s="1"/>
  <c r="AA123" i="17" s="1"/>
  <c r="Y124" i="17" s="1"/>
  <c r="Z123" i="17"/>
  <c r="X123" i="17"/>
  <c r="AD122" i="17"/>
  <c r="AC122" i="17"/>
  <c r="M106" i="17"/>
  <c r="P106" i="17"/>
  <c r="N106" i="17"/>
  <c r="L106" i="17"/>
  <c r="R106" i="17" s="1"/>
  <c r="Q106" i="17" s="1"/>
  <c r="O107" i="17" s="1"/>
  <c r="S105" i="17"/>
  <c r="T105" i="17"/>
  <c r="B100" i="17"/>
  <c r="C100" i="17" s="1"/>
  <c r="D100" i="17"/>
  <c r="F100" i="17"/>
  <c r="X124" i="17" l="1"/>
  <c r="Z124" i="17"/>
  <c r="V124" i="17"/>
  <c r="AB124" i="17" s="1"/>
  <c r="AA124" i="17" s="1"/>
  <c r="Y125" i="17" s="1"/>
  <c r="W123" i="17"/>
  <c r="AD123" i="17"/>
  <c r="AC123" i="17"/>
  <c r="L107" i="17"/>
  <c r="R107" i="17" s="1"/>
  <c r="P107" i="17"/>
  <c r="M107" i="17"/>
  <c r="N107" i="17"/>
  <c r="T106" i="17"/>
  <c r="S106" i="17"/>
  <c r="J100" i="17"/>
  <c r="I100" i="17"/>
  <c r="H100" i="17"/>
  <c r="G100" i="17" s="1"/>
  <c r="E101" i="17" s="1"/>
  <c r="V125" i="17" l="1"/>
  <c r="W125" i="17" s="1"/>
  <c r="Z125" i="17"/>
  <c r="X125" i="17"/>
  <c r="W124" i="17"/>
  <c r="AC124" i="17"/>
  <c r="AD124" i="17"/>
  <c r="S107" i="17"/>
  <c r="T107" i="17"/>
  <c r="Q107" i="17"/>
  <c r="O108" i="17" s="1"/>
  <c r="B101" i="17"/>
  <c r="C101" i="17" s="1"/>
  <c r="D101" i="17"/>
  <c r="F101" i="17"/>
  <c r="AB125" i="17" l="1"/>
  <c r="AA125" i="17" s="1"/>
  <c r="Y126" i="17" s="1"/>
  <c r="AC125" i="17"/>
  <c r="AD125" i="17"/>
  <c r="L108" i="17"/>
  <c r="R108" i="17" s="1"/>
  <c r="Q108" i="17" s="1"/>
  <c r="O109" i="17" s="1"/>
  <c r="P108" i="17"/>
  <c r="M108" i="17"/>
  <c r="N108" i="17"/>
  <c r="H101" i="17"/>
  <c r="G101" i="17" s="1"/>
  <c r="E102" i="17" s="1"/>
  <c r="I101" i="17"/>
  <c r="J101" i="17"/>
  <c r="X126" i="17" l="1"/>
  <c r="V126" i="17"/>
  <c r="AB126" i="17" s="1"/>
  <c r="AA126" i="17" s="1"/>
  <c r="Y127" i="17" s="1"/>
  <c r="Z126" i="17"/>
  <c r="N109" i="17"/>
  <c r="P109" i="17"/>
  <c r="L109" i="17"/>
  <c r="R109" i="17" s="1"/>
  <c r="M109" i="17"/>
  <c r="Q109" i="17"/>
  <c r="O110" i="17" s="1"/>
  <c r="S108" i="17"/>
  <c r="T108" i="17"/>
  <c r="B102" i="17"/>
  <c r="C102" i="17" s="1"/>
  <c r="D102" i="17"/>
  <c r="F102" i="17"/>
  <c r="H102" i="17" s="1"/>
  <c r="G102" i="17" s="1"/>
  <c r="E103" i="17" s="1"/>
  <c r="X127" i="17" l="1"/>
  <c r="V127" i="17"/>
  <c r="W127" i="17" s="1"/>
  <c r="Z127" i="17"/>
  <c r="AD126" i="17"/>
  <c r="AC126" i="17"/>
  <c r="W126" i="17"/>
  <c r="L110" i="17"/>
  <c r="R110" i="17" s="1"/>
  <c r="N110" i="17"/>
  <c r="M110" i="17"/>
  <c r="P110" i="17"/>
  <c r="Q110" i="17"/>
  <c r="O111" i="17" s="1"/>
  <c r="S109" i="17"/>
  <c r="T109" i="17"/>
  <c r="B103" i="17"/>
  <c r="C103" i="17" s="1"/>
  <c r="F103" i="17"/>
  <c r="D103" i="17"/>
  <c r="J102" i="17"/>
  <c r="I102" i="17"/>
  <c r="AD127" i="17" l="1"/>
  <c r="AC127" i="17"/>
  <c r="AB127" i="17"/>
  <c r="AA127" i="17" s="1"/>
  <c r="Y128" i="17" s="1"/>
  <c r="S110" i="17"/>
  <c r="T110" i="17"/>
  <c r="P111" i="17"/>
  <c r="N111" i="17"/>
  <c r="L111" i="17"/>
  <c r="R111" i="17" s="1"/>
  <c r="Q111" i="17" s="1"/>
  <c r="O112" i="17" s="1"/>
  <c r="M111" i="17"/>
  <c r="H103" i="17"/>
  <c r="G103" i="17" s="1"/>
  <c r="E104" i="17" s="1"/>
  <c r="J103" i="17"/>
  <c r="I103" i="17"/>
  <c r="V128" i="17" l="1"/>
  <c r="AB128" i="17"/>
  <c r="AA128" i="17" s="1"/>
  <c r="Y129" i="17" s="1"/>
  <c r="W128" i="17"/>
  <c r="X128" i="17"/>
  <c r="Z128" i="17"/>
  <c r="T111" i="17"/>
  <c r="S111" i="17"/>
  <c r="N112" i="17"/>
  <c r="L112" i="17"/>
  <c r="P112" i="17"/>
  <c r="M112" i="17"/>
  <c r="R112" i="17"/>
  <c r="Q112" i="17" s="1"/>
  <c r="O113" i="17" s="1"/>
  <c r="B104" i="17"/>
  <c r="C104" i="17" s="1"/>
  <c r="D104" i="17"/>
  <c r="F104" i="17"/>
  <c r="X129" i="17" l="1"/>
  <c r="V129" i="17"/>
  <c r="AB129" i="17" s="1"/>
  <c r="AA129" i="17" s="1"/>
  <c r="Y130" i="17" s="1"/>
  <c r="Z129" i="17"/>
  <c r="W129" i="17"/>
  <c r="AD128" i="17"/>
  <c r="AC128" i="17"/>
  <c r="L113" i="17"/>
  <c r="M113" i="17" s="1"/>
  <c r="N113" i="17"/>
  <c r="P113" i="17"/>
  <c r="R113" i="17"/>
  <c r="T112" i="17"/>
  <c r="S112" i="17"/>
  <c r="H104" i="17"/>
  <c r="G104" i="17" s="1"/>
  <c r="E105" i="17" s="1"/>
  <c r="B105" i="17" s="1"/>
  <c r="C105" i="17" s="1"/>
  <c r="D105" i="17"/>
  <c r="J104" i="17"/>
  <c r="I104" i="17"/>
  <c r="F105" i="17" l="1"/>
  <c r="X130" i="17"/>
  <c r="V130" i="17"/>
  <c r="W130" i="17" s="1"/>
  <c r="Z130" i="17"/>
  <c r="AC129" i="17"/>
  <c r="AD129" i="17"/>
  <c r="Q113" i="17"/>
  <c r="O114" i="17" s="1"/>
  <c r="S113" i="17"/>
  <c r="T113" i="17"/>
  <c r="H105" i="17"/>
  <c r="G105" i="17" s="1"/>
  <c r="E106" i="17" s="1"/>
  <c r="B106" i="17" s="1"/>
  <c r="C106" i="17" s="1"/>
  <c r="I105" i="17"/>
  <c r="J105" i="17"/>
  <c r="F106" i="17" l="1"/>
  <c r="D106" i="17"/>
  <c r="I106" i="17" s="1"/>
  <c r="AB130" i="17"/>
  <c r="AA130" i="17" s="1"/>
  <c r="Y131" i="17" s="1"/>
  <c r="AC130" i="17"/>
  <c r="AD130" i="17"/>
  <c r="L114" i="17"/>
  <c r="P114" i="17"/>
  <c r="N114" i="17"/>
  <c r="H106" i="17"/>
  <c r="G106" i="17" s="1"/>
  <c r="E107" i="17" s="1"/>
  <c r="D107" i="17" s="1"/>
  <c r="J106" i="17"/>
  <c r="Z131" i="17" l="1"/>
  <c r="X131" i="17"/>
  <c r="V131" i="17"/>
  <c r="AB131" i="17" s="1"/>
  <c r="AA131" i="17" s="1"/>
  <c r="Y132" i="17" s="1"/>
  <c r="T114" i="17"/>
  <c r="S114" i="17"/>
  <c r="R114" i="17"/>
  <c r="Q114" i="17" s="1"/>
  <c r="O115" i="17" s="1"/>
  <c r="M114" i="17"/>
  <c r="F107" i="17"/>
  <c r="B107" i="17"/>
  <c r="H107" i="17" s="1"/>
  <c r="J107" i="17"/>
  <c r="I107" i="17"/>
  <c r="Z132" i="17" l="1"/>
  <c r="V132" i="17"/>
  <c r="AB132" i="17" s="1"/>
  <c r="AA132" i="17" s="1"/>
  <c r="Y133" i="17" s="1"/>
  <c r="X132" i="17"/>
  <c r="AD131" i="17"/>
  <c r="AC131" i="17"/>
  <c r="W131" i="17"/>
  <c r="L115" i="17"/>
  <c r="R115" i="17" s="1"/>
  <c r="M115" i="17"/>
  <c r="N115" i="17"/>
  <c r="P115" i="17"/>
  <c r="Q115" i="17" s="1"/>
  <c r="O116" i="17" s="1"/>
  <c r="G107" i="17"/>
  <c r="E108" i="17" s="1"/>
  <c r="F108" i="17" s="1"/>
  <c r="C107" i="17"/>
  <c r="H108" i="17"/>
  <c r="D108" i="17" l="1"/>
  <c r="B108" i="17"/>
  <c r="C108" i="17" s="1"/>
  <c r="Z133" i="17"/>
  <c r="AB133" i="17"/>
  <c r="AA133" i="17" s="1"/>
  <c r="Y134" i="17" s="1"/>
  <c r="V133" i="17"/>
  <c r="W133" i="17" s="1"/>
  <c r="X133" i="17"/>
  <c r="AD132" i="17"/>
  <c r="AC132" i="17"/>
  <c r="W132" i="17"/>
  <c r="L116" i="17"/>
  <c r="R116" i="17" s="1"/>
  <c r="Q116" i="17" s="1"/>
  <c r="O117" i="17" s="1"/>
  <c r="P116" i="17"/>
  <c r="M116" i="17"/>
  <c r="N116" i="17"/>
  <c r="S115" i="17"/>
  <c r="T115" i="17"/>
  <c r="J108" i="17"/>
  <c r="I108" i="17"/>
  <c r="G108" i="17"/>
  <c r="E109" i="17" s="1"/>
  <c r="V134" i="17" l="1"/>
  <c r="AB134" i="17" s="1"/>
  <c r="AA134" i="17" s="1"/>
  <c r="Y135" i="17" s="1"/>
  <c r="X134" i="17"/>
  <c r="Z134" i="17"/>
  <c r="W134" i="17"/>
  <c r="AD133" i="17"/>
  <c r="AC133" i="17"/>
  <c r="L117" i="17"/>
  <c r="R117" i="17" s="1"/>
  <c r="Q117" i="17" s="1"/>
  <c r="O118" i="17" s="1"/>
  <c r="P117" i="17"/>
  <c r="N117" i="17"/>
  <c r="M117" i="17"/>
  <c r="T116" i="17"/>
  <c r="S116" i="17"/>
  <c r="D109" i="17"/>
  <c r="B109" i="17"/>
  <c r="H109" i="17" s="1"/>
  <c r="F109" i="17"/>
  <c r="X135" i="17" l="1"/>
  <c r="V135" i="17"/>
  <c r="W135" i="17" s="1"/>
  <c r="Z135" i="17"/>
  <c r="AD134" i="17"/>
  <c r="AC134" i="17"/>
  <c r="P118" i="17"/>
  <c r="N118" i="17"/>
  <c r="L118" i="17"/>
  <c r="R118" i="17" s="1"/>
  <c r="Q118" i="17" s="1"/>
  <c r="O119" i="17" s="1"/>
  <c r="N119" i="17" s="1"/>
  <c r="S119" i="17" s="1"/>
  <c r="S117" i="17"/>
  <c r="T117" i="17"/>
  <c r="C109" i="17"/>
  <c r="J109" i="17"/>
  <c r="I109" i="17"/>
  <c r="G109" i="17"/>
  <c r="E110" i="17" s="1"/>
  <c r="AC135" i="17" l="1"/>
  <c r="AD135" i="17"/>
  <c r="AB135" i="17"/>
  <c r="AA135" i="17" s="1"/>
  <c r="Y136" i="17" s="1"/>
  <c r="T119" i="17"/>
  <c r="L119" i="17"/>
  <c r="R119" i="17" s="1"/>
  <c r="Q119" i="17" s="1"/>
  <c r="O120" i="17" s="1"/>
  <c r="P119" i="17"/>
  <c r="M118" i="17"/>
  <c r="T118" i="17"/>
  <c r="S118" i="17"/>
  <c r="D110" i="17"/>
  <c r="B110" i="17"/>
  <c r="C110" i="17" s="1"/>
  <c r="F110" i="17"/>
  <c r="Z136" i="17" l="1"/>
  <c r="V136" i="17"/>
  <c r="W136" i="17" s="1"/>
  <c r="X136" i="17"/>
  <c r="P120" i="17"/>
  <c r="L120" i="17"/>
  <c r="M120" i="17" s="1"/>
  <c r="N120" i="17"/>
  <c r="S120" i="17" s="1"/>
  <c r="R120" i="17"/>
  <c r="Q120" i="17" s="1"/>
  <c r="O121" i="17" s="1"/>
  <c r="N121" i="17" s="1"/>
  <c r="M119" i="17"/>
  <c r="H110" i="17"/>
  <c r="G110" i="17" s="1"/>
  <c r="E111" i="17" s="1"/>
  <c r="J110" i="17"/>
  <c r="I110" i="17"/>
  <c r="AB136" i="17" l="1"/>
  <c r="AA136" i="17" s="1"/>
  <c r="Y137" i="17" s="1"/>
  <c r="AD136" i="17"/>
  <c r="AC136" i="17"/>
  <c r="P121" i="17"/>
  <c r="M121" i="17"/>
  <c r="T120" i="17"/>
  <c r="L121" i="17"/>
  <c r="R121" i="17" s="1"/>
  <c r="Q121" i="17" s="1"/>
  <c r="O122" i="17" s="1"/>
  <c r="L122" i="17" s="1"/>
  <c r="R122" i="17" s="1"/>
  <c r="T121" i="17"/>
  <c r="S121" i="17"/>
  <c r="B111" i="17"/>
  <c r="C111" i="17" s="1"/>
  <c r="D111" i="17"/>
  <c r="F111" i="17"/>
  <c r="V137" i="17" l="1"/>
  <c r="W137" i="17"/>
  <c r="Z137" i="17"/>
  <c r="X137" i="17"/>
  <c r="AB137" i="17"/>
  <c r="AA137" i="17"/>
  <c r="Y138" i="17" s="1"/>
  <c r="N122" i="17"/>
  <c r="S122" i="17" s="1"/>
  <c r="P122" i="17"/>
  <c r="Q122" i="17" s="1"/>
  <c r="O123" i="17" s="1"/>
  <c r="L123" i="17" s="1"/>
  <c r="R123" i="17" s="1"/>
  <c r="M122" i="17"/>
  <c r="H111" i="17"/>
  <c r="G111" i="17" s="1"/>
  <c r="E112" i="17" s="1"/>
  <c r="J111" i="17"/>
  <c r="I111" i="17"/>
  <c r="X138" i="17" l="1"/>
  <c r="Z138" i="17"/>
  <c r="V138" i="17"/>
  <c r="W138" i="17" s="1"/>
  <c r="AD137" i="17"/>
  <c r="AC137" i="17"/>
  <c r="N123" i="17"/>
  <c r="S123" i="17" s="1"/>
  <c r="T122" i="17"/>
  <c r="P123" i="17"/>
  <c r="Q123" i="17" s="1"/>
  <c r="O124" i="17" s="1"/>
  <c r="M123" i="17"/>
  <c r="D112" i="17"/>
  <c r="F112" i="17"/>
  <c r="B112" i="17"/>
  <c r="C112" i="17" s="1"/>
  <c r="AD138" i="17" l="1"/>
  <c r="AC138" i="17"/>
  <c r="AB138" i="17"/>
  <c r="AA138" i="17" s="1"/>
  <c r="Y139" i="17" s="1"/>
  <c r="T123" i="17"/>
  <c r="N124" i="17"/>
  <c r="S124" i="17" s="1"/>
  <c r="P124" i="17"/>
  <c r="L124" i="17"/>
  <c r="R124" i="17" s="1"/>
  <c r="Q124" i="17" s="1"/>
  <c r="O125" i="17" s="1"/>
  <c r="L125" i="17" s="1"/>
  <c r="M125" i="17" s="1"/>
  <c r="M124" i="17"/>
  <c r="J112" i="17"/>
  <c r="I112" i="17"/>
  <c r="H112" i="17"/>
  <c r="G112" i="17" s="1"/>
  <c r="E113" i="17" s="1"/>
  <c r="V139" i="17" l="1"/>
  <c r="Z139" i="17"/>
  <c r="X139" i="17"/>
  <c r="AB139" i="17"/>
  <c r="AA139" i="17" s="1"/>
  <c r="Y140" i="17" s="1"/>
  <c r="W139" i="17"/>
  <c r="T124" i="17"/>
  <c r="N125" i="17"/>
  <c r="T125" i="17" s="1"/>
  <c r="P125" i="17"/>
  <c r="R125" i="17"/>
  <c r="Q125" i="17" s="1"/>
  <c r="O126" i="17" s="1"/>
  <c r="D113" i="17"/>
  <c r="F113" i="17"/>
  <c r="B113" i="17"/>
  <c r="C113" i="17" s="1"/>
  <c r="X140" i="17" l="1"/>
  <c r="W140" i="17"/>
  <c r="V140" i="17"/>
  <c r="AB140" i="17" s="1"/>
  <c r="AA140" i="17" s="1"/>
  <c r="Y141" i="17" s="1"/>
  <c r="Z140" i="17"/>
  <c r="AD139" i="17"/>
  <c r="AC139" i="17"/>
  <c r="S125" i="17"/>
  <c r="N126" i="17"/>
  <c r="L126" i="17"/>
  <c r="R126" i="17" s="1"/>
  <c r="P126" i="17"/>
  <c r="J113" i="17"/>
  <c r="I113" i="17"/>
  <c r="H113" i="17"/>
  <c r="G113" i="17" s="1"/>
  <c r="E114" i="17" s="1"/>
  <c r="AB141" i="17" l="1"/>
  <c r="W141" i="17"/>
  <c r="V141" i="17"/>
  <c r="Z141" i="17"/>
  <c r="AA141" i="17" s="1"/>
  <c r="Y142" i="17" s="1"/>
  <c r="X141" i="17"/>
  <c r="AC140" i="17"/>
  <c r="AD140" i="17"/>
  <c r="Q126" i="17"/>
  <c r="O127" i="17" s="1"/>
  <c r="N127" i="17" s="1"/>
  <c r="M126" i="17"/>
  <c r="S126" i="17"/>
  <c r="T126" i="17"/>
  <c r="F114" i="17"/>
  <c r="B114" i="17"/>
  <c r="C114" i="17" s="1"/>
  <c r="D114" i="17"/>
  <c r="X142" i="17" l="1"/>
  <c r="Z142" i="17"/>
  <c r="AB142" i="17"/>
  <c r="AA142" i="17" s="1"/>
  <c r="Y143" i="17" s="1"/>
  <c r="V142" i="17"/>
  <c r="W142" i="17" s="1"/>
  <c r="AC141" i="17"/>
  <c r="AD141" i="17"/>
  <c r="L127" i="17"/>
  <c r="M127" i="17" s="1"/>
  <c r="P127" i="17"/>
  <c r="H114" i="17"/>
  <c r="G114" i="17" s="1"/>
  <c r="E115" i="17" s="1"/>
  <c r="B115" i="17" s="1"/>
  <c r="C115" i="17" s="1"/>
  <c r="T127" i="17"/>
  <c r="S127" i="17"/>
  <c r="R127" i="17"/>
  <c r="Q127" i="17" s="1"/>
  <c r="O128" i="17" s="1"/>
  <c r="J114" i="17"/>
  <c r="I114" i="17"/>
  <c r="F115" i="17"/>
  <c r="V143" i="17" l="1"/>
  <c r="X143" i="17"/>
  <c r="W143" i="17"/>
  <c r="Z143" i="17"/>
  <c r="AB143" i="17"/>
  <c r="AA143" i="17" s="1"/>
  <c r="Y144" i="17" s="1"/>
  <c r="AC142" i="17"/>
  <c r="AD142" i="17"/>
  <c r="D115" i="17"/>
  <c r="J115" i="17" s="1"/>
  <c r="N128" i="17"/>
  <c r="P128" i="17"/>
  <c r="L128" i="17"/>
  <c r="M128" i="17" s="1"/>
  <c r="H115" i="17"/>
  <c r="G115" i="17" s="1"/>
  <c r="E116" i="17" s="1"/>
  <c r="F116" i="17" s="1"/>
  <c r="V144" i="17" l="1"/>
  <c r="W144" i="17" s="1"/>
  <c r="X144" i="17"/>
  <c r="Z144" i="17"/>
  <c r="AB144" i="17"/>
  <c r="AA144" i="17"/>
  <c r="Y145" i="17" s="1"/>
  <c r="AD143" i="17"/>
  <c r="AC143" i="17"/>
  <c r="I115" i="17"/>
  <c r="R128" i="17"/>
  <c r="Q128" i="17" s="1"/>
  <c r="O129" i="17" s="1"/>
  <c r="N129" i="17" s="1"/>
  <c r="D116" i="17"/>
  <c r="J116" i="17" s="1"/>
  <c r="T128" i="17"/>
  <c r="S128" i="17"/>
  <c r="B116" i="17"/>
  <c r="H116" i="17" s="1"/>
  <c r="G116" i="17" s="1"/>
  <c r="E117" i="17" s="1"/>
  <c r="Z145" i="17" l="1"/>
  <c r="V145" i="17"/>
  <c r="AB145" i="17" s="1"/>
  <c r="AA145" i="17" s="1"/>
  <c r="Y146" i="17" s="1"/>
  <c r="X145" i="17"/>
  <c r="W145" i="17"/>
  <c r="AC144" i="17"/>
  <c r="AD144" i="17"/>
  <c r="L129" i="17"/>
  <c r="M129" i="17" s="1"/>
  <c r="P129" i="17"/>
  <c r="I116" i="17"/>
  <c r="R129" i="17"/>
  <c r="Q129" i="17" s="1"/>
  <c r="O130" i="17" s="1"/>
  <c r="P130" i="17" s="1"/>
  <c r="S129" i="17"/>
  <c r="T129" i="17"/>
  <c r="C116" i="17"/>
  <c r="B117" i="17"/>
  <c r="H117" i="17" s="1"/>
  <c r="F117" i="17"/>
  <c r="D117" i="17"/>
  <c r="X146" i="17" l="1"/>
  <c r="V146" i="17"/>
  <c r="AB146" i="17" s="1"/>
  <c r="AA146" i="17" s="1"/>
  <c r="Y147" i="17" s="1"/>
  <c r="Z146" i="17"/>
  <c r="AD145" i="17"/>
  <c r="AC145" i="17"/>
  <c r="N130" i="17"/>
  <c r="T130" i="17" s="1"/>
  <c r="L130" i="17"/>
  <c r="M130" i="17" s="1"/>
  <c r="G117" i="17"/>
  <c r="E118" i="17" s="1"/>
  <c r="B118" i="17" s="1"/>
  <c r="H118" i="17" s="1"/>
  <c r="C117" i="17"/>
  <c r="J117" i="17"/>
  <c r="I117" i="17"/>
  <c r="D118" i="17"/>
  <c r="X147" i="17" l="1"/>
  <c r="Z147" i="17"/>
  <c r="AB147" i="17"/>
  <c r="AA147" i="17" s="1"/>
  <c r="Y148" i="17" s="1"/>
  <c r="V147" i="17"/>
  <c r="W147" i="17"/>
  <c r="AC146" i="17"/>
  <c r="AD146" i="17"/>
  <c r="W146" i="17"/>
  <c r="S130" i="17"/>
  <c r="F118" i="17"/>
  <c r="R130" i="17"/>
  <c r="Q130" i="17" s="1"/>
  <c r="O131" i="17" s="1"/>
  <c r="G118" i="17"/>
  <c r="E119" i="17" s="1"/>
  <c r="B119" i="17" s="1"/>
  <c r="C118" i="17"/>
  <c r="I118" i="17"/>
  <c r="J118" i="17"/>
  <c r="X148" i="17" l="1"/>
  <c r="Z148" i="17"/>
  <c r="W148" i="17"/>
  <c r="V148" i="17"/>
  <c r="AB148" i="17" s="1"/>
  <c r="AA148" i="17" s="1"/>
  <c r="Y149" i="17" s="1"/>
  <c r="AC147" i="17"/>
  <c r="AD147" i="17"/>
  <c r="D119" i="17"/>
  <c r="I119" i="17" s="1"/>
  <c r="P131" i="17"/>
  <c r="L131" i="17"/>
  <c r="R131" i="17" s="1"/>
  <c r="Q131" i="17" s="1"/>
  <c r="O132" i="17" s="1"/>
  <c r="L132" i="17" s="1"/>
  <c r="R132" i="17" s="1"/>
  <c r="N131" i="17"/>
  <c r="F119" i="17"/>
  <c r="H119" i="17"/>
  <c r="C119" i="17"/>
  <c r="J119" i="17"/>
  <c r="V149" i="17" l="1"/>
  <c r="X149" i="17"/>
  <c r="AB149" i="17"/>
  <c r="Z149" i="17"/>
  <c r="AA149" i="17"/>
  <c r="Y150" i="17" s="1"/>
  <c r="W149" i="17"/>
  <c r="AD148" i="17"/>
  <c r="AC148" i="17"/>
  <c r="G119" i="17"/>
  <c r="E120" i="17" s="1"/>
  <c r="N132" i="17"/>
  <c r="S132" i="17" s="1"/>
  <c r="P132" i="17"/>
  <c r="T131" i="17"/>
  <c r="S131" i="17"/>
  <c r="M131" i="17"/>
  <c r="Q132" i="17"/>
  <c r="O133" i="17" s="1"/>
  <c r="M132" i="17"/>
  <c r="B120" i="17"/>
  <c r="H120" i="17" s="1"/>
  <c r="F120" i="17"/>
  <c r="D120" i="17"/>
  <c r="V150" i="17" l="1"/>
  <c r="AB150" i="17" s="1"/>
  <c r="AA150" i="17" s="1"/>
  <c r="Y151" i="17" s="1"/>
  <c r="Z150" i="17"/>
  <c r="X150" i="17"/>
  <c r="AC149" i="17"/>
  <c r="AD149" i="17"/>
  <c r="T132" i="17"/>
  <c r="C120" i="17"/>
  <c r="G120" i="17"/>
  <c r="E121" i="17" s="1"/>
  <c r="D121" i="17" s="1"/>
  <c r="P133" i="17"/>
  <c r="L133" i="17"/>
  <c r="R133" i="17" s="1"/>
  <c r="Q133" i="17" s="1"/>
  <c r="O134" i="17" s="1"/>
  <c r="N133" i="17"/>
  <c r="B121" i="17"/>
  <c r="H121" i="17" s="1"/>
  <c r="J120" i="17"/>
  <c r="I120" i="17"/>
  <c r="Z151" i="17" l="1"/>
  <c r="V151" i="17"/>
  <c r="W151" i="17" s="1"/>
  <c r="X151" i="17"/>
  <c r="W150" i="17"/>
  <c r="AD150" i="17"/>
  <c r="AC150" i="17"/>
  <c r="F121" i="17"/>
  <c r="M133" i="17"/>
  <c r="G121" i="17"/>
  <c r="E122" i="17" s="1"/>
  <c r="D122" i="17" s="1"/>
  <c r="S133" i="17"/>
  <c r="T133" i="17"/>
  <c r="L134" i="17"/>
  <c r="R134" i="17" s="1"/>
  <c r="P134" i="17"/>
  <c r="N134" i="17"/>
  <c r="C121" i="17"/>
  <c r="I121" i="17"/>
  <c r="J121" i="17"/>
  <c r="AD151" i="17" l="1"/>
  <c r="AC151" i="17"/>
  <c r="AB151" i="17"/>
  <c r="AA151" i="17" s="1"/>
  <c r="Y152" i="17" s="1"/>
  <c r="F122" i="17"/>
  <c r="B122" i="17"/>
  <c r="Q134" i="17"/>
  <c r="O135" i="17" s="1"/>
  <c r="P135" i="17" s="1"/>
  <c r="T134" i="17"/>
  <c r="S134" i="17"/>
  <c r="M134" i="17"/>
  <c r="J122" i="17"/>
  <c r="I122" i="17"/>
  <c r="X152" i="17" l="1"/>
  <c r="V152" i="17"/>
  <c r="AB152" i="17" s="1"/>
  <c r="AA152" i="17" s="1"/>
  <c r="Y153" i="17" s="1"/>
  <c r="Z152" i="17"/>
  <c r="L135" i="17"/>
  <c r="M135" i="17" s="1"/>
  <c r="N135" i="17"/>
  <c r="S135" i="17" s="1"/>
  <c r="H122" i="17"/>
  <c r="G122" i="17" s="1"/>
  <c r="E123" i="17" s="1"/>
  <c r="D123" i="17" s="1"/>
  <c r="C122" i="17"/>
  <c r="R135" i="17"/>
  <c r="Q135" i="17" s="1"/>
  <c r="O136" i="17" s="1"/>
  <c r="P136" i="17" s="1"/>
  <c r="B123" i="17" l="1"/>
  <c r="H123" i="17" s="1"/>
  <c r="Z153" i="17"/>
  <c r="X153" i="17"/>
  <c r="V153" i="17"/>
  <c r="AB153" i="17" s="1"/>
  <c r="AA153" i="17" s="1"/>
  <c r="Y154" i="17" s="1"/>
  <c r="W152" i="17"/>
  <c r="AC152" i="17"/>
  <c r="AD152" i="17"/>
  <c r="T135" i="17"/>
  <c r="F123" i="17"/>
  <c r="C123" i="17"/>
  <c r="L136" i="17"/>
  <c r="R136" i="17" s="1"/>
  <c r="Q136" i="17" s="1"/>
  <c r="O137" i="17" s="1"/>
  <c r="L137" i="17" s="1"/>
  <c r="M137" i="17" s="1"/>
  <c r="N136" i="17"/>
  <c r="S136" i="17" s="1"/>
  <c r="G123" i="17"/>
  <c r="E124" i="17" s="1"/>
  <c r="D124" i="17" s="1"/>
  <c r="I123" i="17"/>
  <c r="J123" i="17"/>
  <c r="V154" i="17" l="1"/>
  <c r="X154" i="17"/>
  <c r="Z154" i="17"/>
  <c r="AB154" i="17"/>
  <c r="W154" i="17"/>
  <c r="AA154" i="17"/>
  <c r="Y155" i="17" s="1"/>
  <c r="AC153" i="17"/>
  <c r="AD153" i="17"/>
  <c r="W153" i="17"/>
  <c r="B124" i="17"/>
  <c r="C124" i="17" s="1"/>
  <c r="P137" i="17"/>
  <c r="T136" i="17"/>
  <c r="F124" i="17"/>
  <c r="R137" i="17"/>
  <c r="M136" i="17"/>
  <c r="N137" i="17"/>
  <c r="T137" i="17" s="1"/>
  <c r="J124" i="17"/>
  <c r="I124" i="17"/>
  <c r="H124" i="17"/>
  <c r="V155" i="17" l="1"/>
  <c r="AB155" i="17"/>
  <c r="AA155" i="17" s="1"/>
  <c r="Y156" i="17" s="1"/>
  <c r="W155" i="17"/>
  <c r="X155" i="17"/>
  <c r="Z155" i="17"/>
  <c r="AC154" i="17"/>
  <c r="AD154" i="17"/>
  <c r="G124" i="17"/>
  <c r="E125" i="17" s="1"/>
  <c r="D125" i="17" s="1"/>
  <c r="Q137" i="17"/>
  <c r="O138" i="17" s="1"/>
  <c r="L138" i="17" s="1"/>
  <c r="R138" i="17" s="1"/>
  <c r="S137" i="17"/>
  <c r="B125" i="17" l="1"/>
  <c r="H125" i="17" s="1"/>
  <c r="F125" i="17"/>
  <c r="Z156" i="17"/>
  <c r="X156" i="17"/>
  <c r="V156" i="17"/>
  <c r="W156" i="17" s="1"/>
  <c r="AD155" i="17"/>
  <c r="AC155" i="17"/>
  <c r="N138" i="17"/>
  <c r="T138" i="17" s="1"/>
  <c r="M138" i="17"/>
  <c r="P138" i="17"/>
  <c r="Q138" i="17" s="1"/>
  <c r="O139" i="17" s="1"/>
  <c r="L139" i="17" s="1"/>
  <c r="G125" i="17"/>
  <c r="E126" i="17" s="1"/>
  <c r="B126" i="17" s="1"/>
  <c r="C126" i="17" s="1"/>
  <c r="J125" i="17"/>
  <c r="I125" i="17"/>
  <c r="C125" i="17"/>
  <c r="AB156" i="17" l="1"/>
  <c r="AA156" i="17" s="1"/>
  <c r="Y157" i="17" s="1"/>
  <c r="AD156" i="17"/>
  <c r="AC156" i="17"/>
  <c r="S138" i="17"/>
  <c r="P139" i="17"/>
  <c r="N139" i="17"/>
  <c r="T139" i="17" s="1"/>
  <c r="M139" i="17"/>
  <c r="R139" i="17"/>
  <c r="H126" i="17"/>
  <c r="D126" i="17"/>
  <c r="J126" i="17" s="1"/>
  <c r="F126" i="17"/>
  <c r="X157" i="17" l="1"/>
  <c r="V157" i="17"/>
  <c r="W157" i="17" s="1"/>
  <c r="Z157" i="17"/>
  <c r="AB157" i="17"/>
  <c r="AA157" i="17" s="1"/>
  <c r="Y158" i="17" s="1"/>
  <c r="Q139" i="17"/>
  <c r="O140" i="17" s="1"/>
  <c r="P140" i="17" s="1"/>
  <c r="S139" i="17"/>
  <c r="G126" i="17"/>
  <c r="E127" i="17" s="1"/>
  <c r="B127" i="17" s="1"/>
  <c r="N140" i="17"/>
  <c r="T140" i="17" s="1"/>
  <c r="I126" i="17"/>
  <c r="Z158" i="17" l="1"/>
  <c r="X158" i="17"/>
  <c r="V158" i="17"/>
  <c r="AB158" i="17" s="1"/>
  <c r="AA158" i="17" s="1"/>
  <c r="Y159" i="17" s="1"/>
  <c r="AC157" i="17"/>
  <c r="AD157" i="17"/>
  <c r="L140" i="17"/>
  <c r="R140" i="17" s="1"/>
  <c r="Q140" i="17" s="1"/>
  <c r="O141" i="17" s="1"/>
  <c r="L141" i="17" s="1"/>
  <c r="R141" i="17" s="1"/>
  <c r="D127" i="17"/>
  <c r="I127" i="17" s="1"/>
  <c r="F127" i="17"/>
  <c r="S140" i="17"/>
  <c r="H127" i="17"/>
  <c r="G127" i="17" s="1"/>
  <c r="E128" i="17" s="1"/>
  <c r="D128" i="17" s="1"/>
  <c r="C127" i="17"/>
  <c r="J127" i="17" l="1"/>
  <c r="V159" i="17"/>
  <c r="X159" i="17"/>
  <c r="AB159" i="17"/>
  <c r="Z159" i="17"/>
  <c r="W159" i="17"/>
  <c r="Y160" i="17"/>
  <c r="AA159" i="17"/>
  <c r="W158" i="17"/>
  <c r="AD158" i="17"/>
  <c r="AC158" i="17"/>
  <c r="N141" i="17"/>
  <c r="S141" i="17" s="1"/>
  <c r="M141" i="17"/>
  <c r="P141" i="17"/>
  <c r="Q141" i="17" s="1"/>
  <c r="O142" i="17" s="1"/>
  <c r="M140" i="17"/>
  <c r="J128" i="17"/>
  <c r="I128" i="17"/>
  <c r="B128" i="17"/>
  <c r="F128" i="17"/>
  <c r="AC159" i="17" l="1"/>
  <c r="AD159" i="17"/>
  <c r="X160" i="17"/>
  <c r="V160" i="17"/>
  <c r="W160" i="17"/>
  <c r="Z160" i="17"/>
  <c r="AB160" i="17"/>
  <c r="AA160" i="17" s="1"/>
  <c r="Y161" i="17" s="1"/>
  <c r="P142" i="17"/>
  <c r="L142" i="17"/>
  <c r="R142" i="17" s="1"/>
  <c r="Q142" i="17" s="1"/>
  <c r="O143" i="17" s="1"/>
  <c r="N142" i="17"/>
  <c r="S142" i="17" s="1"/>
  <c r="T141" i="17"/>
  <c r="C128" i="17"/>
  <c r="H128" i="17"/>
  <c r="G128" i="17" s="1"/>
  <c r="E129" i="17" s="1"/>
  <c r="M142" i="17"/>
  <c r="Z161" i="17" l="1"/>
  <c r="V161" i="17"/>
  <c r="AB161" i="17" s="1"/>
  <c r="AA161" i="17" s="1"/>
  <c r="Y162" i="17" s="1"/>
  <c r="X161" i="17"/>
  <c r="AD160" i="17"/>
  <c r="AC160" i="17"/>
  <c r="T142" i="17"/>
  <c r="B129" i="17"/>
  <c r="C129" i="17" s="1"/>
  <c r="F129" i="17"/>
  <c r="D129" i="17"/>
  <c r="N143" i="17"/>
  <c r="P143" i="17"/>
  <c r="L143" i="17"/>
  <c r="R143" i="17" s="1"/>
  <c r="X162" i="17" l="1"/>
  <c r="V162" i="17"/>
  <c r="AB162" i="17" s="1"/>
  <c r="AA162" i="17" s="1"/>
  <c r="Y163" i="17" s="1"/>
  <c r="W162" i="17"/>
  <c r="Z162" i="17"/>
  <c r="W161" i="17"/>
  <c r="AD161" i="17"/>
  <c r="AC161" i="17"/>
  <c r="Q143" i="17"/>
  <c r="O144" i="17" s="1"/>
  <c r="P144" i="17" s="1"/>
  <c r="H129" i="17"/>
  <c r="G129" i="17" s="1"/>
  <c r="E130" i="17" s="1"/>
  <c r="F130" i="17" s="1"/>
  <c r="I129" i="17"/>
  <c r="J129" i="17"/>
  <c r="L144" i="17"/>
  <c r="R144" i="17" s="1"/>
  <c r="S143" i="17"/>
  <c r="T143" i="17"/>
  <c r="M143" i="17"/>
  <c r="V163" i="17" l="1"/>
  <c r="Z163" i="17"/>
  <c r="AB163" i="17"/>
  <c r="AA163" i="17" s="1"/>
  <c r="Y164" i="17" s="1"/>
  <c r="W163" i="17"/>
  <c r="X163" i="17"/>
  <c r="AC162" i="17"/>
  <c r="AD162" i="17"/>
  <c r="N144" i="17"/>
  <c r="S144" i="17" s="1"/>
  <c r="B130" i="17"/>
  <c r="C130" i="17" s="1"/>
  <c r="Q144" i="17"/>
  <c r="O145" i="17" s="1"/>
  <c r="L145" i="17" s="1"/>
  <c r="R145" i="17" s="1"/>
  <c r="D130" i="17"/>
  <c r="J130" i="17" s="1"/>
  <c r="M144" i="17"/>
  <c r="X164" i="17" l="1"/>
  <c r="V164" i="17"/>
  <c r="AB164" i="17" s="1"/>
  <c r="AA164" i="17" s="1"/>
  <c r="Y165" i="17" s="1"/>
  <c r="Z164" i="17"/>
  <c r="AC163" i="17"/>
  <c r="AD163" i="17"/>
  <c r="T144" i="17"/>
  <c r="P145" i="17"/>
  <c r="H130" i="17"/>
  <c r="G130" i="17" s="1"/>
  <c r="E131" i="17" s="1"/>
  <c r="D131" i="17" s="1"/>
  <c r="I131" i="17" s="1"/>
  <c r="N145" i="17"/>
  <c r="S145" i="17" s="1"/>
  <c r="I130" i="17"/>
  <c r="Q145" i="17"/>
  <c r="O146" i="17" s="1"/>
  <c r="M145" i="17"/>
  <c r="B131" i="17" l="1"/>
  <c r="C131" i="17" s="1"/>
  <c r="X165" i="17"/>
  <c r="V165" i="17"/>
  <c r="AB165" i="17" s="1"/>
  <c r="AA165" i="17" s="1"/>
  <c r="Y166" i="17" s="1"/>
  <c r="Z165" i="17"/>
  <c r="W165" i="17"/>
  <c r="W164" i="17"/>
  <c r="AC164" i="17"/>
  <c r="AD164" i="17"/>
  <c r="T145" i="17"/>
  <c r="J131" i="17"/>
  <c r="F131" i="17"/>
  <c r="H131" i="17"/>
  <c r="G131" i="17" s="1"/>
  <c r="E132" i="17" s="1"/>
  <c r="D132" i="17" s="1"/>
  <c r="N146" i="17"/>
  <c r="P146" i="17"/>
  <c r="L146" i="17"/>
  <c r="M146" i="17" s="1"/>
  <c r="X166" i="17" l="1"/>
  <c r="V166" i="17"/>
  <c r="AB166" i="17" s="1"/>
  <c r="AA166" i="17" s="1"/>
  <c r="Y167" i="17" s="1"/>
  <c r="Z166" i="17"/>
  <c r="AC165" i="17"/>
  <c r="AD165" i="17"/>
  <c r="B132" i="17"/>
  <c r="C132" i="17" s="1"/>
  <c r="F132" i="17"/>
  <c r="H132" i="17"/>
  <c r="R146" i="17"/>
  <c r="Q146" i="17" s="1"/>
  <c r="O147" i="17" s="1"/>
  <c r="N147" i="17" s="1"/>
  <c r="J132" i="17"/>
  <c r="I132" i="17"/>
  <c r="S146" i="17"/>
  <c r="T146" i="17"/>
  <c r="X167" i="17" l="1"/>
  <c r="V167" i="17"/>
  <c r="Z167" i="17"/>
  <c r="W167" i="17"/>
  <c r="AB167" i="17"/>
  <c r="AA167" i="17" s="1"/>
  <c r="Y168" i="17" s="1"/>
  <c r="W166" i="17"/>
  <c r="AC166" i="17"/>
  <c r="AD166" i="17"/>
  <c r="G132" i="17"/>
  <c r="E133" i="17" s="1"/>
  <c r="D133" i="17" s="1"/>
  <c r="P147" i="17"/>
  <c r="L147" i="17"/>
  <c r="R147" i="17" s="1"/>
  <c r="Q147" i="17" s="1"/>
  <c r="O148" i="17" s="1"/>
  <c r="N148" i="17" s="1"/>
  <c r="F133" i="17"/>
  <c r="B133" i="17"/>
  <c r="T147" i="17"/>
  <c r="S147" i="17"/>
  <c r="Z168" i="17" l="1"/>
  <c r="X168" i="17"/>
  <c r="V168" i="17"/>
  <c r="AB168" i="17" s="1"/>
  <c r="AA168" i="17" s="1"/>
  <c r="Y169" i="17" s="1"/>
  <c r="W168" i="17"/>
  <c r="AD167" i="17"/>
  <c r="AC167" i="17"/>
  <c r="M147" i="17"/>
  <c r="P148" i="17"/>
  <c r="L148" i="17"/>
  <c r="R148" i="17" s="1"/>
  <c r="Q148" i="17" s="1"/>
  <c r="O149" i="17" s="1"/>
  <c r="C133" i="17"/>
  <c r="H133" i="17"/>
  <c r="G133" i="17" s="1"/>
  <c r="E134" i="17" s="1"/>
  <c r="I133" i="17"/>
  <c r="J133" i="17"/>
  <c r="T148" i="17"/>
  <c r="S148" i="17"/>
  <c r="V169" i="17" l="1"/>
  <c r="AB169" i="17" s="1"/>
  <c r="AA169" i="17" s="1"/>
  <c r="Y170" i="17" s="1"/>
  <c r="X169" i="17"/>
  <c r="Z169" i="17"/>
  <c r="AC168" i="17"/>
  <c r="AD168" i="17"/>
  <c r="M148" i="17"/>
  <c r="D134" i="17"/>
  <c r="B134" i="17"/>
  <c r="H134" i="17" s="1"/>
  <c r="F134" i="17"/>
  <c r="N149" i="17"/>
  <c r="P149" i="17"/>
  <c r="L149" i="17"/>
  <c r="R149" i="17" s="1"/>
  <c r="Z170" i="17" l="1"/>
  <c r="X170" i="17"/>
  <c r="V170" i="17"/>
  <c r="W170" i="17" s="1"/>
  <c r="W169" i="17"/>
  <c r="AC169" i="17"/>
  <c r="AD169" i="17"/>
  <c r="Q149" i="17"/>
  <c r="O150" i="17" s="1"/>
  <c r="L150" i="17" s="1"/>
  <c r="M150" i="17" s="1"/>
  <c r="G134" i="17"/>
  <c r="E135" i="17" s="1"/>
  <c r="F135" i="17" s="1"/>
  <c r="I134" i="17"/>
  <c r="J134" i="17"/>
  <c r="M149" i="17"/>
  <c r="C134" i="17"/>
  <c r="S149" i="17"/>
  <c r="T149" i="17"/>
  <c r="N150" i="17" l="1"/>
  <c r="S150" i="17" s="1"/>
  <c r="P150" i="17"/>
  <c r="AB170" i="17"/>
  <c r="AA170" i="17" s="1"/>
  <c r="Y171" i="17" s="1"/>
  <c r="AD170" i="17"/>
  <c r="AC170" i="17"/>
  <c r="B135" i="17"/>
  <c r="H135" i="17" s="1"/>
  <c r="G135" i="17" s="1"/>
  <c r="E136" i="17" s="1"/>
  <c r="F136" i="17" s="1"/>
  <c r="D135" i="17"/>
  <c r="I135" i="17" s="1"/>
  <c r="C135" i="17"/>
  <c r="R150" i="17"/>
  <c r="Q150" i="17" s="1"/>
  <c r="O151" i="17" s="1"/>
  <c r="T150" i="17"/>
  <c r="Z171" i="17" l="1"/>
  <c r="X171" i="17"/>
  <c r="V171" i="17"/>
  <c r="AB171" i="17" s="1"/>
  <c r="AA171" i="17" s="1"/>
  <c r="Y172" i="17" s="1"/>
  <c r="D136" i="17"/>
  <c r="J136" i="17" s="1"/>
  <c r="J135" i="17"/>
  <c r="B136" i="17"/>
  <c r="C136" i="17" s="1"/>
  <c r="H136" i="17"/>
  <c r="G136" i="17" s="1"/>
  <c r="E137" i="17" s="1"/>
  <c r="P151" i="17"/>
  <c r="N151" i="17"/>
  <c r="L151" i="17"/>
  <c r="M151" i="17" s="1"/>
  <c r="I136" i="17" l="1"/>
  <c r="Z172" i="17"/>
  <c r="V172" i="17"/>
  <c r="W172" i="17" s="1"/>
  <c r="X172" i="17"/>
  <c r="AB172" i="17"/>
  <c r="AA172" i="17" s="1"/>
  <c r="Y173" i="17" s="1"/>
  <c r="W171" i="17"/>
  <c r="AD171" i="17"/>
  <c r="AC171" i="17"/>
  <c r="F137" i="17"/>
  <c r="B137" i="17"/>
  <c r="C137" i="17" s="1"/>
  <c r="D137" i="17"/>
  <c r="R151" i="17"/>
  <c r="Q151" i="17" s="1"/>
  <c r="O152" i="17" s="1"/>
  <c r="T151" i="17"/>
  <c r="S151" i="17"/>
  <c r="V173" i="17" l="1"/>
  <c r="AB173" i="17" s="1"/>
  <c r="AA173" i="17" s="1"/>
  <c r="Y174" i="17" s="1"/>
  <c r="X173" i="17"/>
  <c r="Z173" i="17"/>
  <c r="AD172" i="17"/>
  <c r="AC172" i="17"/>
  <c r="H137" i="17"/>
  <c r="G137" i="17" s="1"/>
  <c r="E138" i="17" s="1"/>
  <c r="I137" i="17"/>
  <c r="J137" i="17"/>
  <c r="L152" i="17"/>
  <c r="M152" i="17" s="1"/>
  <c r="N152" i="17"/>
  <c r="P152" i="17"/>
  <c r="Z174" i="17" l="1"/>
  <c r="V174" i="17"/>
  <c r="AB174" i="17" s="1"/>
  <c r="AA174" i="17" s="1"/>
  <c r="Y175" i="17" s="1"/>
  <c r="X174" i="17"/>
  <c r="W174" i="17"/>
  <c r="W173" i="17"/>
  <c r="AC173" i="17"/>
  <c r="AD173" i="17"/>
  <c r="B138" i="17"/>
  <c r="H138" i="17" s="1"/>
  <c r="F138" i="17"/>
  <c r="D138" i="17"/>
  <c r="R152" i="17"/>
  <c r="Q152" i="17" s="1"/>
  <c r="O153" i="17" s="1"/>
  <c r="S152" i="17"/>
  <c r="T152" i="17"/>
  <c r="Z175" i="17" l="1"/>
  <c r="X175" i="17"/>
  <c r="V175" i="17"/>
  <c r="W175" i="17" s="1"/>
  <c r="AC174" i="17"/>
  <c r="AD174" i="17"/>
  <c r="G138" i="17"/>
  <c r="E139" i="17" s="1"/>
  <c r="D139" i="17" s="1"/>
  <c r="J138" i="17"/>
  <c r="I138" i="17"/>
  <c r="C138" i="17"/>
  <c r="P153" i="17"/>
  <c r="L153" i="17"/>
  <c r="R153" i="17" s="1"/>
  <c r="N153" i="17"/>
  <c r="AB175" i="17" l="1"/>
  <c r="AA175" i="17" s="1"/>
  <c r="Y176" i="17" s="1"/>
  <c r="AD175" i="17"/>
  <c r="AC175" i="17"/>
  <c r="F139" i="17"/>
  <c r="B139" i="17"/>
  <c r="C139" i="17" s="1"/>
  <c r="M153" i="17"/>
  <c r="I139" i="17"/>
  <c r="J139" i="17"/>
  <c r="S153" i="17"/>
  <c r="T153" i="17"/>
  <c r="Q153" i="17"/>
  <c r="O154" i="17" s="1"/>
  <c r="Z176" i="17" l="1"/>
  <c r="X176" i="17"/>
  <c r="V176" i="17"/>
  <c r="AB176" i="17" s="1"/>
  <c r="AA176" i="17" s="1"/>
  <c r="Y177" i="17" s="1"/>
  <c r="H139" i="17"/>
  <c r="G139" i="17" s="1"/>
  <c r="E140" i="17" s="1"/>
  <c r="D140" i="17" s="1"/>
  <c r="J140" i="17" s="1"/>
  <c r="L154" i="17"/>
  <c r="R154" i="17" s="1"/>
  <c r="P154" i="17"/>
  <c r="N154" i="17"/>
  <c r="F140" i="17" l="1"/>
  <c r="Z177" i="17"/>
  <c r="V177" i="17"/>
  <c r="AB177" i="17" s="1"/>
  <c r="AA177" i="17" s="1"/>
  <c r="Y178" i="17" s="1"/>
  <c r="X177" i="17"/>
  <c r="W176" i="17"/>
  <c r="AD176" i="17"/>
  <c r="AC176" i="17"/>
  <c r="I140" i="17"/>
  <c r="B140" i="17"/>
  <c r="Q154" i="17"/>
  <c r="O155" i="17" s="1"/>
  <c r="L155" i="17" s="1"/>
  <c r="R155" i="17" s="1"/>
  <c r="M154" i="17"/>
  <c r="T154" i="17"/>
  <c r="S154" i="17"/>
  <c r="Z178" i="17" l="1"/>
  <c r="X178" i="17"/>
  <c r="V178" i="17"/>
  <c r="AB178" i="17" s="1"/>
  <c r="AA178" i="17" s="1"/>
  <c r="Y179" i="17" s="1"/>
  <c r="W177" i="17"/>
  <c r="AC177" i="17"/>
  <c r="AD177" i="17"/>
  <c r="P155" i="17"/>
  <c r="C140" i="17"/>
  <c r="H140" i="17"/>
  <c r="G140" i="17" s="1"/>
  <c r="E141" i="17" s="1"/>
  <c r="M155" i="17"/>
  <c r="N155" i="17"/>
  <c r="S155" i="17" s="1"/>
  <c r="Q155" i="17"/>
  <c r="O156" i="17" s="1"/>
  <c r="L156" i="17" s="1"/>
  <c r="R156" i="17" s="1"/>
  <c r="V179" i="17" l="1"/>
  <c r="W179" i="17" s="1"/>
  <c r="X179" i="17"/>
  <c r="Z179" i="17"/>
  <c r="AB179" i="17"/>
  <c r="AA179" i="17" s="1"/>
  <c r="Y180" i="17" s="1"/>
  <c r="AD178" i="17"/>
  <c r="AC178" i="17"/>
  <c r="W178" i="17"/>
  <c r="P156" i="17"/>
  <c r="T155" i="17"/>
  <c r="B141" i="17"/>
  <c r="D141" i="17"/>
  <c r="F141" i="17"/>
  <c r="N156" i="17"/>
  <c r="Q156" i="17"/>
  <c r="O157" i="17" s="1"/>
  <c r="P157" i="17" s="1"/>
  <c r="M156" i="17"/>
  <c r="N157" i="17" l="1"/>
  <c r="Z180" i="17"/>
  <c r="X180" i="17"/>
  <c r="V180" i="17"/>
  <c r="AB180" i="17"/>
  <c r="AA180" i="17" s="1"/>
  <c r="Y181" i="17" s="1"/>
  <c r="W180" i="17"/>
  <c r="AC179" i="17"/>
  <c r="AD179" i="17"/>
  <c r="I141" i="17"/>
  <c r="J141" i="17"/>
  <c r="H141" i="17"/>
  <c r="G141" i="17" s="1"/>
  <c r="E142" i="17" s="1"/>
  <c r="C141" i="17"/>
  <c r="S156" i="17"/>
  <c r="T156" i="17"/>
  <c r="L157" i="17"/>
  <c r="R157" i="17" s="1"/>
  <c r="Q157" i="17" s="1"/>
  <c r="O158" i="17" s="1"/>
  <c r="S157" i="17"/>
  <c r="T157" i="17"/>
  <c r="X181" i="17" l="1"/>
  <c r="W181" i="17"/>
  <c r="Z181" i="17"/>
  <c r="V181" i="17"/>
  <c r="AB181" i="17" s="1"/>
  <c r="AA181" i="17" s="1"/>
  <c r="Y182" i="17" s="1"/>
  <c r="AC180" i="17"/>
  <c r="AD180" i="17"/>
  <c r="M157" i="17"/>
  <c r="B142" i="17"/>
  <c r="D142" i="17"/>
  <c r="F142" i="17"/>
  <c r="N158" i="17"/>
  <c r="T158" i="17" s="1"/>
  <c r="L158" i="17"/>
  <c r="M158" i="17" s="1"/>
  <c r="P158" i="17"/>
  <c r="Z182" i="17" l="1"/>
  <c r="X182" i="17"/>
  <c r="V182" i="17"/>
  <c r="AB182" i="17" s="1"/>
  <c r="AA182" i="17" s="1"/>
  <c r="Y183" i="17" s="1"/>
  <c r="AD181" i="17"/>
  <c r="AC181" i="17"/>
  <c r="R158" i="17"/>
  <c r="Q158" i="17" s="1"/>
  <c r="O159" i="17" s="1"/>
  <c r="N159" i="17" s="1"/>
  <c r="S159" i="17" s="1"/>
  <c r="I142" i="17"/>
  <c r="J142" i="17"/>
  <c r="C142" i="17"/>
  <c r="H142" i="17"/>
  <c r="G142" i="17" s="1"/>
  <c r="E143" i="17" s="1"/>
  <c r="S158" i="17"/>
  <c r="Z183" i="17" l="1"/>
  <c r="V183" i="17"/>
  <c r="AB183" i="17" s="1"/>
  <c r="AA183" i="17" s="1"/>
  <c r="Y184" i="17" s="1"/>
  <c r="X183" i="17"/>
  <c r="AD182" i="17"/>
  <c r="AC182" i="17"/>
  <c r="W182" i="17"/>
  <c r="L159" i="17"/>
  <c r="P159" i="17"/>
  <c r="B143" i="17"/>
  <c r="H143" i="17" s="1"/>
  <c r="D143" i="17"/>
  <c r="F143" i="17"/>
  <c r="C143" i="17"/>
  <c r="T159" i="17"/>
  <c r="R159" i="17"/>
  <c r="Q159" i="17" s="1"/>
  <c r="O160" i="17" s="1"/>
  <c r="N160" i="17" s="1"/>
  <c r="M159" i="17"/>
  <c r="V184" i="17" l="1"/>
  <c r="AB184" i="17" s="1"/>
  <c r="AA184" i="17" s="1"/>
  <c r="Y185" i="17" s="1"/>
  <c r="X184" i="17"/>
  <c r="Z184" i="17"/>
  <c r="W183" i="17"/>
  <c r="AC183" i="17"/>
  <c r="AD183" i="17"/>
  <c r="I143" i="17"/>
  <c r="J143" i="17"/>
  <c r="G143" i="17"/>
  <c r="E144" i="17" s="1"/>
  <c r="L160" i="17"/>
  <c r="M160" i="17" s="1"/>
  <c r="P160" i="17"/>
  <c r="T160" i="17"/>
  <c r="S160" i="17"/>
  <c r="R160" i="17"/>
  <c r="Q160" i="17" s="1"/>
  <c r="O161" i="17" s="1"/>
  <c r="V185" i="17" l="1"/>
  <c r="AB185" i="17" s="1"/>
  <c r="AA185" i="17" s="1"/>
  <c r="Y186" i="17" s="1"/>
  <c r="X185" i="17"/>
  <c r="Z185" i="17"/>
  <c r="W185" i="17"/>
  <c r="W184" i="17"/>
  <c r="AD184" i="17"/>
  <c r="AC184" i="17"/>
  <c r="F144" i="17"/>
  <c r="B144" i="17"/>
  <c r="H144" i="17" s="1"/>
  <c r="G144" i="17" s="1"/>
  <c r="E145" i="17" s="1"/>
  <c r="D144" i="17"/>
  <c r="C144" i="17"/>
  <c r="L161" i="17"/>
  <c r="M161" i="17" s="1"/>
  <c r="P161" i="17"/>
  <c r="N161" i="17"/>
  <c r="X186" i="17" l="1"/>
  <c r="V186" i="17"/>
  <c r="AB186" i="17" s="1"/>
  <c r="AA186" i="17" s="1"/>
  <c r="Y187" i="17" s="1"/>
  <c r="W186" i="17"/>
  <c r="Z186" i="17"/>
  <c r="AC185" i="17"/>
  <c r="AD185" i="17"/>
  <c r="F145" i="17"/>
  <c r="B145" i="17"/>
  <c r="H145" i="17" s="1"/>
  <c r="G145" i="17" s="1"/>
  <c r="E146" i="17" s="1"/>
  <c r="D145" i="17"/>
  <c r="J144" i="17"/>
  <c r="I144" i="17"/>
  <c r="R161" i="17"/>
  <c r="Q161" i="17" s="1"/>
  <c r="O162" i="17" s="1"/>
  <c r="T161" i="17"/>
  <c r="S161" i="17"/>
  <c r="Z187" i="17" l="1"/>
  <c r="V187" i="17"/>
  <c r="AB187" i="17"/>
  <c r="AA187" i="17" s="1"/>
  <c r="Y188" i="17" s="1"/>
  <c r="W187" i="17"/>
  <c r="X187" i="17"/>
  <c r="AC186" i="17"/>
  <c r="AD186" i="17"/>
  <c r="F146" i="17"/>
  <c r="B146" i="17"/>
  <c r="C146" i="17" s="1"/>
  <c r="D146" i="17"/>
  <c r="I146" i="17" s="1"/>
  <c r="C145" i="17"/>
  <c r="I145" i="17"/>
  <c r="J145" i="17"/>
  <c r="H146" i="17"/>
  <c r="G146" i="17" s="1"/>
  <c r="E147" i="17" s="1"/>
  <c r="N162" i="17"/>
  <c r="P162" i="17"/>
  <c r="L162" i="17"/>
  <c r="R162" i="17" s="1"/>
  <c r="X188" i="17" l="1"/>
  <c r="Z188" i="17"/>
  <c r="W188" i="17"/>
  <c r="V188" i="17"/>
  <c r="AB188" i="17" s="1"/>
  <c r="AA188" i="17" s="1"/>
  <c r="Y189" i="17" s="1"/>
  <c r="AD187" i="17"/>
  <c r="AC187" i="17"/>
  <c r="J146" i="17"/>
  <c r="M162" i="17"/>
  <c r="D147" i="17"/>
  <c r="F147" i="17"/>
  <c r="B147" i="17"/>
  <c r="H147" i="17" s="1"/>
  <c r="Q162" i="17"/>
  <c r="O163" i="17" s="1"/>
  <c r="S162" i="17"/>
  <c r="T162" i="17"/>
  <c r="V189" i="17" l="1"/>
  <c r="W189" i="17" s="1"/>
  <c r="Z189" i="17"/>
  <c r="X189" i="17"/>
  <c r="AB189" i="17"/>
  <c r="AA189" i="17" s="1"/>
  <c r="Y190" i="17" s="1"/>
  <c r="AC188" i="17"/>
  <c r="AD188" i="17"/>
  <c r="C147" i="17"/>
  <c r="G147" i="17"/>
  <c r="E148" i="17" s="1"/>
  <c r="J147" i="17"/>
  <c r="I147" i="17"/>
  <c r="N163" i="17"/>
  <c r="P163" i="17"/>
  <c r="L163" i="17"/>
  <c r="R163" i="17" s="1"/>
  <c r="W190" i="17" l="1"/>
  <c r="X190" i="17"/>
  <c r="V190" i="17"/>
  <c r="AB190" i="17" s="1"/>
  <c r="AA190" i="17" s="1"/>
  <c r="Y191" i="17" s="1"/>
  <c r="Z190" i="17"/>
  <c r="AD189" i="17"/>
  <c r="AC189" i="17"/>
  <c r="F148" i="17"/>
  <c r="B148" i="17"/>
  <c r="C148" i="17" s="1"/>
  <c r="D148" i="17"/>
  <c r="S163" i="17"/>
  <c r="T163" i="17"/>
  <c r="Q163" i="17"/>
  <c r="O164" i="17" s="1"/>
  <c r="M163" i="17"/>
  <c r="V191" i="17" l="1"/>
  <c r="AB191" i="17"/>
  <c r="AA191" i="17" s="1"/>
  <c r="Y192" i="17" s="1"/>
  <c r="X191" i="17"/>
  <c r="Z191" i="17"/>
  <c r="W191" i="17"/>
  <c r="AD190" i="17"/>
  <c r="AC190" i="17"/>
  <c r="H148" i="17"/>
  <c r="G148" i="17"/>
  <c r="E149" i="17" s="1"/>
  <c r="D149" i="17" s="1"/>
  <c r="I148" i="17"/>
  <c r="J148" i="17"/>
  <c r="P164" i="17"/>
  <c r="L164" i="17"/>
  <c r="M164" i="17" s="1"/>
  <c r="N164" i="17"/>
  <c r="X192" i="17" l="1"/>
  <c r="Z192" i="17"/>
  <c r="V192" i="17"/>
  <c r="W192" i="17" s="1"/>
  <c r="AD191" i="17"/>
  <c r="AC191" i="17"/>
  <c r="F149" i="17"/>
  <c r="B149" i="17"/>
  <c r="R164" i="17"/>
  <c r="Q164" i="17" s="1"/>
  <c r="O165" i="17" s="1"/>
  <c r="J149" i="17"/>
  <c r="I149" i="17"/>
  <c r="T164" i="17"/>
  <c r="S164" i="17"/>
  <c r="AC192" i="17" l="1"/>
  <c r="AD192" i="17"/>
  <c r="AB192" i="17"/>
  <c r="AA192" i="17" s="1"/>
  <c r="Y193" i="17" s="1"/>
  <c r="C149" i="17"/>
  <c r="H149" i="17"/>
  <c r="G149" i="17" s="1"/>
  <c r="E150" i="17" s="1"/>
  <c r="L165" i="17"/>
  <c r="R165" i="17" s="1"/>
  <c r="P165" i="17"/>
  <c r="N165" i="17"/>
  <c r="X193" i="17" l="1"/>
  <c r="Z193" i="17"/>
  <c r="V193" i="17"/>
  <c r="W193" i="17" s="1"/>
  <c r="Q165" i="17"/>
  <c r="O166" i="17" s="1"/>
  <c r="N166" i="17" s="1"/>
  <c r="D150" i="17"/>
  <c r="F150" i="17"/>
  <c r="B150" i="17"/>
  <c r="C150" i="17" s="1"/>
  <c r="P166" i="17"/>
  <c r="T165" i="17"/>
  <c r="S165" i="17"/>
  <c r="M165" i="17"/>
  <c r="AC193" i="17" l="1"/>
  <c r="AD193" i="17"/>
  <c r="AB193" i="17"/>
  <c r="AA193" i="17" s="1"/>
  <c r="Y194" i="17" s="1"/>
  <c r="L166" i="17"/>
  <c r="M166" i="17" s="1"/>
  <c r="I150" i="17"/>
  <c r="J150" i="17"/>
  <c r="H150" i="17"/>
  <c r="G150" i="17" s="1"/>
  <c r="E151" i="17" s="1"/>
  <c r="T166" i="17"/>
  <c r="S166" i="17"/>
  <c r="R166" i="17"/>
  <c r="Q166" i="17" s="1"/>
  <c r="O167" i="17" s="1"/>
  <c r="X194" i="17" l="1"/>
  <c r="V194" i="17"/>
  <c r="AB194" i="17" s="1"/>
  <c r="AA194" i="17" s="1"/>
  <c r="Y195" i="17" s="1"/>
  <c r="Z194" i="17"/>
  <c r="D151" i="17"/>
  <c r="B151" i="17"/>
  <c r="H151" i="17" s="1"/>
  <c r="F151" i="17"/>
  <c r="G151" i="17" s="1"/>
  <c r="E152" i="17" s="1"/>
  <c r="N167" i="17"/>
  <c r="P167" i="17"/>
  <c r="L167" i="17"/>
  <c r="R167" i="17" s="1"/>
  <c r="Q167" i="17" s="1"/>
  <c r="O168" i="17" s="1"/>
  <c r="X195" i="17" l="1"/>
  <c r="Z195" i="17"/>
  <c r="V195" i="17"/>
  <c r="W195" i="17" s="1"/>
  <c r="W194" i="17"/>
  <c r="AC194" i="17"/>
  <c r="AD194" i="17"/>
  <c r="C151" i="17"/>
  <c r="D152" i="17"/>
  <c r="F152" i="17"/>
  <c r="B152" i="17"/>
  <c r="C152" i="17" s="1"/>
  <c r="I151" i="17"/>
  <c r="J151" i="17"/>
  <c r="M167" i="17"/>
  <c r="L168" i="17"/>
  <c r="R168" i="17" s="1"/>
  <c r="N168" i="17"/>
  <c r="P168" i="17"/>
  <c r="S167" i="17"/>
  <c r="T167" i="17"/>
  <c r="AB195" i="17" l="1"/>
  <c r="AA195" i="17" s="1"/>
  <c r="Y196" i="17" s="1"/>
  <c r="AD195" i="17"/>
  <c r="AC195" i="17"/>
  <c r="H152" i="17"/>
  <c r="G152" i="17" s="1"/>
  <c r="E153" i="17" s="1"/>
  <c r="I152" i="17"/>
  <c r="J152" i="17"/>
  <c r="Q168" i="17"/>
  <c r="O169" i="17" s="1"/>
  <c r="M168" i="17"/>
  <c r="S168" i="17"/>
  <c r="T168" i="17"/>
  <c r="W196" i="17" l="1"/>
  <c r="Z196" i="17"/>
  <c r="V196" i="17"/>
  <c r="AB196" i="17" s="1"/>
  <c r="AA196" i="17" s="1"/>
  <c r="Y197" i="17" s="1"/>
  <c r="X196" i="17"/>
  <c r="F153" i="17"/>
  <c r="D153" i="17"/>
  <c r="B153" i="17"/>
  <c r="C153" i="17" s="1"/>
  <c r="N169" i="17"/>
  <c r="P169" i="17"/>
  <c r="L169" i="17"/>
  <c r="M169" i="17" s="1"/>
  <c r="X197" i="17" l="1"/>
  <c r="V197" i="17"/>
  <c r="AB197" i="17" s="1"/>
  <c r="AA197" i="17" s="1"/>
  <c r="Y198" i="17" s="1"/>
  <c r="Z197" i="17"/>
  <c r="AD196" i="17"/>
  <c r="AC196" i="17"/>
  <c r="H153" i="17"/>
  <c r="G153" i="17" s="1"/>
  <c r="E154" i="17" s="1"/>
  <c r="D154" i="17" s="1"/>
  <c r="I153" i="17"/>
  <c r="J153" i="17"/>
  <c r="R169" i="17"/>
  <c r="Q169" i="17" s="1"/>
  <c r="O170" i="17" s="1"/>
  <c r="N170" i="17" s="1"/>
  <c r="T169" i="17"/>
  <c r="S169" i="17"/>
  <c r="F154" i="17" l="1"/>
  <c r="V198" i="17"/>
  <c r="W198" i="17" s="1"/>
  <c r="Z198" i="17"/>
  <c r="X198" i="17"/>
  <c r="AB198" i="17"/>
  <c r="AA198" i="17" s="1"/>
  <c r="Y199" i="17" s="1"/>
  <c r="W197" i="17"/>
  <c r="AC197" i="17"/>
  <c r="AD197" i="17"/>
  <c r="B154" i="17"/>
  <c r="I154" i="17"/>
  <c r="J154" i="17"/>
  <c r="P170" i="17"/>
  <c r="L170" i="17"/>
  <c r="T170" i="17"/>
  <c r="S170" i="17"/>
  <c r="X199" i="17" l="1"/>
  <c r="V199" i="17"/>
  <c r="AB199" i="17" s="1"/>
  <c r="AA199" i="17" s="1"/>
  <c r="Y200" i="17" s="1"/>
  <c r="Z199" i="17"/>
  <c r="AD198" i="17"/>
  <c r="AC198" i="17"/>
  <c r="H154" i="17"/>
  <c r="G154" i="17" s="1"/>
  <c r="E155" i="17" s="1"/>
  <c r="F155" i="17" s="1"/>
  <c r="C154" i="17"/>
  <c r="R170" i="17"/>
  <c r="Q170" i="17" s="1"/>
  <c r="O171" i="17" s="1"/>
  <c r="M170" i="17"/>
  <c r="V200" i="17" l="1"/>
  <c r="W200" i="17" s="1"/>
  <c r="X200" i="17"/>
  <c r="Z200" i="17"/>
  <c r="W199" i="17"/>
  <c r="AD199" i="17"/>
  <c r="AC199" i="17"/>
  <c r="B155" i="17"/>
  <c r="H155" i="17" s="1"/>
  <c r="D155" i="17"/>
  <c r="J155" i="17" s="1"/>
  <c r="C155" i="17"/>
  <c r="G155" i="17"/>
  <c r="E156" i="17" s="1"/>
  <c r="N171" i="17"/>
  <c r="P171" i="17"/>
  <c r="L171" i="17"/>
  <c r="R171" i="17" s="1"/>
  <c r="I155" i="17" l="1"/>
  <c r="AB200" i="17"/>
  <c r="AA200" i="17" s="1"/>
  <c r="Y201" i="17" s="1"/>
  <c r="AC200" i="17"/>
  <c r="AD200" i="17"/>
  <c r="M171" i="17"/>
  <c r="Q171" i="17"/>
  <c r="O172" i="17" s="1"/>
  <c r="N172" i="17" s="1"/>
  <c r="F156" i="17"/>
  <c r="B156" i="17"/>
  <c r="C156" i="17" s="1"/>
  <c r="D156" i="17"/>
  <c r="S171" i="17"/>
  <c r="T171" i="17"/>
  <c r="X201" i="17" l="1"/>
  <c r="V201" i="17"/>
  <c r="W201" i="17" s="1"/>
  <c r="Z201" i="17"/>
  <c r="L172" i="17"/>
  <c r="R172" i="17" s="1"/>
  <c r="P172" i="17"/>
  <c r="Q172" i="17" s="1"/>
  <c r="O173" i="17" s="1"/>
  <c r="I156" i="17"/>
  <c r="J156" i="17"/>
  <c r="H156" i="17"/>
  <c r="G156" i="17" s="1"/>
  <c r="E157" i="17" s="1"/>
  <c r="T172" i="17"/>
  <c r="S172" i="17"/>
  <c r="M172" i="17"/>
  <c r="AB201" i="17" l="1"/>
  <c r="AA201" i="17" s="1"/>
  <c r="Y202" i="17" s="1"/>
  <c r="AC201" i="17"/>
  <c r="AD201" i="17"/>
  <c r="P173" i="17"/>
  <c r="N173" i="17"/>
  <c r="T173" i="17" s="1"/>
  <c r="L173" i="17"/>
  <c r="R173" i="17" s="1"/>
  <c r="Q173" i="17" s="1"/>
  <c r="O174" i="17" s="1"/>
  <c r="P174" i="17" s="1"/>
  <c r="D157" i="17"/>
  <c r="B157" i="17"/>
  <c r="H157" i="17" s="1"/>
  <c r="F157" i="17"/>
  <c r="C157" i="17"/>
  <c r="M173" i="17"/>
  <c r="V202" i="17" l="1"/>
  <c r="W202" i="17" s="1"/>
  <c r="X202" i="17"/>
  <c r="Z202" i="17"/>
  <c r="AB202" i="17"/>
  <c r="AA202" i="17" s="1"/>
  <c r="Y203" i="17" s="1"/>
  <c r="L174" i="17"/>
  <c r="M174" i="17" s="1"/>
  <c r="S173" i="17"/>
  <c r="R174" i="17"/>
  <c r="N174" i="17"/>
  <c r="T174" i="17" s="1"/>
  <c r="Q174" i="17"/>
  <c r="O175" i="17" s="1"/>
  <c r="N175" i="17" s="1"/>
  <c r="G157" i="17"/>
  <c r="E158" i="17" s="1"/>
  <c r="I157" i="17"/>
  <c r="J157" i="17"/>
  <c r="P175" i="17"/>
  <c r="X203" i="17" l="1"/>
  <c r="V203" i="17"/>
  <c r="W203" i="17" s="1"/>
  <c r="Z203" i="17"/>
  <c r="AB203" i="17"/>
  <c r="AA203" i="17" s="1"/>
  <c r="Y204" i="17" s="1"/>
  <c r="AD202" i="17"/>
  <c r="AC202" i="17"/>
  <c r="L175" i="17"/>
  <c r="M175" i="17" s="1"/>
  <c r="S174" i="17"/>
  <c r="F158" i="17"/>
  <c r="D158" i="17"/>
  <c r="B158" i="17"/>
  <c r="H158" i="17" s="1"/>
  <c r="G158" i="17" s="1"/>
  <c r="E159" i="17" s="1"/>
  <c r="C158" i="17"/>
  <c r="R175" i="17"/>
  <c r="Q175" i="17" s="1"/>
  <c r="O176" i="17" s="1"/>
  <c r="S175" i="17"/>
  <c r="T175" i="17"/>
  <c r="Z204" i="17" l="1"/>
  <c r="X204" i="17"/>
  <c r="V204" i="17"/>
  <c r="AB204" i="17" s="1"/>
  <c r="AA204" i="17" s="1"/>
  <c r="Y205" i="17" s="1"/>
  <c r="AC203" i="17"/>
  <c r="AD203" i="17"/>
  <c r="F159" i="17"/>
  <c r="B159" i="17"/>
  <c r="C159" i="17" s="1"/>
  <c r="D159" i="17"/>
  <c r="J158" i="17"/>
  <c r="I158" i="17"/>
  <c r="P176" i="17"/>
  <c r="N176" i="17"/>
  <c r="L176" i="17"/>
  <c r="R176" i="17" s="1"/>
  <c r="W205" i="17" l="1"/>
  <c r="Z205" i="17"/>
  <c r="V205" i="17"/>
  <c r="AB205" i="17" s="1"/>
  <c r="AA205" i="17" s="1"/>
  <c r="Y206" i="17" s="1"/>
  <c r="X205" i="17"/>
  <c r="W204" i="17"/>
  <c r="AD204" i="17"/>
  <c r="AC204" i="17"/>
  <c r="J159" i="17"/>
  <c r="I159" i="17"/>
  <c r="H159" i="17"/>
  <c r="G159" i="17" s="1"/>
  <c r="E160" i="17" s="1"/>
  <c r="Q176" i="17"/>
  <c r="O177" i="17" s="1"/>
  <c r="L177" i="17" s="1"/>
  <c r="M177" i="17" s="1"/>
  <c r="M176" i="17"/>
  <c r="S176" i="17"/>
  <c r="T176" i="17"/>
  <c r="V206" i="17" l="1"/>
  <c r="X206" i="17"/>
  <c r="Z206" i="17"/>
  <c r="W206" i="17"/>
  <c r="AB206" i="17"/>
  <c r="AA206" i="17" s="1"/>
  <c r="Y207" i="17" s="1"/>
  <c r="AD205" i="17"/>
  <c r="AC205" i="17"/>
  <c r="N177" i="17"/>
  <c r="T177" i="17" s="1"/>
  <c r="P177" i="17"/>
  <c r="D160" i="17"/>
  <c r="F160" i="17"/>
  <c r="B160" i="17"/>
  <c r="H160" i="17" s="1"/>
  <c r="G160" i="17" s="1"/>
  <c r="E161" i="17" s="1"/>
  <c r="R177" i="17"/>
  <c r="Q177" i="17" s="1"/>
  <c r="O178" i="17" s="1"/>
  <c r="Z207" i="17" l="1"/>
  <c r="V207" i="17"/>
  <c r="AB207" i="17" s="1"/>
  <c r="AA207" i="17" s="1"/>
  <c r="Y208" i="17" s="1"/>
  <c r="X207" i="17"/>
  <c r="AC206" i="17"/>
  <c r="AD206" i="17"/>
  <c r="S177" i="17"/>
  <c r="C160" i="17"/>
  <c r="D161" i="17"/>
  <c r="F161" i="17"/>
  <c r="B161" i="17"/>
  <c r="C161" i="17" s="1"/>
  <c r="J160" i="17"/>
  <c r="I160" i="17"/>
  <c r="N178" i="17"/>
  <c r="P178" i="17"/>
  <c r="L178" i="17"/>
  <c r="R178" i="17" s="1"/>
  <c r="Z208" i="17" l="1"/>
  <c r="V208" i="17"/>
  <c r="W208" i="17" s="1"/>
  <c r="X208" i="17"/>
  <c r="W207" i="17"/>
  <c r="AC207" i="17"/>
  <c r="AD207" i="17"/>
  <c r="H161" i="17"/>
  <c r="G161" i="17" s="1"/>
  <c r="E162" i="17" s="1"/>
  <c r="D162" i="17" s="1"/>
  <c r="J161" i="17"/>
  <c r="I161" i="17"/>
  <c r="M178" i="17"/>
  <c r="Q178" i="17"/>
  <c r="O179" i="17" s="1"/>
  <c r="P179" i="17" s="1"/>
  <c r="S178" i="17"/>
  <c r="T178" i="17"/>
  <c r="F162" i="17" l="1"/>
  <c r="B162" i="17"/>
  <c r="H162" i="17" s="1"/>
  <c r="G162" i="17" s="1"/>
  <c r="E163" i="17" s="1"/>
  <c r="D163" i="17" s="1"/>
  <c r="AB208" i="17"/>
  <c r="AA208" i="17" s="1"/>
  <c r="Y209" i="17" s="1"/>
  <c r="AC208" i="17"/>
  <c r="AD208" i="17"/>
  <c r="N179" i="17"/>
  <c r="T179" i="17" s="1"/>
  <c r="L179" i="17"/>
  <c r="R179" i="17" s="1"/>
  <c r="Q179" i="17" s="1"/>
  <c r="O180" i="17" s="1"/>
  <c r="C162" i="17"/>
  <c r="F163" i="17"/>
  <c r="I162" i="17"/>
  <c r="J162" i="17"/>
  <c r="M179" i="17"/>
  <c r="S179" i="17"/>
  <c r="B163" i="17" l="1"/>
  <c r="H163" i="17" s="1"/>
  <c r="X209" i="17"/>
  <c r="Z209" i="17"/>
  <c r="V209" i="17"/>
  <c r="W209" i="17" s="1"/>
  <c r="L180" i="17"/>
  <c r="M180" i="17" s="1"/>
  <c r="N180" i="17"/>
  <c r="S180" i="17" s="1"/>
  <c r="P180" i="17"/>
  <c r="C163" i="17"/>
  <c r="G163" i="17"/>
  <c r="E164" i="17" s="1"/>
  <c r="J163" i="17"/>
  <c r="I163" i="17"/>
  <c r="R180" i="17"/>
  <c r="Q180" i="17" s="1"/>
  <c r="O181" i="17" s="1"/>
  <c r="AC209" i="17" l="1"/>
  <c r="AD209" i="17"/>
  <c r="AB209" i="17"/>
  <c r="AA209" i="17" s="1"/>
  <c r="Y210" i="17" s="1"/>
  <c r="T180" i="17"/>
  <c r="D164" i="17"/>
  <c r="F164" i="17"/>
  <c r="B164" i="17"/>
  <c r="H164" i="17" s="1"/>
  <c r="G164" i="17" s="1"/>
  <c r="E165" i="17" s="1"/>
  <c r="C164" i="17"/>
  <c r="L181" i="17"/>
  <c r="M181" i="17" s="1"/>
  <c r="P181" i="17"/>
  <c r="N181" i="17"/>
  <c r="V210" i="17" l="1"/>
  <c r="AB210" i="17" s="1"/>
  <c r="AA210" i="17" s="1"/>
  <c r="Y211" i="17" s="1"/>
  <c r="X210" i="17"/>
  <c r="Z210" i="17"/>
  <c r="D165" i="17"/>
  <c r="F165" i="17"/>
  <c r="B165" i="17"/>
  <c r="H165" i="17" s="1"/>
  <c r="G165" i="17" s="1"/>
  <c r="E166" i="17" s="1"/>
  <c r="C165" i="17"/>
  <c r="J164" i="17"/>
  <c r="I164" i="17"/>
  <c r="R181" i="17"/>
  <c r="Q181" i="17" s="1"/>
  <c r="O182" i="17" s="1"/>
  <c r="T181" i="17"/>
  <c r="S181" i="17"/>
  <c r="V211" i="17" l="1"/>
  <c r="W211" i="17" s="1"/>
  <c r="X211" i="17"/>
  <c r="Z211" i="17"/>
  <c r="W210" i="17"/>
  <c r="AD210" i="17"/>
  <c r="AC210" i="17"/>
  <c r="D166" i="17"/>
  <c r="B166" i="17"/>
  <c r="F166" i="17"/>
  <c r="H166" i="17"/>
  <c r="G166" i="17" s="1"/>
  <c r="E167" i="17" s="1"/>
  <c r="C166" i="17"/>
  <c r="I165" i="17"/>
  <c r="J165" i="17"/>
  <c r="L182" i="17"/>
  <c r="M182" i="17" s="1"/>
  <c r="N182" i="17"/>
  <c r="S182" i="17" s="1"/>
  <c r="P182" i="17"/>
  <c r="AC211" i="17" l="1"/>
  <c r="AD211" i="17"/>
  <c r="AB211" i="17"/>
  <c r="AA211" i="17" s="1"/>
  <c r="Y212" i="17" s="1"/>
  <c r="D167" i="17"/>
  <c r="F167" i="17"/>
  <c r="B167" i="17"/>
  <c r="H167" i="17" s="1"/>
  <c r="G167" i="17" s="1"/>
  <c r="E168" i="17" s="1"/>
  <c r="C167" i="17"/>
  <c r="J166" i="17"/>
  <c r="I166" i="17"/>
  <c r="R182" i="17"/>
  <c r="Q182" i="17" s="1"/>
  <c r="O183" i="17" s="1"/>
  <c r="T182" i="17"/>
  <c r="X212" i="17" l="1"/>
  <c r="V212" i="17"/>
  <c r="AB212" i="17" s="1"/>
  <c r="AA212" i="17" s="1"/>
  <c r="Y213" i="17" s="1"/>
  <c r="Z212" i="17"/>
  <c r="W212" i="17"/>
  <c r="F168" i="17"/>
  <c r="B168" i="17"/>
  <c r="C168" i="17" s="1"/>
  <c r="D168" i="17"/>
  <c r="H168" i="17"/>
  <c r="G168" i="17" s="1"/>
  <c r="E169" i="17" s="1"/>
  <c r="J167" i="17"/>
  <c r="I167" i="17"/>
  <c r="L183" i="17"/>
  <c r="R183" i="17" s="1"/>
  <c r="P183" i="17"/>
  <c r="N183" i="17"/>
  <c r="V213" i="17" l="1"/>
  <c r="AB213" i="17" s="1"/>
  <c r="AA213" i="17" s="1"/>
  <c r="Y214" i="17" s="1"/>
  <c r="X213" i="17"/>
  <c r="W213" i="17"/>
  <c r="Z213" i="17"/>
  <c r="AD212" i="17"/>
  <c r="AC212" i="17"/>
  <c r="M183" i="17"/>
  <c r="F169" i="17"/>
  <c r="D169" i="17"/>
  <c r="B169" i="17"/>
  <c r="C169" i="17" s="1"/>
  <c r="I168" i="17"/>
  <c r="J168" i="17"/>
  <c r="T183" i="17"/>
  <c r="S183" i="17"/>
  <c r="Q183" i="17"/>
  <c r="O184" i="17" s="1"/>
  <c r="Z214" i="17" l="1"/>
  <c r="X214" i="17"/>
  <c r="V214" i="17"/>
  <c r="AB214" i="17" s="1"/>
  <c r="AA214" i="17" s="1"/>
  <c r="Y215" i="17" s="1"/>
  <c r="AC213" i="17"/>
  <c r="AD213" i="17"/>
  <c r="J169" i="17"/>
  <c r="I169" i="17"/>
  <c r="H169" i="17"/>
  <c r="G169" i="17" s="1"/>
  <c r="E170" i="17" s="1"/>
  <c r="N184" i="17"/>
  <c r="L184" i="17"/>
  <c r="M184" i="17" s="1"/>
  <c r="P184" i="17"/>
  <c r="Z215" i="17" l="1"/>
  <c r="V215" i="17"/>
  <c r="W215" i="17" s="1"/>
  <c r="X215" i="17"/>
  <c r="W214" i="17"/>
  <c r="AC214" i="17"/>
  <c r="AD214" i="17"/>
  <c r="B170" i="17"/>
  <c r="H170" i="17" s="1"/>
  <c r="D170" i="17"/>
  <c r="F170" i="17"/>
  <c r="R184" i="17"/>
  <c r="Q184" i="17" s="1"/>
  <c r="O185" i="17" s="1"/>
  <c r="L185" i="17" s="1"/>
  <c r="M185" i="17" s="1"/>
  <c r="T184" i="17"/>
  <c r="S184" i="17"/>
  <c r="AB215" i="17" l="1"/>
  <c r="AA215" i="17" s="1"/>
  <c r="Y216" i="17" s="1"/>
  <c r="AD215" i="17"/>
  <c r="AC215" i="17"/>
  <c r="C170" i="17"/>
  <c r="I170" i="17"/>
  <c r="J170" i="17"/>
  <c r="G170" i="17"/>
  <c r="E171" i="17" s="1"/>
  <c r="N185" i="17"/>
  <c r="T185" i="17" s="1"/>
  <c r="P185" i="17"/>
  <c r="R185" i="17"/>
  <c r="V216" i="17" l="1"/>
  <c r="AB216" i="17" s="1"/>
  <c r="AA216" i="17" s="1"/>
  <c r="Y217" i="17" s="1"/>
  <c r="X216" i="17"/>
  <c r="Z216" i="17"/>
  <c r="W216" i="17"/>
  <c r="Q185" i="17"/>
  <c r="O186" i="17" s="1"/>
  <c r="P186" i="17" s="1"/>
  <c r="S185" i="17"/>
  <c r="D171" i="17"/>
  <c r="F171" i="17"/>
  <c r="B171" i="17"/>
  <c r="H171" i="17" s="1"/>
  <c r="G171" i="17" s="1"/>
  <c r="E172" i="17" s="1"/>
  <c r="N186" i="17" l="1"/>
  <c r="Z217" i="17"/>
  <c r="V217" i="17"/>
  <c r="W217" i="17" s="1"/>
  <c r="X217" i="17"/>
  <c r="AD216" i="17"/>
  <c r="AC216" i="17"/>
  <c r="L186" i="17"/>
  <c r="C171" i="17"/>
  <c r="F172" i="17"/>
  <c r="B172" i="17"/>
  <c r="H172" i="17" s="1"/>
  <c r="D172" i="17"/>
  <c r="C172" i="17"/>
  <c r="I171" i="17"/>
  <c r="J171" i="17"/>
  <c r="M186" i="17"/>
  <c r="R186" i="17"/>
  <c r="Q186" i="17" s="1"/>
  <c r="O187" i="17" s="1"/>
  <c r="S186" i="17"/>
  <c r="T186" i="17"/>
  <c r="AD217" i="17" l="1"/>
  <c r="AC217" i="17"/>
  <c r="AB217" i="17"/>
  <c r="AA217" i="17" s="1"/>
  <c r="Y218" i="17" s="1"/>
  <c r="G172" i="17"/>
  <c r="E173" i="17" s="1"/>
  <c r="J172" i="17"/>
  <c r="I172" i="17"/>
  <c r="D173" i="17"/>
  <c r="B173" i="17"/>
  <c r="C173" i="17" s="1"/>
  <c r="F173" i="17"/>
  <c r="L187" i="17"/>
  <c r="R187" i="17" s="1"/>
  <c r="N187" i="17"/>
  <c r="P187" i="17"/>
  <c r="X218" i="17" l="1"/>
  <c r="Z218" i="17"/>
  <c r="V218" i="17"/>
  <c r="W218" i="17" s="1"/>
  <c r="AB218" i="17"/>
  <c r="AA218" i="17" s="1"/>
  <c r="Y219" i="17" s="1"/>
  <c r="I173" i="17"/>
  <c r="J173" i="17"/>
  <c r="M187" i="17"/>
  <c r="H173" i="17"/>
  <c r="G173" i="17" s="1"/>
  <c r="E174" i="17" s="1"/>
  <c r="Q187" i="17"/>
  <c r="O188" i="17" s="1"/>
  <c r="L188" i="17" s="1"/>
  <c r="T187" i="17"/>
  <c r="S187" i="17"/>
  <c r="P188" i="17" l="1"/>
  <c r="V219" i="17"/>
  <c r="AB219" i="17"/>
  <c r="AA219" i="17" s="1"/>
  <c r="Y220" i="17" s="1"/>
  <c r="W219" i="17"/>
  <c r="X219" i="17"/>
  <c r="Z219" i="17"/>
  <c r="AC218" i="17"/>
  <c r="AD218" i="17"/>
  <c r="N188" i="17"/>
  <c r="S188" i="17" s="1"/>
  <c r="B174" i="17"/>
  <c r="H174" i="17" s="1"/>
  <c r="F174" i="17"/>
  <c r="G174" i="17" s="1"/>
  <c r="E175" i="17" s="1"/>
  <c r="D174" i="17"/>
  <c r="R188" i="17"/>
  <c r="Q188" i="17" s="1"/>
  <c r="O189" i="17" s="1"/>
  <c r="M188" i="17"/>
  <c r="V220" i="17" l="1"/>
  <c r="W220" i="17" s="1"/>
  <c r="X220" i="17"/>
  <c r="Z220" i="17"/>
  <c r="AD219" i="17"/>
  <c r="AC219" i="17"/>
  <c r="T188" i="17"/>
  <c r="I174" i="17"/>
  <c r="J174" i="17"/>
  <c r="C174" i="17"/>
  <c r="B175" i="17"/>
  <c r="H175" i="17" s="1"/>
  <c r="G175" i="17" s="1"/>
  <c r="E176" i="17" s="1"/>
  <c r="D175" i="17"/>
  <c r="F175" i="17"/>
  <c r="P189" i="17"/>
  <c r="L189" i="17"/>
  <c r="M189" i="17" s="1"/>
  <c r="N189" i="17"/>
  <c r="AB220" i="17" l="1"/>
  <c r="AA220" i="17" s="1"/>
  <c r="Y221" i="17" s="1"/>
  <c r="AC220" i="17"/>
  <c r="AD220" i="17"/>
  <c r="R189" i="17"/>
  <c r="Q189" i="17" s="1"/>
  <c r="O190" i="17" s="1"/>
  <c r="N190" i="17" s="1"/>
  <c r="D176" i="17"/>
  <c r="B176" i="17"/>
  <c r="H176" i="17" s="1"/>
  <c r="F176" i="17"/>
  <c r="C176" i="17"/>
  <c r="C175" i="17"/>
  <c r="I175" i="17"/>
  <c r="J175" i="17"/>
  <c r="T189" i="17"/>
  <c r="S189" i="17"/>
  <c r="V221" i="17" l="1"/>
  <c r="W221" i="17" s="1"/>
  <c r="X221" i="17"/>
  <c r="Z221" i="17"/>
  <c r="L190" i="17"/>
  <c r="R190" i="17" s="1"/>
  <c r="P190" i="17"/>
  <c r="G176" i="17"/>
  <c r="E177" i="17" s="1"/>
  <c r="I176" i="17"/>
  <c r="J176" i="17"/>
  <c r="Q190" i="17"/>
  <c r="O191" i="17" s="1"/>
  <c r="L191" i="17" s="1"/>
  <c r="M190" i="17"/>
  <c r="T190" i="17"/>
  <c r="S190" i="17"/>
  <c r="AD221" i="17" l="1"/>
  <c r="AC221" i="17"/>
  <c r="AB221" i="17"/>
  <c r="AA221" i="17" s="1"/>
  <c r="Y222" i="17" s="1"/>
  <c r="P191" i="17"/>
  <c r="N191" i="17"/>
  <c r="S191" i="17" s="1"/>
  <c r="F177" i="17"/>
  <c r="D177" i="17"/>
  <c r="B177" i="17"/>
  <c r="H177" i="17" s="1"/>
  <c r="G177" i="17"/>
  <c r="E178" i="17" s="1"/>
  <c r="M191" i="17"/>
  <c r="R191" i="17"/>
  <c r="Q191" i="17" s="1"/>
  <c r="O192" i="17" s="1"/>
  <c r="V222" i="17" l="1"/>
  <c r="W222" i="17"/>
  <c r="X222" i="17"/>
  <c r="AB222" i="17"/>
  <c r="AA222" i="17" s="1"/>
  <c r="Y223" i="17" s="1"/>
  <c r="Z222" i="17"/>
  <c r="T191" i="17"/>
  <c r="C177" i="17"/>
  <c r="I177" i="17"/>
  <c r="J177" i="17"/>
  <c r="D178" i="17"/>
  <c r="B178" i="17"/>
  <c r="C178" i="17" s="1"/>
  <c r="F178" i="17"/>
  <c r="N192" i="17"/>
  <c r="L192" i="17"/>
  <c r="M192" i="17" s="1"/>
  <c r="P192" i="17"/>
  <c r="Z223" i="17" l="1"/>
  <c r="X223" i="17"/>
  <c r="V223" i="17"/>
  <c r="AB223" i="17" s="1"/>
  <c r="AA223" i="17" s="1"/>
  <c r="Y224" i="17" s="1"/>
  <c r="AD222" i="17"/>
  <c r="AC222" i="17"/>
  <c r="J178" i="17"/>
  <c r="I178" i="17"/>
  <c r="H178" i="17"/>
  <c r="G178" i="17" s="1"/>
  <c r="E179" i="17" s="1"/>
  <c r="R192" i="17"/>
  <c r="Q192" i="17" s="1"/>
  <c r="O193" i="17" s="1"/>
  <c r="T192" i="17"/>
  <c r="S192" i="17"/>
  <c r="Z224" i="17" l="1"/>
  <c r="X224" i="17"/>
  <c r="V224" i="17"/>
  <c r="W224" i="17" s="1"/>
  <c r="W223" i="17"/>
  <c r="AC223" i="17"/>
  <c r="AD223" i="17"/>
  <c r="P193" i="17"/>
  <c r="L193" i="17"/>
  <c r="M193" i="17" s="1"/>
  <c r="N193" i="17"/>
  <c r="T193" i="17" s="1"/>
  <c r="D179" i="17"/>
  <c r="B179" i="17"/>
  <c r="H179" i="17" s="1"/>
  <c r="F179" i="17"/>
  <c r="C179" i="17"/>
  <c r="R193" i="17"/>
  <c r="Q193" i="17" s="1"/>
  <c r="O194" i="17" s="1"/>
  <c r="AC224" i="17" l="1"/>
  <c r="AD224" i="17"/>
  <c r="AB224" i="17"/>
  <c r="AA224" i="17" s="1"/>
  <c r="Y225" i="17" s="1"/>
  <c r="N194" i="17"/>
  <c r="S194" i="17" s="1"/>
  <c r="I179" i="17"/>
  <c r="J179" i="17"/>
  <c r="P194" i="17"/>
  <c r="S193" i="17"/>
  <c r="G179" i="17"/>
  <c r="E180" i="17" s="1"/>
  <c r="L194" i="17"/>
  <c r="M194" i="17" s="1"/>
  <c r="R194" i="17"/>
  <c r="Q194" i="17" s="1"/>
  <c r="O195" i="17" s="1"/>
  <c r="L195" i="17" s="1"/>
  <c r="R195" i="17" s="1"/>
  <c r="X225" i="17" l="1"/>
  <c r="Z225" i="17"/>
  <c r="V225" i="17"/>
  <c r="AB225" i="17" s="1"/>
  <c r="AA225" i="17" s="1"/>
  <c r="Y226" i="17" s="1"/>
  <c r="T194" i="17"/>
  <c r="F180" i="17"/>
  <c r="B180" i="17"/>
  <c r="C180" i="17" s="1"/>
  <c r="D180" i="17"/>
  <c r="H180" i="17"/>
  <c r="G180" i="17" s="1"/>
  <c r="E181" i="17" s="1"/>
  <c r="N195" i="17"/>
  <c r="S195" i="17" s="1"/>
  <c r="P195" i="17"/>
  <c r="Q195" i="17" s="1"/>
  <c r="O196" i="17" s="1"/>
  <c r="L196" i="17" s="1"/>
  <c r="R196" i="17" s="1"/>
  <c r="M195" i="17"/>
  <c r="Z226" i="17" l="1"/>
  <c r="V226" i="17"/>
  <c r="W226" i="17" s="1"/>
  <c r="X226" i="17"/>
  <c r="AB226" i="17"/>
  <c r="AA226" i="17" s="1"/>
  <c r="Y227" i="17" s="1"/>
  <c r="AC225" i="17"/>
  <c r="AD225" i="17"/>
  <c r="W225" i="17"/>
  <c r="T195" i="17"/>
  <c r="B181" i="17"/>
  <c r="C181" i="17" s="1"/>
  <c r="D181" i="17"/>
  <c r="F181" i="17"/>
  <c r="H181" i="17"/>
  <c r="G181" i="17" s="1"/>
  <c r="E182" i="17" s="1"/>
  <c r="J180" i="17"/>
  <c r="I180" i="17"/>
  <c r="N196" i="17"/>
  <c r="S196" i="17" s="1"/>
  <c r="P196" i="17"/>
  <c r="Q196" i="17" s="1"/>
  <c r="O197" i="17" s="1"/>
  <c r="M196" i="17"/>
  <c r="X227" i="17" l="1"/>
  <c r="Z227" i="17"/>
  <c r="V227" i="17"/>
  <c r="W227" i="17" s="1"/>
  <c r="AC226" i="17"/>
  <c r="AD226" i="17"/>
  <c r="D182" i="17"/>
  <c r="B182" i="17"/>
  <c r="C182" i="17" s="1"/>
  <c r="F182" i="17"/>
  <c r="T196" i="17"/>
  <c r="I181" i="17"/>
  <c r="J181" i="17"/>
  <c r="P197" i="17"/>
  <c r="N197" i="17"/>
  <c r="S197" i="17" s="1"/>
  <c r="L197" i="17"/>
  <c r="R197" i="17" s="1"/>
  <c r="AB227" i="17" l="1"/>
  <c r="AA227" i="17" s="1"/>
  <c r="Y228" i="17" s="1"/>
  <c r="AD227" i="17"/>
  <c r="AC227" i="17"/>
  <c r="H182" i="17"/>
  <c r="G182" i="17" s="1"/>
  <c r="E183" i="17" s="1"/>
  <c r="J182" i="17"/>
  <c r="I182" i="17"/>
  <c r="T197" i="17"/>
  <c r="Q197" i="17"/>
  <c r="O198" i="17" s="1"/>
  <c r="P198" i="17" s="1"/>
  <c r="M197" i="17"/>
  <c r="Z228" i="17" l="1"/>
  <c r="X228" i="17"/>
  <c r="V228" i="17"/>
  <c r="W228" i="17" s="1"/>
  <c r="N198" i="17"/>
  <c r="S198" i="17" s="1"/>
  <c r="L198" i="17"/>
  <c r="R198" i="17" s="1"/>
  <c r="Q198" i="17" s="1"/>
  <c r="O199" i="17" s="1"/>
  <c r="B183" i="17"/>
  <c r="C183" i="17" s="1"/>
  <c r="F183" i="17"/>
  <c r="D183" i="17"/>
  <c r="H183" i="17"/>
  <c r="G183" i="17" s="1"/>
  <c r="E184" i="17" s="1"/>
  <c r="AB228" i="17" l="1"/>
  <c r="AA228" i="17" s="1"/>
  <c r="Y229" i="17" s="1"/>
  <c r="AD228" i="17"/>
  <c r="AC228" i="17"/>
  <c r="T198" i="17"/>
  <c r="N199" i="17"/>
  <c r="L199" i="17"/>
  <c r="M199" i="17" s="1"/>
  <c r="P199" i="17"/>
  <c r="B184" i="17"/>
  <c r="C184" i="17" s="1"/>
  <c r="F184" i="17"/>
  <c r="D184" i="17"/>
  <c r="J183" i="17"/>
  <c r="I183" i="17"/>
  <c r="M198" i="17"/>
  <c r="V229" i="17" l="1"/>
  <c r="AB229" i="17"/>
  <c r="AA229" i="17" s="1"/>
  <c r="Y230" i="17" s="1"/>
  <c r="Z229" i="17"/>
  <c r="W229" i="17"/>
  <c r="X229" i="17"/>
  <c r="R199" i="17"/>
  <c r="H184" i="17"/>
  <c r="G184" i="17" s="1"/>
  <c r="E185" i="17" s="1"/>
  <c r="I184" i="17"/>
  <c r="J184" i="17"/>
  <c r="Q199" i="17"/>
  <c r="O200" i="17" s="1"/>
  <c r="T199" i="17"/>
  <c r="S199" i="17"/>
  <c r="Z230" i="17" l="1"/>
  <c r="X230" i="17"/>
  <c r="V230" i="17"/>
  <c r="AB230" i="17" s="1"/>
  <c r="AA230" i="17" s="1"/>
  <c r="Y231" i="17" s="1"/>
  <c r="W230" i="17"/>
  <c r="AC229" i="17"/>
  <c r="AD229" i="17"/>
  <c r="P200" i="17"/>
  <c r="N200" i="17"/>
  <c r="L200" i="17"/>
  <c r="B185" i="17"/>
  <c r="C185" i="17" s="1"/>
  <c r="D185" i="17"/>
  <c r="F185" i="17"/>
  <c r="V231" i="17" l="1"/>
  <c r="W231" i="17" s="1"/>
  <c r="X231" i="17"/>
  <c r="Z231" i="17"/>
  <c r="AD230" i="17"/>
  <c r="AC230" i="17"/>
  <c r="H185" i="17"/>
  <c r="G185" i="17" s="1"/>
  <c r="E186" i="17" s="1"/>
  <c r="M200" i="17"/>
  <c r="R200" i="17"/>
  <c r="Q200" i="17" s="1"/>
  <c r="O201" i="17" s="1"/>
  <c r="S200" i="17"/>
  <c r="T200" i="17"/>
  <c r="J185" i="17"/>
  <c r="I185" i="17"/>
  <c r="AB231" i="17" l="1"/>
  <c r="AA231" i="17" s="1"/>
  <c r="Y232" i="17" s="1"/>
  <c r="AC231" i="17"/>
  <c r="AD231" i="17"/>
  <c r="L201" i="17"/>
  <c r="R201" i="17" s="1"/>
  <c r="M201" i="17"/>
  <c r="P201" i="17"/>
  <c r="N201" i="17"/>
  <c r="D186" i="17"/>
  <c r="F186" i="17"/>
  <c r="B186" i="17"/>
  <c r="C186" i="17" s="1"/>
  <c r="H186" i="17"/>
  <c r="G186" i="17" s="1"/>
  <c r="E187" i="17" s="1"/>
  <c r="W232" i="17" l="1"/>
  <c r="V232" i="17"/>
  <c r="AB232" i="17" s="1"/>
  <c r="AA232" i="17" s="1"/>
  <c r="Y233" i="17" s="1"/>
  <c r="Z232" i="17"/>
  <c r="X232" i="17"/>
  <c r="S201" i="17"/>
  <c r="T201" i="17"/>
  <c r="F187" i="17"/>
  <c r="D187" i="17"/>
  <c r="B187" i="17"/>
  <c r="H187" i="17" s="1"/>
  <c r="I186" i="17"/>
  <c r="J186" i="17"/>
  <c r="Q201" i="17"/>
  <c r="O202" i="17" s="1"/>
  <c r="Z233" i="17" l="1"/>
  <c r="X233" i="17"/>
  <c r="V233" i="17"/>
  <c r="W233" i="17" s="1"/>
  <c r="AD232" i="17"/>
  <c r="AC232" i="17"/>
  <c r="J187" i="17"/>
  <c r="I187" i="17"/>
  <c r="G187" i="17"/>
  <c r="E188" i="17" s="1"/>
  <c r="C187" i="17"/>
  <c r="N202" i="17"/>
  <c r="P202" i="17"/>
  <c r="L202" i="17"/>
  <c r="M202" i="17" s="1"/>
  <c r="AB233" i="17" l="1"/>
  <c r="AA233" i="17" s="1"/>
  <c r="Y234" i="17" s="1"/>
  <c r="AC233" i="17"/>
  <c r="AD233" i="17"/>
  <c r="R202" i="17"/>
  <c r="Q202" i="17" s="1"/>
  <c r="O203" i="17" s="1"/>
  <c r="P203" i="17" s="1"/>
  <c r="B188" i="17"/>
  <c r="C188" i="17" s="1"/>
  <c r="F188" i="17"/>
  <c r="D188" i="17"/>
  <c r="T202" i="17"/>
  <c r="S202" i="17"/>
  <c r="Z234" i="17" l="1"/>
  <c r="V234" i="17"/>
  <c r="AB234" i="17" s="1"/>
  <c r="AA234" i="17" s="1"/>
  <c r="Y235" i="17" s="1"/>
  <c r="X234" i="17"/>
  <c r="L203" i="17"/>
  <c r="R203" i="17" s="1"/>
  <c r="Q203" i="17" s="1"/>
  <c r="O204" i="17" s="1"/>
  <c r="L204" i="17" s="1"/>
  <c r="M204" i="17" s="1"/>
  <c r="N203" i="17"/>
  <c r="T203" i="17" s="1"/>
  <c r="H188" i="17"/>
  <c r="G188" i="17" s="1"/>
  <c r="E189" i="17" s="1"/>
  <c r="D189" i="17" s="1"/>
  <c r="I188" i="17"/>
  <c r="J188" i="17"/>
  <c r="M203" i="17"/>
  <c r="X235" i="17" l="1"/>
  <c r="V235" i="17"/>
  <c r="W235" i="17" s="1"/>
  <c r="AB235" i="17"/>
  <c r="AA235" i="17" s="1"/>
  <c r="Y236" i="17" s="1"/>
  <c r="Z235" i="17"/>
  <c r="AC234" i="17"/>
  <c r="AD234" i="17"/>
  <c r="W234" i="17"/>
  <c r="P204" i="17"/>
  <c r="B189" i="17"/>
  <c r="C189" i="17" s="1"/>
  <c r="N204" i="17"/>
  <c r="S204" i="17" s="1"/>
  <c r="S203" i="17"/>
  <c r="F189" i="17"/>
  <c r="R204" i="17"/>
  <c r="Q204" i="17" s="1"/>
  <c r="O205" i="17" s="1"/>
  <c r="P205" i="17" s="1"/>
  <c r="H189" i="17"/>
  <c r="G189" i="17" s="1"/>
  <c r="E190" i="17" s="1"/>
  <c r="F190" i="17" s="1"/>
  <c r="J189" i="17"/>
  <c r="I189" i="17"/>
  <c r="Z236" i="17" l="1"/>
  <c r="AB236" i="17"/>
  <c r="AA236" i="17" s="1"/>
  <c r="Y237" i="17" s="1"/>
  <c r="V236" i="17"/>
  <c r="W236" i="17"/>
  <c r="X236" i="17"/>
  <c r="AC235" i="17"/>
  <c r="AD235" i="17"/>
  <c r="L205" i="17"/>
  <c r="M205" i="17" s="1"/>
  <c r="T204" i="17"/>
  <c r="B190" i="17"/>
  <c r="C190" i="17" s="1"/>
  <c r="H190" i="17"/>
  <c r="G190" i="17" s="1"/>
  <c r="E191" i="17" s="1"/>
  <c r="N205" i="17"/>
  <c r="S205" i="17" s="1"/>
  <c r="D190" i="17"/>
  <c r="J190" i="17" s="1"/>
  <c r="I190" i="17" l="1"/>
  <c r="V237" i="17"/>
  <c r="W237" i="17" s="1"/>
  <c r="X237" i="17"/>
  <c r="Z237" i="17"/>
  <c r="AC236" i="17"/>
  <c r="AD236" i="17"/>
  <c r="R205" i="17"/>
  <c r="Q205" i="17" s="1"/>
  <c r="O206" i="17" s="1"/>
  <c r="L206" i="17" s="1"/>
  <c r="M206" i="17" s="1"/>
  <c r="D191" i="17"/>
  <c r="F191" i="17"/>
  <c r="B191" i="17"/>
  <c r="H191" i="17" s="1"/>
  <c r="G191" i="17" s="1"/>
  <c r="E192" i="17" s="1"/>
  <c r="B192" i="17" s="1"/>
  <c r="C192" i="17" s="1"/>
  <c r="T205" i="17"/>
  <c r="C191" i="17"/>
  <c r="J191" i="17"/>
  <c r="I191" i="17"/>
  <c r="F192" i="17" l="1"/>
  <c r="D192" i="17"/>
  <c r="I192" i="17" s="1"/>
  <c r="AB237" i="17"/>
  <c r="AA237" i="17" s="1"/>
  <c r="Y238" i="17" s="1"/>
  <c r="AC237" i="17"/>
  <c r="AD237" i="17"/>
  <c r="P206" i="17"/>
  <c r="N206" i="17"/>
  <c r="S206" i="17" s="1"/>
  <c r="R206" i="17"/>
  <c r="Q206" i="17" s="1"/>
  <c r="O207" i="17" s="1"/>
  <c r="H192" i="17"/>
  <c r="G192" i="17" s="1"/>
  <c r="E193" i="17" s="1"/>
  <c r="J192" i="17" l="1"/>
  <c r="V238" i="17"/>
  <c r="W238" i="17"/>
  <c r="Z238" i="17"/>
  <c r="X238" i="17"/>
  <c r="AB238" i="17"/>
  <c r="AA238" i="17" s="1"/>
  <c r="Y239" i="17" s="1"/>
  <c r="T206" i="17"/>
  <c r="L207" i="17"/>
  <c r="M207" i="17" s="1"/>
  <c r="P207" i="17"/>
  <c r="N207" i="17"/>
  <c r="B193" i="17"/>
  <c r="H193" i="17" s="1"/>
  <c r="D193" i="17"/>
  <c r="F193" i="17"/>
  <c r="V239" i="17" l="1"/>
  <c r="AB239" i="17" s="1"/>
  <c r="AA239" i="17" s="1"/>
  <c r="Y240" i="17" s="1"/>
  <c r="X239" i="17"/>
  <c r="W239" i="17"/>
  <c r="Z239" i="17"/>
  <c r="AC238" i="17"/>
  <c r="AD238" i="17"/>
  <c r="G193" i="17"/>
  <c r="E194" i="17" s="1"/>
  <c r="C193" i="17"/>
  <c r="R207" i="17"/>
  <c r="Q207" i="17" s="1"/>
  <c r="O208" i="17" s="1"/>
  <c r="T207" i="17"/>
  <c r="S207" i="17"/>
  <c r="J193" i="17"/>
  <c r="I193" i="17"/>
  <c r="D194" i="17"/>
  <c r="F194" i="17"/>
  <c r="B194" i="17"/>
  <c r="H194" i="17" s="1"/>
  <c r="C194" i="17"/>
  <c r="G194" i="17"/>
  <c r="E195" i="17" s="1"/>
  <c r="V240" i="17" l="1"/>
  <c r="AB240" i="17" s="1"/>
  <c r="AA240" i="17" s="1"/>
  <c r="Y241" i="17" s="1"/>
  <c r="W240" i="17"/>
  <c r="Z240" i="17"/>
  <c r="X240" i="17"/>
  <c r="AD239" i="17"/>
  <c r="AC239" i="17"/>
  <c r="D195" i="17"/>
  <c r="F195" i="17"/>
  <c r="B195" i="17"/>
  <c r="H195" i="17" s="1"/>
  <c r="G195" i="17" s="1"/>
  <c r="E196" i="17" s="1"/>
  <c r="C195" i="17"/>
  <c r="I194" i="17"/>
  <c r="J194" i="17"/>
  <c r="N208" i="17"/>
  <c r="P208" i="17"/>
  <c r="L208" i="17"/>
  <c r="R208" i="17" s="1"/>
  <c r="M208" i="17"/>
  <c r="Z241" i="17" l="1"/>
  <c r="V241" i="17"/>
  <c r="AB241" i="17" s="1"/>
  <c r="AA241" i="17" s="1"/>
  <c r="Y242" i="17" s="1"/>
  <c r="X241" i="17"/>
  <c r="AC240" i="17"/>
  <c r="AD240" i="17"/>
  <c r="Q208" i="17"/>
  <c r="O209" i="17" s="1"/>
  <c r="P209" i="17" s="1"/>
  <c r="T208" i="17"/>
  <c r="S208" i="17"/>
  <c r="D196" i="17"/>
  <c r="F196" i="17"/>
  <c r="B196" i="17"/>
  <c r="I195" i="17"/>
  <c r="J195" i="17"/>
  <c r="N209" i="17" l="1"/>
  <c r="S209" i="17" s="1"/>
  <c r="L209" i="17"/>
  <c r="M209" i="17" s="1"/>
  <c r="X242" i="17"/>
  <c r="V242" i="17"/>
  <c r="AB242" i="17" s="1"/>
  <c r="AA242" i="17" s="1"/>
  <c r="Y243" i="17" s="1"/>
  <c r="Z242" i="17"/>
  <c r="AD241" i="17"/>
  <c r="AC241" i="17"/>
  <c r="W241" i="17"/>
  <c r="R209" i="17"/>
  <c r="Q209" i="17" s="1"/>
  <c r="O210" i="17" s="1"/>
  <c r="N210" i="17" s="1"/>
  <c r="I196" i="17"/>
  <c r="J196" i="17"/>
  <c r="T209" i="17"/>
  <c r="H196" i="17"/>
  <c r="G196" i="17" s="1"/>
  <c r="E197" i="17" s="1"/>
  <c r="C196" i="17"/>
  <c r="X243" i="17" l="1"/>
  <c r="Z243" i="17"/>
  <c r="V243" i="17"/>
  <c r="AB243" i="17" s="1"/>
  <c r="AA243" i="17" s="1"/>
  <c r="Y244" i="17" s="1"/>
  <c r="W243" i="17"/>
  <c r="W242" i="17"/>
  <c r="AD242" i="17"/>
  <c r="AC242" i="17"/>
  <c r="L210" i="17"/>
  <c r="P210" i="17"/>
  <c r="F197" i="17"/>
  <c r="D197" i="17"/>
  <c r="B197" i="17"/>
  <c r="C197" i="17" s="1"/>
  <c r="T210" i="17"/>
  <c r="S210" i="17"/>
  <c r="H197" i="17"/>
  <c r="G197" i="17" s="1"/>
  <c r="E198" i="17" s="1"/>
  <c r="F198" i="17" s="1"/>
  <c r="M210" i="17"/>
  <c r="R210" i="17"/>
  <c r="Q210" i="17" s="1"/>
  <c r="O211" i="17" s="1"/>
  <c r="V244" i="17" l="1"/>
  <c r="W244" i="17" s="1"/>
  <c r="Z244" i="17"/>
  <c r="AB244" i="17"/>
  <c r="AA244" i="17" s="1"/>
  <c r="Y245" i="17" s="1"/>
  <c r="X244" i="17"/>
  <c r="AD243" i="17"/>
  <c r="AC243" i="17"/>
  <c r="L211" i="17"/>
  <c r="M211" i="17" s="1"/>
  <c r="P211" i="17"/>
  <c r="N211" i="17"/>
  <c r="D198" i="17"/>
  <c r="I198" i="17" s="1"/>
  <c r="B198" i="17"/>
  <c r="H198" i="17" s="1"/>
  <c r="I197" i="17"/>
  <c r="J197" i="17"/>
  <c r="C198" i="17"/>
  <c r="G198" i="17"/>
  <c r="E199" i="17" s="1"/>
  <c r="Z245" i="17" l="1"/>
  <c r="X245" i="17"/>
  <c r="V245" i="17"/>
  <c r="AB245" i="17" s="1"/>
  <c r="AA245" i="17" s="1"/>
  <c r="Y246" i="17" s="1"/>
  <c r="AD244" i="17"/>
  <c r="AC244" i="17"/>
  <c r="S211" i="17"/>
  <c r="T211" i="17"/>
  <c r="J198" i="17"/>
  <c r="R211" i="17"/>
  <c r="Q211" i="17" s="1"/>
  <c r="O212" i="17" s="1"/>
  <c r="D199" i="17"/>
  <c r="F199" i="17"/>
  <c r="B199" i="17"/>
  <c r="C199" i="17" s="1"/>
  <c r="X246" i="17" l="1"/>
  <c r="Z246" i="17"/>
  <c r="V246" i="17"/>
  <c r="AB246" i="17" s="1"/>
  <c r="AA246" i="17" s="1"/>
  <c r="Y247" i="17" s="1"/>
  <c r="AC245" i="17"/>
  <c r="AD245" i="17"/>
  <c r="W245" i="17"/>
  <c r="N212" i="17"/>
  <c r="L212" i="17"/>
  <c r="R212" i="17" s="1"/>
  <c r="Q212" i="17" s="1"/>
  <c r="O213" i="17" s="1"/>
  <c r="P213" i="17" s="1"/>
  <c r="P212" i="17"/>
  <c r="M212" i="17"/>
  <c r="H199" i="17"/>
  <c r="G199" i="17" s="1"/>
  <c r="E200" i="17" s="1"/>
  <c r="J199" i="17"/>
  <c r="I199" i="17"/>
  <c r="Z247" i="17" l="1"/>
  <c r="X247" i="17"/>
  <c r="V247" i="17"/>
  <c r="AB247" i="17" s="1"/>
  <c r="AA247" i="17" s="1"/>
  <c r="Y248" i="17" s="1"/>
  <c r="W246" i="17"/>
  <c r="AD246" i="17"/>
  <c r="AC246" i="17"/>
  <c r="L213" i="17"/>
  <c r="R213" i="17" s="1"/>
  <c r="Q213" i="17" s="1"/>
  <c r="O214" i="17" s="1"/>
  <c r="L214" i="17" s="1"/>
  <c r="M214" i="17" s="1"/>
  <c r="N213" i="17"/>
  <c r="S212" i="17"/>
  <c r="T212" i="17"/>
  <c r="M213" i="17"/>
  <c r="D200" i="17"/>
  <c r="B200" i="17"/>
  <c r="C200" i="17" s="1"/>
  <c r="F200" i="17"/>
  <c r="N214" i="17" l="1"/>
  <c r="S214" i="17" s="1"/>
  <c r="V248" i="17"/>
  <c r="AB248" i="17"/>
  <c r="W248" i="17"/>
  <c r="Z248" i="17"/>
  <c r="AA248" i="17"/>
  <c r="Y249" i="17" s="1"/>
  <c r="X248" i="17"/>
  <c r="AD247" i="17"/>
  <c r="AC247" i="17"/>
  <c r="W247" i="17"/>
  <c r="S213" i="17"/>
  <c r="R214" i="17"/>
  <c r="P214" i="17"/>
  <c r="T213" i="17"/>
  <c r="H200" i="17"/>
  <c r="G200" i="17" s="1"/>
  <c r="E201" i="17" s="1"/>
  <c r="Q214" i="17"/>
  <c r="O215" i="17" s="1"/>
  <c r="I200" i="17"/>
  <c r="J200" i="17"/>
  <c r="T214" i="17" l="1"/>
  <c r="V249" i="17"/>
  <c r="Z249" i="17"/>
  <c r="AB249" i="17"/>
  <c r="AA249" i="17" s="1"/>
  <c r="Y250" i="17" s="1"/>
  <c r="X249" i="17"/>
  <c r="W249" i="17"/>
  <c r="AD248" i="17"/>
  <c r="AC248" i="17"/>
  <c r="N215" i="17"/>
  <c r="L215" i="17"/>
  <c r="M215" i="17" s="1"/>
  <c r="P215" i="17"/>
  <c r="F201" i="17"/>
  <c r="D201" i="17"/>
  <c r="B201" i="17"/>
  <c r="C201" i="17" s="1"/>
  <c r="V250" i="17" l="1"/>
  <c r="W250" i="17" s="1"/>
  <c r="X250" i="17"/>
  <c r="Z250" i="17"/>
  <c r="AB250" i="17"/>
  <c r="AA250" i="17" s="1"/>
  <c r="Y251" i="17" s="1"/>
  <c r="AD249" i="17"/>
  <c r="AC249" i="17"/>
  <c r="T215" i="17"/>
  <c r="S215" i="17"/>
  <c r="R215" i="17"/>
  <c r="Q215" i="17" s="1"/>
  <c r="O216" i="17" s="1"/>
  <c r="H201" i="17"/>
  <c r="G201" i="17" s="1"/>
  <c r="E202" i="17" s="1"/>
  <c r="B202" i="17" s="1"/>
  <c r="H202" i="17" s="1"/>
  <c r="I201" i="17"/>
  <c r="J201" i="17"/>
  <c r="X251" i="17" l="1"/>
  <c r="Z251" i="17"/>
  <c r="V251" i="17"/>
  <c r="W251" i="17" s="1"/>
  <c r="AD250" i="17"/>
  <c r="AC250" i="17"/>
  <c r="N216" i="17"/>
  <c r="L216" i="17"/>
  <c r="R216" i="17" s="1"/>
  <c r="P216" i="17"/>
  <c r="D202" i="17"/>
  <c r="I202" i="17" s="1"/>
  <c r="C202" i="17"/>
  <c r="F202" i="17"/>
  <c r="G202" i="17" s="1"/>
  <c r="E203" i="17" s="1"/>
  <c r="AB251" i="17" l="1"/>
  <c r="AA251" i="17" s="1"/>
  <c r="Y252" i="17" s="1"/>
  <c r="AD251" i="17"/>
  <c r="AC251" i="17"/>
  <c r="M216" i="17"/>
  <c r="Q216" i="17"/>
  <c r="O217" i="17" s="1"/>
  <c r="N217" i="17" s="1"/>
  <c r="J202" i="17"/>
  <c r="T216" i="17"/>
  <c r="S216" i="17"/>
  <c r="B203" i="17"/>
  <c r="C203" i="17" s="1"/>
  <c r="D203" i="17"/>
  <c r="J203" i="17" s="1"/>
  <c r="F203" i="17"/>
  <c r="X252" i="17" l="1"/>
  <c r="V252" i="17"/>
  <c r="W252" i="17" s="1"/>
  <c r="Z252" i="17"/>
  <c r="AB252" i="17"/>
  <c r="AA252" i="17"/>
  <c r="Y253" i="17" s="1"/>
  <c r="L217" i="17"/>
  <c r="M217" i="17" s="1"/>
  <c r="P217" i="17"/>
  <c r="T217" i="17"/>
  <c r="S217" i="17"/>
  <c r="I203" i="17"/>
  <c r="R217" i="17"/>
  <c r="Q217" i="17" s="1"/>
  <c r="O218" i="17" s="1"/>
  <c r="H203" i="17"/>
  <c r="G203" i="17" s="1"/>
  <c r="E204" i="17" s="1"/>
  <c r="X253" i="17" l="1"/>
  <c r="Z253" i="17"/>
  <c r="V253" i="17"/>
  <c r="W253" i="17"/>
  <c r="AB253" i="17"/>
  <c r="AA253" i="17" s="1"/>
  <c r="Y254" i="17" s="1"/>
  <c r="AD252" i="17"/>
  <c r="AC252" i="17"/>
  <c r="L218" i="17"/>
  <c r="M218" i="17" s="1"/>
  <c r="P218" i="17"/>
  <c r="N218" i="17"/>
  <c r="B204" i="17"/>
  <c r="H204" i="17" s="1"/>
  <c r="F204" i="17"/>
  <c r="D204" i="17"/>
  <c r="V254" i="17" l="1"/>
  <c r="W254" i="17" s="1"/>
  <c r="Z254" i="17"/>
  <c r="X254" i="17"/>
  <c r="AB254" i="17"/>
  <c r="AA254" i="17" s="1"/>
  <c r="Y255" i="17" s="1"/>
  <c r="AD253" i="17"/>
  <c r="AC253" i="17"/>
  <c r="R218" i="17"/>
  <c r="Q218" i="17" s="1"/>
  <c r="O219" i="17" s="1"/>
  <c r="S218" i="17"/>
  <c r="T218" i="17"/>
  <c r="C204" i="17"/>
  <c r="I204" i="17"/>
  <c r="J204" i="17"/>
  <c r="G204" i="17"/>
  <c r="E205" i="17" s="1"/>
  <c r="X255" i="17" l="1"/>
  <c r="V255" i="17"/>
  <c r="W255" i="17" s="1"/>
  <c r="Z255" i="17"/>
  <c r="AC254" i="17"/>
  <c r="AD254" i="17"/>
  <c r="P219" i="17"/>
  <c r="N219" i="17"/>
  <c r="L219" i="17"/>
  <c r="R219" i="17" s="1"/>
  <c r="Q219" i="17" s="1"/>
  <c r="O220" i="17" s="1"/>
  <c r="M219" i="17"/>
  <c r="D205" i="17"/>
  <c r="B205" i="17"/>
  <c r="C205" i="17" s="1"/>
  <c r="F205" i="17"/>
  <c r="AB255" i="17" l="1"/>
  <c r="AA255" i="17" s="1"/>
  <c r="Y256" i="17" s="1"/>
  <c r="AC255" i="17"/>
  <c r="AD255" i="17"/>
  <c r="H205" i="17"/>
  <c r="G205" i="17" s="1"/>
  <c r="E206" i="17" s="1"/>
  <c r="F206" i="17" s="1"/>
  <c r="P220" i="17"/>
  <c r="N220" i="17"/>
  <c r="L220" i="17"/>
  <c r="M220" i="17" s="1"/>
  <c r="S219" i="17"/>
  <c r="T219" i="17"/>
  <c r="J205" i="17"/>
  <c r="I205" i="17"/>
  <c r="D206" i="17" l="1"/>
  <c r="I206" i="17" s="1"/>
  <c r="B206" i="17"/>
  <c r="C206" i="17" s="1"/>
  <c r="V256" i="17"/>
  <c r="W256" i="17" s="1"/>
  <c r="Z256" i="17"/>
  <c r="X256" i="17"/>
  <c r="R220" i="17"/>
  <c r="Q220" i="17" s="1"/>
  <c r="O221" i="17" s="1"/>
  <c r="L221" i="17" s="1"/>
  <c r="R221" i="17" s="1"/>
  <c r="T220" i="17"/>
  <c r="S220" i="17"/>
  <c r="J206" i="17"/>
  <c r="H206" i="17"/>
  <c r="G206" i="17" s="1"/>
  <c r="E207" i="17" s="1"/>
  <c r="AC256" i="17" l="1"/>
  <c r="AD256" i="17"/>
  <c r="AB256" i="17"/>
  <c r="AA256" i="17" s="1"/>
  <c r="Y257" i="17" s="1"/>
  <c r="P221" i="17"/>
  <c r="Q221" i="17" s="1"/>
  <c r="O222" i="17" s="1"/>
  <c r="L222" i="17" s="1"/>
  <c r="R222" i="17" s="1"/>
  <c r="N221" i="17"/>
  <c r="S221" i="17" s="1"/>
  <c r="M221" i="17"/>
  <c r="B207" i="17"/>
  <c r="H207" i="17" s="1"/>
  <c r="F207" i="17"/>
  <c r="D207" i="17"/>
  <c r="V257" i="17" l="1"/>
  <c r="W257" i="17" s="1"/>
  <c r="X257" i="17"/>
  <c r="Z257" i="17"/>
  <c r="N222" i="17"/>
  <c r="T222" i="17" s="1"/>
  <c r="P222" i="17"/>
  <c r="Q222" i="17" s="1"/>
  <c r="O223" i="17" s="1"/>
  <c r="P223" i="17" s="1"/>
  <c r="T221" i="17"/>
  <c r="G207" i="17"/>
  <c r="E208" i="17" s="1"/>
  <c r="F208" i="17" s="1"/>
  <c r="C207" i="17"/>
  <c r="M222" i="17"/>
  <c r="J207" i="17"/>
  <c r="I207" i="17"/>
  <c r="AB257" i="17" l="1"/>
  <c r="AA257" i="17" s="1"/>
  <c r="Y258" i="17" s="1"/>
  <c r="AD257" i="17"/>
  <c r="AC257" i="17"/>
  <c r="D208" i="17"/>
  <c r="J208" i="17" s="1"/>
  <c r="S222" i="17"/>
  <c r="B208" i="17"/>
  <c r="C208" i="17" s="1"/>
  <c r="L223" i="17"/>
  <c r="M223" i="17" s="1"/>
  <c r="N223" i="17"/>
  <c r="T223" i="17" s="1"/>
  <c r="H208" i="17"/>
  <c r="G208" i="17" s="1"/>
  <c r="E209" i="17" s="1"/>
  <c r="F209" i="17" s="1"/>
  <c r="I208" i="17" l="1"/>
  <c r="S223" i="17"/>
  <c r="X258" i="17"/>
  <c r="V258" i="17"/>
  <c r="Z258" i="17"/>
  <c r="W258" i="17"/>
  <c r="AB258" i="17"/>
  <c r="AA258" i="17" s="1"/>
  <c r="Y259" i="17" s="1"/>
  <c r="R223" i="17"/>
  <c r="Q223" i="17" s="1"/>
  <c r="O224" i="17" s="1"/>
  <c r="P224" i="17" s="1"/>
  <c r="D209" i="17"/>
  <c r="J209" i="17" s="1"/>
  <c r="B209" i="17"/>
  <c r="H209" i="17" s="1"/>
  <c r="G209" i="17" s="1"/>
  <c r="E210" i="17" s="1"/>
  <c r="F210" i="17" s="1"/>
  <c r="C209" i="17"/>
  <c r="I209" i="17" l="1"/>
  <c r="V259" i="17"/>
  <c r="AB259" i="17" s="1"/>
  <c r="AA259" i="17" s="1"/>
  <c r="Y260" i="17" s="1"/>
  <c r="Z259" i="17"/>
  <c r="X259" i="17"/>
  <c r="AD258" i="17"/>
  <c r="AC258" i="17"/>
  <c r="N224" i="17"/>
  <c r="T224" i="17" s="1"/>
  <c r="L224" i="17"/>
  <c r="M224" i="17" s="1"/>
  <c r="B210" i="17"/>
  <c r="H210" i="17" s="1"/>
  <c r="D210" i="17"/>
  <c r="I210" i="17" s="1"/>
  <c r="G210" i="17"/>
  <c r="E211" i="17" s="1"/>
  <c r="B211" i="17" s="1"/>
  <c r="H211" i="17" s="1"/>
  <c r="C210" i="17"/>
  <c r="J210" i="17" l="1"/>
  <c r="X260" i="17"/>
  <c r="Z260" i="17"/>
  <c r="V260" i="17"/>
  <c r="AB260" i="17" s="1"/>
  <c r="AA260" i="17" s="1"/>
  <c r="Y261" i="17" s="1"/>
  <c r="AD259" i="17"/>
  <c r="AC259" i="17"/>
  <c r="W259" i="17"/>
  <c r="S224" i="17"/>
  <c r="R224" i="17"/>
  <c r="Q224" i="17" s="1"/>
  <c r="O225" i="17" s="1"/>
  <c r="D211" i="17"/>
  <c r="J211" i="17" s="1"/>
  <c r="F211" i="17"/>
  <c r="G211" i="17" s="1"/>
  <c r="E212" i="17" s="1"/>
  <c r="C211" i="17"/>
  <c r="I211" i="17" l="1"/>
  <c r="Z261" i="17"/>
  <c r="V261" i="17"/>
  <c r="AB261" i="17" s="1"/>
  <c r="AA261" i="17" s="1"/>
  <c r="Y262" i="17" s="1"/>
  <c r="X261" i="17"/>
  <c r="W260" i="17"/>
  <c r="AC260" i="17"/>
  <c r="AD260" i="17"/>
  <c r="P225" i="17"/>
  <c r="N225" i="17"/>
  <c r="L225" i="17"/>
  <c r="R225" i="17" s="1"/>
  <c r="Q225" i="17" s="1"/>
  <c r="O226" i="17" s="1"/>
  <c r="B212" i="17"/>
  <c r="H212" i="17" s="1"/>
  <c r="F212" i="17"/>
  <c r="D212" i="17"/>
  <c r="I212" i="17" s="1"/>
  <c r="V262" i="17" l="1"/>
  <c r="Z262" i="17"/>
  <c r="AB262" i="17"/>
  <c r="AA262" i="17" s="1"/>
  <c r="Y263" i="17" s="1"/>
  <c r="W262" i="17"/>
  <c r="X262" i="17"/>
  <c r="AD261" i="17"/>
  <c r="AC261" i="17"/>
  <c r="W261" i="17"/>
  <c r="L226" i="17"/>
  <c r="R226" i="17" s="1"/>
  <c r="N226" i="17"/>
  <c r="P226" i="17"/>
  <c r="Q226" i="17" s="1"/>
  <c r="O227" i="17" s="1"/>
  <c r="M226" i="17"/>
  <c r="S225" i="17"/>
  <c r="T225" i="17"/>
  <c r="M225" i="17"/>
  <c r="C212" i="17"/>
  <c r="J212" i="17"/>
  <c r="G212" i="17"/>
  <c r="E213" i="17" s="1"/>
  <c r="Z263" i="17" l="1"/>
  <c r="V263" i="17"/>
  <c r="W263" i="17" s="1"/>
  <c r="X263" i="17"/>
  <c r="AD262" i="17"/>
  <c r="AC262" i="17"/>
  <c r="L227" i="17"/>
  <c r="R227" i="17" s="1"/>
  <c r="Q227" i="17" s="1"/>
  <c r="O228" i="17" s="1"/>
  <c r="N227" i="17"/>
  <c r="P227" i="17"/>
  <c r="S226" i="17"/>
  <c r="T226" i="17"/>
  <c r="B213" i="17"/>
  <c r="C213" i="17" s="1"/>
  <c r="D213" i="17"/>
  <c r="F213" i="17"/>
  <c r="AD263" i="17" l="1"/>
  <c r="AC263" i="17"/>
  <c r="AB263" i="17"/>
  <c r="AA263" i="17" s="1"/>
  <c r="Y264" i="17" s="1"/>
  <c r="L228" i="17"/>
  <c r="M228" i="17" s="1"/>
  <c r="S227" i="17"/>
  <c r="T227" i="17"/>
  <c r="P228" i="17"/>
  <c r="N228" i="17"/>
  <c r="T228" i="17" s="1"/>
  <c r="M227" i="17"/>
  <c r="I213" i="17"/>
  <c r="J213" i="17"/>
  <c r="H213" i="17"/>
  <c r="G213" i="17" s="1"/>
  <c r="E214" i="17" s="1"/>
  <c r="Z264" i="17" l="1"/>
  <c r="V264" i="17"/>
  <c r="W264" i="17" s="1"/>
  <c r="X264" i="17"/>
  <c r="S228" i="17"/>
  <c r="R228" i="17"/>
  <c r="Q228" i="17" s="1"/>
  <c r="O229" i="17" s="1"/>
  <c r="D214" i="17"/>
  <c r="F214" i="17"/>
  <c r="B214" i="17"/>
  <c r="C214" i="17" s="1"/>
  <c r="H214" i="17"/>
  <c r="G214" i="17" s="1"/>
  <c r="E215" i="17" s="1"/>
  <c r="AC264" i="17" l="1"/>
  <c r="AD264" i="17"/>
  <c r="AB264" i="17"/>
  <c r="AA264" i="17" s="1"/>
  <c r="Y265" i="17" s="1"/>
  <c r="P229" i="17"/>
  <c r="L229" i="17"/>
  <c r="R229" i="17" s="1"/>
  <c r="Q229" i="17" s="1"/>
  <c r="O230" i="17" s="1"/>
  <c r="N229" i="17"/>
  <c r="B215" i="17"/>
  <c r="C215" i="17" s="1"/>
  <c r="D215" i="17"/>
  <c r="F215" i="17"/>
  <c r="I214" i="17"/>
  <c r="J214" i="17"/>
  <c r="X265" i="17" l="1"/>
  <c r="V265" i="17"/>
  <c r="W265" i="17" s="1"/>
  <c r="Z265" i="17"/>
  <c r="T229" i="17"/>
  <c r="S229" i="17"/>
  <c r="L230" i="17"/>
  <c r="M230" i="17" s="1"/>
  <c r="N230" i="17"/>
  <c r="P230" i="17"/>
  <c r="M229" i="17"/>
  <c r="H215" i="17"/>
  <c r="G215" i="17" s="1"/>
  <c r="E216" i="17" s="1"/>
  <c r="J215" i="17"/>
  <c r="I215" i="17"/>
  <c r="AB265" i="17" l="1"/>
  <c r="AA265" i="17" s="1"/>
  <c r="Y266" i="17" s="1"/>
  <c r="AC265" i="17"/>
  <c r="AD265" i="17"/>
  <c r="R230" i="17"/>
  <c r="Q230" i="17" s="1"/>
  <c r="O231" i="17" s="1"/>
  <c r="T230" i="17"/>
  <c r="S230" i="17"/>
  <c r="F216" i="17"/>
  <c r="D216" i="17"/>
  <c r="B216" i="17"/>
  <c r="C216" i="17" s="1"/>
  <c r="Z266" i="17" l="1"/>
  <c r="X266" i="17"/>
  <c r="V266" i="17"/>
  <c r="W266" i="17" s="1"/>
  <c r="N231" i="17"/>
  <c r="L231" i="17"/>
  <c r="R231" i="17" s="1"/>
  <c r="Q231" i="17" s="1"/>
  <c r="O232" i="17" s="1"/>
  <c r="P231" i="17"/>
  <c r="M231" i="17"/>
  <c r="H216" i="17"/>
  <c r="G216" i="17" s="1"/>
  <c r="E217" i="17" s="1"/>
  <c r="J216" i="17"/>
  <c r="I216" i="17"/>
  <c r="AD266" i="17" l="1"/>
  <c r="AC266" i="17"/>
  <c r="AB266" i="17"/>
  <c r="AA266" i="17" s="1"/>
  <c r="Y267" i="17" s="1"/>
  <c r="P232" i="17"/>
  <c r="N232" i="17"/>
  <c r="L232" i="17"/>
  <c r="R232" i="17" s="1"/>
  <c r="Q232" i="17" s="1"/>
  <c r="O233" i="17" s="1"/>
  <c r="M232" i="17"/>
  <c r="S231" i="17"/>
  <c r="T231" i="17"/>
  <c r="F217" i="17"/>
  <c r="B217" i="17"/>
  <c r="H217" i="17" s="1"/>
  <c r="G217" i="17" s="1"/>
  <c r="E218" i="17" s="1"/>
  <c r="D217" i="17"/>
  <c r="Z267" i="17" l="1"/>
  <c r="V267" i="17"/>
  <c r="W267" i="17" s="1"/>
  <c r="X267" i="17"/>
  <c r="AB267" i="17"/>
  <c r="AA267" i="17" s="1"/>
  <c r="Y268" i="17" s="1"/>
  <c r="N233" i="17"/>
  <c r="P233" i="17"/>
  <c r="L233" i="17"/>
  <c r="M233" i="17" s="1"/>
  <c r="R233" i="17"/>
  <c r="Q233" i="17" s="1"/>
  <c r="O234" i="17" s="1"/>
  <c r="P234" i="17" s="1"/>
  <c r="S232" i="17"/>
  <c r="T232" i="17"/>
  <c r="D218" i="17"/>
  <c r="B218" i="17"/>
  <c r="C218" i="17" s="1"/>
  <c r="F218" i="17"/>
  <c r="H218" i="17"/>
  <c r="J217" i="17"/>
  <c r="I217" i="17"/>
  <c r="C217" i="17"/>
  <c r="X268" i="17" l="1"/>
  <c r="Z268" i="17"/>
  <c r="V268" i="17"/>
  <c r="W268" i="17" s="1"/>
  <c r="AC267" i="17"/>
  <c r="AD267" i="17"/>
  <c r="N234" i="17"/>
  <c r="L234" i="17"/>
  <c r="T233" i="17"/>
  <c r="S233" i="17"/>
  <c r="G218" i="17"/>
  <c r="E219" i="17" s="1"/>
  <c r="B219" i="17" s="1"/>
  <c r="C219" i="17" s="1"/>
  <c r="J218" i="17"/>
  <c r="I218" i="17"/>
  <c r="D219" i="17" l="1"/>
  <c r="AB268" i="17"/>
  <c r="AA268" i="17" s="1"/>
  <c r="Y269" i="17" s="1"/>
  <c r="AD268" i="17"/>
  <c r="AC268" i="17"/>
  <c r="R234" i="17"/>
  <c r="Q234" i="17" s="1"/>
  <c r="O235" i="17" s="1"/>
  <c r="M234" i="17"/>
  <c r="S234" i="17"/>
  <c r="T234" i="17"/>
  <c r="F219" i="17"/>
  <c r="H219" i="17"/>
  <c r="G219" i="17" s="1"/>
  <c r="E220" i="17" s="1"/>
  <c r="B220" i="17" s="1"/>
  <c r="I219" i="17"/>
  <c r="J219" i="17"/>
  <c r="Z269" i="17" l="1"/>
  <c r="X269" i="17"/>
  <c r="V269" i="17"/>
  <c r="AB269" i="17"/>
  <c r="AA269" i="17" s="1"/>
  <c r="Y270" i="17" s="1"/>
  <c r="W269" i="17"/>
  <c r="L235" i="17"/>
  <c r="R235" i="17" s="1"/>
  <c r="Q235" i="17" s="1"/>
  <c r="O236" i="17" s="1"/>
  <c r="P236" i="17" s="1"/>
  <c r="N235" i="17"/>
  <c r="M235" i="17"/>
  <c r="P235" i="17"/>
  <c r="F220" i="17"/>
  <c r="D220" i="17"/>
  <c r="I220" i="17" s="1"/>
  <c r="H220" i="17"/>
  <c r="C220" i="17"/>
  <c r="L236" i="17" l="1"/>
  <c r="Z270" i="17"/>
  <c r="W270" i="17"/>
  <c r="V270" i="17"/>
  <c r="X270" i="17"/>
  <c r="AB270" i="17"/>
  <c r="AA270" i="17" s="1"/>
  <c r="Y271" i="17" s="1"/>
  <c r="AD269" i="17"/>
  <c r="AC269" i="17"/>
  <c r="N236" i="17"/>
  <c r="S236" i="17" s="1"/>
  <c r="S235" i="17"/>
  <c r="T235" i="17"/>
  <c r="G220" i="17"/>
  <c r="E221" i="17" s="1"/>
  <c r="R236" i="17"/>
  <c r="Q236" i="17" s="1"/>
  <c r="O237" i="17" s="1"/>
  <c r="M236" i="17"/>
  <c r="J220" i="17"/>
  <c r="D221" i="17"/>
  <c r="J221" i="17" s="1"/>
  <c r="F221" i="17"/>
  <c r="B221" i="17"/>
  <c r="C221" i="17" s="1"/>
  <c r="H221" i="17"/>
  <c r="G221" i="17" s="1"/>
  <c r="E222" i="17" s="1"/>
  <c r="V271" i="17" l="1"/>
  <c r="AB271" i="17"/>
  <c r="AA271" i="17" s="1"/>
  <c r="Y272" i="17" s="1"/>
  <c r="Z271" i="17"/>
  <c r="X271" i="17"/>
  <c r="W271" i="17"/>
  <c r="AC270" i="17"/>
  <c r="AD270" i="17"/>
  <c r="T236" i="17"/>
  <c r="L237" i="17"/>
  <c r="R237" i="17" s="1"/>
  <c r="Q237" i="17" s="1"/>
  <c r="O238" i="17" s="1"/>
  <c r="P237" i="17"/>
  <c r="N237" i="17"/>
  <c r="M237" i="17"/>
  <c r="I221" i="17"/>
  <c r="F222" i="17"/>
  <c r="D222" i="17"/>
  <c r="B222" i="17"/>
  <c r="H222" i="17" s="1"/>
  <c r="Z272" i="17" l="1"/>
  <c r="X272" i="17"/>
  <c r="V272" i="17"/>
  <c r="AB272" i="17" s="1"/>
  <c r="AA272" i="17" s="1"/>
  <c r="Y273" i="17" s="1"/>
  <c r="AC271" i="17"/>
  <c r="AD271" i="17"/>
  <c r="N238" i="17"/>
  <c r="P238" i="17"/>
  <c r="L238" i="17"/>
  <c r="S237" i="17"/>
  <c r="T237" i="17"/>
  <c r="G222" i="17"/>
  <c r="E223" i="17" s="1"/>
  <c r="B223" i="17" s="1"/>
  <c r="C222" i="17"/>
  <c r="I222" i="17"/>
  <c r="J222" i="17"/>
  <c r="D223" i="17" l="1"/>
  <c r="J223" i="17" s="1"/>
  <c r="F223" i="17"/>
  <c r="Z273" i="17"/>
  <c r="W273" i="17"/>
  <c r="V273" i="17"/>
  <c r="X273" i="17"/>
  <c r="AB273" i="17"/>
  <c r="AA273" i="17" s="1"/>
  <c r="Y274" i="17" s="1"/>
  <c r="AC272" i="17"/>
  <c r="AD272" i="17"/>
  <c r="W272" i="17"/>
  <c r="H223" i="17"/>
  <c r="C223" i="17"/>
  <c r="R238" i="17"/>
  <c r="Q238" i="17" s="1"/>
  <c r="O239" i="17" s="1"/>
  <c r="M238" i="17"/>
  <c r="T238" i="17"/>
  <c r="S238" i="17"/>
  <c r="G223" i="17"/>
  <c r="E224" i="17" s="1"/>
  <c r="F224" i="17" s="1"/>
  <c r="I223" i="17"/>
  <c r="X274" i="17" l="1"/>
  <c r="V274" i="17"/>
  <c r="AB274" i="17" s="1"/>
  <c r="AA274" i="17" s="1"/>
  <c r="Y275" i="17" s="1"/>
  <c r="Z274" i="17"/>
  <c r="W274" i="17"/>
  <c r="AC273" i="17"/>
  <c r="AD273" i="17"/>
  <c r="L239" i="17"/>
  <c r="R239" i="17" s="1"/>
  <c r="N239" i="17"/>
  <c r="P239" i="17"/>
  <c r="M239" i="17"/>
  <c r="D224" i="17"/>
  <c r="B224" i="17"/>
  <c r="C224" i="17" s="1"/>
  <c r="X275" i="17" l="1"/>
  <c r="Z275" i="17"/>
  <c r="W275" i="17"/>
  <c r="V275" i="17"/>
  <c r="AB275" i="17" s="1"/>
  <c r="AA275" i="17" s="1"/>
  <c r="Y276" i="17" s="1"/>
  <c r="AD274" i="17"/>
  <c r="AC274" i="17"/>
  <c r="Q239" i="17"/>
  <c r="O240" i="17" s="1"/>
  <c r="L240" i="17" s="1"/>
  <c r="T239" i="17"/>
  <c r="S239" i="17"/>
  <c r="N240" i="17"/>
  <c r="H224" i="17"/>
  <c r="G224" i="17" s="1"/>
  <c r="E225" i="17" s="1"/>
  <c r="I224" i="17"/>
  <c r="J224" i="17"/>
  <c r="P240" i="17" l="1"/>
  <c r="X276" i="17"/>
  <c r="V276" i="17"/>
  <c r="AB276" i="17" s="1"/>
  <c r="AA276" i="17" s="1"/>
  <c r="Y277" i="17" s="1"/>
  <c r="Z276" i="17"/>
  <c r="AC275" i="17"/>
  <c r="AD275" i="17"/>
  <c r="M240" i="17"/>
  <c r="R240" i="17"/>
  <c r="Q240" i="17" s="1"/>
  <c r="O241" i="17" s="1"/>
  <c r="L241" i="17" s="1"/>
  <c r="T240" i="17"/>
  <c r="S240" i="17"/>
  <c r="F225" i="17"/>
  <c r="D225" i="17"/>
  <c r="B225" i="17"/>
  <c r="H225" i="17" s="1"/>
  <c r="V277" i="17" l="1"/>
  <c r="W277" i="17" s="1"/>
  <c r="Z277" i="17"/>
  <c r="X277" i="17"/>
  <c r="AB277" i="17"/>
  <c r="AA277" i="17" s="1"/>
  <c r="Y278" i="17" s="1"/>
  <c r="AD276" i="17"/>
  <c r="AC276" i="17"/>
  <c r="W276" i="17"/>
  <c r="P241" i="17"/>
  <c r="N241" i="17"/>
  <c r="S241" i="17" s="1"/>
  <c r="R241" i="17"/>
  <c r="M241" i="17"/>
  <c r="J225" i="17"/>
  <c r="I225" i="17"/>
  <c r="G225" i="17"/>
  <c r="E226" i="17" s="1"/>
  <c r="C225" i="17"/>
  <c r="X278" i="17" l="1"/>
  <c r="V278" i="17"/>
  <c r="W278" i="17" s="1"/>
  <c r="Z278" i="17"/>
  <c r="AC277" i="17"/>
  <c r="AD277" i="17"/>
  <c r="T241" i="17"/>
  <c r="Q241" i="17"/>
  <c r="O242" i="17" s="1"/>
  <c r="P242" i="17" s="1"/>
  <c r="B226" i="17"/>
  <c r="C226" i="17" s="1"/>
  <c r="D226" i="17"/>
  <c r="F226" i="17"/>
  <c r="AC278" i="17" l="1"/>
  <c r="AD278" i="17"/>
  <c r="AB278" i="17"/>
  <c r="AA278" i="17" s="1"/>
  <c r="Y279" i="17" s="1"/>
  <c r="N242" i="17"/>
  <c r="T242" i="17" s="1"/>
  <c r="L242" i="17"/>
  <c r="H226" i="17"/>
  <c r="G226" i="17" s="1"/>
  <c r="E227" i="17" s="1"/>
  <c r="B227" i="17" s="1"/>
  <c r="C227" i="17" s="1"/>
  <c r="J226" i="17"/>
  <c r="I226" i="17"/>
  <c r="F227" i="17" l="1"/>
  <c r="Z279" i="17"/>
  <c r="V279" i="17"/>
  <c r="AB279" i="17" s="1"/>
  <c r="AA279" i="17" s="1"/>
  <c r="Y280" i="17" s="1"/>
  <c r="X279" i="17"/>
  <c r="W279" i="17"/>
  <c r="S242" i="17"/>
  <c r="R242" i="17"/>
  <c r="Q242" i="17" s="1"/>
  <c r="O243" i="17" s="1"/>
  <c r="N243" i="17" s="1"/>
  <c r="M242" i="17"/>
  <c r="D227" i="17"/>
  <c r="H227" i="17"/>
  <c r="G227" i="17" s="1"/>
  <c r="E228" i="17" s="1"/>
  <c r="J227" i="17"/>
  <c r="I227" i="17"/>
  <c r="Z280" i="17" l="1"/>
  <c r="X280" i="17"/>
  <c r="V280" i="17"/>
  <c r="W280" i="17" s="1"/>
  <c r="AC279" i="17"/>
  <c r="AD279" i="17"/>
  <c r="L243" i="17"/>
  <c r="M243" i="17" s="1"/>
  <c r="P243" i="17"/>
  <c r="R243" i="17"/>
  <c r="Q243" i="17" s="1"/>
  <c r="O244" i="17" s="1"/>
  <c r="N244" i="17" s="1"/>
  <c r="T243" i="17"/>
  <c r="S243" i="17"/>
  <c r="D228" i="17"/>
  <c r="B228" i="17"/>
  <c r="F228" i="17"/>
  <c r="AB280" i="17" l="1"/>
  <c r="AA280" i="17" s="1"/>
  <c r="Y281" i="17" s="1"/>
  <c r="AD280" i="17"/>
  <c r="AC280" i="17"/>
  <c r="P244" i="17"/>
  <c r="L244" i="17"/>
  <c r="M244" i="17" s="1"/>
  <c r="S244" i="17"/>
  <c r="T244" i="17"/>
  <c r="H228" i="17"/>
  <c r="G228" i="17" s="1"/>
  <c r="E229" i="17" s="1"/>
  <c r="C228" i="17"/>
  <c r="I228" i="17"/>
  <c r="J228" i="17"/>
  <c r="Z281" i="17" l="1"/>
  <c r="X281" i="17"/>
  <c r="V281" i="17"/>
  <c r="AB281" i="17" s="1"/>
  <c r="AA281" i="17" s="1"/>
  <c r="Y282" i="17" s="1"/>
  <c r="W281" i="17"/>
  <c r="R244" i="17"/>
  <c r="Q244" i="17" s="1"/>
  <c r="O245" i="17" s="1"/>
  <c r="B229" i="17"/>
  <c r="C229" i="17" s="1"/>
  <c r="F229" i="17"/>
  <c r="H229" i="17"/>
  <c r="G229" i="17" s="1"/>
  <c r="E230" i="17" s="1"/>
  <c r="D229" i="17"/>
  <c r="X282" i="17" l="1"/>
  <c r="AB282" i="17"/>
  <c r="AA282" i="17" s="1"/>
  <c r="Y283" i="17" s="1"/>
  <c r="V282" i="17"/>
  <c r="W282" i="17" s="1"/>
  <c r="Z282" i="17"/>
  <c r="AD281" i="17"/>
  <c r="AC281" i="17"/>
  <c r="P245" i="17"/>
  <c r="R245" i="17"/>
  <c r="Q245" i="17" s="1"/>
  <c r="O246" i="17" s="1"/>
  <c r="N245" i="17"/>
  <c r="L245" i="17"/>
  <c r="M245" i="17" s="1"/>
  <c r="I229" i="17"/>
  <c r="J229" i="17"/>
  <c r="F230" i="17"/>
  <c r="B230" i="17"/>
  <c r="H230" i="17" s="1"/>
  <c r="G230" i="17" s="1"/>
  <c r="E231" i="17" s="1"/>
  <c r="D230" i="17"/>
  <c r="X283" i="17" l="1"/>
  <c r="Z283" i="17"/>
  <c r="V283" i="17"/>
  <c r="W283" i="17" s="1"/>
  <c r="AD282" i="17"/>
  <c r="AC282" i="17"/>
  <c r="T245" i="17"/>
  <c r="S245" i="17"/>
  <c r="N246" i="17"/>
  <c r="L246" i="17"/>
  <c r="P246" i="17"/>
  <c r="M246" i="17"/>
  <c r="R246" i="17"/>
  <c r="Q246" i="17" s="1"/>
  <c r="O247" i="17" s="1"/>
  <c r="N247" i="17" s="1"/>
  <c r="C230" i="17"/>
  <c r="B231" i="17"/>
  <c r="C231" i="17" s="1"/>
  <c r="F231" i="17"/>
  <c r="H231" i="17"/>
  <c r="D231" i="17"/>
  <c r="I230" i="17"/>
  <c r="J230" i="17"/>
  <c r="AB283" i="17" l="1"/>
  <c r="AA283" i="17" s="1"/>
  <c r="Y284" i="17" s="1"/>
  <c r="AC283" i="17"/>
  <c r="AD283" i="17"/>
  <c r="S246" i="17"/>
  <c r="T246" i="17"/>
  <c r="L247" i="17"/>
  <c r="P247" i="17"/>
  <c r="R247" i="17"/>
  <c r="Q247" i="17" s="1"/>
  <c r="O248" i="17" s="1"/>
  <c r="M247" i="17"/>
  <c r="G231" i="17"/>
  <c r="E232" i="17" s="1"/>
  <c r="F232" i="17" s="1"/>
  <c r="T247" i="17"/>
  <c r="S247" i="17"/>
  <c r="I231" i="17"/>
  <c r="J231" i="17"/>
  <c r="B232" i="17"/>
  <c r="H232" i="17" s="1"/>
  <c r="G232" i="17" s="1"/>
  <c r="E233" i="17" s="1"/>
  <c r="F233" i="17" s="1"/>
  <c r="D232" i="17"/>
  <c r="V284" i="17" l="1"/>
  <c r="AB284" i="17" s="1"/>
  <c r="AA284" i="17" s="1"/>
  <c r="Y285" i="17" s="1"/>
  <c r="W284" i="17"/>
  <c r="Z284" i="17"/>
  <c r="X284" i="17"/>
  <c r="N248" i="17"/>
  <c r="L248" i="17"/>
  <c r="P248" i="17"/>
  <c r="B233" i="17"/>
  <c r="J232" i="17"/>
  <c r="I232" i="17"/>
  <c r="D233" i="17"/>
  <c r="J233" i="17" s="1"/>
  <c r="C232" i="17"/>
  <c r="Z285" i="17" l="1"/>
  <c r="V285" i="17"/>
  <c r="AB285" i="17" s="1"/>
  <c r="AA285" i="17" s="1"/>
  <c r="Y286" i="17" s="1"/>
  <c r="X285" i="17"/>
  <c r="AC284" i="17"/>
  <c r="AD284" i="17"/>
  <c r="R248" i="17"/>
  <c r="Q248" i="17" s="1"/>
  <c r="O249" i="17" s="1"/>
  <c r="M248" i="17"/>
  <c r="S248" i="17"/>
  <c r="T248" i="17"/>
  <c r="I233" i="17"/>
  <c r="H233" i="17"/>
  <c r="G233" i="17" s="1"/>
  <c r="E234" i="17" s="1"/>
  <c r="C233" i="17"/>
  <c r="V286" i="17" l="1"/>
  <c r="W286" i="17" s="1"/>
  <c r="Z286" i="17"/>
  <c r="X286" i="17"/>
  <c r="AB286" i="17"/>
  <c r="AA286" i="17" s="1"/>
  <c r="Y287" i="17" s="1"/>
  <c r="W285" i="17"/>
  <c r="AC285" i="17"/>
  <c r="AD285" i="17"/>
  <c r="P249" i="17"/>
  <c r="N249" i="17"/>
  <c r="L249" i="17"/>
  <c r="M249" i="17" s="1"/>
  <c r="R249" i="17"/>
  <c r="Q249" i="17" s="1"/>
  <c r="O250" i="17" s="1"/>
  <c r="D234" i="17"/>
  <c r="B234" i="17"/>
  <c r="H234" i="17" s="1"/>
  <c r="G234" i="17" s="1"/>
  <c r="E235" i="17" s="1"/>
  <c r="F234" i="17"/>
  <c r="C234" i="17"/>
  <c r="X287" i="17" l="1"/>
  <c r="V287" i="17"/>
  <c r="W287" i="17" s="1"/>
  <c r="Z287" i="17"/>
  <c r="AB287" i="17"/>
  <c r="AA287" i="17" s="1"/>
  <c r="Y288" i="17" s="1"/>
  <c r="AD286" i="17"/>
  <c r="AC286" i="17"/>
  <c r="L250" i="17"/>
  <c r="P250" i="17"/>
  <c r="N250" i="17"/>
  <c r="T249" i="17"/>
  <c r="S249" i="17"/>
  <c r="B235" i="17"/>
  <c r="H235" i="17" s="1"/>
  <c r="F235" i="17"/>
  <c r="G235" i="17" s="1"/>
  <c r="E236" i="17" s="1"/>
  <c r="D235" i="17"/>
  <c r="C235" i="17"/>
  <c r="J234" i="17"/>
  <c r="I234" i="17"/>
  <c r="AB288" i="17" l="1"/>
  <c r="Z288" i="17"/>
  <c r="W288" i="17"/>
  <c r="V288" i="17"/>
  <c r="X288" i="17"/>
  <c r="AA288" i="17"/>
  <c r="Y289" i="17" s="1"/>
  <c r="AD287" i="17"/>
  <c r="AC287" i="17"/>
  <c r="S250" i="17"/>
  <c r="T250" i="17"/>
  <c r="R250" i="17"/>
  <c r="Q250" i="17" s="1"/>
  <c r="O251" i="17" s="1"/>
  <c r="M250" i="17"/>
  <c r="I235" i="17"/>
  <c r="J235" i="17"/>
  <c r="F236" i="17"/>
  <c r="D236" i="17"/>
  <c r="B236" i="17"/>
  <c r="X289" i="17" l="1"/>
  <c r="Z289" i="17"/>
  <c r="V289" i="17"/>
  <c r="AB289" i="17" s="1"/>
  <c r="AA289" i="17" s="1"/>
  <c r="Y290" i="17" s="1"/>
  <c r="AC288" i="17"/>
  <c r="AD288" i="17"/>
  <c r="N251" i="17"/>
  <c r="L251" i="17"/>
  <c r="M251" i="17" s="1"/>
  <c r="P251" i="17"/>
  <c r="J236" i="17"/>
  <c r="I236" i="17"/>
  <c r="C236" i="17"/>
  <c r="H236" i="17"/>
  <c r="G236" i="17" s="1"/>
  <c r="E237" i="17" s="1"/>
  <c r="Z290" i="17" l="1"/>
  <c r="X290" i="17"/>
  <c r="W290" i="17"/>
  <c r="V290" i="17"/>
  <c r="AB290" i="17"/>
  <c r="AA290" i="17" s="1"/>
  <c r="Y291" i="17" s="1"/>
  <c r="W289" i="17"/>
  <c r="AC289" i="17"/>
  <c r="AD289" i="17"/>
  <c r="R251" i="17"/>
  <c r="Q251" i="17" s="1"/>
  <c r="O252" i="17" s="1"/>
  <c r="P252" i="17" s="1"/>
  <c r="S251" i="17"/>
  <c r="T251" i="17"/>
  <c r="B237" i="17"/>
  <c r="H237" i="17" s="1"/>
  <c r="G237" i="17" s="1"/>
  <c r="E238" i="17" s="1"/>
  <c r="F237" i="17"/>
  <c r="D237" i="17"/>
  <c r="V291" i="17" l="1"/>
  <c r="W291" i="17" s="1"/>
  <c r="X291" i="17"/>
  <c r="Z291" i="17"/>
  <c r="AB291" i="17"/>
  <c r="AA291" i="17"/>
  <c r="Y292" i="17" s="1"/>
  <c r="AD290" i="17"/>
  <c r="AC290" i="17"/>
  <c r="L252" i="17"/>
  <c r="N252" i="17"/>
  <c r="S252" i="17" s="1"/>
  <c r="M252" i="17"/>
  <c r="R252" i="17"/>
  <c r="Q252" i="17" s="1"/>
  <c r="O253" i="17" s="1"/>
  <c r="J237" i="17"/>
  <c r="I237" i="17"/>
  <c r="F238" i="17"/>
  <c r="B238" i="17"/>
  <c r="H238" i="17" s="1"/>
  <c r="G238" i="17" s="1"/>
  <c r="E239" i="17" s="1"/>
  <c r="D238" i="17"/>
  <c r="C238" i="17"/>
  <c r="C237" i="17"/>
  <c r="X292" i="17" l="1"/>
  <c r="W292" i="17"/>
  <c r="Z292" i="17"/>
  <c r="V292" i="17"/>
  <c r="AB292" i="17" s="1"/>
  <c r="AA292" i="17" s="1"/>
  <c r="Y293" i="17" s="1"/>
  <c r="AC291" i="17"/>
  <c r="AD291" i="17"/>
  <c r="T252" i="17"/>
  <c r="P253" i="17"/>
  <c r="L253" i="17"/>
  <c r="R253" i="17" s="1"/>
  <c r="Q253" i="17" s="1"/>
  <c r="O254" i="17" s="1"/>
  <c r="N253" i="17"/>
  <c r="F239" i="17"/>
  <c r="D239" i="17"/>
  <c r="B239" i="17"/>
  <c r="I238" i="17"/>
  <c r="J238" i="17"/>
  <c r="X293" i="17" l="1"/>
  <c r="V293" i="17"/>
  <c r="W293" i="17" s="1"/>
  <c r="Z293" i="17"/>
  <c r="AB293" i="17"/>
  <c r="AA293" i="17" s="1"/>
  <c r="Y294" i="17" s="1"/>
  <c r="AD292" i="17"/>
  <c r="AC292" i="17"/>
  <c r="P254" i="17"/>
  <c r="N254" i="17"/>
  <c r="L254" i="17"/>
  <c r="R254" i="17" s="1"/>
  <c r="Q254" i="17" s="1"/>
  <c r="O255" i="17" s="1"/>
  <c r="T253" i="17"/>
  <c r="S253" i="17"/>
  <c r="M253" i="17"/>
  <c r="C239" i="17"/>
  <c r="H239" i="17"/>
  <c r="G239" i="17" s="1"/>
  <c r="E240" i="17" s="1"/>
  <c r="J239" i="17"/>
  <c r="I239" i="17"/>
  <c r="V294" i="17" l="1"/>
  <c r="W294" i="17"/>
  <c r="Z294" i="17"/>
  <c r="X294" i="17"/>
  <c r="AB294" i="17"/>
  <c r="AA294" i="17" s="1"/>
  <c r="Y295" i="17" s="1"/>
  <c r="AD293" i="17"/>
  <c r="AC293" i="17"/>
  <c r="N255" i="17"/>
  <c r="L255" i="17"/>
  <c r="P255" i="17"/>
  <c r="M254" i="17"/>
  <c r="S254" i="17"/>
  <c r="T254" i="17"/>
  <c r="F240" i="17"/>
  <c r="B240" i="17"/>
  <c r="D240" i="17"/>
  <c r="X295" i="17" l="1"/>
  <c r="V295" i="17"/>
  <c r="W295" i="17" s="1"/>
  <c r="Z295" i="17"/>
  <c r="AB295" i="17"/>
  <c r="AA295" i="17" s="1"/>
  <c r="Y296" i="17" s="1"/>
  <c r="AC294" i="17"/>
  <c r="AD294" i="17"/>
  <c r="R255" i="17"/>
  <c r="Q255" i="17" s="1"/>
  <c r="O256" i="17" s="1"/>
  <c r="M255" i="17"/>
  <c r="T255" i="17"/>
  <c r="S255" i="17"/>
  <c r="I240" i="17"/>
  <c r="J240" i="17"/>
  <c r="C240" i="17"/>
  <c r="H240" i="17"/>
  <c r="G240" i="17" s="1"/>
  <c r="E241" i="17" s="1"/>
  <c r="Z296" i="17" l="1"/>
  <c r="V296" i="17"/>
  <c r="W296" i="17" s="1"/>
  <c r="X296" i="17"/>
  <c r="AD295" i="17"/>
  <c r="AC295" i="17"/>
  <c r="P256" i="17"/>
  <c r="N256" i="17"/>
  <c r="L256" i="17"/>
  <c r="R256" i="17" s="1"/>
  <c r="Q256" i="17" s="1"/>
  <c r="O257" i="17" s="1"/>
  <c r="M256" i="17"/>
  <c r="F241" i="17"/>
  <c r="D241" i="17"/>
  <c r="B241" i="17"/>
  <c r="H241" i="17" s="1"/>
  <c r="G241" i="17" s="1"/>
  <c r="E242" i="17" s="1"/>
  <c r="AC296" i="17" l="1"/>
  <c r="AD296" i="17"/>
  <c r="AB296" i="17"/>
  <c r="AA296" i="17" s="1"/>
  <c r="Y297" i="17" s="1"/>
  <c r="C241" i="17"/>
  <c r="L257" i="17"/>
  <c r="M257" i="17" s="1"/>
  <c r="P257" i="17"/>
  <c r="N257" i="17"/>
  <c r="S256" i="17"/>
  <c r="T256" i="17"/>
  <c r="D242" i="17"/>
  <c r="B242" i="17"/>
  <c r="H242" i="17" s="1"/>
  <c r="G242" i="17" s="1"/>
  <c r="E243" i="17" s="1"/>
  <c r="F242" i="17"/>
  <c r="J241" i="17"/>
  <c r="I241" i="17"/>
  <c r="V297" i="17" l="1"/>
  <c r="W297" i="17" s="1"/>
  <c r="Z297" i="17"/>
  <c r="X297" i="17"/>
  <c r="R257" i="17"/>
  <c r="Q257" i="17" s="1"/>
  <c r="O258" i="17" s="1"/>
  <c r="L258" i="17" s="1"/>
  <c r="M258" i="17" s="1"/>
  <c r="C242" i="17"/>
  <c r="S257" i="17"/>
  <c r="T257" i="17"/>
  <c r="B243" i="17"/>
  <c r="F243" i="17"/>
  <c r="D243" i="17"/>
  <c r="J242" i="17"/>
  <c r="I242" i="17"/>
  <c r="AC297" i="17" l="1"/>
  <c r="AD297" i="17"/>
  <c r="AB297" i="17"/>
  <c r="AA297" i="17" s="1"/>
  <c r="Y298" i="17" s="1"/>
  <c r="R258" i="17"/>
  <c r="P258" i="17"/>
  <c r="N258" i="17"/>
  <c r="S258" i="17" s="1"/>
  <c r="I243" i="17"/>
  <c r="J243" i="17"/>
  <c r="H243" i="17"/>
  <c r="G243" i="17" s="1"/>
  <c r="E244" i="17" s="1"/>
  <c r="C243" i="17"/>
  <c r="V298" i="17" l="1"/>
  <c r="AB298" i="17" s="1"/>
  <c r="AA298" i="17" s="1"/>
  <c r="Y299" i="17" s="1"/>
  <c r="X298" i="17"/>
  <c r="Z298" i="17"/>
  <c r="W298" i="17"/>
  <c r="T258" i="17"/>
  <c r="Q258" i="17"/>
  <c r="O259" i="17" s="1"/>
  <c r="F244" i="17"/>
  <c r="D244" i="17"/>
  <c r="B244" i="17"/>
  <c r="H244" i="17" s="1"/>
  <c r="G244" i="17" s="1"/>
  <c r="E245" i="17" s="1"/>
  <c r="C244" i="17"/>
  <c r="X299" i="17" l="1"/>
  <c r="Z299" i="17"/>
  <c r="V299" i="17"/>
  <c r="AB299" i="17" s="1"/>
  <c r="AA299" i="17" s="1"/>
  <c r="Y300" i="17" s="1"/>
  <c r="AD298" i="17"/>
  <c r="AC298" i="17"/>
  <c r="N259" i="17"/>
  <c r="P259" i="17"/>
  <c r="L259" i="17"/>
  <c r="M259" i="17" s="1"/>
  <c r="F245" i="17"/>
  <c r="B245" i="17"/>
  <c r="C245" i="17" s="1"/>
  <c r="D245" i="17"/>
  <c r="J244" i="17"/>
  <c r="I244" i="17"/>
  <c r="X300" i="17" l="1"/>
  <c r="Z300" i="17"/>
  <c r="V300" i="17"/>
  <c r="AB300" i="17"/>
  <c r="AA300" i="17" s="1"/>
  <c r="Y301" i="17" s="1"/>
  <c r="W300" i="17"/>
  <c r="W299" i="17"/>
  <c r="AD299" i="17"/>
  <c r="AC299" i="17"/>
  <c r="R259" i="17"/>
  <c r="Q259" i="17" s="1"/>
  <c r="O260" i="17" s="1"/>
  <c r="T259" i="17"/>
  <c r="S259" i="17"/>
  <c r="H245" i="17"/>
  <c r="G245" i="17" s="1"/>
  <c r="E246" i="17" s="1"/>
  <c r="I245" i="17"/>
  <c r="J245" i="17"/>
  <c r="Z301" i="17" l="1"/>
  <c r="X301" i="17"/>
  <c r="V301" i="17"/>
  <c r="W301" i="17" s="1"/>
  <c r="AB301" i="17"/>
  <c r="AA301" i="17" s="1"/>
  <c r="Y302" i="17" s="1"/>
  <c r="AC300" i="17"/>
  <c r="AD300" i="17"/>
  <c r="N260" i="17"/>
  <c r="P260" i="17"/>
  <c r="L260" i="17"/>
  <c r="M260" i="17"/>
  <c r="R260" i="17"/>
  <c r="Q260" i="17" s="1"/>
  <c r="O261" i="17" s="1"/>
  <c r="D246" i="17"/>
  <c r="F246" i="17"/>
  <c r="B246" i="17"/>
  <c r="C246" i="17" s="1"/>
  <c r="H246" i="17"/>
  <c r="G246" i="17" s="1"/>
  <c r="E247" i="17" s="1"/>
  <c r="X302" i="17" l="1"/>
  <c r="Z302" i="17"/>
  <c r="V302" i="17"/>
  <c r="AB302" i="17" s="1"/>
  <c r="AA302" i="17" s="1"/>
  <c r="Y303" i="17" s="1"/>
  <c r="AD301" i="17"/>
  <c r="AC301" i="17"/>
  <c r="L261" i="17"/>
  <c r="P261" i="17"/>
  <c r="N261" i="17"/>
  <c r="M261" i="17"/>
  <c r="R261" i="17"/>
  <c r="S260" i="17"/>
  <c r="T260" i="17"/>
  <c r="I246" i="17"/>
  <c r="J246" i="17"/>
  <c r="F247" i="17"/>
  <c r="D247" i="17"/>
  <c r="B247" i="17"/>
  <c r="H247" i="17" s="1"/>
  <c r="G247" i="17" s="1"/>
  <c r="E248" i="17" s="1"/>
  <c r="V303" i="17" l="1"/>
  <c r="AB303" i="17" s="1"/>
  <c r="AA303" i="17" s="1"/>
  <c r="Y304" i="17" s="1"/>
  <c r="X303" i="17"/>
  <c r="W303" i="17"/>
  <c r="Z303" i="17"/>
  <c r="W302" i="17"/>
  <c r="AD302" i="17"/>
  <c r="AC302" i="17"/>
  <c r="S261" i="17"/>
  <c r="T261" i="17"/>
  <c r="Q261" i="17"/>
  <c r="O262" i="17" s="1"/>
  <c r="C247" i="17"/>
  <c r="D248" i="17"/>
  <c r="F248" i="17"/>
  <c r="B248" i="17"/>
  <c r="C248" i="17" s="1"/>
  <c r="J247" i="17"/>
  <c r="I247" i="17"/>
  <c r="X304" i="17" l="1"/>
  <c r="Z304" i="17"/>
  <c r="V304" i="17"/>
  <c r="W304" i="17"/>
  <c r="AB304" i="17"/>
  <c r="AA304" i="17" s="1"/>
  <c r="Y305" i="17" s="1"/>
  <c r="AD303" i="17"/>
  <c r="AC303" i="17"/>
  <c r="R262" i="17"/>
  <c r="Q262" i="17" s="1"/>
  <c r="O263" i="17" s="1"/>
  <c r="L262" i="17"/>
  <c r="M262" i="17" s="1"/>
  <c r="N262" i="17"/>
  <c r="P262" i="17"/>
  <c r="I248" i="17"/>
  <c r="J248" i="17"/>
  <c r="H248" i="17"/>
  <c r="G248" i="17" s="1"/>
  <c r="E249" i="17" s="1"/>
  <c r="X305" i="17" l="1"/>
  <c r="V305" i="17"/>
  <c r="W305" i="17" s="1"/>
  <c r="Z305" i="17"/>
  <c r="AB305" i="17"/>
  <c r="AA305" i="17" s="1"/>
  <c r="Y306" i="17" s="1"/>
  <c r="AD304" i="17"/>
  <c r="AC304" i="17"/>
  <c r="T262" i="17"/>
  <c r="S262" i="17"/>
  <c r="P263" i="17"/>
  <c r="N263" i="17"/>
  <c r="L263" i="17"/>
  <c r="R263" i="17" s="1"/>
  <c r="Q263" i="17" s="1"/>
  <c r="O264" i="17" s="1"/>
  <c r="B249" i="17"/>
  <c r="C249" i="17" s="1"/>
  <c r="D249" i="17"/>
  <c r="F249" i="17"/>
  <c r="X306" i="17" l="1"/>
  <c r="Z306" i="17"/>
  <c r="V306" i="17"/>
  <c r="AB306" i="17"/>
  <c r="AA306" i="17" s="1"/>
  <c r="Y307" i="17" s="1"/>
  <c r="W306" i="17"/>
  <c r="AC305" i="17"/>
  <c r="AD305" i="17"/>
  <c r="P264" i="17"/>
  <c r="N264" i="17"/>
  <c r="L264" i="17"/>
  <c r="M264" i="17" s="1"/>
  <c r="S263" i="17"/>
  <c r="T263" i="17"/>
  <c r="M263" i="17"/>
  <c r="H249" i="17"/>
  <c r="G249" i="17" s="1"/>
  <c r="E250" i="17" s="1"/>
  <c r="I249" i="17"/>
  <c r="J249" i="17"/>
  <c r="V307" i="17" l="1"/>
  <c r="X307" i="17"/>
  <c r="Z307" i="17"/>
  <c r="AB307" i="17"/>
  <c r="W307" i="17"/>
  <c r="AA307" i="17"/>
  <c r="Y308" i="17" s="1"/>
  <c r="AD306" i="17"/>
  <c r="AC306" i="17"/>
  <c r="T264" i="17"/>
  <c r="S264" i="17"/>
  <c r="R264" i="17"/>
  <c r="Q264" i="17" s="1"/>
  <c r="O265" i="17" s="1"/>
  <c r="F250" i="17"/>
  <c r="D250" i="17"/>
  <c r="B250" i="17"/>
  <c r="C250" i="17" s="1"/>
  <c r="CG35" i="23"/>
  <c r="CF35" i="23"/>
  <c r="X308" i="17" l="1"/>
  <c r="V308" i="17"/>
  <c r="W308" i="17" s="1"/>
  <c r="AB308" i="17"/>
  <c r="AA308" i="17" s="1"/>
  <c r="Y309" i="17" s="1"/>
  <c r="Z308" i="17"/>
  <c r="AD307" i="17"/>
  <c r="AC307" i="17"/>
  <c r="N265" i="17"/>
  <c r="L265" i="17"/>
  <c r="R265" i="17" s="1"/>
  <c r="Q265" i="17" s="1"/>
  <c r="O266" i="17" s="1"/>
  <c r="P265" i="17"/>
  <c r="M265" i="17"/>
  <c r="H250" i="17"/>
  <c r="G250" i="17" s="1"/>
  <c r="E251" i="17" s="1"/>
  <c r="J250" i="17"/>
  <c r="I250" i="17"/>
  <c r="V309" i="17" l="1"/>
  <c r="Z309" i="17"/>
  <c r="AB309" i="17"/>
  <c r="AA309" i="17" s="1"/>
  <c r="Y310" i="17" s="1"/>
  <c r="X309" i="17"/>
  <c r="W309" i="17"/>
  <c r="AC308" i="17"/>
  <c r="AD308" i="17"/>
  <c r="L266" i="17"/>
  <c r="R266" i="17" s="1"/>
  <c r="Q266" i="17" s="1"/>
  <c r="O267" i="17" s="1"/>
  <c r="P266" i="17"/>
  <c r="N266" i="17"/>
  <c r="T265" i="17"/>
  <c r="S265" i="17"/>
  <c r="B251" i="17"/>
  <c r="H251" i="17" s="1"/>
  <c r="F251" i="17"/>
  <c r="D251" i="17"/>
  <c r="C251" i="17"/>
  <c r="Z310" i="17" l="1"/>
  <c r="V310" i="17"/>
  <c r="AB310" i="17" s="1"/>
  <c r="AA310" i="17" s="1"/>
  <c r="Y311" i="17" s="1"/>
  <c r="W310" i="17"/>
  <c r="X310" i="17"/>
  <c r="AC309" i="17"/>
  <c r="AD309" i="17"/>
  <c r="S266" i="17"/>
  <c r="T266" i="17"/>
  <c r="P267" i="17"/>
  <c r="L267" i="17"/>
  <c r="M267" i="17" s="1"/>
  <c r="R267" i="17"/>
  <c r="Q267" i="17" s="1"/>
  <c r="O268" i="17" s="1"/>
  <c r="N267" i="17"/>
  <c r="M266" i="17"/>
  <c r="G251" i="17"/>
  <c r="E252" i="17" s="1"/>
  <c r="F252" i="17" s="1"/>
  <c r="I251" i="17"/>
  <c r="J251" i="17"/>
  <c r="C252" i="17"/>
  <c r="D252" i="17" l="1"/>
  <c r="B252" i="17"/>
  <c r="H252" i="17" s="1"/>
  <c r="Z311" i="17"/>
  <c r="V311" i="17"/>
  <c r="W311" i="17" s="1"/>
  <c r="X311" i="17"/>
  <c r="AB311" i="17"/>
  <c r="AA311" i="17" s="1"/>
  <c r="Y312" i="17" s="1"/>
  <c r="AD310" i="17"/>
  <c r="AC310" i="17"/>
  <c r="T267" i="17"/>
  <c r="S267" i="17"/>
  <c r="L268" i="17"/>
  <c r="M268" i="17" s="1"/>
  <c r="P268" i="17"/>
  <c r="N268" i="17"/>
  <c r="R268" i="17"/>
  <c r="Q268" i="17" s="1"/>
  <c r="O269" i="17" s="1"/>
  <c r="G252" i="17"/>
  <c r="E253" i="17" s="1"/>
  <c r="F253" i="17" s="1"/>
  <c r="I252" i="17"/>
  <c r="J252" i="17"/>
  <c r="X312" i="17" l="1"/>
  <c r="Z312" i="17"/>
  <c r="V312" i="17"/>
  <c r="W312" i="17" s="1"/>
  <c r="AB312" i="17"/>
  <c r="AA312" i="17"/>
  <c r="Y313" i="17" s="1"/>
  <c r="AC311" i="17"/>
  <c r="AD311" i="17"/>
  <c r="R269" i="17"/>
  <c r="Q269" i="17" s="1"/>
  <c r="O270" i="17" s="1"/>
  <c r="N269" i="17"/>
  <c r="L269" i="17"/>
  <c r="M269" i="17" s="1"/>
  <c r="P269" i="17"/>
  <c r="S268" i="17"/>
  <c r="T268" i="17"/>
  <c r="B253" i="17"/>
  <c r="D253" i="17"/>
  <c r="J253" i="17" s="1"/>
  <c r="L270" i="17"/>
  <c r="M270" i="17" s="1"/>
  <c r="CF37" i="23"/>
  <c r="CG37" i="23"/>
  <c r="X313" i="17" l="1"/>
  <c r="Z313" i="17"/>
  <c r="V313" i="17"/>
  <c r="W313" i="17" s="1"/>
  <c r="AB313" i="17"/>
  <c r="AA313" i="17" s="1"/>
  <c r="Y314" i="17" s="1"/>
  <c r="AD312" i="17"/>
  <c r="AC312" i="17"/>
  <c r="N270" i="17"/>
  <c r="R270" i="17"/>
  <c r="P270" i="17"/>
  <c r="S269" i="17"/>
  <c r="T269" i="17"/>
  <c r="I253" i="17"/>
  <c r="C253" i="17"/>
  <c r="H253" i="17"/>
  <c r="G253" i="17" s="1"/>
  <c r="E254" i="17" s="1"/>
  <c r="Q270" i="17"/>
  <c r="O271" i="17" s="1"/>
  <c r="N271" i="17" s="1"/>
  <c r="X314" i="17" l="1"/>
  <c r="V314" i="17"/>
  <c r="AB314" i="17" s="1"/>
  <c r="AA314" i="17" s="1"/>
  <c r="Y315" i="17" s="1"/>
  <c r="Z314" i="17"/>
  <c r="W314" i="17"/>
  <c r="AC313" i="17"/>
  <c r="AD313" i="17"/>
  <c r="S270" i="17"/>
  <c r="T270" i="17"/>
  <c r="P271" i="17"/>
  <c r="D254" i="17"/>
  <c r="B254" i="17"/>
  <c r="C254" i="17" s="1"/>
  <c r="F254" i="17"/>
  <c r="L271" i="17"/>
  <c r="M271" i="17" s="1"/>
  <c r="S271" i="17"/>
  <c r="T271" i="17"/>
  <c r="CG36" i="36"/>
  <c r="CF36" i="23"/>
  <c r="X315" i="17" l="1"/>
  <c r="V315" i="17"/>
  <c r="W315" i="17" s="1"/>
  <c r="Z315" i="17"/>
  <c r="AB315" i="17"/>
  <c r="AA315" i="17" s="1"/>
  <c r="Y316" i="17" s="1"/>
  <c r="AC314" i="17"/>
  <c r="AD314" i="17"/>
  <c r="R271" i="17"/>
  <c r="Q271" i="17" s="1"/>
  <c r="O272" i="17" s="1"/>
  <c r="L272" i="17" s="1"/>
  <c r="R272" i="17" s="1"/>
  <c r="J254" i="17"/>
  <c r="I254" i="17"/>
  <c r="H254" i="17"/>
  <c r="G254" i="17" s="1"/>
  <c r="E255" i="17" s="1"/>
  <c r="CG34" i="36"/>
  <c r="CF35" i="22"/>
  <c r="CF34" i="23"/>
  <c r="CG95" i="21"/>
  <c r="Z316" i="17" l="1"/>
  <c r="X316" i="17"/>
  <c r="V316" i="17"/>
  <c r="W316" i="17" s="1"/>
  <c r="AC315" i="17"/>
  <c r="AD315" i="17"/>
  <c r="M272" i="17"/>
  <c r="N272" i="17"/>
  <c r="P272" i="17"/>
  <c r="Q272" i="17" s="1"/>
  <c r="O273" i="17" s="1"/>
  <c r="P273" i="17" s="1"/>
  <c r="B255" i="17"/>
  <c r="H255" i="17" s="1"/>
  <c r="D255" i="17"/>
  <c r="F255" i="17"/>
  <c r="C255" i="17"/>
  <c r="CG35" i="22"/>
  <c r="CF39" i="23"/>
  <c r="AB316" i="17" l="1"/>
  <c r="AA316" i="17" s="1"/>
  <c r="Y317" i="17" s="1"/>
  <c r="AC316" i="17"/>
  <c r="AD316" i="17"/>
  <c r="N273" i="17"/>
  <c r="T272" i="17"/>
  <c r="S272" i="17"/>
  <c r="L273" i="17"/>
  <c r="I255" i="17"/>
  <c r="J255" i="17"/>
  <c r="G255" i="17"/>
  <c r="E256" i="17" s="1"/>
  <c r="M273" i="17"/>
  <c r="R273" i="17"/>
  <c r="Q273" i="17" s="1"/>
  <c r="O274" i="17" s="1"/>
  <c r="CG39" i="23"/>
  <c r="Z317" i="17" l="1"/>
  <c r="V317" i="17"/>
  <c r="X317" i="17"/>
  <c r="AB317" i="17"/>
  <c r="AA317" i="17" s="1"/>
  <c r="Y318" i="17" s="1"/>
  <c r="W317" i="17"/>
  <c r="T273" i="17"/>
  <c r="S273" i="17"/>
  <c r="B256" i="17"/>
  <c r="H256" i="17" s="1"/>
  <c r="G256" i="17" s="1"/>
  <c r="E257" i="17" s="1"/>
  <c r="D256" i="17"/>
  <c r="F256" i="17"/>
  <c r="C256" i="17"/>
  <c r="P274" i="17"/>
  <c r="N274" i="17"/>
  <c r="L274" i="17"/>
  <c r="CH36" i="23"/>
  <c r="CI36" i="23"/>
  <c r="CM36" i="23"/>
  <c r="CG36" i="23"/>
  <c r="CJ36" i="23"/>
  <c r="Z318" i="17" l="1"/>
  <c r="X318" i="17"/>
  <c r="V318" i="17"/>
  <c r="W318" i="17" s="1"/>
  <c r="AD317" i="17"/>
  <c r="AC317" i="17"/>
  <c r="J256" i="17"/>
  <c r="I256" i="17"/>
  <c r="D257" i="17"/>
  <c r="F257" i="17"/>
  <c r="B257" i="17"/>
  <c r="C257" i="17" s="1"/>
  <c r="M274" i="17"/>
  <c r="R274" i="17"/>
  <c r="Q274" i="17" s="1"/>
  <c r="O275" i="17" s="1"/>
  <c r="S274" i="17"/>
  <c r="T274" i="17"/>
  <c r="AB318" i="17" l="1"/>
  <c r="AA318" i="17" s="1"/>
  <c r="Y319" i="17" s="1"/>
  <c r="AC318" i="17"/>
  <c r="AD318" i="17"/>
  <c r="H257" i="17"/>
  <c r="G257" i="17" s="1"/>
  <c r="E258" i="17" s="1"/>
  <c r="I257" i="17"/>
  <c r="J257" i="17"/>
  <c r="N275" i="17"/>
  <c r="L275" i="17"/>
  <c r="P275" i="17"/>
  <c r="CF37" i="22"/>
  <c r="V319" i="17" l="1"/>
  <c r="AB319" i="17" s="1"/>
  <c r="AA319" i="17" s="1"/>
  <c r="Y320" i="17" s="1"/>
  <c r="Z319" i="17"/>
  <c r="W319" i="17"/>
  <c r="X319" i="17"/>
  <c r="D258" i="17"/>
  <c r="B258" i="17"/>
  <c r="H258" i="17" s="1"/>
  <c r="G258" i="17" s="1"/>
  <c r="E259" i="17" s="1"/>
  <c r="C258" i="17"/>
  <c r="F258" i="17"/>
  <c r="R275" i="17"/>
  <c r="Q275" i="17" s="1"/>
  <c r="O276" i="17" s="1"/>
  <c r="M275" i="17"/>
  <c r="S275" i="17"/>
  <c r="T275" i="17"/>
  <c r="Z320" i="17" l="1"/>
  <c r="V320" i="17"/>
  <c r="W320" i="17" s="1"/>
  <c r="X320" i="17"/>
  <c r="AD319" i="17"/>
  <c r="AC319" i="17"/>
  <c r="B259" i="17"/>
  <c r="C259" i="17" s="1"/>
  <c r="D259" i="17"/>
  <c r="F259" i="17"/>
  <c r="H259" i="17"/>
  <c r="G259" i="17" s="1"/>
  <c r="E260" i="17" s="1"/>
  <c r="I258" i="17"/>
  <c r="J258" i="17"/>
  <c r="P276" i="17"/>
  <c r="L276" i="17"/>
  <c r="R276" i="17" s="1"/>
  <c r="N276" i="17"/>
  <c r="AB320" i="17" l="1"/>
  <c r="AA320" i="17" s="1"/>
  <c r="Y321" i="17" s="1"/>
  <c r="AC320" i="17"/>
  <c r="AD320" i="17"/>
  <c r="B260" i="17"/>
  <c r="C260" i="17" s="1"/>
  <c r="H260" i="17"/>
  <c r="G260" i="17" s="1"/>
  <c r="E261" i="17" s="1"/>
  <c r="D260" i="17"/>
  <c r="F260" i="17"/>
  <c r="I259" i="17"/>
  <c r="J259" i="17"/>
  <c r="Q276" i="17"/>
  <c r="O277" i="17" s="1"/>
  <c r="N277" i="17" s="1"/>
  <c r="S276" i="17"/>
  <c r="T276" i="17"/>
  <c r="M276" i="17"/>
  <c r="P277" i="17" l="1"/>
  <c r="Z321" i="17"/>
  <c r="X321" i="17"/>
  <c r="V321" i="17"/>
  <c r="W321" i="17" s="1"/>
  <c r="AB321" i="17"/>
  <c r="AA321" i="17" s="1"/>
  <c r="Y322" i="17" s="1"/>
  <c r="L277" i="17"/>
  <c r="R277" i="17" s="1"/>
  <c r="J260" i="17"/>
  <c r="I260" i="17"/>
  <c r="D261" i="17"/>
  <c r="F261" i="17"/>
  <c r="B261" i="17"/>
  <c r="H261" i="17" s="1"/>
  <c r="G261" i="17"/>
  <c r="E262" i="17" s="1"/>
  <c r="M277" i="17"/>
  <c r="T277" i="17"/>
  <c r="S277" i="17"/>
  <c r="Q277" i="17"/>
  <c r="O278" i="17" s="1"/>
  <c r="V322" i="17" l="1"/>
  <c r="AB322" i="17"/>
  <c r="AA322" i="17" s="1"/>
  <c r="Y323" i="17" s="1"/>
  <c r="Z322" i="17"/>
  <c r="W322" i="17"/>
  <c r="X322" i="17"/>
  <c r="AC321" i="17"/>
  <c r="AD321" i="17"/>
  <c r="F262" i="17"/>
  <c r="D262" i="17"/>
  <c r="B262" i="17"/>
  <c r="C262" i="17" s="1"/>
  <c r="I261" i="17"/>
  <c r="J261" i="17"/>
  <c r="C261" i="17"/>
  <c r="L278" i="17"/>
  <c r="M278" i="17" s="1"/>
  <c r="P278" i="17"/>
  <c r="N278" i="17"/>
  <c r="CI36" i="22"/>
  <c r="Z323" i="17" l="1"/>
  <c r="X323" i="17"/>
  <c r="V323" i="17"/>
  <c r="AB323" i="17" s="1"/>
  <c r="AA323" i="17" s="1"/>
  <c r="Y324" i="17" s="1"/>
  <c r="AD322" i="17"/>
  <c r="AC322" i="17"/>
  <c r="J262" i="17"/>
  <c r="I262" i="17"/>
  <c r="H262" i="17"/>
  <c r="G262" i="17" s="1"/>
  <c r="E263" i="17" s="1"/>
  <c r="R278" i="17"/>
  <c r="Q278" i="17" s="1"/>
  <c r="O279" i="17" s="1"/>
  <c r="T278" i="17"/>
  <c r="S278" i="17"/>
  <c r="CJ36" i="22"/>
  <c r="V324" i="17" l="1"/>
  <c r="X324" i="17"/>
  <c r="Z324" i="17"/>
  <c r="W324" i="17"/>
  <c r="AB324" i="17"/>
  <c r="AA324" i="17" s="1"/>
  <c r="Y325" i="17" s="1"/>
  <c r="AC323" i="17"/>
  <c r="AD323" i="17"/>
  <c r="W323" i="17"/>
  <c r="B263" i="17"/>
  <c r="H263" i="17"/>
  <c r="C263" i="17"/>
  <c r="D263" i="17"/>
  <c r="F263" i="17"/>
  <c r="G263" i="17"/>
  <c r="E264" i="17" s="1"/>
  <c r="P279" i="17"/>
  <c r="N279" i="17"/>
  <c r="S279" i="17" s="1"/>
  <c r="L279" i="17"/>
  <c r="R279" i="17" s="1"/>
  <c r="Q279" i="17" s="1"/>
  <c r="O280" i="17" s="1"/>
  <c r="P280" i="17" s="1"/>
  <c r="M279" i="17"/>
  <c r="V325" i="17" l="1"/>
  <c r="AB325" i="17"/>
  <c r="Z325" i="17"/>
  <c r="W325" i="17"/>
  <c r="X325" i="17"/>
  <c r="AA325" i="17"/>
  <c r="Y326" i="17" s="1"/>
  <c r="AD324" i="17"/>
  <c r="AC324" i="17"/>
  <c r="J263" i="17"/>
  <c r="I263" i="17"/>
  <c r="T279" i="17"/>
  <c r="N280" i="17"/>
  <c r="T280" i="17" s="1"/>
  <c r="F264" i="17"/>
  <c r="B264" i="17"/>
  <c r="H264" i="17" s="1"/>
  <c r="C264" i="17"/>
  <c r="D264" i="17"/>
  <c r="L280" i="17"/>
  <c r="M280" i="17" s="1"/>
  <c r="R280" i="17"/>
  <c r="Q280" i="17" s="1"/>
  <c r="O281" i="17" s="1"/>
  <c r="CL36" i="22"/>
  <c r="V326" i="17" l="1"/>
  <c r="W326" i="17" s="1"/>
  <c r="X326" i="17"/>
  <c r="Z326" i="17"/>
  <c r="AB326" i="17"/>
  <c r="AA326" i="17" s="1"/>
  <c r="Y327" i="17" s="1"/>
  <c r="AC325" i="17"/>
  <c r="AD325" i="17"/>
  <c r="S280" i="17"/>
  <c r="J264" i="17"/>
  <c r="I264" i="17"/>
  <c r="G264" i="17"/>
  <c r="E265" i="17" s="1"/>
  <c r="N281" i="17"/>
  <c r="P281" i="17"/>
  <c r="L281" i="17"/>
  <c r="R281" i="17" s="1"/>
  <c r="CM36" i="22"/>
  <c r="V327" i="17" l="1"/>
  <c r="W327" i="17" s="1"/>
  <c r="Z327" i="17"/>
  <c r="X327" i="17"/>
  <c r="AC326" i="17"/>
  <c r="AD326" i="17"/>
  <c r="D265" i="17"/>
  <c r="F265" i="17"/>
  <c r="B265" i="17"/>
  <c r="C265" i="17" s="1"/>
  <c r="Q281" i="17"/>
  <c r="O282" i="17" s="1"/>
  <c r="N282" i="17" s="1"/>
  <c r="M281" i="17"/>
  <c r="S281" i="17"/>
  <c r="T281" i="17"/>
  <c r="CN37" i="36"/>
  <c r="CN37" i="23"/>
  <c r="CJ37" i="36"/>
  <c r="CM37" i="36"/>
  <c r="CH37" i="36"/>
  <c r="CK37" i="36"/>
  <c r="CH35" i="36"/>
  <c r="CK35" i="36"/>
  <c r="CO35" i="23"/>
  <c r="CG35" i="36"/>
  <c r="CJ35" i="36"/>
  <c r="CM35" i="23"/>
  <c r="CI35" i="36"/>
  <c r="CL35" i="36"/>
  <c r="CK35" i="23"/>
  <c r="CO35" i="36"/>
  <c r="CP35" i="23"/>
  <c r="CI34" i="36"/>
  <c r="CM35" i="36"/>
  <c r="CL35" i="23"/>
  <c r="CP35" i="36"/>
  <c r="CI35" i="23"/>
  <c r="CN35" i="23"/>
  <c r="CH35" i="23"/>
  <c r="CN35" i="36"/>
  <c r="CJ35" i="23"/>
  <c r="CN36" i="22"/>
  <c r="AD327" i="17" l="1"/>
  <c r="AC327" i="17"/>
  <c r="AB327" i="17"/>
  <c r="AA327" i="17" s="1"/>
  <c r="Y328" i="17" s="1"/>
  <c r="P282" i="17"/>
  <c r="L282" i="17"/>
  <c r="R282" i="17" s="1"/>
  <c r="Q282" i="17" s="1"/>
  <c r="O283" i="17" s="1"/>
  <c r="L283" i="17" s="1"/>
  <c r="H265" i="17"/>
  <c r="G265" i="17" s="1"/>
  <c r="E266" i="17" s="1"/>
  <c r="J265" i="17"/>
  <c r="I265" i="17"/>
  <c r="M282" i="17"/>
  <c r="S282" i="17"/>
  <c r="T282" i="17"/>
  <c r="CN95" i="21"/>
  <c r="CO95" i="21"/>
  <c r="CH34" i="36"/>
  <c r="CM34" i="36"/>
  <c r="CP34" i="23"/>
  <c r="CI34" i="23"/>
  <c r="CP34" i="36"/>
  <c r="CO34" i="36"/>
  <c r="DC35" i="36"/>
  <c r="CK34" i="36"/>
  <c r="CN34" i="36"/>
  <c r="CH34" i="23"/>
  <c r="CL34" i="23"/>
  <c r="CG34" i="23"/>
  <c r="CJ34" i="23"/>
  <c r="DC35" i="23"/>
  <c r="CN34" i="23"/>
  <c r="CK34" i="23"/>
  <c r="CL34" i="36"/>
  <c r="CM34" i="23"/>
  <c r="CJ95" i="21"/>
  <c r="CP95" i="21"/>
  <c r="CJ34" i="36"/>
  <c r="CO34" i="23"/>
  <c r="CO36" i="22"/>
  <c r="Z328" i="17" l="1"/>
  <c r="X328" i="17"/>
  <c r="W328" i="17"/>
  <c r="V328" i="17"/>
  <c r="AB328" i="17" s="1"/>
  <c r="AA328" i="17" s="1"/>
  <c r="Y329" i="17" s="1"/>
  <c r="D266" i="17"/>
  <c r="B266" i="17"/>
  <c r="H266" i="17" s="1"/>
  <c r="F266" i="17"/>
  <c r="G266" i="17" s="1"/>
  <c r="E267" i="17" s="1"/>
  <c r="N283" i="17"/>
  <c r="T283" i="17" s="1"/>
  <c r="M283" i="17"/>
  <c r="R283" i="17"/>
  <c r="P283" i="17"/>
  <c r="CP39" i="23"/>
  <c r="CP39" i="36"/>
  <c r="DC34" i="23"/>
  <c r="CI39" i="36"/>
  <c r="CL39" i="36"/>
  <c r="CK39" i="36"/>
  <c r="CN39" i="36"/>
  <c r="DC34" i="36"/>
  <c r="CJ39" i="36"/>
  <c r="CM39" i="36"/>
  <c r="CP36" i="22"/>
  <c r="DC36" i="22" s="1"/>
  <c r="X329" i="17" l="1"/>
  <c r="Z329" i="17"/>
  <c r="W329" i="17"/>
  <c r="AB329" i="17"/>
  <c r="AA329" i="17" s="1"/>
  <c r="Y330" i="17" s="1"/>
  <c r="V329" i="17"/>
  <c r="AD328" i="17"/>
  <c r="AC328" i="17"/>
  <c r="F267" i="17"/>
  <c r="D267" i="17"/>
  <c r="B267" i="17"/>
  <c r="H267" i="17" s="1"/>
  <c r="G267" i="17" s="1"/>
  <c r="E268" i="17" s="1"/>
  <c r="J266" i="17"/>
  <c r="I266" i="17"/>
  <c r="C266" i="17"/>
  <c r="S283" i="17"/>
  <c r="Q283" i="17"/>
  <c r="O284" i="17" s="1"/>
  <c r="X330" i="17" l="1"/>
  <c r="V330" i="17"/>
  <c r="W330" i="17" s="1"/>
  <c r="Z330" i="17"/>
  <c r="AB330" i="17"/>
  <c r="AA330" i="17" s="1"/>
  <c r="Y331" i="17" s="1"/>
  <c r="AC329" i="17"/>
  <c r="AD329" i="17"/>
  <c r="F268" i="17"/>
  <c r="B268" i="17"/>
  <c r="H268" i="17" s="1"/>
  <c r="G268" i="17" s="1"/>
  <c r="E269" i="17" s="1"/>
  <c r="D268" i="17"/>
  <c r="C268" i="17"/>
  <c r="J267" i="17"/>
  <c r="I267" i="17"/>
  <c r="C267" i="17"/>
  <c r="L284" i="17"/>
  <c r="R284" i="17" s="1"/>
  <c r="N284" i="17"/>
  <c r="P284" i="17"/>
  <c r="CO36" i="23"/>
  <c r="CN36" i="23"/>
  <c r="CK36" i="36"/>
  <c r="CH36" i="36"/>
  <c r="CN36" i="36"/>
  <c r="CO36" i="36"/>
  <c r="CL36" i="23"/>
  <c r="CK36" i="23"/>
  <c r="CM36" i="36"/>
  <c r="CP36" i="36"/>
  <c r="CI36" i="36"/>
  <c r="CJ36" i="36"/>
  <c r="CL36" i="36"/>
  <c r="CP36" i="23"/>
  <c r="X331" i="17" l="1"/>
  <c r="Z331" i="17"/>
  <c r="V331" i="17"/>
  <c r="W331" i="17" s="1"/>
  <c r="AC330" i="17"/>
  <c r="AD330" i="17"/>
  <c r="F269" i="17"/>
  <c r="B269" i="17"/>
  <c r="D269" i="17"/>
  <c r="C269" i="17"/>
  <c r="H269" i="17"/>
  <c r="G269" i="17" s="1"/>
  <c r="E270" i="17" s="1"/>
  <c r="M284" i="17"/>
  <c r="J268" i="17"/>
  <c r="I268" i="17"/>
  <c r="Q284" i="17"/>
  <c r="O285" i="17" s="1"/>
  <c r="N285" i="17" s="1"/>
  <c r="S284" i="17"/>
  <c r="T284" i="17"/>
  <c r="DC36" i="36"/>
  <c r="CM95" i="21"/>
  <c r="CL95" i="21"/>
  <c r="DC36" i="23"/>
  <c r="CK95" i="21"/>
  <c r="AB331" i="17" l="1"/>
  <c r="AA331" i="17" s="1"/>
  <c r="Y332" i="17" s="1"/>
  <c r="AD331" i="17"/>
  <c r="AC331" i="17"/>
  <c r="L285" i="17"/>
  <c r="R285" i="17" s="1"/>
  <c r="J269" i="17"/>
  <c r="I269" i="17"/>
  <c r="F270" i="17"/>
  <c r="B270" i="17"/>
  <c r="C270" i="17" s="1"/>
  <c r="D270" i="17"/>
  <c r="P285" i="17"/>
  <c r="Q285" i="17" s="1"/>
  <c r="O286" i="17" s="1"/>
  <c r="M285" i="17"/>
  <c r="S285" i="17"/>
  <c r="T285" i="17"/>
  <c r="CN39" i="23"/>
  <c r="CL39" i="23"/>
  <c r="CH39" i="36"/>
  <c r="CO39" i="23"/>
  <c r="CM39" i="23"/>
  <c r="CK39" i="23"/>
  <c r="CO39" i="36"/>
  <c r="Z332" i="17" l="1"/>
  <c r="V332" i="17"/>
  <c r="W332" i="17" s="1"/>
  <c r="X332" i="17"/>
  <c r="AB332" i="17"/>
  <c r="AA332" i="17" s="1"/>
  <c r="Y333" i="17" s="1"/>
  <c r="J270" i="17"/>
  <c r="I270" i="17"/>
  <c r="H270" i="17"/>
  <c r="G270" i="17" s="1"/>
  <c r="E271" i="17" s="1"/>
  <c r="N286" i="17"/>
  <c r="T286" i="17" s="1"/>
  <c r="P286" i="17"/>
  <c r="L286" i="17"/>
  <c r="M286" i="17" s="1"/>
  <c r="AB333" i="17" l="1"/>
  <c r="X333" i="17"/>
  <c r="Z333" i="17"/>
  <c r="AA333" i="17" s="1"/>
  <c r="Y334" i="17" s="1"/>
  <c r="V333" i="17"/>
  <c r="W333" i="17" s="1"/>
  <c r="AD332" i="17"/>
  <c r="AC332" i="17"/>
  <c r="R286" i="17"/>
  <c r="Q286" i="17" s="1"/>
  <c r="O287" i="17" s="1"/>
  <c r="P287" i="17" s="1"/>
  <c r="D271" i="17"/>
  <c r="F271" i="17"/>
  <c r="G271" i="17" s="1"/>
  <c r="E272" i="17" s="1"/>
  <c r="B271" i="17"/>
  <c r="H271" i="17" s="1"/>
  <c r="C271" i="17"/>
  <c r="S286" i="17"/>
  <c r="AB334" i="17" l="1"/>
  <c r="AA334" i="17" s="1"/>
  <c r="Y335" i="17" s="1"/>
  <c r="X334" i="17"/>
  <c r="V334" i="17"/>
  <c r="W334" i="17" s="1"/>
  <c r="Z334" i="17"/>
  <c r="AC333" i="17"/>
  <c r="AD333" i="17"/>
  <c r="L287" i="17"/>
  <c r="M287" i="17" s="1"/>
  <c r="N287" i="17"/>
  <c r="S287" i="17" s="1"/>
  <c r="F272" i="17"/>
  <c r="D272" i="17"/>
  <c r="B272" i="17"/>
  <c r="H272" i="17" s="1"/>
  <c r="G272" i="17" s="1"/>
  <c r="E273" i="17" s="1"/>
  <c r="J271" i="17"/>
  <c r="I271" i="17"/>
  <c r="CG37" i="22"/>
  <c r="CM37" i="22"/>
  <c r="Z335" i="17" l="1"/>
  <c r="V335" i="17"/>
  <c r="W335" i="17" s="1"/>
  <c r="X335" i="17"/>
  <c r="AC334" i="17"/>
  <c r="AD334" i="17"/>
  <c r="R287" i="17"/>
  <c r="Q287" i="17" s="1"/>
  <c r="O288" i="17" s="1"/>
  <c r="P288" i="17" s="1"/>
  <c r="T287" i="17"/>
  <c r="F273" i="17"/>
  <c r="D273" i="17"/>
  <c r="B273" i="17"/>
  <c r="H273" i="17" s="1"/>
  <c r="G273" i="17" s="1"/>
  <c r="E274" i="17" s="1"/>
  <c r="C272" i="17"/>
  <c r="J272" i="17"/>
  <c r="I272" i="17"/>
  <c r="N288" i="17" l="1"/>
  <c r="T288" i="17" s="1"/>
  <c r="AB335" i="17"/>
  <c r="AA335" i="17" s="1"/>
  <c r="Y336" i="17" s="1"/>
  <c r="AD335" i="17"/>
  <c r="AC335" i="17"/>
  <c r="L288" i="17"/>
  <c r="M288" i="17" s="1"/>
  <c r="R288" i="17"/>
  <c r="Q288" i="17" s="1"/>
  <c r="O289" i="17" s="1"/>
  <c r="L289" i="17" s="1"/>
  <c r="M289" i="17" s="1"/>
  <c r="F274" i="17"/>
  <c r="B274" i="17"/>
  <c r="C274" i="17" s="1"/>
  <c r="D274" i="17"/>
  <c r="H274" i="17"/>
  <c r="G274" i="17" s="1"/>
  <c r="E275" i="17" s="1"/>
  <c r="J273" i="17"/>
  <c r="I273" i="17"/>
  <c r="C273" i="17"/>
  <c r="S288" i="17"/>
  <c r="V336" i="17" l="1"/>
  <c r="AB336" i="17" s="1"/>
  <c r="AA336" i="17" s="1"/>
  <c r="Y337" i="17" s="1"/>
  <c r="Z336" i="17"/>
  <c r="X336" i="17"/>
  <c r="W336" i="17"/>
  <c r="P289" i="17"/>
  <c r="N289" i="17"/>
  <c r="T289" i="17" s="1"/>
  <c r="B275" i="17"/>
  <c r="C275" i="17" s="1"/>
  <c r="F275" i="17"/>
  <c r="D275" i="17"/>
  <c r="H275" i="17"/>
  <c r="G275" i="17" s="1"/>
  <c r="E276" i="17" s="1"/>
  <c r="J274" i="17"/>
  <c r="I274" i="17"/>
  <c r="R289" i="17"/>
  <c r="Q289" i="17" s="1"/>
  <c r="O290" i="17" s="1"/>
  <c r="CJ35" i="22"/>
  <c r="Z337" i="17" l="1"/>
  <c r="V337" i="17"/>
  <c r="AB337" i="17" s="1"/>
  <c r="AA337" i="17" s="1"/>
  <c r="Y338" i="17" s="1"/>
  <c r="W337" i="17"/>
  <c r="X337" i="17"/>
  <c r="AD336" i="17"/>
  <c r="AC336" i="17"/>
  <c r="S289" i="17"/>
  <c r="N290" i="17"/>
  <c r="T290" i="17" s="1"/>
  <c r="B276" i="17"/>
  <c r="H276" i="17" s="1"/>
  <c r="D276" i="17"/>
  <c r="F276" i="17"/>
  <c r="G276" i="17" s="1"/>
  <c r="E277" i="17" s="1"/>
  <c r="C276" i="17"/>
  <c r="P290" i="17"/>
  <c r="I275" i="17"/>
  <c r="J275" i="17"/>
  <c r="L290" i="17"/>
  <c r="M290" i="17" s="1"/>
  <c r="CK37" i="22"/>
  <c r="X338" i="17" l="1"/>
  <c r="V338" i="17"/>
  <c r="AB338" i="17" s="1"/>
  <c r="AA338" i="17" s="1"/>
  <c r="Y339" i="17" s="1"/>
  <c r="Z338" i="17"/>
  <c r="AD337" i="17"/>
  <c r="AC337" i="17"/>
  <c r="S290" i="17"/>
  <c r="B277" i="17"/>
  <c r="C277" i="17" s="1"/>
  <c r="D277" i="17"/>
  <c r="F277" i="17"/>
  <c r="I276" i="17"/>
  <c r="J276" i="17"/>
  <c r="R290" i="17"/>
  <c r="Q290" i="17" s="1"/>
  <c r="O291" i="17" s="1"/>
  <c r="P291" i="17" s="1"/>
  <c r="Z339" i="17" l="1"/>
  <c r="V339" i="17"/>
  <c r="W339" i="17" s="1"/>
  <c r="AB339" i="17"/>
  <c r="AA339" i="17" s="1"/>
  <c r="Y340" i="17" s="1"/>
  <c r="X339" i="17"/>
  <c r="W338" i="17"/>
  <c r="AC338" i="17"/>
  <c r="AD338" i="17"/>
  <c r="N291" i="17"/>
  <c r="T291" i="17" s="1"/>
  <c r="L291" i="17"/>
  <c r="R291" i="17" s="1"/>
  <c r="Q291" i="17" s="1"/>
  <c r="O292" i="17" s="1"/>
  <c r="L292" i="17" s="1"/>
  <c r="R292" i="17" s="1"/>
  <c r="H277" i="17"/>
  <c r="G277" i="17" s="1"/>
  <c r="E278" i="17" s="1"/>
  <c r="I277" i="17"/>
  <c r="J277" i="17"/>
  <c r="S291" i="17" l="1"/>
  <c r="X340" i="17"/>
  <c r="Z340" i="17"/>
  <c r="W340" i="17"/>
  <c r="V340" i="17"/>
  <c r="AB340" i="17" s="1"/>
  <c r="AA340" i="17" s="1"/>
  <c r="Y341" i="17" s="1"/>
  <c r="AD339" i="17"/>
  <c r="AC339" i="17"/>
  <c r="M291" i="17"/>
  <c r="M292" i="17"/>
  <c r="N292" i="17"/>
  <c r="T292" i="17" s="1"/>
  <c r="P292" i="17"/>
  <c r="Q292" i="17" s="1"/>
  <c r="O293" i="17" s="1"/>
  <c r="M293" i="17" s="1"/>
  <c r="F278" i="17"/>
  <c r="D278" i="17"/>
  <c r="B278" i="17"/>
  <c r="H278" i="17" s="1"/>
  <c r="G278" i="17" s="1"/>
  <c r="E279" i="17" s="1"/>
  <c r="C278" i="17"/>
  <c r="CN37" i="22"/>
  <c r="L293" i="17" l="1"/>
  <c r="R293" i="17" s="1"/>
  <c r="N293" i="17"/>
  <c r="S293" i="17" s="1"/>
  <c r="X341" i="17"/>
  <c r="Z341" i="17"/>
  <c r="V341" i="17"/>
  <c r="AB341" i="17" s="1"/>
  <c r="AA341" i="17" s="1"/>
  <c r="Y342" i="17" s="1"/>
  <c r="AC340" i="17"/>
  <c r="AD340" i="17"/>
  <c r="P293" i="17"/>
  <c r="Q293" i="17" s="1"/>
  <c r="O294" i="17" s="1"/>
  <c r="S292" i="17"/>
  <c r="D279" i="17"/>
  <c r="F279" i="17"/>
  <c r="B279" i="17"/>
  <c r="C279" i="17" s="1"/>
  <c r="H279" i="17"/>
  <c r="G279" i="17" s="1"/>
  <c r="E280" i="17" s="1"/>
  <c r="J278" i="17"/>
  <c r="I278" i="17"/>
  <c r="CO37" i="22"/>
  <c r="CO35" i="22"/>
  <c r="T293" i="17" l="1"/>
  <c r="X342" i="17"/>
  <c r="V342" i="17"/>
  <c r="AB342" i="17" s="1"/>
  <c r="AA342" i="17" s="1"/>
  <c r="Y343" i="17" s="1"/>
  <c r="Z342" i="17"/>
  <c r="AC341" i="17"/>
  <c r="AD341" i="17"/>
  <c r="W341" i="17"/>
  <c r="P294" i="17"/>
  <c r="N294" i="17"/>
  <c r="S294" i="17" s="1"/>
  <c r="L294" i="17"/>
  <c r="R294" i="17" s="1"/>
  <c r="D280" i="17"/>
  <c r="F280" i="17"/>
  <c r="B280" i="17"/>
  <c r="C280" i="17" s="1"/>
  <c r="J279" i="17"/>
  <c r="I279" i="17"/>
  <c r="M294" i="17"/>
  <c r="CP37" i="22"/>
  <c r="DC37" i="22" s="1"/>
  <c r="Z343" i="17" l="1"/>
  <c r="V343" i="17"/>
  <c r="W343" i="17" s="1"/>
  <c r="X343" i="17"/>
  <c r="W342" i="17"/>
  <c r="AC342" i="17"/>
  <c r="AD342" i="17"/>
  <c r="T294" i="17"/>
  <c r="Q294" i="17"/>
  <c r="O295" i="17" s="1"/>
  <c r="H280" i="17"/>
  <c r="G280" i="17" s="1"/>
  <c r="E281" i="17" s="1"/>
  <c r="I280" i="17"/>
  <c r="J280" i="17"/>
  <c r="AD343" i="17" l="1"/>
  <c r="AC343" i="17"/>
  <c r="AB343" i="17"/>
  <c r="AA343" i="17" s="1"/>
  <c r="Y344" i="17" s="1"/>
  <c r="L295" i="17"/>
  <c r="M295" i="17" s="1"/>
  <c r="P295" i="17"/>
  <c r="N295" i="17"/>
  <c r="D281" i="17"/>
  <c r="F281" i="17"/>
  <c r="B281" i="17"/>
  <c r="C281" i="17" s="1"/>
  <c r="X344" i="17" l="1"/>
  <c r="Z344" i="17"/>
  <c r="V344" i="17"/>
  <c r="AB344" i="17" s="1"/>
  <c r="AA344" i="17" s="1"/>
  <c r="Y345" i="17" s="1"/>
  <c r="R295" i="17"/>
  <c r="Q295" i="17" s="1"/>
  <c r="O296" i="17" s="1"/>
  <c r="S295" i="17"/>
  <c r="T295" i="17"/>
  <c r="I281" i="17"/>
  <c r="J281" i="17"/>
  <c r="H281" i="17"/>
  <c r="G281" i="17" s="1"/>
  <c r="E282" i="17" s="1"/>
  <c r="V345" i="17" l="1"/>
  <c r="W345" i="17"/>
  <c r="X345" i="17"/>
  <c r="AB345" i="17"/>
  <c r="Z345" i="17"/>
  <c r="AA345" i="17" s="1"/>
  <c r="Y346" i="17" s="1"/>
  <c r="AC344" i="17"/>
  <c r="AD344" i="17"/>
  <c r="W344" i="17"/>
  <c r="L296" i="17"/>
  <c r="M296" i="17"/>
  <c r="P296" i="17"/>
  <c r="R296" i="17"/>
  <c r="Q296" i="17" s="1"/>
  <c r="O297" i="17" s="1"/>
  <c r="N296" i="17"/>
  <c r="D282" i="17"/>
  <c r="B282" i="17"/>
  <c r="F282" i="17"/>
  <c r="V346" i="17" l="1"/>
  <c r="W346" i="17"/>
  <c r="AB346" i="17"/>
  <c r="Z346" i="17"/>
  <c r="AA346" i="17"/>
  <c r="Y347" i="17" s="1"/>
  <c r="X346" i="17"/>
  <c r="AC345" i="17"/>
  <c r="AD345" i="17"/>
  <c r="N297" i="17"/>
  <c r="L297" i="17"/>
  <c r="P297" i="17"/>
  <c r="R297" i="17"/>
  <c r="Q297" i="17" s="1"/>
  <c r="O298" i="17" s="1"/>
  <c r="N298" i="17" s="1"/>
  <c r="M297" i="17"/>
  <c r="S296" i="17"/>
  <c r="T296" i="17"/>
  <c r="C282" i="17"/>
  <c r="H282" i="17"/>
  <c r="G282" i="17" s="1"/>
  <c r="E283" i="17" s="1"/>
  <c r="J282" i="17"/>
  <c r="I282" i="17"/>
  <c r="L298" i="17"/>
  <c r="P298" i="17" l="1"/>
  <c r="Z347" i="17"/>
  <c r="V347" i="17"/>
  <c r="AB347" i="17" s="1"/>
  <c r="AA347" i="17" s="1"/>
  <c r="Y348" i="17" s="1"/>
  <c r="X347" i="17"/>
  <c r="AD346" i="17"/>
  <c r="AC346" i="17"/>
  <c r="T297" i="17"/>
  <c r="S297" i="17"/>
  <c r="B283" i="17"/>
  <c r="H283" i="17" s="1"/>
  <c r="G283" i="17" s="1"/>
  <c r="E284" i="17" s="1"/>
  <c r="F283" i="17"/>
  <c r="D283" i="17"/>
  <c r="T298" i="17"/>
  <c r="S298" i="17"/>
  <c r="R298" i="17"/>
  <c r="Q298" i="17" s="1"/>
  <c r="O299" i="17" s="1"/>
  <c r="M298" i="17"/>
  <c r="V348" i="17" l="1"/>
  <c r="X348" i="17"/>
  <c r="AB348" i="17"/>
  <c r="W348" i="17"/>
  <c r="Z348" i="17"/>
  <c r="AA348" i="17" s="1"/>
  <c r="Y349" i="17" s="1"/>
  <c r="W347" i="17"/>
  <c r="AD347" i="17"/>
  <c r="AC347" i="17"/>
  <c r="F284" i="17"/>
  <c r="B284" i="17"/>
  <c r="H284" i="17" s="1"/>
  <c r="D284" i="17"/>
  <c r="I284" i="17" s="1"/>
  <c r="I283" i="17"/>
  <c r="J283" i="17"/>
  <c r="C283" i="17"/>
  <c r="N299" i="17"/>
  <c r="P299" i="17"/>
  <c r="L299" i="17"/>
  <c r="R299" i="17" s="1"/>
  <c r="M299" i="17"/>
  <c r="G284" i="17"/>
  <c r="E285" i="17" s="1"/>
  <c r="F285" i="17" s="1"/>
  <c r="C284" i="17"/>
  <c r="J284" i="17" l="1"/>
  <c r="Z349" i="17"/>
  <c r="X349" i="17"/>
  <c r="V349" i="17"/>
  <c r="AB349" i="17" s="1"/>
  <c r="AA349" i="17" s="1"/>
  <c r="Y350" i="17" s="1"/>
  <c r="AC348" i="17"/>
  <c r="AD348" i="17"/>
  <c r="Q299" i="17"/>
  <c r="O300" i="17" s="1"/>
  <c r="L300" i="17" s="1"/>
  <c r="M300" i="17" s="1"/>
  <c r="P300" i="17"/>
  <c r="S299" i="17"/>
  <c r="T299" i="17"/>
  <c r="B285" i="17"/>
  <c r="C285" i="17" s="1"/>
  <c r="D285" i="17"/>
  <c r="I285" i="17" s="1"/>
  <c r="N300" i="17" l="1"/>
  <c r="X350" i="17"/>
  <c r="V350" i="17"/>
  <c r="AB350" i="17" s="1"/>
  <c r="AA350" i="17" s="1"/>
  <c r="Y351" i="17" s="1"/>
  <c r="Z350" i="17"/>
  <c r="W350" i="17"/>
  <c r="W349" i="17"/>
  <c r="AD349" i="17"/>
  <c r="AC349" i="17"/>
  <c r="J285" i="17"/>
  <c r="R300" i="17"/>
  <c r="Q300" i="17" s="1"/>
  <c r="O301" i="17" s="1"/>
  <c r="T300" i="17"/>
  <c r="S300" i="17"/>
  <c r="H285" i="17"/>
  <c r="G285" i="17" s="1"/>
  <c r="E286" i="17" s="1"/>
  <c r="B286" i="17" s="1"/>
  <c r="H286" i="17" s="1"/>
  <c r="Z351" i="17" l="1"/>
  <c r="X351" i="17"/>
  <c r="V351" i="17"/>
  <c r="W351" i="17" s="1"/>
  <c r="AD350" i="17"/>
  <c r="AC350" i="17"/>
  <c r="F286" i="17"/>
  <c r="D286" i="17"/>
  <c r="I286" i="17" s="1"/>
  <c r="P301" i="17"/>
  <c r="N301" i="17"/>
  <c r="L301" i="17"/>
  <c r="M301" i="17" s="1"/>
  <c r="G286" i="17"/>
  <c r="E287" i="17" s="1"/>
  <c r="B287" i="17" s="1"/>
  <c r="C286" i="17"/>
  <c r="CK35" i="22"/>
  <c r="AB351" i="17" l="1"/>
  <c r="AA351" i="17" s="1"/>
  <c r="Y352" i="17" s="1"/>
  <c r="AC351" i="17"/>
  <c r="AD351" i="17"/>
  <c r="J286" i="17"/>
  <c r="R301" i="17"/>
  <c r="Q301" i="17" s="1"/>
  <c r="O302" i="17" s="1"/>
  <c r="L302" i="17" s="1"/>
  <c r="R302" i="17" s="1"/>
  <c r="F287" i="17"/>
  <c r="S301" i="17"/>
  <c r="T301" i="17"/>
  <c r="D287" i="17"/>
  <c r="J287" i="17" s="1"/>
  <c r="H287" i="17"/>
  <c r="G287" i="17" s="1"/>
  <c r="E288" i="17" s="1"/>
  <c r="B288" i="17" s="1"/>
  <c r="H288" i="17" s="1"/>
  <c r="C287" i="17"/>
  <c r="CF36" i="22"/>
  <c r="CL35" i="22"/>
  <c r="V352" i="17" l="1"/>
  <c r="AB352" i="17" s="1"/>
  <c r="AA352" i="17" s="1"/>
  <c r="Y353" i="17" s="1"/>
  <c r="X352" i="17"/>
  <c r="Z352" i="17"/>
  <c r="I287" i="17"/>
  <c r="P302" i="17"/>
  <c r="Q302" i="17" s="1"/>
  <c r="O303" i="17" s="1"/>
  <c r="N302" i="17"/>
  <c r="S302" i="17" s="1"/>
  <c r="M302" i="17"/>
  <c r="F288" i="17"/>
  <c r="G288" i="17" s="1"/>
  <c r="E289" i="17" s="1"/>
  <c r="C288" i="17"/>
  <c r="D288" i="17"/>
  <c r="J288" i="17" s="1"/>
  <c r="CM35" i="22"/>
  <c r="Z353" i="17" l="1"/>
  <c r="V353" i="17"/>
  <c r="AB353" i="17" s="1"/>
  <c r="AA353" i="17" s="1"/>
  <c r="Y354" i="17" s="1"/>
  <c r="X353" i="17"/>
  <c r="AD352" i="17"/>
  <c r="AC352" i="17"/>
  <c r="W352" i="17"/>
  <c r="N303" i="17"/>
  <c r="T303" i="17" s="1"/>
  <c r="L303" i="17"/>
  <c r="M303" i="17" s="1"/>
  <c r="P303" i="17"/>
  <c r="T302" i="17"/>
  <c r="I288" i="17"/>
  <c r="R303" i="17"/>
  <c r="Q303" i="17" s="1"/>
  <c r="O304" i="17" s="1"/>
  <c r="F289" i="17"/>
  <c r="D289" i="17"/>
  <c r="B289" i="17"/>
  <c r="C289" i="17" s="1"/>
  <c r="CH36" i="22"/>
  <c r="V354" i="17" l="1"/>
  <c r="AB354" i="17" s="1"/>
  <c r="AA354" i="17" s="1"/>
  <c r="Y355" i="17" s="1"/>
  <c r="Z354" i="17"/>
  <c r="X354" i="17"/>
  <c r="W354" i="17"/>
  <c r="W353" i="17"/>
  <c r="AD353" i="17"/>
  <c r="AC353" i="17"/>
  <c r="S303" i="17"/>
  <c r="P304" i="17"/>
  <c r="L304" i="17"/>
  <c r="R304" i="17" s="1"/>
  <c r="Q304" i="17" s="1"/>
  <c r="O305" i="17" s="1"/>
  <c r="N304" i="17"/>
  <c r="H289" i="17"/>
  <c r="G289" i="17" s="1"/>
  <c r="E290" i="17" s="1"/>
  <c r="I289" i="17"/>
  <c r="J289" i="17"/>
  <c r="Z355" i="17" l="1"/>
  <c r="X355" i="17"/>
  <c r="V355" i="17"/>
  <c r="AB355" i="17" s="1"/>
  <c r="AA355" i="17" s="1"/>
  <c r="Y356" i="17" s="1"/>
  <c r="W355" i="17"/>
  <c r="AD354" i="17"/>
  <c r="AC354" i="17"/>
  <c r="M304" i="17"/>
  <c r="N305" i="17"/>
  <c r="P305" i="17"/>
  <c r="L305" i="17"/>
  <c r="R305" i="17" s="1"/>
  <c r="Q305" i="17" s="1"/>
  <c r="O306" i="17" s="1"/>
  <c r="T304" i="17"/>
  <c r="S304" i="17"/>
  <c r="B290" i="17"/>
  <c r="C290" i="17" s="1"/>
  <c r="F290" i="17"/>
  <c r="D290" i="17"/>
  <c r="X356" i="17" l="1"/>
  <c r="V356" i="17"/>
  <c r="W356" i="17" s="1"/>
  <c r="Z356" i="17"/>
  <c r="AC355" i="17"/>
  <c r="AD355" i="17"/>
  <c r="M305" i="17"/>
  <c r="N306" i="17"/>
  <c r="L306" i="17"/>
  <c r="M306" i="17" s="1"/>
  <c r="P306" i="17"/>
  <c r="S305" i="17"/>
  <c r="T305" i="17"/>
  <c r="H290" i="17"/>
  <c r="G290" i="17" s="1"/>
  <c r="E291" i="17" s="1"/>
  <c r="J290" i="17"/>
  <c r="I290" i="17"/>
  <c r="CK36" i="22"/>
  <c r="AB356" i="17" l="1"/>
  <c r="AA356" i="17" s="1"/>
  <c r="Y357" i="17" s="1"/>
  <c r="AC356" i="17"/>
  <c r="AD356" i="17"/>
  <c r="R306" i="17"/>
  <c r="Q306" i="17" s="1"/>
  <c r="O307" i="17" s="1"/>
  <c r="L307" i="17" s="1"/>
  <c r="T306" i="17"/>
  <c r="S306" i="17"/>
  <c r="B291" i="17"/>
  <c r="H291" i="17" s="1"/>
  <c r="D291" i="17"/>
  <c r="I291" i="17" s="1"/>
  <c r="F291" i="17"/>
  <c r="X357" i="17" l="1"/>
  <c r="V357" i="17"/>
  <c r="W357" i="17" s="1"/>
  <c r="Z357" i="17"/>
  <c r="M307" i="17"/>
  <c r="R307" i="17"/>
  <c r="N307" i="17"/>
  <c r="T307" i="17" s="1"/>
  <c r="P307" i="17"/>
  <c r="C291" i="17"/>
  <c r="J291" i="17"/>
  <c r="G291" i="17"/>
  <c r="E292" i="17" s="1"/>
  <c r="D292" i="17" s="1"/>
  <c r="AB357" i="17" l="1"/>
  <c r="AA357" i="17" s="1"/>
  <c r="Y358" i="17" s="1"/>
  <c r="AD357" i="17"/>
  <c r="AC357" i="17"/>
  <c r="B292" i="17"/>
  <c r="H292" i="17" s="1"/>
  <c r="Q307" i="17"/>
  <c r="O308" i="17" s="1"/>
  <c r="L308" i="17" s="1"/>
  <c r="C292" i="17"/>
  <c r="S307" i="17"/>
  <c r="F292" i="17"/>
  <c r="G292" i="17" s="1"/>
  <c r="E293" i="17" s="1"/>
  <c r="I292" i="17"/>
  <c r="J292" i="17"/>
  <c r="P308" i="17" l="1"/>
  <c r="Z358" i="17"/>
  <c r="X358" i="17"/>
  <c r="V358" i="17"/>
  <c r="AB358" i="17" s="1"/>
  <c r="AA358" i="17" s="1"/>
  <c r="Y359" i="17" s="1"/>
  <c r="W358" i="17"/>
  <c r="N308" i="17"/>
  <c r="T308" i="17" s="1"/>
  <c r="M308" i="17"/>
  <c r="R308" i="17"/>
  <c r="Q308" i="17" s="1"/>
  <c r="O309" i="17" s="1"/>
  <c r="B293" i="17"/>
  <c r="F293" i="17"/>
  <c r="D293" i="17"/>
  <c r="S308" i="17" l="1"/>
  <c r="V359" i="17"/>
  <c r="X359" i="17"/>
  <c r="AB359" i="17"/>
  <c r="AA359" i="17" s="1"/>
  <c r="Y360" i="17" s="1"/>
  <c r="W359" i="17"/>
  <c r="Z359" i="17"/>
  <c r="AD358" i="17"/>
  <c r="AC358" i="17"/>
  <c r="P309" i="17"/>
  <c r="L309" i="17"/>
  <c r="R309" i="17" s="1"/>
  <c r="N309" i="17"/>
  <c r="I293" i="17"/>
  <c r="J293" i="17"/>
  <c r="C293" i="17"/>
  <c r="H293" i="17"/>
  <c r="G293" i="17" s="1"/>
  <c r="E294" i="17" s="1"/>
  <c r="Z360" i="17" l="1"/>
  <c r="V360" i="17"/>
  <c r="AB360" i="17" s="1"/>
  <c r="AA360" i="17" s="1"/>
  <c r="Y361" i="17" s="1"/>
  <c r="X360" i="17"/>
  <c r="AC359" i="17"/>
  <c r="AD359" i="17"/>
  <c r="M309" i="17"/>
  <c r="T309" i="17"/>
  <c r="S309" i="17"/>
  <c r="Q309" i="17"/>
  <c r="O310" i="17" s="1"/>
  <c r="D294" i="17"/>
  <c r="B294" i="17"/>
  <c r="H294" i="17" s="1"/>
  <c r="F294" i="17"/>
  <c r="V361" i="17" l="1"/>
  <c r="AB361" i="17"/>
  <c r="AA361" i="17" s="1"/>
  <c r="Y362" i="17" s="1"/>
  <c r="Z361" i="17"/>
  <c r="X361" i="17"/>
  <c r="W361" i="17"/>
  <c r="W360" i="17"/>
  <c r="AD360" i="17"/>
  <c r="AC360" i="17"/>
  <c r="G294" i="17"/>
  <c r="E295" i="17" s="1"/>
  <c r="B295" i="17" s="1"/>
  <c r="H295" i="17" s="1"/>
  <c r="N310" i="17"/>
  <c r="L310" i="17"/>
  <c r="M310" i="17" s="1"/>
  <c r="P310" i="17"/>
  <c r="D295" i="17"/>
  <c r="J295" i="17" s="1"/>
  <c r="F295" i="17"/>
  <c r="J294" i="17"/>
  <c r="I294" i="17"/>
  <c r="C294" i="17"/>
  <c r="V362" i="17" l="1"/>
  <c r="Z362" i="17"/>
  <c r="X362" i="17"/>
  <c r="W362" i="17"/>
  <c r="AB362" i="17"/>
  <c r="AA362" i="17" s="1"/>
  <c r="Y363" i="17" s="1"/>
  <c r="AC361" i="17"/>
  <c r="AD361" i="17"/>
  <c r="I295" i="17"/>
  <c r="G295" i="17"/>
  <c r="E296" i="17" s="1"/>
  <c r="F296" i="17" s="1"/>
  <c r="T310" i="17"/>
  <c r="S310" i="17"/>
  <c r="R310" i="17"/>
  <c r="Q310" i="17" s="1"/>
  <c r="O311" i="17" s="1"/>
  <c r="C295" i="17"/>
  <c r="Z363" i="17" l="1"/>
  <c r="V363" i="17"/>
  <c r="AB363" i="17" s="1"/>
  <c r="AA363" i="17" s="1"/>
  <c r="Y364" i="17" s="1"/>
  <c r="X363" i="17"/>
  <c r="AD362" i="17"/>
  <c r="AC362" i="17"/>
  <c r="D296" i="17"/>
  <c r="I296" i="17" s="1"/>
  <c r="B296" i="17"/>
  <c r="C296" i="17" s="1"/>
  <c r="L311" i="17"/>
  <c r="M311" i="17" s="1"/>
  <c r="P311" i="17"/>
  <c r="N311" i="17"/>
  <c r="H296" i="17"/>
  <c r="G296" i="17" s="1"/>
  <c r="E297" i="17" s="1"/>
  <c r="J296" i="17" l="1"/>
  <c r="Z364" i="17"/>
  <c r="X364" i="17"/>
  <c r="V364" i="17"/>
  <c r="W364" i="17" s="1"/>
  <c r="W363" i="17"/>
  <c r="AC363" i="17"/>
  <c r="AD363" i="17"/>
  <c r="T311" i="17"/>
  <c r="S311" i="17"/>
  <c r="R311" i="17"/>
  <c r="Q311" i="17" s="1"/>
  <c r="O312" i="17" s="1"/>
  <c r="D297" i="17"/>
  <c r="B297" i="17"/>
  <c r="H297" i="17" s="1"/>
  <c r="F297" i="17"/>
  <c r="AB364" i="17" l="1"/>
  <c r="AA364" i="17" s="1"/>
  <c r="Y365" i="17" s="1"/>
  <c r="AD364" i="17"/>
  <c r="AC364" i="17"/>
  <c r="N312" i="17"/>
  <c r="L312" i="17"/>
  <c r="P312" i="17"/>
  <c r="G297" i="17"/>
  <c r="E298" i="17" s="1"/>
  <c r="F298" i="17" s="1"/>
  <c r="C297" i="17"/>
  <c r="I297" i="17"/>
  <c r="J297" i="17"/>
  <c r="V365" i="17" l="1"/>
  <c r="X365" i="17"/>
  <c r="Z365" i="17"/>
  <c r="W365" i="17"/>
  <c r="AB365" i="17"/>
  <c r="AA365" i="17" s="1"/>
  <c r="Y366" i="17" s="1"/>
  <c r="R312" i="17"/>
  <c r="Q312" i="17" s="1"/>
  <c r="O313" i="17" s="1"/>
  <c r="M312" i="17"/>
  <c r="T312" i="17"/>
  <c r="S312" i="17"/>
  <c r="B298" i="17"/>
  <c r="H298" i="17" s="1"/>
  <c r="G298" i="17" s="1"/>
  <c r="E299" i="17" s="1"/>
  <c r="D298" i="17"/>
  <c r="I298" i="17" s="1"/>
  <c r="V366" i="17" l="1"/>
  <c r="W366" i="17" s="1"/>
  <c r="X366" i="17"/>
  <c r="Z366" i="17"/>
  <c r="AD365" i="17"/>
  <c r="AC365" i="17"/>
  <c r="C298" i="17"/>
  <c r="D299" i="17"/>
  <c r="J299" i="17" s="1"/>
  <c r="J298" i="17"/>
  <c r="L313" i="17"/>
  <c r="R313" i="17" s="1"/>
  <c r="N313" i="17"/>
  <c r="P313" i="17"/>
  <c r="B299" i="17"/>
  <c r="C299" i="17" s="1"/>
  <c r="H299" i="17"/>
  <c r="F299" i="17"/>
  <c r="I299" i="17"/>
  <c r="AB366" i="17" l="1"/>
  <c r="AA366" i="17" s="1"/>
  <c r="Y367" i="17" s="1"/>
  <c r="AD366" i="17"/>
  <c r="AC366" i="17"/>
  <c r="Q313" i="17"/>
  <c r="O314" i="17" s="1"/>
  <c r="P314" i="17" s="1"/>
  <c r="M313" i="17"/>
  <c r="T313" i="17"/>
  <c r="S313" i="17"/>
  <c r="G299" i="17"/>
  <c r="E300" i="17" s="1"/>
  <c r="CG23" i="36"/>
  <c r="L314" i="17" l="1"/>
  <c r="M314" i="17" s="1"/>
  <c r="N314" i="17"/>
  <c r="S314" i="17" s="1"/>
  <c r="X367" i="17"/>
  <c r="V367" i="17"/>
  <c r="AB367" i="17" s="1"/>
  <c r="AA367" i="17" s="1"/>
  <c r="Y368" i="17" s="1"/>
  <c r="Z367" i="17"/>
  <c r="R314" i="17"/>
  <c r="Q314" i="17" s="1"/>
  <c r="O315" i="17" s="1"/>
  <c r="B300" i="17"/>
  <c r="F300" i="17"/>
  <c r="D300" i="17"/>
  <c r="CG45" i="36"/>
  <c r="T314" i="17" l="1"/>
  <c r="X368" i="17"/>
  <c r="V368" i="17"/>
  <c r="AB368" i="17"/>
  <c r="AA368" i="17" s="1"/>
  <c r="Y369" i="17" s="1"/>
  <c r="Z368" i="17"/>
  <c r="W368" i="17"/>
  <c r="AC367" i="17"/>
  <c r="AD367" i="17"/>
  <c r="W367" i="17"/>
  <c r="N315" i="17"/>
  <c r="P315" i="17"/>
  <c r="L315" i="17"/>
  <c r="R315" i="17" s="1"/>
  <c r="J300" i="17"/>
  <c r="I300" i="17"/>
  <c r="C300" i="17"/>
  <c r="H300" i="17"/>
  <c r="G300" i="17" s="1"/>
  <c r="E301" i="17" s="1"/>
  <c r="CG47" i="36"/>
  <c r="V369" i="17" l="1"/>
  <c r="AB369" i="17"/>
  <c r="AA369" i="17" s="1"/>
  <c r="Y370" i="17" s="1"/>
  <c r="W369" i="17"/>
  <c r="Z369" i="17"/>
  <c r="X369" i="17"/>
  <c r="AD368" i="17"/>
  <c r="AC368" i="17"/>
  <c r="Q315" i="17"/>
  <c r="O316" i="17" s="1"/>
  <c r="N316" i="17" s="1"/>
  <c r="P316" i="17"/>
  <c r="M315" i="17"/>
  <c r="S315" i="17"/>
  <c r="T315" i="17"/>
  <c r="F301" i="17"/>
  <c r="D301" i="17"/>
  <c r="B301" i="17"/>
  <c r="H301" i="17" s="1"/>
  <c r="CG49" i="36"/>
  <c r="L316" i="17" l="1"/>
  <c r="R316" i="17" s="1"/>
  <c r="Q316" i="17" s="1"/>
  <c r="O317" i="17" s="1"/>
  <c r="P317" i="17" s="1"/>
  <c r="V370" i="17"/>
  <c r="X370" i="17"/>
  <c r="W370" i="17"/>
  <c r="AB370" i="17"/>
  <c r="AA370" i="17" s="1"/>
  <c r="Y371" i="17" s="1"/>
  <c r="Z370" i="17"/>
  <c r="AC369" i="17"/>
  <c r="AD369" i="17"/>
  <c r="G301" i="17"/>
  <c r="E302" i="17" s="1"/>
  <c r="D302" i="17" s="1"/>
  <c r="C301" i="17"/>
  <c r="M316" i="17"/>
  <c r="T316" i="17"/>
  <c r="S316" i="17"/>
  <c r="I301" i="17"/>
  <c r="J301" i="17"/>
  <c r="B302" i="17" l="1"/>
  <c r="H302" i="17" s="1"/>
  <c r="L317" i="17"/>
  <c r="M317" i="17" s="1"/>
  <c r="F302" i="17"/>
  <c r="N317" i="17"/>
  <c r="S317" i="17" s="1"/>
  <c r="V371" i="17"/>
  <c r="X371" i="17"/>
  <c r="AB371" i="17"/>
  <c r="Z371" i="17"/>
  <c r="AA371" i="17" s="1"/>
  <c r="Y372" i="17" s="1"/>
  <c r="W371" i="17"/>
  <c r="AC370" i="17"/>
  <c r="AD370" i="17"/>
  <c r="R317" i="17"/>
  <c r="Q317" i="17" s="1"/>
  <c r="O318" i="17" s="1"/>
  <c r="L318" i="17" s="1"/>
  <c r="T317" i="17"/>
  <c r="C302" i="17"/>
  <c r="J302" i="17"/>
  <c r="I302" i="17"/>
  <c r="G302" i="17"/>
  <c r="E303" i="17" s="1"/>
  <c r="Z372" i="17" l="1"/>
  <c r="X372" i="17"/>
  <c r="V372" i="17"/>
  <c r="W372" i="17" s="1"/>
  <c r="AC371" i="17"/>
  <c r="AD371" i="17"/>
  <c r="N318" i="17"/>
  <c r="S318" i="17" s="1"/>
  <c r="R318" i="17"/>
  <c r="M318" i="17"/>
  <c r="P318" i="17"/>
  <c r="D303" i="17"/>
  <c r="F303" i="17"/>
  <c r="B303" i="17"/>
  <c r="C303" i="17" s="1"/>
  <c r="AB372" i="17" l="1"/>
  <c r="AA372" i="17" s="1"/>
  <c r="Y373" i="17" s="1"/>
  <c r="AC372" i="17"/>
  <c r="AD372" i="17"/>
  <c r="T318" i="17"/>
  <c r="Q318" i="17"/>
  <c r="O319" i="17" s="1"/>
  <c r="P319" i="17" s="1"/>
  <c r="H303" i="17"/>
  <c r="G303" i="17" s="1"/>
  <c r="E304" i="17" s="1"/>
  <c r="I303" i="17"/>
  <c r="J303" i="17"/>
  <c r="M44" i="34"/>
  <c r="N44" i="34"/>
  <c r="O44" i="34"/>
  <c r="P44" i="34"/>
  <c r="Z373" i="17" l="1"/>
  <c r="X373" i="17"/>
  <c r="V373" i="17"/>
  <c r="AB373" i="17" s="1"/>
  <c r="AA373" i="17" s="1"/>
  <c r="Y374" i="17" s="1"/>
  <c r="N319" i="17"/>
  <c r="T319" i="17" s="1"/>
  <c r="L319" i="17"/>
  <c r="M319" i="17" s="1"/>
  <c r="B304" i="17"/>
  <c r="D304" i="17"/>
  <c r="F304" i="17"/>
  <c r="Q44" i="34"/>
  <c r="G87" i="34"/>
  <c r="M45" i="34"/>
  <c r="H87" i="34"/>
  <c r="F87" i="34"/>
  <c r="I87" i="34"/>
  <c r="E87" i="34"/>
  <c r="X374" i="17" l="1"/>
  <c r="V374" i="17"/>
  <c r="Z374" i="17"/>
  <c r="AB374" i="17"/>
  <c r="AA374" i="17" s="1"/>
  <c r="Y375" i="17" s="1"/>
  <c r="W374" i="17"/>
  <c r="W373" i="17"/>
  <c r="AC373" i="17"/>
  <c r="AD373" i="17"/>
  <c r="S319" i="17"/>
  <c r="R319" i="17"/>
  <c r="Q319" i="17" s="1"/>
  <c r="O320" i="17" s="1"/>
  <c r="L320" i="17" s="1"/>
  <c r="R320" i="17" s="1"/>
  <c r="I304" i="17"/>
  <c r="J304" i="17"/>
  <c r="H304" i="17"/>
  <c r="G304" i="17" s="1"/>
  <c r="E305" i="17" s="1"/>
  <c r="C304" i="17"/>
  <c r="Q45" i="34"/>
  <c r="O45" i="34"/>
  <c r="P45" i="34"/>
  <c r="N45" i="34"/>
  <c r="Q87" i="34"/>
  <c r="O87" i="34"/>
  <c r="P87" i="34"/>
  <c r="N87" i="34"/>
  <c r="M87" i="34"/>
  <c r="G88" i="34"/>
  <c r="O88" i="34" s="1"/>
  <c r="H88" i="34"/>
  <c r="P88" i="34" s="1"/>
  <c r="M46" i="34"/>
  <c r="E88" i="34"/>
  <c r="M88" i="34" s="1"/>
  <c r="F88" i="34"/>
  <c r="N88" i="34" s="1"/>
  <c r="I88" i="34"/>
  <c r="Q88" i="34" s="1"/>
  <c r="V375" i="17" l="1"/>
  <c r="AB375" i="17"/>
  <c r="X375" i="17"/>
  <c r="Z375" i="17"/>
  <c r="W375" i="17"/>
  <c r="AA375" i="17"/>
  <c r="Y376" i="17"/>
  <c r="AC374" i="17"/>
  <c r="AD374" i="17"/>
  <c r="N320" i="17"/>
  <c r="S320" i="17" s="1"/>
  <c r="P320" i="17"/>
  <c r="Q320" i="17" s="1"/>
  <c r="O321" i="17" s="1"/>
  <c r="M320" i="17"/>
  <c r="B305" i="17"/>
  <c r="H305" i="17" s="1"/>
  <c r="D305" i="17"/>
  <c r="F305" i="17"/>
  <c r="C305" i="17"/>
  <c r="N46" i="34"/>
  <c r="Q46" i="34"/>
  <c r="P46" i="34"/>
  <c r="O46" i="34"/>
  <c r="F89" i="34"/>
  <c r="G89" i="34"/>
  <c r="M47" i="34"/>
  <c r="E89" i="34"/>
  <c r="M89" i="34" s="1"/>
  <c r="H89" i="34"/>
  <c r="P89" i="34" s="1"/>
  <c r="I89" i="34"/>
  <c r="Q89" i="34" s="1"/>
  <c r="Z376" i="17" l="1"/>
  <c r="V376" i="17"/>
  <c r="W376" i="17" s="1"/>
  <c r="X376" i="17"/>
  <c r="AC375" i="17"/>
  <c r="AD375" i="17"/>
  <c r="P321" i="17"/>
  <c r="L321" i="17"/>
  <c r="N321" i="17"/>
  <c r="S321" i="17" s="1"/>
  <c r="T320" i="17"/>
  <c r="G305" i="17"/>
  <c r="E306" i="17" s="1"/>
  <c r="F306" i="17" s="1"/>
  <c r="R321" i="17"/>
  <c r="Q321" i="17" s="1"/>
  <c r="O322" i="17" s="1"/>
  <c r="M321" i="17"/>
  <c r="I305" i="17"/>
  <c r="J305" i="17"/>
  <c r="Q47" i="34"/>
  <c r="P47" i="34"/>
  <c r="N47" i="34"/>
  <c r="O47" i="34"/>
  <c r="N89" i="34"/>
  <c r="M48" i="34"/>
  <c r="E90" i="34"/>
  <c r="M90" i="34" s="1"/>
  <c r="I90" i="34"/>
  <c r="Q90" i="34" s="1"/>
  <c r="F90" i="34"/>
  <c r="N90" i="34" s="1"/>
  <c r="H90" i="34"/>
  <c r="P90" i="34" s="1"/>
  <c r="G90" i="34"/>
  <c r="O90" i="34" s="1"/>
  <c r="O89" i="34"/>
  <c r="B306" i="17" l="1"/>
  <c r="C306" i="17" s="1"/>
  <c r="AB376" i="17"/>
  <c r="AA376" i="17" s="1"/>
  <c r="AC376" i="17"/>
  <c r="AD376" i="17"/>
  <c r="T321" i="17"/>
  <c r="D306" i="17"/>
  <c r="I306" i="17" s="1"/>
  <c r="P322" i="17"/>
  <c r="N322" i="17"/>
  <c r="L322" i="17"/>
  <c r="J306" i="17"/>
  <c r="H306" i="17"/>
  <c r="G306" i="17" s="1"/>
  <c r="E307" i="17" s="1"/>
  <c r="CH12" i="36"/>
  <c r="N48" i="34"/>
  <c r="P48" i="34"/>
  <c r="O48" i="34"/>
  <c r="Q48" i="34"/>
  <c r="H91" i="34"/>
  <c r="P91" i="34" s="1"/>
  <c r="M49" i="34"/>
  <c r="E91" i="34"/>
  <c r="I91" i="34"/>
  <c r="Q91" i="34" s="1"/>
  <c r="F91" i="34"/>
  <c r="N91" i="34" s="1"/>
  <c r="G91" i="34"/>
  <c r="AW41" i="17" l="1"/>
  <c r="AX46" i="17"/>
  <c r="AK24" i="5" s="1"/>
  <c r="AW24" i="17"/>
  <c r="AW55" i="17"/>
  <c r="AX25" i="17"/>
  <c r="N24" i="5" s="1"/>
  <c r="AW43" i="17"/>
  <c r="AX18" i="17"/>
  <c r="G24" i="5" s="1"/>
  <c r="AX77" i="17"/>
  <c r="BS24" i="5" s="1"/>
  <c r="AW80" i="17"/>
  <c r="AX60" i="17"/>
  <c r="AZ24" i="5" s="1"/>
  <c r="AX57" i="17"/>
  <c r="AW24" i="5" s="1"/>
  <c r="AW48" i="17"/>
  <c r="AX82" i="17"/>
  <c r="BX24" i="5" s="1"/>
  <c r="AW49" i="17"/>
  <c r="AW53" i="17"/>
  <c r="AW25" i="17"/>
  <c r="AX74" i="17"/>
  <c r="BO24" i="5" s="1"/>
  <c r="AX44" i="17"/>
  <c r="AI24" i="5" s="1"/>
  <c r="AX40" i="17"/>
  <c r="AE24" i="5" s="1"/>
  <c r="AW51" i="17"/>
  <c r="AX71" i="17"/>
  <c r="BL24" i="5" s="1"/>
  <c r="AX55" i="17"/>
  <c r="AU24" i="5" s="1"/>
  <c r="AX51" i="17"/>
  <c r="AQ24" i="5" s="1"/>
  <c r="AX78" i="17"/>
  <c r="BT24" i="5" s="1"/>
  <c r="AX61" i="17"/>
  <c r="BA24" i="5" s="1"/>
  <c r="AX83" i="17"/>
  <c r="BY24" i="5" s="1"/>
  <c r="AW21" i="17"/>
  <c r="AX34" i="17"/>
  <c r="X24" i="5" s="1"/>
  <c r="AW61" i="17"/>
  <c r="AX69" i="17"/>
  <c r="BJ24" i="5" s="1"/>
  <c r="AX58" i="17"/>
  <c r="AX24" i="5" s="1"/>
  <c r="AX65" i="17"/>
  <c r="BF24" i="5" s="1"/>
  <c r="AX43" i="17"/>
  <c r="AH24" i="5" s="1"/>
  <c r="AX59" i="17"/>
  <c r="AY24" i="5" s="1"/>
  <c r="AW74" i="17"/>
  <c r="AW78" i="17"/>
  <c r="AW83" i="17"/>
  <c r="AX42" i="17"/>
  <c r="AG24" i="5" s="1"/>
  <c r="AX29" i="17"/>
  <c r="S24" i="5" s="1"/>
  <c r="AX17" i="17"/>
  <c r="F24" i="5" s="1"/>
  <c r="AW68" i="17"/>
  <c r="AX86" i="17"/>
  <c r="CB24" i="5" s="1"/>
  <c r="AW35" i="17"/>
  <c r="AX79" i="17"/>
  <c r="BU24" i="5" s="1"/>
  <c r="AX22" i="17"/>
  <c r="K24" i="5" s="1"/>
  <c r="AX56" i="17"/>
  <c r="AV24" i="5" s="1"/>
  <c r="AW45" i="17"/>
  <c r="AX84" i="17"/>
  <c r="BZ24" i="5" s="1"/>
  <c r="AW39" i="17"/>
  <c r="AW57" i="17"/>
  <c r="AX28" i="17"/>
  <c r="R24" i="5" s="1"/>
  <c r="AW69" i="17"/>
  <c r="AX67" i="17"/>
  <c r="BH24" i="5" s="1"/>
  <c r="AW84" i="17"/>
  <c r="AX66" i="17"/>
  <c r="BG24" i="5" s="1"/>
  <c r="AW79" i="17"/>
  <c r="AW32" i="17"/>
  <c r="AX63" i="17"/>
  <c r="BD24" i="5" s="1"/>
  <c r="AW23" i="17"/>
  <c r="AX33" i="17"/>
  <c r="W24" i="5" s="1"/>
  <c r="AX39" i="17"/>
  <c r="AD24" i="5" s="1"/>
  <c r="AW37" i="17"/>
  <c r="AW77" i="17"/>
  <c r="AX15" i="17"/>
  <c r="D24" i="5" s="1"/>
  <c r="AX45" i="17"/>
  <c r="AJ24" i="5" s="1"/>
  <c r="AW62" i="17"/>
  <c r="AX49" i="17"/>
  <c r="AN24" i="5" s="1"/>
  <c r="AX26" i="17"/>
  <c r="O24" i="5" s="1"/>
  <c r="AX85" i="17"/>
  <c r="CA24" i="5" s="1"/>
  <c r="AX35" i="17"/>
  <c r="Y24" i="5" s="1"/>
  <c r="AX47" i="17"/>
  <c r="AL24" i="5" s="1"/>
  <c r="AW82" i="17"/>
  <c r="AW47" i="17"/>
  <c r="AW65" i="17"/>
  <c r="AW33" i="17"/>
  <c r="AX50" i="17"/>
  <c r="AO24" i="5" s="1"/>
  <c r="AW54" i="17"/>
  <c r="AW66" i="17"/>
  <c r="AX23" i="17"/>
  <c r="L24" i="5" s="1"/>
  <c r="AW30" i="17"/>
  <c r="AW26" i="17"/>
  <c r="AW17" i="17"/>
  <c r="AX30" i="17"/>
  <c r="T24" i="5" s="1"/>
  <c r="AX81" i="17"/>
  <c r="BW24" i="5" s="1"/>
  <c r="AW42" i="17"/>
  <c r="AW34" i="17"/>
  <c r="AX68" i="17"/>
  <c r="BI24" i="5" s="1"/>
  <c r="AW29" i="17"/>
  <c r="AW59" i="17"/>
  <c r="AX20" i="17"/>
  <c r="I24" i="5" s="1"/>
  <c r="AW52" i="17"/>
  <c r="AW76" i="17"/>
  <c r="AW72" i="17"/>
  <c r="AX64" i="17"/>
  <c r="BE24" i="5" s="1"/>
  <c r="AW73" i="17"/>
  <c r="AW18" i="17"/>
  <c r="AX21" i="17"/>
  <c r="J24" i="5" s="1"/>
  <c r="AW46" i="17"/>
  <c r="AW40" i="17"/>
  <c r="AX73" i="17"/>
  <c r="BN24" i="5" s="1"/>
  <c r="AW75" i="17"/>
  <c r="AX19" i="17"/>
  <c r="H24" i="5" s="1"/>
  <c r="AX24" i="17"/>
  <c r="M24" i="5" s="1"/>
  <c r="AX37" i="17"/>
  <c r="AA24" i="5" s="1"/>
  <c r="AW67" i="17"/>
  <c r="AX31" i="17"/>
  <c r="U24" i="5" s="1"/>
  <c r="AW56" i="17"/>
  <c r="AW31" i="17"/>
  <c r="AX38" i="17"/>
  <c r="AB24" i="5" s="1"/>
  <c r="AX62" i="17"/>
  <c r="BB24" i="5" s="1"/>
  <c r="AW63" i="17"/>
  <c r="AW44" i="17"/>
  <c r="AX41" i="17"/>
  <c r="AF24" i="5" s="1"/>
  <c r="AW36" i="17"/>
  <c r="AX16" i="17"/>
  <c r="E24" i="5" s="1"/>
  <c r="AX48" i="17"/>
  <c r="AM24" i="5" s="1"/>
  <c r="AW38" i="17"/>
  <c r="AW22" i="17"/>
  <c r="AW85" i="17"/>
  <c r="AW86" i="17"/>
  <c r="AX27" i="17"/>
  <c r="Q24" i="5" s="1"/>
  <c r="AW70" i="17"/>
  <c r="AX80" i="17"/>
  <c r="BV24" i="5" s="1"/>
  <c r="AW50" i="17"/>
  <c r="AX54" i="17"/>
  <c r="AT24" i="5" s="1"/>
  <c r="AW81" i="17"/>
  <c r="AW58" i="17"/>
  <c r="AX32" i="17"/>
  <c r="V24" i="5" s="1"/>
  <c r="AW64" i="17"/>
  <c r="AW27" i="17"/>
  <c r="AX76" i="17"/>
  <c r="BR24" i="5" s="1"/>
  <c r="AX53" i="17"/>
  <c r="AS24" i="5" s="1"/>
  <c r="AW20" i="17"/>
  <c r="AW16" i="17"/>
  <c r="AX72" i="17"/>
  <c r="BM24" i="5" s="1"/>
  <c r="AW28" i="17"/>
  <c r="AW60" i="17"/>
  <c r="AX36" i="17"/>
  <c r="Z24" i="5" s="1"/>
  <c r="AW71" i="17"/>
  <c r="AX70" i="17"/>
  <c r="BK24" i="5" s="1"/>
  <c r="AX52" i="17"/>
  <c r="AR24" i="5" s="1"/>
  <c r="AW19" i="17"/>
  <c r="AW15" i="17"/>
  <c r="AX75" i="17"/>
  <c r="BQ24" i="5" s="1"/>
  <c r="R322" i="17"/>
  <c r="Q322" i="17" s="1"/>
  <c r="O323" i="17" s="1"/>
  <c r="M322" i="17"/>
  <c r="T322" i="17"/>
  <c r="S322" i="17"/>
  <c r="F307" i="17"/>
  <c r="B307" i="17"/>
  <c r="H307" i="17" s="1"/>
  <c r="D307" i="17"/>
  <c r="CH23" i="36"/>
  <c r="O49" i="34"/>
  <c r="N49" i="34"/>
  <c r="Q49" i="34"/>
  <c r="P49" i="34"/>
  <c r="M91" i="34"/>
  <c r="G92" i="34"/>
  <c r="O92" i="34" s="1"/>
  <c r="H92" i="34"/>
  <c r="F92" i="34"/>
  <c r="I92" i="34"/>
  <c r="M50" i="34"/>
  <c r="E92" i="34"/>
  <c r="M92" i="34" s="1"/>
  <c r="O91" i="34"/>
  <c r="BQ37" i="36" l="1"/>
  <c r="CC24" i="5"/>
  <c r="BQ37" i="23"/>
  <c r="BK37" i="36"/>
  <c r="ET37" i="36" s="1"/>
  <c r="BK37" i="23"/>
  <c r="ET37" i="23" s="1"/>
  <c r="AY28" i="17"/>
  <c r="R19" i="5"/>
  <c r="R29" i="5" s="1"/>
  <c r="AS37" i="23"/>
  <c r="EA37" i="23" s="1"/>
  <c r="AS37" i="36"/>
  <c r="EA37" i="36" s="1"/>
  <c r="V37" i="36"/>
  <c r="DB37" i="36" s="1"/>
  <c r="V37" i="23"/>
  <c r="DB37" i="23" s="1"/>
  <c r="AO19" i="5"/>
  <c r="AO29" i="5" s="1"/>
  <c r="AY50" i="17"/>
  <c r="CB19" i="5"/>
  <c r="CB29" i="5" s="1"/>
  <c r="AY86" i="17"/>
  <c r="AM37" i="36"/>
  <c r="DV37" i="36" s="1"/>
  <c r="AM37" i="23"/>
  <c r="DV37" i="23" s="1"/>
  <c r="AI19" i="5"/>
  <c r="AI29" i="5" s="1"/>
  <c r="AY44" i="17"/>
  <c r="AY31" i="17"/>
  <c r="U19" i="5"/>
  <c r="U29" i="5" s="1"/>
  <c r="AA37" i="36"/>
  <c r="DJ37" i="36" s="1"/>
  <c r="AA37" i="23"/>
  <c r="DJ37" i="23" s="1"/>
  <c r="BN37" i="23"/>
  <c r="EW37" i="23" s="1"/>
  <c r="BN37" i="36"/>
  <c r="EW37" i="36" s="1"/>
  <c r="AY18" i="17"/>
  <c r="G19" i="5"/>
  <c r="G29" i="5" s="1"/>
  <c r="BR19" i="5"/>
  <c r="BR29" i="5" s="1"/>
  <c r="AY76" i="17"/>
  <c r="AY29" i="17"/>
  <c r="S19" i="5"/>
  <c r="S29" i="5" s="1"/>
  <c r="BW37" i="23"/>
  <c r="BW37" i="36"/>
  <c r="AY30" i="17"/>
  <c r="T19" i="5"/>
  <c r="T29" i="5" s="1"/>
  <c r="AO37" i="23"/>
  <c r="DX37" i="23" s="1"/>
  <c r="AO37" i="36"/>
  <c r="DX37" i="36" s="1"/>
  <c r="BX19" i="5"/>
  <c r="BX29" i="5" s="1"/>
  <c r="AY82" i="17"/>
  <c r="O37" i="23"/>
  <c r="O37" i="36"/>
  <c r="D34" i="5"/>
  <c r="D37" i="23"/>
  <c r="D37" i="36"/>
  <c r="P24" i="5"/>
  <c r="W37" i="23"/>
  <c r="DF37" i="23" s="1"/>
  <c r="W37" i="36"/>
  <c r="AY79" i="17"/>
  <c r="BU19" i="5"/>
  <c r="BU29" i="5" s="1"/>
  <c r="AY69" i="17"/>
  <c r="BJ19" i="5"/>
  <c r="BJ29" i="5" s="1"/>
  <c r="BZ37" i="36"/>
  <c r="BZ37" i="23"/>
  <c r="BU37" i="36"/>
  <c r="FC37" i="36" s="1"/>
  <c r="BU37" i="23"/>
  <c r="FC37" i="23" s="1"/>
  <c r="F37" i="23"/>
  <c r="F37" i="36"/>
  <c r="BT19" i="5"/>
  <c r="BT29" i="5" s="1"/>
  <c r="AY78" i="17"/>
  <c r="BF37" i="36"/>
  <c r="EN37" i="36" s="1"/>
  <c r="BF37" i="23"/>
  <c r="EN37" i="23" s="1"/>
  <c r="X37" i="23"/>
  <c r="DG37" i="23" s="1"/>
  <c r="X37" i="36"/>
  <c r="DG37" i="36" s="1"/>
  <c r="BT37" i="36"/>
  <c r="FB37" i="36" s="1"/>
  <c r="BT37" i="23"/>
  <c r="FB37" i="23" s="1"/>
  <c r="AQ19" i="5"/>
  <c r="AY51" i="17"/>
  <c r="N19" i="5"/>
  <c r="N29" i="5" s="1"/>
  <c r="AY25" i="17"/>
  <c r="AY48" i="17"/>
  <c r="AM19" i="5"/>
  <c r="AM29" i="5" s="1"/>
  <c r="BS37" i="23"/>
  <c r="FA37" i="23" s="1"/>
  <c r="BS37" i="36"/>
  <c r="FA37" i="36" s="1"/>
  <c r="AU19" i="5"/>
  <c r="AU29" i="5" s="1"/>
  <c r="AY55" i="17"/>
  <c r="D19" i="5"/>
  <c r="AY15" i="17"/>
  <c r="BL19" i="5"/>
  <c r="BL29" i="5" s="1"/>
  <c r="AY71" i="17"/>
  <c r="BM37" i="36"/>
  <c r="EV37" i="36" s="1"/>
  <c r="BM37" i="23"/>
  <c r="EV37" i="23" s="1"/>
  <c r="BR37" i="23"/>
  <c r="EZ37" i="23" s="1"/>
  <c r="BR37" i="36"/>
  <c r="EZ37" i="36" s="1"/>
  <c r="AX19" i="5"/>
  <c r="AX29" i="5" s="1"/>
  <c r="AY58" i="17"/>
  <c r="BV37" i="36"/>
  <c r="FD37" i="36" s="1"/>
  <c r="BV37" i="23"/>
  <c r="FD37" i="23" s="1"/>
  <c r="CA19" i="5"/>
  <c r="CA29" i="5" s="1"/>
  <c r="AY85" i="17"/>
  <c r="E37" i="36"/>
  <c r="E37" i="23"/>
  <c r="BD19" i="5"/>
  <c r="AY63" i="17"/>
  <c r="AY56" i="17"/>
  <c r="AV19" i="5"/>
  <c r="AV29" i="5" s="1"/>
  <c r="M37" i="23"/>
  <c r="M37" i="36"/>
  <c r="CT37" i="36" s="1"/>
  <c r="AE19" i="5"/>
  <c r="AE29" i="5" s="1"/>
  <c r="AY40" i="17"/>
  <c r="BN19" i="5"/>
  <c r="BN29" i="5" s="1"/>
  <c r="AY73" i="17"/>
  <c r="AY52" i="17"/>
  <c r="AR19" i="5"/>
  <c r="AR29" i="5" s="1"/>
  <c r="BI37" i="23"/>
  <c r="EQ37" i="23" s="1"/>
  <c r="BI37" i="36"/>
  <c r="T37" i="23"/>
  <c r="T37" i="36"/>
  <c r="CZ37" i="36" s="1"/>
  <c r="L37" i="23"/>
  <c r="L37" i="36"/>
  <c r="CS37" i="36" s="1"/>
  <c r="W19" i="5"/>
  <c r="W29" i="5" s="1"/>
  <c r="AY33" i="17"/>
  <c r="AL37" i="36"/>
  <c r="DU37" i="36" s="1"/>
  <c r="AL37" i="23"/>
  <c r="DU37" i="23" s="1"/>
  <c r="AN37" i="36"/>
  <c r="DW37" i="36" s="1"/>
  <c r="AN37" i="23"/>
  <c r="DW37" i="23" s="1"/>
  <c r="AY77" i="17"/>
  <c r="BS19" i="5"/>
  <c r="BS29" i="5" s="1"/>
  <c r="L19" i="5"/>
  <c r="L29" i="5" s="1"/>
  <c r="AY23" i="17"/>
  <c r="BG37" i="23"/>
  <c r="EO37" i="23" s="1"/>
  <c r="BG37" i="36"/>
  <c r="EO37" i="36" s="1"/>
  <c r="R37" i="36"/>
  <c r="CX37" i="36" s="1"/>
  <c r="R37" i="23"/>
  <c r="CX37" i="23" s="1"/>
  <c r="AY45" i="17"/>
  <c r="AJ19" i="5"/>
  <c r="AJ29" i="5" s="1"/>
  <c r="AY35" i="17"/>
  <c r="Y19" i="5"/>
  <c r="Y29" i="5" s="1"/>
  <c r="S37" i="36"/>
  <c r="CY37" i="36" s="1"/>
  <c r="S37" i="23"/>
  <c r="CY37" i="23" s="1"/>
  <c r="BO19" i="5"/>
  <c r="BO29" i="5" s="1"/>
  <c r="AY74" i="17"/>
  <c r="AX37" i="36"/>
  <c r="EG37" i="36" s="1"/>
  <c r="AX37" i="23"/>
  <c r="J19" i="5"/>
  <c r="J29" i="5" s="1"/>
  <c r="AY21" i="17"/>
  <c r="BC24" i="5"/>
  <c r="AQ37" i="36"/>
  <c r="AQ37" i="23"/>
  <c r="AE37" i="23"/>
  <c r="AE37" i="36"/>
  <c r="DM37" i="36" s="1"/>
  <c r="AY53" i="17"/>
  <c r="AS19" i="5"/>
  <c r="AS29" i="5" s="1"/>
  <c r="AW37" i="23"/>
  <c r="EF37" i="23" s="1"/>
  <c r="AW37" i="36"/>
  <c r="EF37" i="36" s="1"/>
  <c r="G37" i="36"/>
  <c r="G37" i="23"/>
  <c r="CH37" i="23" s="1"/>
  <c r="AY24" i="17"/>
  <c r="M19" i="5"/>
  <c r="M29" i="5" s="1"/>
  <c r="H19" i="5"/>
  <c r="H29" i="5" s="1"/>
  <c r="AY19" i="17"/>
  <c r="Z37" i="23"/>
  <c r="DI37" i="23" s="1"/>
  <c r="Z37" i="36"/>
  <c r="DI37" i="36" s="1"/>
  <c r="AY16" i="17"/>
  <c r="E19" i="5"/>
  <c r="E29" i="5" s="1"/>
  <c r="AY27" i="17"/>
  <c r="Q19" i="5"/>
  <c r="AY81" i="17"/>
  <c r="BW19" i="5"/>
  <c r="BW29" i="5" s="1"/>
  <c r="AY70" i="17"/>
  <c r="BK19" i="5"/>
  <c r="BK29" i="5" s="1"/>
  <c r="K19" i="5"/>
  <c r="K29" i="5" s="1"/>
  <c r="AY22" i="17"/>
  <c r="AY36" i="17"/>
  <c r="Z19" i="5"/>
  <c r="Z29" i="5" s="1"/>
  <c r="BB37" i="23"/>
  <c r="EK37" i="23" s="1"/>
  <c r="BB37" i="36"/>
  <c r="EK37" i="36" s="1"/>
  <c r="U37" i="23"/>
  <c r="DA37" i="23" s="1"/>
  <c r="U37" i="36"/>
  <c r="DA37" i="36" s="1"/>
  <c r="H37" i="36"/>
  <c r="CI37" i="36" s="1"/>
  <c r="H37" i="23"/>
  <c r="CI37" i="23" s="1"/>
  <c r="AY46" i="17"/>
  <c r="AK19" i="5"/>
  <c r="AK29" i="5" s="1"/>
  <c r="BE37" i="23"/>
  <c r="BE37" i="36"/>
  <c r="EM37" i="36" s="1"/>
  <c r="I37" i="36"/>
  <c r="CG37" i="36" s="1"/>
  <c r="I37" i="23"/>
  <c r="CJ37" i="23" s="1"/>
  <c r="AY34" i="17"/>
  <c r="X19" i="5"/>
  <c r="X29" i="5" s="1"/>
  <c r="F19" i="5"/>
  <c r="F29" i="5" s="1"/>
  <c r="AY17" i="17"/>
  <c r="BG19" i="5"/>
  <c r="BG29" i="5" s="1"/>
  <c r="AY66" i="17"/>
  <c r="AY65" i="17"/>
  <c r="BF19" i="5"/>
  <c r="BF29" i="5" s="1"/>
  <c r="Y37" i="36"/>
  <c r="Y37" i="23"/>
  <c r="BB19" i="5"/>
  <c r="BB29" i="5" s="1"/>
  <c r="AY62" i="17"/>
  <c r="AY37" i="17"/>
  <c r="AA19" i="5"/>
  <c r="AA29" i="5" s="1"/>
  <c r="BD37" i="36"/>
  <c r="BD37" i="23"/>
  <c r="BP24" i="5"/>
  <c r="BZ19" i="5"/>
  <c r="BZ29" i="5" s="1"/>
  <c r="AY84" i="17"/>
  <c r="AY57" i="17"/>
  <c r="AW19" i="5"/>
  <c r="AW29" i="5" s="1"/>
  <c r="AV37" i="23"/>
  <c r="ED37" i="23" s="1"/>
  <c r="AV37" i="36"/>
  <c r="ED37" i="36" s="1"/>
  <c r="CB37" i="23"/>
  <c r="CB37" i="36"/>
  <c r="AG37" i="36"/>
  <c r="DO37" i="36" s="1"/>
  <c r="AG37" i="23"/>
  <c r="DO37" i="23" s="1"/>
  <c r="AY37" i="36"/>
  <c r="EH37" i="36" s="1"/>
  <c r="AY37" i="23"/>
  <c r="EH37" i="23" s="1"/>
  <c r="BJ37" i="23"/>
  <c r="ES37" i="23" s="1"/>
  <c r="BJ37" i="36"/>
  <c r="ES37" i="36" s="1"/>
  <c r="BY37" i="36"/>
  <c r="BY37" i="23"/>
  <c r="AU37" i="36"/>
  <c r="EC37" i="36" s="1"/>
  <c r="AU37" i="23"/>
  <c r="EC37" i="23" s="1"/>
  <c r="AI37" i="23"/>
  <c r="DQ37" i="23" s="1"/>
  <c r="AI37" i="36"/>
  <c r="DQ37" i="36" s="1"/>
  <c r="AN19" i="5"/>
  <c r="AN29" i="5" s="1"/>
  <c r="AY49" i="17"/>
  <c r="AZ37" i="23"/>
  <c r="EI37" i="23" s="1"/>
  <c r="AZ37" i="36"/>
  <c r="EI37" i="36" s="1"/>
  <c r="AH19" i="5"/>
  <c r="AH29" i="5" s="1"/>
  <c r="AY43" i="17"/>
  <c r="AK37" i="36"/>
  <c r="DT37" i="36" s="1"/>
  <c r="AK37" i="23"/>
  <c r="AR37" i="36"/>
  <c r="DZ37" i="36" s="1"/>
  <c r="AR37" i="23"/>
  <c r="DZ37" i="23" s="1"/>
  <c r="AZ19" i="5"/>
  <c r="AZ29" i="5" s="1"/>
  <c r="AY60" i="17"/>
  <c r="AY20" i="17"/>
  <c r="I19" i="5"/>
  <c r="I29" i="5" s="1"/>
  <c r="BE19" i="5"/>
  <c r="BE29" i="5" s="1"/>
  <c r="AY64" i="17"/>
  <c r="AT37" i="23"/>
  <c r="EB37" i="23" s="1"/>
  <c r="AT37" i="36"/>
  <c r="EB37" i="36" s="1"/>
  <c r="AC24" i="5"/>
  <c r="Q37" i="36"/>
  <c r="Q37" i="23"/>
  <c r="AY38" i="17"/>
  <c r="AB19" i="5"/>
  <c r="AB29" i="5" s="1"/>
  <c r="AF37" i="36"/>
  <c r="AF37" i="23"/>
  <c r="AB37" i="36"/>
  <c r="DK37" i="36" s="1"/>
  <c r="AB37" i="23"/>
  <c r="DK37" i="23" s="1"/>
  <c r="AY67" i="17"/>
  <c r="BH19" i="5"/>
  <c r="BH29" i="5" s="1"/>
  <c r="AY75" i="17"/>
  <c r="BQ19" i="5"/>
  <c r="J37" i="36"/>
  <c r="CQ37" i="36" s="1"/>
  <c r="J37" i="23"/>
  <c r="AY72" i="17"/>
  <c r="BM19" i="5"/>
  <c r="BM29" i="5" s="1"/>
  <c r="AY59" i="17"/>
  <c r="AY19" i="5"/>
  <c r="AY29" i="5" s="1"/>
  <c r="AG19" i="5"/>
  <c r="AG29" i="5" s="1"/>
  <c r="AY42" i="17"/>
  <c r="AY26" i="17"/>
  <c r="O19" i="5"/>
  <c r="O29" i="5" s="1"/>
  <c r="AT19" i="5"/>
  <c r="AT29" i="5" s="1"/>
  <c r="AY54" i="17"/>
  <c r="AY47" i="17"/>
  <c r="AL19" i="5"/>
  <c r="AL29" i="5" s="1"/>
  <c r="CA37" i="23"/>
  <c r="CA37" i="36"/>
  <c r="AJ37" i="23"/>
  <c r="AJ37" i="36"/>
  <c r="AD37" i="23"/>
  <c r="AD37" i="36"/>
  <c r="AP24" i="5"/>
  <c r="AY32" i="17"/>
  <c r="V19" i="5"/>
  <c r="V29" i="5" s="1"/>
  <c r="BH37" i="36"/>
  <c r="EP37" i="36" s="1"/>
  <c r="BH37" i="23"/>
  <c r="EP37" i="23" s="1"/>
  <c r="AD19" i="5"/>
  <c r="AY39" i="17"/>
  <c r="K37" i="36"/>
  <c r="K37" i="23"/>
  <c r="BI19" i="5"/>
  <c r="BI29" i="5" s="1"/>
  <c r="AY68" i="17"/>
  <c r="BY19" i="5"/>
  <c r="BY29" i="5" s="1"/>
  <c r="AY83" i="17"/>
  <c r="AH37" i="36"/>
  <c r="DP37" i="36" s="1"/>
  <c r="AH37" i="23"/>
  <c r="DP37" i="23" s="1"/>
  <c r="BA19" i="5"/>
  <c r="BA29" i="5" s="1"/>
  <c r="AY61" i="17"/>
  <c r="BA37" i="23"/>
  <c r="EJ37" i="23" s="1"/>
  <c r="BA37" i="36"/>
  <c r="EJ37" i="36" s="1"/>
  <c r="BL37" i="23"/>
  <c r="EU37" i="23" s="1"/>
  <c r="BL37" i="36"/>
  <c r="EU37" i="36" s="1"/>
  <c r="BO37" i="23"/>
  <c r="EX37" i="23" s="1"/>
  <c r="BO37" i="36"/>
  <c r="BX37" i="36"/>
  <c r="BX37" i="23"/>
  <c r="BV19" i="5"/>
  <c r="BV29" i="5" s="1"/>
  <c r="AY80" i="17"/>
  <c r="N37" i="23"/>
  <c r="N37" i="36"/>
  <c r="AY41" i="17"/>
  <c r="AF19" i="5"/>
  <c r="AF29" i="5" s="1"/>
  <c r="G307" i="17"/>
  <c r="E308" i="17" s="1"/>
  <c r="F308" i="17" s="1"/>
  <c r="C307" i="17"/>
  <c r="N323" i="17"/>
  <c r="L323" i="17"/>
  <c r="R323" i="17" s="1"/>
  <c r="P323" i="17"/>
  <c r="J307" i="17"/>
  <c r="I307" i="17"/>
  <c r="CH45" i="36"/>
  <c r="Q50" i="34"/>
  <c r="P50" i="34"/>
  <c r="N50" i="34"/>
  <c r="O50" i="34"/>
  <c r="P92" i="34"/>
  <c r="Q92" i="34"/>
  <c r="F93" i="34"/>
  <c r="N93" i="34" s="1"/>
  <c r="G93" i="34"/>
  <c r="O93" i="34" s="1"/>
  <c r="I93" i="34"/>
  <c r="Q93" i="34" s="1"/>
  <c r="M51" i="34"/>
  <c r="E93" i="34"/>
  <c r="M93" i="34" s="1"/>
  <c r="H93" i="34"/>
  <c r="P93" i="34" s="1"/>
  <c r="N92" i="34"/>
  <c r="B308" i="17" l="1"/>
  <c r="H308" i="17" s="1"/>
  <c r="D308" i="17"/>
  <c r="AP37" i="36"/>
  <c r="EL37" i="23"/>
  <c r="BP37" i="23"/>
  <c r="H158" i="12" s="1"/>
  <c r="AC19" i="5"/>
  <c r="Q29" i="5"/>
  <c r="AC29" i="5" s="1"/>
  <c r="CM37" i="23"/>
  <c r="CS37" i="23"/>
  <c r="BD29" i="5"/>
  <c r="BP29" i="5" s="1"/>
  <c r="BP19" i="5"/>
  <c r="P19" i="5"/>
  <c r="D29" i="5"/>
  <c r="P29" i="5" s="1"/>
  <c r="P37" i="36"/>
  <c r="CP37" i="23"/>
  <c r="CV37" i="23"/>
  <c r="CL37" i="36"/>
  <c r="CR37" i="36"/>
  <c r="CC19" i="5"/>
  <c r="BQ29" i="5"/>
  <c r="CC29" i="5" s="1"/>
  <c r="EQ37" i="36"/>
  <c r="EX37" i="36"/>
  <c r="AP37" i="23"/>
  <c r="F158" i="12" s="1"/>
  <c r="BP37" i="36"/>
  <c r="EL37" i="36"/>
  <c r="CW37" i="36"/>
  <c r="DF37" i="36"/>
  <c r="P37" i="23"/>
  <c r="D158" i="12" s="1"/>
  <c r="EY37" i="23"/>
  <c r="FE37" i="23" s="1"/>
  <c r="O158" i="12" s="1"/>
  <c r="CC37" i="23"/>
  <c r="I158" i="12" s="1"/>
  <c r="CO37" i="23"/>
  <c r="CU37" i="23"/>
  <c r="AD29" i="5"/>
  <c r="AP29" i="5" s="1"/>
  <c r="AP19" i="5"/>
  <c r="DL37" i="36"/>
  <c r="DS37" i="36"/>
  <c r="CK37" i="23"/>
  <c r="CQ37" i="23"/>
  <c r="DH37" i="23"/>
  <c r="DN37" i="23"/>
  <c r="AC37" i="23"/>
  <c r="E158" i="12" s="1"/>
  <c r="CW37" i="23"/>
  <c r="BC37" i="23"/>
  <c r="G158" i="12" s="1"/>
  <c r="DY37" i="23"/>
  <c r="CT37" i="23"/>
  <c r="CZ37" i="23"/>
  <c r="BC19" i="5"/>
  <c r="AQ29" i="5"/>
  <c r="BC29" i="5" s="1"/>
  <c r="E34" i="5"/>
  <c r="D37" i="22"/>
  <c r="CO37" i="36"/>
  <c r="CU37" i="36"/>
  <c r="CL37" i="23"/>
  <c r="CR37" i="23"/>
  <c r="DL37" i="23"/>
  <c r="DS37" i="23"/>
  <c r="DH37" i="36"/>
  <c r="DN37" i="36"/>
  <c r="AC37" i="36"/>
  <c r="DM37" i="23"/>
  <c r="DT37" i="23"/>
  <c r="EG37" i="23"/>
  <c r="EM37" i="23"/>
  <c r="DY37" i="36"/>
  <c r="BC37" i="36"/>
  <c r="CP37" i="36"/>
  <c r="CV37" i="36"/>
  <c r="EY37" i="36"/>
  <c r="CC37" i="36"/>
  <c r="G308" i="17"/>
  <c r="E309" i="17" s="1"/>
  <c r="D309" i="17" s="1"/>
  <c r="M323" i="17"/>
  <c r="S323" i="17"/>
  <c r="T323" i="17"/>
  <c r="Q323" i="17"/>
  <c r="O324" i="17" s="1"/>
  <c r="B309" i="17"/>
  <c r="C309" i="17" s="1"/>
  <c r="F309" i="17"/>
  <c r="C308" i="17"/>
  <c r="J308" i="17"/>
  <c r="I308" i="17"/>
  <c r="CH47" i="36"/>
  <c r="O51" i="34"/>
  <c r="N51" i="34"/>
  <c r="P51" i="34"/>
  <c r="Q51" i="34"/>
  <c r="M59" i="34"/>
  <c r="E94" i="34"/>
  <c r="M94" i="34" s="1"/>
  <c r="I94" i="34"/>
  <c r="Q94" i="34" s="1"/>
  <c r="F94" i="34"/>
  <c r="G94" i="34"/>
  <c r="O94" i="34" s="1"/>
  <c r="H94" i="34"/>
  <c r="P94" i="34" s="1"/>
  <c r="ER37" i="36" l="1"/>
  <c r="DD37" i="36"/>
  <c r="ER37" i="23"/>
  <c r="N158" i="12" s="1"/>
  <c r="DC37" i="23"/>
  <c r="DE37" i="36"/>
  <c r="DR37" i="23"/>
  <c r="L158" i="12" s="1"/>
  <c r="FE37" i="36"/>
  <c r="DE37" i="23"/>
  <c r="K158" i="12" s="1"/>
  <c r="DC37" i="36"/>
  <c r="DD37" i="23"/>
  <c r="E37" i="22"/>
  <c r="F34" i="5"/>
  <c r="EE37" i="23"/>
  <c r="M158" i="12" s="1"/>
  <c r="EE37" i="36"/>
  <c r="DR37" i="36"/>
  <c r="H309" i="17"/>
  <c r="G309" i="17" s="1"/>
  <c r="E310" i="17" s="1"/>
  <c r="P324" i="17"/>
  <c r="L324" i="17"/>
  <c r="R324" i="17" s="1"/>
  <c r="Q324" i="17" s="1"/>
  <c r="O325" i="17" s="1"/>
  <c r="N324" i="17"/>
  <c r="J309" i="17"/>
  <c r="I309" i="17"/>
  <c r="CH49" i="36"/>
  <c r="O59" i="34"/>
  <c r="N59" i="34"/>
  <c r="Q59" i="34"/>
  <c r="P59" i="34"/>
  <c r="M60" i="34"/>
  <c r="N94" i="34"/>
  <c r="G34" i="5" l="1"/>
  <c r="F37" i="22"/>
  <c r="B310" i="17"/>
  <c r="F310" i="17"/>
  <c r="D310" i="17"/>
  <c r="P325" i="17"/>
  <c r="L325" i="17"/>
  <c r="M325" i="17" s="1"/>
  <c r="N325" i="17"/>
  <c r="S324" i="17"/>
  <c r="T324" i="17"/>
  <c r="M324" i="17"/>
  <c r="CI35" i="22"/>
  <c r="Q60" i="34"/>
  <c r="Q61" i="34" s="1"/>
  <c r="I61" i="34"/>
  <c r="P60" i="34"/>
  <c r="P61" i="34" s="1"/>
  <c r="H61" i="34"/>
  <c r="N60" i="34"/>
  <c r="N61" i="34" s="1"/>
  <c r="F61" i="34"/>
  <c r="O60" i="34"/>
  <c r="O61" i="34" s="1"/>
  <c r="G61" i="34"/>
  <c r="I103" i="34"/>
  <c r="M61" i="34"/>
  <c r="E103" i="34"/>
  <c r="G103" i="34"/>
  <c r="F103" i="34"/>
  <c r="H103" i="34"/>
  <c r="E61" i="34"/>
  <c r="H34" i="5" l="1"/>
  <c r="G37" i="22"/>
  <c r="J310" i="17"/>
  <c r="I310" i="17"/>
  <c r="C310" i="17"/>
  <c r="H310" i="17"/>
  <c r="G310" i="17" s="1"/>
  <c r="E311" i="17" s="1"/>
  <c r="S325" i="17"/>
  <c r="T325" i="17"/>
  <c r="R325" i="17"/>
  <c r="Q325" i="17" s="1"/>
  <c r="O326" i="17" s="1"/>
  <c r="O103" i="34"/>
  <c r="G104" i="34"/>
  <c r="O104" i="34" s="1"/>
  <c r="M103" i="34"/>
  <c r="E104" i="34"/>
  <c r="M104" i="34" s="1"/>
  <c r="P103" i="34"/>
  <c r="H104" i="34"/>
  <c r="P104" i="34" s="1"/>
  <c r="N103" i="34"/>
  <c r="F104" i="34"/>
  <c r="N104" i="34" s="1"/>
  <c r="Q103" i="34"/>
  <c r="I104" i="34"/>
  <c r="H37" i="22" l="1"/>
  <c r="CI37" i="22" s="1"/>
  <c r="I34" i="5"/>
  <c r="B311" i="17"/>
  <c r="H311" i="17" s="1"/>
  <c r="D311" i="17"/>
  <c r="F311" i="17"/>
  <c r="C311" i="17"/>
  <c r="P326" i="17"/>
  <c r="L326" i="17"/>
  <c r="R326" i="17" s="1"/>
  <c r="Q326" i="17" s="1"/>
  <c r="O327" i="17" s="1"/>
  <c r="N326" i="17"/>
  <c r="Q104" i="34"/>
  <c r="J34" i="5" l="1"/>
  <c r="I37" i="22"/>
  <c r="CJ37" i="22" s="1"/>
  <c r="J311" i="17"/>
  <c r="I311" i="17"/>
  <c r="G311" i="17"/>
  <c r="E312" i="17" s="1"/>
  <c r="L327" i="17"/>
  <c r="R327" i="17" s="1"/>
  <c r="P327" i="17"/>
  <c r="N327" i="17"/>
  <c r="T326" i="17"/>
  <c r="S326" i="17"/>
  <c r="M326" i="17"/>
  <c r="J37" i="22" l="1"/>
  <c r="CQ37" i="22" s="1"/>
  <c r="K34" i="5"/>
  <c r="M327" i="17"/>
  <c r="D312" i="17"/>
  <c r="F312" i="17"/>
  <c r="B312" i="17"/>
  <c r="C312" i="17" s="1"/>
  <c r="T327" i="17"/>
  <c r="S327" i="17"/>
  <c r="Q327" i="17"/>
  <c r="O328" i="17" s="1"/>
  <c r="L34" i="5" l="1"/>
  <c r="K37" i="22"/>
  <c r="CR37" i="22" s="1"/>
  <c r="H312" i="17"/>
  <c r="G312" i="17" s="1"/>
  <c r="E313" i="17" s="1"/>
  <c r="J312" i="17"/>
  <c r="I312" i="17"/>
  <c r="N328" i="17"/>
  <c r="P328" i="17"/>
  <c r="L328" i="17"/>
  <c r="M328" i="17" s="1"/>
  <c r="L37" i="22" l="1"/>
  <c r="M34" i="5"/>
  <c r="B313" i="17"/>
  <c r="H313" i="17" s="1"/>
  <c r="D313" i="17"/>
  <c r="F313" i="17"/>
  <c r="C313" i="17"/>
  <c r="R328" i="17"/>
  <c r="Q328" i="17" s="1"/>
  <c r="O329" i="17" s="1"/>
  <c r="S328" i="17"/>
  <c r="T328" i="17"/>
  <c r="N34" i="5" l="1"/>
  <c r="M37" i="22"/>
  <c r="G313" i="17"/>
  <c r="E314" i="17" s="1"/>
  <c r="D314" i="17" s="1"/>
  <c r="J313" i="17"/>
  <c r="I313" i="17"/>
  <c r="P329" i="17"/>
  <c r="N329" i="17"/>
  <c r="L329" i="17"/>
  <c r="R329" i="17" s="1"/>
  <c r="CF103" i="21"/>
  <c r="B314" i="17" l="1"/>
  <c r="C314" i="17" s="1"/>
  <c r="F314" i="17"/>
  <c r="CH37" i="22"/>
  <c r="CT37" i="22"/>
  <c r="N37" i="22"/>
  <c r="CU37" i="22" s="1"/>
  <c r="O34" i="5"/>
  <c r="Q329" i="17"/>
  <c r="O330" i="17" s="1"/>
  <c r="N330" i="17" s="1"/>
  <c r="H314" i="17"/>
  <c r="G314" i="17" s="1"/>
  <c r="E315" i="17" s="1"/>
  <c r="I314" i="17"/>
  <c r="J314" i="17"/>
  <c r="L330" i="17"/>
  <c r="M330" i="17" s="1"/>
  <c r="M329" i="17"/>
  <c r="S329" i="17"/>
  <c r="T329" i="17"/>
  <c r="CI12" i="36"/>
  <c r="O37" i="22" l="1"/>
  <c r="Q34" i="5"/>
  <c r="R330" i="17"/>
  <c r="P330" i="17"/>
  <c r="F315" i="17"/>
  <c r="B315" i="17"/>
  <c r="H315" i="17" s="1"/>
  <c r="D315" i="17"/>
  <c r="C315" i="17"/>
  <c r="S330" i="17"/>
  <c r="T330" i="17"/>
  <c r="CI23" i="36"/>
  <c r="R34" i="5" l="1"/>
  <c r="Q37" i="22"/>
  <c r="P37" i="22"/>
  <c r="D32" i="12" s="1"/>
  <c r="CV37" i="22"/>
  <c r="Q330" i="17"/>
  <c r="O331" i="17" s="1"/>
  <c r="G315" i="17"/>
  <c r="E316" i="17" s="1"/>
  <c r="F316" i="17" s="1"/>
  <c r="J315" i="17"/>
  <c r="I315" i="17"/>
  <c r="CI45" i="36"/>
  <c r="S34" i="5" l="1"/>
  <c r="R37" i="22"/>
  <c r="L331" i="17"/>
  <c r="R331" i="17" s="1"/>
  <c r="Q331" i="17" s="1"/>
  <c r="O332" i="17" s="1"/>
  <c r="N331" i="17"/>
  <c r="M331" i="17"/>
  <c r="P331" i="17"/>
  <c r="D316" i="17"/>
  <c r="I316" i="17" s="1"/>
  <c r="B316" i="17"/>
  <c r="H316" i="17" s="1"/>
  <c r="G316" i="17" s="1"/>
  <c r="E317" i="17" s="1"/>
  <c r="F317" i="17" s="1"/>
  <c r="CI47" i="36"/>
  <c r="J316" i="17" l="1"/>
  <c r="CL37" i="22"/>
  <c r="CX37" i="22"/>
  <c r="T34" i="5"/>
  <c r="S37" i="22"/>
  <c r="L332" i="17"/>
  <c r="R332" i="17" s="1"/>
  <c r="Q332" i="17" s="1"/>
  <c r="O333" i="17" s="1"/>
  <c r="P332" i="17"/>
  <c r="N332" i="17"/>
  <c r="M332" i="17"/>
  <c r="S331" i="17"/>
  <c r="T331" i="17"/>
  <c r="B317" i="17"/>
  <c r="C317" i="17" s="1"/>
  <c r="D317" i="17"/>
  <c r="J317" i="17" s="1"/>
  <c r="C316" i="17"/>
  <c r="CI49" i="36"/>
  <c r="U34" i="5" l="1"/>
  <c r="T37" i="22"/>
  <c r="CZ37" i="22" s="1"/>
  <c r="L333" i="17"/>
  <c r="P333" i="17"/>
  <c r="M333" i="17"/>
  <c r="R333" i="17"/>
  <c r="Q333" i="17" s="1"/>
  <c r="O334" i="17" s="1"/>
  <c r="N333" i="17"/>
  <c r="T332" i="17"/>
  <c r="S332" i="17"/>
  <c r="I317" i="17"/>
  <c r="H317" i="17"/>
  <c r="G317" i="17" s="1"/>
  <c r="E318" i="17" s="1"/>
  <c r="F318" i="17" s="1"/>
  <c r="V34" i="5" l="1"/>
  <c r="U37" i="22"/>
  <c r="DA37" i="22" s="1"/>
  <c r="P334" i="17"/>
  <c r="N334" i="17"/>
  <c r="L334" i="17"/>
  <c r="M334" i="17" s="1"/>
  <c r="R334" i="17"/>
  <c r="Q334" i="17" s="1"/>
  <c r="O335" i="17" s="1"/>
  <c r="L335" i="17" s="1"/>
  <c r="M335" i="17" s="1"/>
  <c r="T333" i="17"/>
  <c r="S333" i="17"/>
  <c r="D318" i="17"/>
  <c r="I318" i="17" s="1"/>
  <c r="B318" i="17"/>
  <c r="H318" i="17" s="1"/>
  <c r="G318" i="17" s="1"/>
  <c r="E319" i="17" s="1"/>
  <c r="C318" i="17"/>
  <c r="CF46" i="22"/>
  <c r="P335" i="17" l="1"/>
  <c r="V37" i="22"/>
  <c r="DB37" i="22" s="1"/>
  <c r="W34" i="5"/>
  <c r="N335" i="17"/>
  <c r="S335" i="17" s="1"/>
  <c r="S334" i="17"/>
  <c r="T334" i="17"/>
  <c r="D319" i="17"/>
  <c r="J319" i="17" s="1"/>
  <c r="F319" i="17"/>
  <c r="B319" i="17"/>
  <c r="C319" i="17" s="1"/>
  <c r="J318" i="17"/>
  <c r="R335" i="17"/>
  <c r="Q335" i="17" s="1"/>
  <c r="O336" i="17" s="1"/>
  <c r="L336" i="17" s="1"/>
  <c r="M336" i="17" s="1"/>
  <c r="H319" i="17"/>
  <c r="G319" i="17" s="1"/>
  <c r="E320" i="17" s="1"/>
  <c r="I319" i="17" l="1"/>
  <c r="X34" i="5"/>
  <c r="W37" i="22"/>
  <c r="DE37" i="22"/>
  <c r="K32" i="12" s="1"/>
  <c r="DD37" i="22"/>
  <c r="T335" i="17"/>
  <c r="D320" i="17"/>
  <c r="I320" i="17" s="1"/>
  <c r="F320" i="17"/>
  <c r="B320" i="17"/>
  <c r="H320" i="17" s="1"/>
  <c r="G320" i="17" s="1"/>
  <c r="E321" i="17" s="1"/>
  <c r="B321" i="17" s="1"/>
  <c r="N336" i="17"/>
  <c r="S336" i="17" s="1"/>
  <c r="R336" i="17"/>
  <c r="Q336" i="17" s="1"/>
  <c r="O337" i="17" s="1"/>
  <c r="N337" i="17" s="1"/>
  <c r="P336" i="17"/>
  <c r="C320" i="17"/>
  <c r="CF48" i="22"/>
  <c r="X37" i="22" l="1"/>
  <c r="Y34" i="5"/>
  <c r="F321" i="17"/>
  <c r="T336" i="17"/>
  <c r="L337" i="17"/>
  <c r="M337" i="17" s="1"/>
  <c r="J320" i="17"/>
  <c r="P337" i="17"/>
  <c r="D321" i="17"/>
  <c r="J321" i="17" s="1"/>
  <c r="H321" i="17"/>
  <c r="G321" i="17" s="1"/>
  <c r="E322" i="17" s="1"/>
  <c r="C321" i="17"/>
  <c r="S337" i="17"/>
  <c r="T337" i="17"/>
  <c r="Z34" i="5" l="1"/>
  <c r="Y37" i="22"/>
  <c r="CS37" i="22" s="1"/>
  <c r="R337" i="17"/>
  <c r="Q337" i="17" s="1"/>
  <c r="O338" i="17" s="1"/>
  <c r="N338" i="17" s="1"/>
  <c r="T338" i="17" s="1"/>
  <c r="I321" i="17"/>
  <c r="B322" i="17"/>
  <c r="C322" i="17" s="1"/>
  <c r="D322" i="17"/>
  <c r="F322" i="17"/>
  <c r="H322" i="17"/>
  <c r="CG103" i="21"/>
  <c r="AA34" i="5" l="1"/>
  <c r="Z37" i="22"/>
  <c r="DI37" i="22" s="1"/>
  <c r="L338" i="17"/>
  <c r="R338" i="17" s="1"/>
  <c r="S338" i="17"/>
  <c r="P338" i="17"/>
  <c r="M338" i="17"/>
  <c r="Q338" i="17"/>
  <c r="O339" i="17" s="1"/>
  <c r="P339" i="17" s="1"/>
  <c r="G322" i="17"/>
  <c r="E323" i="17" s="1"/>
  <c r="F323" i="17" s="1"/>
  <c r="J322" i="17"/>
  <c r="I322" i="17"/>
  <c r="D323" i="17"/>
  <c r="CG12" i="36"/>
  <c r="CJ12" i="36"/>
  <c r="CG28" i="22"/>
  <c r="AB34" i="5" l="1"/>
  <c r="AA37" i="22"/>
  <c r="DJ37" i="22" s="1"/>
  <c r="B323" i="17"/>
  <c r="H323" i="17" s="1"/>
  <c r="N339" i="17"/>
  <c r="L339" i="17"/>
  <c r="G323" i="17"/>
  <c r="E324" i="17" s="1"/>
  <c r="B324" i="17" s="1"/>
  <c r="C324" i="17" s="1"/>
  <c r="C323" i="17"/>
  <c r="I323" i="17"/>
  <c r="J323" i="17"/>
  <c r="CJ23" i="36"/>
  <c r="AD34" i="5" l="1"/>
  <c r="AB37" i="22"/>
  <c r="F324" i="17"/>
  <c r="D324" i="17"/>
  <c r="J324" i="17" s="1"/>
  <c r="M339" i="17"/>
  <c r="R339" i="17"/>
  <c r="Q339" i="17" s="1"/>
  <c r="O340" i="17" s="1"/>
  <c r="N340" i="17" s="1"/>
  <c r="T340" i="17" s="1"/>
  <c r="S339" i="17"/>
  <c r="T339" i="17"/>
  <c r="H324" i="17"/>
  <c r="CJ45" i="36"/>
  <c r="AC37" i="22" l="1"/>
  <c r="E32" i="12" s="1"/>
  <c r="DK37" i="22"/>
  <c r="AE34" i="5"/>
  <c r="AD37" i="22"/>
  <c r="CW37" i="22" s="1"/>
  <c r="P340" i="17"/>
  <c r="S340" i="17"/>
  <c r="I324" i="17"/>
  <c r="L340" i="17"/>
  <c r="M340" i="17" s="1"/>
  <c r="G324" i="17"/>
  <c r="E325" i="17" s="1"/>
  <c r="CJ47" i="36"/>
  <c r="AE37" i="22" l="1"/>
  <c r="DM37" i="22" s="1"/>
  <c r="AF34" i="5"/>
  <c r="D325" i="17"/>
  <c r="F325" i="17"/>
  <c r="B325" i="17"/>
  <c r="H325" i="17" s="1"/>
  <c r="G325" i="17" s="1"/>
  <c r="E326" i="17" s="1"/>
  <c r="R340" i="17"/>
  <c r="Q340" i="17" s="1"/>
  <c r="O341" i="17" s="1"/>
  <c r="L341" i="17" s="1"/>
  <c r="R341" i="17" s="1"/>
  <c r="AF37" i="22" l="1"/>
  <c r="CY37" i="22" s="1"/>
  <c r="AG34" i="5"/>
  <c r="D326" i="17"/>
  <c r="B326" i="17"/>
  <c r="H326" i="17" s="1"/>
  <c r="F326" i="17"/>
  <c r="N341" i="17"/>
  <c r="T341" i="17" s="1"/>
  <c r="P341" i="17"/>
  <c r="M341" i="17"/>
  <c r="C326" i="17"/>
  <c r="I325" i="17"/>
  <c r="J325" i="17"/>
  <c r="C325" i="17"/>
  <c r="Q341" i="17"/>
  <c r="O342" i="17" s="1"/>
  <c r="AH34" i="5" l="1"/>
  <c r="AG37" i="22"/>
  <c r="S341" i="17"/>
  <c r="G326" i="17"/>
  <c r="E327" i="17" s="1"/>
  <c r="J326" i="17"/>
  <c r="I326" i="17"/>
  <c r="L342" i="17"/>
  <c r="M342" i="17" s="1"/>
  <c r="N342" i="17"/>
  <c r="P342" i="17"/>
  <c r="CF96" i="21"/>
  <c r="CG46" i="22"/>
  <c r="AI34" i="5" l="1"/>
  <c r="AH37" i="22"/>
  <c r="DP37" i="22" s="1"/>
  <c r="F327" i="17"/>
  <c r="D327" i="17"/>
  <c r="B327" i="17"/>
  <c r="H327" i="17" s="1"/>
  <c r="G327" i="17" s="1"/>
  <c r="E328" i="17" s="1"/>
  <c r="T342" i="17"/>
  <c r="S342" i="17"/>
  <c r="R342" i="17"/>
  <c r="Q342" i="17" s="1"/>
  <c r="O343" i="17" s="1"/>
  <c r="CF99" i="21"/>
  <c r="AJ34" i="5" l="1"/>
  <c r="AI37" i="22"/>
  <c r="DQ37" i="22" s="1"/>
  <c r="DR37" i="22" s="1"/>
  <c r="L32" i="12" s="1"/>
  <c r="F328" i="17"/>
  <c r="B328" i="17"/>
  <c r="C328" i="17" s="1"/>
  <c r="D328" i="17"/>
  <c r="H328" i="17"/>
  <c r="G328" i="17" s="1"/>
  <c r="E329" i="17" s="1"/>
  <c r="J327" i="17"/>
  <c r="I327" i="17"/>
  <c r="C327" i="17"/>
  <c r="L343" i="17"/>
  <c r="R343" i="17" s="1"/>
  <c r="N343" i="17"/>
  <c r="P343" i="17"/>
  <c r="CG48" i="22"/>
  <c r="AJ37" i="22" l="1"/>
  <c r="DF37" i="22" s="1"/>
  <c r="AK34" i="5"/>
  <c r="F329" i="17"/>
  <c r="D329" i="17"/>
  <c r="B329" i="17"/>
  <c r="H329" i="17" s="1"/>
  <c r="G329" i="17" s="1"/>
  <c r="E330" i="17" s="1"/>
  <c r="I328" i="17"/>
  <c r="J328" i="17"/>
  <c r="M343" i="17"/>
  <c r="S343" i="17"/>
  <c r="T343" i="17"/>
  <c r="Q343" i="17"/>
  <c r="O344" i="17" s="1"/>
  <c r="CF31" i="22"/>
  <c r="CF12" i="23"/>
  <c r="AK37" i="22" l="1"/>
  <c r="AL34" i="5"/>
  <c r="C329" i="17"/>
  <c r="F330" i="17"/>
  <c r="B330" i="17"/>
  <c r="H330" i="17" s="1"/>
  <c r="G330" i="17" s="1"/>
  <c r="E331" i="17" s="1"/>
  <c r="D330" i="17"/>
  <c r="J329" i="17"/>
  <c r="I329" i="17"/>
  <c r="L344" i="17"/>
  <c r="M344" i="17" s="1"/>
  <c r="N344" i="17"/>
  <c r="P344" i="17"/>
  <c r="CF23" i="23"/>
  <c r="CH103" i="21"/>
  <c r="AL37" i="22" l="1"/>
  <c r="AM34" i="5"/>
  <c r="DG37" i="22"/>
  <c r="DT37" i="22"/>
  <c r="R344" i="17"/>
  <c r="C330" i="17"/>
  <c r="I330" i="17"/>
  <c r="J330" i="17"/>
  <c r="D331" i="17"/>
  <c r="B331" i="17"/>
  <c r="F331" i="17"/>
  <c r="Q344" i="17"/>
  <c r="O345" i="17" s="1"/>
  <c r="S344" i="17"/>
  <c r="T344" i="17"/>
  <c r="CF45" i="23"/>
  <c r="CK12" i="36"/>
  <c r="AN34" i="5" l="1"/>
  <c r="AM37" i="22"/>
  <c r="DV37" i="22" s="1"/>
  <c r="DH37" i="22"/>
  <c r="DU37" i="22"/>
  <c r="H331" i="17"/>
  <c r="G331" i="17" s="1"/>
  <c r="E332" i="17" s="1"/>
  <c r="C331" i="17"/>
  <c r="J331" i="17"/>
  <c r="I331" i="17"/>
  <c r="L345" i="17"/>
  <c r="M345" i="17" s="1"/>
  <c r="N345" i="17"/>
  <c r="P345" i="17"/>
  <c r="R345" i="17"/>
  <c r="CF47" i="23"/>
  <c r="CK23" i="36"/>
  <c r="CH28" i="22"/>
  <c r="AN37" i="22" l="1"/>
  <c r="DW37" i="22" s="1"/>
  <c r="AO34" i="5"/>
  <c r="B332" i="17"/>
  <c r="F332" i="17"/>
  <c r="D332" i="17"/>
  <c r="T345" i="17"/>
  <c r="S345" i="17"/>
  <c r="Q345" i="17"/>
  <c r="O346" i="17" s="1"/>
  <c r="CF50" i="23"/>
  <c r="CF49" i="23"/>
  <c r="CK45" i="36"/>
  <c r="AQ34" i="5" l="1"/>
  <c r="AO37" i="22"/>
  <c r="I332" i="17"/>
  <c r="J332" i="17"/>
  <c r="H332" i="17"/>
  <c r="G332" i="17" s="1"/>
  <c r="E333" i="17" s="1"/>
  <c r="C332" i="17"/>
  <c r="L346" i="17"/>
  <c r="M346" i="17" s="1"/>
  <c r="P346" i="17"/>
  <c r="N346" i="17"/>
  <c r="CF38" i="22"/>
  <c r="CG96" i="21"/>
  <c r="CF23" i="22"/>
  <c r="CK47" i="36"/>
  <c r="AP37" i="22" l="1"/>
  <c r="F32" i="12" s="1"/>
  <c r="DX37" i="22"/>
  <c r="AR34" i="5"/>
  <c r="AQ37" i="22"/>
  <c r="R346" i="17"/>
  <c r="Q346" i="17" s="1"/>
  <c r="O347" i="17" s="1"/>
  <c r="D333" i="17"/>
  <c r="F333" i="17"/>
  <c r="B333" i="17"/>
  <c r="H333" i="17" s="1"/>
  <c r="G333" i="17" s="1"/>
  <c r="E334" i="17" s="1"/>
  <c r="S346" i="17"/>
  <c r="T346" i="17"/>
  <c r="CG99" i="21"/>
  <c r="CF17" i="22"/>
  <c r="CF33" i="22"/>
  <c r="DL37" i="22" l="1"/>
  <c r="DY37" i="22"/>
  <c r="AR37" i="22"/>
  <c r="DZ37" i="22" s="1"/>
  <c r="AS34" i="5"/>
  <c r="C333" i="17"/>
  <c r="D334" i="17"/>
  <c r="F334" i="17"/>
  <c r="B334" i="17"/>
  <c r="H334" i="17" s="1"/>
  <c r="G334" i="17" s="1"/>
  <c r="E335" i="17" s="1"/>
  <c r="J333" i="17"/>
  <c r="I333" i="17"/>
  <c r="N347" i="17"/>
  <c r="L347" i="17"/>
  <c r="M347" i="17" s="1"/>
  <c r="P347" i="17"/>
  <c r="AS37" i="22" l="1"/>
  <c r="AT34" i="5"/>
  <c r="C334" i="17"/>
  <c r="B335" i="17"/>
  <c r="H335" i="17" s="1"/>
  <c r="C335" i="17"/>
  <c r="D335" i="17"/>
  <c r="J335" i="17" s="1"/>
  <c r="F335" i="17"/>
  <c r="G335" i="17" s="1"/>
  <c r="E336" i="17" s="1"/>
  <c r="F336" i="17" s="1"/>
  <c r="R347" i="17"/>
  <c r="Q347" i="17" s="1"/>
  <c r="O348" i="17" s="1"/>
  <c r="P348" i="17" s="1"/>
  <c r="J334" i="17"/>
  <c r="I334" i="17"/>
  <c r="S347" i="17"/>
  <c r="T347" i="17"/>
  <c r="CG31" i="22"/>
  <c r="CG12" i="23"/>
  <c r="B336" i="17" l="1"/>
  <c r="H336" i="17" s="1"/>
  <c r="G336" i="17" s="1"/>
  <c r="E337" i="17" s="1"/>
  <c r="AT37" i="22"/>
  <c r="AU34" i="5"/>
  <c r="DN37" i="22"/>
  <c r="EA37" i="22"/>
  <c r="L348" i="17"/>
  <c r="R348" i="17" s="1"/>
  <c r="Q348" i="17" s="1"/>
  <c r="O349" i="17" s="1"/>
  <c r="N348" i="17"/>
  <c r="T348" i="17" s="1"/>
  <c r="I335" i="17"/>
  <c r="D336" i="17"/>
  <c r="J336" i="17" s="1"/>
  <c r="C336" i="17"/>
  <c r="F337" i="17"/>
  <c r="B337" i="17"/>
  <c r="H337" i="17" s="1"/>
  <c r="D337" i="17"/>
  <c r="J337" i="17" s="1"/>
  <c r="CG23" i="23"/>
  <c r="CH46" i="22"/>
  <c r="AV34" i="5" l="1"/>
  <c r="AU37" i="22"/>
  <c r="DO37" i="22"/>
  <c r="EB37" i="22"/>
  <c r="N349" i="17"/>
  <c r="T349" i="17" s="1"/>
  <c r="P349" i="17"/>
  <c r="S348" i="17"/>
  <c r="M348" i="17"/>
  <c r="C337" i="17"/>
  <c r="L349" i="17"/>
  <c r="M349" i="17" s="1"/>
  <c r="I336" i="17"/>
  <c r="G337" i="17"/>
  <c r="E338" i="17" s="1"/>
  <c r="B338" i="17" s="1"/>
  <c r="H338" i="17" s="1"/>
  <c r="I337" i="17"/>
  <c r="CG45" i="23"/>
  <c r="F338" i="17" l="1"/>
  <c r="AW34" i="5"/>
  <c r="AV37" i="22"/>
  <c r="ED37" i="22" s="1"/>
  <c r="EE37" i="22" s="1"/>
  <c r="M32" i="12" s="1"/>
  <c r="S349" i="17"/>
  <c r="R349" i="17"/>
  <c r="Q349" i="17" s="1"/>
  <c r="O350" i="17" s="1"/>
  <c r="D338" i="17"/>
  <c r="J338" i="17" s="1"/>
  <c r="G338" i="17"/>
  <c r="E339" i="17" s="1"/>
  <c r="I338" i="17"/>
  <c r="C338" i="17"/>
  <c r="CG47" i="23"/>
  <c r="CH48" i="22"/>
  <c r="AX34" i="5" l="1"/>
  <c r="AW37" i="22"/>
  <c r="D339" i="17"/>
  <c r="J339" i="17" s="1"/>
  <c r="N350" i="17"/>
  <c r="P350" i="17"/>
  <c r="L350" i="17"/>
  <c r="B339" i="17"/>
  <c r="C339" i="17" s="1"/>
  <c r="F339" i="17"/>
  <c r="H339" i="17"/>
  <c r="G339" i="17" s="1"/>
  <c r="E340" i="17" s="1"/>
  <c r="CG49" i="23"/>
  <c r="I339" i="17" l="1"/>
  <c r="DS37" i="22"/>
  <c r="EF37" i="22"/>
  <c r="AX37" i="22"/>
  <c r="EG37" i="22" s="1"/>
  <c r="AY34" i="5"/>
  <c r="S350" i="17"/>
  <c r="T350" i="17"/>
  <c r="R350" i="17"/>
  <c r="Q350" i="17" s="1"/>
  <c r="O351" i="17" s="1"/>
  <c r="M350" i="17"/>
  <c r="D340" i="17"/>
  <c r="F340" i="17"/>
  <c r="B340" i="17"/>
  <c r="C340" i="17" s="1"/>
  <c r="CG50" i="23"/>
  <c r="CH96" i="21"/>
  <c r="CG38" i="22"/>
  <c r="CI103" i="21"/>
  <c r="AY37" i="22" l="1"/>
  <c r="AZ34" i="5"/>
  <c r="P351" i="17"/>
  <c r="N351" i="17"/>
  <c r="L351" i="17"/>
  <c r="H340" i="17"/>
  <c r="G340" i="17" s="1"/>
  <c r="E341" i="17" s="1"/>
  <c r="B341" i="17" s="1"/>
  <c r="C341" i="17" s="1"/>
  <c r="I340" i="17"/>
  <c r="J340" i="17"/>
  <c r="CH99" i="21"/>
  <c r="CG23" i="22"/>
  <c r="CG33" i="22"/>
  <c r="CL12" i="36"/>
  <c r="BA34" i="5" l="1"/>
  <c r="AZ37" i="22"/>
  <c r="M351" i="17"/>
  <c r="R351" i="17"/>
  <c r="Q351" i="17" s="1"/>
  <c r="O352" i="17" s="1"/>
  <c r="T351" i="17"/>
  <c r="S351" i="17"/>
  <c r="D341" i="17"/>
  <c r="I341" i="17" s="1"/>
  <c r="F341" i="17"/>
  <c r="H341" i="17"/>
  <c r="G341" i="17" s="1"/>
  <c r="E342" i="17" s="1"/>
  <c r="CG17" i="22"/>
  <c r="CL23" i="36"/>
  <c r="CI28" i="22"/>
  <c r="BA37" i="22" l="1"/>
  <c r="BB34" i="5"/>
  <c r="N352" i="17"/>
  <c r="L352" i="17"/>
  <c r="M352" i="17" s="1"/>
  <c r="P352" i="17"/>
  <c r="J341" i="17"/>
  <c r="F342" i="17"/>
  <c r="B342" i="17"/>
  <c r="H342" i="17" s="1"/>
  <c r="D342" i="17"/>
  <c r="CH31" i="22"/>
  <c r="CH12" i="23"/>
  <c r="CL45" i="36"/>
  <c r="BB37" i="22" l="1"/>
  <c r="BD34" i="5"/>
  <c r="EC37" i="22"/>
  <c r="EJ37" i="22"/>
  <c r="S352" i="17"/>
  <c r="T352" i="17"/>
  <c r="R352" i="17"/>
  <c r="Q352" i="17" s="1"/>
  <c r="O353" i="17" s="1"/>
  <c r="G342" i="17"/>
  <c r="E343" i="17" s="1"/>
  <c r="B343" i="17" s="1"/>
  <c r="H343" i="17" s="1"/>
  <c r="J342" i="17"/>
  <c r="I342" i="17"/>
  <c r="C342" i="17"/>
  <c r="CH23" i="23"/>
  <c r="CL47" i="36"/>
  <c r="F343" i="17" l="1"/>
  <c r="BE34" i="5"/>
  <c r="BD37" i="22"/>
  <c r="BC37" i="22"/>
  <c r="G32" i="12" s="1"/>
  <c r="EK37" i="22"/>
  <c r="L353" i="17"/>
  <c r="M353" i="17" s="1"/>
  <c r="N353" i="17"/>
  <c r="P353" i="17"/>
  <c r="D343" i="17"/>
  <c r="I343" i="17" s="1"/>
  <c r="G343" i="17"/>
  <c r="E344" i="17" s="1"/>
  <c r="F344" i="17" s="1"/>
  <c r="C343" i="17"/>
  <c r="CH45" i="23"/>
  <c r="J343" i="17" l="1"/>
  <c r="BF34" i="5"/>
  <c r="BE37" i="22"/>
  <c r="S353" i="17"/>
  <c r="T353" i="17"/>
  <c r="R353" i="17"/>
  <c r="Q353" i="17" s="1"/>
  <c r="O354" i="17" s="1"/>
  <c r="B344" i="17"/>
  <c r="H344" i="17" s="1"/>
  <c r="G344" i="17" s="1"/>
  <c r="E345" i="17" s="1"/>
  <c r="D344" i="17"/>
  <c r="I344" i="17" s="1"/>
  <c r="CH47" i="23"/>
  <c r="BF37" i="22" l="1"/>
  <c r="EH37" i="22" s="1"/>
  <c r="BG34" i="5"/>
  <c r="C344" i="17"/>
  <c r="R354" i="17"/>
  <c r="Q354" i="17" s="1"/>
  <c r="O355" i="17" s="1"/>
  <c r="P354" i="17"/>
  <c r="N354" i="17"/>
  <c r="L354" i="17"/>
  <c r="M354" i="17" s="1"/>
  <c r="J344" i="17"/>
  <c r="B345" i="17"/>
  <c r="H345" i="17" s="1"/>
  <c r="D345" i="17"/>
  <c r="F345" i="17"/>
  <c r="CH50" i="23"/>
  <c r="CH49" i="23"/>
  <c r="BH34" i="5" l="1"/>
  <c r="BG37" i="22"/>
  <c r="T354" i="17"/>
  <c r="S354" i="17"/>
  <c r="L355" i="17"/>
  <c r="M355" i="17" s="1"/>
  <c r="P355" i="17"/>
  <c r="N355" i="17"/>
  <c r="G345" i="17"/>
  <c r="E346" i="17" s="1"/>
  <c r="B346" i="17" s="1"/>
  <c r="H346" i="17" s="1"/>
  <c r="I345" i="17"/>
  <c r="J345" i="17"/>
  <c r="C345" i="17"/>
  <c r="CI96" i="21"/>
  <c r="CH38" i="22"/>
  <c r="CH23" i="22"/>
  <c r="CJ112" i="21"/>
  <c r="CI46" i="22"/>
  <c r="F346" i="17" l="1"/>
  <c r="EI37" i="22"/>
  <c r="EO37" i="22"/>
  <c r="BH37" i="22"/>
  <c r="EP37" i="22" s="1"/>
  <c r="BI34" i="5"/>
  <c r="D346" i="17"/>
  <c r="I346" i="17" s="1"/>
  <c r="S355" i="17"/>
  <c r="T355" i="17"/>
  <c r="R355" i="17"/>
  <c r="Q355" i="17" s="1"/>
  <c r="O356" i="17" s="1"/>
  <c r="C346" i="17"/>
  <c r="G346" i="17"/>
  <c r="E347" i="17" s="1"/>
  <c r="J346" i="17"/>
  <c r="CH33" i="22"/>
  <c r="CH17" i="22"/>
  <c r="CI99" i="21"/>
  <c r="P113" i="21"/>
  <c r="BI37" i="22" l="1"/>
  <c r="EQ37" i="22" s="1"/>
  <c r="ER37" i="22" s="1"/>
  <c r="N32" i="12" s="1"/>
  <c r="BJ34" i="5"/>
  <c r="L356" i="17"/>
  <c r="M356" i="17" s="1"/>
  <c r="N356" i="17"/>
  <c r="P356" i="17"/>
  <c r="D347" i="17"/>
  <c r="F347" i="17"/>
  <c r="B347" i="17"/>
  <c r="H347" i="17" s="1"/>
  <c r="CI48" i="22"/>
  <c r="BJ37" i="22" l="1"/>
  <c r="BK34" i="5"/>
  <c r="T356" i="17"/>
  <c r="S356" i="17"/>
  <c r="R356" i="17"/>
  <c r="Q356" i="17" s="1"/>
  <c r="O357" i="17" s="1"/>
  <c r="G347" i="17"/>
  <c r="E348" i="17" s="1"/>
  <c r="F348" i="17" s="1"/>
  <c r="C347" i="17"/>
  <c r="J347" i="17"/>
  <c r="I347" i="17"/>
  <c r="CI31" i="22"/>
  <c r="CI12" i="23"/>
  <c r="BK37" i="22" l="1"/>
  <c r="ET37" i="22" s="1"/>
  <c r="BL34" i="5"/>
  <c r="EL37" i="22"/>
  <c r="ES37" i="22"/>
  <c r="L357" i="17"/>
  <c r="R357" i="17" s="1"/>
  <c r="Q357" i="17" s="1"/>
  <c r="O358" i="17" s="1"/>
  <c r="P357" i="17"/>
  <c r="N357" i="17"/>
  <c r="M357" i="17"/>
  <c r="B348" i="17"/>
  <c r="H348" i="17" s="1"/>
  <c r="D348" i="17"/>
  <c r="J348" i="17" s="1"/>
  <c r="G348" i="17"/>
  <c r="E349" i="17" s="1"/>
  <c r="F349" i="17" s="1"/>
  <c r="C348" i="17"/>
  <c r="CI23" i="23"/>
  <c r="CM12" i="36"/>
  <c r="CJ103" i="21"/>
  <c r="BL37" i="22" l="1"/>
  <c r="EU37" i="22" s="1"/>
  <c r="BM34" i="5"/>
  <c r="N358" i="17"/>
  <c r="P358" i="17"/>
  <c r="L358" i="17"/>
  <c r="M358" i="17" s="1"/>
  <c r="R358" i="17"/>
  <c r="Q358" i="17" s="1"/>
  <c r="O359" i="17" s="1"/>
  <c r="T357" i="17"/>
  <c r="S357" i="17"/>
  <c r="I348" i="17"/>
  <c r="D349" i="17"/>
  <c r="J349" i="17" s="1"/>
  <c r="B349" i="17"/>
  <c r="C349" i="17" s="1"/>
  <c r="CI45" i="23"/>
  <c r="CM23" i="36"/>
  <c r="CJ31" i="22"/>
  <c r="BM37" i="22" l="1"/>
  <c r="EV37" i="22" s="1"/>
  <c r="BN34" i="5"/>
  <c r="N359" i="17"/>
  <c r="P359" i="17"/>
  <c r="L359" i="17"/>
  <c r="M359" i="17" s="1"/>
  <c r="S358" i="17"/>
  <c r="T358" i="17"/>
  <c r="I349" i="17"/>
  <c r="H349" i="17"/>
  <c r="G349" i="17" s="1"/>
  <c r="E350" i="17" s="1"/>
  <c r="CI47" i="23"/>
  <c r="CM45" i="36"/>
  <c r="CJ28" i="22"/>
  <c r="BO34" i="5" l="1"/>
  <c r="BN37" i="22"/>
  <c r="R359" i="17"/>
  <c r="Q359" i="17" s="1"/>
  <c r="O360" i="17" s="1"/>
  <c r="S359" i="17"/>
  <c r="T359" i="17"/>
  <c r="D350" i="17"/>
  <c r="F350" i="17"/>
  <c r="B350" i="17"/>
  <c r="H350" i="17" s="1"/>
  <c r="CI50" i="23"/>
  <c r="CI49" i="23"/>
  <c r="CM47" i="36"/>
  <c r="BQ34" i="5" l="1"/>
  <c r="BO37" i="22"/>
  <c r="L360" i="17"/>
  <c r="M360" i="17" s="1"/>
  <c r="N360" i="17"/>
  <c r="P360" i="17"/>
  <c r="R360" i="17"/>
  <c r="Q360" i="17" s="1"/>
  <c r="O361" i="17" s="1"/>
  <c r="G350" i="17"/>
  <c r="E351" i="17" s="1"/>
  <c r="D351" i="17" s="1"/>
  <c r="F351" i="17"/>
  <c r="J350" i="17"/>
  <c r="I350" i="17"/>
  <c r="C350" i="17"/>
  <c r="CI38" i="22"/>
  <c r="CI23" i="22"/>
  <c r="CJ96" i="21"/>
  <c r="CM49" i="36"/>
  <c r="BP37" i="22" l="1"/>
  <c r="H32" i="12" s="1"/>
  <c r="EX37" i="22"/>
  <c r="BQ37" i="22"/>
  <c r="EY37" i="22" s="1"/>
  <c r="BR34" i="5"/>
  <c r="P361" i="17"/>
  <c r="L361" i="17"/>
  <c r="R361" i="17" s="1"/>
  <c r="Q361" i="17" s="1"/>
  <c r="O362" i="17" s="1"/>
  <c r="N361" i="17"/>
  <c r="S360" i="17"/>
  <c r="T360" i="17"/>
  <c r="B351" i="17"/>
  <c r="C351" i="17" s="1"/>
  <c r="J351" i="17"/>
  <c r="I351" i="17"/>
  <c r="CJ99" i="21"/>
  <c r="CI17" i="22"/>
  <c r="CI33" i="22"/>
  <c r="CM50" i="36"/>
  <c r="CJ38" i="22"/>
  <c r="BR37" i="22" l="1"/>
  <c r="BS34" i="5"/>
  <c r="S361" i="17"/>
  <c r="T361" i="17"/>
  <c r="M361" i="17"/>
  <c r="L362" i="17"/>
  <c r="M362" i="17" s="1"/>
  <c r="P362" i="17"/>
  <c r="N362" i="17"/>
  <c r="H351" i="17"/>
  <c r="G351" i="17" s="1"/>
  <c r="E352" i="17" s="1"/>
  <c r="B352" i="17" s="1"/>
  <c r="CJ33" i="22"/>
  <c r="CJ23" i="22"/>
  <c r="BS37" i="22" l="1"/>
  <c r="BT34" i="5"/>
  <c r="EM37" i="22"/>
  <c r="EZ37" i="22"/>
  <c r="R362" i="17"/>
  <c r="Q362" i="17" s="1"/>
  <c r="O363" i="17" s="1"/>
  <c r="S362" i="17"/>
  <c r="T362" i="17"/>
  <c r="F352" i="17"/>
  <c r="C352" i="17"/>
  <c r="D352" i="17"/>
  <c r="H352" i="17"/>
  <c r="G352" i="17" s="1"/>
  <c r="E353" i="17" s="1"/>
  <c r="F353" i="17" s="1"/>
  <c r="CK112" i="21"/>
  <c r="CK103" i="21"/>
  <c r="CJ46" i="22"/>
  <c r="CJ17" i="22"/>
  <c r="BT37" i="22" l="1"/>
  <c r="BU34" i="5"/>
  <c r="EN37" i="22"/>
  <c r="FA37" i="22"/>
  <c r="B353" i="17"/>
  <c r="P363" i="17"/>
  <c r="N363" i="17"/>
  <c r="L363" i="17"/>
  <c r="R363" i="17" s="1"/>
  <c r="D353" i="17"/>
  <c r="I353" i="17" s="1"/>
  <c r="J352" i="17"/>
  <c r="I352" i="17"/>
  <c r="H353" i="17"/>
  <c r="G353" i="17" s="1"/>
  <c r="E354" i="17" s="1"/>
  <c r="C353" i="17"/>
  <c r="BU37" i="22" l="1"/>
  <c r="FC37" i="22" s="1"/>
  <c r="BV34" i="5"/>
  <c r="Q363" i="17"/>
  <c r="O364" i="17" s="1"/>
  <c r="L364" i="17" s="1"/>
  <c r="M364" i="17" s="1"/>
  <c r="N364" i="17"/>
  <c r="S363" i="17"/>
  <c r="T363" i="17"/>
  <c r="M363" i="17"/>
  <c r="J353" i="17"/>
  <c r="B354" i="17"/>
  <c r="H354" i="17" s="1"/>
  <c r="D354" i="17"/>
  <c r="F354" i="17"/>
  <c r="CJ12" i="23"/>
  <c r="CK28" i="22"/>
  <c r="BV37" i="22" l="1"/>
  <c r="FD37" i="22" s="1"/>
  <c r="FE37" i="22" s="1"/>
  <c r="O32" i="12" s="1"/>
  <c r="BW34" i="5"/>
  <c r="R364" i="17"/>
  <c r="P364" i="17"/>
  <c r="T364" i="17"/>
  <c r="S364" i="17"/>
  <c r="C354" i="17"/>
  <c r="G354" i="17"/>
  <c r="E355" i="17" s="1"/>
  <c r="B355" i="17" s="1"/>
  <c r="H355" i="17" s="1"/>
  <c r="I354" i="17"/>
  <c r="J354" i="17"/>
  <c r="CJ23" i="23"/>
  <c r="CN12" i="36"/>
  <c r="CK31" i="22"/>
  <c r="CK12" i="23"/>
  <c r="BW37" i="22" l="1"/>
  <c r="BX34" i="5"/>
  <c r="Q364" i="17"/>
  <c r="O365" i="17" s="1"/>
  <c r="D355" i="17"/>
  <c r="J355" i="17" s="1"/>
  <c r="F355" i="17"/>
  <c r="G355" i="17" s="1"/>
  <c r="E356" i="17" s="1"/>
  <c r="C355" i="17"/>
  <c r="CJ45" i="23"/>
  <c r="CK23" i="23"/>
  <c r="CN23" i="36"/>
  <c r="BX37" i="22" l="1"/>
  <c r="BY34" i="5"/>
  <c r="L365" i="17"/>
  <c r="R365" i="17" s="1"/>
  <c r="Q365" i="17" s="1"/>
  <c r="O366" i="17" s="1"/>
  <c r="M365" i="17"/>
  <c r="P365" i="17"/>
  <c r="N365" i="17"/>
  <c r="D356" i="17"/>
  <c r="J356" i="17" s="1"/>
  <c r="B356" i="17"/>
  <c r="C356" i="17" s="1"/>
  <c r="I355" i="17"/>
  <c r="F356" i="17"/>
  <c r="I356" i="17"/>
  <c r="H356" i="17"/>
  <c r="G356" i="17" s="1"/>
  <c r="E357" i="17" s="1"/>
  <c r="CJ47" i="23"/>
  <c r="CN45" i="36"/>
  <c r="CK45" i="23"/>
  <c r="BZ34" i="5" l="1"/>
  <c r="BY37" i="22"/>
  <c r="S365" i="17"/>
  <c r="T365" i="17"/>
  <c r="N366" i="17"/>
  <c r="P366" i="17"/>
  <c r="L366" i="17"/>
  <c r="R366" i="17" s="1"/>
  <c r="F357" i="17"/>
  <c r="B357" i="17"/>
  <c r="D357" i="17"/>
  <c r="CJ50" i="23"/>
  <c r="CJ49" i="23"/>
  <c r="CK47" i="23"/>
  <c r="CN47" i="36"/>
  <c r="BZ37" i="22" l="1"/>
  <c r="FB37" i="22" s="1"/>
  <c r="CA34" i="5"/>
  <c r="M366" i="17"/>
  <c r="S366" i="17"/>
  <c r="T366" i="17"/>
  <c r="Q366" i="17"/>
  <c r="O367" i="17" s="1"/>
  <c r="I357" i="17"/>
  <c r="J357" i="17"/>
  <c r="C357" i="17"/>
  <c r="H357" i="17"/>
  <c r="G357" i="17" s="1"/>
  <c r="E358" i="17" s="1"/>
  <c r="CK96" i="21"/>
  <c r="CK50" i="23"/>
  <c r="CN49" i="36"/>
  <c r="CK49" i="23"/>
  <c r="CL99" i="21"/>
  <c r="CL112" i="21"/>
  <c r="CB34" i="5" l="1"/>
  <c r="CB37" i="22" s="1"/>
  <c r="CC37" i="22" s="1"/>
  <c r="I32" i="12" s="1"/>
  <c r="CA37" i="22"/>
  <c r="EW37" i="22" s="1"/>
  <c r="L367" i="17"/>
  <c r="R367" i="17" s="1"/>
  <c r="Q367" i="17" s="1"/>
  <c r="O368" i="17" s="1"/>
  <c r="N367" i="17"/>
  <c r="P367" i="17"/>
  <c r="M367" i="17"/>
  <c r="F358" i="17"/>
  <c r="B358" i="17"/>
  <c r="C358" i="17" s="1"/>
  <c r="D358" i="17"/>
  <c r="CK99" i="21"/>
  <c r="CK38" i="22"/>
  <c r="CL96" i="21"/>
  <c r="CL103" i="21"/>
  <c r="CK46" i="22"/>
  <c r="S367" i="17" l="1"/>
  <c r="T367" i="17"/>
  <c r="L368" i="17"/>
  <c r="M368" i="17" s="1"/>
  <c r="N368" i="17"/>
  <c r="P368" i="17"/>
  <c r="H358" i="17"/>
  <c r="G358" i="17" s="1"/>
  <c r="E359" i="17" s="1"/>
  <c r="J358" i="17"/>
  <c r="I358" i="17"/>
  <c r="CJ25" i="22"/>
  <c r="CK33" i="22"/>
  <c r="R368" i="17" l="1"/>
  <c r="Q368" i="17" s="1"/>
  <c r="O369" i="17" s="1"/>
  <c r="T368" i="17"/>
  <c r="S368" i="17"/>
  <c r="B359" i="17"/>
  <c r="F359" i="17"/>
  <c r="D359" i="17"/>
  <c r="CJ48" i="22"/>
  <c r="CL28" i="22"/>
  <c r="CK48" i="22"/>
  <c r="N369" i="17" l="1"/>
  <c r="P369" i="17"/>
  <c r="L369" i="17"/>
  <c r="R369" i="17" s="1"/>
  <c r="M369" i="17"/>
  <c r="Q369" i="17"/>
  <c r="O370" i="17" s="1"/>
  <c r="C359" i="17"/>
  <c r="H359" i="17"/>
  <c r="G359" i="17" s="1"/>
  <c r="E360" i="17" s="1"/>
  <c r="J359" i="17"/>
  <c r="I359" i="17"/>
  <c r="CK23" i="22"/>
  <c r="CL12" i="23"/>
  <c r="CL31" i="22"/>
  <c r="CO12" i="36"/>
  <c r="P370" i="17" l="1"/>
  <c r="N370" i="17"/>
  <c r="L370" i="17"/>
  <c r="R370" i="17" s="1"/>
  <c r="Q370" i="17" s="1"/>
  <c r="O371" i="17" s="1"/>
  <c r="M370" i="17"/>
  <c r="T369" i="17"/>
  <c r="S369" i="17"/>
  <c r="D360" i="17"/>
  <c r="F360" i="17"/>
  <c r="B360" i="17"/>
  <c r="CK17" i="22"/>
  <c r="CO23" i="36"/>
  <c r="CL23" i="23"/>
  <c r="L371" i="17" l="1"/>
  <c r="M371" i="17" s="1"/>
  <c r="N371" i="17"/>
  <c r="P371" i="17"/>
  <c r="R371" i="17"/>
  <c r="Q371" i="17" s="1"/>
  <c r="O372" i="17" s="1"/>
  <c r="S370" i="17"/>
  <c r="T370" i="17"/>
  <c r="I360" i="17"/>
  <c r="J360" i="17"/>
  <c r="H360" i="17"/>
  <c r="G360" i="17" s="1"/>
  <c r="E361" i="17" s="1"/>
  <c r="C360" i="17"/>
  <c r="CK25" i="22"/>
  <c r="CL45" i="23"/>
  <c r="CO45" i="36"/>
  <c r="N372" i="17" l="1"/>
  <c r="L372" i="17"/>
  <c r="M372" i="17" s="1"/>
  <c r="P372" i="17"/>
  <c r="T371" i="17"/>
  <c r="S371" i="17"/>
  <c r="R372" i="17"/>
  <c r="Q372" i="17" s="1"/>
  <c r="O373" i="17" s="1"/>
  <c r="N373" i="17" s="1"/>
  <c r="D361" i="17"/>
  <c r="F361" i="17"/>
  <c r="B361" i="17"/>
  <c r="H361" i="17" s="1"/>
  <c r="CO47" i="36"/>
  <c r="CL47" i="23"/>
  <c r="L373" i="17" l="1"/>
  <c r="M373" i="17" s="1"/>
  <c r="P373" i="17"/>
  <c r="S372" i="17"/>
  <c r="T372" i="17"/>
  <c r="S373" i="17"/>
  <c r="T373" i="17"/>
  <c r="G361" i="17"/>
  <c r="E362" i="17" s="1"/>
  <c r="B362" i="17" s="1"/>
  <c r="H362" i="17" s="1"/>
  <c r="R373" i="17"/>
  <c r="Q373" i="17" s="1"/>
  <c r="O374" i="17" s="1"/>
  <c r="C361" i="17"/>
  <c r="D362" i="17"/>
  <c r="F362" i="17"/>
  <c r="I361" i="17"/>
  <c r="J361" i="17"/>
  <c r="CL49" i="23"/>
  <c r="CO49" i="36"/>
  <c r="L374" i="17" l="1"/>
  <c r="R374" i="17" s="1"/>
  <c r="N374" i="17"/>
  <c r="P374" i="17"/>
  <c r="Q374" i="17" s="1"/>
  <c r="O375" i="17" s="1"/>
  <c r="M374" i="17"/>
  <c r="C362" i="17"/>
  <c r="G362" i="17"/>
  <c r="E363" i="17" s="1"/>
  <c r="D363" i="17" s="1"/>
  <c r="J362" i="17"/>
  <c r="I362" i="17"/>
  <c r="CM96" i="21"/>
  <c r="CL38" i="22"/>
  <c r="CL50" i="23"/>
  <c r="CM112" i="21"/>
  <c r="CM103" i="21"/>
  <c r="CL46" i="22"/>
  <c r="P375" i="17" l="1"/>
  <c r="N375" i="17"/>
  <c r="L375" i="17"/>
  <c r="R375" i="17" s="1"/>
  <c r="M375" i="17"/>
  <c r="S374" i="17"/>
  <c r="T374" i="17"/>
  <c r="B363" i="17"/>
  <c r="C363" i="17" s="1"/>
  <c r="F363" i="17"/>
  <c r="H363" i="17"/>
  <c r="G363" i="17" s="1"/>
  <c r="E364" i="17" s="1"/>
  <c r="J363" i="17"/>
  <c r="I363" i="17"/>
  <c r="CL33" i="22"/>
  <c r="CL23" i="22"/>
  <c r="CM99" i="21"/>
  <c r="Q375" i="17" l="1"/>
  <c r="O376" i="17" s="1"/>
  <c r="N376" i="17" s="1"/>
  <c r="T375" i="17"/>
  <c r="S375" i="17"/>
  <c r="B364" i="17"/>
  <c r="H364" i="17" s="1"/>
  <c r="F364" i="17"/>
  <c r="D364" i="17"/>
  <c r="CL17" i="22"/>
  <c r="CL48" i="22"/>
  <c r="CM28" i="22"/>
  <c r="P376" i="17" l="1"/>
  <c r="L376" i="17"/>
  <c r="R376" i="17" s="1"/>
  <c r="Q376" i="17" s="1"/>
  <c r="M376" i="17"/>
  <c r="S376" i="17"/>
  <c r="T376" i="17"/>
  <c r="G364" i="17"/>
  <c r="E365" i="17" s="1"/>
  <c r="D365" i="17" s="1"/>
  <c r="C364" i="17"/>
  <c r="J364" i="17"/>
  <c r="I364" i="17"/>
  <c r="CM12" i="23"/>
  <c r="CP12" i="36"/>
  <c r="DC12" i="36" s="1"/>
  <c r="CL25" i="22"/>
  <c r="CM31" i="22"/>
  <c r="AP79" i="17" l="1"/>
  <c r="AQ66" i="17"/>
  <c r="BG23" i="5" s="1"/>
  <c r="AP74" i="17"/>
  <c r="AP84" i="17"/>
  <c r="AP49" i="17"/>
  <c r="AP36" i="17"/>
  <c r="AP21" i="17"/>
  <c r="AP44" i="17"/>
  <c r="AQ22" i="17"/>
  <c r="K23" i="5" s="1"/>
  <c r="AP25" i="17"/>
  <c r="AP82" i="17"/>
  <c r="AQ67" i="17"/>
  <c r="BH23" i="5" s="1"/>
  <c r="AQ50" i="17"/>
  <c r="AO23" i="5" s="1"/>
  <c r="AQ58" i="17"/>
  <c r="AX23" i="5" s="1"/>
  <c r="AQ15" i="17"/>
  <c r="D23" i="5" s="1"/>
  <c r="AP86" i="17"/>
  <c r="AP72" i="17"/>
  <c r="AP73" i="17"/>
  <c r="AP26" i="17"/>
  <c r="AQ59" i="17"/>
  <c r="AY23" i="5" s="1"/>
  <c r="AP68" i="17"/>
  <c r="AQ65" i="17"/>
  <c r="BF23" i="5" s="1"/>
  <c r="AQ29" i="17"/>
  <c r="S23" i="5" s="1"/>
  <c r="AQ68" i="17"/>
  <c r="BI23" i="5" s="1"/>
  <c r="AP37" i="17"/>
  <c r="AQ57" i="17"/>
  <c r="AW23" i="5" s="1"/>
  <c r="AP52" i="17"/>
  <c r="AP64" i="17"/>
  <c r="AQ46" i="17"/>
  <c r="AK23" i="5" s="1"/>
  <c r="AP85" i="17"/>
  <c r="AP27" i="17"/>
  <c r="AP20" i="17"/>
  <c r="AQ31" i="17"/>
  <c r="U23" i="5" s="1"/>
  <c r="AQ21" i="17"/>
  <c r="J23" i="5" s="1"/>
  <c r="AQ28" i="17"/>
  <c r="R23" i="5" s="1"/>
  <c r="AQ86" i="17"/>
  <c r="CB23" i="5" s="1"/>
  <c r="AP78" i="17"/>
  <c r="AQ61" i="17"/>
  <c r="BA23" i="5" s="1"/>
  <c r="AQ25" i="17"/>
  <c r="N23" i="5" s="1"/>
  <c r="AP60" i="17"/>
  <c r="AQ23" i="17"/>
  <c r="L23" i="5" s="1"/>
  <c r="AQ26" i="17"/>
  <c r="O23" i="5" s="1"/>
  <c r="AQ44" i="17"/>
  <c r="AI23" i="5" s="1"/>
  <c r="AQ79" i="17"/>
  <c r="BU23" i="5" s="1"/>
  <c r="AP35" i="17"/>
  <c r="AP43" i="17"/>
  <c r="AP47" i="17"/>
  <c r="AP48" i="17"/>
  <c r="AQ73" i="17"/>
  <c r="BN23" i="5" s="1"/>
  <c r="AP29" i="17"/>
  <c r="AQ53" i="17"/>
  <c r="AS23" i="5" s="1"/>
  <c r="AP71" i="17"/>
  <c r="AP70" i="17"/>
  <c r="AQ76" i="17"/>
  <c r="BR23" i="5" s="1"/>
  <c r="AQ60" i="17"/>
  <c r="AZ23" i="5" s="1"/>
  <c r="AP58" i="17"/>
  <c r="AP24" i="17"/>
  <c r="AQ64" i="17"/>
  <c r="BE23" i="5" s="1"/>
  <c r="AQ19" i="17"/>
  <c r="H23" i="5" s="1"/>
  <c r="AP57" i="17"/>
  <c r="AQ78" i="17"/>
  <c r="BT23" i="5" s="1"/>
  <c r="AQ85" i="17"/>
  <c r="CA23" i="5" s="1"/>
  <c r="AP66" i="17"/>
  <c r="AP50" i="17"/>
  <c r="AP33" i="17"/>
  <c r="AQ69" i="17"/>
  <c r="BJ23" i="5" s="1"/>
  <c r="AP69" i="17"/>
  <c r="AQ37" i="17"/>
  <c r="AA23" i="5" s="1"/>
  <c r="AQ52" i="17"/>
  <c r="AR23" i="5" s="1"/>
  <c r="AQ48" i="17"/>
  <c r="AM23" i="5" s="1"/>
  <c r="AP75" i="17"/>
  <c r="AQ36" i="17"/>
  <c r="Z23" i="5" s="1"/>
  <c r="AQ33" i="17"/>
  <c r="W23" i="5" s="1"/>
  <c r="AP39" i="17"/>
  <c r="AQ27" i="17"/>
  <c r="Q23" i="5" s="1"/>
  <c r="AQ17" i="17"/>
  <c r="F23" i="5" s="1"/>
  <c r="AQ20" i="17"/>
  <c r="I23" i="5" s="1"/>
  <c r="AP45" i="17"/>
  <c r="AQ45" i="17"/>
  <c r="AJ23" i="5" s="1"/>
  <c r="AP56" i="17"/>
  <c r="AQ77" i="17"/>
  <c r="BS23" i="5" s="1"/>
  <c r="AP38" i="17"/>
  <c r="AQ38" i="17"/>
  <c r="AB23" i="5" s="1"/>
  <c r="AP81" i="17"/>
  <c r="AP40" i="17"/>
  <c r="AQ41" i="17"/>
  <c r="AF23" i="5" s="1"/>
  <c r="AP55" i="17"/>
  <c r="AQ16" i="17"/>
  <c r="E23" i="5" s="1"/>
  <c r="AP51" i="17"/>
  <c r="AP15" i="17"/>
  <c r="AQ40" i="17"/>
  <c r="AE23" i="5" s="1"/>
  <c r="AQ80" i="17"/>
  <c r="BV23" i="5" s="1"/>
  <c r="AQ51" i="17"/>
  <c r="AQ23" i="5" s="1"/>
  <c r="AQ54" i="17"/>
  <c r="AT23" i="5" s="1"/>
  <c r="AQ74" i="17"/>
  <c r="BO23" i="5" s="1"/>
  <c r="AP65" i="17"/>
  <c r="AQ34" i="17"/>
  <c r="X23" i="5" s="1"/>
  <c r="AQ39" i="17"/>
  <c r="AD23" i="5" s="1"/>
  <c r="AP54" i="17"/>
  <c r="AP16" i="17"/>
  <c r="AQ83" i="17"/>
  <c r="BY23" i="5" s="1"/>
  <c r="AQ18" i="17"/>
  <c r="G23" i="5" s="1"/>
  <c r="AQ62" i="17"/>
  <c r="BB23" i="5" s="1"/>
  <c r="AP63" i="17"/>
  <c r="AP76" i="17"/>
  <c r="AP34" i="17"/>
  <c r="AP23" i="17"/>
  <c r="AQ56" i="17"/>
  <c r="AV23" i="5" s="1"/>
  <c r="AQ49" i="17"/>
  <c r="AN23" i="5" s="1"/>
  <c r="AP41" i="17"/>
  <c r="AP80" i="17"/>
  <c r="AP67" i="17"/>
  <c r="AQ55" i="17"/>
  <c r="AU23" i="5" s="1"/>
  <c r="AP59" i="17"/>
  <c r="AQ63" i="17"/>
  <c r="BD23" i="5" s="1"/>
  <c r="AP22" i="17"/>
  <c r="AP30" i="17"/>
  <c r="AP83" i="17"/>
  <c r="AP62" i="17"/>
  <c r="AP61" i="17"/>
  <c r="AQ35" i="17"/>
  <c r="Y23" i="5" s="1"/>
  <c r="AP19" i="17"/>
  <c r="AQ42" i="17"/>
  <c r="AG23" i="5" s="1"/>
  <c r="AP28" i="17"/>
  <c r="AQ43" i="17"/>
  <c r="AH23" i="5" s="1"/>
  <c r="AP53" i="17"/>
  <c r="AQ82" i="17"/>
  <c r="BX23" i="5" s="1"/>
  <c r="AQ75" i="17"/>
  <c r="BQ23" i="5" s="1"/>
  <c r="AQ24" i="17"/>
  <c r="M23" i="5" s="1"/>
  <c r="AQ30" i="17"/>
  <c r="T23" i="5" s="1"/>
  <c r="AP46" i="17"/>
  <c r="AQ70" i="17"/>
  <c r="BK23" i="5" s="1"/>
  <c r="AP17" i="17"/>
  <c r="AQ84" i="17"/>
  <c r="BZ23" i="5" s="1"/>
  <c r="AQ32" i="17"/>
  <c r="V23" i="5" s="1"/>
  <c r="AP32" i="17"/>
  <c r="AP42" i="17"/>
  <c r="AQ81" i="17"/>
  <c r="BW23" i="5" s="1"/>
  <c r="AP31" i="17"/>
  <c r="AQ72" i="17"/>
  <c r="BM23" i="5" s="1"/>
  <c r="AQ71" i="17"/>
  <c r="BL23" i="5" s="1"/>
  <c r="AP18" i="17"/>
  <c r="AQ47" i="17"/>
  <c r="AL23" i="5" s="1"/>
  <c r="AP77" i="17"/>
  <c r="F365" i="17"/>
  <c r="B365" i="17"/>
  <c r="C365" i="17" s="1"/>
  <c r="I365" i="17"/>
  <c r="J365" i="17"/>
  <c r="CP23" i="36"/>
  <c r="DC23" i="36" s="1"/>
  <c r="CM23" i="23"/>
  <c r="AR77" i="17" l="1"/>
  <c r="BS18" i="5"/>
  <c r="BS28" i="5" s="1"/>
  <c r="BM36" i="23"/>
  <c r="EV36" i="23" s="1"/>
  <c r="BM36" i="36"/>
  <c r="EV36" i="36" s="1"/>
  <c r="V18" i="5"/>
  <c r="V28" i="5" s="1"/>
  <c r="AR32" i="17"/>
  <c r="BK36" i="23"/>
  <c r="ET36" i="23" s="1"/>
  <c r="BK36" i="36"/>
  <c r="ET36" i="36" s="1"/>
  <c r="BQ36" i="23"/>
  <c r="BQ36" i="36"/>
  <c r="CC23" i="5"/>
  <c r="AR28" i="17"/>
  <c r="R18" i="5"/>
  <c r="R28" i="5" s="1"/>
  <c r="AR61" i="17"/>
  <c r="BA18" i="5"/>
  <c r="BA28" i="5" s="1"/>
  <c r="K18" i="5"/>
  <c r="K28" i="5" s="1"/>
  <c r="AR22" i="17"/>
  <c r="AR67" i="17"/>
  <c r="BH18" i="5"/>
  <c r="BH28" i="5" s="1"/>
  <c r="AV36" i="23"/>
  <c r="ED36" i="23" s="1"/>
  <c r="AV36" i="36"/>
  <c r="ED36" i="36" s="1"/>
  <c r="BD18" i="5"/>
  <c r="AR63" i="17"/>
  <c r="AR16" i="17"/>
  <c r="E18" i="5"/>
  <c r="E28" i="5" s="1"/>
  <c r="BF18" i="5"/>
  <c r="BF28" i="5" s="1"/>
  <c r="AR65" i="17"/>
  <c r="BV36" i="23"/>
  <c r="FD36" i="23" s="1"/>
  <c r="BV36" i="36"/>
  <c r="FD36" i="36" s="1"/>
  <c r="E36" i="23"/>
  <c r="E36" i="36"/>
  <c r="BW18" i="5"/>
  <c r="BW28" i="5" s="1"/>
  <c r="AR81" i="17"/>
  <c r="AR56" i="17"/>
  <c r="AV18" i="5"/>
  <c r="AV28" i="5" s="1"/>
  <c r="F36" i="23"/>
  <c r="F36" i="36"/>
  <c r="Z36" i="23"/>
  <c r="DI36" i="23" s="1"/>
  <c r="Z36" i="36"/>
  <c r="DI36" i="36" s="1"/>
  <c r="AA36" i="23"/>
  <c r="DJ36" i="23" s="1"/>
  <c r="AA36" i="36"/>
  <c r="DJ36" i="36" s="1"/>
  <c r="AO18" i="5"/>
  <c r="AO28" i="5" s="1"/>
  <c r="AR50" i="17"/>
  <c r="AW18" i="5"/>
  <c r="AW28" i="5" s="1"/>
  <c r="AR57" i="17"/>
  <c r="AX18" i="5"/>
  <c r="AX28" i="5" s="1"/>
  <c r="AR58" i="17"/>
  <c r="BL18" i="5"/>
  <c r="BL28" i="5" s="1"/>
  <c r="AR71" i="17"/>
  <c r="AR48" i="17"/>
  <c r="AM18" i="5"/>
  <c r="AM28" i="5" s="1"/>
  <c r="BU36" i="36"/>
  <c r="FC36" i="36" s="1"/>
  <c r="BU36" i="23"/>
  <c r="FC36" i="23" s="1"/>
  <c r="AZ18" i="5"/>
  <c r="AZ28" i="5" s="1"/>
  <c r="AR60" i="17"/>
  <c r="CB36" i="36"/>
  <c r="CB36" i="23"/>
  <c r="I18" i="5"/>
  <c r="I28" i="5" s="1"/>
  <c r="AR20" i="17"/>
  <c r="BE18" i="5"/>
  <c r="BE28" i="5" s="1"/>
  <c r="AR64" i="17"/>
  <c r="BI36" i="36"/>
  <c r="EQ36" i="36" s="1"/>
  <c r="BI36" i="23"/>
  <c r="EQ36" i="23" s="1"/>
  <c r="AY36" i="36"/>
  <c r="EH36" i="36" s="1"/>
  <c r="AY36" i="23"/>
  <c r="EH36" i="23" s="1"/>
  <c r="CB18" i="5"/>
  <c r="CB28" i="5" s="1"/>
  <c r="AR86" i="17"/>
  <c r="BH36" i="23"/>
  <c r="EP36" i="23" s="1"/>
  <c r="BH36" i="36"/>
  <c r="EP36" i="36" s="1"/>
  <c r="AR44" i="17"/>
  <c r="AI18" i="5"/>
  <c r="AI28" i="5" s="1"/>
  <c r="BZ18" i="5"/>
  <c r="BZ28" i="5" s="1"/>
  <c r="AR84" i="17"/>
  <c r="AL36" i="23"/>
  <c r="DU36" i="23" s="1"/>
  <c r="AL36" i="36"/>
  <c r="DU36" i="36" s="1"/>
  <c r="U18" i="5"/>
  <c r="U28" i="5" s="1"/>
  <c r="AR31" i="17"/>
  <c r="V36" i="23"/>
  <c r="DB36" i="23" s="1"/>
  <c r="V36" i="36"/>
  <c r="DB36" i="36" s="1"/>
  <c r="AK18" i="5"/>
  <c r="AK28" i="5" s="1"/>
  <c r="AR46" i="17"/>
  <c r="BX36" i="23"/>
  <c r="BX36" i="36"/>
  <c r="AG36" i="36"/>
  <c r="DO36" i="36" s="1"/>
  <c r="AG36" i="23"/>
  <c r="DO36" i="23" s="1"/>
  <c r="AR62" i="17"/>
  <c r="BB18" i="5"/>
  <c r="BB28" i="5" s="1"/>
  <c r="BP23" i="5"/>
  <c r="BD36" i="36"/>
  <c r="BD36" i="23"/>
  <c r="AR80" i="17"/>
  <c r="BV18" i="5"/>
  <c r="BV28" i="5" s="1"/>
  <c r="L18" i="5"/>
  <c r="L28" i="5" s="1"/>
  <c r="AR23" i="17"/>
  <c r="BB36" i="36"/>
  <c r="EK36" i="36" s="1"/>
  <c r="BB36" i="23"/>
  <c r="EK36" i="23" s="1"/>
  <c r="AT18" i="5"/>
  <c r="AT28" i="5" s="1"/>
  <c r="AR54" i="17"/>
  <c r="BO36" i="23"/>
  <c r="EX36" i="23" s="1"/>
  <c r="BO36" i="36"/>
  <c r="EX36" i="36" s="1"/>
  <c r="AE36" i="23"/>
  <c r="DM36" i="23" s="1"/>
  <c r="AE36" i="36"/>
  <c r="DM36" i="36" s="1"/>
  <c r="AU18" i="5"/>
  <c r="AU28" i="5" s="1"/>
  <c r="AR55" i="17"/>
  <c r="AB36" i="23"/>
  <c r="DK36" i="23" s="1"/>
  <c r="AB36" i="36"/>
  <c r="DK36" i="36" s="1"/>
  <c r="AJ36" i="36"/>
  <c r="DS36" i="36" s="1"/>
  <c r="AJ36" i="23"/>
  <c r="DS36" i="23" s="1"/>
  <c r="Q36" i="36"/>
  <c r="Q36" i="23"/>
  <c r="AC23" i="5"/>
  <c r="BQ18" i="5"/>
  <c r="AR75" i="17"/>
  <c r="BJ18" i="5"/>
  <c r="BJ28" i="5" s="1"/>
  <c r="AR69" i="17"/>
  <c r="AR66" i="17"/>
  <c r="BG18" i="5"/>
  <c r="BG28" i="5" s="1"/>
  <c r="H36" i="36"/>
  <c r="H36" i="23"/>
  <c r="AZ36" i="23"/>
  <c r="EI36" i="23" s="1"/>
  <c r="AZ36" i="36"/>
  <c r="EI36" i="36" s="1"/>
  <c r="AS36" i="36"/>
  <c r="EA36" i="36" s="1"/>
  <c r="AS36" i="23"/>
  <c r="EA36" i="23" s="1"/>
  <c r="AR47" i="17"/>
  <c r="AL18" i="5"/>
  <c r="AL28" i="5" s="1"/>
  <c r="AI36" i="23"/>
  <c r="DQ36" i="23" s="1"/>
  <c r="AI36" i="36"/>
  <c r="DQ36" i="36" s="1"/>
  <c r="N36" i="23"/>
  <c r="CU36" i="23" s="1"/>
  <c r="N36" i="36"/>
  <c r="CU36" i="36" s="1"/>
  <c r="R36" i="36"/>
  <c r="CX36" i="36" s="1"/>
  <c r="R36" i="23"/>
  <c r="CX36" i="23" s="1"/>
  <c r="AR27" i="17"/>
  <c r="Q18" i="5"/>
  <c r="AR18" i="5"/>
  <c r="AR28" i="5" s="1"/>
  <c r="AR52" i="17"/>
  <c r="S36" i="36"/>
  <c r="CY36" i="36" s="1"/>
  <c r="S36" i="23"/>
  <c r="CY36" i="23" s="1"/>
  <c r="AR26" i="17"/>
  <c r="O18" i="5"/>
  <c r="O28" i="5" s="1"/>
  <c r="D36" i="36"/>
  <c r="D36" i="23"/>
  <c r="D33" i="5"/>
  <c r="P23" i="5"/>
  <c r="BX18" i="5"/>
  <c r="BX28" i="5" s="1"/>
  <c r="AR82" i="17"/>
  <c r="AR21" i="17"/>
  <c r="J18" i="5"/>
  <c r="J28" i="5" s="1"/>
  <c r="BO18" i="5"/>
  <c r="BO28" i="5" s="1"/>
  <c r="AR74" i="17"/>
  <c r="G18" i="5"/>
  <c r="G28" i="5" s="1"/>
  <c r="AR18" i="17"/>
  <c r="BW36" i="23"/>
  <c r="BW36" i="36"/>
  <c r="BZ36" i="23"/>
  <c r="BZ36" i="36"/>
  <c r="T36" i="36"/>
  <c r="CZ36" i="36" s="1"/>
  <c r="T36" i="23"/>
  <c r="CZ36" i="23" s="1"/>
  <c r="AR53" i="17"/>
  <c r="AS18" i="5"/>
  <c r="AS28" i="5" s="1"/>
  <c r="H18" i="5"/>
  <c r="H28" i="5" s="1"/>
  <c r="AR19" i="17"/>
  <c r="BY18" i="5"/>
  <c r="BY28" i="5" s="1"/>
  <c r="AR83" i="17"/>
  <c r="AR59" i="17"/>
  <c r="AY18" i="5"/>
  <c r="AY28" i="5" s="1"/>
  <c r="AF18" i="5"/>
  <c r="AF28" i="5" s="1"/>
  <c r="AR41" i="17"/>
  <c r="AR34" i="17"/>
  <c r="X18" i="5"/>
  <c r="X28" i="5" s="1"/>
  <c r="G36" i="23"/>
  <c r="G36" i="36"/>
  <c r="AD36" i="23"/>
  <c r="AP23" i="5"/>
  <c r="AD36" i="36"/>
  <c r="AT36" i="23"/>
  <c r="EB36" i="23" s="1"/>
  <c r="AT36" i="36"/>
  <c r="EB36" i="36" s="1"/>
  <c r="AR15" i="17"/>
  <c r="D18" i="5"/>
  <c r="AF36" i="36"/>
  <c r="DN36" i="36" s="1"/>
  <c r="AF36" i="23"/>
  <c r="DN36" i="23" s="1"/>
  <c r="AR38" i="17"/>
  <c r="AB18" i="5"/>
  <c r="AB28" i="5" s="1"/>
  <c r="AJ18" i="5"/>
  <c r="AJ28" i="5" s="1"/>
  <c r="AR45" i="17"/>
  <c r="AD18" i="5"/>
  <c r="AR39" i="17"/>
  <c r="AM36" i="23"/>
  <c r="DV36" i="23" s="1"/>
  <c r="AM36" i="36"/>
  <c r="DV36" i="36" s="1"/>
  <c r="BJ36" i="23"/>
  <c r="ES36" i="23" s="1"/>
  <c r="BJ36" i="36"/>
  <c r="ES36" i="36" s="1"/>
  <c r="CA36" i="36"/>
  <c r="CA36" i="23"/>
  <c r="BE36" i="23"/>
  <c r="EM36" i="23" s="1"/>
  <c r="BE36" i="36"/>
  <c r="EM36" i="36" s="1"/>
  <c r="BR36" i="23"/>
  <c r="EZ36" i="23" s="1"/>
  <c r="BR36" i="36"/>
  <c r="EZ36" i="36" s="1"/>
  <c r="S18" i="5"/>
  <c r="S28" i="5" s="1"/>
  <c r="AR29" i="17"/>
  <c r="AR43" i="17"/>
  <c r="AH18" i="5"/>
  <c r="AH28" i="5" s="1"/>
  <c r="O36" i="36"/>
  <c r="CV36" i="36" s="1"/>
  <c r="O36" i="23"/>
  <c r="CV36" i="23" s="1"/>
  <c r="BA36" i="36"/>
  <c r="EJ36" i="36" s="1"/>
  <c r="BA36" i="23"/>
  <c r="EJ36" i="23" s="1"/>
  <c r="J36" i="23"/>
  <c r="CQ36" i="23" s="1"/>
  <c r="J36" i="36"/>
  <c r="CQ36" i="36" s="1"/>
  <c r="CA18" i="5"/>
  <c r="CA28" i="5" s="1"/>
  <c r="AR85" i="17"/>
  <c r="AW36" i="36"/>
  <c r="EF36" i="36" s="1"/>
  <c r="AW36" i="23"/>
  <c r="EF36" i="23" s="1"/>
  <c r="BF36" i="36"/>
  <c r="EN36" i="36" s="1"/>
  <c r="BF36" i="23"/>
  <c r="EN36" i="23" s="1"/>
  <c r="AR73" i="17"/>
  <c r="BN18" i="5"/>
  <c r="BN28" i="5" s="1"/>
  <c r="AX36" i="23"/>
  <c r="EG36" i="23" s="1"/>
  <c r="AX36" i="36"/>
  <c r="EG36" i="36" s="1"/>
  <c r="N18" i="5"/>
  <c r="N28" i="5" s="1"/>
  <c r="AR25" i="17"/>
  <c r="AR36" i="17"/>
  <c r="Z18" i="5"/>
  <c r="Z28" i="5" s="1"/>
  <c r="BG36" i="36"/>
  <c r="EO36" i="36" s="1"/>
  <c r="BG36" i="23"/>
  <c r="EO36" i="23" s="1"/>
  <c r="BL36" i="23"/>
  <c r="EU36" i="23" s="1"/>
  <c r="BL36" i="36"/>
  <c r="EU36" i="36" s="1"/>
  <c r="AR42" i="17"/>
  <c r="AG18" i="5"/>
  <c r="AG28" i="5" s="1"/>
  <c r="AR17" i="17"/>
  <c r="F18" i="5"/>
  <c r="F28" i="5" s="1"/>
  <c r="M36" i="23"/>
  <c r="CT36" i="23" s="1"/>
  <c r="M36" i="36"/>
  <c r="CT36" i="36" s="1"/>
  <c r="AH36" i="36"/>
  <c r="DP36" i="36" s="1"/>
  <c r="AH36" i="23"/>
  <c r="DP36" i="23" s="1"/>
  <c r="Y36" i="23"/>
  <c r="DH36" i="23" s="1"/>
  <c r="Y36" i="36"/>
  <c r="DH36" i="36" s="1"/>
  <c r="T18" i="5"/>
  <c r="T28" i="5" s="1"/>
  <c r="AR30" i="17"/>
  <c r="AU36" i="36"/>
  <c r="EC36" i="36" s="1"/>
  <c r="AU36" i="23"/>
  <c r="EC36" i="23" s="1"/>
  <c r="AN36" i="23"/>
  <c r="DW36" i="23" s="1"/>
  <c r="AN36" i="36"/>
  <c r="DW36" i="36" s="1"/>
  <c r="AR76" i="17"/>
  <c r="BR18" i="5"/>
  <c r="BR28" i="5" s="1"/>
  <c r="BY36" i="23"/>
  <c r="BY36" i="36"/>
  <c r="X36" i="36"/>
  <c r="DG36" i="36" s="1"/>
  <c r="X36" i="23"/>
  <c r="DG36" i="23" s="1"/>
  <c r="BC23" i="5"/>
  <c r="AQ36" i="36"/>
  <c r="AQ36" i="23"/>
  <c r="AR51" i="17"/>
  <c r="AQ18" i="5"/>
  <c r="AR40" i="17"/>
  <c r="AE18" i="5"/>
  <c r="AE28" i="5" s="1"/>
  <c r="BS36" i="23"/>
  <c r="FA36" i="23" s="1"/>
  <c r="BS36" i="36"/>
  <c r="FA36" i="36" s="1"/>
  <c r="I36" i="36"/>
  <c r="I36" i="23"/>
  <c r="W36" i="36"/>
  <c r="DF36" i="36" s="1"/>
  <c r="W36" i="23"/>
  <c r="DF36" i="23" s="1"/>
  <c r="AR36" i="23"/>
  <c r="DZ36" i="23" s="1"/>
  <c r="AR36" i="36"/>
  <c r="DZ36" i="36" s="1"/>
  <c r="W18" i="5"/>
  <c r="W28" i="5" s="1"/>
  <c r="AR33" i="17"/>
  <c r="BT36" i="23"/>
  <c r="FB36" i="23" s="1"/>
  <c r="BT36" i="36"/>
  <c r="FB36" i="36" s="1"/>
  <c r="M18" i="5"/>
  <c r="M28" i="5" s="1"/>
  <c r="AR24" i="17"/>
  <c r="AR70" i="17"/>
  <c r="BK18" i="5"/>
  <c r="BK28" i="5" s="1"/>
  <c r="BN36" i="23"/>
  <c r="EW36" i="23" s="1"/>
  <c r="BN36" i="36"/>
  <c r="EW36" i="36" s="1"/>
  <c r="Y18" i="5"/>
  <c r="Y28" i="5" s="1"/>
  <c r="AR35" i="17"/>
  <c r="L36" i="36"/>
  <c r="CS36" i="36" s="1"/>
  <c r="L36" i="23"/>
  <c r="CS36" i="23" s="1"/>
  <c r="BT18" i="5"/>
  <c r="BT28" i="5" s="1"/>
  <c r="AR78" i="17"/>
  <c r="U36" i="36"/>
  <c r="DA36" i="36" s="1"/>
  <c r="U36" i="23"/>
  <c r="DA36" i="23" s="1"/>
  <c r="AK36" i="36"/>
  <c r="DT36" i="36" s="1"/>
  <c r="AK36" i="23"/>
  <c r="DT36" i="23" s="1"/>
  <c r="AR37" i="17"/>
  <c r="AA18" i="5"/>
  <c r="AA28" i="5" s="1"/>
  <c r="AR68" i="17"/>
  <c r="BI18" i="5"/>
  <c r="BI28" i="5" s="1"/>
  <c r="AR72" i="17"/>
  <c r="BM18" i="5"/>
  <c r="BM28" i="5" s="1"/>
  <c r="AO36" i="23"/>
  <c r="DX36" i="23" s="1"/>
  <c r="AO36" i="36"/>
  <c r="DX36" i="36" s="1"/>
  <c r="K36" i="23"/>
  <c r="CR36" i="23" s="1"/>
  <c r="K36" i="36"/>
  <c r="CR36" i="36" s="1"/>
  <c r="AN18" i="5"/>
  <c r="AN28" i="5" s="1"/>
  <c r="AR49" i="17"/>
  <c r="BU18" i="5"/>
  <c r="BU28" i="5" s="1"/>
  <c r="AR79" i="17"/>
  <c r="H365" i="17"/>
  <c r="G365" i="17" s="1"/>
  <c r="E366" i="17" s="1"/>
  <c r="F366" i="17" s="1"/>
  <c r="CM45" i="23"/>
  <c r="CP45" i="36"/>
  <c r="DC45" i="36" s="1"/>
  <c r="DL36" i="23" l="1"/>
  <c r="DR36" i="23" s="1"/>
  <c r="L157" i="12" s="1"/>
  <c r="AP36" i="23"/>
  <c r="F157" i="12" s="1"/>
  <c r="P36" i="36"/>
  <c r="CC18" i="5"/>
  <c r="BQ28" i="5"/>
  <c r="CC28" i="5" s="1"/>
  <c r="B366" i="17"/>
  <c r="C366" i="17" s="1"/>
  <c r="D366" i="17"/>
  <c r="J366" i="17" s="1"/>
  <c r="BC18" i="5"/>
  <c r="AQ28" i="5"/>
  <c r="BC28" i="5" s="1"/>
  <c r="D28" i="5"/>
  <c r="P28" i="5" s="1"/>
  <c r="P18" i="5"/>
  <c r="AP36" i="36"/>
  <c r="DL36" i="36"/>
  <c r="DR36" i="36" s="1"/>
  <c r="E33" i="5"/>
  <c r="D36" i="22"/>
  <c r="CW36" i="23"/>
  <c r="DE36" i="23" s="1"/>
  <c r="K157" i="12" s="1"/>
  <c r="AC36" i="23"/>
  <c r="E157" i="12" s="1"/>
  <c r="BP36" i="23"/>
  <c r="H157" i="12" s="1"/>
  <c r="EL36" i="23"/>
  <c r="ER36" i="23" s="1"/>
  <c r="N157" i="12" s="1"/>
  <c r="BP18" i="5"/>
  <c r="BD28" i="5"/>
  <c r="BP28" i="5" s="1"/>
  <c r="CC36" i="36"/>
  <c r="EY36" i="36"/>
  <c r="FE36" i="36" s="1"/>
  <c r="DY36" i="36"/>
  <c r="EE36" i="36" s="1"/>
  <c r="BC36" i="36"/>
  <c r="H366" i="17"/>
  <c r="G366" i="17" s="1"/>
  <c r="E367" i="17" s="1"/>
  <c r="B367" i="17" s="1"/>
  <c r="C367" i="17" s="1"/>
  <c r="DY36" i="23"/>
  <c r="EE36" i="23" s="1"/>
  <c r="M157" i="12" s="1"/>
  <c r="BC36" i="23"/>
  <c r="G157" i="12" s="1"/>
  <c r="AD28" i="5"/>
  <c r="AP28" i="5" s="1"/>
  <c r="AP18" i="5"/>
  <c r="P36" i="23"/>
  <c r="D157" i="12" s="1"/>
  <c r="AC18" i="5"/>
  <c r="Q28" i="5"/>
  <c r="AC28" i="5" s="1"/>
  <c r="CW36" i="36"/>
  <c r="DD36" i="36" s="1"/>
  <c r="AC36" i="36"/>
  <c r="BP36" i="36"/>
  <c r="EL36" i="36"/>
  <c r="ER36" i="36" s="1"/>
  <c r="EY36" i="23"/>
  <c r="FE36" i="23" s="1"/>
  <c r="O157" i="12" s="1"/>
  <c r="CC36" i="23"/>
  <c r="I157" i="12" s="1"/>
  <c r="I366" i="17"/>
  <c r="D367" i="17"/>
  <c r="I367" i="17" s="1"/>
  <c r="F367" i="17"/>
  <c r="H367" i="17"/>
  <c r="CP47" i="36"/>
  <c r="DC47" i="36" s="1"/>
  <c r="CM47" i="23"/>
  <c r="F33" i="5" l="1"/>
  <c r="E36" i="22"/>
  <c r="DD36" i="23"/>
  <c r="DE36" i="36"/>
  <c r="G367" i="17"/>
  <c r="E368" i="17" s="1"/>
  <c r="B368" i="17" s="1"/>
  <c r="C368" i="17" s="1"/>
  <c r="J367" i="17"/>
  <c r="CM49" i="23"/>
  <c r="CP49" i="36"/>
  <c r="DC49" i="36" s="1"/>
  <c r="D368" i="17" l="1"/>
  <c r="J368" i="17" s="1"/>
  <c r="F36" i="22"/>
  <c r="G33" i="5"/>
  <c r="I368" i="17"/>
  <c r="H368" i="17"/>
  <c r="F368" i="17"/>
  <c r="CN96" i="21"/>
  <c r="CM38" i="22"/>
  <c r="CM50" i="23"/>
  <c r="CN112" i="21"/>
  <c r="CN103" i="21"/>
  <c r="CM46" i="22"/>
  <c r="H33" i="5" l="1"/>
  <c r="G36" i="22"/>
  <c r="G368" i="17"/>
  <c r="E369" i="17" s="1"/>
  <c r="CM33" i="22"/>
  <c r="CM23" i="22"/>
  <c r="CN99" i="21"/>
  <c r="I33" i="5" l="1"/>
  <c r="H36" i="22"/>
  <c r="D369" i="17"/>
  <c r="F369" i="17"/>
  <c r="B369" i="17"/>
  <c r="CM17" i="22"/>
  <c r="CM48" i="22"/>
  <c r="CN28" i="22"/>
  <c r="J33" i="5" l="1"/>
  <c r="I36" i="22"/>
  <c r="C369" i="17"/>
  <c r="H369" i="17"/>
  <c r="G369" i="17" s="1"/>
  <c r="E370" i="17" s="1"/>
  <c r="I369" i="17"/>
  <c r="J369" i="17"/>
  <c r="CN12" i="23"/>
  <c r="CN31" i="22"/>
  <c r="CM25" i="22"/>
  <c r="K33" i="5" l="1"/>
  <c r="J36" i="22"/>
  <c r="CQ36" i="22" s="1"/>
  <c r="D370" i="17"/>
  <c r="B370" i="17"/>
  <c r="C370" i="17" s="1"/>
  <c r="F370" i="17"/>
  <c r="CN23" i="23"/>
  <c r="H370" i="17" l="1"/>
  <c r="G370" i="17" s="1"/>
  <c r="E371" i="17" s="1"/>
  <c r="B371" i="17" s="1"/>
  <c r="C371" i="17" s="1"/>
  <c r="L33" i="5"/>
  <c r="K36" i="22"/>
  <c r="CR36" i="22" s="1"/>
  <c r="D371" i="17"/>
  <c r="F371" i="17"/>
  <c r="J370" i="17"/>
  <c r="I370" i="17"/>
  <c r="CN45" i="23"/>
  <c r="CN49" i="23"/>
  <c r="M33" i="5" l="1"/>
  <c r="L36" i="22"/>
  <c r="J371" i="17"/>
  <c r="I371" i="17"/>
  <c r="H371" i="17"/>
  <c r="G371" i="17" s="1"/>
  <c r="E372" i="17" s="1"/>
  <c r="CN47" i="23"/>
  <c r="CN50" i="23"/>
  <c r="CG36" i="22" l="1"/>
  <c r="CS36" i="22"/>
  <c r="N33" i="5"/>
  <c r="M36" i="22"/>
  <c r="CT36" i="22" s="1"/>
  <c r="D372" i="17"/>
  <c r="B372" i="17"/>
  <c r="C372" i="17" s="1"/>
  <c r="F372" i="17"/>
  <c r="H372" i="17"/>
  <c r="G372" i="17" s="1"/>
  <c r="E373" i="17" s="1"/>
  <c r="F373" i="17" s="1"/>
  <c r="N36" i="22" l="1"/>
  <c r="CU36" i="22" s="1"/>
  <c r="O33" i="5"/>
  <c r="B373" i="17"/>
  <c r="H373" i="17" s="1"/>
  <c r="G373" i="17" s="1"/>
  <c r="E374" i="17" s="1"/>
  <c r="B374" i="17" s="1"/>
  <c r="D373" i="17"/>
  <c r="J372" i="17"/>
  <c r="I372" i="17"/>
  <c r="C373" i="17"/>
  <c r="CN38" i="22"/>
  <c r="CO96" i="21"/>
  <c r="CO103" i="21"/>
  <c r="F374" i="17" l="1"/>
  <c r="D374" i="17"/>
  <c r="H374" i="17"/>
  <c r="C374" i="17"/>
  <c r="O36" i="22"/>
  <c r="Q33" i="5"/>
  <c r="I373" i="17"/>
  <c r="J373" i="17"/>
  <c r="G374" i="17"/>
  <c r="E375" i="17" s="1"/>
  <c r="J374" i="17"/>
  <c r="I374" i="17"/>
  <c r="CO99" i="21"/>
  <c r="CN33" i="22"/>
  <c r="CV36" i="22" l="1"/>
  <c r="P36" i="22"/>
  <c r="D31" i="12" s="1"/>
  <c r="R33" i="5"/>
  <c r="Q36" i="22"/>
  <c r="CW36" i="22" s="1"/>
  <c r="F375" i="17"/>
  <c r="D375" i="17"/>
  <c r="B375" i="17"/>
  <c r="C375" i="17" s="1"/>
  <c r="CN48" i="22"/>
  <c r="CO28" i="22"/>
  <c r="R36" i="22" l="1"/>
  <c r="CX36" i="22" s="1"/>
  <c r="S33" i="5"/>
  <c r="I375" i="17"/>
  <c r="J375" i="17"/>
  <c r="H375" i="17"/>
  <c r="G375" i="17" s="1"/>
  <c r="E376" i="17" s="1"/>
  <c r="CO12" i="23"/>
  <c r="CO31" i="22"/>
  <c r="S36" i="22" l="1"/>
  <c r="CY36" i="22" s="1"/>
  <c r="T33" i="5"/>
  <c r="B376" i="17"/>
  <c r="C376" i="17" s="1"/>
  <c r="D376" i="17"/>
  <c r="F376" i="17"/>
  <c r="CO23" i="23"/>
  <c r="H376" i="17" l="1"/>
  <c r="G376" i="17" s="1"/>
  <c r="U33" i="5"/>
  <c r="T36" i="22"/>
  <c r="CZ36" i="22" s="1"/>
  <c r="I376" i="17"/>
  <c r="J376" i="17"/>
  <c r="CO45" i="23"/>
  <c r="U36" i="22" l="1"/>
  <c r="DA36" i="22" s="1"/>
  <c r="V33" i="5"/>
  <c r="AI20" i="17"/>
  <c r="AI82" i="17"/>
  <c r="AI52" i="17"/>
  <c r="AI49" i="17"/>
  <c r="AI55" i="17"/>
  <c r="AI79" i="17"/>
  <c r="AI69" i="17"/>
  <c r="AJ43" i="17"/>
  <c r="AH22" i="5" s="1"/>
  <c r="AJ59" i="17"/>
  <c r="AY22" i="5" s="1"/>
  <c r="AJ81" i="17"/>
  <c r="BW22" i="5" s="1"/>
  <c r="AJ31" i="17"/>
  <c r="U22" i="5" s="1"/>
  <c r="AI84" i="17"/>
  <c r="AJ56" i="17"/>
  <c r="AV22" i="5" s="1"/>
  <c r="AI59" i="17"/>
  <c r="AI41" i="17"/>
  <c r="AI18" i="17"/>
  <c r="AJ75" i="17"/>
  <c r="BQ22" i="5" s="1"/>
  <c r="AI29" i="17"/>
  <c r="AJ70" i="17"/>
  <c r="BK22" i="5" s="1"/>
  <c r="AJ39" i="17"/>
  <c r="AD22" i="5" s="1"/>
  <c r="AJ16" i="17"/>
  <c r="E22" i="5" s="1"/>
  <c r="AJ24" i="17"/>
  <c r="M22" i="5" s="1"/>
  <c r="AJ52" i="17"/>
  <c r="AR22" i="5" s="1"/>
  <c r="AJ47" i="17"/>
  <c r="AL22" i="5" s="1"/>
  <c r="AI33" i="17"/>
  <c r="AJ50" i="17"/>
  <c r="AO22" i="5" s="1"/>
  <c r="AJ58" i="17"/>
  <c r="AX22" i="5" s="1"/>
  <c r="AJ21" i="17"/>
  <c r="J22" i="5" s="1"/>
  <c r="AI62" i="17"/>
  <c r="AI28" i="17"/>
  <c r="AI73" i="17"/>
  <c r="AI48" i="17"/>
  <c r="AJ74" i="17"/>
  <c r="BO22" i="5" s="1"/>
  <c r="AI71" i="17"/>
  <c r="AI44" i="17"/>
  <c r="AJ68" i="17"/>
  <c r="BI22" i="5" s="1"/>
  <c r="AJ82" i="17"/>
  <c r="BX22" i="5" s="1"/>
  <c r="AI57" i="17"/>
  <c r="AI80" i="17"/>
  <c r="AI68" i="17"/>
  <c r="AJ69" i="17"/>
  <c r="BJ22" i="5" s="1"/>
  <c r="AI21" i="17"/>
  <c r="AI53" i="17"/>
  <c r="AJ41" i="17"/>
  <c r="AF22" i="5" s="1"/>
  <c r="AI45" i="17"/>
  <c r="AI42" i="17"/>
  <c r="AJ29" i="17"/>
  <c r="S22" i="5" s="1"/>
  <c r="AJ79" i="17"/>
  <c r="BU22" i="5" s="1"/>
  <c r="AI35" i="17"/>
  <c r="AJ60" i="17"/>
  <c r="AZ22" i="5" s="1"/>
  <c r="AJ40" i="17"/>
  <c r="AE22" i="5" s="1"/>
  <c r="AJ42" i="17"/>
  <c r="AG22" i="5" s="1"/>
  <c r="AJ37" i="17"/>
  <c r="AA22" i="5" s="1"/>
  <c r="AJ49" i="17"/>
  <c r="AN22" i="5" s="1"/>
  <c r="AI77" i="17"/>
  <c r="AJ28" i="17"/>
  <c r="R22" i="5" s="1"/>
  <c r="AJ34" i="17"/>
  <c r="X22" i="5" s="1"/>
  <c r="AJ15" i="17"/>
  <c r="D22" i="5" s="1"/>
  <c r="AJ67" i="17"/>
  <c r="BH22" i="5" s="1"/>
  <c r="AI25" i="17"/>
  <c r="AI15" i="17"/>
  <c r="AJ53" i="17"/>
  <c r="AS22" i="5" s="1"/>
  <c r="AJ45" i="17"/>
  <c r="AJ22" i="5" s="1"/>
  <c r="AJ85" i="17"/>
  <c r="CA22" i="5" s="1"/>
  <c r="AJ46" i="17"/>
  <c r="AK22" i="5" s="1"/>
  <c r="AJ35" i="17"/>
  <c r="Y22" i="5" s="1"/>
  <c r="AI67" i="17"/>
  <c r="AI50" i="17"/>
  <c r="AI27" i="17"/>
  <c r="AI61" i="17"/>
  <c r="AI37" i="17"/>
  <c r="AJ19" i="17"/>
  <c r="H22" i="5" s="1"/>
  <c r="AI17" i="17"/>
  <c r="AJ83" i="17"/>
  <c r="BY22" i="5" s="1"/>
  <c r="AJ44" i="17"/>
  <c r="AI22" i="5" s="1"/>
  <c r="AI24" i="17"/>
  <c r="AJ72" i="17"/>
  <c r="BM22" i="5" s="1"/>
  <c r="AJ61" i="17"/>
  <c r="BA22" i="5" s="1"/>
  <c r="AI66" i="17"/>
  <c r="AI78" i="17"/>
  <c r="AI31" i="17"/>
  <c r="AJ51" i="17"/>
  <c r="AQ22" i="5" s="1"/>
  <c r="AI23" i="17"/>
  <c r="AI76" i="17"/>
  <c r="AI83" i="17"/>
  <c r="AI72" i="17"/>
  <c r="AI40" i="17"/>
  <c r="AI19" i="17"/>
  <c r="AI86" i="17"/>
  <c r="AJ36" i="17"/>
  <c r="Z22" i="5" s="1"/>
  <c r="AI47" i="17"/>
  <c r="AI81" i="17"/>
  <c r="AJ77" i="17"/>
  <c r="BS22" i="5" s="1"/>
  <c r="AI54" i="17"/>
  <c r="AJ86" i="17"/>
  <c r="CB22" i="5" s="1"/>
  <c r="AI32" i="17"/>
  <c r="AI26" i="17"/>
  <c r="AJ20" i="17"/>
  <c r="I22" i="5" s="1"/>
  <c r="AI75" i="17"/>
  <c r="AJ27" i="17"/>
  <c r="Q22" i="5" s="1"/>
  <c r="AI30" i="17"/>
  <c r="AI64" i="17"/>
  <c r="AJ71" i="17"/>
  <c r="BL22" i="5" s="1"/>
  <c r="AJ54" i="17"/>
  <c r="AT22" i="5" s="1"/>
  <c r="AJ73" i="17"/>
  <c r="BN22" i="5" s="1"/>
  <c r="AI58" i="17"/>
  <c r="AJ57" i="17"/>
  <c r="AW22" i="5" s="1"/>
  <c r="AJ65" i="17"/>
  <c r="BF22" i="5" s="1"/>
  <c r="AI39" i="17"/>
  <c r="AJ80" i="17"/>
  <c r="BV22" i="5" s="1"/>
  <c r="AJ32" i="17"/>
  <c r="V22" i="5" s="1"/>
  <c r="AJ78" i="17"/>
  <c r="BT22" i="5" s="1"/>
  <c r="AJ23" i="17"/>
  <c r="L22" i="5" s="1"/>
  <c r="AI63" i="17"/>
  <c r="AJ26" i="17"/>
  <c r="O22" i="5" s="1"/>
  <c r="AI36" i="17"/>
  <c r="AI34" i="17"/>
  <c r="AI60" i="17"/>
  <c r="AI22" i="17"/>
  <c r="AJ33" i="17"/>
  <c r="W22" i="5" s="1"/>
  <c r="AJ38" i="17"/>
  <c r="AB22" i="5" s="1"/>
  <c r="AI51" i="17"/>
  <c r="AI74" i="17"/>
  <c r="AI65" i="17"/>
  <c r="AJ55" i="17"/>
  <c r="AU22" i="5" s="1"/>
  <c r="AJ66" i="17"/>
  <c r="BG22" i="5" s="1"/>
  <c r="AJ62" i="17"/>
  <c r="BB22" i="5" s="1"/>
  <c r="AI38" i="17"/>
  <c r="AI16" i="17"/>
  <c r="AI85" i="17"/>
  <c r="AI43" i="17"/>
  <c r="AJ64" i="17"/>
  <c r="BE22" i="5" s="1"/>
  <c r="AJ25" i="17"/>
  <c r="N22" i="5" s="1"/>
  <c r="AJ18" i="17"/>
  <c r="G22" i="5" s="1"/>
  <c r="AJ17" i="17"/>
  <c r="F22" i="5" s="1"/>
  <c r="AI46" i="17"/>
  <c r="AI70" i="17"/>
  <c r="AJ30" i="17"/>
  <c r="T22" i="5" s="1"/>
  <c r="AJ76" i="17"/>
  <c r="BR22" i="5" s="1"/>
  <c r="AJ84" i="17"/>
  <c r="BZ22" i="5" s="1"/>
  <c r="AJ22" i="17"/>
  <c r="K22" i="5" s="1"/>
  <c r="AJ63" i="17"/>
  <c r="BD22" i="5" s="1"/>
  <c r="AJ48" i="17"/>
  <c r="AM22" i="5" s="1"/>
  <c r="AI56" i="17"/>
  <c r="CO47" i="23"/>
  <c r="V36" i="22" l="1"/>
  <c r="DB36" i="22" s="1"/>
  <c r="W33" i="5"/>
  <c r="AV17" i="5"/>
  <c r="AK56" i="17"/>
  <c r="BZ35" i="36"/>
  <c r="BZ34" i="36" s="1"/>
  <c r="BZ39" i="36" s="1"/>
  <c r="BZ35" i="23"/>
  <c r="BZ34" i="23" s="1"/>
  <c r="BZ39" i="23" s="1"/>
  <c r="BZ21" i="5"/>
  <c r="AK17" i="5"/>
  <c r="AK46" i="17"/>
  <c r="BE35" i="36"/>
  <c r="BE21" i="5"/>
  <c r="BE35" i="23"/>
  <c r="AK38" i="17"/>
  <c r="AB17" i="5"/>
  <c r="BF17" i="5"/>
  <c r="AK65" i="17"/>
  <c r="W35" i="36"/>
  <c r="W35" i="23"/>
  <c r="W21" i="5"/>
  <c r="AK36" i="17"/>
  <c r="Z17" i="5"/>
  <c r="BT21" i="5"/>
  <c r="BT35" i="23"/>
  <c r="BT35" i="36"/>
  <c r="BF35" i="36"/>
  <c r="BF21" i="5"/>
  <c r="BF35" i="23"/>
  <c r="AT35" i="36"/>
  <c r="AT35" i="23"/>
  <c r="AT21" i="5"/>
  <c r="Q21" i="5"/>
  <c r="Q35" i="36"/>
  <c r="AC22" i="5"/>
  <c r="AC21" i="5" s="1"/>
  <c r="Q35" i="23"/>
  <c r="V17" i="5"/>
  <c r="AK32" i="17"/>
  <c r="AK81" i="17"/>
  <c r="BW17" i="5"/>
  <c r="AK19" i="17"/>
  <c r="H17" i="5"/>
  <c r="AK76" i="17"/>
  <c r="BR17" i="5"/>
  <c r="BT17" i="5"/>
  <c r="AK78" i="17"/>
  <c r="AK24" i="17"/>
  <c r="M17" i="5"/>
  <c r="H35" i="36"/>
  <c r="H34" i="36" s="1"/>
  <c r="H39" i="36" s="1"/>
  <c r="H21" i="5"/>
  <c r="H35" i="23"/>
  <c r="H34" i="23" s="1"/>
  <c r="H39" i="23" s="1"/>
  <c r="CI39" i="23" s="1"/>
  <c r="AK50" i="17"/>
  <c r="AO17" i="5"/>
  <c r="CA35" i="36"/>
  <c r="CA34" i="36" s="1"/>
  <c r="CA39" i="36" s="1"/>
  <c r="CA21" i="5"/>
  <c r="CA35" i="23"/>
  <c r="CA34" i="23" s="1"/>
  <c r="CA39" i="23" s="1"/>
  <c r="AK25" i="17"/>
  <c r="N17" i="5"/>
  <c r="R35" i="36"/>
  <c r="R35" i="23"/>
  <c r="R21" i="5"/>
  <c r="AG21" i="5"/>
  <c r="AG35" i="23"/>
  <c r="AG35" i="36"/>
  <c r="BU21" i="5"/>
  <c r="BU35" i="23"/>
  <c r="BU35" i="36"/>
  <c r="AF35" i="23"/>
  <c r="AF21" i="5"/>
  <c r="AF35" i="36"/>
  <c r="AK68" i="17"/>
  <c r="BI17" i="5"/>
  <c r="BI35" i="23"/>
  <c r="BI21" i="5"/>
  <c r="BI35" i="36"/>
  <c r="AK48" i="17"/>
  <c r="AM17" i="5"/>
  <c r="J35" i="36"/>
  <c r="J35" i="23"/>
  <c r="J21" i="5"/>
  <c r="AL35" i="36"/>
  <c r="AL35" i="23"/>
  <c r="AL21" i="5"/>
  <c r="AD35" i="23"/>
  <c r="AP22" i="5"/>
  <c r="AP21" i="5" s="1"/>
  <c r="AD35" i="36"/>
  <c r="AD21" i="5"/>
  <c r="AK18" i="17"/>
  <c r="G17" i="5"/>
  <c r="AK84" i="17"/>
  <c r="BZ17" i="5"/>
  <c r="AH35" i="36"/>
  <c r="AH35" i="23"/>
  <c r="AH21" i="5"/>
  <c r="AN17" i="5"/>
  <c r="AK49" i="17"/>
  <c r="AM35" i="23"/>
  <c r="AM21" i="5"/>
  <c r="AM35" i="36"/>
  <c r="BR35" i="23"/>
  <c r="BR35" i="36"/>
  <c r="BR21" i="5"/>
  <c r="F35" i="36"/>
  <c r="F34" i="36" s="1"/>
  <c r="F39" i="36" s="1"/>
  <c r="F21" i="5"/>
  <c r="F35" i="23"/>
  <c r="F34" i="23" s="1"/>
  <c r="F39" i="23" s="1"/>
  <c r="AH17" i="5"/>
  <c r="AK43" i="17"/>
  <c r="BB35" i="23"/>
  <c r="BB35" i="36"/>
  <c r="BB21" i="5"/>
  <c r="BO17" i="5"/>
  <c r="AK74" i="17"/>
  <c r="AK22" i="17"/>
  <c r="K17" i="5"/>
  <c r="O21" i="5"/>
  <c r="O35" i="23"/>
  <c r="O35" i="36"/>
  <c r="V35" i="23"/>
  <c r="V35" i="36"/>
  <c r="V21" i="5"/>
  <c r="AW21" i="5"/>
  <c r="AW35" i="36"/>
  <c r="AW35" i="23"/>
  <c r="BL35" i="23"/>
  <c r="BL35" i="36"/>
  <c r="BL21" i="5"/>
  <c r="BQ17" i="5"/>
  <c r="AK75" i="17"/>
  <c r="CB35" i="23"/>
  <c r="CB34" i="23" s="1"/>
  <c r="CB39" i="23" s="1"/>
  <c r="CB35" i="36"/>
  <c r="CB34" i="36" s="1"/>
  <c r="CB39" i="36" s="1"/>
  <c r="CB21" i="5"/>
  <c r="AK47" i="17"/>
  <c r="AL17" i="5"/>
  <c r="AE17" i="5"/>
  <c r="AK40" i="17"/>
  <c r="L17" i="5"/>
  <c r="AK23" i="17"/>
  <c r="BG17" i="5"/>
  <c r="AK66" i="17"/>
  <c r="AI35" i="23"/>
  <c r="AI35" i="36"/>
  <c r="AI21" i="5"/>
  <c r="AA17" i="5"/>
  <c r="AK37" i="17"/>
  <c r="AK67" i="17"/>
  <c r="BH17" i="5"/>
  <c r="AJ21" i="5"/>
  <c r="AJ35" i="23"/>
  <c r="AJ35" i="36"/>
  <c r="BH21" i="5"/>
  <c r="BH35" i="36"/>
  <c r="BH35" i="23"/>
  <c r="AK77" i="17"/>
  <c r="BS17" i="5"/>
  <c r="AE35" i="36"/>
  <c r="AE35" i="23"/>
  <c r="AE21" i="5"/>
  <c r="S35" i="23"/>
  <c r="S21" i="5"/>
  <c r="S35" i="36"/>
  <c r="AK53" i="17"/>
  <c r="AS17" i="5"/>
  <c r="BV17" i="5"/>
  <c r="AK80" i="17"/>
  <c r="AI17" i="5"/>
  <c r="AK44" i="17"/>
  <c r="BN17" i="5"/>
  <c r="AK73" i="17"/>
  <c r="AX21" i="5"/>
  <c r="AX35" i="36"/>
  <c r="AX35" i="23"/>
  <c r="AR21" i="5"/>
  <c r="AR35" i="36"/>
  <c r="AR35" i="23"/>
  <c r="BK35" i="23"/>
  <c r="BK21" i="5"/>
  <c r="BK35" i="36"/>
  <c r="AF17" i="5"/>
  <c r="AK41" i="17"/>
  <c r="U21" i="5"/>
  <c r="U35" i="36"/>
  <c r="U35" i="23"/>
  <c r="BJ17" i="5"/>
  <c r="AK69" i="17"/>
  <c r="AR17" i="5"/>
  <c r="AK52" i="17"/>
  <c r="BP22" i="5"/>
  <c r="BP21" i="5" s="1"/>
  <c r="BD21" i="5"/>
  <c r="BD35" i="36"/>
  <c r="BD35" i="23"/>
  <c r="T35" i="23"/>
  <c r="T35" i="36"/>
  <c r="T21" i="5"/>
  <c r="G21" i="5"/>
  <c r="G35" i="36"/>
  <c r="G34" i="36" s="1"/>
  <c r="G39" i="36" s="1"/>
  <c r="G35" i="23"/>
  <c r="G34" i="23" s="1"/>
  <c r="G39" i="23" s="1"/>
  <c r="CH39" i="23" s="1"/>
  <c r="AK85" i="17"/>
  <c r="CA17" i="5"/>
  <c r="BG35" i="23"/>
  <c r="BG35" i="36"/>
  <c r="BG21" i="5"/>
  <c r="AK51" i="17"/>
  <c r="AQ17" i="5"/>
  <c r="AZ17" i="5"/>
  <c r="AK60" i="17"/>
  <c r="AK63" i="17"/>
  <c r="BD17" i="5"/>
  <c r="BV35" i="23"/>
  <c r="BV21" i="5"/>
  <c r="BV35" i="36"/>
  <c r="AK58" i="17"/>
  <c r="AX17" i="5"/>
  <c r="AK64" i="17"/>
  <c r="BE17" i="5"/>
  <c r="I21" i="5"/>
  <c r="I35" i="23"/>
  <c r="I34" i="23" s="1"/>
  <c r="I39" i="23" s="1"/>
  <c r="CJ39" i="23" s="1"/>
  <c r="I35" i="36"/>
  <c r="I34" i="36" s="1"/>
  <c r="I39" i="36" s="1"/>
  <c r="CG39" i="36" s="1"/>
  <c r="DC39" i="36" s="1"/>
  <c r="AK54" i="17"/>
  <c r="AT17" i="5"/>
  <c r="Z35" i="36"/>
  <c r="Z35" i="23"/>
  <c r="Z21" i="5"/>
  <c r="AK72" i="17"/>
  <c r="BM17" i="5"/>
  <c r="AQ21" i="5"/>
  <c r="BC22" i="5"/>
  <c r="BC21" i="5" s="1"/>
  <c r="AQ35" i="23"/>
  <c r="AQ35" i="36"/>
  <c r="BA21" i="5"/>
  <c r="BA35" i="23"/>
  <c r="BA35" i="36"/>
  <c r="BY35" i="36"/>
  <c r="BY34" i="36" s="1"/>
  <c r="BY39" i="36" s="1"/>
  <c r="BY35" i="23"/>
  <c r="BY34" i="23" s="1"/>
  <c r="BY39" i="23" s="1"/>
  <c r="BY21" i="5"/>
  <c r="BA17" i="5"/>
  <c r="AK61" i="17"/>
  <c r="Y35" i="23"/>
  <c r="Y35" i="36"/>
  <c r="Y21" i="5"/>
  <c r="AS35" i="23"/>
  <c r="AS35" i="36"/>
  <c r="AS21" i="5"/>
  <c r="D21" i="5"/>
  <c r="P22" i="5"/>
  <c r="P21" i="5" s="1"/>
  <c r="D35" i="23"/>
  <c r="D32" i="5"/>
  <c r="D35" i="36"/>
  <c r="AN35" i="36"/>
  <c r="AN21" i="5"/>
  <c r="AN35" i="23"/>
  <c r="AZ21" i="5"/>
  <c r="AZ35" i="23"/>
  <c r="AZ35" i="36"/>
  <c r="AK42" i="17"/>
  <c r="AG17" i="5"/>
  <c r="AK21" i="17"/>
  <c r="J17" i="5"/>
  <c r="AW17" i="5"/>
  <c r="AK57" i="17"/>
  <c r="AK71" i="17"/>
  <c r="BL17" i="5"/>
  <c r="R17" i="5"/>
  <c r="AK28" i="17"/>
  <c r="AO35" i="23"/>
  <c r="AO35" i="36"/>
  <c r="AO21" i="5"/>
  <c r="M35" i="23"/>
  <c r="M21" i="5"/>
  <c r="M35" i="36"/>
  <c r="AK29" i="17"/>
  <c r="S17" i="5"/>
  <c r="AY17" i="5"/>
  <c r="AK59" i="17"/>
  <c r="BW35" i="36"/>
  <c r="BW34" i="36" s="1"/>
  <c r="BW39" i="36" s="1"/>
  <c r="BW21" i="5"/>
  <c r="BW35" i="23"/>
  <c r="BW34" i="23" s="1"/>
  <c r="BW39" i="23" s="1"/>
  <c r="AK79" i="17"/>
  <c r="BU17" i="5"/>
  <c r="BX17" i="5"/>
  <c r="AK82" i="17"/>
  <c r="K21" i="5"/>
  <c r="K35" i="36"/>
  <c r="K35" i="23"/>
  <c r="BK17" i="5"/>
  <c r="AK70" i="17"/>
  <c r="N21" i="5"/>
  <c r="N35" i="36"/>
  <c r="N35" i="23"/>
  <c r="E17" i="5"/>
  <c r="AK16" i="17"/>
  <c r="AU35" i="36"/>
  <c r="AU35" i="23"/>
  <c r="AU21" i="5"/>
  <c r="AB35" i="23"/>
  <c r="AB35" i="36"/>
  <c r="AB21" i="5"/>
  <c r="X17" i="5"/>
  <c r="AK34" i="17"/>
  <c r="L35" i="36"/>
  <c r="L35" i="23"/>
  <c r="L21" i="5"/>
  <c r="AK39" i="17"/>
  <c r="AD17" i="5"/>
  <c r="BN35" i="23"/>
  <c r="BN21" i="5"/>
  <c r="BN35" i="36"/>
  <c r="T17" i="5"/>
  <c r="AK30" i="17"/>
  <c r="AK26" i="17"/>
  <c r="O17" i="5"/>
  <c r="BS21" i="5"/>
  <c r="BS35" i="23"/>
  <c r="BS35" i="36"/>
  <c r="AK86" i="17"/>
  <c r="CB17" i="5"/>
  <c r="BY17" i="5"/>
  <c r="AK83" i="17"/>
  <c r="U17" i="5"/>
  <c r="AK31" i="17"/>
  <c r="BM35" i="36"/>
  <c r="BM21" i="5"/>
  <c r="BM35" i="23"/>
  <c r="AK17" i="17"/>
  <c r="F17" i="5"/>
  <c r="Q17" i="5"/>
  <c r="AK27" i="17"/>
  <c r="AK21" i="5"/>
  <c r="AK35" i="23"/>
  <c r="AK35" i="36"/>
  <c r="AK15" i="17"/>
  <c r="D17" i="5"/>
  <c r="X35" i="36"/>
  <c r="X35" i="23"/>
  <c r="X21" i="5"/>
  <c r="AA35" i="36"/>
  <c r="AA21" i="5"/>
  <c r="AA35" i="23"/>
  <c r="AK35" i="17"/>
  <c r="Y17" i="5"/>
  <c r="AK45" i="17"/>
  <c r="AJ17" i="5"/>
  <c r="BJ35" i="23"/>
  <c r="BJ35" i="36"/>
  <c r="BJ21" i="5"/>
  <c r="BX35" i="36"/>
  <c r="BX34" i="36" s="1"/>
  <c r="BX39" i="36" s="1"/>
  <c r="BX21" i="5"/>
  <c r="BX35" i="23"/>
  <c r="BX34" i="23" s="1"/>
  <c r="BX39" i="23" s="1"/>
  <c r="BO35" i="36"/>
  <c r="BO35" i="23"/>
  <c r="BO21" i="5"/>
  <c r="BB17" i="5"/>
  <c r="AK62" i="17"/>
  <c r="AK33" i="17"/>
  <c r="W17" i="5"/>
  <c r="E35" i="23"/>
  <c r="E34" i="23" s="1"/>
  <c r="E39" i="23" s="1"/>
  <c r="E21" i="5"/>
  <c r="E35" i="36"/>
  <c r="E34" i="36" s="1"/>
  <c r="E39" i="36" s="1"/>
  <c r="CC22" i="5"/>
  <c r="CC21" i="5" s="1"/>
  <c r="BQ35" i="23"/>
  <c r="BQ35" i="36"/>
  <c r="BQ21" i="5"/>
  <c r="AV35" i="23"/>
  <c r="AV21" i="5"/>
  <c r="AV35" i="36"/>
  <c r="AY35" i="36"/>
  <c r="AY21" i="5"/>
  <c r="AY35" i="23"/>
  <c r="AU17" i="5"/>
  <c r="AK55" i="17"/>
  <c r="I17" i="5"/>
  <c r="AK20" i="17"/>
  <c r="CO49" i="23"/>
  <c r="X33" i="5" l="1"/>
  <c r="W36" i="22"/>
  <c r="DF36" i="22" s="1"/>
  <c r="DE36" i="22"/>
  <c r="K31" i="12" s="1"/>
  <c r="DD36" i="22"/>
  <c r="AU27" i="5"/>
  <c r="AU26" i="5" s="1"/>
  <c r="AU16" i="5"/>
  <c r="AU95" i="21" s="1"/>
  <c r="EC95" i="21" s="1"/>
  <c r="AV34" i="36"/>
  <c r="ED35" i="36"/>
  <c r="EY35" i="36"/>
  <c r="CC35" i="36"/>
  <c r="BQ34" i="36"/>
  <c r="EX35" i="36"/>
  <c r="BO34" i="36"/>
  <c r="DG35" i="36"/>
  <c r="X34" i="36"/>
  <c r="AK34" i="23"/>
  <c r="DT35" i="23"/>
  <c r="F27" i="5"/>
  <c r="F26" i="5" s="1"/>
  <c r="F16" i="5"/>
  <c r="F95" i="21" s="1"/>
  <c r="CF95" i="21" s="1"/>
  <c r="EV35" i="36"/>
  <c r="BM34" i="36"/>
  <c r="BY16" i="5"/>
  <c r="BY95" i="21" s="1"/>
  <c r="BY27" i="5"/>
  <c r="BY26" i="5" s="1"/>
  <c r="FA35" i="23"/>
  <c r="BS34" i="23"/>
  <c r="EW35" i="23"/>
  <c r="BN34" i="23"/>
  <c r="CS35" i="23"/>
  <c r="L34" i="23"/>
  <c r="EC35" i="23"/>
  <c r="AU34" i="23"/>
  <c r="CU35" i="23"/>
  <c r="N34" i="23"/>
  <c r="BK27" i="5"/>
  <c r="BK26" i="5" s="1"/>
  <c r="BK16" i="5"/>
  <c r="BK95" i="21" s="1"/>
  <c r="ET95" i="21" s="1"/>
  <c r="AY27" i="5"/>
  <c r="AY26" i="5" s="1"/>
  <c r="AY16" i="5"/>
  <c r="AY95" i="21" s="1"/>
  <c r="EH95" i="21" s="1"/>
  <c r="DX35" i="23"/>
  <c r="AO34" i="23"/>
  <c r="EI35" i="23"/>
  <c r="AZ34" i="23"/>
  <c r="DW35" i="36"/>
  <c r="AN34" i="36"/>
  <c r="AS34" i="23"/>
  <c r="EA35" i="23"/>
  <c r="BC35" i="36"/>
  <c r="AQ34" i="36"/>
  <c r="DY35" i="36"/>
  <c r="BM27" i="5"/>
  <c r="BM26" i="5" s="1"/>
  <c r="BM16" i="5"/>
  <c r="BM95" i="21" s="1"/>
  <c r="EV95" i="21" s="1"/>
  <c r="Z34" i="36"/>
  <c r="DI35" i="36"/>
  <c r="AX27" i="5"/>
  <c r="AX26" i="5" s="1"/>
  <c r="AX16" i="5"/>
  <c r="AX95" i="21" s="1"/>
  <c r="EG95" i="21" s="1"/>
  <c r="FD35" i="23"/>
  <c r="BV34" i="23"/>
  <c r="AZ27" i="5"/>
  <c r="AZ26" i="5" s="1"/>
  <c r="AZ16" i="5"/>
  <c r="AZ95" i="21" s="1"/>
  <c r="EI95" i="21" s="1"/>
  <c r="BG34" i="36"/>
  <c r="EO35" i="36"/>
  <c r="DC39" i="23"/>
  <c r="CZ35" i="36"/>
  <c r="T34" i="36"/>
  <c r="CY35" i="36"/>
  <c r="S34" i="36"/>
  <c r="AE34" i="23"/>
  <c r="DM35" i="23"/>
  <c r="EP35" i="23"/>
  <c r="BH34" i="23"/>
  <c r="AJ34" i="23"/>
  <c r="DS35" i="23"/>
  <c r="AI34" i="23"/>
  <c r="DQ35" i="23"/>
  <c r="L16" i="5"/>
  <c r="L95" i="21" s="1"/>
  <c r="CS95" i="21" s="1"/>
  <c r="L27" i="5"/>
  <c r="L26" i="5" s="1"/>
  <c r="BL34" i="23"/>
  <c r="EU35" i="23"/>
  <c r="O34" i="23"/>
  <c r="CV35" i="23"/>
  <c r="BB34" i="23"/>
  <c r="EK35" i="23"/>
  <c r="EZ35" i="23"/>
  <c r="BR34" i="23"/>
  <c r="AH34" i="36"/>
  <c r="DP35" i="36"/>
  <c r="AP35" i="23"/>
  <c r="F156" i="12" s="1"/>
  <c r="F155" i="12" s="1"/>
  <c r="DL35" i="23"/>
  <c r="AD34" i="23"/>
  <c r="BI27" i="5"/>
  <c r="BI26" i="5" s="1"/>
  <c r="BI16" i="5"/>
  <c r="BI95" i="21" s="1"/>
  <c r="EQ95" i="21" s="1"/>
  <c r="DN35" i="23"/>
  <c r="AF34" i="23"/>
  <c r="AG34" i="36"/>
  <c r="DO35" i="36"/>
  <c r="CX35" i="23"/>
  <c r="R34" i="23"/>
  <c r="M27" i="5"/>
  <c r="M26" i="5" s="1"/>
  <c r="M16" i="5"/>
  <c r="M95" i="21" s="1"/>
  <c r="CT95" i="21" s="1"/>
  <c r="BR27" i="5"/>
  <c r="BR26" i="5" s="1"/>
  <c r="BR16" i="5"/>
  <c r="BR95" i="21" s="1"/>
  <c r="EZ95" i="21" s="1"/>
  <c r="BW16" i="5"/>
  <c r="BW95" i="21" s="1"/>
  <c r="BW27" i="5"/>
  <c r="BW26" i="5" s="1"/>
  <c r="Q34" i="23"/>
  <c r="AC35" i="23"/>
  <c r="E156" i="12" s="1"/>
  <c r="E155" i="12" s="1"/>
  <c r="CW35" i="23"/>
  <c r="DF35" i="23"/>
  <c r="W34" i="23"/>
  <c r="AB16" i="5"/>
  <c r="AB95" i="21" s="1"/>
  <c r="DK95" i="21" s="1"/>
  <c r="AB27" i="5"/>
  <c r="AB26" i="5" s="1"/>
  <c r="BE34" i="36"/>
  <c r="EM35" i="36"/>
  <c r="EH35" i="23"/>
  <c r="AY34" i="23"/>
  <c r="CC35" i="23"/>
  <c r="I156" i="12" s="1"/>
  <c r="I155" i="12" s="1"/>
  <c r="EY35" i="23"/>
  <c r="BQ34" i="23"/>
  <c r="BB27" i="5"/>
  <c r="BB26" i="5" s="1"/>
  <c r="BB16" i="5"/>
  <c r="BB95" i="21" s="1"/>
  <c r="EK95" i="21" s="1"/>
  <c r="ES35" i="36"/>
  <c r="BJ34" i="36"/>
  <c r="Y27" i="5"/>
  <c r="Y26" i="5" s="1"/>
  <c r="Y16" i="5"/>
  <c r="Y95" i="21" s="1"/>
  <c r="DH95" i="21" s="1"/>
  <c r="AA34" i="36"/>
  <c r="DJ35" i="36"/>
  <c r="D16" i="5"/>
  <c r="D95" i="21" s="1"/>
  <c r="D27" i="5"/>
  <c r="P17" i="5"/>
  <c r="P16" i="5" s="1"/>
  <c r="CB27" i="5"/>
  <c r="CB26" i="5" s="1"/>
  <c r="CB16" i="5"/>
  <c r="CB95" i="21" s="1"/>
  <c r="T27" i="5"/>
  <c r="T26" i="5" s="1"/>
  <c r="T16" i="5"/>
  <c r="T95" i="21" s="1"/>
  <c r="CZ95" i="21" s="1"/>
  <c r="AP17" i="5"/>
  <c r="AP16" i="5" s="1"/>
  <c r="AD27" i="5"/>
  <c r="AD16" i="5"/>
  <c r="AD95" i="21" s="1"/>
  <c r="L34" i="36"/>
  <c r="CS35" i="36"/>
  <c r="AB34" i="36"/>
  <c r="DK35" i="36"/>
  <c r="AU34" i="36"/>
  <c r="EC35" i="36"/>
  <c r="N34" i="36"/>
  <c r="CU35" i="36"/>
  <c r="K34" i="23"/>
  <c r="CR35" i="23"/>
  <c r="BX27" i="5"/>
  <c r="BX26" i="5" s="1"/>
  <c r="BX16" i="5"/>
  <c r="BX95" i="21" s="1"/>
  <c r="S16" i="5"/>
  <c r="S95" i="21" s="1"/>
  <c r="CY95" i="21" s="1"/>
  <c r="S27" i="5"/>
  <c r="S26" i="5" s="1"/>
  <c r="CT35" i="23"/>
  <c r="M34" i="23"/>
  <c r="AG27" i="5"/>
  <c r="AG26" i="5" s="1"/>
  <c r="AG16" i="5"/>
  <c r="AG95" i="21" s="1"/>
  <c r="DO95" i="21" s="1"/>
  <c r="P35" i="36"/>
  <c r="D34" i="36"/>
  <c r="BA16" i="5"/>
  <c r="BA95" i="21" s="1"/>
  <c r="EJ95" i="21" s="1"/>
  <c r="BA27" i="5"/>
  <c r="BA26" i="5" s="1"/>
  <c r="EJ35" i="36"/>
  <c r="BA34" i="36"/>
  <c r="AQ34" i="23"/>
  <c r="BC35" i="23"/>
  <c r="G156" i="12" s="1"/>
  <c r="G155" i="12" s="1"/>
  <c r="DY35" i="23"/>
  <c r="AT27" i="5"/>
  <c r="AT26" i="5" s="1"/>
  <c r="AT16" i="5"/>
  <c r="AT95" i="21" s="1"/>
  <c r="EB95" i="21" s="1"/>
  <c r="BD16" i="5"/>
  <c r="BD95" i="21" s="1"/>
  <c r="BD27" i="5"/>
  <c r="BP17" i="5"/>
  <c r="BP16" i="5" s="1"/>
  <c r="BC17" i="5"/>
  <c r="BC16" i="5" s="1"/>
  <c r="AQ27" i="5"/>
  <c r="AQ16" i="5"/>
  <c r="AQ95" i="21" s="1"/>
  <c r="EO35" i="23"/>
  <c r="BG34" i="23"/>
  <c r="CZ35" i="23"/>
  <c r="T34" i="23"/>
  <c r="BJ27" i="5"/>
  <c r="BJ26" i="5" s="1"/>
  <c r="BJ16" i="5"/>
  <c r="BJ95" i="21" s="1"/>
  <c r="ES95" i="21" s="1"/>
  <c r="BK34" i="23"/>
  <c r="ET35" i="23"/>
  <c r="AX34" i="23"/>
  <c r="EG35" i="23"/>
  <c r="BN27" i="5"/>
  <c r="BN26" i="5" s="1"/>
  <c r="BN16" i="5"/>
  <c r="BN95" i="21" s="1"/>
  <c r="EW95" i="21" s="1"/>
  <c r="BV27" i="5"/>
  <c r="BV26" i="5" s="1"/>
  <c r="BV16" i="5"/>
  <c r="BV95" i="21" s="1"/>
  <c r="FD95" i="21" s="1"/>
  <c r="AE34" i="36"/>
  <c r="DM35" i="36"/>
  <c r="BH34" i="36"/>
  <c r="EP35" i="36"/>
  <c r="AA27" i="5"/>
  <c r="AA26" i="5" s="1"/>
  <c r="AA16" i="5"/>
  <c r="AA95" i="21" s="1"/>
  <c r="DJ95" i="21" s="1"/>
  <c r="BQ16" i="5"/>
  <c r="BQ95" i="21" s="1"/>
  <c r="BQ27" i="5"/>
  <c r="CC17" i="5"/>
  <c r="CC16" i="5" s="1"/>
  <c r="EF35" i="23"/>
  <c r="AW34" i="23"/>
  <c r="DB35" i="36"/>
  <c r="V34" i="36"/>
  <c r="BO16" i="5"/>
  <c r="BO95" i="21" s="1"/>
  <c r="EX95" i="21" s="1"/>
  <c r="BO27" i="5"/>
  <c r="BO26" i="5" s="1"/>
  <c r="DV35" i="36"/>
  <c r="AM34" i="36"/>
  <c r="AN27" i="5"/>
  <c r="AN26" i="5" s="1"/>
  <c r="AN16" i="5"/>
  <c r="AN95" i="21" s="1"/>
  <c r="DW95" i="21" s="1"/>
  <c r="BZ27" i="5"/>
  <c r="BZ26" i="5" s="1"/>
  <c r="BZ16" i="5"/>
  <c r="BZ95" i="21" s="1"/>
  <c r="J34" i="23"/>
  <c r="CQ35" i="23"/>
  <c r="EQ35" i="36"/>
  <c r="BI34" i="36"/>
  <c r="BU34" i="36"/>
  <c r="FC35" i="36"/>
  <c r="DO35" i="23"/>
  <c r="AG34" i="23"/>
  <c r="CX35" i="36"/>
  <c r="R34" i="36"/>
  <c r="EB35" i="23"/>
  <c r="AT34" i="23"/>
  <c r="EN35" i="36"/>
  <c r="BF34" i="36"/>
  <c r="Z16" i="5"/>
  <c r="Z95" i="21" s="1"/>
  <c r="DI95" i="21" s="1"/>
  <c r="Z27" i="5"/>
  <c r="Z26" i="5" s="1"/>
  <c r="W34" i="36"/>
  <c r="DF35" i="36"/>
  <c r="I27" i="5"/>
  <c r="I26" i="5" s="1"/>
  <c r="I16" i="5"/>
  <c r="I95" i="21" s="1"/>
  <c r="AV34" i="23"/>
  <c r="ED35" i="23"/>
  <c r="W16" i="5"/>
  <c r="W95" i="21" s="1"/>
  <c r="DF95" i="21" s="1"/>
  <c r="W27" i="5"/>
  <c r="W26" i="5" s="1"/>
  <c r="ES35" i="23"/>
  <c r="BJ34" i="23"/>
  <c r="EV35" i="23"/>
  <c r="BM34" i="23"/>
  <c r="U27" i="5"/>
  <c r="U26" i="5" s="1"/>
  <c r="U16" i="5"/>
  <c r="U95" i="21" s="1"/>
  <c r="DA95" i="21" s="1"/>
  <c r="O16" i="5"/>
  <c r="O95" i="21" s="1"/>
  <c r="CV95" i="21" s="1"/>
  <c r="O27" i="5"/>
  <c r="O26" i="5" s="1"/>
  <c r="BN34" i="36"/>
  <c r="EW35" i="36"/>
  <c r="DK35" i="23"/>
  <c r="AB34" i="23"/>
  <c r="K34" i="36"/>
  <c r="CR35" i="36"/>
  <c r="BU27" i="5"/>
  <c r="BU26" i="5" s="1"/>
  <c r="BU16" i="5"/>
  <c r="BU95" i="21" s="1"/>
  <c r="FC95" i="21" s="1"/>
  <c r="R16" i="5"/>
  <c r="R95" i="21" s="1"/>
  <c r="CX95" i="21" s="1"/>
  <c r="R27" i="5"/>
  <c r="R26" i="5" s="1"/>
  <c r="AW16" i="5"/>
  <c r="AW95" i="21" s="1"/>
  <c r="EF95" i="21" s="1"/>
  <c r="AW27" i="5"/>
  <c r="AW26" i="5" s="1"/>
  <c r="DW35" i="23"/>
  <c r="AN34" i="23"/>
  <c r="D35" i="22"/>
  <c r="E32" i="5"/>
  <c r="D31" i="5"/>
  <c r="Y34" i="36"/>
  <c r="DH35" i="36"/>
  <c r="EJ35" i="23"/>
  <c r="BA34" i="23"/>
  <c r="BE16" i="5"/>
  <c r="BE95" i="21" s="1"/>
  <c r="EM95" i="21" s="1"/>
  <c r="BE27" i="5"/>
  <c r="BE26" i="5" s="1"/>
  <c r="BV34" i="36"/>
  <c r="FD35" i="36"/>
  <c r="CA27" i="5"/>
  <c r="CA26" i="5" s="1"/>
  <c r="CA16" i="5"/>
  <c r="CA95" i="21" s="1"/>
  <c r="BD34" i="23"/>
  <c r="EL35" i="23"/>
  <c r="BP35" i="23"/>
  <c r="H156" i="12" s="1"/>
  <c r="H155" i="12" s="1"/>
  <c r="DA35" i="23"/>
  <c r="U34" i="23"/>
  <c r="AF16" i="5"/>
  <c r="AF95" i="21" s="1"/>
  <c r="DN95" i="21" s="1"/>
  <c r="AF27" i="5"/>
  <c r="AF26" i="5" s="1"/>
  <c r="DZ35" i="23"/>
  <c r="AR34" i="23"/>
  <c r="EG35" i="36"/>
  <c r="AX34" i="36"/>
  <c r="AS27" i="5"/>
  <c r="AS26" i="5" s="1"/>
  <c r="AS16" i="5"/>
  <c r="AS95" i="21" s="1"/>
  <c r="EA95" i="21" s="1"/>
  <c r="S34" i="23"/>
  <c r="CY35" i="23"/>
  <c r="BS16" i="5"/>
  <c r="BS95" i="21" s="1"/>
  <c r="FA95" i="21" s="1"/>
  <c r="BS27" i="5"/>
  <c r="BS26" i="5" s="1"/>
  <c r="BH16" i="5"/>
  <c r="BH95" i="21" s="1"/>
  <c r="EP95" i="21" s="1"/>
  <c r="BH27" i="5"/>
  <c r="BH26" i="5" s="1"/>
  <c r="BG27" i="5"/>
  <c r="BG26" i="5" s="1"/>
  <c r="BG16" i="5"/>
  <c r="BG95" i="21" s="1"/>
  <c r="EO95" i="21" s="1"/>
  <c r="AE27" i="5"/>
  <c r="AE26" i="5" s="1"/>
  <c r="AE16" i="5"/>
  <c r="AE95" i="21" s="1"/>
  <c r="DM95" i="21" s="1"/>
  <c r="EF35" i="36"/>
  <c r="AW34" i="36"/>
  <c r="DB35" i="23"/>
  <c r="V34" i="23"/>
  <c r="K16" i="5"/>
  <c r="K95" i="21" s="1"/>
  <c r="CR95" i="21" s="1"/>
  <c r="K27" i="5"/>
  <c r="K26" i="5" s="1"/>
  <c r="AH16" i="5"/>
  <c r="AH95" i="21" s="1"/>
  <c r="DP95" i="21" s="1"/>
  <c r="AH27" i="5"/>
  <c r="AH26" i="5" s="1"/>
  <c r="AD34" i="36"/>
  <c r="AP35" i="36"/>
  <c r="DL35" i="36"/>
  <c r="AL34" i="23"/>
  <c r="DU35" i="23"/>
  <c r="CQ35" i="36"/>
  <c r="J34" i="36"/>
  <c r="AF34" i="36"/>
  <c r="DN35" i="36"/>
  <c r="BU34" i="23"/>
  <c r="FC35" i="23"/>
  <c r="N16" i="5"/>
  <c r="N95" i="21" s="1"/>
  <c r="CU95" i="21" s="1"/>
  <c r="N27" i="5"/>
  <c r="N26" i="5" s="1"/>
  <c r="H27" i="5"/>
  <c r="H26" i="5" s="1"/>
  <c r="H16" i="5"/>
  <c r="H95" i="21" s="1"/>
  <c r="CI95" i="21" s="1"/>
  <c r="Q34" i="36"/>
  <c r="CW35" i="36"/>
  <c r="AC35" i="36"/>
  <c r="EB35" i="36"/>
  <c r="AT34" i="36"/>
  <c r="BT34" i="36"/>
  <c r="FB35" i="36"/>
  <c r="EM35" i="23"/>
  <c r="BE34" i="23"/>
  <c r="AK16" i="5"/>
  <c r="AK95" i="21" s="1"/>
  <c r="DT95" i="21" s="1"/>
  <c r="AK27" i="5"/>
  <c r="AK26" i="5" s="1"/>
  <c r="EH35" i="36"/>
  <c r="AY34" i="36"/>
  <c r="EX35" i="23"/>
  <c r="BO34" i="23"/>
  <c r="AJ27" i="5"/>
  <c r="AJ26" i="5" s="1"/>
  <c r="AJ16" i="5"/>
  <c r="AJ95" i="21" s="1"/>
  <c r="DS95" i="21" s="1"/>
  <c r="DJ35" i="23"/>
  <c r="AA34" i="23"/>
  <c r="DG35" i="23"/>
  <c r="X34" i="23"/>
  <c r="DT35" i="36"/>
  <c r="AK34" i="36"/>
  <c r="Q27" i="5"/>
  <c r="Q16" i="5"/>
  <c r="Q95" i="21" s="1"/>
  <c r="AC17" i="5"/>
  <c r="AC16" i="5" s="1"/>
  <c r="FA35" i="36"/>
  <c r="BS34" i="36"/>
  <c r="X27" i="5"/>
  <c r="X26" i="5" s="1"/>
  <c r="X16" i="5"/>
  <c r="X95" i="21" s="1"/>
  <c r="DG95" i="21" s="1"/>
  <c r="E27" i="5"/>
  <c r="E26" i="5" s="1"/>
  <c r="E16" i="5"/>
  <c r="E95" i="21" s="1"/>
  <c r="CT35" i="36"/>
  <c r="M34" i="36"/>
  <c r="DX35" i="36"/>
  <c r="AO34" i="36"/>
  <c r="BL27" i="5"/>
  <c r="BL26" i="5" s="1"/>
  <c r="BL16" i="5"/>
  <c r="BL95" i="21" s="1"/>
  <c r="EU95" i="21" s="1"/>
  <c r="J27" i="5"/>
  <c r="J26" i="5" s="1"/>
  <c r="J16" i="5"/>
  <c r="J95" i="21" s="1"/>
  <c r="CQ95" i="21" s="1"/>
  <c r="EI35" i="36"/>
  <c r="AZ34" i="36"/>
  <c r="P35" i="23"/>
  <c r="D156" i="12" s="1"/>
  <c r="D155" i="12" s="1"/>
  <c r="D34" i="23"/>
  <c r="EA35" i="36"/>
  <c r="AS34" i="36"/>
  <c r="Y34" i="23"/>
  <c r="DH35" i="23"/>
  <c r="DI35" i="23"/>
  <c r="Z34" i="23"/>
  <c r="BP35" i="36"/>
  <c r="EL35" i="36"/>
  <c r="BD34" i="36"/>
  <c r="AR27" i="5"/>
  <c r="AR26" i="5" s="1"/>
  <c r="AR16" i="5"/>
  <c r="AR95" i="21" s="1"/>
  <c r="DZ95" i="21" s="1"/>
  <c r="DA35" i="36"/>
  <c r="U34" i="36"/>
  <c r="BK34" i="36"/>
  <c r="ET35" i="36"/>
  <c r="AR34" i="36"/>
  <c r="DZ35" i="36"/>
  <c r="AI16" i="5"/>
  <c r="AI95" i="21" s="1"/>
  <c r="DQ95" i="21" s="1"/>
  <c r="AI27" i="5"/>
  <c r="AI26" i="5" s="1"/>
  <c r="AJ34" i="36"/>
  <c r="DS35" i="36"/>
  <c r="AI34" i="36"/>
  <c r="DQ35" i="36"/>
  <c r="AL16" i="5"/>
  <c r="AL95" i="21" s="1"/>
  <c r="DU95" i="21" s="1"/>
  <c r="AL27" i="5"/>
  <c r="AL26" i="5" s="1"/>
  <c r="EU35" i="36"/>
  <c r="BL34" i="36"/>
  <c r="O34" i="36"/>
  <c r="CV35" i="36"/>
  <c r="EK35" i="36"/>
  <c r="BB34" i="36"/>
  <c r="EZ35" i="36"/>
  <c r="BR34" i="36"/>
  <c r="AM34" i="23"/>
  <c r="DV35" i="23"/>
  <c r="DP35" i="23"/>
  <c r="AH34" i="23"/>
  <c r="G27" i="5"/>
  <c r="G26" i="5" s="1"/>
  <c r="G16" i="5"/>
  <c r="G95" i="21" s="1"/>
  <c r="CH95" i="21" s="1"/>
  <c r="DU35" i="36"/>
  <c r="AL34" i="36"/>
  <c r="AM27" i="5"/>
  <c r="AM26" i="5" s="1"/>
  <c r="AM16" i="5"/>
  <c r="AM95" i="21" s="1"/>
  <c r="DV95" i="21" s="1"/>
  <c r="EQ35" i="23"/>
  <c r="BI34" i="23"/>
  <c r="AO16" i="5"/>
  <c r="AO95" i="21" s="1"/>
  <c r="DX95" i="21" s="1"/>
  <c r="AO27" i="5"/>
  <c r="AO26" i="5" s="1"/>
  <c r="BT16" i="5"/>
  <c r="BT95" i="21" s="1"/>
  <c r="FB95" i="21" s="1"/>
  <c r="BT27" i="5"/>
  <c r="BT26" i="5" s="1"/>
  <c r="V16" i="5"/>
  <c r="V95" i="21" s="1"/>
  <c r="DB95" i="21" s="1"/>
  <c r="V27" i="5"/>
  <c r="V26" i="5" s="1"/>
  <c r="EN35" i="23"/>
  <c r="BF34" i="23"/>
  <c r="FB35" i="23"/>
  <c r="BT34" i="23"/>
  <c r="BF27" i="5"/>
  <c r="BF26" i="5" s="1"/>
  <c r="BF16" i="5"/>
  <c r="BF95" i="21" s="1"/>
  <c r="EN95" i="21" s="1"/>
  <c r="AV16" i="5"/>
  <c r="AV95" i="21" s="1"/>
  <c r="ED95" i="21" s="1"/>
  <c r="AV27" i="5"/>
  <c r="AV26" i="5" s="1"/>
  <c r="CP96" i="21"/>
  <c r="DC96" i="21" s="1"/>
  <c r="CO38" i="22"/>
  <c r="CO50" i="23"/>
  <c r="CP103" i="21"/>
  <c r="CO46" i="22"/>
  <c r="Y33" i="5" l="1"/>
  <c r="X36" i="22"/>
  <c r="DG36" i="22" s="1"/>
  <c r="CY34" i="23"/>
  <c r="S39" i="23"/>
  <c r="CY39" i="23" s="1"/>
  <c r="BT39" i="23"/>
  <c r="FB39" i="23" s="1"/>
  <c r="FB34" i="23"/>
  <c r="AK39" i="36"/>
  <c r="DT39" i="36" s="1"/>
  <c r="DT34" i="36"/>
  <c r="AA39" i="23"/>
  <c r="DJ39" i="23" s="1"/>
  <c r="DJ34" i="23"/>
  <c r="EX34" i="23"/>
  <c r="BO39" i="23"/>
  <c r="EX39" i="23" s="1"/>
  <c r="AB39" i="23"/>
  <c r="DK39" i="23" s="1"/>
  <c r="DK34" i="23"/>
  <c r="EV34" i="23"/>
  <c r="BM39" i="23"/>
  <c r="EV39" i="23" s="1"/>
  <c r="AT39" i="23"/>
  <c r="EB39" i="23" s="1"/>
  <c r="EB34" i="23"/>
  <c r="DO34" i="23"/>
  <c r="AG39" i="23"/>
  <c r="DO39" i="23" s="1"/>
  <c r="BI39" i="36"/>
  <c r="EQ39" i="36" s="1"/>
  <c r="EQ34" i="36"/>
  <c r="DV34" i="36"/>
  <c r="AM39" i="36"/>
  <c r="DV39" i="36" s="1"/>
  <c r="V39" i="36"/>
  <c r="DB39" i="36" s="1"/>
  <c r="DB34" i="36"/>
  <c r="DM34" i="36"/>
  <c r="AE39" i="36"/>
  <c r="DM39" i="36" s="1"/>
  <c r="BK39" i="23"/>
  <c r="ET39" i="23" s="1"/>
  <c r="ET34" i="23"/>
  <c r="E160" i="12"/>
  <c r="E52" i="13" s="1"/>
  <c r="E54" i="13"/>
  <c r="AS39" i="23"/>
  <c r="EA39" i="23" s="1"/>
  <c r="EA34" i="23"/>
  <c r="AK39" i="23"/>
  <c r="DT39" i="23" s="1"/>
  <c r="DT34" i="23"/>
  <c r="AI39" i="36"/>
  <c r="DQ39" i="36" s="1"/>
  <c r="DQ34" i="36"/>
  <c r="ET34" i="36"/>
  <c r="BK39" i="36"/>
  <c r="ET39" i="36" s="1"/>
  <c r="DI34" i="23"/>
  <c r="Z39" i="23"/>
  <c r="DI39" i="23" s="1"/>
  <c r="AS39" i="36"/>
  <c r="EA39" i="36" s="1"/>
  <c r="EA34" i="36"/>
  <c r="EI34" i="36"/>
  <c r="AZ39" i="36"/>
  <c r="EI39" i="36" s="1"/>
  <c r="FB34" i="36"/>
  <c r="BT39" i="36"/>
  <c r="FB39" i="36" s="1"/>
  <c r="AD39" i="36"/>
  <c r="AP34" i="36"/>
  <c r="DL34" i="36"/>
  <c r="CC27" i="5"/>
  <c r="CC26" i="5" s="1"/>
  <c r="BQ26" i="5"/>
  <c r="BG39" i="23"/>
  <c r="EO39" i="23" s="1"/>
  <c r="EO34" i="23"/>
  <c r="DY34" i="23"/>
  <c r="AQ39" i="23"/>
  <c r="BC34" i="23"/>
  <c r="CR34" i="23"/>
  <c r="K39" i="23"/>
  <c r="CR39" i="23" s="1"/>
  <c r="AU39" i="36"/>
  <c r="EC39" i="36" s="1"/>
  <c r="EC34" i="36"/>
  <c r="L39" i="36"/>
  <c r="CS39" i="36" s="1"/>
  <c r="CS34" i="36"/>
  <c r="DJ34" i="36"/>
  <c r="AA39" i="36"/>
  <c r="DJ39" i="36" s="1"/>
  <c r="FE35" i="36"/>
  <c r="DF34" i="23"/>
  <c r="W39" i="23"/>
  <c r="DF39" i="23" s="1"/>
  <c r="CW34" i="23"/>
  <c r="AC34" i="23"/>
  <c r="Q39" i="23"/>
  <c r="BR39" i="23"/>
  <c r="EZ39" i="23" s="1"/>
  <c r="EZ34" i="23"/>
  <c r="EE35" i="23"/>
  <c r="M156" i="12" s="1"/>
  <c r="M155" i="12" s="1"/>
  <c r="T39" i="36"/>
  <c r="CZ39" i="36" s="1"/>
  <c r="CZ34" i="36"/>
  <c r="BG39" i="36"/>
  <c r="EO39" i="36" s="1"/>
  <c r="EO34" i="36"/>
  <c r="Z39" i="36"/>
  <c r="DI39" i="36" s="1"/>
  <c r="DI34" i="36"/>
  <c r="DY34" i="36"/>
  <c r="AQ39" i="36"/>
  <c r="BC34" i="36"/>
  <c r="AN39" i="36"/>
  <c r="DW39" i="36" s="1"/>
  <c r="DW34" i="36"/>
  <c r="AO39" i="23"/>
  <c r="DX39" i="23" s="1"/>
  <c r="DX34" i="23"/>
  <c r="EC34" i="23"/>
  <c r="AU39" i="23"/>
  <c r="EC39" i="23" s="1"/>
  <c r="EW34" i="23"/>
  <c r="BN39" i="23"/>
  <c r="EW39" i="23" s="1"/>
  <c r="DC95" i="21"/>
  <c r="X39" i="36"/>
  <c r="DG39" i="36" s="1"/>
  <c r="DG34" i="36"/>
  <c r="EY34" i="36"/>
  <c r="CC34" i="36"/>
  <c r="BQ39" i="36"/>
  <c r="ED34" i="36"/>
  <c r="AV39" i="36"/>
  <c r="ED39" i="36" s="1"/>
  <c r="CV34" i="36"/>
  <c r="O39" i="36"/>
  <c r="CV39" i="36" s="1"/>
  <c r="BB39" i="36"/>
  <c r="EK39" i="36" s="1"/>
  <c r="EK34" i="36"/>
  <c r="BL39" i="36"/>
  <c r="EU39" i="36" s="1"/>
  <c r="EU34" i="36"/>
  <c r="DH34" i="23"/>
  <c r="Y39" i="23"/>
  <c r="DH39" i="23" s="1"/>
  <c r="D160" i="12"/>
  <c r="D52" i="13" s="1"/>
  <c r="D54" i="13"/>
  <c r="FC34" i="23"/>
  <c r="BU39" i="23"/>
  <c r="FC39" i="23" s="1"/>
  <c r="DD35" i="36"/>
  <c r="DE35" i="36"/>
  <c r="EF34" i="36"/>
  <c r="AW39" i="36"/>
  <c r="EF39" i="36" s="1"/>
  <c r="AR39" i="23"/>
  <c r="DZ39" i="23" s="1"/>
  <c r="DZ34" i="23"/>
  <c r="DA34" i="23"/>
  <c r="U39" i="23"/>
  <c r="DA39" i="23" s="1"/>
  <c r="BD39" i="23"/>
  <c r="EL34" i="23"/>
  <c r="BP34" i="23"/>
  <c r="FD34" i="36"/>
  <c r="BV39" i="36"/>
  <c r="FD39" i="36" s="1"/>
  <c r="F32" i="5"/>
  <c r="E31" i="5"/>
  <c r="E35" i="22"/>
  <c r="AQ26" i="5"/>
  <c r="BC27" i="5"/>
  <c r="BC26" i="5" s="1"/>
  <c r="BP95" i="21"/>
  <c r="H112" i="12" s="1"/>
  <c r="EL95" i="21"/>
  <c r="ER95" i="21" s="1"/>
  <c r="N112" i="12" s="1"/>
  <c r="G160" i="12"/>
  <c r="G52" i="13" s="1"/>
  <c r="G54" i="13"/>
  <c r="BJ39" i="36"/>
  <c r="ES39" i="36" s="1"/>
  <c r="ES34" i="36"/>
  <c r="CC34" i="23"/>
  <c r="EY34" i="23"/>
  <c r="BQ39" i="23"/>
  <c r="CX34" i="23"/>
  <c r="R39" i="23"/>
  <c r="CX39" i="23" s="1"/>
  <c r="AF39" i="23"/>
  <c r="DN39" i="23" s="1"/>
  <c r="DN34" i="23"/>
  <c r="AP34" i="23"/>
  <c r="DL34" i="23"/>
  <c r="AD39" i="23"/>
  <c r="AH39" i="36"/>
  <c r="DP39" i="36" s="1"/>
  <c r="DP34" i="36"/>
  <c r="BB39" i="23"/>
  <c r="EK39" i="23" s="1"/>
  <c r="EK34" i="23"/>
  <c r="EU34" i="23"/>
  <c r="BL39" i="23"/>
  <c r="EU39" i="23" s="1"/>
  <c r="AI39" i="23"/>
  <c r="DQ39" i="23" s="1"/>
  <c r="DQ34" i="23"/>
  <c r="BV39" i="23"/>
  <c r="FD39" i="23" s="1"/>
  <c r="FD34" i="23"/>
  <c r="AM39" i="23"/>
  <c r="DV39" i="23" s="1"/>
  <c r="DV34" i="23"/>
  <c r="CT34" i="36"/>
  <c r="M39" i="36"/>
  <c r="CT39" i="36" s="1"/>
  <c r="ER35" i="36"/>
  <c r="EN34" i="23"/>
  <c r="BF39" i="23"/>
  <c r="EN39" i="23" s="1"/>
  <c r="BI39" i="23"/>
  <c r="EQ39" i="23" s="1"/>
  <c r="EQ34" i="23"/>
  <c r="DU34" i="36"/>
  <c r="AL39" i="36"/>
  <c r="DU39" i="36" s="1"/>
  <c r="AH39" i="23"/>
  <c r="DP39" i="23" s="1"/>
  <c r="DP34" i="23"/>
  <c r="EZ34" i="36"/>
  <c r="BR39" i="36"/>
  <c r="EZ39" i="36" s="1"/>
  <c r="EE35" i="36"/>
  <c r="U39" i="36"/>
  <c r="DA39" i="36" s="1"/>
  <c r="DA34" i="36"/>
  <c r="BP34" i="36"/>
  <c r="BD39" i="36"/>
  <c r="EL34" i="36"/>
  <c r="CW95" i="21"/>
  <c r="AC95" i="21"/>
  <c r="E112" i="12" s="1"/>
  <c r="DG34" i="23"/>
  <c r="X39" i="23"/>
  <c r="DG39" i="23" s="1"/>
  <c r="EH34" i="36"/>
  <c r="AY39" i="36"/>
  <c r="EH39" i="36" s="1"/>
  <c r="EM34" i="23"/>
  <c r="BE39" i="23"/>
  <c r="EM39" i="23" s="1"/>
  <c r="EB34" i="36"/>
  <c r="AT39" i="36"/>
  <c r="EB39" i="36" s="1"/>
  <c r="AC34" i="36"/>
  <c r="Q39" i="36"/>
  <c r="CW34" i="36"/>
  <c r="DN34" i="36"/>
  <c r="AF39" i="36"/>
  <c r="DN39" i="36" s="1"/>
  <c r="DU34" i="23"/>
  <c r="AL39" i="23"/>
  <c r="DU39" i="23" s="1"/>
  <c r="V39" i="23"/>
  <c r="DB39" i="23" s="1"/>
  <c r="DB34" i="23"/>
  <c r="EG34" i="36"/>
  <c r="AX39" i="36"/>
  <c r="EG39" i="36" s="1"/>
  <c r="H54" i="13"/>
  <c r="H160" i="12"/>
  <c r="H52" i="13" s="1"/>
  <c r="Y39" i="36"/>
  <c r="DH39" i="36" s="1"/>
  <c r="DH34" i="36"/>
  <c r="DW34" i="23"/>
  <c r="AN39" i="23"/>
  <c r="DW39" i="23" s="1"/>
  <c r="BJ39" i="23"/>
  <c r="ES39" i="23" s="1"/>
  <c r="ES34" i="23"/>
  <c r="DR35" i="36"/>
  <c r="BF39" i="36"/>
  <c r="EN39" i="36" s="1"/>
  <c r="EN34" i="36"/>
  <c r="CX34" i="36"/>
  <c r="R39" i="36"/>
  <c r="CX39" i="36" s="1"/>
  <c r="DE35" i="23"/>
  <c r="K156" i="12" s="1"/>
  <c r="K155" i="12" s="1"/>
  <c r="DD35" i="23"/>
  <c r="AW39" i="23"/>
  <c r="EF39" i="23" s="1"/>
  <c r="EF34" i="23"/>
  <c r="EY95" i="21"/>
  <c r="FE95" i="21" s="1"/>
  <c r="O112" i="12" s="1"/>
  <c r="CC95" i="21"/>
  <c r="I112" i="12" s="1"/>
  <c r="EP34" i="36"/>
  <c r="BH39" i="36"/>
  <c r="EP39" i="36" s="1"/>
  <c r="AX39" i="23"/>
  <c r="EG39" i="23" s="1"/>
  <c r="EG34" i="23"/>
  <c r="EJ34" i="36"/>
  <c r="BA39" i="36"/>
  <c r="EJ39" i="36" s="1"/>
  <c r="D39" i="36"/>
  <c r="P34" i="36"/>
  <c r="CT34" i="23"/>
  <c r="M39" i="23"/>
  <c r="CT39" i="23" s="1"/>
  <c r="DL95" i="21"/>
  <c r="DR95" i="21" s="1"/>
  <c r="L112" i="12" s="1"/>
  <c r="AP95" i="21"/>
  <c r="F112" i="12" s="1"/>
  <c r="D26" i="5"/>
  <c r="P27" i="5"/>
  <c r="P26" i="5" s="1"/>
  <c r="I160" i="12"/>
  <c r="I52" i="13" s="1"/>
  <c r="I54" i="13"/>
  <c r="BE39" i="36"/>
  <c r="EM39" i="36" s="1"/>
  <c r="EM34" i="36"/>
  <c r="DR35" i="23"/>
  <c r="L156" i="12" s="1"/>
  <c r="L155" i="12" s="1"/>
  <c r="F160" i="12"/>
  <c r="F52" i="13" s="1"/>
  <c r="F54" i="13"/>
  <c r="O39" i="23"/>
  <c r="CV39" i="23" s="1"/>
  <c r="CV34" i="23"/>
  <c r="DS34" i="23"/>
  <c r="AJ39" i="23"/>
  <c r="DS39" i="23" s="1"/>
  <c r="AE39" i="23"/>
  <c r="DM39" i="23" s="1"/>
  <c r="DM34" i="23"/>
  <c r="AJ39" i="36"/>
  <c r="DS39" i="36" s="1"/>
  <c r="DS34" i="36"/>
  <c r="DZ34" i="36"/>
  <c r="AR39" i="36"/>
  <c r="DZ39" i="36" s="1"/>
  <c r="P34" i="23"/>
  <c r="D39" i="23"/>
  <c r="DX34" i="36"/>
  <c r="AO39" i="36"/>
  <c r="DX39" i="36" s="1"/>
  <c r="BS39" i="36"/>
  <c r="FA39" i="36" s="1"/>
  <c r="FA34" i="36"/>
  <c r="Q26" i="5"/>
  <c r="AC27" i="5"/>
  <c r="AC26" i="5" s="1"/>
  <c r="J39" i="36"/>
  <c r="CQ39" i="36" s="1"/>
  <c r="CQ34" i="36"/>
  <c r="BA39" i="23"/>
  <c r="EJ39" i="23" s="1"/>
  <c r="EJ34" i="23"/>
  <c r="CR34" i="36"/>
  <c r="K39" i="36"/>
  <c r="CR39" i="36" s="1"/>
  <c r="EW34" i="36"/>
  <c r="BN39" i="36"/>
  <c r="EW39" i="36" s="1"/>
  <c r="FE35" i="23"/>
  <c r="O156" i="12" s="1"/>
  <c r="O155" i="12" s="1"/>
  <c r="AV39" i="23"/>
  <c r="ED39" i="23" s="1"/>
  <c r="ED34" i="23"/>
  <c r="W39" i="36"/>
  <c r="DF39" i="36" s="1"/>
  <c r="DF34" i="36"/>
  <c r="BU39" i="36"/>
  <c r="FC39" i="36" s="1"/>
  <c r="FC34" i="36"/>
  <c r="CQ34" i="23"/>
  <c r="J39" i="23"/>
  <c r="CQ39" i="23" s="1"/>
  <c r="ER35" i="23"/>
  <c r="N156" i="12" s="1"/>
  <c r="N155" i="12" s="1"/>
  <c r="T39" i="23"/>
  <c r="CZ39" i="23" s="1"/>
  <c r="CZ34" i="23"/>
  <c r="BC95" i="21"/>
  <c r="G112" i="12" s="1"/>
  <c r="DY95" i="21"/>
  <c r="EE95" i="21" s="1"/>
  <c r="M112" i="12" s="1"/>
  <c r="BP27" i="5"/>
  <c r="BP26" i="5" s="1"/>
  <c r="BD26" i="5"/>
  <c r="N39" i="36"/>
  <c r="CU39" i="36" s="1"/>
  <c r="CU34" i="36"/>
  <c r="AB39" i="36"/>
  <c r="DK39" i="36" s="1"/>
  <c r="DK34" i="36"/>
  <c r="AP27" i="5"/>
  <c r="AP26" i="5" s="1"/>
  <c r="AD26" i="5"/>
  <c r="D99" i="21"/>
  <c r="P95" i="21"/>
  <c r="D112" i="12" s="1"/>
  <c r="EH34" i="23"/>
  <c r="AY39" i="23"/>
  <c r="EH39" i="23" s="1"/>
  <c r="DO34" i="36"/>
  <c r="AG39" i="36"/>
  <c r="DO39" i="36" s="1"/>
  <c r="EP34" i="23"/>
  <c r="BH39" i="23"/>
  <c r="EP39" i="23" s="1"/>
  <c r="S39" i="36"/>
  <c r="CY39" i="36" s="1"/>
  <c r="CY34" i="36"/>
  <c r="EI34" i="23"/>
  <c r="AZ39" i="23"/>
  <c r="EI39" i="23" s="1"/>
  <c r="CU34" i="23"/>
  <c r="N39" i="23"/>
  <c r="CU39" i="23" s="1"/>
  <c r="CS34" i="23"/>
  <c r="L39" i="23"/>
  <c r="CS39" i="23" s="1"/>
  <c r="BS39" i="23"/>
  <c r="FA39" i="23" s="1"/>
  <c r="FA34" i="23"/>
  <c r="BM39" i="36"/>
  <c r="EV39" i="36" s="1"/>
  <c r="EV34" i="36"/>
  <c r="EX34" i="36"/>
  <c r="BO39" i="36"/>
  <c r="EX39" i="36" s="1"/>
  <c r="CO33" i="22"/>
  <c r="CO23" i="22"/>
  <c r="CP99" i="21"/>
  <c r="EE34" i="36" l="1"/>
  <c r="Z33" i="5"/>
  <c r="Y36" i="22"/>
  <c r="DH36" i="22" s="1"/>
  <c r="FE34" i="23"/>
  <c r="N160" i="12"/>
  <c r="N52" i="13" s="1"/>
  <c r="N54" i="13"/>
  <c r="DD34" i="36"/>
  <c r="DE34" i="36"/>
  <c r="DD95" i="21"/>
  <c r="DE95" i="21"/>
  <c r="K112" i="12" s="1"/>
  <c r="DL39" i="23"/>
  <c r="DR39" i="23" s="1"/>
  <c r="AP39" i="23"/>
  <c r="DR34" i="36"/>
  <c r="O160" i="12"/>
  <c r="O52" i="13" s="1"/>
  <c r="O54" i="13"/>
  <c r="EE34" i="23"/>
  <c r="CW39" i="36"/>
  <c r="DE39" i="36" s="1"/>
  <c r="AC39" i="36"/>
  <c r="BP39" i="23"/>
  <c r="EL39" i="23"/>
  <c r="ER39" i="23" s="1"/>
  <c r="DY39" i="23"/>
  <c r="EE39" i="23" s="1"/>
  <c r="BC39" i="23"/>
  <c r="AP39" i="36"/>
  <c r="DL39" i="36"/>
  <c r="DR39" i="36" s="1"/>
  <c r="CC39" i="36"/>
  <c r="EY39" i="36"/>
  <c r="FE39" i="36" s="1"/>
  <c r="DE34" i="23"/>
  <c r="DD34" i="23"/>
  <c r="L54" i="13"/>
  <c r="L160" i="12"/>
  <c r="L52" i="13" s="1"/>
  <c r="P39" i="36"/>
  <c r="K160" i="12"/>
  <c r="K52" i="13" s="1"/>
  <c r="K54" i="13"/>
  <c r="BP39" i="36"/>
  <c r="EL39" i="36"/>
  <c r="ER39" i="36" s="1"/>
  <c r="FE34" i="36"/>
  <c r="CW39" i="23"/>
  <c r="DD39" i="23" s="1"/>
  <c r="AC39" i="23"/>
  <c r="DR34" i="23"/>
  <c r="P39" i="23"/>
  <c r="G32" i="5"/>
  <c r="F35" i="22"/>
  <c r="F31" i="5"/>
  <c r="D112" i="21"/>
  <c r="D103" i="21"/>
  <c r="ER34" i="23"/>
  <c r="EY39" i="23"/>
  <c r="FE39" i="23" s="1"/>
  <c r="CC39" i="23"/>
  <c r="ER34" i="36"/>
  <c r="BC39" i="36"/>
  <c r="DY39" i="36"/>
  <c r="EE39" i="36" s="1"/>
  <c r="M160" i="12"/>
  <c r="M52" i="13" s="1"/>
  <c r="M54" i="13"/>
  <c r="CO17" i="22"/>
  <c r="CO48" i="22"/>
  <c r="CP28" i="22"/>
  <c r="DC28" i="22" s="1"/>
  <c r="D12" i="23" l="1"/>
  <c r="D23" i="23" s="1"/>
  <c r="D45" i="23" s="1"/>
  <c r="D47" i="23" s="1"/>
  <c r="D49" i="23" s="1"/>
  <c r="D50" i="23" s="1"/>
  <c r="D23" i="22" s="1"/>
  <c r="D17" i="22" s="1"/>
  <c r="D25" i="22" s="1"/>
  <c r="D12" i="36"/>
  <c r="D107" i="21"/>
  <c r="D31" i="22" s="1"/>
  <c r="D28" i="22" s="1"/>
  <c r="Z36" i="22"/>
  <c r="DI36" i="22" s="1"/>
  <c r="AA33" i="5"/>
  <c r="D23" i="36"/>
  <c r="D45" i="36" s="1"/>
  <c r="D47" i="36" s="1"/>
  <c r="D49" i="36" s="1"/>
  <c r="D50" i="36" s="1"/>
  <c r="G35" i="22"/>
  <c r="CH35" i="22" s="1"/>
  <c r="G31" i="5"/>
  <c r="H32" i="5"/>
  <c r="DE39" i="23"/>
  <c r="DD39" i="36"/>
  <c r="CP31" i="22"/>
  <c r="DC31" i="22" s="1"/>
  <c r="CP12" i="23"/>
  <c r="DC12" i="23" s="1"/>
  <c r="CO25" i="22"/>
  <c r="AB33" i="5" l="1"/>
  <c r="AA36" i="22"/>
  <c r="DJ36" i="22" s="1"/>
  <c r="I32" i="5"/>
  <c r="H31" i="5"/>
  <c r="H35" i="22"/>
  <c r="D38" i="22"/>
  <c r="D33" i="22" s="1"/>
  <c r="D46" i="22" s="1"/>
  <c r="D48" i="22" s="1"/>
  <c r="E96" i="21"/>
  <c r="CP23" i="23"/>
  <c r="DC23" i="23" s="1"/>
  <c r="AB36" i="22" l="1"/>
  <c r="AD33" i="5"/>
  <c r="I35" i="22"/>
  <c r="I31" i="5"/>
  <c r="J32" i="5"/>
  <c r="E99" i="21"/>
  <c r="CP45" i="23"/>
  <c r="DC45" i="23" s="1"/>
  <c r="AE33" i="5" l="1"/>
  <c r="AD36" i="22"/>
  <c r="DL36" i="22" s="1"/>
  <c r="DK36" i="22"/>
  <c r="AC36" i="22"/>
  <c r="E31" i="12" s="1"/>
  <c r="J31" i="5"/>
  <c r="K32" i="5"/>
  <c r="J35" i="22"/>
  <c r="CQ35" i="22" s="1"/>
  <c r="CN35" i="22"/>
  <c r="E103" i="21"/>
  <c r="E112" i="21"/>
  <c r="CP47" i="23"/>
  <c r="DC47" i="23" s="1"/>
  <c r="E12" i="36" l="1"/>
  <c r="E12" i="23"/>
  <c r="E107" i="21"/>
  <c r="AF33" i="5"/>
  <c r="AE36" i="22"/>
  <c r="DM36" i="22" s="1"/>
  <c r="K35" i="22"/>
  <c r="CR35" i="22" s="1"/>
  <c r="L32" i="5"/>
  <c r="K31" i="5"/>
  <c r="CP50" i="23"/>
  <c r="DC50" i="23" s="1"/>
  <c r="CP49" i="23"/>
  <c r="DC49" i="23" s="1"/>
  <c r="E31" i="22" l="1"/>
  <c r="E28" i="22" s="1"/>
  <c r="E23" i="23"/>
  <c r="AG33" i="5"/>
  <c r="AF36" i="22"/>
  <c r="DN36" i="22" s="1"/>
  <c r="M32" i="5"/>
  <c r="L31" i="5"/>
  <c r="L35" i="22"/>
  <c r="CS35" i="22" s="1"/>
  <c r="E23" i="36"/>
  <c r="CP38" i="22"/>
  <c r="DC38" i="22" s="1"/>
  <c r="CP46" i="22"/>
  <c r="DC46" i="22" s="1"/>
  <c r="AH33" i="5" l="1"/>
  <c r="AG36" i="22"/>
  <c r="DO36" i="22" s="1"/>
  <c r="M31" i="5"/>
  <c r="N32" i="5"/>
  <c r="M35" i="22"/>
  <c r="E45" i="23"/>
  <c r="E45" i="36"/>
  <c r="CP33" i="22"/>
  <c r="DC33" i="22" s="1"/>
  <c r="AH36" i="22" l="1"/>
  <c r="DP36" i="22" s="1"/>
  <c r="AI33" i="5"/>
  <c r="N35" i="22"/>
  <c r="CU35" i="22" s="1"/>
  <c r="O32" i="5"/>
  <c r="N31" i="5"/>
  <c r="E47" i="36"/>
  <c r="E49" i="36" s="1"/>
  <c r="E50" i="36" s="1"/>
  <c r="E47" i="23"/>
  <c r="CP48" i="22"/>
  <c r="DC48" i="22" s="1"/>
  <c r="AI36" i="22" l="1"/>
  <c r="DQ36" i="22" s="1"/>
  <c r="DR36" i="22" s="1"/>
  <c r="L31" i="12" s="1"/>
  <c r="AJ33" i="5"/>
  <c r="O35" i="22"/>
  <c r="O31" i="5"/>
  <c r="Q32" i="5"/>
  <c r="E49" i="23"/>
  <c r="E50" i="23" s="1"/>
  <c r="E23" i="22" s="1"/>
  <c r="E17" i="22" s="1"/>
  <c r="E25" i="22" s="1"/>
  <c r="AJ36" i="22" l="1"/>
  <c r="DS36" i="22" s="1"/>
  <c r="AK33" i="5"/>
  <c r="R32" i="5"/>
  <c r="Q31" i="5"/>
  <c r="Q35" i="22"/>
  <c r="CW35" i="22" s="1"/>
  <c r="CV35" i="22"/>
  <c r="P35" i="22"/>
  <c r="D30" i="12" s="1"/>
  <c r="D57" i="25" s="1"/>
  <c r="CT35" i="22"/>
  <c r="F96" i="21"/>
  <c r="E38" i="22"/>
  <c r="E33" i="22" s="1"/>
  <c r="E46" i="22" s="1"/>
  <c r="E48" i="22" s="1"/>
  <c r="AK36" i="22" l="1"/>
  <c r="DT36" i="22" s="1"/>
  <c r="AL33" i="5"/>
  <c r="R35" i="22"/>
  <c r="CX35" i="22" s="1"/>
  <c r="R31" i="5"/>
  <c r="S32" i="5"/>
  <c r="F99" i="21"/>
  <c r="AM33" i="5" l="1"/>
  <c r="AL36" i="22"/>
  <c r="DU36" i="22" s="1"/>
  <c r="T32" i="5"/>
  <c r="S35" i="22"/>
  <c r="CY35" i="22" s="1"/>
  <c r="S31" i="5"/>
  <c r="CP35" i="22"/>
  <c r="DC35" i="22" s="1"/>
  <c r="F112" i="21"/>
  <c r="F103" i="21"/>
  <c r="F12" i="36" l="1"/>
  <c r="F12" i="23"/>
  <c r="F107" i="21"/>
  <c r="AN33" i="5"/>
  <c r="AM36" i="22"/>
  <c r="DV36" i="22" s="1"/>
  <c r="U32" i="5"/>
  <c r="T31" i="5"/>
  <c r="T35" i="22"/>
  <c r="F31" i="22" l="1"/>
  <c r="F28" i="22" s="1"/>
  <c r="AO33" i="5"/>
  <c r="AN36" i="22"/>
  <c r="DW36" i="22" s="1"/>
  <c r="U31" i="5"/>
  <c r="U35" i="22"/>
  <c r="DA35" i="22" s="1"/>
  <c r="V32" i="5"/>
  <c r="F23" i="23"/>
  <c r="F23" i="36"/>
  <c r="AO36" i="22" l="1"/>
  <c r="AQ33" i="5"/>
  <c r="V35" i="22"/>
  <c r="V31" i="5"/>
  <c r="W32" i="5"/>
  <c r="F45" i="23"/>
  <c r="F45" i="36"/>
  <c r="AQ36" i="22" l="1"/>
  <c r="DY36" i="22" s="1"/>
  <c r="AR33" i="5"/>
  <c r="DX36" i="22"/>
  <c r="AP36" i="22"/>
  <c r="F31" i="12" s="1"/>
  <c r="W35" i="22"/>
  <c r="DF35" i="22" s="1"/>
  <c r="W31" i="5"/>
  <c r="X32" i="5"/>
  <c r="F47" i="36"/>
  <c r="F49" i="36" s="1"/>
  <c r="F50" i="36" s="1"/>
  <c r="F47" i="23"/>
  <c r="AR36" i="22" l="1"/>
  <c r="DZ36" i="22" s="1"/>
  <c r="AS33" i="5"/>
  <c r="X35" i="22"/>
  <c r="DG35" i="22" s="1"/>
  <c r="X31" i="5"/>
  <c r="Y32" i="5"/>
  <c r="F49" i="23"/>
  <c r="AT33" i="5" l="1"/>
  <c r="AS36" i="22"/>
  <c r="EA36" i="22" s="1"/>
  <c r="Z32" i="5"/>
  <c r="Y35" i="22"/>
  <c r="DH35" i="22" s="1"/>
  <c r="Y31" i="5"/>
  <c r="G96" i="21"/>
  <c r="F38" i="22"/>
  <c r="F33" i="22" s="1"/>
  <c r="F46" i="22" s="1"/>
  <c r="F50" i="23"/>
  <c r="F23" i="22" s="1"/>
  <c r="F17" i="22" s="1"/>
  <c r="F25" i="22" s="1"/>
  <c r="AT36" i="22" l="1"/>
  <c r="AU33" i="5"/>
  <c r="AA32" i="5"/>
  <c r="Z31" i="5"/>
  <c r="Z35" i="22"/>
  <c r="CZ35" i="22" s="1"/>
  <c r="F48" i="22"/>
  <c r="G99" i="21"/>
  <c r="AV33" i="5" l="1"/>
  <c r="AU36" i="22"/>
  <c r="EC36" i="22" s="1"/>
  <c r="AB32" i="5"/>
  <c r="AA31" i="5"/>
  <c r="AA35" i="22"/>
  <c r="DJ35" i="22" s="1"/>
  <c r="G103" i="21"/>
  <c r="G112" i="21"/>
  <c r="G12" i="36" l="1"/>
  <c r="G12" i="23"/>
  <c r="G107" i="21"/>
  <c r="AW33" i="5"/>
  <c r="AV36" i="22"/>
  <c r="ED36" i="22" s="1"/>
  <c r="EE36" i="22" s="1"/>
  <c r="M31" i="12" s="1"/>
  <c r="AD32" i="5"/>
  <c r="AB31" i="5"/>
  <c r="AB35" i="22"/>
  <c r="G31" i="22" l="1"/>
  <c r="G28" i="22" s="1"/>
  <c r="AW36" i="22"/>
  <c r="EF36" i="22" s="1"/>
  <c r="AX33" i="5"/>
  <c r="AC35" i="22"/>
  <c r="E30" i="12" s="1"/>
  <c r="E57" i="25" s="1"/>
  <c r="DK35" i="22"/>
  <c r="AE32" i="5"/>
  <c r="AD35" i="22"/>
  <c r="DL35" i="22" s="1"/>
  <c r="AD31" i="5"/>
  <c r="DI35" i="22"/>
  <c r="G23" i="23"/>
  <c r="G23" i="36"/>
  <c r="AX36" i="22" l="1"/>
  <c r="AY33" i="5"/>
  <c r="AF32" i="5"/>
  <c r="AE35" i="22"/>
  <c r="AE31" i="5"/>
  <c r="G45" i="23"/>
  <c r="G45" i="36"/>
  <c r="AZ33" i="5" l="1"/>
  <c r="AY36" i="22"/>
  <c r="EH36" i="22" s="1"/>
  <c r="AF31" i="5"/>
  <c r="AG32" i="5"/>
  <c r="AF35" i="22"/>
  <c r="DN35" i="22" s="1"/>
  <c r="G47" i="23"/>
  <c r="G47" i="36"/>
  <c r="G49" i="36" s="1"/>
  <c r="G50" i="36" s="1"/>
  <c r="DB35" i="22"/>
  <c r="BA33" i="5" l="1"/>
  <c r="AZ36" i="22"/>
  <c r="EI36" i="22" s="1"/>
  <c r="AG35" i="22"/>
  <c r="DO35" i="22" s="1"/>
  <c r="AG31" i="5"/>
  <c r="AH32" i="5"/>
  <c r="DE35" i="22"/>
  <c r="K30" i="12" s="1"/>
  <c r="K57" i="25" s="1"/>
  <c r="DD35" i="22"/>
  <c r="G49" i="23"/>
  <c r="G50" i="23" s="1"/>
  <c r="G23" i="22" s="1"/>
  <c r="G17" i="22" s="1"/>
  <c r="G25" i="22" s="1"/>
  <c r="BB33" i="5" l="1"/>
  <c r="BA36" i="22"/>
  <c r="EJ36" i="22" s="1"/>
  <c r="AH31" i="5"/>
  <c r="AI32" i="5"/>
  <c r="AH35" i="22"/>
  <c r="DP35" i="22" s="1"/>
  <c r="DM35" i="22"/>
  <c r="H96" i="21"/>
  <c r="G38" i="22"/>
  <c r="G33" i="22" s="1"/>
  <c r="G46" i="22" s="1"/>
  <c r="G48" i="22" s="1"/>
  <c r="BD33" i="5" l="1"/>
  <c r="BB36" i="22"/>
  <c r="AI35" i="22"/>
  <c r="DQ35" i="22" s="1"/>
  <c r="DR35" i="22" s="1"/>
  <c r="L30" i="12" s="1"/>
  <c r="L57" i="25" s="1"/>
  <c r="AI31" i="5"/>
  <c r="AJ32" i="5"/>
  <c r="H99" i="21"/>
  <c r="BC36" i="22" l="1"/>
  <c r="G31" i="12" s="1"/>
  <c r="EK36" i="22"/>
  <c r="BE33" i="5"/>
  <c r="BD36" i="22"/>
  <c r="EL36" i="22" s="1"/>
  <c r="AK32" i="5"/>
  <c r="AJ35" i="22"/>
  <c r="DS35" i="22" s="1"/>
  <c r="AJ31" i="5"/>
  <c r="H112" i="21"/>
  <c r="H103" i="21"/>
  <c r="H12" i="36" l="1"/>
  <c r="H12" i="23"/>
  <c r="H107" i="21"/>
  <c r="BE36" i="22"/>
  <c r="EM36" i="22" s="1"/>
  <c r="BF33" i="5"/>
  <c r="AK35" i="22"/>
  <c r="DT35" i="22" s="1"/>
  <c r="AL32" i="5"/>
  <c r="AK31" i="5"/>
  <c r="H31" i="22" l="1"/>
  <c r="H28" i="22" s="1"/>
  <c r="BG33" i="5"/>
  <c r="BF36" i="22"/>
  <c r="EN36" i="22" s="1"/>
  <c r="AL35" i="22"/>
  <c r="DU35" i="22" s="1"/>
  <c r="AL31" i="5"/>
  <c r="AM32" i="5"/>
  <c r="H23" i="36"/>
  <c r="H23" i="23"/>
  <c r="BG36" i="22" l="1"/>
  <c r="EB36" i="22" s="1"/>
  <c r="BH33" i="5"/>
  <c r="AM35" i="22"/>
  <c r="DV35" i="22" s="1"/>
  <c r="AM31" i="5"/>
  <c r="AN32" i="5"/>
  <c r="H45" i="23"/>
  <c r="H45" i="36"/>
  <c r="BH36" i="22" l="1"/>
  <c r="EP36" i="22" s="1"/>
  <c r="BI33" i="5"/>
  <c r="AO32" i="5"/>
  <c r="AN35" i="22"/>
  <c r="DW35" i="22" s="1"/>
  <c r="AN31" i="5"/>
  <c r="H47" i="23"/>
  <c r="H49" i="23" s="1"/>
  <c r="H47" i="36"/>
  <c r="H49" i="36" s="1"/>
  <c r="H50" i="36" s="1"/>
  <c r="BI36" i="22" l="1"/>
  <c r="EQ36" i="22" s="1"/>
  <c r="ER36" i="22" s="1"/>
  <c r="N31" i="12" s="1"/>
  <c r="BJ33" i="5"/>
  <c r="AO31" i="5"/>
  <c r="AO35" i="22"/>
  <c r="AQ32" i="5"/>
  <c r="H50" i="23"/>
  <c r="H23" i="22" s="1"/>
  <c r="H17" i="22" s="1"/>
  <c r="H25" i="22" s="1"/>
  <c r="I96" i="21"/>
  <c r="H38" i="22"/>
  <c r="H33" i="22" s="1"/>
  <c r="H46" i="22" s="1"/>
  <c r="BK33" i="5" l="1"/>
  <c r="BJ36" i="22"/>
  <c r="AQ35" i="22"/>
  <c r="DY35" i="22" s="1"/>
  <c r="AR32" i="5"/>
  <c r="AQ31" i="5"/>
  <c r="AP35" i="22"/>
  <c r="F30" i="12" s="1"/>
  <c r="F57" i="25" s="1"/>
  <c r="DX35" i="22"/>
  <c r="H48" i="22"/>
  <c r="I99" i="21"/>
  <c r="BL33" i="5" l="1"/>
  <c r="BK36" i="22"/>
  <c r="EG36" i="22" s="1"/>
  <c r="AR35" i="22"/>
  <c r="DZ35" i="22" s="1"/>
  <c r="AS32" i="5"/>
  <c r="AR31" i="5"/>
  <c r="I112" i="21"/>
  <c r="I103" i="21"/>
  <c r="I12" i="36" l="1"/>
  <c r="I12" i="23"/>
  <c r="I107" i="21"/>
  <c r="BL36" i="22"/>
  <c r="EU36" i="22" s="1"/>
  <c r="BM33" i="5"/>
  <c r="AT32" i="5"/>
  <c r="AS31" i="5"/>
  <c r="AS35" i="22"/>
  <c r="EA35" i="22" s="1"/>
  <c r="I23" i="23" l="1"/>
  <c r="I45" i="23" s="1"/>
  <c r="I47" i="23" s="1"/>
  <c r="I49" i="23" s="1"/>
  <c r="I50" i="23" s="1"/>
  <c r="I23" i="22" s="1"/>
  <c r="I17" i="22" s="1"/>
  <c r="I25" i="22" s="1"/>
  <c r="I23" i="36"/>
  <c r="I45" i="36" s="1"/>
  <c r="I47" i="36" s="1"/>
  <c r="I49" i="36" s="1"/>
  <c r="I50" i="36" s="1"/>
  <c r="CG50" i="36" s="1"/>
  <c r="I31" i="22"/>
  <c r="I28" i="22" s="1"/>
  <c r="BM36" i="22"/>
  <c r="EV36" i="22" s="1"/>
  <c r="BN33" i="5"/>
  <c r="AT31" i="5"/>
  <c r="AT35" i="22"/>
  <c r="EB35" i="22" s="1"/>
  <c r="AU32" i="5"/>
  <c r="BN36" i="22" l="1"/>
  <c r="EW36" i="22" s="1"/>
  <c r="BO33" i="5"/>
  <c r="AV32" i="5"/>
  <c r="AU35" i="22"/>
  <c r="EC35" i="22" s="1"/>
  <c r="AU31" i="5"/>
  <c r="J96" i="21"/>
  <c r="I38" i="22"/>
  <c r="I33" i="22" s="1"/>
  <c r="I46" i="22" s="1"/>
  <c r="I48" i="22" s="1"/>
  <c r="BQ33" i="5" l="1"/>
  <c r="BO36" i="22"/>
  <c r="AW32" i="5"/>
  <c r="AV35" i="22"/>
  <c r="ED35" i="22" s="1"/>
  <c r="EE35" i="22" s="1"/>
  <c r="M30" i="12" s="1"/>
  <c r="M57" i="25" s="1"/>
  <c r="AV31" i="5"/>
  <c r="J99" i="21"/>
  <c r="CQ96" i="21"/>
  <c r="BP36" i="22" l="1"/>
  <c r="H31" i="12" s="1"/>
  <c r="EX36" i="22"/>
  <c r="BQ36" i="22"/>
  <c r="EY36" i="22" s="1"/>
  <c r="BR33" i="5"/>
  <c r="AW31" i="5"/>
  <c r="AW35" i="22"/>
  <c r="EF35" i="22" s="1"/>
  <c r="AX32" i="5"/>
  <c r="J103" i="21"/>
  <c r="J112" i="21"/>
  <c r="CQ99" i="21"/>
  <c r="J12" i="36" l="1"/>
  <c r="J12" i="23"/>
  <c r="J107" i="21"/>
  <c r="BR36" i="22"/>
  <c r="EZ36" i="22" s="1"/>
  <c r="BS33" i="5"/>
  <c r="AY32" i="5"/>
  <c r="AX35" i="22"/>
  <c r="EG35" i="22" s="1"/>
  <c r="AX31" i="5"/>
  <c r="CQ103" i="21"/>
  <c r="J31" i="22" l="1"/>
  <c r="J28" i="22" s="1"/>
  <c r="CQ28" i="22" s="1"/>
  <c r="CQ107" i="21"/>
  <c r="BT33" i="5"/>
  <c r="BS36" i="22"/>
  <c r="AY35" i="22"/>
  <c r="EH35" i="22" s="1"/>
  <c r="AZ32" i="5"/>
  <c r="AY31" i="5"/>
  <c r="J23" i="36"/>
  <c r="CQ12" i="36"/>
  <c r="J23" i="23"/>
  <c r="CQ12" i="23"/>
  <c r="CQ31" i="22" l="1"/>
  <c r="BU33" i="5"/>
  <c r="BT36" i="22"/>
  <c r="EO36" i="22" s="1"/>
  <c r="BA32" i="5"/>
  <c r="AZ31" i="5"/>
  <c r="AZ35" i="22"/>
  <c r="EI35" i="22" s="1"/>
  <c r="J45" i="23"/>
  <c r="CQ23" i="23"/>
  <c r="J45" i="36"/>
  <c r="CQ23" i="36"/>
  <c r="BV33" i="5" l="1"/>
  <c r="BU36" i="22"/>
  <c r="FC36" i="22" s="1"/>
  <c r="BA31" i="5"/>
  <c r="BA35" i="22"/>
  <c r="BB32" i="5"/>
  <c r="J47" i="23"/>
  <c r="CQ45" i="23"/>
  <c r="J47" i="36"/>
  <c r="CQ45" i="36"/>
  <c r="BV36" i="22" l="1"/>
  <c r="FD36" i="22" s="1"/>
  <c r="FE36" i="22" s="1"/>
  <c r="O31" i="12" s="1"/>
  <c r="BW33" i="5"/>
  <c r="BB35" i="22"/>
  <c r="BB31" i="5"/>
  <c r="BD32" i="5"/>
  <c r="J49" i="36"/>
  <c r="CQ47" i="36"/>
  <c r="J49" i="23"/>
  <c r="CQ47" i="23"/>
  <c r="BW36" i="22" l="1"/>
  <c r="ES36" i="22" s="1"/>
  <c r="BX33" i="5"/>
  <c r="BD31" i="5"/>
  <c r="BD35" i="22"/>
  <c r="EL35" i="22" s="1"/>
  <c r="BE32" i="5"/>
  <c r="BC35" i="22"/>
  <c r="G30" i="12" s="1"/>
  <c r="G57" i="25" s="1"/>
  <c r="EK35" i="22"/>
  <c r="J50" i="23"/>
  <c r="K96" i="21"/>
  <c r="J38" i="22"/>
  <c r="CQ49" i="23"/>
  <c r="J50" i="36"/>
  <c r="CH50" i="36" s="1"/>
  <c r="CQ49" i="36"/>
  <c r="BX36" i="22" l="1"/>
  <c r="ET36" i="22" s="1"/>
  <c r="BY33" i="5"/>
  <c r="BE31" i="5"/>
  <c r="BE35" i="22"/>
  <c r="EM35" i="22" s="1"/>
  <c r="BF32" i="5"/>
  <c r="J33" i="22"/>
  <c r="CQ38" i="22"/>
  <c r="K99" i="21"/>
  <c r="CR96" i="21"/>
  <c r="J23" i="22"/>
  <c r="CQ50" i="23"/>
  <c r="BY36" i="22" l="1"/>
  <c r="FA36" i="22" s="1"/>
  <c r="BZ33" i="5"/>
  <c r="BG32" i="5"/>
  <c r="BF31" i="5"/>
  <c r="BF35" i="22"/>
  <c r="EN35" i="22" s="1"/>
  <c r="K103" i="21"/>
  <c r="K112" i="21"/>
  <c r="CR99" i="21"/>
  <c r="J17" i="22"/>
  <c r="CQ23" i="22"/>
  <c r="J46" i="22"/>
  <c r="CQ33" i="22"/>
  <c r="AC113" i="21"/>
  <c r="K12" i="36" l="1"/>
  <c r="K12" i="23"/>
  <c r="K107" i="21"/>
  <c r="CR107" i="21" s="1"/>
  <c r="BZ36" i="22"/>
  <c r="FB36" i="22" s="1"/>
  <c r="CA33" i="5"/>
  <c r="BG31" i="5"/>
  <c r="BH32" i="5"/>
  <c r="BG35" i="22"/>
  <c r="EO35" i="22" s="1"/>
  <c r="J25" i="22"/>
  <c r="J48" i="22" s="1"/>
  <c r="CQ48" i="22" s="1"/>
  <c r="CQ17" i="22"/>
  <c r="CQ46" i="22"/>
  <c r="CF112" i="21"/>
  <c r="CR112" i="21"/>
  <c r="CR103" i="21"/>
  <c r="K31" i="22" l="1"/>
  <c r="CR31" i="22" s="1"/>
  <c r="CA36" i="22"/>
  <c r="CB33" i="5"/>
  <c r="CB36" i="22" s="1"/>
  <c r="CC36" i="22" s="1"/>
  <c r="I31" i="12" s="1"/>
  <c r="BH35" i="22"/>
  <c r="EP35" i="22" s="1"/>
  <c r="BH31" i="5"/>
  <c r="BI32" i="5"/>
  <c r="K23" i="36"/>
  <c r="CR12" i="36"/>
  <c r="K23" i="23"/>
  <c r="CR12" i="23"/>
  <c r="K28" i="22" l="1"/>
  <c r="CR28" i="22" s="1"/>
  <c r="BJ32" i="5"/>
  <c r="BI35" i="22"/>
  <c r="EQ35" i="22" s="1"/>
  <c r="ER35" i="22" s="1"/>
  <c r="N30" i="12" s="1"/>
  <c r="N57" i="25" s="1"/>
  <c r="BI31" i="5"/>
  <c r="CF28" i="22"/>
  <c r="K45" i="23"/>
  <c r="CR23" i="23"/>
  <c r="K45" i="36"/>
  <c r="CR23" i="36"/>
  <c r="BJ35" i="22" l="1"/>
  <c r="ES35" i="22" s="1"/>
  <c r="BJ31" i="5"/>
  <c r="BK32" i="5"/>
  <c r="K47" i="36"/>
  <c r="CR45" i="36"/>
  <c r="K47" i="23"/>
  <c r="CR45" i="23"/>
  <c r="BK31" i="5" l="1"/>
  <c r="BK35" i="22"/>
  <c r="ET35" i="22" s="1"/>
  <c r="BL32" i="5"/>
  <c r="K49" i="23"/>
  <c r="CR47" i="23"/>
  <c r="K49" i="36"/>
  <c r="CR47" i="36"/>
  <c r="BL31" i="5" l="1"/>
  <c r="BL35" i="22"/>
  <c r="EU35" i="22" s="1"/>
  <c r="BM32" i="5"/>
  <c r="K50" i="36"/>
  <c r="CI50" i="36" s="1"/>
  <c r="CR49" i="36"/>
  <c r="K50" i="23"/>
  <c r="L96" i="21"/>
  <c r="K38" i="22"/>
  <c r="CR49" i="23"/>
  <c r="BM31" i="5" l="1"/>
  <c r="BN32" i="5"/>
  <c r="BM35" i="22"/>
  <c r="EV35" i="22" s="1"/>
  <c r="L99" i="21"/>
  <c r="CS96" i="21"/>
  <c r="K23" i="22"/>
  <c r="CR50" i="23"/>
  <c r="K33" i="22"/>
  <c r="CR38" i="22"/>
  <c r="BO32" i="5" l="1"/>
  <c r="BN31" i="5"/>
  <c r="BN35" i="22"/>
  <c r="EJ35" i="22" s="1"/>
  <c r="K17" i="22"/>
  <c r="K25" i="22" s="1"/>
  <c r="CR23" i="22"/>
  <c r="K46" i="22"/>
  <c r="CR33" i="22"/>
  <c r="L103" i="21"/>
  <c r="L112" i="21"/>
  <c r="CS99" i="21"/>
  <c r="L12" i="36" l="1"/>
  <c r="L23" i="36" s="1"/>
  <c r="L12" i="23"/>
  <c r="L107" i="21"/>
  <c r="BO35" i="22"/>
  <c r="BO31" i="5"/>
  <c r="BQ32" i="5"/>
  <c r="K48" i="22"/>
  <c r="CR48" i="22" s="1"/>
  <c r="CR46" i="22"/>
  <c r="CG112" i="21"/>
  <c r="CS112" i="21"/>
  <c r="CS103" i="21"/>
  <c r="CF25" i="22"/>
  <c r="CR25" i="22"/>
  <c r="L31" i="22" l="1"/>
  <c r="L28" i="22" s="1"/>
  <c r="CS28" i="22" s="1"/>
  <c r="L23" i="23"/>
  <c r="CS107" i="21"/>
  <c r="BQ31" i="5"/>
  <c r="BR32" i="5"/>
  <c r="BQ35" i="22"/>
  <c r="EY35" i="22" s="1"/>
  <c r="EX35" i="22"/>
  <c r="BP35" i="22"/>
  <c r="H30" i="12" s="1"/>
  <c r="H57" i="25" s="1"/>
  <c r="CS12" i="23"/>
  <c r="L45" i="36"/>
  <c r="CS23" i="36"/>
  <c r="CS31" i="22" l="1"/>
  <c r="BR35" i="22"/>
  <c r="EZ35" i="22" s="1"/>
  <c r="BR31" i="5"/>
  <c r="BS32" i="5"/>
  <c r="L47" i="36"/>
  <c r="CS45" i="36"/>
  <c r="L45" i="23"/>
  <c r="CS23" i="23"/>
  <c r="BT32" i="5" l="1"/>
  <c r="BS35" i="22"/>
  <c r="FA35" i="22" s="1"/>
  <c r="BS31" i="5"/>
  <c r="L47" i="23"/>
  <c r="CS45" i="23"/>
  <c r="L49" i="36"/>
  <c r="L50" i="36" s="1"/>
  <c r="CJ50" i="36" s="1"/>
  <c r="CS47" i="36"/>
  <c r="BT31" i="5" l="1"/>
  <c r="BT35" i="22"/>
  <c r="FB35" i="22" s="1"/>
  <c r="BU32" i="5"/>
  <c r="CJ49" i="36"/>
  <c r="CS49" i="36"/>
  <c r="L49" i="23"/>
  <c r="CS47" i="23"/>
  <c r="BU35" i="22" l="1"/>
  <c r="FC35" i="22" s="1"/>
  <c r="BU31" i="5"/>
  <c r="BV32" i="5"/>
  <c r="L50" i="23"/>
  <c r="L38" i="22"/>
  <c r="M96" i="21"/>
  <c r="CS49" i="23"/>
  <c r="BW32" i="5" l="1"/>
  <c r="BV31" i="5"/>
  <c r="BV35" i="22"/>
  <c r="FD35" i="22" s="1"/>
  <c r="FE35" i="22" s="1"/>
  <c r="O30" i="12" s="1"/>
  <c r="O57" i="25" s="1"/>
  <c r="M99" i="21"/>
  <c r="CT96" i="21"/>
  <c r="L33" i="22"/>
  <c r="CS38" i="22"/>
  <c r="L23" i="22"/>
  <c r="CS50" i="23"/>
  <c r="BX32" i="5" l="1"/>
  <c r="BW31" i="5"/>
  <c r="BW35" i="22"/>
  <c r="L17" i="22"/>
  <c r="CS23" i="22"/>
  <c r="L46" i="22"/>
  <c r="CS33" i="22"/>
  <c r="M112" i="21"/>
  <c r="M103" i="21"/>
  <c r="CT99" i="21"/>
  <c r="M12" i="36" l="1"/>
  <c r="M12" i="23"/>
  <c r="M107" i="21"/>
  <c r="BX35" i="22"/>
  <c r="BY32" i="5"/>
  <c r="BX31" i="5"/>
  <c r="CH112" i="21"/>
  <c r="CT112" i="21"/>
  <c r="CS46" i="22"/>
  <c r="CT103" i="21"/>
  <c r="L25" i="22"/>
  <c r="CG25" i="22" s="1"/>
  <c r="CS17" i="22"/>
  <c r="M31" i="22" l="1"/>
  <c r="M28" i="22" s="1"/>
  <c r="CT28" i="22" s="1"/>
  <c r="CT107" i="21"/>
  <c r="BY31" i="5"/>
  <c r="BZ32" i="5"/>
  <c r="BY35" i="22"/>
  <c r="L48" i="22"/>
  <c r="CS48" i="22" s="1"/>
  <c r="M23" i="36"/>
  <c r="CT12" i="36"/>
  <c r="M23" i="23"/>
  <c r="CT12" i="23"/>
  <c r="CT31" i="22" l="1"/>
  <c r="BZ35" i="22"/>
  <c r="CA32" i="5"/>
  <c r="BZ31" i="5"/>
  <c r="M45" i="36"/>
  <c r="CT23" i="36"/>
  <c r="M45" i="23"/>
  <c r="CT23" i="23"/>
  <c r="CB32" i="5" l="1"/>
  <c r="CA35" i="22"/>
  <c r="EW35" i="22" s="1"/>
  <c r="CA31" i="5"/>
  <c r="CT45" i="23"/>
  <c r="M47" i="23"/>
  <c r="M47" i="36"/>
  <c r="CT45" i="36"/>
  <c r="CB31" i="5" l="1"/>
  <c r="CB35" i="22"/>
  <c r="CC35" i="22" s="1"/>
  <c r="I30" i="12" s="1"/>
  <c r="I57" i="25" s="1"/>
  <c r="M49" i="36"/>
  <c r="CK49" i="36" s="1"/>
  <c r="CT47" i="36"/>
  <c r="M49" i="23"/>
  <c r="CT47" i="23"/>
  <c r="M50" i="36" l="1"/>
  <c r="CK50" i="36" s="1"/>
  <c r="M50" i="23"/>
  <c r="M38" i="22"/>
  <c r="N96" i="21"/>
  <c r="CT49" i="23"/>
  <c r="N99" i="21" l="1"/>
  <c r="CU96" i="21"/>
  <c r="M33" i="22"/>
  <c r="CT38" i="22"/>
  <c r="M23" i="22"/>
  <c r="CT50" i="23"/>
  <c r="M46" i="22" l="1"/>
  <c r="CT33" i="22"/>
  <c r="M17" i="22"/>
  <c r="CT23" i="22"/>
  <c r="N112" i="21"/>
  <c r="N103" i="21"/>
  <c r="N12" i="23" s="1"/>
  <c r="CU99" i="21"/>
  <c r="N107" i="21" l="1"/>
  <c r="CU107" i="21" s="1"/>
  <c r="N12" i="36"/>
  <c r="M25" i="22"/>
  <c r="CH25" i="22" s="1"/>
  <c r="CT17" i="22"/>
  <c r="CU103" i="21"/>
  <c r="CI112" i="21"/>
  <c r="CU112" i="21"/>
  <c r="CT46" i="22"/>
  <c r="N31" i="22" l="1"/>
  <c r="CU31" i="22" s="1"/>
  <c r="M48" i="22"/>
  <c r="CT48" i="22" s="1"/>
  <c r="N23" i="23"/>
  <c r="CU12" i="23"/>
  <c r="N23" i="36"/>
  <c r="CU12" i="36"/>
  <c r="N28" i="22" l="1"/>
  <c r="CU28" i="22" s="1"/>
  <c r="N45" i="36"/>
  <c r="CU23" i="36"/>
  <c r="N45" i="23"/>
  <c r="CU23" i="23"/>
  <c r="CU45" i="23" l="1"/>
  <c r="N47" i="23"/>
  <c r="N47" i="36"/>
  <c r="CU45" i="36"/>
  <c r="N49" i="36" l="1"/>
  <c r="CL49" i="36" s="1"/>
  <c r="CU47" i="36"/>
  <c r="N49" i="23"/>
  <c r="CU47" i="23"/>
  <c r="N50" i="36" l="1"/>
  <c r="CL50" i="36" s="1"/>
  <c r="N50" i="23"/>
  <c r="N38" i="22"/>
  <c r="O96" i="21"/>
  <c r="CU49" i="23"/>
  <c r="O99" i="21" l="1"/>
  <c r="P96" i="21"/>
  <c r="CV96" i="21"/>
  <c r="N33" i="22"/>
  <c r="CU38" i="22"/>
  <c r="N23" i="22"/>
  <c r="CU50" i="23"/>
  <c r="N46" i="22" l="1"/>
  <c r="CU33" i="22"/>
  <c r="N17" i="22"/>
  <c r="CU23" i="22"/>
  <c r="D113" i="12"/>
  <c r="P99" i="21"/>
  <c r="O112" i="21"/>
  <c r="CV99" i="21"/>
  <c r="P112" i="21" l="1"/>
  <c r="P114" i="21" s="1"/>
  <c r="CV112" i="21"/>
  <c r="N25" i="22"/>
  <c r="N48" i="22" s="1"/>
  <c r="CU48" i="22" s="1"/>
  <c r="CU17" i="22"/>
  <c r="D116" i="12"/>
  <c r="D23" i="25"/>
  <c r="D24" i="25" s="1"/>
  <c r="CU46" i="22"/>
  <c r="CI25" i="22" l="1"/>
  <c r="CU25" i="22"/>
  <c r="D32" i="25"/>
  <c r="D39" i="13"/>
  <c r="P117" i="21"/>
  <c r="P115" i="21"/>
  <c r="P101" i="21" s="1"/>
  <c r="P103" i="21" l="1"/>
  <c r="P107" i="21" s="1"/>
  <c r="D118" i="12"/>
  <c r="O101" i="21"/>
  <c r="O103" i="21" s="1"/>
  <c r="O12" i="36" l="1"/>
  <c r="O12" i="23"/>
  <c r="O107" i="21"/>
  <c r="CV107" i="21" s="1"/>
  <c r="CV103" i="21"/>
  <c r="D26" i="25"/>
  <c r="D120" i="12"/>
  <c r="D124" i="12" s="1"/>
  <c r="D43" i="13" s="1"/>
  <c r="D17" i="24" s="1"/>
  <c r="D220" i="34" s="1"/>
  <c r="O31" i="22" l="1"/>
  <c r="P31" i="22" s="1"/>
  <c r="D27" i="12" s="1"/>
  <c r="O23" i="23"/>
  <c r="P12" i="23"/>
  <c r="D133" i="12" s="1"/>
  <c r="CV12" i="23"/>
  <c r="D41" i="13"/>
  <c r="E158" i="34" s="1"/>
  <c r="M158" i="34" s="1"/>
  <c r="E142" i="34"/>
  <c r="B30" i="26"/>
  <c r="B32" i="26" s="1"/>
  <c r="D27" i="25"/>
  <c r="O23" i="36"/>
  <c r="CV12" i="36"/>
  <c r="P12" i="36"/>
  <c r="CV31" i="22" l="1"/>
  <c r="O28" i="22"/>
  <c r="P28" i="22" s="1"/>
  <c r="O45" i="36"/>
  <c r="CV23" i="36"/>
  <c r="P23" i="36"/>
  <c r="D30" i="25"/>
  <c r="D15" i="24"/>
  <c r="D218" i="34" s="1"/>
  <c r="D36" i="25"/>
  <c r="D29" i="27"/>
  <c r="D18" i="13"/>
  <c r="D25" i="12"/>
  <c r="D16" i="13" s="1"/>
  <c r="D55" i="25"/>
  <c r="D49" i="13"/>
  <c r="D144" i="12"/>
  <c r="E151" i="34" s="1"/>
  <c r="M151" i="34" s="1"/>
  <c r="M142" i="34"/>
  <c r="E150" i="34"/>
  <c r="M150" i="34" s="1"/>
  <c r="O45" i="23"/>
  <c r="P23" i="23"/>
  <c r="CV23" i="23"/>
  <c r="CV28" i="22" l="1"/>
  <c r="D33" i="25"/>
  <c r="D48" i="13"/>
  <c r="D166" i="12"/>
  <c r="D20" i="27"/>
  <c r="P45" i="23"/>
  <c r="CV45" i="23"/>
  <c r="O47" i="23"/>
  <c r="CV45" i="36"/>
  <c r="P45" i="36"/>
  <c r="O47" i="36"/>
  <c r="P47" i="23" l="1"/>
  <c r="O49" i="23"/>
  <c r="CV47" i="23"/>
  <c r="P47" i="36"/>
  <c r="D49" i="24" s="1"/>
  <c r="O49" i="36"/>
  <c r="P49" i="36" s="1"/>
  <c r="CV47" i="36"/>
  <c r="D58" i="13"/>
  <c r="D168" i="12"/>
  <c r="O50" i="36" l="1"/>
  <c r="P50" i="36" s="1"/>
  <c r="O50" i="23"/>
  <c r="O38" i="22"/>
  <c r="Q96" i="21"/>
  <c r="P49" i="23"/>
  <c r="CV49" i="23"/>
  <c r="E141" i="34"/>
  <c r="M141" i="34" s="1"/>
  <c r="D170" i="12"/>
  <c r="D171" i="12" s="1"/>
  <c r="Q99" i="21" l="1"/>
  <c r="CW96" i="21"/>
  <c r="P38" i="22"/>
  <c r="D33" i="12" s="1"/>
  <c r="O33" i="22"/>
  <c r="CV38" i="22"/>
  <c r="P50" i="23"/>
  <c r="O23" i="22"/>
  <c r="CV50" i="23"/>
  <c r="O17" i="22" l="1"/>
  <c r="P23" i="22"/>
  <c r="D21" i="12" s="1"/>
  <c r="CV23" i="22"/>
  <c r="D56" i="25"/>
  <c r="D29" i="12"/>
  <c r="O46" i="22"/>
  <c r="P33" i="22"/>
  <c r="CV33" i="22"/>
  <c r="Q112" i="21"/>
  <c r="Q103" i="21"/>
  <c r="Q12" i="23" s="1"/>
  <c r="CW99" i="21"/>
  <c r="Q107" i="21" l="1"/>
  <c r="Q31" i="22" s="1"/>
  <c r="Q12" i="36"/>
  <c r="B36" i="26"/>
  <c r="D58" i="25"/>
  <c r="CW103" i="21"/>
  <c r="P46" i="22"/>
  <c r="CV46" i="22"/>
  <c r="D12" i="13"/>
  <c r="D49" i="25"/>
  <c r="D16" i="12"/>
  <c r="CW112" i="21"/>
  <c r="D40" i="12"/>
  <c r="D20" i="13"/>
  <c r="O25" i="22"/>
  <c r="P17" i="22"/>
  <c r="CV17" i="22"/>
  <c r="CW107" i="21" l="1"/>
  <c r="P25" i="22"/>
  <c r="CV25" i="22"/>
  <c r="D9" i="13"/>
  <c r="D23" i="12"/>
  <c r="D14" i="13" s="1"/>
  <c r="Q23" i="36"/>
  <c r="CW12" i="36"/>
  <c r="D24" i="13"/>
  <c r="D51" i="25"/>
  <c r="D24" i="24" s="1"/>
  <c r="B35" i="26"/>
  <c r="D41" i="27"/>
  <c r="O48" i="22"/>
  <c r="Q23" i="23"/>
  <c r="CW12" i="23"/>
  <c r="Q28" i="22"/>
  <c r="CW28" i="22" s="1"/>
  <c r="CW31" i="22"/>
  <c r="D63" i="25"/>
  <c r="D14" i="27" s="1"/>
  <c r="D48" i="27"/>
  <c r="D42" i="12" l="1"/>
  <c r="Q45" i="23"/>
  <c r="CW23" i="23"/>
  <c r="D51" i="27"/>
  <c r="D28" i="24"/>
  <c r="D30" i="24" s="1"/>
  <c r="D66" i="25"/>
  <c r="B39" i="26"/>
  <c r="D23" i="27"/>
  <c r="D26" i="27" s="1"/>
  <c r="D11" i="27"/>
  <c r="P48" i="22"/>
  <c r="CV48" i="22"/>
  <c r="Q45" i="36"/>
  <c r="CW23" i="36"/>
  <c r="Q47" i="36" l="1"/>
  <c r="CW45" i="36"/>
  <c r="Q47" i="23"/>
  <c r="CW45" i="23"/>
  <c r="Q49" i="23" l="1"/>
  <c r="Q50" i="23" s="1"/>
  <c r="CW47" i="23"/>
  <c r="Q49" i="36"/>
  <c r="Q50" i="36" s="1"/>
  <c r="CN50" i="36" s="1"/>
  <c r="CW47" i="36"/>
  <c r="Q23" i="22" l="1"/>
  <c r="CW50" i="23"/>
  <c r="Q38" i="22"/>
  <c r="R96" i="21"/>
  <c r="CW49" i="23"/>
  <c r="R99" i="21" l="1"/>
  <c r="CX96" i="21"/>
  <c r="Q33" i="22"/>
  <c r="CW38" i="22"/>
  <c r="Q17" i="22"/>
  <c r="CW23" i="22"/>
  <c r="Q25" i="22" l="1"/>
  <c r="CW17" i="22"/>
  <c r="Q46" i="22"/>
  <c r="CW33" i="22"/>
  <c r="R112" i="21"/>
  <c r="CX99" i="21"/>
  <c r="Q48" i="22" l="1"/>
  <c r="CW48" i="22" s="1"/>
  <c r="CW46" i="22"/>
  <c r="R103" i="21"/>
  <c r="CX112" i="21"/>
  <c r="R12" i="36" l="1"/>
  <c r="R12" i="23"/>
  <c r="R107" i="21"/>
  <c r="CX103" i="21"/>
  <c r="R23" i="23" l="1"/>
  <c r="CX107" i="21"/>
  <c r="R31" i="22"/>
  <c r="R28" i="22" s="1"/>
  <c r="CX28" i="22" s="1"/>
  <c r="CX12" i="23"/>
  <c r="R23" i="36"/>
  <c r="CX12" i="36"/>
  <c r="CX31" i="22" l="1"/>
  <c r="R45" i="23"/>
  <c r="CX23" i="23"/>
  <c r="R45" i="36"/>
  <c r="CX23" i="36"/>
  <c r="CX45" i="36" l="1"/>
  <c r="R47" i="36"/>
  <c r="CX45" i="23"/>
  <c r="R47" i="23"/>
  <c r="R49" i="23" l="1"/>
  <c r="R50" i="23" s="1"/>
  <c r="CX47" i="23"/>
  <c r="R49" i="36"/>
  <c r="R50" i="36" s="1"/>
  <c r="CO50" i="36" s="1"/>
  <c r="CX47" i="36"/>
  <c r="R23" i="22" l="1"/>
  <c r="CX50" i="23"/>
  <c r="R38" i="22"/>
  <c r="S96" i="21"/>
  <c r="CX49" i="23"/>
  <c r="S99" i="21" l="1"/>
  <c r="CY96" i="21"/>
  <c r="R33" i="22"/>
  <c r="CX38" i="22"/>
  <c r="R17" i="22"/>
  <c r="CX23" i="22"/>
  <c r="R46" i="22" l="1"/>
  <c r="CX33" i="22"/>
  <c r="R25" i="22"/>
  <c r="CX17" i="22"/>
  <c r="S112" i="21"/>
  <c r="CY99" i="21"/>
  <c r="S103" i="21" l="1"/>
  <c r="CY112" i="21"/>
  <c r="R48" i="22"/>
  <c r="CX48" i="22" s="1"/>
  <c r="CX46" i="22"/>
  <c r="S12" i="36" l="1"/>
  <c r="S12" i="23"/>
  <c r="S107" i="21"/>
  <c r="CY103" i="21"/>
  <c r="S23" i="36" l="1"/>
  <c r="CY107" i="21"/>
  <c r="S31" i="22"/>
  <c r="S28" i="22" s="1"/>
  <c r="CY28" i="22" s="1"/>
  <c r="CY12" i="36"/>
  <c r="S23" i="23"/>
  <c r="CY12" i="23"/>
  <c r="CY31" i="22" l="1"/>
  <c r="S45" i="23"/>
  <c r="CY23" i="23"/>
  <c r="S45" i="36"/>
  <c r="CY23" i="36"/>
  <c r="CY45" i="23" l="1"/>
  <c r="S47" i="23"/>
  <c r="CY45" i="36"/>
  <c r="S47" i="36"/>
  <c r="S49" i="23" l="1"/>
  <c r="S50" i="23" s="1"/>
  <c r="CY47" i="23"/>
  <c r="S49" i="36"/>
  <c r="CY49" i="36" s="1"/>
  <c r="CY47" i="36"/>
  <c r="S23" i="22" l="1"/>
  <c r="CY50" i="23"/>
  <c r="S50" i="36"/>
  <c r="S38" i="22"/>
  <c r="T96" i="21"/>
  <c r="CY49" i="23"/>
  <c r="S33" i="22" l="1"/>
  <c r="CY38" i="22"/>
  <c r="CP50" i="36"/>
  <c r="DC50" i="36" s="1"/>
  <c r="CY50" i="36"/>
  <c r="T99" i="21"/>
  <c r="CZ96" i="21"/>
  <c r="S17" i="22"/>
  <c r="CY23" i="22"/>
  <c r="S25" i="22" l="1"/>
  <c r="CY17" i="22"/>
  <c r="T112" i="21"/>
  <c r="CZ99" i="21"/>
  <c r="S46" i="22"/>
  <c r="CY33" i="22"/>
  <c r="S48" i="22" l="1"/>
  <c r="CY48" i="22" s="1"/>
  <c r="CY46" i="22"/>
  <c r="T103" i="21"/>
  <c r="CZ112" i="21"/>
  <c r="T12" i="36" l="1"/>
  <c r="T12" i="23"/>
  <c r="T107" i="21"/>
  <c r="CZ103" i="21"/>
  <c r="T23" i="23" l="1"/>
  <c r="CZ107" i="21"/>
  <c r="T31" i="22"/>
  <c r="T28" i="22" s="1"/>
  <c r="CZ28" i="22" s="1"/>
  <c r="T23" i="36"/>
  <c r="CZ12" i="23"/>
  <c r="CZ31" i="22" l="1"/>
  <c r="T45" i="23"/>
  <c r="CZ23" i="23"/>
  <c r="T45" i="36"/>
  <c r="CZ45" i="23" l="1"/>
  <c r="T47" i="23"/>
  <c r="CZ45" i="36"/>
  <c r="T47" i="36"/>
  <c r="T49" i="36" l="1"/>
  <c r="T50" i="36" s="1"/>
  <c r="CQ50" i="36" s="1"/>
  <c r="CZ47" i="36"/>
  <c r="T49" i="23"/>
  <c r="T50" i="23" s="1"/>
  <c r="CZ47" i="23"/>
  <c r="T23" i="22" l="1"/>
  <c r="CZ50" i="23"/>
  <c r="T38" i="22"/>
  <c r="U96" i="21"/>
  <c r="CZ49" i="23"/>
  <c r="U99" i="21" l="1"/>
  <c r="DA96" i="21"/>
  <c r="T33" i="22"/>
  <c r="CZ38" i="22"/>
  <c r="CN23" i="22"/>
  <c r="T17" i="22"/>
  <c r="CZ23" i="22"/>
  <c r="T46" i="22" l="1"/>
  <c r="CZ33" i="22"/>
  <c r="CN17" i="22"/>
  <c r="T25" i="22"/>
  <c r="CN25" i="22" s="1"/>
  <c r="CZ17" i="22"/>
  <c r="U112" i="21"/>
  <c r="U103" i="21"/>
  <c r="DA99" i="21"/>
  <c r="U12" i="36" l="1"/>
  <c r="U12" i="23"/>
  <c r="U107" i="21"/>
  <c r="DA103" i="21"/>
  <c r="CO112" i="21"/>
  <c r="DA112" i="21"/>
  <c r="CN46" i="22"/>
  <c r="T48" i="22"/>
  <c r="CZ48" i="22" s="1"/>
  <c r="CZ46" i="22"/>
  <c r="DA107" i="21" l="1"/>
  <c r="U31" i="22"/>
  <c r="U28" i="22" s="1"/>
  <c r="DA28" i="22" s="1"/>
  <c r="U23" i="23"/>
  <c r="DA12" i="23"/>
  <c r="U23" i="36"/>
  <c r="DA12" i="36"/>
  <c r="DA31" i="22" l="1"/>
  <c r="U45" i="23"/>
  <c r="DA23" i="23"/>
  <c r="U45" i="36"/>
  <c r="DA23" i="36"/>
  <c r="DA45" i="23" l="1"/>
  <c r="U47" i="23"/>
  <c r="DA45" i="36"/>
  <c r="U47" i="36"/>
  <c r="U49" i="36" l="1"/>
  <c r="U50" i="36" s="1"/>
  <c r="CR50" i="36" s="1"/>
  <c r="DA47" i="36"/>
  <c r="U49" i="23"/>
  <c r="U50" i="23" s="1"/>
  <c r="DA47" i="23"/>
  <c r="U23" i="22" l="1"/>
  <c r="DA50" i="23"/>
  <c r="V96" i="21"/>
  <c r="U38" i="22"/>
  <c r="DA49" i="23"/>
  <c r="U33" i="22" l="1"/>
  <c r="DA38" i="22"/>
  <c r="V99" i="21"/>
  <c r="DB96" i="21"/>
  <c r="U17" i="22"/>
  <c r="DA23" i="22"/>
  <c r="DD96" i="21" l="1"/>
  <c r="DD99" i="21" s="1"/>
  <c r="DE96" i="21"/>
  <c r="V112" i="21"/>
  <c r="V103" i="21"/>
  <c r="DB99" i="21"/>
  <c r="U25" i="22"/>
  <c r="DA17" i="22"/>
  <c r="U46" i="22"/>
  <c r="DA33" i="22"/>
  <c r="V12" i="36" l="1"/>
  <c r="V12" i="23"/>
  <c r="V107" i="21"/>
  <c r="U48" i="22"/>
  <c r="DA48" i="22" s="1"/>
  <c r="DA46" i="22"/>
  <c r="DB103" i="21"/>
  <c r="CP112" i="21"/>
  <c r="DB112" i="21"/>
  <c r="K113" i="12"/>
  <c r="DE99" i="21"/>
  <c r="DB107" i="21" l="1"/>
  <c r="V31" i="22"/>
  <c r="V28" i="22" s="1"/>
  <c r="DB28" i="22" s="1"/>
  <c r="V23" i="23"/>
  <c r="DB12" i="23"/>
  <c r="K116" i="12"/>
  <c r="K23" i="25"/>
  <c r="K24" i="25" s="1"/>
  <c r="CS12" i="36"/>
  <c r="V23" i="36"/>
  <c r="DB12" i="36"/>
  <c r="DB31" i="22" l="1"/>
  <c r="DD31" i="22" s="1"/>
  <c r="K32" i="25"/>
  <c r="DE28" i="22"/>
  <c r="DD28" i="22"/>
  <c r="DD12" i="23"/>
  <c r="DE12" i="23"/>
  <c r="K133" i="12" s="1"/>
  <c r="K39" i="13"/>
  <c r="V45" i="36"/>
  <c r="DB23" i="36"/>
  <c r="V45" i="23"/>
  <c r="DB23" i="23"/>
  <c r="DE31" i="22" l="1"/>
  <c r="K27" i="12" s="1"/>
  <c r="K18" i="13" s="1"/>
  <c r="K144" i="12"/>
  <c r="E152" i="38" s="1"/>
  <c r="M152" i="38" s="1"/>
  <c r="K49" i="13"/>
  <c r="DB45" i="36"/>
  <c r="V47" i="36"/>
  <c r="DD23" i="23"/>
  <c r="DE23" i="23"/>
  <c r="DB45" i="23"/>
  <c r="V47" i="23"/>
  <c r="K25" i="12" l="1"/>
  <c r="K16" i="13" s="1"/>
  <c r="K55" i="25"/>
  <c r="DE45" i="23"/>
  <c r="DD45" i="23"/>
  <c r="V49" i="23"/>
  <c r="DB47" i="23"/>
  <c r="V49" i="36"/>
  <c r="DB49" i="36" s="1"/>
  <c r="DB47" i="36"/>
  <c r="DE45" i="36"/>
  <c r="DD45" i="36"/>
  <c r="K166" i="12"/>
  <c r="K48" i="13"/>
  <c r="DD49" i="36" l="1"/>
  <c r="DE49" i="36"/>
  <c r="DE47" i="23"/>
  <c r="DD47" i="23"/>
  <c r="DD47" i="36"/>
  <c r="DE47" i="36"/>
  <c r="K49" i="24" s="1"/>
  <c r="K58" i="13"/>
  <c r="K168" i="12"/>
  <c r="V50" i="36"/>
  <c r="CS50" i="36" s="1"/>
  <c r="V50" i="23"/>
  <c r="W96" i="21"/>
  <c r="V38" i="22"/>
  <c r="DB49" i="23"/>
  <c r="V33" i="22" l="1"/>
  <c r="DB38" i="22"/>
  <c r="E142" i="38"/>
  <c r="M142" i="38" s="1"/>
  <c r="K170" i="12"/>
  <c r="K171" i="12" s="1"/>
  <c r="DD49" i="23"/>
  <c r="DE49" i="23"/>
  <c r="W99" i="21"/>
  <c r="DF96" i="21"/>
  <c r="V23" i="22"/>
  <c r="DB50" i="23"/>
  <c r="DD50" i="23" l="1"/>
  <c r="DE50" i="23"/>
  <c r="W112" i="21"/>
  <c r="W103" i="21"/>
  <c r="DF99" i="21"/>
  <c r="DD38" i="22"/>
  <c r="DE38" i="22"/>
  <c r="K33" i="12" s="1"/>
  <c r="CP23" i="22"/>
  <c r="DC23" i="22" s="1"/>
  <c r="V17" i="22"/>
  <c r="DB23" i="22"/>
  <c r="V46" i="22"/>
  <c r="DB33" i="22"/>
  <c r="W12" i="36" l="1"/>
  <c r="W12" i="23"/>
  <c r="W107" i="21"/>
  <c r="DE33" i="22"/>
  <c r="DD33" i="22"/>
  <c r="DF103" i="21"/>
  <c r="CP17" i="22"/>
  <c r="DC17" i="22" s="1"/>
  <c r="V25" i="22"/>
  <c r="CP25" i="22" s="1"/>
  <c r="DC25" i="22" s="1"/>
  <c r="DB17" i="22"/>
  <c r="DB46" i="22"/>
  <c r="K29" i="12"/>
  <c r="K56" i="25"/>
  <c r="CQ112" i="21"/>
  <c r="DE112" i="21" s="1"/>
  <c r="DE114" i="21" s="1"/>
  <c r="DF112" i="21"/>
  <c r="DD23" i="22"/>
  <c r="DE23" i="22"/>
  <c r="K21" i="12" s="1"/>
  <c r="DF107" i="21" l="1"/>
  <c r="W31" i="22"/>
  <c r="W28" i="22" s="1"/>
  <c r="DF28" i="22" s="1"/>
  <c r="V48" i="22"/>
  <c r="DB48" i="22" s="1"/>
  <c r="DD48" i="22" s="1"/>
  <c r="K12" i="13"/>
  <c r="K16" i="12"/>
  <c r="K49" i="25"/>
  <c r="I36" i="26"/>
  <c r="K58" i="25"/>
  <c r="K40" i="12"/>
  <c r="K20" i="13"/>
  <c r="W23" i="36"/>
  <c r="DF12" i="36"/>
  <c r="DD46" i="22"/>
  <c r="DE46" i="22"/>
  <c r="DE115" i="21"/>
  <c r="DE101" i="21" s="1"/>
  <c r="DE117" i="21"/>
  <c r="DE17" i="22"/>
  <c r="DD17" i="22"/>
  <c r="W23" i="23"/>
  <c r="DF12" i="23"/>
  <c r="DF31" i="22" l="1"/>
  <c r="DE48" i="22"/>
  <c r="W45" i="23"/>
  <c r="DF23" i="23"/>
  <c r="K118" i="12"/>
  <c r="DB101" i="21"/>
  <c r="DE103" i="21"/>
  <c r="K24" i="13"/>
  <c r="K9" i="13"/>
  <c r="K23" i="12"/>
  <c r="K14" i="13" s="1"/>
  <c r="K48" i="27"/>
  <c r="K63" i="25"/>
  <c r="W45" i="36"/>
  <c r="DF23" i="36"/>
  <c r="I35" i="26"/>
  <c r="K41" i="27"/>
  <c r="K51" i="25"/>
  <c r="K24" i="24" s="1"/>
  <c r="K42" i="12" l="1"/>
  <c r="DE107" i="21"/>
  <c r="DF45" i="36"/>
  <c r="W47" i="36"/>
  <c r="K51" i="27"/>
  <c r="K28" i="24"/>
  <c r="K30" i="24" s="1"/>
  <c r="K66" i="25"/>
  <c r="I39" i="26"/>
  <c r="K11" i="27"/>
  <c r="K26" i="25"/>
  <c r="K120" i="12"/>
  <c r="K14" i="27"/>
  <c r="DF45" i="23"/>
  <c r="W47" i="23"/>
  <c r="K122" i="12" l="1"/>
  <c r="K41" i="13"/>
  <c r="E143" i="38"/>
  <c r="W49" i="23"/>
  <c r="DF47" i="23"/>
  <c r="I30" i="26"/>
  <c r="I32" i="26" s="1"/>
  <c r="K27" i="25"/>
  <c r="W49" i="36"/>
  <c r="CT49" i="36" s="1"/>
  <c r="DF47" i="36"/>
  <c r="E159" i="38" l="1"/>
  <c r="M159" i="38" s="1"/>
  <c r="K124" i="12"/>
  <c r="K43" i="13" s="1"/>
  <c r="K29" i="25"/>
  <c r="K17" i="24" s="1"/>
  <c r="D214" i="38" s="1"/>
  <c r="W50" i="36"/>
  <c r="CT50" i="36" s="1"/>
  <c r="K36" i="25"/>
  <c r="K15" i="24"/>
  <c r="D213" i="38" s="1"/>
  <c r="K20" i="27"/>
  <c r="K29" i="27"/>
  <c r="K23" i="27"/>
  <c r="W50" i="23"/>
  <c r="W38" i="22"/>
  <c r="X96" i="21"/>
  <c r="DF49" i="23"/>
  <c r="E151" i="38"/>
  <c r="M151" i="38" s="1"/>
  <c r="M143" i="38"/>
  <c r="K30" i="25" l="1"/>
  <c r="K33" i="25" s="1"/>
  <c r="W33" i="22"/>
  <c r="DF38" i="22"/>
  <c r="W23" i="22"/>
  <c r="DF50" i="23"/>
  <c r="K26" i="27"/>
  <c r="X99" i="21"/>
  <c r="DG96" i="21"/>
  <c r="W17" i="22" l="1"/>
  <c r="DF23" i="22"/>
  <c r="X112" i="21"/>
  <c r="DG112" i="21" s="1"/>
  <c r="X103" i="21"/>
  <c r="DG99" i="21"/>
  <c r="W46" i="22"/>
  <c r="DF33" i="22"/>
  <c r="X12" i="36" l="1"/>
  <c r="X12" i="23"/>
  <c r="X107" i="21"/>
  <c r="DF46" i="22"/>
  <c r="DG103" i="21"/>
  <c r="W25" i="22"/>
  <c r="DF17" i="22"/>
  <c r="X23" i="36" l="1"/>
  <c r="DG107" i="21"/>
  <c r="X31" i="22"/>
  <c r="X28" i="22" s="1"/>
  <c r="DG28" i="22" s="1"/>
  <c r="DG12" i="36"/>
  <c r="CQ25" i="22"/>
  <c r="DF25" i="22"/>
  <c r="X23" i="23"/>
  <c r="DG12" i="23"/>
  <c r="W48" i="22"/>
  <c r="DF48" i="22" s="1"/>
  <c r="DG31" i="22" l="1"/>
  <c r="X45" i="23"/>
  <c r="DG23" i="23"/>
  <c r="X45" i="36"/>
  <c r="DG23" i="36"/>
  <c r="DG45" i="36" l="1"/>
  <c r="X47" i="36"/>
  <c r="DG45" i="23"/>
  <c r="X47" i="23"/>
  <c r="X49" i="23" l="1"/>
  <c r="DG47" i="23"/>
  <c r="X49" i="36"/>
  <c r="CU49" i="36" s="1"/>
  <c r="DG47" i="36"/>
  <c r="X50" i="36" l="1"/>
  <c r="CU50" i="36" s="1"/>
  <c r="X50" i="23"/>
  <c r="X38" i="22"/>
  <c r="Y96" i="21"/>
  <c r="DG49" i="23"/>
  <c r="Y99" i="21" l="1"/>
  <c r="DH96" i="21"/>
  <c r="X33" i="22"/>
  <c r="DG38" i="22"/>
  <c r="X23" i="22"/>
  <c r="DG50" i="23"/>
  <c r="X46" i="22" l="1"/>
  <c r="DG33" i="22"/>
  <c r="X17" i="22"/>
  <c r="DG23" i="22"/>
  <c r="Y112" i="21"/>
  <c r="DH112" i="21" s="1"/>
  <c r="Y103" i="21"/>
  <c r="DH99" i="21"/>
  <c r="Y12" i="36" l="1"/>
  <c r="Y12" i="23"/>
  <c r="Y107" i="21"/>
  <c r="CR17" i="22"/>
  <c r="X25" i="22"/>
  <c r="X48" i="22" s="1"/>
  <c r="DG48" i="22" s="1"/>
  <c r="DG17" i="22"/>
  <c r="DH103" i="21"/>
  <c r="DG46" i="22"/>
  <c r="Y23" i="23" l="1"/>
  <c r="DH107" i="21"/>
  <c r="Y31" i="22"/>
  <c r="Y28" i="22" s="1"/>
  <c r="DH28" i="22" s="1"/>
  <c r="DH12" i="23"/>
  <c r="Y23" i="36"/>
  <c r="DH12" i="36"/>
  <c r="DH31" i="22" l="1"/>
  <c r="Y45" i="36"/>
  <c r="DH23" i="36"/>
  <c r="Y45" i="23"/>
  <c r="DH23" i="23"/>
  <c r="DH45" i="23" l="1"/>
  <c r="Y47" i="23"/>
  <c r="DH45" i="36"/>
  <c r="Y47" i="36"/>
  <c r="Y49" i="36" l="1"/>
  <c r="CV49" i="36" s="1"/>
  <c r="DH47" i="36"/>
  <c r="Y49" i="23"/>
  <c r="DH47" i="23"/>
  <c r="Y50" i="36" l="1"/>
  <c r="CV50" i="36" s="1"/>
  <c r="Y50" i="23"/>
  <c r="Z96" i="21"/>
  <c r="Y38" i="22"/>
  <c r="DH49" i="23"/>
  <c r="Y33" i="22" l="1"/>
  <c r="DH38" i="22"/>
  <c r="Z99" i="21"/>
  <c r="DI96" i="21"/>
  <c r="Y23" i="22"/>
  <c r="DH50" i="23"/>
  <c r="Z112" i="21" l="1"/>
  <c r="DI112" i="21" s="1"/>
  <c r="Z103" i="21"/>
  <c r="DI99" i="21"/>
  <c r="Y17" i="22"/>
  <c r="DH23" i="22"/>
  <c r="Y46" i="22"/>
  <c r="DH33" i="22"/>
  <c r="Z12" i="36" l="1"/>
  <c r="Z12" i="23"/>
  <c r="Z107" i="21"/>
  <c r="Y25" i="22"/>
  <c r="CS25" i="22" s="1"/>
  <c r="DH17" i="22"/>
  <c r="DH46" i="22"/>
  <c r="DI103" i="21"/>
  <c r="DI107" i="21" l="1"/>
  <c r="Z31" i="22"/>
  <c r="DI31" i="22" s="1"/>
  <c r="Y48" i="22"/>
  <c r="DH48" i="22" s="1"/>
  <c r="Z23" i="23"/>
  <c r="DI12" i="23"/>
  <c r="Z23" i="36"/>
  <c r="DI12" i="36"/>
  <c r="Z28" i="22" l="1"/>
  <c r="DI28" i="22" s="1"/>
  <c r="Z45" i="36"/>
  <c r="DI23" i="36"/>
  <c r="Z45" i="23"/>
  <c r="DI23" i="23"/>
  <c r="DI45" i="23" l="1"/>
  <c r="Z47" i="23"/>
  <c r="DI45" i="36"/>
  <c r="Z47" i="36"/>
  <c r="Z49" i="36" l="1"/>
  <c r="CW49" i="36" s="1"/>
  <c r="DI47" i="36"/>
  <c r="Z49" i="23"/>
  <c r="DI47" i="23"/>
  <c r="I146" i="34"/>
  <c r="Q146" i="34" s="1"/>
  <c r="Q15" i="34"/>
  <c r="I16" i="34"/>
  <c r="J16" i="34" l="1"/>
  <c r="D6" i="34"/>
  <c r="D5" i="34"/>
  <c r="Z50" i="36"/>
  <c r="CW50" i="36" s="1"/>
  <c r="Z50" i="23"/>
  <c r="AA96" i="21"/>
  <c r="Z38" i="22"/>
  <c r="DI49" i="23"/>
  <c r="Q16" i="34"/>
  <c r="I145" i="34"/>
  <c r="Z33" i="22" l="1"/>
  <c r="DI38" i="22"/>
  <c r="AA99" i="21"/>
  <c r="DJ96" i="21"/>
  <c r="Z23" i="22"/>
  <c r="DI50" i="23"/>
  <c r="BO160" i="1"/>
  <c r="BD63" i="21"/>
  <c r="BD168" i="19"/>
  <c r="BC160" i="1"/>
  <c r="BK63" i="21"/>
  <c r="BK168" i="19"/>
  <c r="BJ160" i="1"/>
  <c r="BF63" i="21"/>
  <c r="BF168" i="19"/>
  <c r="BE160" i="1"/>
  <c r="BL63" i="21"/>
  <c r="BL168" i="19"/>
  <c r="BK160" i="1"/>
  <c r="BG63" i="21"/>
  <c r="BG168" i="19"/>
  <c r="BF160" i="1"/>
  <c r="BM63" i="21"/>
  <c r="BM168" i="19"/>
  <c r="BL160" i="1"/>
  <c r="BH63" i="21"/>
  <c r="BH168" i="19"/>
  <c r="BG160" i="1"/>
  <c r="BN63" i="21"/>
  <c r="BN168" i="19"/>
  <c r="BM160" i="1"/>
  <c r="BI63" i="21"/>
  <c r="BI168" i="19"/>
  <c r="BH160" i="1"/>
  <c r="BO63" i="21"/>
  <c r="BO168" i="19"/>
  <c r="BN160" i="1"/>
  <c r="BJ63" i="21"/>
  <c r="BJ168" i="19"/>
  <c r="BI160" i="1"/>
  <c r="BE63" i="21"/>
  <c r="BE168" i="19"/>
  <c r="BD160" i="1"/>
  <c r="J145" i="34"/>
  <c r="R16" i="34"/>
  <c r="Q145" i="34"/>
  <c r="I148" i="34"/>
  <c r="Q148" i="34" s="1"/>
  <c r="AA112" i="21" l="1"/>
  <c r="DJ112" i="21" s="1"/>
  <c r="AA103" i="21"/>
  <c r="DJ99" i="21"/>
  <c r="Z17" i="22"/>
  <c r="DI23" i="22"/>
  <c r="Z46" i="22"/>
  <c r="DI33" i="22"/>
  <c r="BR168" i="19"/>
  <c r="BR63" i="21"/>
  <c r="BQ160" i="1"/>
  <c r="BU168" i="19"/>
  <c r="BU63" i="21"/>
  <c r="BT160" i="1"/>
  <c r="BQ168" i="19"/>
  <c r="BQ63" i="21"/>
  <c r="CB160" i="1"/>
  <c r="BP160" i="1"/>
  <c r="BT63" i="21"/>
  <c r="BT168" i="19"/>
  <c r="BS160" i="1"/>
  <c r="BV168" i="19"/>
  <c r="BV63" i="21"/>
  <c r="BU160" i="1"/>
  <c r="BS63" i="21"/>
  <c r="BS168" i="19"/>
  <c r="BR160" i="1"/>
  <c r="BE190" i="19"/>
  <c r="BE189" i="19" s="1"/>
  <c r="BE87" i="19" s="1"/>
  <c r="BE83" i="19" s="1"/>
  <c r="BE167" i="19"/>
  <c r="BE81" i="19" s="1"/>
  <c r="BE77" i="19" s="1"/>
  <c r="BJ62" i="21"/>
  <c r="ES63" i="21"/>
  <c r="BN190" i="19"/>
  <c r="BN189" i="19" s="1"/>
  <c r="BN87" i="19" s="1"/>
  <c r="BN83" i="19" s="1"/>
  <c r="BN167" i="19"/>
  <c r="BN81" i="19" s="1"/>
  <c r="BN77" i="19" s="1"/>
  <c r="BH62" i="21"/>
  <c r="EP63" i="21"/>
  <c r="BL190" i="19"/>
  <c r="BL189" i="19" s="1"/>
  <c r="BL87" i="19" s="1"/>
  <c r="BL83" i="19" s="1"/>
  <c r="BL167" i="19"/>
  <c r="BL81" i="19" s="1"/>
  <c r="BL77" i="19" s="1"/>
  <c r="BF62" i="21"/>
  <c r="EN63" i="21"/>
  <c r="BE62" i="21"/>
  <c r="EM63" i="21"/>
  <c r="BI190" i="19"/>
  <c r="BI189" i="19" s="1"/>
  <c r="BI87" i="19" s="1"/>
  <c r="BI83" i="19" s="1"/>
  <c r="BI167" i="19"/>
  <c r="BI81" i="19" s="1"/>
  <c r="BI77" i="19" s="1"/>
  <c r="BN62" i="21"/>
  <c r="EW63" i="21"/>
  <c r="BG190" i="19"/>
  <c r="BG189" i="19" s="1"/>
  <c r="BG87" i="19" s="1"/>
  <c r="BG83" i="19" s="1"/>
  <c r="BG167" i="19"/>
  <c r="BG81" i="19" s="1"/>
  <c r="BG77" i="19" s="1"/>
  <c r="BL62" i="21"/>
  <c r="EU63" i="21"/>
  <c r="BD190" i="19"/>
  <c r="BP168" i="19"/>
  <c r="BD167" i="19"/>
  <c r="BO190" i="19"/>
  <c r="BO189" i="19" s="1"/>
  <c r="BO87" i="19" s="1"/>
  <c r="BO83" i="19" s="1"/>
  <c r="BO167" i="19"/>
  <c r="BO81" i="19" s="1"/>
  <c r="BO77" i="19" s="1"/>
  <c r="BI62" i="21"/>
  <c r="EQ63" i="21"/>
  <c r="BM190" i="19"/>
  <c r="BM189" i="19" s="1"/>
  <c r="BM87" i="19" s="1"/>
  <c r="BM83" i="19" s="1"/>
  <c r="BM167" i="19"/>
  <c r="BM81" i="19" s="1"/>
  <c r="BM77" i="19" s="1"/>
  <c r="BG62" i="21"/>
  <c r="EO63" i="21"/>
  <c r="BK190" i="19"/>
  <c r="BK189" i="19" s="1"/>
  <c r="BK87" i="19" s="1"/>
  <c r="BK83" i="19" s="1"/>
  <c r="BK42" i="22" s="1"/>
  <c r="BK167" i="19"/>
  <c r="BK81" i="19" s="1"/>
  <c r="BK77" i="19" s="1"/>
  <c r="BP63" i="21"/>
  <c r="H74" i="12" s="1"/>
  <c r="H73" i="12" s="1"/>
  <c r="BD62" i="21"/>
  <c r="EL63" i="21"/>
  <c r="BJ190" i="19"/>
  <c r="BJ189" i="19" s="1"/>
  <c r="BJ87" i="19" s="1"/>
  <c r="BJ83" i="19" s="1"/>
  <c r="BJ167" i="19"/>
  <c r="BJ81" i="19" s="1"/>
  <c r="BJ77" i="19" s="1"/>
  <c r="BO62" i="21"/>
  <c r="EX63" i="21"/>
  <c r="BH190" i="19"/>
  <c r="BH189" i="19" s="1"/>
  <c r="BH87" i="19" s="1"/>
  <c r="BH83" i="19" s="1"/>
  <c r="BH167" i="19"/>
  <c r="BH81" i="19" s="1"/>
  <c r="BH77" i="19" s="1"/>
  <c r="BM62" i="21"/>
  <c r="EV63" i="21"/>
  <c r="BF190" i="19"/>
  <c r="BF189" i="19" s="1"/>
  <c r="BF87" i="19" s="1"/>
  <c r="BF83" i="19" s="1"/>
  <c r="BF167" i="19"/>
  <c r="BF81" i="19" s="1"/>
  <c r="BF77" i="19" s="1"/>
  <c r="BK62" i="21"/>
  <c r="ET63" i="21"/>
  <c r="J148" i="34"/>
  <c r="R148" i="34" s="1"/>
  <c r="R145" i="34"/>
  <c r="AA12" i="36" l="1"/>
  <c r="AA12" i="23"/>
  <c r="AA107" i="21"/>
  <c r="Z25" i="22"/>
  <c r="CT25" i="22" s="1"/>
  <c r="DI17" i="22"/>
  <c r="DI46" i="22"/>
  <c r="DJ103" i="21"/>
  <c r="BT190" i="19"/>
  <c r="BT189" i="19" s="1"/>
  <c r="BT87" i="19" s="1"/>
  <c r="BT83" i="19" s="1"/>
  <c r="BT167" i="19"/>
  <c r="BT81" i="19" s="1"/>
  <c r="BT77" i="19" s="1"/>
  <c r="CC63" i="21"/>
  <c r="I74" i="12" s="1"/>
  <c r="I73" i="12" s="1"/>
  <c r="BQ62" i="21"/>
  <c r="EY63" i="21"/>
  <c r="BU190" i="19"/>
  <c r="BU189" i="19" s="1"/>
  <c r="BU87" i="19" s="1"/>
  <c r="BU83" i="19" s="1"/>
  <c r="BU167" i="19"/>
  <c r="BU81" i="19" s="1"/>
  <c r="BU77" i="19" s="1"/>
  <c r="BV62" i="21"/>
  <c r="FD63" i="21"/>
  <c r="BT62" i="21"/>
  <c r="FB63" i="21"/>
  <c r="CC168" i="19"/>
  <c r="BQ190" i="19"/>
  <c r="BQ167" i="19"/>
  <c r="BS190" i="19"/>
  <c r="BS189" i="19" s="1"/>
  <c r="BS87" i="19" s="1"/>
  <c r="BS83" i="19" s="1"/>
  <c r="BS167" i="19"/>
  <c r="BS81" i="19" s="1"/>
  <c r="BS77" i="19" s="1"/>
  <c r="BV190" i="19"/>
  <c r="BV189" i="19" s="1"/>
  <c r="BV87" i="19" s="1"/>
  <c r="BV83" i="19" s="1"/>
  <c r="BV167" i="19"/>
  <c r="BV81" i="19" s="1"/>
  <c r="BV77" i="19" s="1"/>
  <c r="BR62" i="21"/>
  <c r="EZ63" i="21"/>
  <c r="BS62" i="21"/>
  <c r="FA63" i="21"/>
  <c r="BU62" i="21"/>
  <c r="FC63" i="21"/>
  <c r="BR190" i="19"/>
  <c r="BR189" i="19" s="1"/>
  <c r="BR87" i="19" s="1"/>
  <c r="BR83" i="19" s="1"/>
  <c r="BR167" i="19"/>
  <c r="BR81" i="19" s="1"/>
  <c r="BR77" i="19" s="1"/>
  <c r="ET42" i="22"/>
  <c r="BO42" i="22"/>
  <c r="BO75" i="19"/>
  <c r="BO14" i="19" s="1"/>
  <c r="BO12" i="19" s="1"/>
  <c r="BK60" i="21"/>
  <c r="ET62" i="21"/>
  <c r="BM60" i="21"/>
  <c r="EV62" i="21"/>
  <c r="BO60" i="21"/>
  <c r="EX62" i="21"/>
  <c r="EF62" i="21"/>
  <c r="BD60" i="21"/>
  <c r="BP62" i="21"/>
  <c r="EL62" i="21"/>
  <c r="H71" i="12"/>
  <c r="H34" i="13"/>
  <c r="I155" i="34" s="1"/>
  <c r="Q155" i="34" s="1"/>
  <c r="F19" i="26"/>
  <c r="BG60" i="21"/>
  <c r="EO62" i="21"/>
  <c r="BI60" i="21"/>
  <c r="EQ62" i="21"/>
  <c r="BF42" i="22"/>
  <c r="BF75" i="19"/>
  <c r="BF14" i="19" s="1"/>
  <c r="BF12" i="19" s="1"/>
  <c r="BH42" i="22"/>
  <c r="BH75" i="19"/>
  <c r="BH14" i="19" s="1"/>
  <c r="BH12" i="19" s="1"/>
  <c r="BJ42" i="22"/>
  <c r="BK19" i="23" s="1"/>
  <c r="ET19" i="23" s="1"/>
  <c r="BJ75" i="19"/>
  <c r="BJ14" i="19" s="1"/>
  <c r="BJ12" i="19" s="1"/>
  <c r="BK75" i="19"/>
  <c r="BK14" i="19" s="1"/>
  <c r="BK12" i="19" s="1"/>
  <c r="BP190" i="19"/>
  <c r="BD189" i="19"/>
  <c r="BG75" i="19"/>
  <c r="BG14" i="19" s="1"/>
  <c r="BG12" i="19" s="1"/>
  <c r="BG42" i="22"/>
  <c r="BI42" i="22"/>
  <c r="BI75" i="19"/>
  <c r="BI14" i="19" s="1"/>
  <c r="BI12" i="19" s="1"/>
  <c r="BF60" i="21"/>
  <c r="EN62" i="21"/>
  <c r="BH60" i="21"/>
  <c r="EP62" i="21"/>
  <c r="BJ60" i="21"/>
  <c r="ES62" i="21"/>
  <c r="BM42" i="22"/>
  <c r="BM75" i="19"/>
  <c r="BM14" i="19" s="1"/>
  <c r="BM12" i="19" s="1"/>
  <c r="ER63" i="21"/>
  <c r="N74" i="12" s="1"/>
  <c r="N73" i="12" s="1"/>
  <c r="BD81" i="19"/>
  <c r="BP167" i="19"/>
  <c r="BL60" i="21"/>
  <c r="EU62" i="21"/>
  <c r="BN60" i="21"/>
  <c r="EW62" i="21"/>
  <c r="BE60" i="21"/>
  <c r="EM62" i="21"/>
  <c r="BL75" i="19"/>
  <c r="BL14" i="19" s="1"/>
  <c r="BL12" i="19" s="1"/>
  <c r="BL42" i="22"/>
  <c r="BN42" i="22"/>
  <c r="BN75" i="19"/>
  <c r="BN14" i="19" s="1"/>
  <c r="BN12" i="19" s="1"/>
  <c r="BE75" i="19"/>
  <c r="BE14" i="19" s="1"/>
  <c r="BE12" i="19" s="1"/>
  <c r="BE42" i="22"/>
  <c r="AA23" i="36" l="1"/>
  <c r="AA45" i="36" s="1"/>
  <c r="DJ107" i="21"/>
  <c r="AA31" i="22"/>
  <c r="DJ31" i="22" s="1"/>
  <c r="Z48" i="22"/>
  <c r="DI48" i="22" s="1"/>
  <c r="AA23" i="23"/>
  <c r="DJ12" i="23"/>
  <c r="BL18" i="19"/>
  <c r="BL43" i="22" s="1"/>
  <c r="EU43" i="22" s="1"/>
  <c r="FE63" i="21"/>
  <c r="O74" i="12" s="1"/>
  <c r="O73" i="12" s="1"/>
  <c r="M19" i="26" s="1"/>
  <c r="BV60" i="21"/>
  <c r="FD62" i="21"/>
  <c r="BQ60" i="21"/>
  <c r="CC62" i="21"/>
  <c r="EY62" i="21"/>
  <c r="BU60" i="21"/>
  <c r="FC62" i="21"/>
  <c r="BR60" i="21"/>
  <c r="EZ62" i="21"/>
  <c r="BS42" i="22"/>
  <c r="BS75" i="19"/>
  <c r="BS14" i="19" s="1"/>
  <c r="BS12" i="19" s="1"/>
  <c r="G19" i="26"/>
  <c r="I34" i="13"/>
  <c r="J155" i="34" s="1"/>
  <c r="R155" i="34" s="1"/>
  <c r="I71" i="12"/>
  <c r="CC167" i="19"/>
  <c r="BQ81" i="19"/>
  <c r="BT60" i="21"/>
  <c r="FB62" i="21"/>
  <c r="BU42" i="22"/>
  <c r="BU75" i="19"/>
  <c r="BU14" i="19" s="1"/>
  <c r="BU12" i="19" s="1"/>
  <c r="BR42" i="22"/>
  <c r="BR75" i="19"/>
  <c r="BR14" i="19" s="1"/>
  <c r="BR12" i="19" s="1"/>
  <c r="BS60" i="21"/>
  <c r="FA62" i="21"/>
  <c r="BV42" i="22"/>
  <c r="BV75" i="19"/>
  <c r="BV14" i="19" s="1"/>
  <c r="BV12" i="19" s="1"/>
  <c r="CC190" i="19"/>
  <c r="BQ189" i="19"/>
  <c r="BT42" i="22"/>
  <c r="BT75" i="19"/>
  <c r="BT14" i="19" s="1"/>
  <c r="BT12" i="19" s="1"/>
  <c r="BM19" i="23"/>
  <c r="EV19" i="23" s="1"/>
  <c r="BM19" i="36"/>
  <c r="EV19" i="36" s="1"/>
  <c r="EV42" i="22"/>
  <c r="BH89" i="21"/>
  <c r="EP60" i="21"/>
  <c r="BN89" i="21"/>
  <c r="EW60" i="21"/>
  <c r="BD77" i="19"/>
  <c r="BP77" i="19" s="1"/>
  <c r="BP81" i="19"/>
  <c r="BH19" i="36"/>
  <c r="EP19" i="36" s="1"/>
  <c r="BG19" i="23"/>
  <c r="EO19" i="23" s="1"/>
  <c r="BG19" i="36"/>
  <c r="EO19" i="36" s="1"/>
  <c r="EO42" i="22"/>
  <c r="BH19" i="23"/>
  <c r="EP19" i="23" s="1"/>
  <c r="EP42" i="22"/>
  <c r="ER62" i="21"/>
  <c r="F16" i="26"/>
  <c r="F14" i="26"/>
  <c r="F21" i="26"/>
  <c r="BO89" i="21"/>
  <c r="EX60" i="21"/>
  <c r="BK89" i="21"/>
  <c r="ET60" i="21"/>
  <c r="EM42" i="22"/>
  <c r="BL19" i="23"/>
  <c r="EU19" i="23" s="1"/>
  <c r="BL19" i="36"/>
  <c r="EU19" i="36" s="1"/>
  <c r="EU42" i="22"/>
  <c r="BI19" i="36"/>
  <c r="EQ19" i="36" s="1"/>
  <c r="BI19" i="23"/>
  <c r="EQ19" i="23" s="1"/>
  <c r="EQ42" i="22"/>
  <c r="ER42" i="22" s="1"/>
  <c r="N36" i="12" s="1"/>
  <c r="BG89" i="21"/>
  <c r="EO60" i="21"/>
  <c r="L19" i="26"/>
  <c r="N34" i="13"/>
  <c r="H156" i="38" s="1"/>
  <c r="P156" i="38" s="1"/>
  <c r="N71" i="12"/>
  <c r="BJ89" i="21"/>
  <c r="ES60" i="21"/>
  <c r="BF89" i="21"/>
  <c r="EN60" i="21"/>
  <c r="BG17" i="19"/>
  <c r="BG21" i="22" s="1"/>
  <c r="BH18" i="19"/>
  <c r="BH43" i="22" s="1"/>
  <c r="BH17" i="19"/>
  <c r="BH21" i="22" s="1"/>
  <c r="BG18" i="19"/>
  <c r="BG43" i="22" s="1"/>
  <c r="BG40" i="22" s="1"/>
  <c r="EO40" i="22" s="1"/>
  <c r="BI18" i="19"/>
  <c r="BI43" i="22" s="1"/>
  <c r="BI40" i="22" s="1"/>
  <c r="EQ40" i="22" s="1"/>
  <c r="ER40" i="22" s="1"/>
  <c r="BI17" i="19"/>
  <c r="BI21" i="22" s="1"/>
  <c r="BJ18" i="19"/>
  <c r="BJ43" i="22" s="1"/>
  <c r="BJ40" i="22" s="1"/>
  <c r="ES40" i="22" s="1"/>
  <c r="BJ17" i="19"/>
  <c r="BJ21" i="22" s="1"/>
  <c r="BK18" i="19"/>
  <c r="BK43" i="22" s="1"/>
  <c r="BK17" i="19"/>
  <c r="BK21" i="22" s="1"/>
  <c r="BL17" i="19"/>
  <c r="BL21" i="22" s="1"/>
  <c r="BI89" i="21"/>
  <c r="EQ60" i="21"/>
  <c r="BD89" i="21"/>
  <c r="BP60" i="21"/>
  <c r="BP89" i="21" s="1"/>
  <c r="BP93" i="21" s="1"/>
  <c r="EL60" i="21"/>
  <c r="BN19" i="36"/>
  <c r="EW19" i="36" s="1"/>
  <c r="BN19" i="23"/>
  <c r="EW19" i="23" s="1"/>
  <c r="EW42" i="22"/>
  <c r="BE89" i="21"/>
  <c r="EM60" i="21"/>
  <c r="BL89" i="21"/>
  <c r="EU60" i="21"/>
  <c r="BO18" i="19"/>
  <c r="BO43" i="22" s="1"/>
  <c r="BO40" i="22" s="1"/>
  <c r="BM18" i="19"/>
  <c r="BM43" i="22" s="1"/>
  <c r="BO17" i="19"/>
  <c r="BO21" i="22" s="1"/>
  <c r="BN18" i="19"/>
  <c r="BN43" i="22" s="1"/>
  <c r="BN40" i="22" s="1"/>
  <c r="EW40" i="22" s="1"/>
  <c r="BM17" i="19"/>
  <c r="BM21" i="22" s="1"/>
  <c r="BN17" i="19"/>
  <c r="BN21" i="22" s="1"/>
  <c r="BD87" i="19"/>
  <c r="BP189" i="19"/>
  <c r="BJ19" i="23"/>
  <c r="ES19" i="23" s="1"/>
  <c r="BJ19" i="36"/>
  <c r="ES19" i="36" s="1"/>
  <c r="ES42" i="22"/>
  <c r="BF19" i="23"/>
  <c r="EN19" i="23" s="1"/>
  <c r="BF19" i="36"/>
  <c r="EN42" i="22"/>
  <c r="H106" i="12"/>
  <c r="I152" i="34" s="1"/>
  <c r="Q152" i="34" s="1"/>
  <c r="H13" i="25"/>
  <c r="H33" i="13"/>
  <c r="BM89" i="21"/>
  <c r="EV60" i="21"/>
  <c r="BP42" i="22"/>
  <c r="H36" i="12" s="1"/>
  <c r="BO19" i="23"/>
  <c r="EX19" i="23" s="1"/>
  <c r="BO19" i="36"/>
  <c r="EX19" i="36" s="1"/>
  <c r="EX42" i="22"/>
  <c r="BK19" i="36"/>
  <c r="ET19" i="36" s="1"/>
  <c r="O34" i="13" l="1"/>
  <c r="I156" i="38" s="1"/>
  <c r="Q156" i="38" s="1"/>
  <c r="AA28" i="22"/>
  <c r="DJ28" i="22" s="1"/>
  <c r="DJ23" i="36"/>
  <c r="O71" i="12"/>
  <c r="O33" i="13" s="1"/>
  <c r="BL20" i="23"/>
  <c r="EU20" i="23" s="1"/>
  <c r="DJ45" i="36"/>
  <c r="AA47" i="36"/>
  <c r="AA45" i="23"/>
  <c r="DJ23" i="23"/>
  <c r="BL40" i="22"/>
  <c r="EU40" i="22" s="1"/>
  <c r="FE62" i="21"/>
  <c r="CC189" i="19"/>
  <c r="BQ87" i="19"/>
  <c r="CC81" i="19"/>
  <c r="BQ77" i="19"/>
  <c r="CC77" i="19" s="1"/>
  <c r="G21" i="26"/>
  <c r="G16" i="26"/>
  <c r="G14" i="26"/>
  <c r="BR89" i="21"/>
  <c r="EZ60" i="21"/>
  <c r="BS89" i="21"/>
  <c r="FA60" i="21"/>
  <c r="BU19" i="23"/>
  <c r="FC19" i="23" s="1"/>
  <c r="BU19" i="36"/>
  <c r="FC19" i="36" s="1"/>
  <c r="FC42" i="22"/>
  <c r="BQ89" i="21"/>
  <c r="CC60" i="21"/>
  <c r="CC89" i="21" s="1"/>
  <c r="CC93" i="21" s="1"/>
  <c r="EY60" i="21"/>
  <c r="BT18" i="19"/>
  <c r="BT43" i="22" s="1"/>
  <c r="BV17" i="19"/>
  <c r="BV21" i="22" s="1"/>
  <c r="BU17" i="19"/>
  <c r="BU21" i="22" s="1"/>
  <c r="BV18" i="19"/>
  <c r="BV43" i="22" s="1"/>
  <c r="BV40" i="22" s="1"/>
  <c r="FD40" i="22" s="1"/>
  <c r="FE40" i="22" s="1"/>
  <c r="BT17" i="19"/>
  <c r="BT21" i="22" s="1"/>
  <c r="BU18" i="19"/>
  <c r="BU43" i="22" s="1"/>
  <c r="I13" i="25"/>
  <c r="I33" i="13"/>
  <c r="I106" i="12"/>
  <c r="J152" i="34" s="1"/>
  <c r="R152" i="34" s="1"/>
  <c r="BS19" i="23"/>
  <c r="FA19" i="23" s="1"/>
  <c r="BS19" i="36"/>
  <c r="FA19" i="36" s="1"/>
  <c r="FA42" i="22"/>
  <c r="BU89" i="21"/>
  <c r="FC60" i="21"/>
  <c r="BT19" i="36"/>
  <c r="FB19" i="36" s="1"/>
  <c r="BT19" i="23"/>
  <c r="FB19" i="23" s="1"/>
  <c r="BT40" i="22"/>
  <c r="FB40" i="22" s="1"/>
  <c r="FB42" i="22"/>
  <c r="BV19" i="36"/>
  <c r="FD19" i="36" s="1"/>
  <c r="BW19" i="36"/>
  <c r="BW19" i="23"/>
  <c r="BV19" i="23"/>
  <c r="FD19" i="23" s="1"/>
  <c r="FD42" i="22"/>
  <c r="FE42" i="22" s="1"/>
  <c r="O36" i="12" s="1"/>
  <c r="EZ42" i="22"/>
  <c r="BT89" i="21"/>
  <c r="FB60" i="21"/>
  <c r="BV89" i="21"/>
  <c r="FD60" i="21"/>
  <c r="ER60" i="21"/>
  <c r="ER89" i="21" s="1"/>
  <c r="ER93" i="21" s="1"/>
  <c r="BD83" i="19"/>
  <c r="BP87" i="19"/>
  <c r="BP21" i="22"/>
  <c r="H19" i="12" s="1"/>
  <c r="H11" i="13" s="1"/>
  <c r="BO17" i="36"/>
  <c r="BO17" i="23"/>
  <c r="EX21" i="22"/>
  <c r="BL93" i="21"/>
  <c r="EU89" i="21"/>
  <c r="BL17" i="36"/>
  <c r="BL17" i="23"/>
  <c r="EU21" i="22"/>
  <c r="BJ20" i="23"/>
  <c r="ES20" i="23" s="1"/>
  <c r="BJ20" i="36"/>
  <c r="ES20" i="36" s="1"/>
  <c r="ES43" i="22"/>
  <c r="BH17" i="36"/>
  <c r="EP17" i="36" s="1"/>
  <c r="BH17" i="23"/>
  <c r="EP21" i="22"/>
  <c r="BF93" i="21"/>
  <c r="EN93" i="21" s="1"/>
  <c r="EN89" i="21"/>
  <c r="BL20" i="36"/>
  <c r="EU20" i="36" s="1"/>
  <c r="BP40" i="22"/>
  <c r="EX40" i="22"/>
  <c r="H59" i="25"/>
  <c r="H9" i="24"/>
  <c r="H212" i="34" s="1"/>
  <c r="H18" i="25"/>
  <c r="EH19" i="36"/>
  <c r="EN19" i="36"/>
  <c r="BN17" i="36"/>
  <c r="BN17" i="23"/>
  <c r="EW21" i="22"/>
  <c r="BM20" i="23"/>
  <c r="EV20" i="23" s="1"/>
  <c r="BM20" i="36"/>
  <c r="EV20" i="36" s="1"/>
  <c r="EV43" i="22"/>
  <c r="ED89" i="21"/>
  <c r="BD93" i="21"/>
  <c r="EL93" i="21" s="1"/>
  <c r="EL89" i="21"/>
  <c r="BK17" i="36"/>
  <c r="BK17" i="23"/>
  <c r="ET21" i="22"/>
  <c r="BI17" i="23"/>
  <c r="BI17" i="36"/>
  <c r="EQ21" i="22"/>
  <c r="ER21" i="22" s="1"/>
  <c r="N19" i="12" s="1"/>
  <c r="N11" i="13" s="1"/>
  <c r="BH20" i="23"/>
  <c r="EP20" i="23" s="1"/>
  <c r="BH20" i="36"/>
  <c r="EP43" i="22"/>
  <c r="L14" i="26"/>
  <c r="L21" i="26"/>
  <c r="L16" i="26"/>
  <c r="M14" i="26"/>
  <c r="M16" i="26"/>
  <c r="M21" i="26"/>
  <c r="BO93" i="21"/>
  <c r="EX93" i="21" s="1"/>
  <c r="EX89" i="21"/>
  <c r="BM17" i="23"/>
  <c r="BM17" i="36"/>
  <c r="EV21" i="22"/>
  <c r="BO20" i="36"/>
  <c r="EX20" i="36" s="1"/>
  <c r="BP43" i="22"/>
  <c r="H37" i="12" s="1"/>
  <c r="H60" i="25" s="1"/>
  <c r="BO20" i="23"/>
  <c r="EX20" i="23" s="1"/>
  <c r="EX43" i="22"/>
  <c r="BE93" i="21"/>
  <c r="EM93" i="21" s="1"/>
  <c r="EM89" i="21"/>
  <c r="BK20" i="36"/>
  <c r="ET20" i="36" s="1"/>
  <c r="BK20" i="23"/>
  <c r="ET20" i="23" s="1"/>
  <c r="ET43" i="22"/>
  <c r="BK40" i="22"/>
  <c r="ET40" i="22" s="1"/>
  <c r="BI20" i="36"/>
  <c r="BI20" i="23"/>
  <c r="EQ20" i="23" s="1"/>
  <c r="EQ43" i="22"/>
  <c r="ER43" i="22" s="1"/>
  <c r="N37" i="12" s="1"/>
  <c r="N60" i="25" s="1"/>
  <c r="EO21" i="22"/>
  <c r="BJ93" i="21"/>
  <c r="ES89" i="21"/>
  <c r="F22" i="26"/>
  <c r="F26" i="26"/>
  <c r="F27" i="26" s="1"/>
  <c r="BN93" i="21"/>
  <c r="EW93" i="21" s="1"/>
  <c r="EW89" i="21"/>
  <c r="H37" i="13"/>
  <c r="H110" i="12"/>
  <c r="BM93" i="21"/>
  <c r="EV89" i="21"/>
  <c r="BN20" i="36"/>
  <c r="EW20" i="36" s="1"/>
  <c r="BN20" i="23"/>
  <c r="EW20" i="23" s="1"/>
  <c r="EW43" i="22"/>
  <c r="BI93" i="21"/>
  <c r="EQ93" i="21" s="1"/>
  <c r="EQ89" i="21"/>
  <c r="BJ17" i="36"/>
  <c r="BJ17" i="23"/>
  <c r="ES21" i="22"/>
  <c r="EO43" i="22"/>
  <c r="N33" i="13"/>
  <c r="N106" i="12"/>
  <c r="H153" i="38" s="1"/>
  <c r="P153" i="38" s="1"/>
  <c r="N13" i="25"/>
  <c r="BG93" i="21"/>
  <c r="EO93" i="21" s="1"/>
  <c r="EO89" i="21"/>
  <c r="N59" i="25"/>
  <c r="BK93" i="21"/>
  <c r="ET93" i="21" s="1"/>
  <c r="ET89" i="21"/>
  <c r="BH40" i="22"/>
  <c r="EP40" i="22" s="1"/>
  <c r="BH93" i="21"/>
  <c r="EP93" i="21" s="1"/>
  <c r="EP89" i="21"/>
  <c r="BM40" i="22"/>
  <c r="EV40" i="22" s="1"/>
  <c r="I138" i="34" l="1"/>
  <c r="I157" i="34"/>
  <c r="Q157" i="34" s="1"/>
  <c r="O106" i="12"/>
  <c r="I153" i="38" s="1"/>
  <c r="Q153" i="38" s="1"/>
  <c r="O13" i="25"/>
  <c r="O9" i="24" s="1"/>
  <c r="H210" i="38" s="1"/>
  <c r="DJ45" i="23"/>
  <c r="AA47" i="23"/>
  <c r="AA49" i="36"/>
  <c r="CX49" i="36" s="1"/>
  <c r="DJ47" i="36"/>
  <c r="H45" i="27"/>
  <c r="FE60" i="21"/>
  <c r="FE89" i="21" s="1"/>
  <c r="FE93" i="21" s="1"/>
  <c r="BT93" i="21"/>
  <c r="FB93" i="21" s="1"/>
  <c r="FB89" i="21"/>
  <c r="BU93" i="21"/>
  <c r="FC93" i="21" s="1"/>
  <c r="FC89" i="21"/>
  <c r="BU20" i="36"/>
  <c r="FC20" i="36" s="1"/>
  <c r="BU20" i="23"/>
  <c r="FC20" i="23" s="1"/>
  <c r="FC43" i="22"/>
  <c r="BW17" i="36"/>
  <c r="BV17" i="36"/>
  <c r="BV17" i="23"/>
  <c r="BW17" i="23"/>
  <c r="FD21" i="22"/>
  <c r="FE21" i="22" s="1"/>
  <c r="O19" i="12" s="1"/>
  <c r="O11" i="13" s="1"/>
  <c r="BQ93" i="21"/>
  <c r="EY93" i="21" s="1"/>
  <c r="EY89" i="21"/>
  <c r="BR93" i="21"/>
  <c r="EZ93" i="21" s="1"/>
  <c r="EZ89" i="21"/>
  <c r="O59" i="25"/>
  <c r="I37" i="13"/>
  <c r="I110" i="12"/>
  <c r="FB21" i="22"/>
  <c r="FB43" i="22"/>
  <c r="BV93" i="21"/>
  <c r="FD93" i="21" s="1"/>
  <c r="FD89" i="21"/>
  <c r="BV20" i="23"/>
  <c r="FD20" i="23" s="1"/>
  <c r="BW20" i="36"/>
  <c r="BW20" i="23"/>
  <c r="BV20" i="36"/>
  <c r="FD20" i="36" s="1"/>
  <c r="FD43" i="22"/>
  <c r="FE43" i="22" s="1"/>
  <c r="O37" i="12" s="1"/>
  <c r="O60" i="25" s="1"/>
  <c r="BU40" i="22"/>
  <c r="FC40" i="22" s="1"/>
  <c r="BS93" i="21"/>
  <c r="FA93" i="21" s="1"/>
  <c r="FA89" i="21"/>
  <c r="CC87" i="19"/>
  <c r="BQ83" i="19"/>
  <c r="I9" i="24"/>
  <c r="I212" i="34" s="1"/>
  <c r="I18" i="25"/>
  <c r="BU17" i="23"/>
  <c r="BU17" i="36"/>
  <c r="FC21" i="22"/>
  <c r="G22" i="26"/>
  <c r="G26" i="26"/>
  <c r="G27" i="26" s="1"/>
  <c r="N35" i="12"/>
  <c r="N22" i="13" s="1"/>
  <c r="N35" i="27"/>
  <c r="N45" i="27"/>
  <c r="N38" i="27"/>
  <c r="N110" i="12"/>
  <c r="N37" i="13"/>
  <c r="H158" i="38" s="1"/>
  <c r="P158" i="38" s="1"/>
  <c r="I139" i="34"/>
  <c r="Q139" i="34" s="1"/>
  <c r="Q138" i="34"/>
  <c r="BM14" i="23"/>
  <c r="EV14" i="23" s="1"/>
  <c r="EV17" i="23"/>
  <c r="M22" i="26"/>
  <c r="M26" i="26"/>
  <c r="M27" i="26" s="1"/>
  <c r="L22" i="26"/>
  <c r="L26" i="26"/>
  <c r="L27" i="26" s="1"/>
  <c r="BH14" i="36"/>
  <c r="EP14" i="36" s="1"/>
  <c r="EP20" i="36"/>
  <c r="BI14" i="23"/>
  <c r="EQ14" i="23" s="1"/>
  <c r="EQ17" i="23"/>
  <c r="BN14" i="36"/>
  <c r="EW14" i="36" s="1"/>
  <c r="EW17" i="36"/>
  <c r="H11" i="24"/>
  <c r="H214" i="34" s="1"/>
  <c r="H21" i="25"/>
  <c r="H13" i="24" s="1"/>
  <c r="H216" i="34" s="1"/>
  <c r="EH93" i="21"/>
  <c r="EU93" i="21"/>
  <c r="BO14" i="23"/>
  <c r="EX14" i="23" s="1"/>
  <c r="EX17" i="23"/>
  <c r="BD75" i="19"/>
  <c r="BP83" i="19"/>
  <c r="BD42" i="22"/>
  <c r="EK20" i="36"/>
  <c r="EQ20" i="36"/>
  <c r="O37" i="13"/>
  <c r="I158" i="38" s="1"/>
  <c r="Q158" i="38" s="1"/>
  <c r="BL14" i="23"/>
  <c r="EU14" i="23" s="1"/>
  <c r="EU17" i="23"/>
  <c r="BO14" i="36"/>
  <c r="EX14" i="36" s="1"/>
  <c r="EX17" i="36"/>
  <c r="BK14" i="23"/>
  <c r="ET14" i="23" s="1"/>
  <c r="ET17" i="23"/>
  <c r="H35" i="12"/>
  <c r="H22" i="13" s="1"/>
  <c r="BL14" i="36"/>
  <c r="EU14" i="36" s="1"/>
  <c r="EU17" i="36"/>
  <c r="BJ14" i="23"/>
  <c r="ES14" i="23" s="1"/>
  <c r="ES17" i="23"/>
  <c r="EJ93" i="21"/>
  <c r="EV93" i="21"/>
  <c r="N9" i="24"/>
  <c r="G210" i="38" s="1"/>
  <c r="N18" i="25"/>
  <c r="BJ14" i="36"/>
  <c r="ES17" i="36"/>
  <c r="EF93" i="21"/>
  <c r="ES93" i="21"/>
  <c r="BM14" i="36"/>
  <c r="EV14" i="36" s="1"/>
  <c r="EV17" i="36"/>
  <c r="BI14" i="36"/>
  <c r="EQ17" i="36"/>
  <c r="BK14" i="36"/>
  <c r="ET14" i="36" s="1"/>
  <c r="ET17" i="36"/>
  <c r="BN14" i="23"/>
  <c r="EW14" i="23" s="1"/>
  <c r="EW17" i="23"/>
  <c r="H35" i="27"/>
  <c r="H38" i="27"/>
  <c r="BH14" i="23"/>
  <c r="EP14" i="23" s="1"/>
  <c r="EP17" i="23"/>
  <c r="J138" i="34" l="1"/>
  <c r="J139" i="34" s="1"/>
  <c r="R139" i="34" s="1"/>
  <c r="J157" i="34"/>
  <c r="R157" i="34" s="1"/>
  <c r="O18" i="25"/>
  <c r="O110" i="12"/>
  <c r="H139" i="38"/>
  <c r="P139" i="38" s="1"/>
  <c r="I139" i="38"/>
  <c r="Q139" i="38" s="1"/>
  <c r="AA50" i="36"/>
  <c r="CX50" i="36" s="1"/>
  <c r="AA49" i="23"/>
  <c r="DJ47" i="23"/>
  <c r="I11" i="24"/>
  <c r="I214" i="34" s="1"/>
  <c r="I21" i="25"/>
  <c r="I13" i="24" s="1"/>
  <c r="I216" i="34" s="1"/>
  <c r="BW14" i="36"/>
  <c r="R138" i="34"/>
  <c r="BW14" i="23"/>
  <c r="BU14" i="36"/>
  <c r="FC14" i="36" s="1"/>
  <c r="FC17" i="36"/>
  <c r="BQ42" i="22"/>
  <c r="CC83" i="19"/>
  <c r="BQ75" i="19"/>
  <c r="O35" i="12"/>
  <c r="O22" i="13" s="1"/>
  <c r="BV14" i="23"/>
  <c r="FD14" i="23" s="1"/>
  <c r="FD17" i="23"/>
  <c r="BU14" i="23"/>
  <c r="FC14" i="23" s="1"/>
  <c r="FC17" i="23"/>
  <c r="O45" i="27"/>
  <c r="O35" i="27"/>
  <c r="O38" i="27"/>
  <c r="BV14" i="36"/>
  <c r="FD14" i="36" s="1"/>
  <c r="FD17" i="36"/>
  <c r="BD19" i="23"/>
  <c r="BD19" i="36"/>
  <c r="EL42" i="22"/>
  <c r="BE19" i="36"/>
  <c r="BE19" i="23"/>
  <c r="EK14" i="36"/>
  <c r="EQ14" i="36"/>
  <c r="N11" i="24"/>
  <c r="G211" i="38" s="1"/>
  <c r="N21" i="25"/>
  <c r="N13" i="24" s="1"/>
  <c r="G212" i="38" s="1"/>
  <c r="O21" i="25"/>
  <c r="O13" i="24" s="1"/>
  <c r="H212" i="38" s="1"/>
  <c r="O11" i="24"/>
  <c r="BD14" i="19"/>
  <c r="BP75" i="19"/>
  <c r="ES14" i="36"/>
  <c r="H140" i="38" l="1"/>
  <c r="P140" i="38" s="1"/>
  <c r="I140" i="38"/>
  <c r="Q140" i="38" s="1"/>
  <c r="H211" i="38"/>
  <c r="F6" i="38"/>
  <c r="AA50" i="23"/>
  <c r="AA38" i="22"/>
  <c r="AB96" i="21"/>
  <c r="DJ49" i="23"/>
  <c r="BQ14" i="19"/>
  <c r="CC75" i="19"/>
  <c r="EY42" i="22"/>
  <c r="BQ19" i="36"/>
  <c r="BQ19" i="23"/>
  <c r="BR19" i="23"/>
  <c r="EZ19" i="23" s="1"/>
  <c r="BR19" i="36"/>
  <c r="EZ19" i="36" s="1"/>
  <c r="BP14" i="19"/>
  <c r="BD12" i="19"/>
  <c r="EA19" i="23"/>
  <c r="EM19" i="23"/>
  <c r="EL19" i="36"/>
  <c r="BP19" i="36"/>
  <c r="EG19" i="36"/>
  <c r="EM19" i="36"/>
  <c r="EF19" i="23"/>
  <c r="EL19" i="23"/>
  <c r="BP19" i="23"/>
  <c r="H140" i="12" s="1"/>
  <c r="AB99" i="21" l="1"/>
  <c r="AC96" i="21"/>
  <c r="DK96" i="21"/>
  <c r="AA33" i="22"/>
  <c r="DJ38" i="22"/>
  <c r="AA23" i="22"/>
  <c r="DJ50" i="23"/>
  <c r="CC19" i="23"/>
  <c r="I140" i="12" s="1"/>
  <c r="EY19" i="23"/>
  <c r="FE19" i="23" s="1"/>
  <c r="O140" i="12" s="1"/>
  <c r="CC19" i="36"/>
  <c r="EY19" i="36"/>
  <c r="FE19" i="36" s="1"/>
  <c r="BQ12" i="19"/>
  <c r="CC14" i="19"/>
  <c r="ER19" i="36"/>
  <c r="ER19" i="23"/>
  <c r="N140" i="12" s="1"/>
  <c r="BF17" i="19"/>
  <c r="BF21" i="22" s="1"/>
  <c r="BD17" i="19"/>
  <c r="BE18" i="19"/>
  <c r="BE43" i="22" s="1"/>
  <c r="BF18" i="19"/>
  <c r="BF43" i="22" s="1"/>
  <c r="BD18" i="19"/>
  <c r="BP12" i="19"/>
  <c r="BE17" i="19"/>
  <c r="BE21" i="22" s="1"/>
  <c r="AA46" i="22" l="1"/>
  <c r="DJ33" i="22"/>
  <c r="AA17" i="22"/>
  <c r="DJ23" i="22"/>
  <c r="E113" i="12"/>
  <c r="AC99" i="21"/>
  <c r="AB112" i="21"/>
  <c r="DK99" i="21"/>
  <c r="BR17" i="19"/>
  <c r="BR21" i="22" s="1"/>
  <c r="BQ17" i="19"/>
  <c r="BQ18" i="19"/>
  <c r="BS18" i="19"/>
  <c r="BS43" i="22" s="1"/>
  <c r="CC12" i="19"/>
  <c r="BR18" i="19"/>
  <c r="BR43" i="22" s="1"/>
  <c r="BS17" i="19"/>
  <c r="BS21" i="22" s="1"/>
  <c r="EM21" i="22"/>
  <c r="BE40" i="22"/>
  <c r="EM40" i="22" s="1"/>
  <c r="EM43" i="22"/>
  <c r="BD21" i="22"/>
  <c r="BP17" i="19"/>
  <c r="BD43" i="22"/>
  <c r="BP18" i="19"/>
  <c r="EH21" i="22"/>
  <c r="BF17" i="36"/>
  <c r="BF17" i="23"/>
  <c r="EN21" i="22"/>
  <c r="BG17" i="23"/>
  <c r="BG17" i="36"/>
  <c r="BF20" i="36"/>
  <c r="BF20" i="23"/>
  <c r="EN20" i="23" s="1"/>
  <c r="EN43" i="22"/>
  <c r="BF40" i="22"/>
  <c r="EN40" i="22" s="1"/>
  <c r="BG20" i="36"/>
  <c r="EO20" i="36" s="1"/>
  <c r="BG20" i="23"/>
  <c r="EO20" i="23" s="1"/>
  <c r="AC112" i="21" l="1"/>
  <c r="AC114" i="21" s="1"/>
  <c r="DK112" i="21"/>
  <c r="AA25" i="22"/>
  <c r="AA48" i="22" s="1"/>
  <c r="DJ48" i="22" s="1"/>
  <c r="DJ17" i="22"/>
  <c r="E116" i="12"/>
  <c r="E23" i="25"/>
  <c r="E24" i="25" s="1"/>
  <c r="DJ46" i="22"/>
  <c r="BS20" i="23"/>
  <c r="FA20" i="23" s="1"/>
  <c r="BS20" i="36"/>
  <c r="FA20" i="36" s="1"/>
  <c r="FA43" i="22"/>
  <c r="BS40" i="22"/>
  <c r="FA40" i="22" s="1"/>
  <c r="BT20" i="23"/>
  <c r="FB20" i="23" s="1"/>
  <c r="BT20" i="36"/>
  <c r="FB20" i="36" s="1"/>
  <c r="BS17" i="23"/>
  <c r="BS17" i="36"/>
  <c r="FA21" i="22"/>
  <c r="BT17" i="23"/>
  <c r="BT17" i="36"/>
  <c r="CC18" i="19"/>
  <c r="BQ43" i="22"/>
  <c r="BR20" i="36" s="1"/>
  <c r="EZ20" i="36" s="1"/>
  <c r="EZ43" i="22"/>
  <c r="BR40" i="22"/>
  <c r="EZ40" i="22" s="1"/>
  <c r="CC17" i="19"/>
  <c r="BQ21" i="22"/>
  <c r="BR17" i="23" s="1"/>
  <c r="EZ21" i="22"/>
  <c r="BG14" i="23"/>
  <c r="EO14" i="23" s="1"/>
  <c r="EO17" i="23"/>
  <c r="BD17" i="36"/>
  <c r="BD17" i="23"/>
  <c r="EL21" i="22"/>
  <c r="EH20" i="36"/>
  <c r="EN20" i="36"/>
  <c r="BF14" i="23"/>
  <c r="EN14" i="23" s="1"/>
  <c r="EN17" i="23"/>
  <c r="BD20" i="23"/>
  <c r="BD20" i="36"/>
  <c r="EL43" i="22"/>
  <c r="BD40" i="22"/>
  <c r="BE20" i="23"/>
  <c r="BE17" i="36"/>
  <c r="BG14" i="36"/>
  <c r="EO14" i="36" s="1"/>
  <c r="EO17" i="36"/>
  <c r="EN17" i="36"/>
  <c r="BF14" i="36"/>
  <c r="EN14" i="36" s="1"/>
  <c r="BE20" i="36"/>
  <c r="BE17" i="23"/>
  <c r="E32" i="25" l="1"/>
  <c r="E39" i="13"/>
  <c r="AC117" i="21"/>
  <c r="AC115" i="21"/>
  <c r="AC101" i="21" s="1"/>
  <c r="EZ17" i="23"/>
  <c r="BS14" i="36"/>
  <c r="FA14" i="36" s="1"/>
  <c r="FA17" i="36"/>
  <c r="BR17" i="36"/>
  <c r="EY21" i="22"/>
  <c r="BQ17" i="23"/>
  <c r="BQ17" i="36"/>
  <c r="BR20" i="23"/>
  <c r="EZ20" i="23" s="1"/>
  <c r="BT14" i="36"/>
  <c r="FB14" i="36" s="1"/>
  <c r="FB17" i="36"/>
  <c r="BS14" i="23"/>
  <c r="FA14" i="23" s="1"/>
  <c r="FA17" i="23"/>
  <c r="BT14" i="23"/>
  <c r="FB14" i="23" s="1"/>
  <c r="FB17" i="23"/>
  <c r="EY43" i="22"/>
  <c r="BQ20" i="36"/>
  <c r="BQ20" i="23"/>
  <c r="BQ40" i="22"/>
  <c r="EY40" i="22" s="1"/>
  <c r="BD14" i="23"/>
  <c r="BP17" i="23"/>
  <c r="H138" i="12" s="1"/>
  <c r="EL17" i="23"/>
  <c r="DZ40" i="22"/>
  <c r="EL40" i="22"/>
  <c r="EG20" i="36"/>
  <c r="EM20" i="36"/>
  <c r="EG17" i="36"/>
  <c r="EM17" i="36"/>
  <c r="BE14" i="36"/>
  <c r="EM14" i="36" s="1"/>
  <c r="EL20" i="36"/>
  <c r="BP20" i="36"/>
  <c r="BD14" i="36"/>
  <c r="BP17" i="36"/>
  <c r="EL17" i="36"/>
  <c r="EK20" i="23"/>
  <c r="EM20" i="23"/>
  <c r="BP20" i="23"/>
  <c r="H141" i="12" s="1"/>
  <c r="EL20" i="23"/>
  <c r="EG17" i="23"/>
  <c r="BE14" i="23"/>
  <c r="EM17" i="23"/>
  <c r="AB101" i="21" l="1"/>
  <c r="AB103" i="21" s="1"/>
  <c r="E118" i="12"/>
  <c r="AC103" i="21"/>
  <c r="EY17" i="36"/>
  <c r="BQ14" i="36"/>
  <c r="CC17" i="36"/>
  <c r="CC17" i="23"/>
  <c r="I138" i="12" s="1"/>
  <c r="BQ14" i="23"/>
  <c r="EY17" i="23"/>
  <c r="FE17" i="23" s="1"/>
  <c r="O138" i="12" s="1"/>
  <c r="CC20" i="23"/>
  <c r="I141" i="12" s="1"/>
  <c r="EY20" i="23"/>
  <c r="FE20" i="23" s="1"/>
  <c r="O141" i="12" s="1"/>
  <c r="CC20" i="36"/>
  <c r="EY20" i="36"/>
  <c r="FE20" i="36" s="1"/>
  <c r="BR14" i="36"/>
  <c r="EZ14" i="36" s="1"/>
  <c r="EZ17" i="36"/>
  <c r="BR14" i="23"/>
  <c r="EZ14" i="23" s="1"/>
  <c r="ER20" i="36"/>
  <c r="H135" i="12"/>
  <c r="EK14" i="23"/>
  <c r="EM14" i="23"/>
  <c r="BP14" i="36"/>
  <c r="EL14" i="36"/>
  <c r="ER14" i="36" s="1"/>
  <c r="EF14" i="23"/>
  <c r="BP14" i="23"/>
  <c r="EL14" i="23"/>
  <c r="ER17" i="23"/>
  <c r="N138" i="12" s="1"/>
  <c r="ER20" i="23"/>
  <c r="N141" i="12" s="1"/>
  <c r="ER17" i="36"/>
  <c r="AB12" i="36" l="1"/>
  <c r="AB12" i="23"/>
  <c r="AB107" i="21"/>
  <c r="E26" i="25"/>
  <c r="E120" i="12"/>
  <c r="E124" i="12" s="1"/>
  <c r="E43" i="13" s="1"/>
  <c r="E17" i="24" s="1"/>
  <c r="E220" i="34" s="1"/>
  <c r="DK103" i="21"/>
  <c r="I135" i="12"/>
  <c r="G38" i="26" s="1"/>
  <c r="J140" i="34" s="1"/>
  <c r="R140" i="34" s="1"/>
  <c r="O135" i="12"/>
  <c r="CC14" i="36"/>
  <c r="EY14" i="36"/>
  <c r="FE14" i="36" s="1"/>
  <c r="CC14" i="23"/>
  <c r="EY14" i="23"/>
  <c r="FE14" i="23" s="1"/>
  <c r="FE17" i="36"/>
  <c r="ER14" i="23"/>
  <c r="N135" i="12"/>
  <c r="F38" i="26"/>
  <c r="I140" i="34" s="1"/>
  <c r="Q140" i="34" s="1"/>
  <c r="H50" i="13"/>
  <c r="AB31" i="22" l="1"/>
  <c r="AB28" i="22" s="1"/>
  <c r="AB23" i="36"/>
  <c r="AC12" i="36"/>
  <c r="DK12" i="36"/>
  <c r="AB23" i="23"/>
  <c r="AC12" i="23"/>
  <c r="E133" i="12" s="1"/>
  <c r="DK12" i="23"/>
  <c r="E41" i="13"/>
  <c r="F158" i="34" s="1"/>
  <c r="N158" i="34" s="1"/>
  <c r="F142" i="34"/>
  <c r="C30" i="26"/>
  <c r="C32" i="26" s="1"/>
  <c r="E27" i="25"/>
  <c r="I50" i="13"/>
  <c r="O50" i="13"/>
  <c r="M38" i="26"/>
  <c r="I141" i="38" s="1"/>
  <c r="Q141" i="38" s="1"/>
  <c r="N50" i="13"/>
  <c r="L38" i="26"/>
  <c r="H141" i="38" s="1"/>
  <c r="P141" i="38" s="1"/>
  <c r="DK31" i="22" l="1"/>
  <c r="AC31" i="22"/>
  <c r="E27" i="12" s="1"/>
  <c r="E25" i="12" s="1"/>
  <c r="E16" i="13" s="1"/>
  <c r="F150" i="34"/>
  <c r="N150" i="34" s="1"/>
  <c r="N142" i="34"/>
  <c r="AB45" i="23"/>
  <c r="AC23" i="23"/>
  <c r="DK23" i="23"/>
  <c r="E30" i="25"/>
  <c r="E15" i="24"/>
  <c r="E218" i="34" s="1"/>
  <c r="E29" i="27"/>
  <c r="E36" i="25"/>
  <c r="AC28" i="22"/>
  <c r="DK28" i="22"/>
  <c r="E49" i="13"/>
  <c r="E144" i="12"/>
  <c r="F151" i="34" s="1"/>
  <c r="N151" i="34" s="1"/>
  <c r="AB45" i="36"/>
  <c r="AC23" i="36"/>
  <c r="DK23" i="36"/>
  <c r="E18" i="13" l="1"/>
  <c r="E55" i="25"/>
  <c r="E20" i="27" s="1"/>
  <c r="E33" i="25"/>
  <c r="AC45" i="36"/>
  <c r="DK45" i="36"/>
  <c r="AB47" i="36"/>
  <c r="AC45" i="23"/>
  <c r="DK45" i="23"/>
  <c r="AB47" i="23"/>
  <c r="E166" i="12"/>
  <c r="E48" i="13"/>
  <c r="E58" i="13" l="1"/>
  <c r="E168" i="12"/>
  <c r="AB49" i="23"/>
  <c r="AC47" i="23"/>
  <c r="DK47" i="23"/>
  <c r="AB49" i="36"/>
  <c r="AC47" i="36"/>
  <c r="E49" i="24" s="1"/>
  <c r="DK47" i="36"/>
  <c r="AB50" i="36" l="1"/>
  <c r="AC50" i="36" s="1"/>
  <c r="AC49" i="36"/>
  <c r="AB50" i="23"/>
  <c r="AB38" i="22"/>
  <c r="AD96" i="21"/>
  <c r="AC49" i="23"/>
  <c r="DK49" i="23"/>
  <c r="E170" i="12"/>
  <c r="E171" i="12" s="1"/>
  <c r="F141" i="34"/>
  <c r="N141" i="34" s="1"/>
  <c r="AB33" i="22" l="1"/>
  <c r="AC38" i="22"/>
  <c r="E33" i="12" s="1"/>
  <c r="DK38" i="22"/>
  <c r="AC50" i="23"/>
  <c r="AB23" i="22"/>
  <c r="DK50" i="23"/>
  <c r="AD99" i="21"/>
  <c r="DL96" i="21"/>
  <c r="AD112" i="21" l="1"/>
  <c r="DL112" i="21" s="1"/>
  <c r="AD103" i="21"/>
  <c r="DL99" i="21"/>
  <c r="E29" i="12"/>
  <c r="E56" i="25"/>
  <c r="AB17" i="22"/>
  <c r="AC23" i="22"/>
  <c r="E21" i="12" s="1"/>
  <c r="DK23" i="22"/>
  <c r="AC33" i="22"/>
  <c r="AB46" i="22"/>
  <c r="DK33" i="22"/>
  <c r="AD12" i="36" l="1"/>
  <c r="AD12" i="23"/>
  <c r="AD107" i="21"/>
  <c r="E20" i="13"/>
  <c r="E40" i="12"/>
  <c r="E12" i="13"/>
  <c r="E49" i="25"/>
  <c r="E16" i="12"/>
  <c r="AC46" i="22"/>
  <c r="DK46" i="22"/>
  <c r="AB25" i="22"/>
  <c r="AB48" i="22" s="1"/>
  <c r="AC17" i="22"/>
  <c r="DK17" i="22"/>
  <c r="DL103" i="21"/>
  <c r="C36" i="26"/>
  <c r="E58" i="25"/>
  <c r="DL107" i="21" l="1"/>
  <c r="AD31" i="22"/>
  <c r="AD28" i="22" s="1"/>
  <c r="DL28" i="22" s="1"/>
  <c r="CZ12" i="36"/>
  <c r="AD23" i="36"/>
  <c r="E51" i="25"/>
  <c r="E24" i="24" s="1"/>
  <c r="E41" i="27"/>
  <c r="C35" i="26"/>
  <c r="AC48" i="22"/>
  <c r="DK48" i="22"/>
  <c r="E24" i="13"/>
  <c r="E48" i="27"/>
  <c r="E63" i="25"/>
  <c r="AD23" i="23"/>
  <c r="DL12" i="23"/>
  <c r="AC25" i="22"/>
  <c r="DK25" i="22"/>
  <c r="E23" i="12"/>
  <c r="E14" i="13" s="1"/>
  <c r="E9" i="13"/>
  <c r="DL31" i="22" l="1"/>
  <c r="E51" i="27"/>
  <c r="E42" i="12"/>
  <c r="AD45" i="23"/>
  <c r="DL23" i="23"/>
  <c r="E14" i="27"/>
  <c r="E28" i="24"/>
  <c r="E30" i="24" s="1"/>
  <c r="C39" i="26"/>
  <c r="E66" i="25"/>
  <c r="E23" i="27"/>
  <c r="E26" i="27" s="1"/>
  <c r="E11" i="27"/>
  <c r="CZ23" i="36"/>
  <c r="AD45" i="36"/>
  <c r="DL23" i="36"/>
  <c r="DD12" i="36"/>
  <c r="DE12" i="36"/>
  <c r="DD23" i="36" l="1"/>
  <c r="DE23" i="36"/>
  <c r="AD47" i="36"/>
  <c r="DL45" i="36"/>
  <c r="DL45" i="23"/>
  <c r="AD47" i="23"/>
  <c r="AD49" i="36" l="1"/>
  <c r="CZ49" i="36" s="1"/>
  <c r="DL47" i="36"/>
  <c r="AD49" i="23"/>
  <c r="DL47" i="23"/>
  <c r="AD50" i="36" l="1"/>
  <c r="CZ50" i="36" s="1"/>
  <c r="AD50" i="23"/>
  <c r="AD38" i="22"/>
  <c r="AE96" i="21"/>
  <c r="DL49" i="23"/>
  <c r="AE99" i="21" l="1"/>
  <c r="DM96" i="21"/>
  <c r="AD33" i="22"/>
  <c r="DL38" i="22"/>
  <c r="AD23" i="22"/>
  <c r="AD17" i="22" s="1"/>
  <c r="DL50" i="23"/>
  <c r="AD25" i="22" l="1"/>
  <c r="DL17" i="22"/>
  <c r="AD46" i="22"/>
  <c r="DL33" i="22"/>
  <c r="AE112" i="21"/>
  <c r="DM112" i="21" s="1"/>
  <c r="AE103" i="21"/>
  <c r="DM99" i="21"/>
  <c r="AE12" i="36" l="1"/>
  <c r="AE12" i="23"/>
  <c r="AE107" i="21"/>
  <c r="AD48" i="22"/>
  <c r="DL48" i="22" s="1"/>
  <c r="DL46" i="22"/>
  <c r="DM103" i="21"/>
  <c r="CW25" i="22"/>
  <c r="DL25" i="22"/>
  <c r="DM12" i="23" l="1"/>
  <c r="AE23" i="36"/>
  <c r="DM107" i="21"/>
  <c r="AE31" i="22"/>
  <c r="AE28" i="22" s="1"/>
  <c r="DM28" i="22" s="1"/>
  <c r="AE23" i="23"/>
  <c r="DM12" i="36"/>
  <c r="DM31" i="22" l="1"/>
  <c r="AE45" i="36"/>
  <c r="DM23" i="36"/>
  <c r="AE45" i="23"/>
  <c r="DM23" i="23"/>
  <c r="DM45" i="23" l="1"/>
  <c r="AE47" i="23"/>
  <c r="DM45" i="36"/>
  <c r="AE47" i="36"/>
  <c r="AE49" i="23" l="1"/>
  <c r="DM47" i="23"/>
  <c r="AE49" i="36"/>
  <c r="DA49" i="36" s="1"/>
  <c r="DM47" i="36"/>
  <c r="AE50" i="36" l="1"/>
  <c r="DA50" i="36" s="1"/>
  <c r="AE50" i="23"/>
  <c r="AE38" i="22"/>
  <c r="AF96" i="21"/>
  <c r="DM49" i="23"/>
  <c r="AF99" i="21" l="1"/>
  <c r="DN96" i="21"/>
  <c r="AE33" i="22"/>
  <c r="DM38" i="22"/>
  <c r="AE23" i="22"/>
  <c r="AE17" i="22" s="1"/>
  <c r="DM50" i="23"/>
  <c r="AE46" i="22" l="1"/>
  <c r="DM33" i="22"/>
  <c r="AE25" i="22"/>
  <c r="DM17" i="22"/>
  <c r="AF112" i="21"/>
  <c r="DN112" i="21" s="1"/>
  <c r="AF103" i="21"/>
  <c r="DN99" i="21"/>
  <c r="AF12" i="36" l="1"/>
  <c r="AF12" i="23"/>
  <c r="AF107" i="21"/>
  <c r="CX25" i="22"/>
  <c r="DM25" i="22"/>
  <c r="DN103" i="21"/>
  <c r="AE48" i="22"/>
  <c r="DM48" i="22" s="1"/>
  <c r="DM46" i="22"/>
  <c r="DN107" i="21" l="1"/>
  <c r="AF31" i="22"/>
  <c r="AF28" i="22" s="1"/>
  <c r="DN28" i="22" s="1"/>
  <c r="AF23" i="36"/>
  <c r="DN12" i="36"/>
  <c r="AF23" i="23"/>
  <c r="DN12" i="23"/>
  <c r="DN31" i="22" l="1"/>
  <c r="AF45" i="23"/>
  <c r="DN23" i="23"/>
  <c r="AF45" i="36"/>
  <c r="DN23" i="36"/>
  <c r="DN45" i="36" l="1"/>
  <c r="AF47" i="36"/>
  <c r="DN45" i="23"/>
  <c r="AF47" i="23"/>
  <c r="AF49" i="36" l="1"/>
  <c r="DN49" i="36" s="1"/>
  <c r="DN47" i="36"/>
  <c r="AF49" i="23"/>
  <c r="DN47" i="23"/>
  <c r="AF50" i="36" l="1"/>
  <c r="DN50" i="36" s="1"/>
  <c r="AF50" i="23"/>
  <c r="AF38" i="22"/>
  <c r="AG96" i="21"/>
  <c r="DN49" i="23"/>
  <c r="DB50" i="36"/>
  <c r="AG99" i="21" l="1"/>
  <c r="DO96" i="21"/>
  <c r="AF33" i="22"/>
  <c r="DN38" i="22"/>
  <c r="DE50" i="36"/>
  <c r="DD50" i="36"/>
  <c r="AF23" i="22"/>
  <c r="DN50" i="23"/>
  <c r="AF17" i="22" l="1"/>
  <c r="AF25" i="22" s="1"/>
  <c r="CY25" i="22" s="1"/>
  <c r="DN23" i="22"/>
  <c r="AF46" i="22"/>
  <c r="DN33" i="22"/>
  <c r="AG112" i="21"/>
  <c r="DO112" i="21" s="1"/>
  <c r="AG103" i="21"/>
  <c r="DO99" i="21"/>
  <c r="AG12" i="36" l="1"/>
  <c r="AG12" i="23"/>
  <c r="AG107" i="21"/>
  <c r="AF48" i="22"/>
  <c r="DN48" i="22" s="1"/>
  <c r="DN46" i="22"/>
  <c r="DO103" i="21"/>
  <c r="DO107" i="21" l="1"/>
  <c r="AG31" i="22"/>
  <c r="AG28" i="22" s="1"/>
  <c r="DO28" i="22" s="1"/>
  <c r="AG23" i="23"/>
  <c r="DO12" i="23"/>
  <c r="AG23" i="36"/>
  <c r="DO12" i="36"/>
  <c r="DO31" i="22" l="1"/>
  <c r="AG45" i="36"/>
  <c r="DO23" i="36"/>
  <c r="AG45" i="23"/>
  <c r="DO23" i="23"/>
  <c r="DO45" i="23" l="1"/>
  <c r="AG47" i="23"/>
  <c r="DO45" i="36"/>
  <c r="AG47" i="36"/>
  <c r="AG49" i="23" l="1"/>
  <c r="DO47" i="23"/>
  <c r="AG49" i="36"/>
  <c r="DO47" i="36"/>
  <c r="DF49" i="36" l="1"/>
  <c r="DO49" i="36"/>
  <c r="AG50" i="36"/>
  <c r="DF50" i="36" s="1"/>
  <c r="AG50" i="23"/>
  <c r="AG38" i="22"/>
  <c r="AH96" i="21"/>
  <c r="DO49" i="23"/>
  <c r="AH99" i="21" l="1"/>
  <c r="DP96" i="21"/>
  <c r="AG33" i="22"/>
  <c r="DO38" i="22"/>
  <c r="AG23" i="22"/>
  <c r="DO50" i="23"/>
  <c r="AG17" i="22" l="1"/>
  <c r="AG25" i="22" s="1"/>
  <c r="DO23" i="22"/>
  <c r="AG46" i="22"/>
  <c r="DO33" i="22"/>
  <c r="AH112" i="21"/>
  <c r="DP112" i="21" s="1"/>
  <c r="AH103" i="21"/>
  <c r="DP99" i="21"/>
  <c r="AH12" i="36" l="1"/>
  <c r="AH12" i="23"/>
  <c r="AH107" i="21"/>
  <c r="AG48" i="22"/>
  <c r="DO48" i="22" s="1"/>
  <c r="DO46" i="22"/>
  <c r="DP103" i="21"/>
  <c r="CZ25" i="22"/>
  <c r="DO25" i="22"/>
  <c r="DP107" i="21" l="1"/>
  <c r="AH31" i="22"/>
  <c r="AH28" i="22" s="1"/>
  <c r="DP28" i="22" s="1"/>
  <c r="AH23" i="36"/>
  <c r="DP12" i="36"/>
  <c r="AH23" i="23"/>
  <c r="DP12" i="23"/>
  <c r="DP31" i="22" l="1"/>
  <c r="AH45" i="36"/>
  <c r="DP23" i="36"/>
  <c r="AH45" i="23"/>
  <c r="DP23" i="23"/>
  <c r="DP45" i="23" l="1"/>
  <c r="AH47" i="23"/>
  <c r="DP45" i="36"/>
  <c r="AH47" i="36"/>
  <c r="AH49" i="23" l="1"/>
  <c r="DP47" i="23"/>
  <c r="AH49" i="36"/>
  <c r="DG49" i="36" s="1"/>
  <c r="DP47" i="36"/>
  <c r="AH50" i="36" l="1"/>
  <c r="DG50" i="36" s="1"/>
  <c r="AH50" i="23"/>
  <c r="AI96" i="21"/>
  <c r="AH38" i="22"/>
  <c r="DP49" i="23"/>
  <c r="AH33" i="22" l="1"/>
  <c r="DP38" i="22"/>
  <c r="AI99" i="21"/>
  <c r="DQ96" i="21"/>
  <c r="DR96" i="21" s="1"/>
  <c r="AH23" i="22"/>
  <c r="DP50" i="23"/>
  <c r="L113" i="12" l="1"/>
  <c r="DR99" i="21"/>
  <c r="AI112" i="21"/>
  <c r="DQ112" i="21" s="1"/>
  <c r="DR112" i="21" s="1"/>
  <c r="DR114" i="21" s="1"/>
  <c r="AI103" i="21"/>
  <c r="DQ99" i="21"/>
  <c r="AH17" i="22"/>
  <c r="DP23" i="22"/>
  <c r="AH46" i="22"/>
  <c r="DP33" i="22"/>
  <c r="AI12" i="36" l="1"/>
  <c r="AI12" i="23"/>
  <c r="AI107" i="21"/>
  <c r="DP46" i="22"/>
  <c r="DQ103" i="21"/>
  <c r="DR117" i="21"/>
  <c r="DR115" i="21"/>
  <c r="DR101" i="21" s="1"/>
  <c r="DR103" i="21" s="1"/>
  <c r="AH25" i="22"/>
  <c r="DA25" i="22" s="1"/>
  <c r="DP17" i="22"/>
  <c r="L23" i="25"/>
  <c r="L24" i="25" s="1"/>
  <c r="L116" i="12"/>
  <c r="DR107" i="21" l="1"/>
  <c r="L122" i="12"/>
  <c r="L29" i="25" s="1"/>
  <c r="L17" i="24" s="1"/>
  <c r="E214" i="38" s="1"/>
  <c r="DQ12" i="23"/>
  <c r="DR12" i="23" s="1"/>
  <c r="L133" i="12" s="1"/>
  <c r="DQ107" i="21"/>
  <c r="AI31" i="22"/>
  <c r="AI28" i="22" s="1"/>
  <c r="DQ28" i="22" s="1"/>
  <c r="DR28" i="22" s="1"/>
  <c r="L32" i="25"/>
  <c r="DQ101" i="21"/>
  <c r="L118" i="12"/>
  <c r="L26" i="25" s="1"/>
  <c r="J30" i="26" s="1"/>
  <c r="J32" i="26" s="1"/>
  <c r="AI23" i="23"/>
  <c r="L39" i="13"/>
  <c r="AI23" i="36"/>
  <c r="DQ12" i="36"/>
  <c r="AH48" i="22"/>
  <c r="DP48" i="22" s="1"/>
  <c r="DQ31" i="22" l="1"/>
  <c r="DR31" i="22" s="1"/>
  <c r="L27" i="12" s="1"/>
  <c r="L55" i="25" s="1"/>
  <c r="L120" i="12"/>
  <c r="F143" i="38" s="1"/>
  <c r="AI45" i="36"/>
  <c r="DQ23" i="36"/>
  <c r="DR23" i="36" s="1"/>
  <c r="L49" i="13"/>
  <c r="L144" i="12"/>
  <c r="F152" i="38" s="1"/>
  <c r="N152" i="38" s="1"/>
  <c r="L27" i="25"/>
  <c r="AI45" i="23"/>
  <c r="DQ23" i="23"/>
  <c r="DR23" i="23" s="1"/>
  <c r="L25" i="12" l="1"/>
  <c r="L16" i="13" s="1"/>
  <c r="L18" i="13"/>
  <c r="L41" i="13"/>
  <c r="L124" i="12"/>
  <c r="L43" i="13" s="1"/>
  <c r="DQ45" i="23"/>
  <c r="DR45" i="23" s="1"/>
  <c r="AI47" i="23"/>
  <c r="L48" i="13"/>
  <c r="L166" i="12"/>
  <c r="N143" i="38"/>
  <c r="F151" i="38"/>
  <c r="N151" i="38" s="1"/>
  <c r="L15" i="24"/>
  <c r="E213" i="38" s="1"/>
  <c r="L36" i="25"/>
  <c r="L30" i="25"/>
  <c r="L29" i="27"/>
  <c r="L20" i="27"/>
  <c r="DQ45" i="36"/>
  <c r="DR45" i="36" s="1"/>
  <c r="AI47" i="36"/>
  <c r="F159" i="38" l="1"/>
  <c r="N159" i="38" s="1"/>
  <c r="L33" i="25"/>
  <c r="AI49" i="36"/>
  <c r="AI50" i="36" s="1"/>
  <c r="DH50" i="36" s="1"/>
  <c r="DQ47" i="36"/>
  <c r="DR47" i="36" s="1"/>
  <c r="L49" i="24" s="1"/>
  <c r="L58" i="13"/>
  <c r="L168" i="12"/>
  <c r="AI49" i="23"/>
  <c r="DQ47" i="23"/>
  <c r="DR47" i="23" s="1"/>
  <c r="AI50" i="23" l="1"/>
  <c r="AJ96" i="21"/>
  <c r="AI38" i="22"/>
  <c r="DQ49" i="23"/>
  <c r="DR49" i="23" s="1"/>
  <c r="L170" i="12"/>
  <c r="L171" i="12" s="1"/>
  <c r="F142" i="38"/>
  <c r="N142" i="38" s="1"/>
  <c r="DH49" i="36"/>
  <c r="DQ49" i="36"/>
  <c r="DR49" i="36" s="1"/>
  <c r="AI33" i="22" l="1"/>
  <c r="DQ38" i="22"/>
  <c r="DR38" i="22" s="1"/>
  <c r="L33" i="12" s="1"/>
  <c r="AJ99" i="21"/>
  <c r="DS96" i="21"/>
  <c r="AI23" i="22"/>
  <c r="DQ50" i="23"/>
  <c r="DR50" i="23" s="1"/>
  <c r="AJ112" i="21" l="1"/>
  <c r="DS112" i="21" s="1"/>
  <c r="AJ103" i="21"/>
  <c r="DS99" i="21"/>
  <c r="L56" i="25"/>
  <c r="L29" i="12"/>
  <c r="AI17" i="22"/>
  <c r="DQ23" i="22"/>
  <c r="DR23" i="22" s="1"/>
  <c r="L21" i="12" s="1"/>
  <c r="AI46" i="22"/>
  <c r="DQ33" i="22"/>
  <c r="DR33" i="22" s="1"/>
  <c r="AJ12" i="36" l="1"/>
  <c r="AJ12" i="23"/>
  <c r="AJ107" i="21"/>
  <c r="L20" i="13"/>
  <c r="L40" i="12"/>
  <c r="DQ46" i="22"/>
  <c r="DR46" i="22" s="1"/>
  <c r="J36" i="26"/>
  <c r="L58" i="25"/>
  <c r="L49" i="25"/>
  <c r="L12" i="13"/>
  <c r="L16" i="12"/>
  <c r="AI25" i="22"/>
  <c r="DB25" i="22" s="1"/>
  <c r="DQ17" i="22"/>
  <c r="DR17" i="22" s="1"/>
  <c r="DS103" i="21"/>
  <c r="DS107" i="21" l="1"/>
  <c r="AJ31" i="22"/>
  <c r="AJ28" i="22" s="1"/>
  <c r="DS28" i="22" s="1"/>
  <c r="AI48" i="22"/>
  <c r="DQ48" i="22" s="1"/>
  <c r="DR48" i="22" s="1"/>
  <c r="DE25" i="22"/>
  <c r="DD25" i="22"/>
  <c r="L63" i="25"/>
  <c r="L14" i="27" s="1"/>
  <c r="L48" i="27"/>
  <c r="L24" i="13"/>
  <c r="L41" i="27"/>
  <c r="J35" i="26"/>
  <c r="L51" i="25"/>
  <c r="L24" i="24" s="1"/>
  <c r="AJ23" i="36"/>
  <c r="DS12" i="36"/>
  <c r="AJ23" i="23"/>
  <c r="DS12" i="23"/>
  <c r="L9" i="13"/>
  <c r="L23" i="12"/>
  <c r="L14" i="13" s="1"/>
  <c r="DS31" i="22" l="1"/>
  <c r="L42" i="12"/>
  <c r="L51" i="27"/>
  <c r="AJ45" i="23"/>
  <c r="DS23" i="23"/>
  <c r="AJ45" i="36"/>
  <c r="DS23" i="36"/>
  <c r="J39" i="26"/>
  <c r="L66" i="25"/>
  <c r="L28" i="24"/>
  <c r="L30" i="24" s="1"/>
  <c r="L23" i="27"/>
  <c r="L26" i="27" s="1"/>
  <c r="L11" i="27"/>
  <c r="DS45" i="23" l="1"/>
  <c r="AJ47" i="23"/>
  <c r="DS45" i="36"/>
  <c r="AJ47" i="36"/>
  <c r="AJ49" i="36" l="1"/>
  <c r="DI49" i="36" s="1"/>
  <c r="DS47" i="36"/>
  <c r="AJ49" i="23"/>
  <c r="DS47" i="23"/>
  <c r="AJ50" i="36" l="1"/>
  <c r="DI50" i="36" s="1"/>
  <c r="AJ50" i="23"/>
  <c r="AK96" i="21"/>
  <c r="AJ38" i="22"/>
  <c r="DS49" i="23"/>
  <c r="AJ33" i="22" l="1"/>
  <c r="DS38" i="22"/>
  <c r="AK99" i="21"/>
  <c r="DT96" i="21"/>
  <c r="AJ23" i="22"/>
  <c r="DS50" i="23"/>
  <c r="AK112" i="21" l="1"/>
  <c r="DT112" i="21" s="1"/>
  <c r="AK103" i="21"/>
  <c r="DT99" i="21"/>
  <c r="AJ17" i="22"/>
  <c r="DS23" i="22"/>
  <c r="AJ46" i="22"/>
  <c r="DS33" i="22"/>
  <c r="AK12" i="36" l="1"/>
  <c r="AK12" i="23"/>
  <c r="AK107" i="21"/>
  <c r="AJ25" i="22"/>
  <c r="DS25" i="22" s="1"/>
  <c r="DS17" i="22"/>
  <c r="DT103" i="21"/>
  <c r="DT107" i="21" l="1"/>
  <c r="AK31" i="22"/>
  <c r="AK28" i="22" s="1"/>
  <c r="DT28" i="22" s="1"/>
  <c r="AJ48" i="22"/>
  <c r="DS48" i="22" s="1"/>
  <c r="DJ12" i="36"/>
  <c r="AK23" i="36"/>
  <c r="DT12" i="36"/>
  <c r="AK23" i="23"/>
  <c r="DT12" i="23"/>
  <c r="DT31" i="22" l="1"/>
  <c r="AK45" i="36"/>
  <c r="DT23" i="36"/>
  <c r="AK45" i="23"/>
  <c r="DT23" i="23"/>
  <c r="DT45" i="23" l="1"/>
  <c r="AK47" i="23"/>
  <c r="DT45" i="36"/>
  <c r="AK47" i="36"/>
  <c r="AK49" i="36" l="1"/>
  <c r="DJ49" i="36" s="1"/>
  <c r="DT47" i="36"/>
  <c r="AK49" i="23"/>
  <c r="DT47" i="23"/>
  <c r="AK50" i="36" l="1"/>
  <c r="DJ50" i="36" s="1"/>
  <c r="AK50" i="23"/>
  <c r="AK38" i="22"/>
  <c r="AL96" i="21"/>
  <c r="DT49" i="23"/>
  <c r="AL99" i="21" l="1"/>
  <c r="DU96" i="21"/>
  <c r="AK33" i="22"/>
  <c r="DT38" i="22"/>
  <c r="AK23" i="22"/>
  <c r="DT50" i="23"/>
  <c r="AK46" i="22" l="1"/>
  <c r="DT33" i="22"/>
  <c r="AK17" i="22"/>
  <c r="DT23" i="22"/>
  <c r="AL112" i="21"/>
  <c r="DU112" i="21" s="1"/>
  <c r="AL103" i="21"/>
  <c r="DU99" i="21"/>
  <c r="AL12" i="36" l="1"/>
  <c r="AL12" i="23"/>
  <c r="AL107" i="21"/>
  <c r="AK25" i="22"/>
  <c r="DG25" i="22" s="1"/>
  <c r="DT17" i="22"/>
  <c r="DU103" i="21"/>
  <c r="DT46" i="22"/>
  <c r="DU107" i="21" l="1"/>
  <c r="AL31" i="22"/>
  <c r="AL28" i="22" s="1"/>
  <c r="DU28" i="22" s="1"/>
  <c r="AK48" i="22"/>
  <c r="DT48" i="22" s="1"/>
  <c r="AL23" i="36"/>
  <c r="DU12" i="36"/>
  <c r="DU31" i="22"/>
  <c r="AL23" i="23"/>
  <c r="DU12" i="23"/>
  <c r="AL45" i="23" l="1"/>
  <c r="DU23" i="23"/>
  <c r="AL45" i="36"/>
  <c r="DU23" i="36"/>
  <c r="DU45" i="36" l="1"/>
  <c r="AL47" i="36"/>
  <c r="DU45" i="23"/>
  <c r="AL47" i="23"/>
  <c r="AL49" i="23" l="1"/>
  <c r="DU47" i="23"/>
  <c r="AL49" i="36"/>
  <c r="DK49" i="36" s="1"/>
  <c r="DU47" i="36"/>
  <c r="AL50" i="36" l="1"/>
  <c r="DK50" i="36" s="1"/>
  <c r="AL50" i="23"/>
  <c r="AM96" i="21"/>
  <c r="AL38" i="22"/>
  <c r="DU49" i="23"/>
  <c r="AL33" i="22" l="1"/>
  <c r="DU38" i="22"/>
  <c r="AM99" i="21"/>
  <c r="DV96" i="21"/>
  <c r="AL23" i="22"/>
  <c r="DU50" i="23"/>
  <c r="AM112" i="21" l="1"/>
  <c r="DV112" i="21" s="1"/>
  <c r="AM103" i="21"/>
  <c r="DV99" i="21"/>
  <c r="AL17" i="22"/>
  <c r="DU23" i="22"/>
  <c r="AL46" i="22"/>
  <c r="DU33" i="22"/>
  <c r="AM12" i="36" l="1"/>
  <c r="AM12" i="23"/>
  <c r="AM107" i="21"/>
  <c r="AL25" i="22"/>
  <c r="DH25" i="22" s="1"/>
  <c r="DU17" i="22"/>
  <c r="DU46" i="22"/>
  <c r="DV103" i="21"/>
  <c r="DV107" i="21" l="1"/>
  <c r="AM31" i="22"/>
  <c r="AM28" i="22" s="1"/>
  <c r="DV28" i="22" s="1"/>
  <c r="AL48" i="22"/>
  <c r="DU48" i="22" s="1"/>
  <c r="DL12" i="36"/>
  <c r="DR12" i="36" s="1"/>
  <c r="AM23" i="36"/>
  <c r="DV12" i="36"/>
  <c r="AM23" i="23"/>
  <c r="DV12" i="23"/>
  <c r="DV31" i="22" l="1"/>
  <c r="AM45" i="23"/>
  <c r="DV23" i="23"/>
  <c r="AM45" i="36"/>
  <c r="DV23" i="36"/>
  <c r="DV45" i="36" l="1"/>
  <c r="AM47" i="36"/>
  <c r="DV45" i="23"/>
  <c r="AM47" i="23"/>
  <c r="AM49" i="23" l="1"/>
  <c r="DV47" i="23"/>
  <c r="AM49" i="36"/>
  <c r="DL49" i="36" s="1"/>
  <c r="DV47" i="36"/>
  <c r="AM50" i="36" l="1"/>
  <c r="DL50" i="36" s="1"/>
  <c r="AM50" i="23"/>
  <c r="AM38" i="22"/>
  <c r="AN96" i="21"/>
  <c r="DV49" i="23"/>
  <c r="AN99" i="21" l="1"/>
  <c r="DW96" i="21"/>
  <c r="AM33" i="22"/>
  <c r="DV38" i="22"/>
  <c r="AM23" i="22"/>
  <c r="DV50" i="23"/>
  <c r="AM46" i="22" l="1"/>
  <c r="DV33" i="22"/>
  <c r="AM17" i="22"/>
  <c r="DV23" i="22"/>
  <c r="AN112" i="21"/>
  <c r="DW112" i="21" s="1"/>
  <c r="AN103" i="21"/>
  <c r="DW99" i="21"/>
  <c r="AN12" i="36" l="1"/>
  <c r="AN12" i="23"/>
  <c r="AN107" i="21"/>
  <c r="AM25" i="22"/>
  <c r="DI25" i="22" s="1"/>
  <c r="DV17" i="22"/>
  <c r="DW103" i="21"/>
  <c r="DV46" i="22"/>
  <c r="DW107" i="21" l="1"/>
  <c r="AN31" i="22"/>
  <c r="AN28" i="22" s="1"/>
  <c r="DW28" i="22" s="1"/>
  <c r="AM48" i="22"/>
  <c r="DV48" i="22" s="1"/>
  <c r="AN23" i="23"/>
  <c r="DW12" i="23"/>
  <c r="AN23" i="36"/>
  <c r="DW12" i="36"/>
  <c r="DW31" i="22" l="1"/>
  <c r="AN45" i="36"/>
  <c r="DW23" i="36"/>
  <c r="AN45" i="23"/>
  <c r="DW23" i="23"/>
  <c r="DW45" i="23" l="1"/>
  <c r="AN47" i="23"/>
  <c r="DW45" i="36"/>
  <c r="AN47" i="36"/>
  <c r="AN49" i="36" l="1"/>
  <c r="DM49" i="36" s="1"/>
  <c r="DW47" i="36"/>
  <c r="AN49" i="23"/>
  <c r="DW47" i="23"/>
  <c r="AN50" i="36" l="1"/>
  <c r="DM50" i="36" s="1"/>
  <c r="AN50" i="23"/>
  <c r="AN38" i="22"/>
  <c r="AO96" i="21"/>
  <c r="DW49" i="23"/>
  <c r="AO99" i="21" l="1"/>
  <c r="AP96" i="21"/>
  <c r="DX96" i="21"/>
  <c r="AN33" i="22"/>
  <c r="DW38" i="22"/>
  <c r="AN23" i="22"/>
  <c r="DW50" i="23"/>
  <c r="AN46" i="22" l="1"/>
  <c r="DW33" i="22"/>
  <c r="AN17" i="22"/>
  <c r="DW23" i="22"/>
  <c r="AP99" i="21"/>
  <c r="F113" i="12"/>
  <c r="AO112" i="21"/>
  <c r="DX99" i="21"/>
  <c r="AP112" i="21" l="1"/>
  <c r="AP114" i="21" s="1"/>
  <c r="DX112" i="21"/>
  <c r="AN25" i="22"/>
  <c r="DJ25" i="22" s="1"/>
  <c r="DW17" i="22"/>
  <c r="F116" i="12"/>
  <c r="F23" i="25"/>
  <c r="F24" i="25" s="1"/>
  <c r="DW46" i="22"/>
  <c r="AN48" i="22" l="1"/>
  <c r="DW48" i="22" s="1"/>
  <c r="F32" i="25"/>
  <c r="F39" i="13"/>
  <c r="AP117" i="21"/>
  <c r="AP115" i="21"/>
  <c r="AP101" i="21" s="1"/>
  <c r="AO101" i="21" l="1"/>
  <c r="AO103" i="21" s="1"/>
  <c r="F118" i="12"/>
  <c r="AP103" i="21"/>
  <c r="AO12" i="36" l="1"/>
  <c r="AO12" i="23"/>
  <c r="AO107" i="21"/>
  <c r="F26" i="25"/>
  <c r="F120" i="12"/>
  <c r="F124" i="12" s="1"/>
  <c r="F43" i="13" s="1"/>
  <c r="F17" i="24" s="1"/>
  <c r="F220" i="34" s="1"/>
  <c r="DX103" i="21"/>
  <c r="AO31" i="22" l="1"/>
  <c r="AO28" i="22" s="1"/>
  <c r="AP12" i="23"/>
  <c r="F133" i="12" s="1"/>
  <c r="AO23" i="23"/>
  <c r="G142" i="34"/>
  <c r="F41" i="13"/>
  <c r="G158" i="34" s="1"/>
  <c r="O158" i="34" s="1"/>
  <c r="AO23" i="36"/>
  <c r="AP12" i="36"/>
  <c r="D30" i="26"/>
  <c r="D32" i="26" s="1"/>
  <c r="F27" i="25"/>
  <c r="DX31" i="22" l="1"/>
  <c r="AP31" i="22"/>
  <c r="F27" i="12" s="1"/>
  <c r="F55" i="25" s="1"/>
  <c r="F20" i="27" s="1"/>
  <c r="F30" i="25"/>
  <c r="F29" i="27"/>
  <c r="F15" i="24"/>
  <c r="F218" i="34" s="1"/>
  <c r="F36" i="25"/>
  <c r="O142" i="34"/>
  <c r="G150" i="34"/>
  <c r="O150" i="34" s="1"/>
  <c r="F144" i="12"/>
  <c r="G151" i="34" s="1"/>
  <c r="O151" i="34" s="1"/>
  <c r="F49" i="13"/>
  <c r="AO45" i="36"/>
  <c r="AP23" i="36"/>
  <c r="DX23" i="36"/>
  <c r="AO45" i="23"/>
  <c r="AP23" i="23"/>
  <c r="AP28" i="22"/>
  <c r="DX28" i="22"/>
  <c r="F33" i="25" l="1"/>
  <c r="F25" i="12"/>
  <c r="F16" i="13" s="1"/>
  <c r="F18" i="13"/>
  <c r="AP45" i="36"/>
  <c r="DX45" i="36"/>
  <c r="AO47" i="36"/>
  <c r="AP45" i="23"/>
  <c r="AO47" i="23"/>
  <c r="F166" i="12"/>
  <c r="F48" i="13"/>
  <c r="AP47" i="36" l="1"/>
  <c r="F49" i="24" s="1"/>
  <c r="AO49" i="36"/>
  <c r="AP49" i="36" s="1"/>
  <c r="DX47" i="36"/>
  <c r="AP47" i="23"/>
  <c r="AO49" i="23"/>
  <c r="AO50" i="23" s="1"/>
  <c r="F58" i="13"/>
  <c r="F168" i="12"/>
  <c r="AO23" i="22" l="1"/>
  <c r="AP50" i="23"/>
  <c r="F170" i="12"/>
  <c r="F171" i="12" s="1"/>
  <c r="G141" i="34"/>
  <c r="O141" i="34" s="1"/>
  <c r="AP49" i="23"/>
  <c r="AQ96" i="21"/>
  <c r="AO38" i="22"/>
  <c r="AO50" i="36"/>
  <c r="AP50" i="36" s="1"/>
  <c r="AP38" i="22" l="1"/>
  <c r="F33" i="12" s="1"/>
  <c r="AO33" i="22"/>
  <c r="DX38" i="22"/>
  <c r="AQ99" i="21"/>
  <c r="AO17" i="22"/>
  <c r="AP23" i="22"/>
  <c r="F21" i="12" s="1"/>
  <c r="DX23" i="22"/>
  <c r="AQ112" i="21" l="1"/>
  <c r="DY112" i="21" s="1"/>
  <c r="AQ103" i="21"/>
  <c r="F12" i="13"/>
  <c r="F16" i="12"/>
  <c r="F49" i="25"/>
  <c r="AP17" i="22"/>
  <c r="AO25" i="22"/>
  <c r="DX17" i="22"/>
  <c r="AP33" i="22"/>
  <c r="AO46" i="22"/>
  <c r="DX33" i="22"/>
  <c r="F29" i="12"/>
  <c r="F56" i="25"/>
  <c r="AQ12" i="36" l="1"/>
  <c r="AQ12" i="23"/>
  <c r="AQ107" i="21"/>
  <c r="F9" i="13"/>
  <c r="F23" i="12"/>
  <c r="F14" i="13" s="1"/>
  <c r="AO48" i="22"/>
  <c r="AP25" i="22"/>
  <c r="DX25" i="22"/>
  <c r="D36" i="26"/>
  <c r="F58" i="25"/>
  <c r="F41" i="27"/>
  <c r="D35" i="26"/>
  <c r="F51" i="25"/>
  <c r="F24" i="24" s="1"/>
  <c r="F40" i="12"/>
  <c r="F20" i="13"/>
  <c r="AP46" i="22"/>
  <c r="DX46" i="22"/>
  <c r="DY103" i="21"/>
  <c r="DY107" i="21" l="1"/>
  <c r="AQ31" i="22"/>
  <c r="DY31" i="22" s="1"/>
  <c r="AQ23" i="23"/>
  <c r="DY12" i="23"/>
  <c r="AQ23" i="36"/>
  <c r="DY12" i="36"/>
  <c r="F24" i="13"/>
  <c r="F42" i="12"/>
  <c r="F63" i="25"/>
  <c r="F48" i="27"/>
  <c r="F51" i="27"/>
  <c r="AP48" i="22"/>
  <c r="DX48" i="22"/>
  <c r="AQ28" i="22" l="1"/>
  <c r="DY28" i="22" s="1"/>
  <c r="F66" i="25"/>
  <c r="D39" i="26"/>
  <c r="F28" i="24"/>
  <c r="F30" i="24" s="1"/>
  <c r="F23" i="27"/>
  <c r="F26" i="27" s="1"/>
  <c r="F11" i="27"/>
  <c r="AQ45" i="36"/>
  <c r="DY23" i="36"/>
  <c r="F14" i="27"/>
  <c r="AQ45" i="23"/>
  <c r="DY23" i="23"/>
  <c r="DY45" i="23" l="1"/>
  <c r="AQ47" i="23"/>
  <c r="DY45" i="36"/>
  <c r="AQ47" i="36"/>
  <c r="AQ49" i="23" l="1"/>
  <c r="DY47" i="23"/>
  <c r="AQ49" i="36"/>
  <c r="AQ50" i="36" s="1"/>
  <c r="DO50" i="36" s="1"/>
  <c r="DY47" i="36"/>
  <c r="AQ50" i="23" l="1"/>
  <c r="AQ38" i="22"/>
  <c r="AR96" i="21"/>
  <c r="DY49" i="23"/>
  <c r="AR99" i="21" l="1"/>
  <c r="DZ96" i="21"/>
  <c r="AQ33" i="22"/>
  <c r="DY38" i="22"/>
  <c r="AQ23" i="22"/>
  <c r="DY50" i="23"/>
  <c r="DL23" i="22" l="1"/>
  <c r="AQ17" i="22"/>
  <c r="AQ25" i="22" s="1"/>
  <c r="DY25" i="22" s="1"/>
  <c r="DY23" i="22"/>
  <c r="AQ46" i="22"/>
  <c r="DY33" i="22"/>
  <c r="AR112" i="21"/>
  <c r="DZ112" i="21" s="1"/>
  <c r="AR103" i="21"/>
  <c r="DZ99" i="21"/>
  <c r="AR12" i="36" l="1"/>
  <c r="AR12" i="23"/>
  <c r="AR107" i="21"/>
  <c r="AQ48" i="22"/>
  <c r="DY48" i="22" s="1"/>
  <c r="DZ103" i="21"/>
  <c r="AR23" i="23" l="1"/>
  <c r="DZ107" i="21"/>
  <c r="AR31" i="22"/>
  <c r="AR28" i="22" s="1"/>
  <c r="DZ28" i="22" s="1"/>
  <c r="DZ12" i="23"/>
  <c r="AR23" i="36"/>
  <c r="DZ12" i="36"/>
  <c r="DZ31" i="22" l="1"/>
  <c r="AR45" i="23"/>
  <c r="DZ23" i="23"/>
  <c r="AR45" i="36"/>
  <c r="DZ23" i="36"/>
  <c r="DZ45" i="36" l="1"/>
  <c r="AR47" i="36"/>
  <c r="DZ45" i="23"/>
  <c r="AR47" i="23"/>
  <c r="AR49" i="36" l="1"/>
  <c r="DP49" i="36" s="1"/>
  <c r="DZ47" i="36"/>
  <c r="AR49" i="23"/>
  <c r="DZ47" i="23"/>
  <c r="AR50" i="36" l="1"/>
  <c r="DP50" i="36" s="1"/>
  <c r="AR50" i="23"/>
  <c r="AR38" i="22"/>
  <c r="AS96" i="21"/>
  <c r="DZ49" i="23"/>
  <c r="AS99" i="21" l="1"/>
  <c r="EA96" i="21"/>
  <c r="AR33" i="22"/>
  <c r="DZ38" i="22"/>
  <c r="AR23" i="22"/>
  <c r="DZ50" i="23"/>
  <c r="DM23" i="22" l="1"/>
  <c r="AR17" i="22"/>
  <c r="DZ23" i="22"/>
  <c r="AR46" i="22"/>
  <c r="DZ33" i="22"/>
  <c r="AS112" i="21"/>
  <c r="EA112" i="21" s="1"/>
  <c r="AS103" i="21"/>
  <c r="EA99" i="21"/>
  <c r="AS12" i="36" l="1"/>
  <c r="AS12" i="23"/>
  <c r="AS107" i="21"/>
  <c r="DZ46" i="22"/>
  <c r="EA103" i="21"/>
  <c r="AR25" i="22"/>
  <c r="DZ25" i="22" s="1"/>
  <c r="DZ17" i="22"/>
  <c r="EA107" i="21" l="1"/>
  <c r="AS31" i="22"/>
  <c r="AS28" i="22" s="1"/>
  <c r="EA28" i="22" s="1"/>
  <c r="AS23" i="23"/>
  <c r="EA12" i="23"/>
  <c r="AS23" i="36"/>
  <c r="EA12" i="36"/>
  <c r="AR48" i="22"/>
  <c r="DZ48" i="22" s="1"/>
  <c r="EA31" i="22" l="1"/>
  <c r="AS45" i="23"/>
  <c r="EA23" i="23"/>
  <c r="AS45" i="36"/>
  <c r="EA23" i="36"/>
  <c r="EA45" i="36" l="1"/>
  <c r="AS47" i="36"/>
  <c r="EA45" i="23"/>
  <c r="AS47" i="23"/>
  <c r="AS49" i="36" l="1"/>
  <c r="EA49" i="36" s="1"/>
  <c r="EA47" i="36"/>
  <c r="AS49" i="23"/>
  <c r="EA47" i="23"/>
  <c r="AS50" i="23" l="1"/>
  <c r="AT96" i="21"/>
  <c r="AS38" i="22"/>
  <c r="EA49" i="23"/>
  <c r="AS50" i="36"/>
  <c r="AS33" i="22" l="1"/>
  <c r="EA38" i="22"/>
  <c r="AT99" i="21"/>
  <c r="EB96" i="21"/>
  <c r="DQ50" i="36"/>
  <c r="DR50" i="36" s="1"/>
  <c r="EA50" i="36"/>
  <c r="AS23" i="22"/>
  <c r="AS17" i="22" s="1"/>
  <c r="EA50" i="23"/>
  <c r="DN17" i="22" l="1"/>
  <c r="AS25" i="22"/>
  <c r="DN25" i="22" s="1"/>
  <c r="AT112" i="21"/>
  <c r="EB112" i="21" s="1"/>
  <c r="AT103" i="21"/>
  <c r="EB99" i="21"/>
  <c r="AS46" i="22"/>
  <c r="EA33" i="22"/>
  <c r="AT12" i="36" l="1"/>
  <c r="AT12" i="23"/>
  <c r="AT107" i="21"/>
  <c r="EB103" i="21"/>
  <c r="AS48" i="22"/>
  <c r="EA48" i="22" s="1"/>
  <c r="EA46" i="22"/>
  <c r="AT23" i="23" l="1"/>
  <c r="AT23" i="36"/>
  <c r="EB107" i="21"/>
  <c r="AT31" i="22"/>
  <c r="AT28" i="22" s="1"/>
  <c r="EB28" i="22" s="1"/>
  <c r="EB12" i="36"/>
  <c r="EB12" i="23"/>
  <c r="EB31" i="22" l="1"/>
  <c r="AT45" i="23"/>
  <c r="EB23" i="23"/>
  <c r="AT45" i="36"/>
  <c r="EB23" i="36"/>
  <c r="EB45" i="36" l="1"/>
  <c r="AT47" i="36"/>
  <c r="EB45" i="23"/>
  <c r="AT47" i="23"/>
  <c r="AT49" i="36" l="1"/>
  <c r="DS49" i="36" s="1"/>
  <c r="EB47" i="36"/>
  <c r="AT49" i="23"/>
  <c r="EB47" i="23"/>
  <c r="AT50" i="36" l="1"/>
  <c r="DS50" i="36" s="1"/>
  <c r="AT50" i="23"/>
  <c r="AU96" i="21"/>
  <c r="AT38" i="22"/>
  <c r="EB49" i="23"/>
  <c r="AT33" i="22" l="1"/>
  <c r="EB38" i="22"/>
  <c r="AU99" i="21"/>
  <c r="EC96" i="21"/>
  <c r="AT23" i="22"/>
  <c r="AT17" i="22" s="1"/>
  <c r="EB50" i="23"/>
  <c r="AU112" i="21" l="1"/>
  <c r="EC112" i="21" s="1"/>
  <c r="AU103" i="21"/>
  <c r="EC99" i="21"/>
  <c r="DO17" i="22"/>
  <c r="AT25" i="22"/>
  <c r="EB25" i="22" s="1"/>
  <c r="AT46" i="22"/>
  <c r="EB33" i="22"/>
  <c r="AU12" i="36" l="1"/>
  <c r="AU12" i="23"/>
  <c r="AU107" i="21"/>
  <c r="AT48" i="22"/>
  <c r="EB48" i="22" s="1"/>
  <c r="EC103" i="21"/>
  <c r="EC107" i="21" l="1"/>
  <c r="AU31" i="22"/>
  <c r="AU28" i="22" s="1"/>
  <c r="EC28" i="22" s="1"/>
  <c r="AU23" i="36"/>
  <c r="EC12" i="36"/>
  <c r="AU23" i="23"/>
  <c r="EC12" i="23"/>
  <c r="EC31" i="22" l="1"/>
  <c r="AU45" i="23"/>
  <c r="EC23" i="23"/>
  <c r="AU45" i="36"/>
  <c r="EC23" i="36"/>
  <c r="EC45" i="36" l="1"/>
  <c r="AU47" i="36"/>
  <c r="EC45" i="23"/>
  <c r="AU47" i="23"/>
  <c r="AU49" i="36" l="1"/>
  <c r="DT49" i="36" s="1"/>
  <c r="EC47" i="36"/>
  <c r="AU49" i="23"/>
  <c r="EC47" i="23"/>
  <c r="AU50" i="36" l="1"/>
  <c r="DT50" i="36" s="1"/>
  <c r="AU50" i="23"/>
  <c r="AU38" i="22"/>
  <c r="AV96" i="21"/>
  <c r="EC49" i="23"/>
  <c r="AV99" i="21" l="1"/>
  <c r="ED96" i="21"/>
  <c r="AU33" i="22"/>
  <c r="EC38" i="22"/>
  <c r="AU23" i="22"/>
  <c r="EC50" i="23"/>
  <c r="AU46" i="22" l="1"/>
  <c r="EC33" i="22"/>
  <c r="AU17" i="22"/>
  <c r="EC23" i="22"/>
  <c r="AV112" i="21"/>
  <c r="AV103" i="21"/>
  <c r="ED99" i="21"/>
  <c r="AV12" i="36" l="1"/>
  <c r="AV12" i="23"/>
  <c r="AV107" i="21"/>
  <c r="AU25" i="22"/>
  <c r="AU48" i="22" s="1"/>
  <c r="EC48" i="22" s="1"/>
  <c r="EC17" i="22"/>
  <c r="ED103" i="21"/>
  <c r="EC46" i="22"/>
  <c r="ED107" i="21" l="1"/>
  <c r="AV31" i="22"/>
  <c r="AV28" i="22" s="1"/>
  <c r="ED28" i="22" s="1"/>
  <c r="EE28" i="22" s="1"/>
  <c r="AV23" i="36"/>
  <c r="ED12" i="36"/>
  <c r="AV23" i="23"/>
  <c r="ED12" i="23"/>
  <c r="DP25" i="22"/>
  <c r="EC25" i="22"/>
  <c r="ED31" i="22" l="1"/>
  <c r="EE31" i="22" s="1"/>
  <c r="M27" i="12" s="1"/>
  <c r="M25" i="12" s="1"/>
  <c r="M16" i="13" s="1"/>
  <c r="AV45" i="36"/>
  <c r="ED23" i="36"/>
  <c r="EE23" i="36" s="1"/>
  <c r="AV45" i="23"/>
  <c r="ED23" i="23"/>
  <c r="M55" i="25" l="1"/>
  <c r="M18" i="13"/>
  <c r="ED45" i="23"/>
  <c r="AV47" i="23"/>
  <c r="ED45" i="36"/>
  <c r="EE45" i="36" s="1"/>
  <c r="AV47" i="36"/>
  <c r="AV49" i="36" l="1"/>
  <c r="AV50" i="36" s="1"/>
  <c r="DU50" i="36" s="1"/>
  <c r="ED47" i="36"/>
  <c r="EE47" i="36" s="1"/>
  <c r="M49" i="24" s="1"/>
  <c r="AV49" i="23"/>
  <c r="ED47" i="23"/>
  <c r="EE47" i="23" s="1"/>
  <c r="AV50" i="23" l="1"/>
  <c r="AW96" i="21"/>
  <c r="AV38" i="22"/>
  <c r="ED49" i="23"/>
  <c r="EE49" i="23" s="1"/>
  <c r="DU49" i="36"/>
  <c r="ED49" i="36"/>
  <c r="EE49" i="36" s="1"/>
  <c r="AV33" i="22" l="1"/>
  <c r="ED38" i="22"/>
  <c r="EE38" i="22" s="1"/>
  <c r="M33" i="12" s="1"/>
  <c r="AW99" i="21"/>
  <c r="EF96" i="21"/>
  <c r="AV23" i="22"/>
  <c r="ED50" i="23"/>
  <c r="EE50" i="23" s="1"/>
  <c r="AW112" i="21" l="1"/>
  <c r="AW103" i="21"/>
  <c r="EF99" i="21"/>
  <c r="M56" i="25"/>
  <c r="M29" i="12"/>
  <c r="AV17" i="22"/>
  <c r="ED23" i="22"/>
  <c r="EE23" i="22" s="1"/>
  <c r="M21" i="12" s="1"/>
  <c r="AV46" i="22"/>
  <c r="ED33" i="22"/>
  <c r="EE33" i="22" s="1"/>
  <c r="AW12" i="36" l="1"/>
  <c r="AW12" i="23"/>
  <c r="AW107" i="21"/>
  <c r="M49" i="25"/>
  <c r="M12" i="13"/>
  <c r="M16" i="12"/>
  <c r="ED46" i="22"/>
  <c r="EE46" i="22" s="1"/>
  <c r="K36" i="26"/>
  <c r="M58" i="25"/>
  <c r="AV25" i="22"/>
  <c r="ED17" i="22"/>
  <c r="EE17" i="22" s="1"/>
  <c r="EF103" i="21"/>
  <c r="M40" i="12"/>
  <c r="M20" i="13"/>
  <c r="AW23" i="36" l="1"/>
  <c r="EF107" i="21"/>
  <c r="AW31" i="22"/>
  <c r="EF31" i="22" s="1"/>
  <c r="EF12" i="36"/>
  <c r="DQ25" i="22"/>
  <c r="DR25" i="22" s="1"/>
  <c r="ED25" i="22"/>
  <c r="EE25" i="22" s="1"/>
  <c r="AV48" i="22"/>
  <c r="ED48" i="22" s="1"/>
  <c r="EE48" i="22" s="1"/>
  <c r="AW23" i="23"/>
  <c r="EF12" i="23"/>
  <c r="M63" i="25"/>
  <c r="M14" i="27" s="1"/>
  <c r="M48" i="27"/>
  <c r="M9" i="13"/>
  <c r="M23" i="12"/>
  <c r="M14" i="13" s="1"/>
  <c r="M24" i="13"/>
  <c r="AW28" i="22"/>
  <c r="EF28" i="22" s="1"/>
  <c r="K35" i="26"/>
  <c r="M41" i="27"/>
  <c r="M51" i="25"/>
  <c r="M24" i="24" s="1"/>
  <c r="M42" i="12" l="1"/>
  <c r="M66" i="25"/>
  <c r="M28" i="24"/>
  <c r="M30" i="24" s="1"/>
  <c r="K39" i="26"/>
  <c r="M11" i="27"/>
  <c r="M51" i="27"/>
  <c r="AW45" i="23"/>
  <c r="EF23" i="23"/>
  <c r="AW45" i="36"/>
  <c r="EF23" i="36"/>
  <c r="EF45" i="36" l="1"/>
  <c r="AW47" i="36"/>
  <c r="EF45" i="23"/>
  <c r="AW47" i="23"/>
  <c r="AW49" i="23" l="1"/>
  <c r="EF47" i="23"/>
  <c r="AW49" i="36"/>
  <c r="EF47" i="36"/>
  <c r="DV49" i="36" l="1"/>
  <c r="EF49" i="36"/>
  <c r="AW50" i="36"/>
  <c r="DV50" i="36" s="1"/>
  <c r="AW50" i="23"/>
  <c r="AW38" i="22"/>
  <c r="AX96" i="21"/>
  <c r="EF49" i="23"/>
  <c r="AW23" i="22" l="1"/>
  <c r="EF50" i="23"/>
  <c r="AX99" i="21"/>
  <c r="EG96" i="21"/>
  <c r="AW33" i="22"/>
  <c r="EF38" i="22"/>
  <c r="AX112" i="21" l="1"/>
  <c r="AX103" i="21"/>
  <c r="EG99" i="21"/>
  <c r="AW46" i="22"/>
  <c r="EF33" i="22"/>
  <c r="AW17" i="22"/>
  <c r="EF23" i="22"/>
  <c r="AX12" i="36" l="1"/>
  <c r="AX12" i="23"/>
  <c r="AX107" i="21"/>
  <c r="DS46" i="22"/>
  <c r="EF46" i="22"/>
  <c r="AW25" i="22"/>
  <c r="EF25" i="22" s="1"/>
  <c r="EF17" i="22"/>
  <c r="EG103" i="21"/>
  <c r="EG107" i="21" l="1"/>
  <c r="AX31" i="22"/>
  <c r="AX28" i="22" s="1"/>
  <c r="EG28" i="22" s="1"/>
  <c r="AX23" i="23"/>
  <c r="EG12" i="23"/>
  <c r="AX23" i="36"/>
  <c r="EG12" i="36"/>
  <c r="AW48" i="22"/>
  <c r="EF48" i="22" s="1"/>
  <c r="EG31" i="22" l="1"/>
  <c r="AX45" i="23"/>
  <c r="EG23" i="23"/>
  <c r="AX45" i="36"/>
  <c r="EG23" i="36"/>
  <c r="EG45" i="36" l="1"/>
  <c r="AX47" i="36"/>
  <c r="EG45" i="23"/>
  <c r="AX47" i="23"/>
  <c r="AX49" i="23" l="1"/>
  <c r="EG47" i="23"/>
  <c r="AX49" i="36"/>
  <c r="EG47" i="36"/>
  <c r="DW49" i="36" l="1"/>
  <c r="EG49" i="36"/>
  <c r="AX50" i="36"/>
  <c r="DW50" i="36" s="1"/>
  <c r="AX50" i="23"/>
  <c r="AX23" i="22" s="1"/>
  <c r="AX17" i="22" s="1"/>
  <c r="AX25" i="22" s="1"/>
  <c r="DT25" i="22" s="1"/>
  <c r="AY96" i="21"/>
  <c r="AX38" i="22"/>
  <c r="EG49" i="23"/>
  <c r="AX33" i="22" l="1"/>
  <c r="EG38" i="22"/>
  <c r="AY99" i="21"/>
  <c r="EH96" i="21"/>
  <c r="AY112" i="21" l="1"/>
  <c r="AY103" i="21"/>
  <c r="EH99" i="21"/>
  <c r="AX46" i="22"/>
  <c r="EG33" i="22"/>
  <c r="AY12" i="36" l="1"/>
  <c r="AY12" i="23"/>
  <c r="AY107" i="21"/>
  <c r="AX48" i="22"/>
  <c r="EG48" i="22" s="1"/>
  <c r="EG46" i="22"/>
  <c r="EH103" i="21"/>
  <c r="EH107" i="21" l="1"/>
  <c r="AY31" i="22"/>
  <c r="AY28" i="22" s="1"/>
  <c r="EH28" i="22" s="1"/>
  <c r="DX12" i="36"/>
  <c r="EE12" i="36" s="1"/>
  <c r="AY23" i="36"/>
  <c r="AY23" i="23"/>
  <c r="EH12" i="23"/>
  <c r="EH31" i="22" l="1"/>
  <c r="AY45" i="36"/>
  <c r="EH23" i="36"/>
  <c r="AY45" i="23"/>
  <c r="EH23" i="23"/>
  <c r="EH45" i="23" l="1"/>
  <c r="AY47" i="23"/>
  <c r="EH45" i="36"/>
  <c r="AY47" i="36"/>
  <c r="AY49" i="36" l="1"/>
  <c r="AY50" i="36" s="1"/>
  <c r="DX50" i="36" s="1"/>
  <c r="EH47" i="36"/>
  <c r="AY49" i="23"/>
  <c r="EH47" i="23"/>
  <c r="AY50" i="23" l="1"/>
  <c r="AZ96" i="21"/>
  <c r="AY38" i="22"/>
  <c r="EH49" i="23"/>
  <c r="DX49" i="36"/>
  <c r="EH49" i="36"/>
  <c r="AY33" i="22" l="1"/>
  <c r="EH38" i="22"/>
  <c r="AZ99" i="21"/>
  <c r="EI96" i="21"/>
  <c r="AY23" i="22"/>
  <c r="EH50" i="23"/>
  <c r="AZ112" i="21" l="1"/>
  <c r="AZ103" i="21"/>
  <c r="EI99" i="21"/>
  <c r="AY17" i="22"/>
  <c r="AY25" i="22" s="1"/>
  <c r="EH23" i="22"/>
  <c r="AY46" i="22"/>
  <c r="EH33" i="22"/>
  <c r="AZ12" i="36" l="1"/>
  <c r="AZ12" i="23"/>
  <c r="AZ107" i="21"/>
  <c r="DU25" i="22"/>
  <c r="EH25" i="22"/>
  <c r="AY48" i="22"/>
  <c r="EH48" i="22" s="1"/>
  <c r="EI103" i="21"/>
  <c r="EI107" i="21" l="1"/>
  <c r="AZ31" i="22"/>
  <c r="AZ28" i="22" s="1"/>
  <c r="EI28" i="22" s="1"/>
  <c r="AZ23" i="23"/>
  <c r="EI12" i="23"/>
  <c r="AZ23" i="36"/>
  <c r="EI12" i="36"/>
  <c r="EI31" i="22" l="1"/>
  <c r="AZ45" i="23"/>
  <c r="EI23" i="23"/>
  <c r="AZ45" i="36"/>
  <c r="EI23" i="36"/>
  <c r="EI45" i="36" l="1"/>
  <c r="AZ47" i="36"/>
  <c r="EI45" i="23"/>
  <c r="AZ47" i="23"/>
  <c r="AZ49" i="23" l="1"/>
  <c r="EI47" i="23"/>
  <c r="AZ49" i="36"/>
  <c r="EI47" i="36"/>
  <c r="DY49" i="36" l="1"/>
  <c r="EI49" i="36"/>
  <c r="AZ50" i="36"/>
  <c r="DY50" i="36" s="1"/>
  <c r="AZ50" i="23"/>
  <c r="BA96" i="21"/>
  <c r="AZ38" i="22"/>
  <c r="EI49" i="23"/>
  <c r="AZ23" i="22" l="1"/>
  <c r="EI50" i="23"/>
  <c r="AZ33" i="22"/>
  <c r="EI38" i="22"/>
  <c r="BA99" i="21"/>
  <c r="EJ96" i="21"/>
  <c r="AZ46" i="22" l="1"/>
  <c r="EI33" i="22"/>
  <c r="BA112" i="21"/>
  <c r="BA103" i="21"/>
  <c r="EJ99" i="21"/>
  <c r="AZ17" i="22"/>
  <c r="AZ25" i="22" s="1"/>
  <c r="EI23" i="22"/>
  <c r="BA12" i="36" l="1"/>
  <c r="BA12" i="23"/>
  <c r="BA107" i="21"/>
  <c r="EJ103" i="21"/>
  <c r="DV25" i="22"/>
  <c r="EI25" i="22"/>
  <c r="AZ48" i="22"/>
  <c r="EI48" i="22" s="1"/>
  <c r="EJ107" i="21" l="1"/>
  <c r="BA31" i="22"/>
  <c r="BA28" i="22" s="1"/>
  <c r="EJ28" i="22" s="1"/>
  <c r="BA23" i="23"/>
  <c r="EJ12" i="23"/>
  <c r="BA23" i="36"/>
  <c r="EJ12" i="36"/>
  <c r="EJ31" i="22" l="1"/>
  <c r="BA45" i="23"/>
  <c r="EJ23" i="23"/>
  <c r="BA45" i="36"/>
  <c r="EJ23" i="36"/>
  <c r="EJ45" i="36" l="1"/>
  <c r="BA47" i="36"/>
  <c r="EJ45" i="23"/>
  <c r="BA47" i="23"/>
  <c r="BA49" i="23" l="1"/>
  <c r="EJ47" i="23"/>
  <c r="BA49" i="36"/>
  <c r="EJ47" i="36"/>
  <c r="DZ49" i="36" l="1"/>
  <c r="EJ49" i="36"/>
  <c r="BA50" i="36"/>
  <c r="DZ50" i="36" s="1"/>
  <c r="BA50" i="23"/>
  <c r="BA38" i="22"/>
  <c r="BB96" i="21"/>
  <c r="EJ49" i="23"/>
  <c r="BA23" i="22" l="1"/>
  <c r="BA17" i="22" s="1"/>
  <c r="BA25" i="22" s="1"/>
  <c r="EJ50" i="23"/>
  <c r="BB99" i="21"/>
  <c r="BC96" i="21"/>
  <c r="EK96" i="21"/>
  <c r="BA33" i="22"/>
  <c r="EJ38" i="22"/>
  <c r="G113" i="12" l="1"/>
  <c r="BC99" i="21"/>
  <c r="BB112" i="21"/>
  <c r="EK99" i="21"/>
  <c r="BA46" i="22"/>
  <c r="BA48" i="22" s="1"/>
  <c r="EJ48" i="22" s="1"/>
  <c r="EJ33" i="22"/>
  <c r="DW25" i="22"/>
  <c r="EJ25" i="22"/>
  <c r="DT19" i="23"/>
  <c r="DT43" i="23"/>
  <c r="DW43" i="23"/>
  <c r="DV19" i="23"/>
  <c r="DU20" i="23"/>
  <c r="DX17" i="23"/>
  <c r="DV20" i="23"/>
  <c r="DU17" i="23"/>
  <c r="DU43" i="23"/>
  <c r="DW14" i="23"/>
  <c r="DU19" i="23"/>
  <c r="DW20" i="23"/>
  <c r="DU14" i="23"/>
  <c r="DT14" i="23"/>
  <c r="DV14" i="23"/>
  <c r="DX20" i="23"/>
  <c r="DT20" i="23"/>
  <c r="DV43" i="23"/>
  <c r="DW19" i="23"/>
  <c r="DX43" i="23"/>
  <c r="DV17" i="23"/>
  <c r="DT17" i="23"/>
  <c r="DW17" i="23"/>
  <c r="DX19" i="23"/>
  <c r="DX14" i="23"/>
  <c r="BC112" i="21" l="1"/>
  <c r="BC114" i="21" s="1"/>
  <c r="EK112" i="21"/>
  <c r="G116" i="12"/>
  <c r="G39" i="13" s="1"/>
  <c r="G23" i="25"/>
  <c r="G24" i="25" s="1"/>
  <c r="EE20" i="23"/>
  <c r="M141" i="12" s="1"/>
  <c r="EE17" i="23"/>
  <c r="M138" i="12" s="1"/>
  <c r="EE19" i="23"/>
  <c r="M140" i="12" s="1"/>
  <c r="EE14" i="23"/>
  <c r="EE43" i="23"/>
  <c r="M164" i="12" s="1"/>
  <c r="G144" i="38" s="1"/>
  <c r="O144" i="38" s="1"/>
  <c r="G32" i="25" l="1"/>
  <c r="BC117" i="21"/>
  <c r="BC115" i="21"/>
  <c r="BC101" i="21" s="1"/>
  <c r="M56" i="13"/>
  <c r="M135" i="12"/>
  <c r="BB101" i="21" l="1"/>
  <c r="BB103" i="21" s="1"/>
  <c r="G118" i="12"/>
  <c r="BC103" i="21"/>
  <c r="BC107" i="21" s="1"/>
  <c r="M50" i="13"/>
  <c r="K38" i="26"/>
  <c r="G141" i="38" s="1"/>
  <c r="O141" i="38" s="1"/>
  <c r="BB12" i="36" l="1"/>
  <c r="BB12" i="23"/>
  <c r="BB107" i="21"/>
  <c r="G120" i="12"/>
  <c r="G124" i="12" s="1"/>
  <c r="G43" i="13" s="1"/>
  <c r="G17" i="24" s="1"/>
  <c r="G220" i="34" s="1"/>
  <c r="G26" i="25"/>
  <c r="EK103" i="21"/>
  <c r="EK107" i="21" l="1"/>
  <c r="BB31" i="22"/>
  <c r="BC31" i="22" s="1"/>
  <c r="G27" i="12" s="1"/>
  <c r="BC12" i="36"/>
  <c r="BB23" i="36"/>
  <c r="EK12" i="36"/>
  <c r="E30" i="26"/>
  <c r="E32" i="26" s="1"/>
  <c r="G27" i="25"/>
  <c r="DX12" i="23"/>
  <c r="EE12" i="23" s="1"/>
  <c r="M133" i="12" s="1"/>
  <c r="BB23" i="23"/>
  <c r="BC12" i="23"/>
  <c r="G133" i="12" s="1"/>
  <c r="H142" i="34"/>
  <c r="G41" i="13"/>
  <c r="H158" i="34" s="1"/>
  <c r="P158" i="34" s="1"/>
  <c r="EK31" i="22" l="1"/>
  <c r="BB28" i="22"/>
  <c r="BC28" i="22" s="1"/>
  <c r="G49" i="13"/>
  <c r="G144" i="12"/>
  <c r="H151" i="34" s="1"/>
  <c r="P151" i="34" s="1"/>
  <c r="M49" i="13"/>
  <c r="M144" i="12"/>
  <c r="G152" i="38" s="1"/>
  <c r="O152" i="38" s="1"/>
  <c r="BB45" i="36"/>
  <c r="BC23" i="36"/>
  <c r="EK23" i="36"/>
  <c r="DX23" i="23"/>
  <c r="EE23" i="23" s="1"/>
  <c r="BB45" i="23"/>
  <c r="BC23" i="23"/>
  <c r="H150" i="34"/>
  <c r="P150" i="34" s="1"/>
  <c r="P142" i="34"/>
  <c r="G29" i="27"/>
  <c r="G30" i="25"/>
  <c r="G33" i="25" s="1"/>
  <c r="G15" i="24"/>
  <c r="G218" i="34" s="1"/>
  <c r="G36" i="25"/>
  <c r="G18" i="13"/>
  <c r="G25" i="12"/>
  <c r="G16" i="13" s="1"/>
  <c r="G55" i="25"/>
  <c r="M48" i="13" l="1"/>
  <c r="M166" i="12"/>
  <c r="G166" i="12"/>
  <c r="G48" i="13"/>
  <c r="G20" i="27"/>
  <c r="DX45" i="23"/>
  <c r="EE45" i="23" s="1"/>
  <c r="BC45" i="23"/>
  <c r="BB47" i="23"/>
  <c r="BC45" i="36"/>
  <c r="EK45" i="36"/>
  <c r="BB47" i="36"/>
  <c r="BC47" i="36" l="1"/>
  <c r="G49" i="24" s="1"/>
  <c r="BB49" i="36"/>
  <c r="BB50" i="36" s="1"/>
  <c r="BC50" i="36" s="1"/>
  <c r="EK47" i="36"/>
  <c r="G168" i="12"/>
  <c r="G58" i="13"/>
  <c r="M58" i="13"/>
  <c r="M168" i="12"/>
  <c r="DX47" i="23"/>
  <c r="BB49" i="23"/>
  <c r="BB50" i="23" s="1"/>
  <c r="BC47" i="23"/>
  <c r="DX49" i="23" l="1"/>
  <c r="BD96" i="21"/>
  <c r="BC49" i="23"/>
  <c r="BB38" i="22"/>
  <c r="EK49" i="23"/>
  <c r="H141" i="34"/>
  <c r="P141" i="34" s="1"/>
  <c r="G170" i="12"/>
  <c r="G171" i="12" s="1"/>
  <c r="BC49" i="36"/>
  <c r="EK49" i="36"/>
  <c r="DX50" i="23"/>
  <c r="BB23" i="22"/>
  <c r="BC50" i="23"/>
  <c r="EK50" i="23"/>
  <c r="M170" i="12"/>
  <c r="M171" i="12" s="1"/>
  <c r="G142" i="38"/>
  <c r="O142" i="38" s="1"/>
  <c r="BC23" i="22" l="1"/>
  <c r="G21" i="12" s="1"/>
  <c r="BB17" i="22"/>
  <c r="EK23" i="22"/>
  <c r="BC38" i="22"/>
  <c r="G33" i="12" s="1"/>
  <c r="BB33" i="22"/>
  <c r="EK38" i="22"/>
  <c r="DY96" i="21"/>
  <c r="EE96" i="21" s="1"/>
  <c r="BD99" i="21"/>
  <c r="M113" i="12" l="1"/>
  <c r="EE99" i="21"/>
  <c r="DY99" i="21"/>
  <c r="BD112" i="21"/>
  <c r="EL112" i="21" s="1"/>
  <c r="BD103" i="21"/>
  <c r="G29" i="12"/>
  <c r="G56" i="25"/>
  <c r="BC17" i="22"/>
  <c r="BB25" i="22"/>
  <c r="BC25" i="22" s="1"/>
  <c r="EK17" i="22"/>
  <c r="BB46" i="22"/>
  <c r="BC33" i="22"/>
  <c r="EK33" i="22"/>
  <c r="G16" i="12"/>
  <c r="G49" i="25"/>
  <c r="G12" i="13"/>
  <c r="BD12" i="36" l="1"/>
  <c r="BD12" i="23"/>
  <c r="BD107" i="21"/>
  <c r="G51" i="25"/>
  <c r="G24" i="24" s="1"/>
  <c r="G41" i="27"/>
  <c r="E35" i="26"/>
  <c r="BC46" i="22"/>
  <c r="BB48" i="22"/>
  <c r="BC48" i="22" s="1"/>
  <c r="EK46" i="22"/>
  <c r="E36" i="26"/>
  <c r="G58" i="25"/>
  <c r="G23" i="12"/>
  <c r="G14" i="13" s="1"/>
  <c r="G9" i="13"/>
  <c r="G20" i="13"/>
  <c r="G40" i="12"/>
  <c r="EL103" i="21"/>
  <c r="M116" i="12"/>
  <c r="M23" i="25"/>
  <c r="M24" i="25" s="1"/>
  <c r="EL107" i="21" l="1"/>
  <c r="BD31" i="22"/>
  <c r="EL31" i="22" s="1"/>
  <c r="G24" i="13"/>
  <c r="G42" i="12"/>
  <c r="G48" i="27"/>
  <c r="G63" i="25"/>
  <c r="E39" i="26" s="1"/>
  <c r="G51" i="27"/>
  <c r="M32" i="25"/>
  <c r="BD23" i="23"/>
  <c r="EL12" i="23"/>
  <c r="M39" i="13"/>
  <c r="BD23" i="36"/>
  <c r="EL12" i="36"/>
  <c r="BD28" i="22"/>
  <c r="EL28" i="22" s="1"/>
  <c r="BD45" i="36" l="1"/>
  <c r="EL23" i="36"/>
  <c r="BD45" i="23"/>
  <c r="EL23" i="23"/>
  <c r="G14" i="27"/>
  <c r="G28" i="24"/>
  <c r="G30" i="24" s="1"/>
  <c r="G66" i="25"/>
  <c r="G23" i="27"/>
  <c r="G26" i="27" s="1"/>
  <c r="G11" i="27"/>
  <c r="EL45" i="23" l="1"/>
  <c r="BD47" i="23"/>
  <c r="EL45" i="36"/>
  <c r="BD47" i="36"/>
  <c r="BD49" i="23" l="1"/>
  <c r="BD50" i="23" s="1"/>
  <c r="EL47" i="23"/>
  <c r="BD49" i="36"/>
  <c r="BD50" i="36" s="1"/>
  <c r="EB50" i="36" s="1"/>
  <c r="EL47" i="36"/>
  <c r="BD23" i="22" l="1"/>
  <c r="EL50" i="23"/>
  <c r="EB49" i="36"/>
  <c r="EL49" i="36"/>
  <c r="BD38" i="22"/>
  <c r="BE96" i="21"/>
  <c r="EL49" i="23"/>
  <c r="BE99" i="21" l="1"/>
  <c r="EM96" i="21"/>
  <c r="BD33" i="22"/>
  <c r="EL38" i="22"/>
  <c r="BD17" i="22"/>
  <c r="EL23" i="22"/>
  <c r="BD46" i="22" l="1"/>
  <c r="EL33" i="22"/>
  <c r="DY17" i="22"/>
  <c r="BD25" i="22"/>
  <c r="EL25" i="22" s="1"/>
  <c r="BE112" i="21"/>
  <c r="EM112" i="21" s="1"/>
  <c r="BE103" i="21"/>
  <c r="EM99" i="21"/>
  <c r="BE12" i="36" l="1"/>
  <c r="BE12" i="23"/>
  <c r="BE107" i="21"/>
  <c r="EM103" i="21"/>
  <c r="DY46" i="22"/>
  <c r="BD48" i="22"/>
  <c r="EL48" i="22" s="1"/>
  <c r="BE23" i="36" l="1"/>
  <c r="EM107" i="21"/>
  <c r="BE31" i="22"/>
  <c r="BE28" i="22" s="1"/>
  <c r="EM28" i="22" s="1"/>
  <c r="EM12" i="36"/>
  <c r="BE23" i="23"/>
  <c r="EM12" i="23"/>
  <c r="EM31" i="22"/>
  <c r="BE45" i="23" l="1"/>
  <c r="EM23" i="23"/>
  <c r="BE45" i="36"/>
  <c r="EM23" i="36"/>
  <c r="EM45" i="36" l="1"/>
  <c r="BE47" i="36"/>
  <c r="EM45" i="23"/>
  <c r="BE47" i="23"/>
  <c r="BE49" i="36" l="1"/>
  <c r="BE50" i="36" s="1"/>
  <c r="EC50" i="36" s="1"/>
  <c r="EM47" i="36"/>
  <c r="BE49" i="23"/>
  <c r="BE50" i="23" s="1"/>
  <c r="EM47" i="23"/>
  <c r="BE23" i="22" l="1"/>
  <c r="EM50" i="23"/>
  <c r="BF96" i="21"/>
  <c r="BE38" i="22"/>
  <c r="EM49" i="23"/>
  <c r="EC49" i="36"/>
  <c r="EM49" i="36"/>
  <c r="BE33" i="22" l="1"/>
  <c r="EM38" i="22"/>
  <c r="BF99" i="21"/>
  <c r="EN96" i="21"/>
  <c r="BE17" i="22"/>
  <c r="BE25" i="22" s="1"/>
  <c r="EM25" i="22" s="1"/>
  <c r="EM23" i="22"/>
  <c r="BF112" i="21" l="1"/>
  <c r="EN112" i="21" s="1"/>
  <c r="BF103" i="21"/>
  <c r="EN99" i="21"/>
  <c r="BE46" i="22"/>
  <c r="BE48" i="22" s="1"/>
  <c r="EM48" i="22" s="1"/>
  <c r="EM33" i="22"/>
  <c r="BF12" i="36" l="1"/>
  <c r="BF12" i="23"/>
  <c r="BF107" i="21"/>
  <c r="EN103" i="21"/>
  <c r="EN107" i="21" l="1"/>
  <c r="BF31" i="22"/>
  <c r="BF28" i="22" s="1"/>
  <c r="EN28" i="22" s="1"/>
  <c r="BF23" i="23"/>
  <c r="EN12" i="23"/>
  <c r="BF23" i="36"/>
  <c r="EN12" i="36"/>
  <c r="EN31" i="22" l="1"/>
  <c r="BF45" i="23"/>
  <c r="EN23" i="23"/>
  <c r="BF45" i="36"/>
  <c r="EN23" i="36"/>
  <c r="EN45" i="36" l="1"/>
  <c r="BF47" i="36"/>
  <c r="EN45" i="23"/>
  <c r="BF47" i="23"/>
  <c r="BF49" i="36" l="1"/>
  <c r="EN49" i="36" s="1"/>
  <c r="EN47" i="36"/>
  <c r="BF49" i="23"/>
  <c r="EN47" i="23"/>
  <c r="BF50" i="36" l="1"/>
  <c r="EN50" i="36" s="1"/>
  <c r="ED50" i="36"/>
  <c r="EE50" i="36" s="1"/>
  <c r="BF50" i="23"/>
  <c r="BG96" i="21"/>
  <c r="BF38" i="22"/>
  <c r="EN49" i="23"/>
  <c r="BG99" i="21" l="1"/>
  <c r="EO96" i="21"/>
  <c r="BF33" i="22"/>
  <c r="EN38" i="22"/>
  <c r="BF23" i="22"/>
  <c r="EN50" i="23"/>
  <c r="EA23" i="22" l="1"/>
  <c r="BF17" i="22"/>
  <c r="EN23" i="22"/>
  <c r="BF46" i="22"/>
  <c r="EN33" i="22"/>
  <c r="BG112" i="21"/>
  <c r="EO112" i="21" s="1"/>
  <c r="BG103" i="21"/>
  <c r="EO99" i="21"/>
  <c r="BG12" i="36" l="1"/>
  <c r="BG12" i="23"/>
  <c r="BG107" i="21"/>
  <c r="EN46" i="22"/>
  <c r="EO103" i="21"/>
  <c r="EA17" i="22"/>
  <c r="BF25" i="22"/>
  <c r="EN17" i="22"/>
  <c r="EO107" i="21" l="1"/>
  <c r="BG31" i="22"/>
  <c r="BG28" i="22" s="1"/>
  <c r="EO28" i="22" s="1"/>
  <c r="EA25" i="22"/>
  <c r="EN25" i="22"/>
  <c r="BG23" i="23"/>
  <c r="EO12" i="23"/>
  <c r="BG23" i="36"/>
  <c r="EO12" i="36"/>
  <c r="BF48" i="22"/>
  <c r="EN48" i="22" s="1"/>
  <c r="EO31" i="22" l="1"/>
  <c r="BG45" i="23"/>
  <c r="EO23" i="23"/>
  <c r="BG45" i="36"/>
  <c r="EO23" i="36"/>
  <c r="EO45" i="36" l="1"/>
  <c r="BG47" i="36"/>
  <c r="EO45" i="23"/>
  <c r="BG47" i="23"/>
  <c r="BG49" i="36" l="1"/>
  <c r="BG50" i="36" s="1"/>
  <c r="EF50" i="36" s="1"/>
  <c r="EO47" i="36"/>
  <c r="BG49" i="23"/>
  <c r="BG50" i="23" s="1"/>
  <c r="EO47" i="23"/>
  <c r="BG23" i="22" l="1"/>
  <c r="EO50" i="23"/>
  <c r="BH96" i="21"/>
  <c r="BG38" i="22"/>
  <c r="EO49" i="23"/>
  <c r="BG33" i="22" l="1"/>
  <c r="EO38" i="22"/>
  <c r="BH99" i="21"/>
  <c r="EP96" i="21"/>
  <c r="EB23" i="22"/>
  <c r="BG17" i="22"/>
  <c r="EO23" i="22"/>
  <c r="EB17" i="22" l="1"/>
  <c r="BG25" i="22"/>
  <c r="EO25" i="22" s="1"/>
  <c r="EO17" i="22"/>
  <c r="BH112" i="21"/>
  <c r="EP112" i="21" s="1"/>
  <c r="BH103" i="21"/>
  <c r="EP99" i="21"/>
  <c r="BG46" i="22"/>
  <c r="EO33" i="22"/>
  <c r="BH12" i="36" l="1"/>
  <c r="BH12" i="23"/>
  <c r="BH107" i="21"/>
  <c r="EB46" i="22"/>
  <c r="BG48" i="22"/>
  <c r="EO48" i="22" s="1"/>
  <c r="EO46" i="22"/>
  <c r="EP103" i="21"/>
  <c r="EP107" i="21" l="1"/>
  <c r="BH31" i="22"/>
  <c r="BH28" i="22" s="1"/>
  <c r="EP28" i="22" s="1"/>
  <c r="BH23" i="36"/>
  <c r="EP12" i="36"/>
  <c r="BH23" i="23"/>
  <c r="EP12" i="23"/>
  <c r="EP31" i="22" l="1"/>
  <c r="BH45" i="36"/>
  <c r="EP23" i="36"/>
  <c r="BH45" i="23"/>
  <c r="EP23" i="23"/>
  <c r="EP45" i="23" l="1"/>
  <c r="BH47" i="23"/>
  <c r="EP45" i="36"/>
  <c r="BH47" i="36"/>
  <c r="BH49" i="23" l="1"/>
  <c r="BH50" i="23" s="1"/>
  <c r="EP47" i="23"/>
  <c r="BH49" i="36"/>
  <c r="EP49" i="36" s="1"/>
  <c r="EP47" i="36"/>
  <c r="BH50" i="36" l="1"/>
  <c r="EG50" i="36" s="1"/>
  <c r="BH23" i="22"/>
  <c r="BH17" i="22" s="1"/>
  <c r="BH25" i="22" s="1"/>
  <c r="EP50" i="23"/>
  <c r="BI96" i="21"/>
  <c r="BH38" i="22"/>
  <c r="EP49" i="23"/>
  <c r="BH33" i="22" l="1"/>
  <c r="EP38" i="22"/>
  <c r="BI99" i="21"/>
  <c r="EQ96" i="21"/>
  <c r="BI112" i="21" l="1"/>
  <c r="ED112" i="21" s="1"/>
  <c r="EE112" i="21" s="1"/>
  <c r="EE114" i="21" s="1"/>
  <c r="BI103" i="21"/>
  <c r="EQ99" i="21"/>
  <c r="BH46" i="22"/>
  <c r="BH48" i="22" s="1"/>
  <c r="EP48" i="22" s="1"/>
  <c r="EP33" i="22"/>
  <c r="BI12" i="36" l="1"/>
  <c r="BI12" i="23"/>
  <c r="BI107" i="21"/>
  <c r="EQ103" i="21"/>
  <c r="EE117" i="21"/>
  <c r="EE115" i="21"/>
  <c r="EE101" i="21" s="1"/>
  <c r="EQ107" i="21" l="1"/>
  <c r="BI31" i="22"/>
  <c r="BI28" i="22" s="1"/>
  <c r="EQ28" i="22" s="1"/>
  <c r="ER28" i="22" s="1"/>
  <c r="BI23" i="23"/>
  <c r="EQ12" i="23"/>
  <c r="ED101" i="21"/>
  <c r="M118" i="12"/>
  <c r="EE103" i="21"/>
  <c r="EH12" i="36"/>
  <c r="BI23" i="36"/>
  <c r="EQ12" i="36"/>
  <c r="EQ31" i="22" l="1"/>
  <c r="ER31" i="22" s="1"/>
  <c r="N27" i="12" s="1"/>
  <c r="N25" i="12" s="1"/>
  <c r="N16" i="13" s="1"/>
  <c r="EE107" i="21"/>
  <c r="M122" i="12"/>
  <c r="M29" i="25" s="1"/>
  <c r="M17" i="24" s="1"/>
  <c r="F214" i="38" s="1"/>
  <c r="ER12" i="36"/>
  <c r="M26" i="25"/>
  <c r="M120" i="12"/>
  <c r="BI45" i="36"/>
  <c r="EQ23" i="36"/>
  <c r="ER23" i="36" s="1"/>
  <c r="BI45" i="23"/>
  <c r="EQ23" i="23"/>
  <c r="N55" i="25" l="1"/>
  <c r="N18" i="13"/>
  <c r="M124" i="12"/>
  <c r="M43" i="13" s="1"/>
  <c r="EQ45" i="36"/>
  <c r="ER45" i="36" s="1"/>
  <c r="BI47" i="36"/>
  <c r="M41" i="13"/>
  <c r="G143" i="38"/>
  <c r="EQ45" i="23"/>
  <c r="BI47" i="23"/>
  <c r="K30" i="26"/>
  <c r="K32" i="26" s="1"/>
  <c r="M27" i="25"/>
  <c r="G159" i="38" l="1"/>
  <c r="O159" i="38" s="1"/>
  <c r="BI49" i="36"/>
  <c r="BI50" i="36" s="1"/>
  <c r="EH50" i="36" s="1"/>
  <c r="EQ47" i="36"/>
  <c r="ER47" i="36" s="1"/>
  <c r="N49" i="24" s="1"/>
  <c r="M30" i="25"/>
  <c r="M15" i="24"/>
  <c r="F213" i="38" s="1"/>
  <c r="M29" i="27"/>
  <c r="M20" i="27"/>
  <c r="M36" i="25"/>
  <c r="M23" i="27"/>
  <c r="G151" i="38"/>
  <c r="O151" i="38" s="1"/>
  <c r="O143" i="38"/>
  <c r="BI49" i="23"/>
  <c r="BI50" i="23" s="1"/>
  <c r="EQ47" i="23"/>
  <c r="ER47" i="23" s="1"/>
  <c r="M33" i="25" l="1"/>
  <c r="M26" i="27"/>
  <c r="BI23" i="22"/>
  <c r="BI17" i="22" s="1"/>
  <c r="BI25" i="22" s="1"/>
  <c r="EQ50" i="23"/>
  <c r="ER50" i="23" s="1"/>
  <c r="BJ96" i="21"/>
  <c r="BI38" i="22"/>
  <c r="EQ49" i="23"/>
  <c r="ER49" i="23" s="1"/>
  <c r="BI33" i="22" l="1"/>
  <c r="EQ38" i="22"/>
  <c r="ER38" i="22" s="1"/>
  <c r="N33" i="12" s="1"/>
  <c r="BJ99" i="21"/>
  <c r="ES96" i="21"/>
  <c r="BJ112" i="21" l="1"/>
  <c r="EF112" i="21" s="1"/>
  <c r="BJ103" i="21"/>
  <c r="ES99" i="21"/>
  <c r="N56" i="25"/>
  <c r="N29" i="12"/>
  <c r="BI46" i="22"/>
  <c r="EQ33" i="22"/>
  <c r="ER33" i="22" s="1"/>
  <c r="BJ12" i="36" l="1"/>
  <c r="BJ12" i="23"/>
  <c r="BJ107" i="21"/>
  <c r="N20" i="13"/>
  <c r="N40" i="12"/>
  <c r="L36" i="26"/>
  <c r="N58" i="25"/>
  <c r="BI48" i="22"/>
  <c r="EQ48" i="22" s="1"/>
  <c r="ER48" i="22" s="1"/>
  <c r="EQ46" i="22"/>
  <c r="ER46" i="22" s="1"/>
  <c r="ES103" i="21"/>
  <c r="BJ23" i="36" l="1"/>
  <c r="BJ45" i="36" s="1"/>
  <c r="ES107" i="21"/>
  <c r="BJ31" i="22"/>
  <c r="BJ28" i="22" s="1"/>
  <c r="ES28" i="22" s="1"/>
  <c r="BJ23" i="23"/>
  <c r="ES12" i="23"/>
  <c r="N63" i="25"/>
  <c r="N14" i="27" s="1"/>
  <c r="N48" i="27"/>
  <c r="N24" i="13"/>
  <c r="ES23" i="36" l="1"/>
  <c r="ES31" i="22"/>
  <c r="ES45" i="36"/>
  <c r="BJ47" i="36"/>
  <c r="N28" i="24"/>
  <c r="N30" i="24" s="1"/>
  <c r="N11" i="27"/>
  <c r="BJ45" i="23"/>
  <c r="ES23" i="23"/>
  <c r="ES45" i="23" l="1"/>
  <c r="BJ47" i="23"/>
  <c r="BJ49" i="36"/>
  <c r="ES49" i="36" s="1"/>
  <c r="ES47" i="36"/>
  <c r="BJ50" i="36" l="1"/>
  <c r="EI50" i="36" s="1"/>
  <c r="BJ49" i="23"/>
  <c r="BJ50" i="23" s="1"/>
  <c r="ES47" i="23"/>
  <c r="BJ23" i="22" l="1"/>
  <c r="ES50" i="23"/>
  <c r="BK96" i="21"/>
  <c r="BJ38" i="22"/>
  <c r="ES49" i="23"/>
  <c r="BJ33" i="22" l="1"/>
  <c r="ES38" i="22"/>
  <c r="BK99" i="21"/>
  <c r="ET96" i="21"/>
  <c r="BJ17" i="22"/>
  <c r="ES23" i="22"/>
  <c r="BK112" i="21" l="1"/>
  <c r="EG112" i="21" s="1"/>
  <c r="BK103" i="21"/>
  <c r="ET99" i="21"/>
  <c r="BJ25" i="22"/>
  <c r="ES25" i="22" s="1"/>
  <c r="ES17" i="22"/>
  <c r="BJ46" i="22"/>
  <c r="ES33" i="22"/>
  <c r="BK12" i="36" l="1"/>
  <c r="BK12" i="23"/>
  <c r="BK107" i="21"/>
  <c r="BJ48" i="22"/>
  <c r="ES48" i="22" s="1"/>
  <c r="ES46" i="22"/>
  <c r="ET103" i="21"/>
  <c r="BK23" i="36" l="1"/>
  <c r="ET107" i="21"/>
  <c r="BK31" i="22"/>
  <c r="BK28" i="22" s="1"/>
  <c r="ET28" i="22" s="1"/>
  <c r="ET12" i="36"/>
  <c r="BK23" i="23"/>
  <c r="ET12" i="23"/>
  <c r="ET31" i="22"/>
  <c r="BK45" i="23" l="1"/>
  <c r="ET23" i="23"/>
  <c r="BK45" i="36"/>
  <c r="ET23" i="36"/>
  <c r="ET45" i="36" l="1"/>
  <c r="BK47" i="36"/>
  <c r="ET45" i="23"/>
  <c r="BK47" i="23"/>
  <c r="BK49" i="23" l="1"/>
  <c r="ET47" i="23"/>
  <c r="BK49" i="36"/>
  <c r="ET49" i="36" s="1"/>
  <c r="ET47" i="36"/>
  <c r="BK50" i="36" l="1"/>
  <c r="EJ50" i="36" s="1"/>
  <c r="BK50" i="23"/>
  <c r="BL96" i="21"/>
  <c r="BK38" i="22"/>
  <c r="ET49" i="23"/>
  <c r="BK33" i="22" l="1"/>
  <c r="ET38" i="22"/>
  <c r="BL99" i="21"/>
  <c r="EU96" i="21"/>
  <c r="EG50" i="23"/>
  <c r="BK23" i="22"/>
  <c r="ET50" i="23"/>
  <c r="BL112" i="21" l="1"/>
  <c r="EH112" i="21" s="1"/>
  <c r="BL103" i="21"/>
  <c r="EU99" i="21"/>
  <c r="EG23" i="22"/>
  <c r="BK17" i="22"/>
  <c r="BK46" i="22"/>
  <c r="ET33" i="22"/>
  <c r="BL12" i="36" l="1"/>
  <c r="BL12" i="23"/>
  <c r="BL107" i="21"/>
  <c r="EU103" i="21"/>
  <c r="EG17" i="22"/>
  <c r="BK25" i="22"/>
  <c r="ET17" i="22"/>
  <c r="EU107" i="21" l="1"/>
  <c r="BL31" i="22"/>
  <c r="BL28" i="22" s="1"/>
  <c r="EU28" i="22" s="1"/>
  <c r="BL23" i="23"/>
  <c r="EU12" i="23"/>
  <c r="EG25" i="22"/>
  <c r="ET25" i="22"/>
  <c r="BL23" i="36"/>
  <c r="EU12" i="36"/>
  <c r="BK48" i="22"/>
  <c r="ET48" i="22" s="1"/>
  <c r="EU31" i="22" l="1"/>
  <c r="BL45" i="36"/>
  <c r="EU23" i="36"/>
  <c r="BL45" i="23"/>
  <c r="EU23" i="23"/>
  <c r="EU45" i="23" l="1"/>
  <c r="BL47" i="23"/>
  <c r="EU45" i="36"/>
  <c r="BL47" i="36"/>
  <c r="BL49" i="23" l="1"/>
  <c r="BL50" i="23" s="1"/>
  <c r="EU47" i="23"/>
  <c r="BL49" i="36"/>
  <c r="EU49" i="36" s="1"/>
  <c r="EU47" i="36"/>
  <c r="BL50" i="36" l="1"/>
  <c r="EK50" i="36" s="1"/>
  <c r="BL23" i="22"/>
  <c r="EU50" i="23"/>
  <c r="BM96" i="21"/>
  <c r="BL38" i="22"/>
  <c r="EU49" i="23"/>
  <c r="BL33" i="22" l="1"/>
  <c r="EU38" i="22"/>
  <c r="BM99" i="21"/>
  <c r="EV96" i="21"/>
  <c r="BL17" i="22"/>
  <c r="EU23" i="22"/>
  <c r="BM112" i="21" l="1"/>
  <c r="EI112" i="21" s="1"/>
  <c r="BM103" i="21"/>
  <c r="EV99" i="21"/>
  <c r="EH17" i="22"/>
  <c r="BL25" i="22"/>
  <c r="EU25" i="22" s="1"/>
  <c r="EU17" i="22"/>
  <c r="BL46" i="22"/>
  <c r="EU33" i="22"/>
  <c r="BM12" i="36" l="1"/>
  <c r="BM12" i="23"/>
  <c r="BM107" i="21"/>
  <c r="EH46" i="22"/>
  <c r="BL48" i="22"/>
  <c r="EU48" i="22" s="1"/>
  <c r="EU46" i="22"/>
  <c r="EV103" i="21"/>
  <c r="BM23" i="36" l="1"/>
  <c r="EV107" i="21"/>
  <c r="BM31" i="22"/>
  <c r="BM28" i="22" s="1"/>
  <c r="EV28" i="22" s="1"/>
  <c r="EV12" i="36"/>
  <c r="BM23" i="23"/>
  <c r="EV12" i="23"/>
  <c r="EV31" i="22" l="1"/>
  <c r="BM45" i="23"/>
  <c r="EV23" i="23"/>
  <c r="BM45" i="36"/>
  <c r="EV23" i="36"/>
  <c r="EV45" i="36" l="1"/>
  <c r="BM47" i="36"/>
  <c r="EV45" i="23"/>
  <c r="BM47" i="23"/>
  <c r="BM49" i="23" l="1"/>
  <c r="BM50" i="23" s="1"/>
  <c r="EV47" i="23"/>
  <c r="BM49" i="36"/>
  <c r="EV49" i="36" s="1"/>
  <c r="EV47" i="36"/>
  <c r="BM50" i="36" l="1"/>
  <c r="EL50" i="36" s="1"/>
  <c r="BM23" i="22"/>
  <c r="EV50" i="23"/>
  <c r="BN96" i="21"/>
  <c r="BM38" i="22"/>
  <c r="EV49" i="23"/>
  <c r="BM33" i="22" l="1"/>
  <c r="EV38" i="22"/>
  <c r="BN99" i="21"/>
  <c r="EW96" i="21"/>
  <c r="BM17" i="22"/>
  <c r="EV23" i="22"/>
  <c r="BN112" i="21" l="1"/>
  <c r="BN103" i="21"/>
  <c r="EW99" i="21"/>
  <c r="EI17" i="22"/>
  <c r="BM25" i="22"/>
  <c r="EV25" i="22" s="1"/>
  <c r="EV17" i="22"/>
  <c r="BM46" i="22"/>
  <c r="EV33" i="22"/>
  <c r="BN12" i="36" l="1"/>
  <c r="BN12" i="23"/>
  <c r="BN107" i="21"/>
  <c r="EW103" i="21"/>
  <c r="EI46" i="22"/>
  <c r="BM48" i="22"/>
  <c r="EV48" i="22" s="1"/>
  <c r="EV46" i="22"/>
  <c r="EJ112" i="21"/>
  <c r="EW112" i="21"/>
  <c r="BN23" i="36" l="1"/>
  <c r="EW107" i="21"/>
  <c r="BN31" i="22"/>
  <c r="BN28" i="22" s="1"/>
  <c r="EW12" i="36"/>
  <c r="BN23" i="23"/>
  <c r="EW12" i="23"/>
  <c r="EW31" i="22" l="1"/>
  <c r="BN45" i="23"/>
  <c r="EW23" i="23"/>
  <c r="BN45" i="36"/>
  <c r="EW23" i="36"/>
  <c r="EW45" i="36" l="1"/>
  <c r="BN47" i="36"/>
  <c r="EW45" i="23"/>
  <c r="BN47" i="23"/>
  <c r="BN49" i="36" l="1"/>
  <c r="EW49" i="36" s="1"/>
  <c r="EW47" i="36"/>
  <c r="BN49" i="23"/>
  <c r="BN50" i="23" s="1"/>
  <c r="EW47" i="23"/>
  <c r="BN50" i="36" l="1"/>
  <c r="EM50" i="36" s="1"/>
  <c r="BN23" i="22"/>
  <c r="EW50" i="23"/>
  <c r="BO96" i="21"/>
  <c r="BN38" i="22"/>
  <c r="EW49" i="23"/>
  <c r="BN33" i="22" l="1"/>
  <c r="EW38" i="22"/>
  <c r="BO99" i="21"/>
  <c r="BO112" i="21" s="1"/>
  <c r="BP96" i="21"/>
  <c r="EJ23" i="22"/>
  <c r="BN17" i="22"/>
  <c r="EW23" i="22"/>
  <c r="EJ17" i="22" l="1"/>
  <c r="BN25" i="22"/>
  <c r="EW25" i="22" s="1"/>
  <c r="EW17" i="22"/>
  <c r="H113" i="12"/>
  <c r="BP99" i="21"/>
  <c r="BP112" i="21"/>
  <c r="BP114" i="21" s="1"/>
  <c r="EX112" i="21"/>
  <c r="BN46" i="22"/>
  <c r="EW33" i="22"/>
  <c r="EJ46" i="22" l="1"/>
  <c r="BN48" i="22"/>
  <c r="H116" i="12"/>
  <c r="H23" i="25"/>
  <c r="H24" i="25" s="1"/>
  <c r="BP117" i="21"/>
  <c r="BP115" i="21"/>
  <c r="BP101" i="21" s="1"/>
  <c r="H39" i="13" l="1"/>
  <c r="BO101" i="21"/>
  <c r="BO103" i="21" s="1"/>
  <c r="H118" i="12"/>
  <c r="H26" i="25" s="1"/>
  <c r="F30" i="26" s="1"/>
  <c r="F32" i="26" s="1"/>
  <c r="H32" i="25"/>
  <c r="BP103" i="21"/>
  <c r="BP107" i="21" s="1"/>
  <c r="BO12" i="36" l="1"/>
  <c r="BO12" i="23"/>
  <c r="BO107" i="21"/>
  <c r="EX103" i="21"/>
  <c r="H27" i="25"/>
  <c r="H120" i="12"/>
  <c r="H124" i="12" s="1"/>
  <c r="H43" i="13" s="1"/>
  <c r="H17" i="24" s="1"/>
  <c r="H220" i="34" s="1"/>
  <c r="EX107" i="21" l="1"/>
  <c r="BO31" i="22"/>
  <c r="BP31" i="22" s="1"/>
  <c r="H27" i="12" s="1"/>
  <c r="H41" i="13"/>
  <c r="I158" i="34" s="1"/>
  <c r="Q158" i="34" s="1"/>
  <c r="I142" i="34"/>
  <c r="EK12" i="23"/>
  <c r="ER12" i="23" s="1"/>
  <c r="N133" i="12" s="1"/>
  <c r="BO23" i="23"/>
  <c r="BP12" i="23"/>
  <c r="H133" i="12" s="1"/>
  <c r="H29" i="27"/>
  <c r="H15" i="24"/>
  <c r="H218" i="34" s="1"/>
  <c r="H30" i="25"/>
  <c r="H33" i="25" s="1"/>
  <c r="H36" i="25"/>
  <c r="BO23" i="36"/>
  <c r="BP12" i="36"/>
  <c r="EX12" i="36"/>
  <c r="BO28" i="22" l="1"/>
  <c r="BP28" i="22" s="1"/>
  <c r="EK23" i="23"/>
  <c r="ER23" i="23" s="1"/>
  <c r="BO45" i="23"/>
  <c r="BP23" i="23"/>
  <c r="N144" i="12"/>
  <c r="H152" i="38" s="1"/>
  <c r="P152" i="38" s="1"/>
  <c r="N49" i="13"/>
  <c r="BO45" i="36"/>
  <c r="BP23" i="36"/>
  <c r="EX23" i="36"/>
  <c r="H25" i="12"/>
  <c r="H16" i="13" s="1"/>
  <c r="H55" i="25"/>
  <c r="H18" i="13"/>
  <c r="EK28" i="22"/>
  <c r="Q142" i="34"/>
  <c r="I150" i="34"/>
  <c r="Q150" i="34" s="1"/>
  <c r="H49" i="13"/>
  <c r="H144" i="12"/>
  <c r="I151" i="34" s="1"/>
  <c r="Q151" i="34" s="1"/>
  <c r="EX28" i="22" l="1"/>
  <c r="H166" i="12"/>
  <c r="H48" i="13"/>
  <c r="H20" i="27"/>
  <c r="BP45" i="36"/>
  <c r="EX45" i="36"/>
  <c r="BO47" i="36"/>
  <c r="EK45" i="23"/>
  <c r="ER45" i="23" s="1"/>
  <c r="BP45" i="23"/>
  <c r="BO47" i="23"/>
  <c r="N48" i="13"/>
  <c r="N166" i="12"/>
  <c r="N168" i="12" l="1"/>
  <c r="N58" i="13"/>
  <c r="BO49" i="36"/>
  <c r="BP47" i="36"/>
  <c r="H49" i="24" s="1"/>
  <c r="EX47" i="36"/>
  <c r="EK47" i="23"/>
  <c r="BO49" i="23"/>
  <c r="BO50" i="23" s="1"/>
  <c r="BP47" i="23"/>
  <c r="H58" i="13"/>
  <c r="H168" i="12"/>
  <c r="BP49" i="36" l="1"/>
  <c r="EX49" i="36"/>
  <c r="BP50" i="23"/>
  <c r="BO23" i="22"/>
  <c r="EX50" i="23"/>
  <c r="H170" i="12"/>
  <c r="H171" i="12" s="1"/>
  <c r="I141" i="34"/>
  <c r="Q141" i="34" s="1"/>
  <c r="BO38" i="22"/>
  <c r="BP49" i="23"/>
  <c r="BQ96" i="21"/>
  <c r="EX49" i="23"/>
  <c r="BO50" i="36"/>
  <c r="BP50" i="36" s="1"/>
  <c r="N170" i="12"/>
  <c r="N171" i="12" s="1"/>
  <c r="H142" i="38"/>
  <c r="P142" i="38" s="1"/>
  <c r="BP23" i="22" l="1"/>
  <c r="H21" i="12" s="1"/>
  <c r="BO17" i="22"/>
  <c r="BP38" i="22"/>
  <c r="H33" i="12" s="1"/>
  <c r="BO33" i="22"/>
  <c r="EL96" i="21"/>
  <c r="ER96" i="21" s="1"/>
  <c r="BQ99" i="21"/>
  <c r="EY96" i="21"/>
  <c r="BO46" i="22" l="1"/>
  <c r="BP33" i="22"/>
  <c r="H56" i="25"/>
  <c r="H29" i="12"/>
  <c r="EL99" i="21"/>
  <c r="BQ112" i="21"/>
  <c r="EY112" i="21" s="1"/>
  <c r="BQ103" i="21"/>
  <c r="EY99" i="21"/>
  <c r="BO25" i="22"/>
  <c r="BP17" i="22"/>
  <c r="N113" i="12"/>
  <c r="ER99" i="21"/>
  <c r="H12" i="13"/>
  <c r="H49" i="25"/>
  <c r="H16" i="12"/>
  <c r="BQ12" i="36" l="1"/>
  <c r="BQ12" i="23"/>
  <c r="BQ107" i="21"/>
  <c r="H20" i="13"/>
  <c r="H40" i="12"/>
  <c r="H41" i="27"/>
  <c r="F35" i="26"/>
  <c r="H51" i="25"/>
  <c r="H24" i="24" s="1"/>
  <c r="EK25" i="22"/>
  <c r="BP25" i="22"/>
  <c r="EX25" i="22"/>
  <c r="H23" i="12"/>
  <c r="H14" i="13" s="1"/>
  <c r="H9" i="13"/>
  <c r="N23" i="25"/>
  <c r="N24" i="25" s="1"/>
  <c r="N116" i="12"/>
  <c r="EY103" i="21"/>
  <c r="F36" i="26"/>
  <c r="H58" i="25"/>
  <c r="BO48" i="22"/>
  <c r="BP46" i="22"/>
  <c r="EY107" i="21" l="1"/>
  <c r="BQ31" i="22"/>
  <c r="BQ28" i="22" s="1"/>
  <c r="EY28" i="22" s="1"/>
  <c r="N32" i="25"/>
  <c r="H51" i="27"/>
  <c r="H48" i="27"/>
  <c r="H63" i="25"/>
  <c r="BQ23" i="36"/>
  <c r="EY12" i="36"/>
  <c r="H24" i="13"/>
  <c r="G5" i="34" s="1"/>
  <c r="H42" i="12"/>
  <c r="EK48" i="22"/>
  <c r="BP48" i="22"/>
  <c r="EX48" i="22"/>
  <c r="BQ23" i="23"/>
  <c r="EY12" i="23"/>
  <c r="N39" i="13"/>
  <c r="EY31" i="22" l="1"/>
  <c r="BQ45" i="23"/>
  <c r="EY23" i="23"/>
  <c r="BQ45" i="36"/>
  <c r="EY23" i="36"/>
  <c r="H14" i="27"/>
  <c r="H28" i="24"/>
  <c r="H30" i="24" s="1"/>
  <c r="H66" i="25"/>
  <c r="F39" i="26"/>
  <c r="H23" i="27"/>
  <c r="H26" i="27" s="1"/>
  <c r="H11" i="27"/>
  <c r="EY45" i="36" l="1"/>
  <c r="BQ47" i="36"/>
  <c r="EY45" i="23"/>
  <c r="BQ47" i="23"/>
  <c r="BQ49" i="36" l="1"/>
  <c r="BQ50" i="36" s="1"/>
  <c r="EY47" i="36"/>
  <c r="BQ49" i="23"/>
  <c r="BQ50" i="23" s="1"/>
  <c r="EY47" i="23"/>
  <c r="BQ23" i="22" l="1"/>
  <c r="EY50" i="23"/>
  <c r="EO50" i="36"/>
  <c r="EY50" i="36"/>
  <c r="BQ38" i="22"/>
  <c r="BR96" i="21"/>
  <c r="EY49" i="23"/>
  <c r="EO49" i="36"/>
  <c r="EY49" i="36"/>
  <c r="BR99" i="21" l="1"/>
  <c r="EZ96" i="21"/>
  <c r="BQ33" i="22"/>
  <c r="EY38" i="22"/>
  <c r="BQ17" i="22"/>
  <c r="EY23" i="22"/>
  <c r="EL17" i="22" l="1"/>
  <c r="BQ25" i="22"/>
  <c r="EY25" i="22" s="1"/>
  <c r="EY17" i="22"/>
  <c r="BQ46" i="22"/>
  <c r="EY33" i="22"/>
  <c r="BR112" i="21"/>
  <c r="EZ112" i="21" s="1"/>
  <c r="BR103" i="21"/>
  <c r="EZ99" i="21"/>
  <c r="BR12" i="36" l="1"/>
  <c r="BR12" i="23"/>
  <c r="BR107" i="21"/>
  <c r="EL46" i="22"/>
  <c r="BQ48" i="22"/>
  <c r="EY48" i="22" s="1"/>
  <c r="EY46" i="22"/>
  <c r="EZ103" i="21"/>
  <c r="EZ107" i="21" l="1"/>
  <c r="BR31" i="22"/>
  <c r="BR28" i="22" s="1"/>
  <c r="EZ28" i="22" s="1"/>
  <c r="BR23" i="23"/>
  <c r="EZ12" i="23"/>
  <c r="BR23" i="36"/>
  <c r="EZ12" i="36"/>
  <c r="EZ31" i="22" l="1"/>
  <c r="BR45" i="23"/>
  <c r="EZ23" i="23"/>
  <c r="BR45" i="36"/>
  <c r="EZ23" i="36"/>
  <c r="EZ45" i="36" l="1"/>
  <c r="BR47" i="36"/>
  <c r="EZ45" i="23"/>
  <c r="BR47" i="23"/>
  <c r="BR49" i="36" l="1"/>
  <c r="EZ49" i="36" s="1"/>
  <c r="EZ47" i="36"/>
  <c r="BR49" i="23"/>
  <c r="EZ47" i="23"/>
  <c r="BR50" i="36" l="1"/>
  <c r="BR50" i="23"/>
  <c r="BR38" i="22"/>
  <c r="BS96" i="21"/>
  <c r="EZ49" i="23"/>
  <c r="EP50" i="36"/>
  <c r="EZ50" i="36"/>
  <c r="BS99" i="21" l="1"/>
  <c r="FA96" i="21"/>
  <c r="BR33" i="22"/>
  <c r="EZ38" i="22"/>
  <c r="BR23" i="22"/>
  <c r="EZ50" i="23"/>
  <c r="BR17" i="22" l="1"/>
  <c r="EZ23" i="22"/>
  <c r="BR46" i="22"/>
  <c r="EZ33" i="22"/>
  <c r="BS112" i="21"/>
  <c r="FA112" i="21" s="1"/>
  <c r="BS103" i="21"/>
  <c r="FA99" i="21"/>
  <c r="BS12" i="36" l="1"/>
  <c r="BS12" i="23"/>
  <c r="BS107" i="21"/>
  <c r="EM46" i="22"/>
  <c r="EZ46" i="22"/>
  <c r="FA103" i="21"/>
  <c r="EM17" i="22"/>
  <c r="BR25" i="22"/>
  <c r="EZ25" i="22" s="1"/>
  <c r="EZ17" i="22"/>
  <c r="BS23" i="23" l="1"/>
  <c r="BS23" i="36"/>
  <c r="FA107" i="21"/>
  <c r="BS31" i="22"/>
  <c r="FA31" i="22" s="1"/>
  <c r="FA12" i="36"/>
  <c r="FA12" i="23"/>
  <c r="BR48" i="22"/>
  <c r="EZ48" i="22" s="1"/>
  <c r="BS28" i="22" l="1"/>
  <c r="FA28" i="22" s="1"/>
  <c r="BS45" i="23"/>
  <c r="FA23" i="23"/>
  <c r="BS45" i="36"/>
  <c r="FA23" i="36"/>
  <c r="FA45" i="36" l="1"/>
  <c r="BS47" i="36"/>
  <c r="FA45" i="23"/>
  <c r="BS47" i="23"/>
  <c r="BS49" i="36" l="1"/>
  <c r="EQ49" i="36" s="1"/>
  <c r="ER49" i="36" s="1"/>
  <c r="FA47" i="36"/>
  <c r="BS49" i="23"/>
  <c r="BS50" i="23" s="1"/>
  <c r="FA47" i="23"/>
  <c r="BS50" i="36" l="1"/>
  <c r="EQ50" i="36" s="1"/>
  <c r="ER50" i="36" s="1"/>
  <c r="BS23" i="22"/>
  <c r="FA50" i="23"/>
  <c r="BS38" i="22"/>
  <c r="BT96" i="21"/>
  <c r="FA49" i="23"/>
  <c r="BT99" i="21" l="1"/>
  <c r="FB96" i="21"/>
  <c r="BS33" i="22"/>
  <c r="FA38" i="22"/>
  <c r="BS17" i="22"/>
  <c r="FA23" i="22"/>
  <c r="BS25" i="22" l="1"/>
  <c r="FA25" i="22" s="1"/>
  <c r="FA17" i="22"/>
  <c r="BS46" i="22"/>
  <c r="FA33" i="22"/>
  <c r="BT112" i="21"/>
  <c r="FB112" i="21" s="1"/>
  <c r="BT103" i="21"/>
  <c r="FB99" i="21"/>
  <c r="BT12" i="36" l="1"/>
  <c r="BT12" i="23"/>
  <c r="BT107" i="21"/>
  <c r="BS48" i="22"/>
  <c r="FA48" i="22" s="1"/>
  <c r="FA46" i="22"/>
  <c r="FB103" i="21"/>
  <c r="FB107" i="21" l="1"/>
  <c r="BT31" i="22"/>
  <c r="BT28" i="22" s="1"/>
  <c r="FB28" i="22" s="1"/>
  <c r="ES12" i="36"/>
  <c r="BT23" i="36"/>
  <c r="FB12" i="36"/>
  <c r="BT23" i="23"/>
  <c r="FB12" i="23"/>
  <c r="FB31" i="22" l="1"/>
  <c r="BT45" i="36"/>
  <c r="BT45" i="23"/>
  <c r="FB23" i="23"/>
  <c r="FB45" i="23" l="1"/>
  <c r="BT47" i="23"/>
  <c r="BT47" i="36"/>
  <c r="BT49" i="36" l="1"/>
  <c r="FB49" i="36" s="1"/>
  <c r="BT49" i="23"/>
  <c r="BT50" i="23" s="1"/>
  <c r="FB47" i="23"/>
  <c r="BT50" i="36" l="1"/>
  <c r="FB50" i="36" s="1"/>
  <c r="BT38" i="22"/>
  <c r="BU96" i="21"/>
  <c r="FB49" i="23"/>
  <c r="BT23" i="22"/>
  <c r="FB50" i="23"/>
  <c r="ES50" i="36"/>
  <c r="BT17" i="22" l="1"/>
  <c r="FB23" i="22"/>
  <c r="BU99" i="21"/>
  <c r="FC96" i="21"/>
  <c r="BT33" i="22"/>
  <c r="FB38" i="22"/>
  <c r="BU112" i="21" l="1"/>
  <c r="FC112" i="21" s="1"/>
  <c r="BU103" i="21"/>
  <c r="FC99" i="21"/>
  <c r="BT46" i="22"/>
  <c r="FB33" i="22"/>
  <c r="BT25" i="22"/>
  <c r="FB25" i="22" s="1"/>
  <c r="FB17" i="22"/>
  <c r="BU12" i="36" l="1"/>
  <c r="BU12" i="23"/>
  <c r="BU107" i="21"/>
  <c r="BT48" i="22"/>
  <c r="FB48" i="22" s="1"/>
  <c r="FB46" i="22"/>
  <c r="FC103" i="21"/>
  <c r="BU23" i="36" l="1"/>
  <c r="FC107" i="21"/>
  <c r="BU31" i="22"/>
  <c r="BU28" i="22" s="1"/>
  <c r="FC28" i="22" s="1"/>
  <c r="BU23" i="23"/>
  <c r="FC12" i="23"/>
  <c r="FC31" i="22" l="1"/>
  <c r="BU45" i="23"/>
  <c r="FC23" i="23"/>
  <c r="BU45" i="36"/>
  <c r="BU47" i="36" l="1"/>
  <c r="FC45" i="23"/>
  <c r="BU47" i="23"/>
  <c r="BU49" i="36" l="1"/>
  <c r="FC49" i="36" s="1"/>
  <c r="BU49" i="23"/>
  <c r="BU50" i="23" s="1"/>
  <c r="FC47" i="23"/>
  <c r="BU50" i="36" l="1"/>
  <c r="FC50" i="36" s="1"/>
  <c r="BV96" i="21"/>
  <c r="BU38" i="22"/>
  <c r="FC49" i="23"/>
  <c r="BU23" i="22"/>
  <c r="FC50" i="23"/>
  <c r="ET50" i="36"/>
  <c r="EP23" i="22" l="1"/>
  <c r="BU17" i="22"/>
  <c r="FC23" i="22"/>
  <c r="BU33" i="22"/>
  <c r="FC38" i="22"/>
  <c r="BV99" i="21"/>
  <c r="FD96" i="21"/>
  <c r="BU46" i="22" l="1"/>
  <c r="FC33" i="22"/>
  <c r="BV112" i="21"/>
  <c r="BV103" i="21"/>
  <c r="FD99" i="21"/>
  <c r="EP17" i="22"/>
  <c r="BU25" i="22"/>
  <c r="FC17" i="22"/>
  <c r="BV12" i="36" l="1"/>
  <c r="BV12" i="23"/>
  <c r="BV107" i="21"/>
  <c r="EP25" i="22"/>
  <c r="FC25" i="22"/>
  <c r="EQ112" i="21"/>
  <c r="ER112" i="21" s="1"/>
  <c r="ER114" i="21" s="1"/>
  <c r="FD112" i="21"/>
  <c r="FD103" i="21"/>
  <c r="EP46" i="22"/>
  <c r="BU48" i="22"/>
  <c r="FC48" i="22" s="1"/>
  <c r="FC46" i="22"/>
  <c r="FD107" i="21" l="1"/>
  <c r="BV31" i="22"/>
  <c r="BV28" i="22" s="1"/>
  <c r="FD28" i="22" s="1"/>
  <c r="FE28" i="22" s="1"/>
  <c r="ER117" i="21"/>
  <c r="ER115" i="21"/>
  <c r="ER101" i="21" s="1"/>
  <c r="BV23" i="36"/>
  <c r="FD12" i="36"/>
  <c r="BV23" i="23"/>
  <c r="FD12" i="23"/>
  <c r="FD31" i="22" l="1"/>
  <c r="FE31" i="22" s="1"/>
  <c r="O27" i="12" s="1"/>
  <c r="O25" i="12" s="1"/>
  <c r="O16" i="13" s="1"/>
  <c r="EQ101" i="21"/>
  <c r="N118" i="12"/>
  <c r="ER103" i="21"/>
  <c r="BV45" i="36"/>
  <c r="FD23" i="36"/>
  <c r="BV45" i="23"/>
  <c r="FD23" i="23"/>
  <c r="O18" i="13" l="1"/>
  <c r="O55" i="25"/>
  <c r="ER107" i="21"/>
  <c r="N122" i="12"/>
  <c r="N29" i="25" s="1"/>
  <c r="N17" i="24" s="1"/>
  <c r="G214" i="38" s="1"/>
  <c r="FD45" i="23"/>
  <c r="BV47" i="23"/>
  <c r="N26" i="25"/>
  <c r="N120" i="12"/>
  <c r="FD45" i="36"/>
  <c r="BV47" i="36"/>
  <c r="N124" i="12" l="1"/>
  <c r="N43" i="13" s="1"/>
  <c r="L30" i="26"/>
  <c r="L32" i="26" s="1"/>
  <c r="N27" i="25"/>
  <c r="BV49" i="36"/>
  <c r="FD49" i="36" s="1"/>
  <c r="FE49" i="36" s="1"/>
  <c r="FD47" i="36"/>
  <c r="FE47" i="36" s="1"/>
  <c r="O49" i="24" s="1"/>
  <c r="BV49" i="23"/>
  <c r="FD47" i="23"/>
  <c r="FE47" i="23" s="1"/>
  <c r="N41" i="13"/>
  <c r="H143" i="38"/>
  <c r="H159" i="38" l="1"/>
  <c r="P159" i="38" s="1"/>
  <c r="BV50" i="23"/>
  <c r="BV38" i="22"/>
  <c r="BW96" i="21"/>
  <c r="BW99" i="21" s="1"/>
  <c r="FD49" i="23"/>
  <c r="FE49" i="23" s="1"/>
  <c r="P143" i="38"/>
  <c r="H151" i="38"/>
  <c r="P151" i="38" s="1"/>
  <c r="BV50" i="36"/>
  <c r="N20" i="27"/>
  <c r="N15" i="24"/>
  <c r="G213" i="38" s="1"/>
  <c r="N30" i="25"/>
  <c r="N33" i="25" s="1"/>
  <c r="N29" i="27"/>
  <c r="N23" i="27"/>
  <c r="N36" i="25"/>
  <c r="N26" i="27" l="1"/>
  <c r="BW112" i="21"/>
  <c r="ES112" i="21" s="1"/>
  <c r="BW103" i="21"/>
  <c r="EU50" i="36"/>
  <c r="FD50" i="36"/>
  <c r="FE50" i="36" s="1"/>
  <c r="BV33" i="22"/>
  <c r="FD38" i="22"/>
  <c r="FE38" i="22" s="1"/>
  <c r="O33" i="12" s="1"/>
  <c r="BV23" i="22"/>
  <c r="FD50" i="23"/>
  <c r="FE50" i="23" s="1"/>
  <c r="BW12" i="36" l="1"/>
  <c r="BW23" i="36" s="1"/>
  <c r="BW45" i="36" s="1"/>
  <c r="BW47" i="36" s="1"/>
  <c r="BW12" i="23"/>
  <c r="BW107" i="21"/>
  <c r="O29" i="12"/>
  <c r="O56" i="25"/>
  <c r="EQ23" i="22"/>
  <c r="ER23" i="22" s="1"/>
  <c r="N21" i="12" s="1"/>
  <c r="BV17" i="22"/>
  <c r="FD23" i="22"/>
  <c r="FE23" i="22" s="1"/>
  <c r="O21" i="12" s="1"/>
  <c r="BV46" i="22"/>
  <c r="FD33" i="22"/>
  <c r="FE33" i="22" s="1"/>
  <c r="BW31" i="22" l="1"/>
  <c r="BW28" i="22" s="1"/>
  <c r="BW23" i="23"/>
  <c r="BW45" i="23" s="1"/>
  <c r="BW47" i="23" s="1"/>
  <c r="BW49" i="23" s="1"/>
  <c r="BW50" i="23" s="1"/>
  <c r="BW23" i="22" s="1"/>
  <c r="BW17" i="22" s="1"/>
  <c r="BW25" i="22" s="1"/>
  <c r="O49" i="25"/>
  <c r="O16" i="12"/>
  <c r="O12" i="13"/>
  <c r="EQ17" i="22"/>
  <c r="ER17" i="22" s="1"/>
  <c r="BV25" i="22"/>
  <c r="BV48" i="22" s="1"/>
  <c r="FD48" i="22" s="1"/>
  <c r="FE48" i="22" s="1"/>
  <c r="FD17" i="22"/>
  <c r="FE17" i="22" s="1"/>
  <c r="BW49" i="36"/>
  <c r="BW50" i="36" s="1"/>
  <c r="EV50" i="36" s="1"/>
  <c r="N49" i="25"/>
  <c r="N16" i="12"/>
  <c r="N12" i="13"/>
  <c r="M36" i="26"/>
  <c r="O58" i="25"/>
  <c r="FD46" i="22"/>
  <c r="FE46" i="22" s="1"/>
  <c r="O40" i="12"/>
  <c r="O20" i="13"/>
  <c r="O24" i="13" l="1"/>
  <c r="N9" i="13"/>
  <c r="N23" i="12"/>
  <c r="O9" i="13"/>
  <c r="O23" i="12"/>
  <c r="O14" i="13" s="1"/>
  <c r="O48" i="27"/>
  <c r="O63" i="25"/>
  <c r="N41" i="27"/>
  <c r="N51" i="25"/>
  <c r="L35" i="26"/>
  <c r="L39" i="26" s="1"/>
  <c r="BW38" i="22"/>
  <c r="BW33" i="22" s="1"/>
  <c r="BW46" i="22" s="1"/>
  <c r="BW48" i="22" s="1"/>
  <c r="BX96" i="21"/>
  <c r="BX99" i="21" s="1"/>
  <c r="EQ25" i="22"/>
  <c r="ER25" i="22" s="1"/>
  <c r="FD25" i="22"/>
  <c r="FE25" i="22" s="1"/>
  <c r="O41" i="27"/>
  <c r="M35" i="26"/>
  <c r="O51" i="25"/>
  <c r="O14" i="27" l="1"/>
  <c r="M39" i="26"/>
  <c r="O28" i="24"/>
  <c r="O30" i="24" s="1"/>
  <c r="O66" i="25"/>
  <c r="O11" i="27"/>
  <c r="N14" i="13"/>
  <c r="N42" i="12"/>
  <c r="N24" i="24"/>
  <c r="N51" i="27"/>
  <c r="N66" i="25"/>
  <c r="O42" i="12"/>
  <c r="O51" i="27"/>
  <c r="O24" i="24"/>
  <c r="H5" i="38" s="1"/>
  <c r="BX112" i="21"/>
  <c r="ET112" i="21" s="1"/>
  <c r="BX103" i="21"/>
  <c r="BX12" i="36" l="1"/>
  <c r="BX23" i="36" s="1"/>
  <c r="BX45" i="36" s="1"/>
  <c r="BX47" i="36" s="1"/>
  <c r="BX12" i="23"/>
  <c r="BX107" i="21"/>
  <c r="BX31" i="22" l="1"/>
  <c r="BX28" i="22" s="1"/>
  <c r="BX23" i="23"/>
  <c r="BX45" i="23" s="1"/>
  <c r="BX47" i="23" s="1"/>
  <c r="BX49" i="23" s="1"/>
  <c r="BX50" i="23" s="1"/>
  <c r="BX23" i="22" s="1"/>
  <c r="BX49" i="36"/>
  <c r="BX50" i="36" s="1"/>
  <c r="EW50" i="36" s="1"/>
  <c r="ET23" i="22" l="1"/>
  <c r="BX17" i="22"/>
  <c r="BX25" i="22" s="1"/>
  <c r="BX38" i="22"/>
  <c r="BX33" i="22" s="1"/>
  <c r="BX46" i="22" s="1"/>
  <c r="BY96" i="21"/>
  <c r="BY99" i="21" s="1"/>
  <c r="BY112" i="21" l="1"/>
  <c r="EU112" i="21" s="1"/>
  <c r="BY103" i="21"/>
  <c r="ET46" i="22"/>
  <c r="BX48" i="22"/>
  <c r="BY12" i="36" l="1"/>
  <c r="BY12" i="23"/>
  <c r="BY107" i="21"/>
  <c r="BY23" i="36" l="1"/>
  <c r="BY45" i="36" s="1"/>
  <c r="BY47" i="36" s="1"/>
  <c r="BY49" i="36" s="1"/>
  <c r="BY50" i="36" s="1"/>
  <c r="EX50" i="36" s="1"/>
  <c r="BY31" i="22"/>
  <c r="BY28" i="22" s="1"/>
  <c r="BY23" i="23"/>
  <c r="BY45" i="23" s="1"/>
  <c r="BY47" i="23" s="1"/>
  <c r="BY49" i="23" s="1"/>
  <c r="BZ96" i="21" l="1"/>
  <c r="BZ99" i="21" s="1"/>
  <c r="BY38" i="22"/>
  <c r="BY33" i="22" s="1"/>
  <c r="BY46" i="22" s="1"/>
  <c r="BY50" i="23"/>
  <c r="BY23" i="22" s="1"/>
  <c r="BY17" i="22" s="1"/>
  <c r="BY25" i="22" s="1"/>
  <c r="BY48" i="22" l="1"/>
  <c r="BZ112" i="21"/>
  <c r="EV112" i="21" s="1"/>
  <c r="FE112" i="21" s="1"/>
  <c r="FE114" i="21" s="1"/>
  <c r="BZ103" i="21"/>
  <c r="BZ12" i="36" l="1"/>
  <c r="BZ23" i="36" s="1"/>
  <c r="BZ12" i="23"/>
  <c r="BZ107" i="21"/>
  <c r="FE117" i="21"/>
  <c r="FE115" i="21"/>
  <c r="FE101" i="21" s="1"/>
  <c r="BZ31" i="22" l="1"/>
  <c r="BZ28" i="22" s="1"/>
  <c r="BZ23" i="23"/>
  <c r="BZ45" i="23" s="1"/>
  <c r="BZ47" i="23" s="1"/>
  <c r="BZ49" i="23" s="1"/>
  <c r="BZ50" i="23" s="1"/>
  <c r="BZ23" i="22" s="1"/>
  <c r="BZ17" i="22" s="1"/>
  <c r="BZ25" i="22" s="1"/>
  <c r="FD101" i="21"/>
  <c r="O118" i="12"/>
  <c r="O26" i="25" s="1"/>
  <c r="M30" i="26" s="1"/>
  <c r="M32" i="26" s="1"/>
  <c r="FB23" i="36"/>
  <c r="BZ45" i="36"/>
  <c r="FB45" i="36" l="1"/>
  <c r="BZ47" i="36"/>
  <c r="CA96" i="21"/>
  <c r="CA99" i="21" s="1"/>
  <c r="BZ38" i="22"/>
  <c r="BZ33" i="22" s="1"/>
  <c r="BZ46" i="22" s="1"/>
  <c r="BZ48" i="22" s="1"/>
  <c r="CA112" i="21" l="1"/>
  <c r="CA103" i="21"/>
  <c r="FB47" i="36"/>
  <c r="BZ49" i="36"/>
  <c r="BZ50" i="36" s="1"/>
  <c r="CA12" i="36" l="1"/>
  <c r="CA12" i="23"/>
  <c r="CA107" i="21"/>
  <c r="CA31" i="22" l="1"/>
  <c r="CA28" i="22" s="1"/>
  <c r="EW28" i="22" s="1"/>
  <c r="CA23" i="23"/>
  <c r="CA45" i="23" s="1"/>
  <c r="CA47" i="23" s="1"/>
  <c r="CA49" i="23" s="1"/>
  <c r="CA50" i="23" s="1"/>
  <c r="CA23" i="22" s="1"/>
  <c r="CA17" i="22" s="1"/>
  <c r="CA25" i="22" s="1"/>
  <c r="FC12" i="36"/>
  <c r="FE12" i="36" s="1"/>
  <c r="CA23" i="36"/>
  <c r="CA38" i="22" l="1"/>
  <c r="CA33" i="22" s="1"/>
  <c r="CA46" i="22" s="1"/>
  <c r="CB96" i="21"/>
  <c r="FC23" i="36"/>
  <c r="FE23" i="36" s="1"/>
  <c r="CA45" i="36"/>
  <c r="FC45" i="36" l="1"/>
  <c r="FE45" i="36" s="1"/>
  <c r="CA47" i="36"/>
  <c r="EX96" i="21"/>
  <c r="FE96" i="21" s="1"/>
  <c r="CB99" i="21"/>
  <c r="CC96" i="21"/>
  <c r="EW46" i="22"/>
  <c r="CA48" i="22"/>
  <c r="EW48" i="22" s="1"/>
  <c r="DC99" i="21" l="1"/>
  <c r="I113" i="12"/>
  <c r="CC99" i="21"/>
  <c r="EX99" i="21"/>
  <c r="CB112" i="21"/>
  <c r="CC112" i="21" s="1"/>
  <c r="CC114" i="21" s="1"/>
  <c r="O113" i="12"/>
  <c r="FE99" i="21"/>
  <c r="FE103" i="21" s="1"/>
  <c r="FC47" i="36"/>
  <c r="CA49" i="36"/>
  <c r="CA50" i="36" s="1"/>
  <c r="FE107" i="21" l="1"/>
  <c r="O122" i="12"/>
  <c r="O29" i="25" s="1"/>
  <c r="O17" i="24" s="1"/>
  <c r="H214" i="38" s="1"/>
  <c r="O23" i="25"/>
  <c r="O24" i="25" s="1"/>
  <c r="O116" i="12"/>
  <c r="I23" i="25"/>
  <c r="I24" i="25" s="1"/>
  <c r="I116" i="12"/>
  <c r="CC117" i="21"/>
  <c r="CC115" i="21"/>
  <c r="CC101" i="21" s="1"/>
  <c r="I32" i="25" l="1"/>
  <c r="O39" i="13"/>
  <c r="O120" i="12"/>
  <c r="CB101" i="21"/>
  <c r="CB103" i="21" s="1"/>
  <c r="I118" i="12"/>
  <c r="I26" i="25" s="1"/>
  <c r="G30" i="26" s="1"/>
  <c r="G32" i="26" s="1"/>
  <c r="O32" i="25"/>
  <c r="O27" i="25"/>
  <c r="I39" i="13"/>
  <c r="CC103" i="21"/>
  <c r="CC107" i="21" s="1"/>
  <c r="O124" i="12" l="1"/>
  <c r="O43" i="13" s="1"/>
  <c r="CB12" i="36"/>
  <c r="CB12" i="23"/>
  <c r="CB107" i="21"/>
  <c r="I120" i="12"/>
  <c r="O36" i="25"/>
  <c r="O29" i="27"/>
  <c r="O30" i="25"/>
  <c r="O33" i="25" s="1"/>
  <c r="O15" i="24"/>
  <c r="H213" i="38" s="1"/>
  <c r="O20" i="27"/>
  <c r="O23" i="27"/>
  <c r="O41" i="13"/>
  <c r="I143" i="38"/>
  <c r="I27" i="25"/>
  <c r="I159" i="38" l="1"/>
  <c r="Q159" i="38" s="1"/>
  <c r="J142" i="34"/>
  <c r="J150" i="34" s="1"/>
  <c r="R150" i="34" s="1"/>
  <c r="I124" i="12"/>
  <c r="I43" i="13" s="1"/>
  <c r="I17" i="24" s="1"/>
  <c r="I220" i="34" s="1"/>
  <c r="CB31" i="22"/>
  <c r="CB28" i="22" s="1"/>
  <c r="CC28" i="22" s="1"/>
  <c r="I41" i="13"/>
  <c r="J158" i="34" s="1"/>
  <c r="R158" i="34" s="1"/>
  <c r="O26" i="27"/>
  <c r="EX31" i="22"/>
  <c r="I151" i="38"/>
  <c r="Q151" i="38" s="1"/>
  <c r="Q143" i="38"/>
  <c r="CB23" i="36"/>
  <c r="CC12" i="36"/>
  <c r="I29" i="27"/>
  <c r="I30" i="25"/>
  <c r="I33" i="25" s="1"/>
  <c r="I15" i="24"/>
  <c r="I218" i="34" s="1"/>
  <c r="I36" i="25"/>
  <c r="EX12" i="23"/>
  <c r="FE12" i="23" s="1"/>
  <c r="O133" i="12" s="1"/>
  <c r="CB23" i="23"/>
  <c r="CC12" i="23"/>
  <c r="I133" i="12" s="1"/>
  <c r="CC31" i="22" l="1"/>
  <c r="I27" i="12" s="1"/>
  <c r="I55" i="25" s="1"/>
  <c r="R142" i="34"/>
  <c r="I144" i="12"/>
  <c r="J151" i="34" s="1"/>
  <c r="R151" i="34" s="1"/>
  <c r="I49" i="13"/>
  <c r="EX23" i="23"/>
  <c r="FE23" i="23" s="1"/>
  <c r="CB45" i="23"/>
  <c r="CC23" i="23"/>
  <c r="O49" i="13"/>
  <c r="O144" i="12"/>
  <c r="I152" i="38" s="1"/>
  <c r="Q152" i="38" s="1"/>
  <c r="CB45" i="36"/>
  <c r="CC23" i="36"/>
  <c r="I25" i="12" l="1"/>
  <c r="I16" i="13" s="1"/>
  <c r="I18" i="13"/>
  <c r="I20" i="27"/>
  <c r="EX45" i="23"/>
  <c r="FE45" i="23" s="1"/>
  <c r="CC45" i="23"/>
  <c r="CB47" i="23"/>
  <c r="CC45" i="36"/>
  <c r="CB47" i="36"/>
  <c r="O166" i="12"/>
  <c r="O48" i="13"/>
  <c r="I48" i="13"/>
  <c r="I166" i="12"/>
  <c r="CC47" i="36" l="1"/>
  <c r="I49" i="24" s="1"/>
  <c r="CB49" i="36"/>
  <c r="CB50" i="36" s="1"/>
  <c r="EX47" i="23"/>
  <c r="CC47" i="23"/>
  <c r="CB49" i="23"/>
  <c r="CB50" i="23" s="1"/>
  <c r="I58" i="13"/>
  <c r="I168" i="12"/>
  <c r="O58" i="13"/>
  <c r="O168" i="12"/>
  <c r="CC50" i="23" l="1"/>
  <c r="CB23" i="22"/>
  <c r="FA50" i="36"/>
  <c r="CC50" i="36"/>
  <c r="CC49" i="23"/>
  <c r="CB38" i="22"/>
  <c r="FA49" i="36"/>
  <c r="CC49" i="36"/>
  <c r="O170" i="12"/>
  <c r="O171" i="12" s="1"/>
  <c r="H6" i="38" s="1"/>
  <c r="I142" i="38"/>
  <c r="Q142" i="38" s="1"/>
  <c r="J141" i="34"/>
  <c r="R141" i="34" s="1"/>
  <c r="I170" i="12"/>
  <c r="I171" i="12" s="1"/>
  <c r="G6" i="34" s="1"/>
  <c r="EX38" i="22" l="1"/>
  <c r="CB33" i="22"/>
  <c r="CC38" i="22"/>
  <c r="I33" i="12" s="1"/>
  <c r="EX23" i="22"/>
  <c r="CB17" i="22"/>
  <c r="CC23" i="22"/>
  <c r="I21" i="12" s="1"/>
  <c r="I56" i="25" l="1"/>
  <c r="I29" i="12"/>
  <c r="EX17" i="22"/>
  <c r="CC17" i="22"/>
  <c r="CB25" i="22"/>
  <c r="CC25" i="22" s="1"/>
  <c r="I49" i="25"/>
  <c r="I16" i="12"/>
  <c r="I12" i="13"/>
  <c r="EX33" i="22"/>
  <c r="CC33" i="22"/>
  <c r="CB46" i="22"/>
  <c r="EX46" i="22" l="1"/>
  <c r="CC46" i="22"/>
  <c r="CB48" i="22"/>
  <c r="CC48" i="22" s="1"/>
  <c r="I9" i="13"/>
  <c r="I23" i="12"/>
  <c r="I14" i="13" s="1"/>
  <c r="G35" i="26"/>
  <c r="I51" i="25"/>
  <c r="I24" i="24" s="1"/>
  <c r="I41" i="27"/>
  <c r="I20" i="13"/>
  <c r="I40" i="12"/>
  <c r="G36" i="26"/>
  <c r="I58" i="25"/>
  <c r="I63" i="25" l="1"/>
  <c r="I14" i="27" s="1"/>
  <c r="I48" i="27"/>
  <c r="I51" i="27"/>
  <c r="I24" i="13"/>
  <c r="I42" i="12"/>
  <c r="I66" i="25" l="1"/>
  <c r="G39" i="26"/>
  <c r="I28" i="24"/>
  <c r="I30" i="24" s="1"/>
  <c r="I23" i="27"/>
  <c r="I26" i="27" s="1"/>
  <c r="I11" i="27"/>
  <c r="AC107" i="21"/>
  <c r="DK107" i="21"/>
  <c r="DX107" i="21"/>
  <c r="AP107" i="21"/>
</calcChain>
</file>

<file path=xl/comments1.xml><?xml version="1.0" encoding="utf-8"?>
<comments xmlns="http://schemas.openxmlformats.org/spreadsheetml/2006/main">
  <authors>
    <author>sev</author>
  </authors>
  <commentList>
    <comment ref="AR9" authorId="0">
      <text>
        <r>
          <rPr>
            <sz val="10"/>
            <color indexed="81"/>
            <rFont val="Tahoma"/>
            <family val="2"/>
          </rPr>
          <t>S</t>
        </r>
        <r>
          <rPr>
            <sz val="8"/>
            <color indexed="81"/>
            <rFont val="Tahoma"/>
            <family val="2"/>
          </rPr>
          <t>oit 12 - mensualités
Soit 4 - trimestrialités
Soit 2 - semestrialités
Soit 1 - annuités</t>
        </r>
        <r>
          <rPr>
            <sz val="10"/>
            <color indexed="81"/>
            <rFont val="Tahoma"/>
            <family val="2"/>
          </rPr>
          <t xml:space="preserve">
</t>
        </r>
      </text>
    </comment>
    <comment ref="AY9" authorId="0">
      <text>
        <r>
          <rPr>
            <sz val="10"/>
            <color indexed="81"/>
            <rFont val="Tahoma"/>
            <family val="2"/>
          </rPr>
          <t>S</t>
        </r>
        <r>
          <rPr>
            <sz val="8"/>
            <color indexed="81"/>
            <rFont val="Tahoma"/>
            <family val="2"/>
          </rPr>
          <t>oit 12 - mensualités
Soit 4 - trimestrialités
Soit 2 - semestrialités
Soit 1 - annuités</t>
        </r>
        <r>
          <rPr>
            <sz val="10"/>
            <color indexed="81"/>
            <rFont val="Tahoma"/>
            <family val="2"/>
          </rPr>
          <t xml:space="preserve">
</t>
        </r>
      </text>
    </comment>
  </commentList>
</comments>
</file>

<file path=xl/sharedStrings.xml><?xml version="1.0" encoding="utf-8"?>
<sst xmlns="http://schemas.openxmlformats.org/spreadsheetml/2006/main" count="2381" uniqueCount="865">
  <si>
    <t>Achats</t>
  </si>
  <si>
    <t>Prévisions financières - Résumé</t>
  </si>
  <si>
    <t>Créances</t>
  </si>
  <si>
    <t>BILANS</t>
  </si>
  <si>
    <t xml:space="preserve">RESULTATS </t>
  </si>
  <si>
    <t>Ressources humaines</t>
  </si>
  <si>
    <t>Résultat  hors amortissements</t>
  </si>
  <si>
    <t>Variation du BFR</t>
  </si>
  <si>
    <t>Sources de financement</t>
  </si>
  <si>
    <t>Remboursement des dettes</t>
  </si>
  <si>
    <t>CASH-FLOW</t>
  </si>
  <si>
    <t>Augmentation annuelle à prévoir</t>
  </si>
  <si>
    <t>Base imposable</t>
  </si>
  <si>
    <t>Estimation impôts</t>
  </si>
  <si>
    <t>Déd. Intérêts notionnels</t>
  </si>
  <si>
    <t>Solde imposable</t>
  </si>
  <si>
    <t>Prévisions annuelles</t>
  </si>
  <si>
    <t>Personnel employé</t>
  </si>
  <si>
    <t>Personnel ouvrier</t>
  </si>
  <si>
    <t>Administrateurs et gérants</t>
  </si>
  <si>
    <t>2. Autres coûts variables</t>
  </si>
  <si>
    <t>2. Comptes de résultats</t>
  </si>
  <si>
    <t>3. Cash-flow statement</t>
  </si>
  <si>
    <t>Taux d'imposition moyen</t>
  </si>
  <si>
    <t>Dettes bancaires et emprunts</t>
  </si>
  <si>
    <t>Prélèvement sur crédit de caisse</t>
  </si>
  <si>
    <t>Valeurs disponibles sur compte</t>
  </si>
  <si>
    <t>Différence</t>
  </si>
  <si>
    <t>3.</t>
  </si>
  <si>
    <t>Investissements</t>
  </si>
  <si>
    <t>Coût société - multiplicateur</t>
  </si>
  <si>
    <t>Variation annuelle</t>
  </si>
  <si>
    <t>Cout annuel de départ</t>
  </si>
  <si>
    <t>Brut mensuel de départ</t>
  </si>
  <si>
    <t>Date d'entrée</t>
  </si>
  <si>
    <t>Taux moyen cotisation patronale ONSS</t>
  </si>
  <si>
    <t>Prélèvement s/ latences fiscales</t>
  </si>
  <si>
    <t>Charges fin. sur emprunts long terme</t>
  </si>
  <si>
    <t>Charges fin. sur crédit de caisse</t>
  </si>
  <si>
    <t>Personne ou fonction à remplir</t>
  </si>
  <si>
    <t>Employés</t>
  </si>
  <si>
    <t>Ouvriers</t>
  </si>
  <si>
    <t>Paiement des intérêts</t>
  </si>
  <si>
    <t>Résultat avant impôts</t>
  </si>
  <si>
    <t>Impôts sur le résultat</t>
  </si>
  <si>
    <t>Comptes de résultats prévisionnels</t>
  </si>
  <si>
    <t>Actifs immobilisés</t>
  </si>
  <si>
    <t>Frais de constitution</t>
  </si>
  <si>
    <t>Dettes bancaires &amp; emprunts à long terme</t>
  </si>
  <si>
    <t>Solde restant dû</t>
  </si>
  <si>
    <t>Crédit de caisse</t>
  </si>
  <si>
    <t>Autres dettes</t>
  </si>
  <si>
    <t>Dettes commerciales</t>
  </si>
  <si>
    <t xml:space="preserve">Date prévue pour la constitution et le lancement des activités </t>
  </si>
  <si>
    <t>Chiffre d'affaires</t>
  </si>
  <si>
    <t>Coûts des ventes</t>
  </si>
  <si>
    <t>Marge brute d'exploitation</t>
  </si>
  <si>
    <t>en % du chiffre d'affaires</t>
  </si>
  <si>
    <t>Charges d'exploitation</t>
  </si>
  <si>
    <t>1. Frais généraux</t>
  </si>
  <si>
    <t>Amortissements</t>
  </si>
  <si>
    <t>Résultat d'exploitation</t>
  </si>
  <si>
    <t>Capital</t>
  </si>
  <si>
    <t>Remboursement du capital</t>
  </si>
  <si>
    <t>Libération des fonds</t>
  </si>
  <si>
    <t>Année 1</t>
  </si>
  <si>
    <t>Année 2</t>
  </si>
  <si>
    <t>Année 3</t>
  </si>
  <si>
    <t>Année 4</t>
  </si>
  <si>
    <t>Immobilisations incorporelles</t>
  </si>
  <si>
    <t>Immobilisations corporelles</t>
  </si>
  <si>
    <t>Amortissements cumulés</t>
  </si>
  <si>
    <t>Actifs circulants</t>
  </si>
  <si>
    <t>Créances commerciales</t>
  </si>
  <si>
    <t>Total du passif</t>
  </si>
  <si>
    <t>mois</t>
  </si>
  <si>
    <t>Frais généraux</t>
  </si>
  <si>
    <t>Total</t>
  </si>
  <si>
    <t xml:space="preserve">   a) Frais de constitution</t>
  </si>
  <si>
    <t>Date prévue</t>
  </si>
  <si>
    <t>Montant</t>
  </si>
  <si>
    <t>Durée d'amort.</t>
  </si>
  <si>
    <t xml:space="preserve"> ans</t>
  </si>
  <si>
    <t xml:space="preserve">   a) Immobilisations incorporelles</t>
  </si>
  <si>
    <t xml:space="preserve">   b) Immobilisations incorporelles</t>
  </si>
  <si>
    <t>Cash-flow opérationnel</t>
  </si>
  <si>
    <t>Variation du besoin en fonds de roul.</t>
  </si>
  <si>
    <t>Variation stock</t>
  </si>
  <si>
    <t>Variation des créances commerciales</t>
  </si>
  <si>
    <t xml:space="preserve">   b) Immobilisations corporelles</t>
  </si>
  <si>
    <t xml:space="preserve">    Total</t>
  </si>
  <si>
    <t xml:space="preserve">   c) Immobilisations corporelles</t>
  </si>
  <si>
    <t xml:space="preserve">    Total des investissements de l'année</t>
  </si>
  <si>
    <t>Montant investi</t>
  </si>
  <si>
    <t>Valeur d'acquisition</t>
  </si>
  <si>
    <t>Amortissement</t>
  </si>
  <si>
    <t>Valeur nette</t>
  </si>
  <si>
    <t>Variation des autres créances</t>
  </si>
  <si>
    <t>Variation des dettes commerciales</t>
  </si>
  <si>
    <t>Variation des autres dettes</t>
  </si>
  <si>
    <t>Variation du compte TVA</t>
  </si>
  <si>
    <t>Cash-flow issu de l'activité</t>
  </si>
  <si>
    <t>2.</t>
  </si>
  <si>
    <t>Cash-flow financier</t>
  </si>
  <si>
    <t>Résultat hors amortissements</t>
  </si>
  <si>
    <t>Financement</t>
  </si>
  <si>
    <t xml:space="preserve">2. Immobilisations incorporelles </t>
  </si>
  <si>
    <t xml:space="preserve">3. Immobilisations corporelles </t>
  </si>
  <si>
    <t>Taux d'amort.</t>
  </si>
  <si>
    <t xml:space="preserve">   2. Immobilisations incorporelles</t>
  </si>
  <si>
    <t xml:space="preserve">   1. Frais de constitution</t>
  </si>
  <si>
    <t>Remboursement des emprunts</t>
  </si>
  <si>
    <t xml:space="preserve"> Variation de trésorerie</t>
  </si>
  <si>
    <t xml:space="preserve">   3. Immobilisations corporelles</t>
  </si>
  <si>
    <t>Taux</t>
  </si>
  <si>
    <t>années</t>
  </si>
  <si>
    <t>1. Frais de constitution</t>
  </si>
  <si>
    <t>1.</t>
  </si>
  <si>
    <t>12 mois</t>
  </si>
  <si>
    <t>Taux de TVA</t>
  </si>
  <si>
    <t>EBITDA</t>
  </si>
  <si>
    <t>2. Rémunérations</t>
  </si>
  <si>
    <t>Date 
Échéance</t>
  </si>
  <si>
    <t>Intérêts
payés</t>
  </si>
  <si>
    <t>Compte courant TVA</t>
  </si>
  <si>
    <t>Autres créances</t>
  </si>
  <si>
    <t>Trésorerie</t>
  </si>
  <si>
    <t>Total de l'actif</t>
  </si>
  <si>
    <t>Capitaux propres</t>
  </si>
  <si>
    <t>Réserves et résultat reporté</t>
  </si>
  <si>
    <t>Résultat après impôts</t>
  </si>
  <si>
    <t>Stocks</t>
  </si>
  <si>
    <t>sur base du taux de rotation</t>
  </si>
  <si>
    <t>1. Début des activités</t>
  </si>
  <si>
    <t>sur base de la valeur min.</t>
  </si>
  <si>
    <t xml:space="preserve">Valeur stock fin de période </t>
  </si>
  <si>
    <t>Valeur stock début de période</t>
  </si>
  <si>
    <t>Mouvement du stock</t>
  </si>
  <si>
    <t>Financements</t>
  </si>
  <si>
    <t>Année</t>
  </si>
  <si>
    <t>Mois</t>
  </si>
  <si>
    <t>Remboursement capital + intérêts</t>
  </si>
  <si>
    <t>LIGNE CACHEE</t>
  </si>
  <si>
    <t>Année 5</t>
  </si>
  <si>
    <t>8. Investissements à réaliser</t>
  </si>
  <si>
    <t>TOTAL (hors TVA)</t>
  </si>
  <si>
    <t>(euro htva)</t>
  </si>
  <si>
    <t xml:space="preserve">5. Stocks et délais de paiement </t>
  </si>
  <si>
    <t xml:space="preserve"> TOTAL (hors TVA)</t>
  </si>
  <si>
    <t>Date
 d'entrée</t>
  </si>
  <si>
    <t>TOTAL</t>
  </si>
  <si>
    <t>Administrateur-Gérant 2</t>
  </si>
  <si>
    <t>Administrateur-Gérant 4</t>
  </si>
  <si>
    <t>Administrateur-Gérant 3</t>
  </si>
  <si>
    <t>DONNEES DE BASE</t>
  </si>
  <si>
    <t>7.2. Rémunération mensuelle brute des administrateurs-gérants, mois par mois</t>
  </si>
  <si>
    <t>Capital additionnel libéré</t>
  </si>
  <si>
    <t>TOTAL cumulé fin du mois</t>
  </si>
  <si>
    <t>10.1. Crédits à long terme</t>
  </si>
  <si>
    <t xml:space="preserve"> </t>
  </si>
  <si>
    <t>Chiffre d'affaires Hors TVA</t>
  </si>
  <si>
    <t>Chiffre d'affaire TVA comprise</t>
  </si>
  <si>
    <t>Achats Hors TVA : TOTAL</t>
  </si>
  <si>
    <t>Achats TVA comprise : TOTAL</t>
  </si>
  <si>
    <t>Coûts de vente : achat marchandises Hors TVA</t>
  </si>
  <si>
    <t>Produits d'exploitation Hors TVA - TOTAL</t>
  </si>
  <si>
    <t>Produits d'exploitation TVA comprise - TOTAL</t>
  </si>
  <si>
    <t>Autres produits d'exploitation Hors TVA</t>
  </si>
  <si>
    <t>Autres produits d'exploitation TVA comprise</t>
  </si>
  <si>
    <t>TVA</t>
  </si>
  <si>
    <t>TVA perçue sur produits d'exploitation</t>
  </si>
  <si>
    <t>Fonctionnement du template : remarques globales</t>
  </si>
  <si>
    <t>Feuille « Données de base »</t>
  </si>
  <si>
    <t>Sensibilité au format</t>
  </si>
  <si>
    <t>Données de base : cellules jaunes</t>
  </si>
  <si>
    <t>Limite du template</t>
  </si>
  <si>
    <t>Fonctionnement du template : rubrique par rubrique</t>
  </si>
  <si>
    <t xml:space="preserve">2. Le chiffre d’affaires </t>
  </si>
  <si>
    <t>4. Autres produits d’exploitation</t>
  </si>
  <si>
    <t>5. Stocks, créances et dettes commerciales</t>
  </si>
  <si>
    <t xml:space="preserve">6. Les frais généraux </t>
  </si>
  <si>
    <t>7. Frais de ressources humaines</t>
  </si>
  <si>
    <t>9. Financement de l’entreprise : Capital</t>
  </si>
  <si>
    <t>10. Financement de l’entreprise : Crédits</t>
  </si>
  <si>
    <t>Coûts de vente : Autres Hors TVA</t>
  </si>
  <si>
    <t>Coûts de vente : Achat marchandises Hors TVA</t>
  </si>
  <si>
    <t>Coûts de vente : Achat marchandises TVA comprise</t>
  </si>
  <si>
    <t>Coûts de vente : Autres TVA comprise</t>
  </si>
  <si>
    <t>Achats sur variation de stock Hors TVA</t>
  </si>
  <si>
    <t>Achats sur variation de stock TVA comprise</t>
  </si>
  <si>
    <t>Frais généraux Hors TVA</t>
  </si>
  <si>
    <t>Frais généraux TVA comprise</t>
  </si>
  <si>
    <t>TVA payées sur charges</t>
  </si>
  <si>
    <t>TVA payées sur investissements</t>
  </si>
  <si>
    <t>Investissement Hors TVA</t>
  </si>
  <si>
    <t>Investissement TVA comprise</t>
  </si>
  <si>
    <t>Charges financières sur garantie bancaire</t>
  </si>
  <si>
    <t>10. Financement de l'entreprise : Crédits et Garanties bancaires</t>
  </si>
  <si>
    <t xml:space="preserve">  Taux d'intérêt</t>
  </si>
  <si>
    <t>Garantie bancaire</t>
  </si>
  <si>
    <t>10.2. Ouverture de crédit à court terme (crédit de caisse ou straight loan)</t>
  </si>
  <si>
    <t>Charges financières sur crédità  long terme</t>
  </si>
  <si>
    <t>Charges financières sur crédit à court terme</t>
  </si>
  <si>
    <t>1. Achats de marchandises</t>
  </si>
  <si>
    <t>5.1 Stocks</t>
  </si>
  <si>
    <t>7.1. Rémunération mensuelle brute des employés et ouvriers</t>
  </si>
  <si>
    <t>7. Frais des ressources humaines : Employé - Ouvrier / Administrateur - Gérant</t>
  </si>
  <si>
    <t>5.3. Délais moyen de paiement aux fournisseurs</t>
  </si>
  <si>
    <t>5.2. Délais moyen de paiement des clients</t>
  </si>
  <si>
    <t>Structure Plan comptable belge (PCMN) : sélection de postes pour Plan Financier</t>
  </si>
  <si>
    <t>61 SERVICES ET BIENS DIVERS</t>
  </si>
  <si>
    <t>610 - Loyers et charges locatives</t>
  </si>
  <si>
    <t xml:space="preserve">611 - Entretien et réparation </t>
  </si>
  <si>
    <t>6120 - Fournitures - Eau, gaz, électricité, vapeur</t>
  </si>
  <si>
    <t>6121 - Fournitures - Téléphone, GSM, Internet</t>
  </si>
  <si>
    <t>6121 - Fournitures - Poste</t>
  </si>
  <si>
    <t>6122 - Fournitures - Publications, abonnements</t>
  </si>
  <si>
    <t>6123 - Fournitures - Imprimés et fournitures de bureau</t>
  </si>
  <si>
    <t xml:space="preserve">6124 - Fournitures - Autres </t>
  </si>
  <si>
    <t>6130 - Redevances et royalties</t>
  </si>
  <si>
    <t>61330 - Frais Transport - Personnel</t>
  </si>
  <si>
    <t>61331 - Frais Transport - Démarche commerciale</t>
  </si>
  <si>
    <t>61331 - Frais Transport - Voyages d'affaires</t>
  </si>
  <si>
    <t>6134 - Personnel intérimaire</t>
  </si>
  <si>
    <t>615 - Autres Sous-traitances</t>
  </si>
  <si>
    <t>64 AUTRES CHARGES D'EXPLOITATION</t>
  </si>
  <si>
    <t>65 CHARGES FINANCIERES</t>
  </si>
  <si>
    <t>66 CHARGES EXCEPTIONNELLES</t>
  </si>
  <si>
    <t>CLASSE 6 : CHARGES (Présélectionnées)</t>
  </si>
  <si>
    <t>74 AUTRES PRODUITS D'EXPLOITATION</t>
  </si>
  <si>
    <t>740 - Subsides d'exploitation et montants compensatoires</t>
  </si>
  <si>
    <t>741 - Plus-values sur réalisations courantes d'actifs</t>
  </si>
  <si>
    <t>744 - Commissions et courtages</t>
  </si>
  <si>
    <t>745 - Redevances pour brevets et licences</t>
  </si>
  <si>
    <t>746 - Prestations de services (transports, études, etc...)</t>
  </si>
  <si>
    <t>748 - Locations diverses à caractère professionnel</t>
  </si>
  <si>
    <t>749 - Autres Produits d'exploitation divers</t>
  </si>
  <si>
    <t>CLASSE 7 : PRODUITS (Présélectionnés)</t>
  </si>
  <si>
    <t>200 - Frais de constitution</t>
  </si>
  <si>
    <t>201 - Autres Frais d'établissement</t>
  </si>
  <si>
    <t>210 - Frais de recherche et de développement</t>
  </si>
  <si>
    <t>212 - Goodwill</t>
  </si>
  <si>
    <t>22 TERRAINS ET CONSTRUCTIONS</t>
  </si>
  <si>
    <t>2200 - Terrains</t>
  </si>
  <si>
    <t>2214 - Constructions - Terrains en bail emphytéotique</t>
  </si>
  <si>
    <t>2230 - Autres droits réels sur des immeubles</t>
  </si>
  <si>
    <t>23 INSTALLATIONS, MACHINES ET OUTILLAGE</t>
  </si>
  <si>
    <t>231 - Machines</t>
  </si>
  <si>
    <t>237 - Outillage</t>
  </si>
  <si>
    <t>24 MOBILIER ET MATERIEL ROULANT</t>
  </si>
  <si>
    <t>240 - Mobilier</t>
  </si>
  <si>
    <t>241 - Matériel roulant - Véhicules utilitaires légers</t>
  </si>
  <si>
    <t>241 - Matériel roulant - Véhicules utilitaires lourds - Transport</t>
  </si>
  <si>
    <t>241 - Matériel roulant - Autres</t>
  </si>
  <si>
    <t>CLASSE 2 : ACTIFS IMMOBILISES (Présélectionnés)</t>
  </si>
  <si>
    <t>21 IMMOBILISATIONS INCORPORELLES</t>
  </si>
  <si>
    <t>20 FRAIS D'ETABLISSEMENT</t>
  </si>
  <si>
    <t>747 - Locations d'immeubles à caractère professionnel</t>
  </si>
  <si>
    <t>6131 - Assurances hors RH (incendie, vol, autos, crédit)</t>
  </si>
  <si>
    <t>6140 - Frais Commerciaux - Annonces et insertions</t>
  </si>
  <si>
    <t>6141 - Frais Commerciaux - Catalogues et imprimés</t>
  </si>
  <si>
    <t>6142 - Frais Commerciaux - Echantillons</t>
  </si>
  <si>
    <t>6143 - Frais Commerciaux - Foires et expositions</t>
  </si>
  <si>
    <t>61321 - Honoraires d'experts - Autres</t>
  </si>
  <si>
    <t>61321 - Honoraires d'experts - Comptables &amp; fiscalistes</t>
  </si>
  <si>
    <t>61321 - Honoraires d'experts - Secrétariats sociaux</t>
  </si>
  <si>
    <t>61321 - Honoraires d'experts - Avocats</t>
  </si>
  <si>
    <t>654 - Frais Financiers - Différences de change</t>
  </si>
  <si>
    <t>656 - Frais Financiers - Frais de banques</t>
  </si>
  <si>
    <t>657 - Frais Financiers - Commissions diverses</t>
  </si>
  <si>
    <t>658 - Frais Financiers - Autres</t>
  </si>
  <si>
    <t>6144 - Frais Commerciaux - Autres</t>
  </si>
  <si>
    <t>61332 - Frais Transport - Autres</t>
  </si>
  <si>
    <t>61320 - Commissions et cotisations diverses</t>
  </si>
  <si>
    <t>6230 - Frais HR - Assurances du personnel</t>
  </si>
  <si>
    <t>6232 - Frais HR - Charges sociales des associés</t>
  </si>
  <si>
    <t>6233 - Frais HR - Autres</t>
  </si>
  <si>
    <t>6400 - Taxes et impôts - Véhicules et autres</t>
  </si>
  <si>
    <t>6401 - Taxes et impôts - Droits d'enregistrements</t>
  </si>
  <si>
    <t>6401 - Taxes et impôts - TVA non déductibles</t>
  </si>
  <si>
    <t>6402 - Taxes et impôts - Région, Provinces, Communes</t>
  </si>
  <si>
    <t>6403 - Taxes et impôts - Autres</t>
  </si>
  <si>
    <t>641 - Autres Frais Divers</t>
  </si>
  <si>
    <t>66 - Imprévus</t>
  </si>
  <si>
    <t>211 - Concessions, brevets, licences, marques, etc</t>
  </si>
  <si>
    <t>213 - Frais divers activés en immobilisés incorporelles</t>
  </si>
  <si>
    <t xml:space="preserve"> (-)</t>
  </si>
  <si>
    <t>62 REMUNERATIONS ET CHARGES HR DIVERSES</t>
  </si>
  <si>
    <t>2210 - Constructions - Bâtiments</t>
  </si>
  <si>
    <t>2220 - Terrains bâtis - Bâtiments</t>
  </si>
  <si>
    <t>2300 - Transformation &amp; Aménagement - Bâtiment</t>
  </si>
  <si>
    <t>2303 - Transformation &amp; Aménagement - Autres</t>
  </si>
  <si>
    <t>2223 - Terrains bâtis - Autres</t>
  </si>
  <si>
    <t>2213 - Constructions - Autres</t>
  </si>
  <si>
    <t>241 - Matériel roulant - Véhicules utilitaires lourds - Autres</t>
  </si>
  <si>
    <t>241 - Matériel roulant - Véhicules non utilitaires - voitures</t>
  </si>
  <si>
    <t>241 - Matériel roulant - Véhicules non utilitaires - autres</t>
  </si>
  <si>
    <t>Nombre de mois d'activité</t>
  </si>
  <si>
    <t>Employés / Fonction</t>
  </si>
  <si>
    <t xml:space="preserve">Cout annuel (année complète) </t>
  </si>
  <si>
    <t>Ouvrier / Fonction</t>
  </si>
  <si>
    <t>Coût du personnel - Ouvriers</t>
  </si>
  <si>
    <t>Rémunération Administrateurs &amp; Gérant</t>
  </si>
  <si>
    <t>22-24 IMMOBILISATIONS CORPORELLES</t>
  </si>
  <si>
    <t>61-64 CHARGES D'EXPLOITATION</t>
  </si>
  <si>
    <t>cellule vide</t>
  </si>
  <si>
    <t xml:space="preserve">Nombre d'échéances par an </t>
  </si>
  <si>
    <t>Durée</t>
  </si>
  <si>
    <t>Franchise de remboursement</t>
  </si>
  <si>
    <t>Coût du personnel - Employés</t>
  </si>
  <si>
    <t>Mois de début :</t>
  </si>
  <si>
    <t>Année de début :</t>
  </si>
  <si>
    <t>Date de début :</t>
  </si>
  <si>
    <t>Échéance(s) par an :</t>
  </si>
  <si>
    <t>N° 
Échéance</t>
  </si>
  <si>
    <t>Capital 
solde restant dû</t>
  </si>
  <si>
    <t>Solde
Échéance</t>
  </si>
  <si>
    <t>Capital
 remboursé</t>
  </si>
  <si>
    <t>Montant
libéré</t>
  </si>
  <si>
    <t>Total
capital + intérêts</t>
  </si>
  <si>
    <t>Montant (euro) :</t>
  </si>
  <si>
    <t>Taux d'intérêt (%) :</t>
  </si>
  <si>
    <t>Durée (années) :</t>
  </si>
  <si>
    <t>Mode de remboursement :</t>
  </si>
  <si>
    <t>Montant payé par échéance (capital + intérêts) :</t>
  </si>
  <si>
    <t>Taux d'intérêts sur durée d'échéance</t>
  </si>
  <si>
    <t>Franchise de remboursement en capital :</t>
  </si>
  <si>
    <t>Echéances avec remboursements en capital :</t>
  </si>
  <si>
    <t>Durée des échéances (mois) :</t>
  </si>
  <si>
    <t>Capital
remboursé</t>
  </si>
  <si>
    <t>Synthèse données pour report plan financier Emprunt 1</t>
  </si>
  <si>
    <t>Tableau d'amortissement Emprunt 1</t>
  </si>
  <si>
    <t>Tableau d'amortissement Emprunt 2</t>
  </si>
  <si>
    <t>Synthèse données pour report plan financier Emprunt 2</t>
  </si>
  <si>
    <t>Tableau d'amortissement Emprunt 3</t>
  </si>
  <si>
    <t>Synthèse données pour report plan financier Emprunt 3</t>
  </si>
  <si>
    <t>Emprunt 1 - Tableau d'amortissement</t>
  </si>
  <si>
    <t>Emprunt 2 - Tableau d'amortissement</t>
  </si>
  <si>
    <t>Emprunt 3 - Tableau d'amortissement</t>
  </si>
  <si>
    <t xml:space="preserve">                         Emprunts - Récapitulatif des échéances</t>
  </si>
  <si>
    <t>Chronologie des investissements</t>
  </si>
  <si>
    <t>Chronologie des amortissements</t>
  </si>
  <si>
    <t>Solde
Mois</t>
  </si>
  <si>
    <t>Mois
Année 1</t>
  </si>
  <si>
    <t>TOTAL cumulé</t>
  </si>
  <si>
    <t>TOTAL (tout investissement)</t>
  </si>
  <si>
    <t>TOTAL (tout investissement) cumulé</t>
  </si>
  <si>
    <t>TOTAL (tout amortissement)</t>
  </si>
  <si>
    <t>TOTAL (tout amortissement) cumulé</t>
  </si>
  <si>
    <t xml:space="preserve">                         TVA - Taxe sur la valeur ajoutée</t>
  </si>
  <si>
    <t>TOTAL estimation stock global</t>
  </si>
  <si>
    <t>Estimation stock global</t>
  </si>
  <si>
    <t>Estimation stock par produit-service</t>
  </si>
  <si>
    <t xml:space="preserve">Rotation moyenne du stock tous les </t>
  </si>
  <si>
    <t>Stock Minimum (en valeur achat)</t>
  </si>
  <si>
    <t xml:space="preserve">                    Coûts des Ressources humaines</t>
  </si>
  <si>
    <t>Latences fiscales à la fin du mois</t>
  </si>
  <si>
    <t xml:space="preserve">Autres coûts </t>
  </si>
  <si>
    <t xml:space="preserve"> - La plupart des cellules sont destinées à un type de données spécifiques (texte, date, nombre, pourcentage, etc) et sont donc pré-formatées ; 
un non-respect de cet aspect peut induire des messages d’erreur</t>
  </si>
  <si>
    <t xml:space="preserve"> - Les données de base à introduire sont celles reprises dans les cellules colorées en jaune</t>
  </si>
  <si>
    <t xml:space="preserve"> - Certaines de ces cellules jaunes sont pré-remplies ; 
il s’agit alors de données indicatives qui peuvent / doivent donc être modifiées en fonction du projet</t>
  </si>
  <si>
    <t xml:space="preserve"> - Toutes les cellules jaunes ne doivent pas nécessairement être complétées</t>
  </si>
  <si>
    <t xml:space="preserve"> - Tous les montants à encoder sont des montants hors TVA</t>
  </si>
  <si>
    <t xml:space="preserve"> - La TVA est automatiquement calculée sur base des taux pré-encodés </t>
  </si>
  <si>
    <t xml:space="preserve"> - Exception si l’entreprise n’est pas assujettie à la tva : 
reprendre les montants relatifs aux charges et investissement tva comprise et mettre les différents paramètres TVA à 0%</t>
  </si>
  <si>
    <t xml:space="preserve"> - Exception pour les activités export : mettre le taux de TVA sur ventes concernées à 0%</t>
  </si>
  <si>
    <t xml:space="preserve"> - Ce template a notamment pour vocation d’être simple d’utilisation et de convenir à tout type de projet</t>
  </si>
  <si>
    <t xml:space="preserve"> - Afin de dépasser les limites du template, il peut se révéler nécessaire de modéliser certaines données sur une feuille de calcul séparée, 
de les synthétiser et les injecter automatiquement dans la feuille « Données de base »</t>
  </si>
  <si>
    <t xml:space="preserve"> - Le template calcule automatiquement le nombre de mois jusqu’au 31 décembre et la première année comptable a donc d’une durée de 1 à 12 mois</t>
  </si>
  <si>
    <t xml:space="preserve"> - Ne confondez pas (i) la date de création de la société (si d’application), (ii) la date d’engagements des premiers coûts, 
ou (iii) la date de réalisation des premières ventes, car ces dates ne coïncident souvent pas entre elles !</t>
  </si>
  <si>
    <t xml:space="preserve"> - Définissions des lignes de produits-service : selon les critères qui vous paraissent les plus significatifs : 
types de produit-service, canaux de distribution, zones géographiques, etc</t>
  </si>
  <si>
    <t xml:space="preserve"> - Pour définir vos volumes de vente, vous pouvez notamment vous baser sur :</t>
  </si>
  <si>
    <t xml:space="preserve"> - Attention de ne pas reprendre à nouveau ces frais dans les frais généraux (point 6.)</t>
  </si>
  <si>
    <t xml:space="preserve"> - Par exemple : pour 1.000 euro de chiffre d’affaire, vous devez acheter pour 350 euro de matières premières et/ou de produits finis ; 
le coût d’achat en pourcentage du chiffre d’affaires est donc de 35 % (et votre marge brute hors autres coûts est de 65%)</t>
  </si>
  <si>
    <t xml:space="preserve"> - Par exemple : pour 1.000 euro de chiffre d’affaires, vous avez 5% de frais de livraison et 2% de frais d’emballage ; 
les autres coûts de vente sont donc de 7%</t>
  </si>
  <si>
    <t xml:space="preserve"> - Les autres produits d’exploitation viendront se rajouter au chiffre d’affaires, mais les coûts de vente n’y seront pas directement reliés</t>
  </si>
  <si>
    <t xml:space="preserve"> - Il s’agit des dépenses supportées dans le cadre de votre activité et ne faisant pas parties des coûts des ventes ; 
ces dépenses sont habituellement qualifiées de frais fixes</t>
  </si>
  <si>
    <t xml:space="preserve"> - Le template propose 20 lignes de frais généraux </t>
  </si>
  <si>
    <t xml:space="preserve"> - Attention de ne pas faire de double emploi avec les frais repris dans les coûts de vente</t>
  </si>
  <si>
    <t xml:space="preserve"> - Attention de ne pas faire de double emploi avec les investissements à réaliser (point 8) </t>
  </si>
  <si>
    <t xml:space="preserve"> - Si une personne est employé à temps partiel, vous pouvez l’indiquer dans la première cellule et devez adapter le brut mensuel proportionnellement</t>
  </si>
  <si>
    <t xml:space="preserve"> - Le  niveau moyen de charges sociales patronales peut être adapté </t>
  </si>
  <si>
    <t xml:space="preserve"> - Il est possible de prévoir une indexation annuelle automatique des rémunérations</t>
  </si>
  <si>
    <t xml:space="preserve"> - Il y a trois sous-catégories d’investissement :</t>
  </si>
  <si>
    <t xml:space="preserve"> - Les apports en nature doivent également être inclus à ce niveau, sur base de la valeur d’apport, avec la TVA à 0% 
et en contrepartie, un montant en capital de même montant, libéré à la même date</t>
  </si>
  <si>
    <t xml:space="preserve"> - Les actifs acquis sur base d’un leasing financier doivent également être inclus à ce niveau, avec la TVA à 0% 
et en contrepartie, un crédit de même montant, démarrage à la même date et d’une durée égale à la durée d’amortissement</t>
  </si>
  <si>
    <t xml:space="preserve"> - Les actifs pris en leasing non financier (« renting ») ne doivent pas être inclus à ce niveau, 
mais doivent être intégralement imputés sur les frais généraux</t>
  </si>
  <si>
    <t xml:space="preserve"> - Attention de ne pas faire de double emploi avec les frais généraux (point 6)</t>
  </si>
  <si>
    <t xml:space="preserve"> - En cas d’apport en nature imputé dans les investissements (point 8), 
n’oubliez pas de prévoir un montant de capital libéré correspondant, à la même date  </t>
  </si>
  <si>
    <t xml:space="preserve"> - Vous avez la possibilité d’indiquer 3 crédits</t>
  </si>
  <si>
    <t xml:space="preserve"> - En cas d’actif financé via un leasing financier et donc repris dans les investissements (point 8), 
n’oubliez pas de prévoir un crédit pour le montant correspondant, à la même date et sur une durée égale à la durée d’amortissement</t>
  </si>
  <si>
    <t xml:space="preserve"> - Par défaut le taux d’imposition moyen est de 34% ; Vous pouvez le modifier</t>
  </si>
  <si>
    <t xml:space="preserve"> - Une modification (+ ou -) du niveau d’autres créances ou dettes impacte donc la trésorerie</t>
  </si>
  <si>
    <t xml:space="preserve"> - C’est à ce niveau qu’un éventuel compte courant associé-gérant (+ ou -) doit être repris </t>
  </si>
  <si>
    <t>(-)</t>
  </si>
  <si>
    <t>TOTAL TVA à payer (+) / récupérer (-) par mois</t>
  </si>
  <si>
    <t>Compte courant - à récupérer (solde cumulé)</t>
  </si>
  <si>
    <t>Compte courant - à payer (solde cumulé)</t>
  </si>
  <si>
    <t>Délai moyen de paiement des clients (de 0 à 6 mois)</t>
  </si>
  <si>
    <t>Délai moyen de paiement aux fournisseurs (de 0 à 6 mois)</t>
  </si>
  <si>
    <t>Autres produits d'exploitation</t>
  </si>
  <si>
    <t xml:space="preserve"> - Ceci implique un certain nombre de limitations notamment quant à certaines données trop spécifiques / complexes 
ou quant à la non adaptabilité des feuilles et tableaux</t>
  </si>
  <si>
    <t xml:space="preserve"> - Les projections de Cash Flow se basent sur une liquidation trimestrielle des montants TVA à payer ou à récupérer</t>
  </si>
  <si>
    <t xml:space="preserve"> NB: il va de soi que le timing réel peut être différent, surtout en ce qui concerne la récupération</t>
  </si>
  <si>
    <t>sans pour autant que le stock ne puisse jamais descendre en dessous du niveau minimal</t>
  </si>
  <si>
    <t>NB: Un stock limité mobilise moins vos ressources de trésorerie, mais un niveau minimum trop limité peut engendrer un risque de rupture de stock</t>
  </si>
  <si>
    <t xml:space="preserve"> - Exemple : Votre chiffre d'affaire mensuel pour le produit X est de 10.000 €, avec une consommation de matières premières de 2.500 € (25%),</t>
  </si>
  <si>
    <t>et vous souhaitez prévoir deux mois de stock de réserve (permanent) tenant compte notamment des conditions d'approvisionnement ; Vous</t>
  </si>
  <si>
    <t>prévoyez donc un stock minimum d'une valeur de 5.000 € (rotation tous les deux mois et consommation mensuelle de 2.500 €) ; sur ces bases,</t>
  </si>
  <si>
    <t xml:space="preserve">le template calcule et ajuste chaque mois à la hausse ou à la baisse le volume de stock nécessaire sur base de l'évolution du volume d'activité,  </t>
  </si>
  <si>
    <t>Mise en page</t>
  </si>
  <si>
    <t xml:space="preserve"> - Les principales modalités d'impression sont pré-définies (zone et mise en page) ; elles tiennent compte des groupements mentionnés ci-dessus ; Le cas échéant, s'il est nécessaire d'imprimer les informations groupées, affichez les (cliquer sur le +) et modifier la mise en page en fonction</t>
  </si>
  <si>
    <t>2.1. Chiffre d'affaires : Volume de vente (= nombre d'unités vendues, mois par mois, pour chaque produit-service)</t>
  </si>
  <si>
    <t>2.2. Chiffre d'affaires : Prix de vente (= prix unitaire annuel moyen, pour chaque produit-service, hors TVA)</t>
  </si>
  <si>
    <t>2.3. Chiffre d'affaires : Résultat (= nombre d'unités vendues par an, multiplié par prix unitaire moyen, pour chaque produit-service, hors TVA)</t>
  </si>
  <si>
    <t>3.1. Achats de marchandises : Coûts d'achat des marchandises liées aux produits-services vendus, mois par mois, pour chaque produit-service, exprimés en pourcentage du chiffre d'affaires, hors TVA</t>
  </si>
  <si>
    <t>3.2. Autres coûts de vente liés au produit-service vendu, mois par mois, pour chaque produit-service, exprimés en pourcentage du chiffre d'affaires, hors TVA</t>
  </si>
  <si>
    <t>4. Autres produits d'exploitation (mois par mois, hors TVA)</t>
  </si>
  <si>
    <t>9. Financement de l'entreprise : Capital (= capital additionnel libéré, mois par mois)</t>
  </si>
  <si>
    <t>10.3. Garantie bancaire (= niveau de garantie bancaire pendant chaque mois)</t>
  </si>
  <si>
    <t>11. Autres créances (= niveau des autres créances, pendant chaque mois)</t>
  </si>
  <si>
    <t>12. Autres dettes (= niveau des autres dettes, pendant chaque mois)</t>
  </si>
  <si>
    <t>13. Impôts</t>
  </si>
  <si>
    <t>3. Coûts des ventes</t>
  </si>
  <si>
    <t xml:space="preserve"> - Dans cette feuille « Données de base », seules les cellules jaunes peuvent être complétées ou modifiées</t>
  </si>
  <si>
    <t xml:space="preserve"> - Si des modifications sont apportées à d’autres cellules que les cellules jaunes, ou à d’autres feuilles que la feuille « donnée de base », 
il se peut que le résultat obtenu ne soit plus exacte </t>
  </si>
  <si>
    <t xml:space="preserve"> - Dans les feuilles de calcul 3 à 10 ainsi que la feuille 'Données de base', des colonnes ont été groupées afin de faciliter la lisibilité ; Lorsqu'elles sont groupées, ces colonnes ne sont pas visibles ; Utilisez les boutons + et - pour afficher ou cacher les colonnes concernées ; Dans la feuille 9, certaines lignes sont également groupées</t>
  </si>
  <si>
    <t>3. Les coûts des ventes</t>
  </si>
  <si>
    <t>11. &amp; 12. Autres créances &amp; Autres dettes</t>
  </si>
  <si>
    <t xml:space="preserve"> - Exemple : si vous désirez reprendre une avance associé de 15.000 euro faite à l’entreprise pendant les deux premières années, 
vous devez reprendre dans les autres dettes le montant de 15.000 pour chacun de 12 mois des 2 premières années </t>
  </si>
  <si>
    <t xml:space="preserve"> - Le template propose différents types d'autres produits d'exploitation basés sur le plan comptable belge : voir feuille 'Plan comprable'</t>
  </si>
  <si>
    <t xml:space="preserve"> - En cas de coûts directement liés à ces autres produits d’exploitation, ceux-ci doivent être intégrés dans les frais généraux ou tout simplement être déduits des autres produits d'exploitation correspondant ; dans ce dernier cas, c'est le montant net qu'il faut indiquer</t>
  </si>
  <si>
    <t xml:space="preserve"> - Le template propose différents types de frais généraux basés sur le plan comptable belge : voir feuille 'Plan comptable'</t>
  </si>
  <si>
    <t xml:space="preserve"> - Le template propose différents types d'investissements basés sur le plan comptable belge : voir feuille 'Plan comptable'</t>
  </si>
  <si>
    <t xml:space="preserve"> - Attention, la date de départ des crédits doit tenir compte de la date de démarrage du plan financier</t>
  </si>
  <si>
    <t xml:space="preserve"> - Le montant repris dans les cellules correspond au montant total d’autres créances ou dettes</t>
  </si>
  <si>
    <t xml:space="preserve"> - Attention lors de l'encodage, si on reprend le cas de figure ci-dessus, c'est bien 35,00 % qu'il faut encoder et non 0,35% !</t>
  </si>
  <si>
    <t xml:space="preserve"> - La date de démarrage doit être prise en compte pour de nombreuses données de la 1ère année ; 
soyez donc attentif à éviter des situations illogiques</t>
  </si>
  <si>
    <t>Tableau des immobilisations</t>
  </si>
  <si>
    <t>Bilan</t>
  </si>
  <si>
    <t>1. Bilan</t>
  </si>
  <si>
    <r>
      <t xml:space="preserve"> - La première feuille de calcul « Données de base » est la </t>
    </r>
    <r>
      <rPr>
        <u/>
        <sz val="10"/>
        <color indexed="30"/>
        <rFont val="Calibri"/>
        <family val="2"/>
        <scheme val="minor"/>
      </rPr>
      <t>seule</t>
    </r>
    <r>
      <rPr>
        <sz val="10"/>
        <color indexed="30"/>
        <rFont val="Calibri"/>
        <family val="2"/>
        <scheme val="minor"/>
      </rPr>
      <t xml:space="preserve"> que l’utilisateur doit compléter ; 
Le reste du template contient des projections basées sur ces données de base</t>
    </r>
  </si>
  <si>
    <r>
      <t>Ø</t>
    </r>
    <r>
      <rPr>
        <sz val="7"/>
        <rFont val="Calibri"/>
        <family val="2"/>
        <scheme val="minor"/>
      </rPr>
      <t xml:space="preserve">  </t>
    </r>
    <r>
      <rPr>
        <i/>
        <sz val="10"/>
        <rFont val="Calibri"/>
        <family val="2"/>
        <scheme val="minor"/>
      </rPr>
      <t>Indiquer la date prévue du « démarrage » du projet</t>
    </r>
  </si>
  <si>
    <r>
      <t>Ø</t>
    </r>
    <r>
      <rPr>
        <sz val="7"/>
        <rFont val="Calibri"/>
        <family val="2"/>
        <scheme val="minor"/>
      </rPr>
      <t xml:space="preserve">  </t>
    </r>
    <r>
      <rPr>
        <i/>
        <sz val="10"/>
        <rFont val="Calibri"/>
        <family val="2"/>
        <scheme val="minor"/>
      </rPr>
      <t>Indiquez les catégories de produit ou service (max. 6) que vous avez définis</t>
    </r>
  </si>
  <si>
    <r>
      <t>Ø</t>
    </r>
    <r>
      <rPr>
        <sz val="7"/>
        <rFont val="Calibri"/>
        <family val="2"/>
        <scheme val="minor"/>
      </rPr>
      <t xml:space="preserve">  </t>
    </r>
    <r>
      <rPr>
        <i/>
        <sz val="10"/>
        <rFont val="Calibri"/>
        <family val="2"/>
        <scheme val="minor"/>
      </rPr>
      <t xml:space="preserve">Indiquez en 2.1. les volumes de vente : nombre d’unités vendues, mois par mois, pour chaque produit-service </t>
    </r>
  </si>
  <si>
    <r>
      <t>ü</t>
    </r>
    <r>
      <rPr>
        <sz val="7"/>
        <rFont val="Calibri"/>
        <family val="2"/>
        <scheme val="minor"/>
      </rPr>
      <t xml:space="preserve">  </t>
    </r>
    <r>
      <rPr>
        <sz val="10"/>
        <rFont val="Calibri"/>
        <family val="2"/>
        <scheme val="minor"/>
      </rPr>
      <t>Les données de marchés relatives à votre secteur, vos concurrents, votre localisation</t>
    </r>
  </si>
  <si>
    <r>
      <t>ü</t>
    </r>
    <r>
      <rPr>
        <sz val="7"/>
        <rFont val="Calibri"/>
        <family val="2"/>
        <scheme val="minor"/>
      </rPr>
      <t xml:space="preserve">  </t>
    </r>
    <r>
      <rPr>
        <sz val="10"/>
        <rFont val="Calibri"/>
        <family val="2"/>
        <scheme val="minor"/>
      </rPr>
      <t>Les segments clients définis et ciblés</t>
    </r>
  </si>
  <si>
    <r>
      <t>ü</t>
    </r>
    <r>
      <rPr>
        <sz val="7"/>
        <rFont val="Calibri"/>
        <family val="2"/>
        <scheme val="minor"/>
      </rPr>
      <t xml:space="preserve">  </t>
    </r>
    <r>
      <rPr>
        <sz val="10"/>
        <rFont val="Calibri"/>
        <family val="2"/>
        <scheme val="minor"/>
      </rPr>
      <t>Le nombre de clients potentiels liés</t>
    </r>
  </si>
  <si>
    <r>
      <t>ü</t>
    </r>
    <r>
      <rPr>
        <sz val="7"/>
        <rFont val="Calibri"/>
        <family val="2"/>
        <scheme val="minor"/>
      </rPr>
      <t xml:space="preserve">  </t>
    </r>
    <r>
      <rPr>
        <sz val="10"/>
        <rFont val="Calibri"/>
        <family val="2"/>
        <scheme val="minor"/>
      </rPr>
      <t>Le panier moyen par client et la récurrence de leurs achats</t>
    </r>
  </si>
  <si>
    <r>
      <t>ü</t>
    </r>
    <r>
      <rPr>
        <sz val="7"/>
        <rFont val="Calibri"/>
        <family val="2"/>
        <scheme val="minor"/>
      </rPr>
      <t xml:space="preserve">  </t>
    </r>
    <r>
      <rPr>
        <sz val="10"/>
        <rFont val="Calibri"/>
        <family val="2"/>
        <scheme val="minor"/>
      </rPr>
      <t>Les différents canaux de distribution et les stratégies de vente liées</t>
    </r>
  </si>
  <si>
    <r>
      <t>ü</t>
    </r>
    <r>
      <rPr>
        <sz val="7"/>
        <rFont val="Calibri"/>
        <family val="2"/>
        <scheme val="minor"/>
      </rPr>
      <t xml:space="preserve">  </t>
    </r>
    <r>
      <rPr>
        <sz val="10"/>
        <rFont val="Calibri"/>
        <family val="2"/>
        <scheme val="minor"/>
      </rPr>
      <t>La durée et l’efficacité de votre processus de vente</t>
    </r>
  </si>
  <si>
    <r>
      <t>ü</t>
    </r>
    <r>
      <rPr>
        <sz val="7"/>
        <rFont val="Calibri"/>
        <family val="2"/>
        <scheme val="minor"/>
      </rPr>
      <t xml:space="preserve">  </t>
    </r>
    <r>
      <rPr>
        <sz val="10"/>
        <rFont val="Calibri"/>
        <family val="2"/>
        <scheme val="minor"/>
      </rPr>
      <t>La validation de vos différentes hypothèses dans le marché</t>
    </r>
  </si>
  <si>
    <r>
      <t>Ø</t>
    </r>
    <r>
      <rPr>
        <sz val="7"/>
        <rFont val="Calibri"/>
        <family val="2"/>
        <scheme val="minor"/>
      </rPr>
      <t xml:space="preserve">  </t>
    </r>
    <r>
      <rPr>
        <i/>
        <sz val="10"/>
        <rFont val="Calibri"/>
        <family val="2"/>
        <scheme val="minor"/>
      </rPr>
      <t>Indiquez en 2.2. le prix de vente unitaire, mois par mois, pour chaque produit-service (hors tva)</t>
    </r>
  </si>
  <si>
    <r>
      <t>Ø</t>
    </r>
    <r>
      <rPr>
        <sz val="7"/>
        <rFont val="Calibri"/>
        <family val="2"/>
        <scheme val="minor"/>
      </rPr>
      <t xml:space="preserve">  </t>
    </r>
    <r>
      <rPr>
        <i/>
        <u/>
        <sz val="10"/>
        <rFont val="Calibri"/>
        <family val="2"/>
        <scheme val="minor"/>
      </rPr>
      <t>Si d’application</t>
    </r>
    <r>
      <rPr>
        <i/>
        <sz val="10"/>
        <rFont val="Calibri"/>
        <family val="2"/>
        <scheme val="minor"/>
      </rPr>
      <t xml:space="preserve">, indiquez en 3.1. les coûts d’achat (hors tva) des marchandises liées au produit-service vendu, en pourcentage du chiffre d’affaires, mois par mois, pour chaque produit-service </t>
    </r>
  </si>
  <si>
    <r>
      <t>Ø</t>
    </r>
    <r>
      <rPr>
        <sz val="7"/>
        <rFont val="Calibri"/>
        <family val="2"/>
        <scheme val="minor"/>
      </rPr>
      <t xml:space="preserve">  </t>
    </r>
    <r>
      <rPr>
        <i/>
        <u/>
        <sz val="10"/>
        <rFont val="Calibri"/>
        <family val="2"/>
        <scheme val="minor"/>
      </rPr>
      <t>Si d’application</t>
    </r>
    <r>
      <rPr>
        <i/>
        <sz val="10"/>
        <rFont val="Calibri"/>
        <family val="2"/>
        <scheme val="minor"/>
      </rPr>
      <t>, indiquez en 3.2. les éventuels autres coûts de vente (hors tva) liés au produit-service vendu, en pourcentage du chiffre d’affaires, mois par mois, pour chaque produit-service</t>
    </r>
  </si>
  <si>
    <r>
      <t>Ø</t>
    </r>
    <r>
      <rPr>
        <sz val="7"/>
        <rFont val="Calibri"/>
        <family val="2"/>
        <scheme val="minor"/>
      </rPr>
      <t xml:space="preserve">  </t>
    </r>
    <r>
      <rPr>
        <i/>
        <u/>
        <sz val="10"/>
        <rFont val="Calibri"/>
        <family val="2"/>
        <scheme val="minor"/>
      </rPr>
      <t>Si d’application</t>
    </r>
    <r>
      <rPr>
        <i/>
        <sz val="10"/>
        <rFont val="Calibri"/>
        <family val="2"/>
        <scheme val="minor"/>
      </rPr>
      <t>, indiquez les autres produits d’exploitation, mois par mois (hors tva)</t>
    </r>
  </si>
  <si>
    <r>
      <t xml:space="preserve"> - Il est </t>
    </r>
    <r>
      <rPr>
        <u/>
        <sz val="10"/>
        <rFont val="Calibri"/>
        <family val="2"/>
        <scheme val="minor"/>
      </rPr>
      <t>possible</t>
    </r>
    <r>
      <rPr>
        <sz val="10"/>
        <rFont val="Calibri"/>
        <family val="2"/>
        <scheme val="minor"/>
      </rPr>
      <t xml:space="preserve"> de définir vous-même d'autres dénominations</t>
    </r>
  </si>
  <si>
    <r>
      <t>Ø</t>
    </r>
    <r>
      <rPr>
        <sz val="7"/>
        <rFont val="Calibri"/>
        <family val="2"/>
        <scheme val="minor"/>
      </rPr>
      <t xml:space="preserve">  </t>
    </r>
    <r>
      <rPr>
        <i/>
        <u/>
        <sz val="10"/>
        <rFont val="Calibri"/>
        <family val="2"/>
        <scheme val="minor"/>
      </rPr>
      <t>Si d’application</t>
    </r>
    <r>
      <rPr>
        <i/>
        <sz val="10"/>
        <rFont val="Calibri"/>
        <family val="2"/>
        <scheme val="minor"/>
      </rPr>
      <t>, indiquez en 5.1. les informations relatives aux stocks :</t>
    </r>
  </si>
  <si>
    <r>
      <t>(i)</t>
    </r>
    <r>
      <rPr>
        <i/>
        <sz val="7"/>
        <rFont val="Calibri"/>
        <family val="2"/>
        <scheme val="minor"/>
      </rPr>
      <t xml:space="preserve">           </t>
    </r>
    <r>
      <rPr>
        <i/>
        <sz val="10"/>
        <rFont val="Calibri"/>
        <family val="2"/>
        <scheme val="minor"/>
      </rPr>
      <t>Le niveau minimum de marchandises à avoir en stocks, pour chaque produit-service</t>
    </r>
  </si>
  <si>
    <r>
      <t>(ii)</t>
    </r>
    <r>
      <rPr>
        <i/>
        <sz val="7"/>
        <rFont val="Calibri"/>
        <family val="2"/>
        <scheme val="minor"/>
      </rPr>
      <t xml:space="preserve">          </t>
    </r>
    <r>
      <rPr>
        <i/>
        <sz val="10"/>
        <rFont val="Calibri"/>
        <family val="2"/>
        <scheme val="minor"/>
      </rPr>
      <t>La vitesse de rotation moyenne des stocks, pour chaque produit-service</t>
    </r>
  </si>
  <si>
    <r>
      <t>Ø</t>
    </r>
    <r>
      <rPr>
        <sz val="7"/>
        <rFont val="Calibri"/>
        <family val="2"/>
        <scheme val="minor"/>
      </rPr>
      <t xml:space="preserve">  </t>
    </r>
    <r>
      <rPr>
        <i/>
        <sz val="10"/>
        <rFont val="Calibri"/>
        <family val="2"/>
        <scheme val="minor"/>
      </rPr>
      <t>Indiquez en 5.2. le délai moyen de paiement des clients </t>
    </r>
  </si>
  <si>
    <r>
      <t>Ø</t>
    </r>
    <r>
      <rPr>
        <sz val="7"/>
        <rFont val="Calibri"/>
        <family val="2"/>
        <scheme val="minor"/>
      </rPr>
      <t xml:space="preserve">  </t>
    </r>
    <r>
      <rPr>
        <i/>
        <sz val="10"/>
        <rFont val="Calibri"/>
        <family val="2"/>
        <scheme val="minor"/>
      </rPr>
      <t>Indiquez en 5.3. le délai moyen de paiement aux fournisseurs</t>
    </r>
  </si>
  <si>
    <r>
      <t>Ø</t>
    </r>
    <r>
      <rPr>
        <sz val="7"/>
        <rFont val="Calibri"/>
        <family val="2"/>
        <scheme val="minor"/>
      </rPr>
      <t xml:space="preserve">  </t>
    </r>
    <r>
      <rPr>
        <i/>
        <sz val="10"/>
        <rFont val="Calibri"/>
        <family val="2"/>
        <scheme val="minor"/>
      </rPr>
      <t>Indiquez les différentes catégories de frais généraux, mois par mois (hors tva)</t>
    </r>
  </si>
  <si>
    <r>
      <t xml:space="preserve"> - Il est </t>
    </r>
    <r>
      <rPr>
        <u/>
        <sz val="10"/>
        <rFont val="Calibri"/>
        <family val="2"/>
        <scheme val="minor"/>
      </rPr>
      <t>possible</t>
    </r>
    <r>
      <rPr>
        <sz val="10"/>
        <rFont val="Calibri"/>
        <family val="2"/>
        <scheme val="minor"/>
      </rPr>
      <t xml:space="preserve"> de définir vous-même d'autres dénominations </t>
    </r>
  </si>
  <si>
    <r>
      <t>Ø</t>
    </r>
    <r>
      <rPr>
        <sz val="7"/>
        <rFont val="Calibri"/>
        <family val="2"/>
        <scheme val="minor"/>
      </rPr>
      <t xml:space="preserve">  </t>
    </r>
    <r>
      <rPr>
        <i/>
        <sz val="10"/>
        <rFont val="Calibri"/>
        <family val="2"/>
        <scheme val="minor"/>
      </rPr>
      <t>Indiquez en 7.1., pour chaque personne engagée comme employé ou comme ouvrier :</t>
    </r>
  </si>
  <si>
    <r>
      <t>(i)</t>
    </r>
    <r>
      <rPr>
        <i/>
        <sz val="7"/>
        <rFont val="Calibri"/>
        <family val="2"/>
        <scheme val="minor"/>
      </rPr>
      <t xml:space="preserve">           </t>
    </r>
    <r>
      <rPr>
        <i/>
        <sz val="10"/>
        <rFont val="Calibri"/>
        <family val="2"/>
        <scheme val="minor"/>
      </rPr>
      <t>Le nom de la personne et/ou de la fonction</t>
    </r>
  </si>
  <si>
    <r>
      <t>(ii)</t>
    </r>
    <r>
      <rPr>
        <i/>
        <sz val="7"/>
        <rFont val="Calibri"/>
        <family val="2"/>
        <scheme val="minor"/>
      </rPr>
      <t xml:space="preserve">          </t>
    </r>
    <r>
      <rPr>
        <i/>
        <sz val="10"/>
        <rFont val="Calibri"/>
        <family val="2"/>
        <scheme val="minor"/>
      </rPr>
      <t>Le brut mensuel de départ (hors charges patronales)</t>
    </r>
  </si>
  <si>
    <r>
      <t>(iii)</t>
    </r>
    <r>
      <rPr>
        <i/>
        <sz val="7"/>
        <rFont val="Calibri"/>
        <family val="2"/>
        <scheme val="minor"/>
      </rPr>
      <t xml:space="preserve">         </t>
    </r>
    <r>
      <rPr>
        <i/>
        <sz val="10"/>
        <rFont val="Calibri"/>
        <family val="2"/>
        <scheme val="minor"/>
      </rPr>
      <t>La date d’entrée en fonction</t>
    </r>
  </si>
  <si>
    <r>
      <t>Ø</t>
    </r>
    <r>
      <rPr>
        <sz val="7"/>
        <rFont val="Calibri"/>
        <family val="2"/>
        <scheme val="minor"/>
      </rPr>
      <t xml:space="preserve">  </t>
    </r>
    <r>
      <rPr>
        <i/>
        <sz val="10"/>
        <rFont val="Calibri"/>
        <family val="2"/>
        <scheme val="minor"/>
      </rPr>
      <t>Indiquez en 7.2., pour chaque administrateur-gérant percevant une rétribution fixe :</t>
    </r>
  </si>
  <si>
    <r>
      <t>(ii)</t>
    </r>
    <r>
      <rPr>
        <i/>
        <sz val="7"/>
        <rFont val="Calibri"/>
        <family val="2"/>
        <scheme val="minor"/>
      </rPr>
      <t xml:space="preserve">          </t>
    </r>
    <r>
      <rPr>
        <i/>
        <sz val="10"/>
        <rFont val="Calibri"/>
        <family val="2"/>
        <scheme val="minor"/>
      </rPr>
      <t>Le brut mensuel, mois par mois</t>
    </r>
  </si>
  <si>
    <r>
      <t>Ø</t>
    </r>
    <r>
      <rPr>
        <sz val="7"/>
        <rFont val="Calibri"/>
        <family val="2"/>
        <scheme val="minor"/>
      </rPr>
      <t xml:space="preserve">  </t>
    </r>
    <r>
      <rPr>
        <i/>
        <sz val="10"/>
        <rFont val="Calibri"/>
        <family val="2"/>
        <scheme val="minor"/>
      </rPr>
      <t>Indiquez les investissements prévus pour les 5 premières années en précisant :</t>
    </r>
  </si>
  <si>
    <r>
      <t>(i)</t>
    </r>
    <r>
      <rPr>
        <i/>
        <sz val="7"/>
        <rFont val="Calibri"/>
        <family val="2"/>
        <scheme val="minor"/>
      </rPr>
      <t xml:space="preserve">           </t>
    </r>
    <r>
      <rPr>
        <i/>
        <sz val="10"/>
        <rFont val="Calibri"/>
        <family val="2"/>
        <scheme val="minor"/>
      </rPr>
      <t>La nature de l’investissement (parmi les choix proposés ou dénomination propre, voir ci-dessous)</t>
    </r>
  </si>
  <si>
    <r>
      <t>(ii)</t>
    </r>
    <r>
      <rPr>
        <i/>
        <sz val="7"/>
        <rFont val="Calibri"/>
        <family val="2"/>
        <scheme val="minor"/>
      </rPr>
      <t xml:space="preserve">          </t>
    </r>
    <r>
      <rPr>
        <i/>
        <sz val="10"/>
        <rFont val="Calibri"/>
        <family val="2"/>
        <scheme val="minor"/>
      </rPr>
      <t>Le taux de TVA</t>
    </r>
  </si>
  <si>
    <r>
      <t>(iii)</t>
    </r>
    <r>
      <rPr>
        <i/>
        <sz val="7"/>
        <rFont val="Calibri"/>
        <family val="2"/>
        <scheme val="minor"/>
      </rPr>
      <t xml:space="preserve">         </t>
    </r>
    <r>
      <rPr>
        <i/>
        <sz val="10"/>
        <rFont val="Calibri"/>
        <family val="2"/>
        <scheme val="minor"/>
      </rPr>
      <t>La date de réalisation</t>
    </r>
  </si>
  <si>
    <r>
      <t>(iv)</t>
    </r>
    <r>
      <rPr>
        <i/>
        <sz val="7"/>
        <rFont val="Calibri"/>
        <family val="2"/>
        <scheme val="minor"/>
      </rPr>
      <t xml:space="preserve">         </t>
    </r>
    <r>
      <rPr>
        <i/>
        <sz val="10"/>
        <rFont val="Calibri"/>
        <family val="2"/>
        <scheme val="minor"/>
      </rPr>
      <t>Le montant</t>
    </r>
  </si>
  <si>
    <r>
      <t>(v)</t>
    </r>
    <r>
      <rPr>
        <i/>
        <sz val="7"/>
        <rFont val="Calibri"/>
        <family val="2"/>
        <scheme val="minor"/>
      </rPr>
      <t xml:space="preserve">          </t>
    </r>
    <r>
      <rPr>
        <i/>
        <sz val="10"/>
        <rFont val="Calibri"/>
        <family val="2"/>
        <scheme val="minor"/>
      </rPr>
      <t>La durée d’amortissement</t>
    </r>
  </si>
  <si>
    <r>
      <t>ü</t>
    </r>
    <r>
      <rPr>
        <sz val="7"/>
        <rFont val="Calibri"/>
        <family val="2"/>
        <scheme val="minor"/>
      </rPr>
      <t xml:space="preserve">  </t>
    </r>
    <r>
      <rPr>
        <sz val="10"/>
        <rFont val="Calibri"/>
        <family val="2"/>
        <scheme val="minor"/>
      </rPr>
      <t>les frais de constitution,</t>
    </r>
  </si>
  <si>
    <r>
      <t>ü</t>
    </r>
    <r>
      <rPr>
        <sz val="7"/>
        <rFont val="Calibri"/>
        <family val="2"/>
        <scheme val="minor"/>
      </rPr>
      <t xml:space="preserve">  </t>
    </r>
    <r>
      <rPr>
        <sz val="10"/>
        <rFont val="Calibri"/>
        <family val="2"/>
        <scheme val="minor"/>
      </rPr>
      <t>les immobilisations incorporelles (fonds de commerce, brevets, licences, frais d’études, de marketing et de communication portés à l’actif, etc),</t>
    </r>
  </si>
  <si>
    <r>
      <t>ü</t>
    </r>
    <r>
      <rPr>
        <sz val="7"/>
        <rFont val="Calibri"/>
        <family val="2"/>
        <scheme val="minor"/>
      </rPr>
      <t xml:space="preserve">  </t>
    </r>
    <r>
      <rPr>
        <sz val="10"/>
        <rFont val="Calibri"/>
        <family val="2"/>
        <scheme val="minor"/>
      </rPr>
      <t>les immobilisations corporelles (immeubles, machines, outillage, mobilier, véhicules, etc)</t>
    </r>
  </si>
  <si>
    <r>
      <t>Ø</t>
    </r>
    <r>
      <rPr>
        <sz val="7"/>
        <rFont val="Calibri"/>
        <family val="2"/>
        <scheme val="minor"/>
      </rPr>
      <t xml:space="preserve">  </t>
    </r>
    <r>
      <rPr>
        <i/>
        <sz val="10"/>
        <rFont val="Calibri"/>
        <family val="2"/>
        <scheme val="minor"/>
      </rPr>
      <t>Indiquez en 9.1. le capital (additionnel) libéré, mois par mois</t>
    </r>
  </si>
  <si>
    <r>
      <t>Ø</t>
    </r>
    <r>
      <rPr>
        <sz val="7"/>
        <rFont val="Calibri"/>
        <family val="2"/>
        <scheme val="minor"/>
      </rPr>
      <t xml:space="preserve">  </t>
    </r>
    <r>
      <rPr>
        <i/>
        <u/>
        <sz val="10"/>
        <rFont val="Calibri"/>
        <family val="2"/>
        <scheme val="minor"/>
      </rPr>
      <t>Si d’application</t>
    </r>
    <r>
      <rPr>
        <i/>
        <sz val="10"/>
        <rFont val="Calibri"/>
        <family val="2"/>
        <scheme val="minor"/>
      </rPr>
      <t>, indiquez en 10.1. le(s) crédit(s) long terme souscrits en précisant :</t>
    </r>
  </si>
  <si>
    <r>
      <t>(i)</t>
    </r>
    <r>
      <rPr>
        <i/>
        <sz val="7"/>
        <rFont val="Calibri"/>
        <family val="2"/>
        <scheme val="minor"/>
      </rPr>
      <t xml:space="preserve">           </t>
    </r>
    <r>
      <rPr>
        <i/>
        <sz val="10"/>
        <rFont val="Calibri"/>
        <family val="2"/>
        <scheme val="minor"/>
      </rPr>
      <t>La dénomination (lié par exemple à l’objet financé)</t>
    </r>
  </si>
  <si>
    <r>
      <t>(ii)</t>
    </r>
    <r>
      <rPr>
        <i/>
        <sz val="7"/>
        <rFont val="Calibri"/>
        <family val="2"/>
        <scheme val="minor"/>
      </rPr>
      <t xml:space="preserve">          </t>
    </r>
    <r>
      <rPr>
        <i/>
        <sz val="10"/>
        <rFont val="Calibri"/>
        <family val="2"/>
        <scheme val="minor"/>
      </rPr>
      <t xml:space="preserve">Le montant </t>
    </r>
  </si>
  <si>
    <r>
      <t>(iii)</t>
    </r>
    <r>
      <rPr>
        <i/>
        <sz val="7"/>
        <rFont val="Calibri"/>
        <family val="2"/>
        <scheme val="minor"/>
      </rPr>
      <t xml:space="preserve">         </t>
    </r>
    <r>
      <rPr>
        <i/>
        <sz val="10"/>
        <rFont val="Calibri"/>
        <family val="2"/>
        <scheme val="minor"/>
      </rPr>
      <t xml:space="preserve">Le taux d’intérêt annuel </t>
    </r>
  </si>
  <si>
    <r>
      <t>(iv)</t>
    </r>
    <r>
      <rPr>
        <i/>
        <sz val="7"/>
        <rFont val="Calibri"/>
        <family val="2"/>
        <scheme val="minor"/>
      </rPr>
      <t xml:space="preserve">         </t>
    </r>
    <r>
      <rPr>
        <i/>
        <sz val="10"/>
        <rFont val="Calibri"/>
        <family val="2"/>
        <scheme val="minor"/>
      </rPr>
      <t>La date de démarrage</t>
    </r>
  </si>
  <si>
    <r>
      <t>(v)</t>
    </r>
    <r>
      <rPr>
        <i/>
        <sz val="7"/>
        <rFont val="Calibri"/>
        <family val="2"/>
        <scheme val="minor"/>
      </rPr>
      <t xml:space="preserve">          </t>
    </r>
    <r>
      <rPr>
        <i/>
        <sz val="10"/>
        <rFont val="Calibri"/>
        <family val="2"/>
        <scheme val="minor"/>
      </rPr>
      <t>La durée</t>
    </r>
  </si>
  <si>
    <r>
      <t>(vi)</t>
    </r>
    <r>
      <rPr>
        <i/>
        <sz val="7"/>
        <rFont val="Calibri"/>
        <family val="2"/>
        <scheme val="minor"/>
      </rPr>
      <t xml:space="preserve">         </t>
    </r>
    <r>
      <rPr>
        <i/>
        <sz val="10"/>
        <rFont val="Calibri"/>
        <family val="2"/>
        <scheme val="minor"/>
      </rPr>
      <t>Le nombre d’échéances annuelles</t>
    </r>
  </si>
  <si>
    <r>
      <t>(vii)</t>
    </r>
    <r>
      <rPr>
        <i/>
        <sz val="7"/>
        <rFont val="Calibri"/>
        <family val="2"/>
        <scheme val="minor"/>
      </rPr>
      <t xml:space="preserve">        </t>
    </r>
    <r>
      <rPr>
        <i/>
        <sz val="10"/>
        <rFont val="Calibri"/>
        <family val="2"/>
        <scheme val="minor"/>
      </rPr>
      <t>La durée de la franchise de remboursement (si d'application)</t>
    </r>
  </si>
  <si>
    <r>
      <t>Ø</t>
    </r>
    <r>
      <rPr>
        <sz val="7"/>
        <rFont val="Calibri"/>
        <family val="2"/>
        <scheme val="minor"/>
      </rPr>
      <t xml:space="preserve">  </t>
    </r>
    <r>
      <rPr>
        <i/>
        <u/>
        <sz val="10"/>
        <rFont val="Calibri"/>
        <family val="2"/>
        <scheme val="minor"/>
      </rPr>
      <t>Si d’application</t>
    </r>
    <r>
      <rPr>
        <i/>
        <sz val="10"/>
        <rFont val="Calibri"/>
        <family val="2"/>
        <scheme val="minor"/>
      </rPr>
      <t xml:space="preserve">, indiquez en 10.2. l’ouverture de crédit court terme à disposition en précisant : </t>
    </r>
  </si>
  <si>
    <r>
      <t>(i)</t>
    </r>
    <r>
      <rPr>
        <i/>
        <sz val="7"/>
        <rFont val="Calibri"/>
        <family val="2"/>
        <scheme val="minor"/>
      </rPr>
      <t xml:space="preserve">           </t>
    </r>
    <r>
      <rPr>
        <i/>
        <sz val="10"/>
        <rFont val="Calibri"/>
        <family val="2"/>
        <scheme val="minor"/>
      </rPr>
      <t>Le montant maximal</t>
    </r>
  </si>
  <si>
    <r>
      <t>(ii)</t>
    </r>
    <r>
      <rPr>
        <i/>
        <sz val="7"/>
        <rFont val="Calibri"/>
        <family val="2"/>
        <scheme val="minor"/>
      </rPr>
      <t xml:space="preserve">          </t>
    </r>
    <r>
      <rPr>
        <i/>
        <sz val="10"/>
        <rFont val="Calibri"/>
        <family val="2"/>
        <scheme val="minor"/>
      </rPr>
      <t>Le taux d’intérêt</t>
    </r>
  </si>
  <si>
    <r>
      <t>Ø</t>
    </r>
    <r>
      <rPr>
        <sz val="7"/>
        <rFont val="Calibri"/>
        <family val="2"/>
        <scheme val="minor"/>
      </rPr>
      <t xml:space="preserve">  </t>
    </r>
    <r>
      <rPr>
        <i/>
        <u/>
        <sz val="10"/>
        <rFont val="Calibri"/>
        <family val="2"/>
        <scheme val="minor"/>
      </rPr>
      <t>Si d’application</t>
    </r>
    <r>
      <rPr>
        <i/>
        <sz val="10"/>
        <rFont val="Calibri"/>
        <family val="2"/>
        <scheme val="minor"/>
      </rPr>
      <t xml:space="preserve">, indiquez en 10.3. le niveau de garantie bancaire en précisant : </t>
    </r>
  </si>
  <si>
    <r>
      <t>(i)</t>
    </r>
    <r>
      <rPr>
        <i/>
        <sz val="7"/>
        <rFont val="Calibri"/>
        <family val="2"/>
        <scheme val="minor"/>
      </rPr>
      <t xml:space="preserve">           </t>
    </r>
    <r>
      <rPr>
        <i/>
        <sz val="10"/>
        <rFont val="Calibri"/>
        <family val="2"/>
        <scheme val="minor"/>
      </rPr>
      <t>Le montant mensuel : niveau total de garantie en cours, pour chaque mois</t>
    </r>
  </si>
  <si>
    <r>
      <t>Ø</t>
    </r>
    <r>
      <rPr>
        <sz val="7"/>
        <rFont val="Calibri"/>
        <family val="2"/>
        <scheme val="minor"/>
      </rPr>
      <t xml:space="preserve">  </t>
    </r>
    <r>
      <rPr>
        <i/>
        <u/>
        <sz val="10"/>
        <rFont val="Calibri"/>
        <family val="2"/>
        <scheme val="minor"/>
      </rPr>
      <t>Si d’application</t>
    </r>
    <r>
      <rPr>
        <i/>
        <sz val="10"/>
        <rFont val="Calibri"/>
        <family val="2"/>
        <scheme val="minor"/>
      </rPr>
      <t>, indiquez en 11. les autres créances : niveau total d'autres créances, pour chaque mois</t>
    </r>
  </si>
  <si>
    <r>
      <t>Ø</t>
    </r>
    <r>
      <rPr>
        <sz val="7"/>
        <rFont val="Calibri"/>
        <family val="2"/>
        <scheme val="minor"/>
      </rPr>
      <t xml:space="preserve">  </t>
    </r>
    <r>
      <rPr>
        <i/>
        <u/>
        <sz val="10"/>
        <rFont val="Calibri"/>
        <family val="2"/>
        <scheme val="minor"/>
      </rPr>
      <t>Si d’application</t>
    </r>
    <r>
      <rPr>
        <i/>
        <sz val="10"/>
        <rFont val="Calibri"/>
        <family val="2"/>
        <scheme val="minor"/>
      </rPr>
      <t>, indiquez en 12. les autres dettes : niveau total d'autres dettes, pour chaque mois</t>
    </r>
  </si>
  <si>
    <t>Exhibit 1: Executive Summary</t>
  </si>
  <si>
    <t>Operating Results</t>
  </si>
  <si>
    <t>Operation Incomes</t>
  </si>
  <si>
    <t>Operating Expenses</t>
  </si>
  <si>
    <t>EBIT(**)</t>
  </si>
  <si>
    <t>Dividends</t>
  </si>
  <si>
    <t>Balance Statement</t>
  </si>
  <si>
    <t>Total Assets</t>
  </si>
  <si>
    <t>Total Outstanding debt</t>
  </si>
  <si>
    <t>Equity/Debt</t>
  </si>
  <si>
    <t>Ownership of Equity</t>
  </si>
  <si>
    <t>Liquidity</t>
  </si>
  <si>
    <t>Net treasury position</t>
  </si>
  <si>
    <t>Profitability</t>
  </si>
  <si>
    <t>INTERNAL RATE OF RETURN</t>
  </si>
  <si>
    <t>RETURN ON TOTAL INVESTMENT</t>
  </si>
  <si>
    <t>(based on the cash flows after taxes)</t>
  </si>
  <si>
    <t>RETURN ON EQUITY (1)</t>
  </si>
  <si>
    <t>RETURN ON EQUITY (2)</t>
  </si>
  <si>
    <t>(based on the accountings profits)</t>
  </si>
  <si>
    <t>'s Profitability</t>
  </si>
  <si>
    <t>RETURN ON EQUITY (3)</t>
  </si>
  <si>
    <t>(based on the dividends)</t>
  </si>
  <si>
    <t>(**) EBIT  :  Earnings before Interests and Taxes</t>
  </si>
  <si>
    <t>Shareholder 1</t>
  </si>
  <si>
    <t>Operating Income</t>
  </si>
  <si>
    <t xml:space="preserve"> - Operating costs</t>
  </si>
  <si>
    <t>COGS (Cost of goods sold)</t>
  </si>
  <si>
    <t>Sales &amp; Marketing costs</t>
  </si>
  <si>
    <t>Head office costs</t>
  </si>
  <si>
    <t>R&amp;D costs (internal costs)</t>
  </si>
  <si>
    <t>- Depreciation</t>
  </si>
  <si>
    <t>EBIT</t>
  </si>
  <si>
    <t>- Financial charges</t>
  </si>
  <si>
    <t>Gross Profit</t>
  </si>
  <si>
    <t>- Taxes</t>
  </si>
  <si>
    <t>Net profit</t>
  </si>
  <si>
    <t>- Dividends</t>
  </si>
  <si>
    <t>Profit carried forward</t>
  </si>
  <si>
    <t>Accumulated gross profit</t>
  </si>
  <si>
    <t>Accumulated net profit after dividends</t>
  </si>
  <si>
    <t>Calcul impôt</t>
  </si>
  <si>
    <t>Fixed assets (gross)</t>
  </si>
  <si>
    <t>Depreciation</t>
  </si>
  <si>
    <t>Fixed assets (net)</t>
  </si>
  <si>
    <t>Receivables</t>
  </si>
  <si>
    <t>Cash balance</t>
  </si>
  <si>
    <t>Total assets</t>
  </si>
  <si>
    <t>Equity</t>
  </si>
  <si>
    <t>Undistributed profit</t>
  </si>
  <si>
    <t>Long term loans</t>
  </si>
  <si>
    <t>Fixed capital</t>
  </si>
  <si>
    <t>Payables</t>
  </si>
  <si>
    <t>Total liabilities</t>
  </si>
  <si>
    <t>STRUCTURE FINANCIERE</t>
  </si>
  <si>
    <t>\t calcul</t>
  </si>
  <si>
    <t>\f impression</t>
  </si>
  <si>
    <t>{goto}l58~&lt;wccs{right 6}~7~</t>
  </si>
  <si>
    <t>{goto}q58~&lt;wccs{right}~8~</t>
  </si>
  <si>
    <t>{goto}l58~:wpdq{goto}l58~:wprq</t>
  </si>
  <si>
    <t>:prsfin~copqlml30~b6~t20~r6~qbttit~qqg</t>
  </si>
  <si>
    <t>&lt;wccs{right 6}~9~</t>
  </si>
  <si>
    <t>Growth Rate</t>
  </si>
  <si>
    <t>Cost of Goods Sold (incl other costs)</t>
  </si>
  <si>
    <t>Gross Margin</t>
  </si>
  <si>
    <t>Management Cost</t>
  </si>
  <si>
    <t>Personnel expenses</t>
  </si>
  <si>
    <t>Other costs</t>
  </si>
  <si>
    <t>EBITDA margin</t>
  </si>
  <si>
    <t>EBIT margin</t>
  </si>
  <si>
    <t>Taxes</t>
  </si>
  <si>
    <t>Net Result</t>
  </si>
  <si>
    <t>Cash Flow</t>
  </si>
  <si>
    <t>Grants</t>
  </si>
  <si>
    <t>CAPEX</t>
  </si>
  <si>
    <t>Need for working capital variation</t>
  </si>
  <si>
    <t>Net Debt Variation</t>
  </si>
  <si>
    <t>Financial equilibrium</t>
  </si>
  <si>
    <t>Financial independance or current ratio</t>
  </si>
  <si>
    <t xml:space="preserve"> =equity /  total liabilities</t>
  </si>
  <si>
    <t>Financial safety</t>
  </si>
  <si>
    <t>= fixed capital /  total liabilities</t>
  </si>
  <si>
    <t>ROE</t>
  </si>
  <si>
    <t>= Net profit  / Equity</t>
  </si>
  <si>
    <t>ROI</t>
  </si>
  <si>
    <t>= Net profit + financial expenses /  total liability</t>
  </si>
  <si>
    <t>Leverage</t>
  </si>
  <si>
    <t>= ROE / ROI</t>
  </si>
  <si>
    <t>Profit margin ratio</t>
  </si>
  <si>
    <t>= Net profit / sales</t>
  </si>
  <si>
    <t>Usual liquidity ratios</t>
  </si>
  <si>
    <t>General liquidity</t>
  </si>
  <si>
    <t>= Current assets / current liabilities</t>
  </si>
  <si>
    <t>Reduced liquidity</t>
  </si>
  <si>
    <t>=( Current assets -  stocks ) / current liabilities</t>
  </si>
  <si>
    <t>Instant liquidity</t>
  </si>
  <si>
    <t>= Cash / current liabilities</t>
  </si>
  <si>
    <t>Acid test ratio</t>
  </si>
  <si>
    <t>= (Cash + Marketable securities + receivables) / Current liabilities</t>
  </si>
  <si>
    <t>Debt ratio</t>
  </si>
  <si>
    <t>= (long term debt + value of leases) / (long term debt + value of leases + equity)</t>
  </si>
  <si>
    <t xml:space="preserve"> Net working capital ratio</t>
  </si>
  <si>
    <t>= Net working capital / total assets</t>
  </si>
  <si>
    <t>Customer rotation rate</t>
  </si>
  <si>
    <t>Rate = customer / turnover or = x (delay of payment) days / 360</t>
  </si>
  <si>
    <t>Supplier rotation rate</t>
  </si>
  <si>
    <t>Rate = suppliers / operating costs or = x (delay of payment) days / 360</t>
  </si>
  <si>
    <t>Stock rotation rate</t>
  </si>
  <si>
    <t>Rate = stock / (variable + fixed costs) or = x (stock cover) days / 360</t>
  </si>
  <si>
    <t>BREAK EVEN POINT - SR</t>
  </si>
  <si>
    <t>Quantity = Fixed costs / ( sale price by unit - variable costs by unit)</t>
  </si>
  <si>
    <t>Shareholder 2</t>
  </si>
  <si>
    <t>Shareholder 3</t>
  </si>
  <si>
    <t>Shareholder 4</t>
  </si>
  <si>
    <t>Shareholder 5</t>
  </si>
  <si>
    <t>Actionnaires historiques</t>
  </si>
  <si>
    <t>€</t>
  </si>
  <si>
    <t>TOTAL OPERATING INCOMES</t>
  </si>
  <si>
    <t>ADAPTATION - MODELE DE VENTE</t>
  </si>
  <si>
    <t>6. Coûts (mois par mois, hors TVA)</t>
  </si>
  <si>
    <t xml:space="preserve">2.1. Chiffre d'affaires : Volume de vente </t>
  </si>
  <si>
    <t>Income before taxation</t>
  </si>
  <si>
    <t>+Depreciation</t>
  </si>
  <si>
    <t>-Investments</t>
  </si>
  <si>
    <t>+/-Working capital req. Change</t>
  </si>
  <si>
    <t>+Capital</t>
  </si>
  <si>
    <t>+Current accounts</t>
  </si>
  <si>
    <t>+Subsidies</t>
  </si>
  <si>
    <t>+Refundable advances</t>
  </si>
  <si>
    <t>+loans</t>
  </si>
  <si>
    <t>-loan repayments</t>
  </si>
  <si>
    <t>+/-Misc(dividends, …)</t>
  </si>
  <si>
    <t>Opening Cash Balance</t>
  </si>
  <si>
    <t>Increase / decrease in Cash</t>
  </si>
  <si>
    <t>Closing Cash Balance</t>
  </si>
  <si>
    <t xml:space="preserve">Executive Summary </t>
  </si>
  <si>
    <t>Contenu</t>
  </si>
  <si>
    <t>Table of Content</t>
  </si>
  <si>
    <t>4.</t>
  </si>
  <si>
    <t>5.</t>
  </si>
  <si>
    <t>Ratios analysis</t>
  </si>
  <si>
    <t>(formule à construire en fonction des postes prévisionnelles de vente)</t>
  </si>
  <si>
    <t>(formule à construire en fonction des postes prévisionnelles de charges)</t>
  </si>
  <si>
    <t>Résumé</t>
  </si>
  <si>
    <t>Compte de résultat</t>
  </si>
  <si>
    <t>Plan de trésorerie</t>
  </si>
  <si>
    <t>Emprunts</t>
  </si>
  <si>
    <t>Tableaux d'amortissements</t>
  </si>
  <si>
    <t>Stock</t>
  </si>
  <si>
    <t>6.</t>
  </si>
  <si>
    <t>7.</t>
  </si>
  <si>
    <t>8.1</t>
  </si>
  <si>
    <t>8.2</t>
  </si>
  <si>
    <t>9.</t>
  </si>
  <si>
    <t>10.</t>
  </si>
  <si>
    <t>Financial statements</t>
  </si>
  <si>
    <t xml:space="preserve"> - Par défaut, le taux de base est de 20%, mais il vous est possible de l’adapter</t>
  </si>
  <si>
    <t>Synthèse</t>
  </si>
  <si>
    <t>Détail</t>
  </si>
  <si>
    <t>Le reste du template contient des projections basées sur ces données de base</t>
  </si>
  <si>
    <r>
      <t xml:space="preserve">La première feuille de calcul « Données de base » est </t>
    </r>
    <r>
      <rPr>
        <b/>
        <sz val="10"/>
        <rFont val="Calibri"/>
        <family val="2"/>
        <scheme val="minor"/>
      </rPr>
      <t>la seule</t>
    </r>
    <r>
      <rPr>
        <sz val="10"/>
        <rFont val="Calibri"/>
        <family val="2"/>
        <scheme val="minor"/>
      </rPr>
      <t xml:space="preserve"> que l’utilisateur doit compléter</t>
    </r>
  </si>
  <si>
    <r>
      <t xml:space="preserve">Les données de base à introduire sont celles reprises dans les cellules </t>
    </r>
    <r>
      <rPr>
        <b/>
        <sz val="10"/>
        <rFont val="Calibri"/>
        <family val="2"/>
        <scheme val="minor"/>
      </rPr>
      <t>colorées en jaune</t>
    </r>
  </si>
  <si>
    <t xml:space="preserve">Des colonnes ont été groupées afin de faciliter la lisibilité ; Lorsqu'elles sont groupées, ces colonnes ne sont pas visibles ; Utilisez les boutons + et - pour afficher ou cacher les colonnes </t>
  </si>
  <si>
    <t>Exhibit 2.1 : Projected Net Income Statement</t>
  </si>
  <si>
    <t>Exhibit 2.2 : Projected Balance Sheet</t>
  </si>
  <si>
    <t>CASHFLOW STATEMENT</t>
  </si>
  <si>
    <t>Exhibit 4 : Ratios Analysis</t>
  </si>
  <si>
    <t>A conserver à toutes fins utiles</t>
  </si>
  <si>
    <t>Operating Cash-flow (OCF)</t>
  </si>
  <si>
    <t>Profit - (excluded depreciation)</t>
  </si>
  <si>
    <t>Working capital requirements variation</t>
  </si>
  <si>
    <t>Stock variation</t>
  </si>
  <si>
    <t>Trade receivables variation</t>
  </si>
  <si>
    <t>Other debts variation</t>
  </si>
  <si>
    <t>Trade debts variation</t>
  </si>
  <si>
    <t>VAT account variation - Receivable</t>
  </si>
  <si>
    <t>VAT account variation - Debts</t>
  </si>
  <si>
    <t>Variation du compte TVA - Créances</t>
  </si>
  <si>
    <t>Other debs variation</t>
  </si>
  <si>
    <t>Financing</t>
  </si>
  <si>
    <t>Loan repayment</t>
  </si>
  <si>
    <t>Financial Cash Flow</t>
  </si>
  <si>
    <t>Investments</t>
  </si>
  <si>
    <t>Direct debit on fund credit</t>
  </si>
  <si>
    <t>Available Value on account</t>
  </si>
  <si>
    <t>Valorization</t>
  </si>
  <si>
    <t>Income</t>
  </si>
  <si>
    <t>Cumulative Depreciation</t>
  </si>
  <si>
    <t>Short term credit &amp; VAT</t>
  </si>
  <si>
    <t>Overdraft &amp; Misc.</t>
  </si>
  <si>
    <t>Difference</t>
  </si>
  <si>
    <t>Formulas to be added</t>
  </si>
  <si>
    <t>3. Plan de trésorerie</t>
  </si>
  <si>
    <t>Cash-flow - Plan de trésorerie</t>
  </si>
  <si>
    <t>14. Répartition du capital</t>
  </si>
  <si>
    <t>Total Liabilities</t>
  </si>
  <si>
    <t>EBDITA(*)</t>
  </si>
  <si>
    <t>(*) EBDITA  : Earnings before Debt, Interests, Taxes and Amortization</t>
  </si>
  <si>
    <t>Immobilisations</t>
  </si>
  <si>
    <t>Nombre de recrutements et effectif global</t>
  </si>
  <si>
    <t>Recruitment &amp; total staff</t>
  </si>
  <si>
    <t>Recruitement</t>
  </si>
  <si>
    <t>Staff-In</t>
  </si>
  <si>
    <t>Effectif total</t>
  </si>
  <si>
    <t>Headcount</t>
  </si>
  <si>
    <t>Année d'entrée dans les effectifs - par fonction</t>
  </si>
  <si>
    <t>Recruitment per year / Department</t>
  </si>
  <si>
    <t>Effectif par fonction de l'entreprise</t>
  </si>
  <si>
    <t>Headcount / Department</t>
  </si>
  <si>
    <t>Chiffres d'affaires</t>
  </si>
  <si>
    <t>Turnover €</t>
  </si>
  <si>
    <t>EBITDA / Chiffre d'affaires</t>
  </si>
  <si>
    <t>EBITDA / Turnover %</t>
  </si>
  <si>
    <t>BFR</t>
  </si>
  <si>
    <t>Cashflow</t>
  </si>
  <si>
    <t>Résultat après impôt</t>
  </si>
  <si>
    <t>Net result</t>
  </si>
  <si>
    <t>Turnover / Staff</t>
  </si>
  <si>
    <t>Effectif</t>
  </si>
  <si>
    <t>Turnover / Territories</t>
  </si>
  <si>
    <t>Nb Recrutement</t>
  </si>
  <si>
    <t>Nb of Recruitment</t>
  </si>
  <si>
    <t>Nb Territoires</t>
  </si>
  <si>
    <t>Number of territories</t>
  </si>
  <si>
    <t>CA / Effectif</t>
  </si>
  <si>
    <t>CA/ Territoire</t>
  </si>
  <si>
    <t>Résultat après impôt / Effectif</t>
  </si>
  <si>
    <t>Net result / Headcount</t>
  </si>
  <si>
    <t>France</t>
  </si>
  <si>
    <t>Beneleux</t>
  </si>
  <si>
    <t>Netherland</t>
  </si>
  <si>
    <t>Suisse</t>
  </si>
  <si>
    <t>Switzerland</t>
  </si>
  <si>
    <t>Allemagne</t>
  </si>
  <si>
    <t>Germany</t>
  </si>
  <si>
    <t>Iberie</t>
  </si>
  <si>
    <t>Iberia</t>
  </si>
  <si>
    <t>Italie</t>
  </si>
  <si>
    <t>Italy</t>
  </si>
  <si>
    <t>Scandinavie</t>
  </si>
  <si>
    <t>Scandinavia</t>
  </si>
  <si>
    <t>Europe de l'Est</t>
  </si>
  <si>
    <t>East Europe</t>
  </si>
  <si>
    <t>Afrique Nord</t>
  </si>
  <si>
    <t xml:space="preserve"> North Africa</t>
  </si>
  <si>
    <t>Asie</t>
  </si>
  <si>
    <t>Asia</t>
  </si>
  <si>
    <t>USA</t>
  </si>
  <si>
    <t>Amérique du Sud</t>
  </si>
  <si>
    <t>South America</t>
  </si>
  <si>
    <t>Australie</t>
  </si>
  <si>
    <t>Pourcentage - Chiffre d'affaires global</t>
  </si>
  <si>
    <t>Percentage - Total turnover</t>
  </si>
  <si>
    <t>Nombre</t>
  </si>
  <si>
    <t>Part Variable (%)</t>
  </si>
  <si>
    <r>
      <rPr>
        <b/>
        <sz val="10"/>
        <rFont val="Calibri"/>
        <family val="2"/>
      </rPr>
      <t xml:space="preserve">Total </t>
    </r>
    <r>
      <rPr>
        <sz val="10"/>
        <rFont val="Calibri"/>
        <family val="2"/>
      </rPr>
      <t>Brut mensuel de départ</t>
    </r>
  </si>
  <si>
    <t>Année d'entrée dans les effectifs - par département</t>
  </si>
  <si>
    <t>Chiffres Clés</t>
  </si>
  <si>
    <t>Key Figures</t>
  </si>
  <si>
    <t>Nombre de territoires</t>
  </si>
  <si>
    <t>Attention: inscrire dans les cellules en jaune (D19 à D49) les différents postes inscrits dans l'onglet "données de base".</t>
  </si>
  <si>
    <t>…</t>
  </si>
  <si>
    <t>Agence Recrutement</t>
  </si>
  <si>
    <t>Frais Agence de Recrutement - % du salaire "Brut Mensuel de départ"</t>
  </si>
  <si>
    <t>Coût de recrutement</t>
  </si>
  <si>
    <t>6 - Frais Agences de Recrutement</t>
  </si>
  <si>
    <t xml:space="preserve"> - Il est possible de prévoir un pourcentage pour les frais de recrutement (applicable uniquement sur la première année).</t>
  </si>
  <si>
    <t>Année 6</t>
  </si>
  <si>
    <t>TOTAL - 2022</t>
  </si>
  <si>
    <t>Non</t>
  </si>
  <si>
    <r>
      <rPr>
        <b/>
        <sz val="10"/>
        <rFont val="Calibri"/>
        <family val="2"/>
      </rPr>
      <t>EXERCICE FISCAL</t>
    </r>
    <r>
      <rPr>
        <sz val="10"/>
        <rFont val="Calibri"/>
        <family val="2"/>
      </rPr>
      <t xml:space="preserve"> - Le plan financier couvrira dès lors
la période fiscale suivante:</t>
    </r>
  </si>
  <si>
    <r>
      <rPr>
        <b/>
        <sz val="10"/>
        <rFont val="Calibri"/>
        <family val="2"/>
      </rPr>
      <t xml:space="preserve">PERIODE CALENDAIRE </t>
    </r>
    <r>
      <rPr>
        <sz val="10"/>
        <rFont val="Calibri"/>
        <family val="2"/>
      </rPr>
      <t>- Le plan financier couvrira dès lors
la période calendaire</t>
    </r>
    <r>
      <rPr>
        <b/>
        <sz val="10"/>
        <rFont val="Calibri"/>
        <family val="2"/>
      </rPr>
      <t xml:space="preserve"> </t>
    </r>
    <r>
      <rPr>
        <sz val="10"/>
        <rFont val="Calibri"/>
        <family val="2"/>
      </rPr>
      <t>suivante:</t>
    </r>
  </si>
  <si>
    <r>
      <t xml:space="preserve">Le premier exercice </t>
    </r>
    <r>
      <rPr>
        <b/>
        <sz val="10"/>
        <rFont val="Calibri"/>
        <family val="2"/>
      </rPr>
      <t>calendaire</t>
    </r>
    <r>
      <rPr>
        <sz val="10"/>
        <rFont val="Calibri"/>
        <family val="2"/>
      </rPr>
      <t xml:space="preserve"> comprend donc une période de:</t>
    </r>
  </si>
  <si>
    <r>
      <t xml:space="preserve">Période </t>
    </r>
    <r>
      <rPr>
        <b/>
        <sz val="10"/>
        <rFont val="Calibri"/>
        <family val="2"/>
      </rPr>
      <t>fiscale</t>
    </r>
    <r>
      <rPr>
        <sz val="10"/>
        <rFont val="Calibri"/>
        <family val="2"/>
      </rPr>
      <t xml:space="preserve"> de l'entité =&gt; indiquer</t>
    </r>
    <r>
      <rPr>
        <sz val="10"/>
        <color theme="8" tint="-0.249977111117893"/>
        <rFont val="Calibri"/>
        <family val="2"/>
      </rPr>
      <t xml:space="preserve"> le mois de </t>
    </r>
    <r>
      <rPr>
        <b/>
        <sz val="10"/>
        <color theme="8" tint="-0.249977111117893"/>
        <rFont val="Calibri"/>
        <family val="2"/>
      </rPr>
      <t>démarrage</t>
    </r>
    <r>
      <rPr>
        <sz val="10"/>
        <rFont val="Calibri"/>
        <family val="2"/>
      </rPr>
      <t xml:space="preserve"> de l'exercice fiscal</t>
    </r>
  </si>
  <si>
    <t>Démarrage Exercice fiscal 1</t>
  </si>
  <si>
    <t>Démarrage Exercice fiscal 2</t>
  </si>
  <si>
    <t>Démarrage Exercice fiscal 3</t>
  </si>
  <si>
    <t>Démarrage Exercice fiscal 4</t>
  </si>
  <si>
    <t>Démarrage Exercice fiscal 5</t>
  </si>
  <si>
    <t>N° Mois</t>
  </si>
  <si>
    <r>
      <t xml:space="preserve">Le premier exercice </t>
    </r>
    <r>
      <rPr>
        <b/>
        <sz val="10"/>
        <rFont val="Calibri"/>
        <family val="2"/>
      </rPr>
      <t>fiscal</t>
    </r>
    <r>
      <rPr>
        <sz val="10"/>
        <rFont val="Calibri"/>
        <family val="2"/>
      </rPr>
      <t xml:space="preserve"> comprend donc une période de:</t>
    </r>
  </si>
  <si>
    <t>Calendaire</t>
  </si>
  <si>
    <t>Exercice Fiscal 2</t>
  </si>
  <si>
    <t>Exercice Fiscal 3</t>
  </si>
  <si>
    <t>Exercice Fiscal 4</t>
  </si>
  <si>
    <t>Exercice Fiscal 1</t>
  </si>
  <si>
    <t>Exercice Fiscal 5</t>
  </si>
  <si>
    <t>Exercice fiscal 1</t>
  </si>
  <si>
    <t>Exercice fiscal 2</t>
  </si>
  <si>
    <t>Exercice fiscal 3</t>
  </si>
  <si>
    <t>Exercice fiscal 4</t>
  </si>
  <si>
    <t>Exercice fiscal 5</t>
  </si>
  <si>
    <t>Fiscal Year 1</t>
  </si>
  <si>
    <t>Fiscal Year 2</t>
  </si>
  <si>
    <t>Fiscal Year 3</t>
  </si>
  <si>
    <t>Fiscal Year 4</t>
  </si>
  <si>
    <t>Fiscal Year 5</t>
  </si>
  <si>
    <t>Net Profit</t>
  </si>
  <si>
    <t>(N-C)</t>
  </si>
  <si>
    <t>Syntys P&amp;E</t>
  </si>
  <si>
    <t>*07* Juillet</t>
  </si>
  <si>
    <t>Opération</t>
  </si>
  <si>
    <t>Commerce</t>
  </si>
  <si>
    <t>Finance</t>
  </si>
  <si>
    <t>IT</t>
  </si>
  <si>
    <t>Indicateurs Clés - Key Indicators // Année calendaire</t>
  </si>
  <si>
    <t>Indicateurs Clés - Key Indicators // Année fiscale</t>
  </si>
  <si>
    <r>
      <t xml:space="preserve">Année d'exercice Employés - </t>
    </r>
    <r>
      <rPr>
        <b/>
        <sz val="8"/>
        <rFont val="Calibri"/>
        <family val="2"/>
      </rPr>
      <t>Calendaire</t>
    </r>
  </si>
  <si>
    <r>
      <t xml:space="preserve">Année d'exercice Ouvriers - </t>
    </r>
    <r>
      <rPr>
        <b/>
        <sz val="8"/>
        <rFont val="Calibri"/>
        <family val="2"/>
      </rPr>
      <t>Calendaire</t>
    </r>
  </si>
  <si>
    <r>
      <t xml:space="preserve">Année d'exercice Employés - </t>
    </r>
    <r>
      <rPr>
        <b/>
        <sz val="8"/>
        <rFont val="Calibri"/>
        <family val="2"/>
      </rPr>
      <t>Fiscal</t>
    </r>
  </si>
  <si>
    <r>
      <t xml:space="preserve">Année d'exercice Ouvriers - </t>
    </r>
    <r>
      <rPr>
        <b/>
        <sz val="8"/>
        <rFont val="Calibri"/>
        <family val="2"/>
      </rPr>
      <t>Fiscal</t>
    </r>
  </si>
  <si>
    <t>Fiscal</t>
  </si>
  <si>
    <t>Fiscal - ligne à prendre en compte pour les formules de calcul</t>
  </si>
  <si>
    <t>Formules de contrôle</t>
  </si>
  <si>
    <t>zonebourse.com</t>
  </si>
  <si>
    <t>Free Cash Flow</t>
  </si>
  <si>
    <t>7.3. Dividendes</t>
  </si>
  <si>
    <t>Dividendes</t>
  </si>
  <si>
    <t>Distribution Dividendes</t>
  </si>
  <si>
    <t>Résultat Capitalisé</t>
  </si>
  <si>
    <t>Dividendes distribués</t>
  </si>
  <si>
    <t>Dividendes Distribués</t>
  </si>
  <si>
    <t>Résultat capitalisé (après dividendes)</t>
  </si>
  <si>
    <t>Année d'entrée dans les effectifs - par fonction (recrutement)</t>
  </si>
  <si>
    <t>Marge Brute d'exploitation/ Ebitda</t>
  </si>
  <si>
    <t>Transport Gross Margin / Ebitda</t>
  </si>
  <si>
    <t>Operation</t>
  </si>
  <si>
    <t>Sales &amp; Development</t>
  </si>
  <si>
    <t>Need Of Financing</t>
  </si>
  <si>
    <t>Montant / Amount</t>
  </si>
  <si>
    <t>Date</t>
  </si>
  <si>
    <t>Incomes</t>
  </si>
  <si>
    <t>6. Frais généraux / Charges (mois par mois, hors TVA)</t>
  </si>
  <si>
    <t>6230 - Certifications</t>
  </si>
  <si>
    <t>HR Costs</t>
  </si>
  <si>
    <t>General Costs</t>
  </si>
  <si>
    <t>Ebitda</t>
  </si>
  <si>
    <t>Net result after tax</t>
  </si>
  <si>
    <t xml:space="preserve"> Coûts des Ressources humaines</t>
  </si>
  <si>
    <t xml:space="preserve"> Emprunts - Récapitulatif des échéances</t>
  </si>
  <si>
    <t>TVA - Taxe sur la valeur ajoutée</t>
  </si>
  <si>
    <t>BU</t>
  </si>
  <si>
    <t>Marge Brute d'exploitation</t>
  </si>
  <si>
    <t>Frais Généraux - Charges</t>
  </si>
  <si>
    <t>Coûts Ressources Humaines</t>
  </si>
  <si>
    <t>Résultat Net Après Taxes</t>
  </si>
  <si>
    <t>Preuve de concept</t>
  </si>
  <si>
    <t>Redevance porte-à-porte (Indus.)</t>
  </si>
  <si>
    <t>Redevance virale</t>
  </si>
  <si>
    <t>Reconduction redevance (Vir ou PaP)</t>
  </si>
  <si>
    <t>CTO</t>
  </si>
  <si>
    <t>R&amp;D</t>
  </si>
  <si>
    <t xml:space="preserve">Quality </t>
  </si>
  <si>
    <t>Développeur Services</t>
  </si>
  <si>
    <t>After-Sales</t>
  </si>
  <si>
    <t>Développeur R&amp;D</t>
  </si>
  <si>
    <t>Graphiste</t>
  </si>
  <si>
    <t>Marketing&amp;Com</t>
  </si>
  <si>
    <t>Directeur Commercial</t>
  </si>
  <si>
    <t>Sales</t>
  </si>
  <si>
    <t>Commercial</t>
  </si>
  <si>
    <t>Presales - Training</t>
  </si>
  <si>
    <t>Pre-Sales</t>
  </si>
  <si>
    <t>CFO</t>
  </si>
  <si>
    <t>Admin</t>
  </si>
  <si>
    <t>Partenariat</t>
  </si>
  <si>
    <t>CEO</t>
  </si>
  <si>
    <t>Alliance Manager</t>
  </si>
  <si>
    <t>Office Manager</t>
  </si>
  <si>
    <t>Marketing</t>
  </si>
</sst>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44" formatCode="_-* #,##0.00\ &quot;€&quot;_-;\-* #,##0.00\ &quot;€&quot;_-;_-* &quot;-&quot;??\ &quot;€&quot;_-;_-@_-"/>
    <numFmt numFmtId="43" formatCode="_-* #,##0.00\ _€_-;\-* #,##0.00\ _€_-;_-* &quot;-&quot;??\ _€_-;_-@_-"/>
    <numFmt numFmtId="164" formatCode="0.0%"/>
    <numFmt numFmtId="165" formatCode="d/mm/yyyy;@"/>
    <numFmt numFmtId="166" formatCode="d/mm/yy;@"/>
    <numFmt numFmtId="167" formatCode="#,##0.0"/>
    <numFmt numFmtId="168" formatCode="#,##0.000000"/>
    <numFmt numFmtId="169" formatCode="#,##0_ ;\-#,##0\ "/>
    <numFmt numFmtId="170" formatCode="_-* #,##0\ _€_-;\-* #,##0\ _€_-;_-* &quot;-&quot;??\ _€_-;_-@_-"/>
    <numFmt numFmtId="171" formatCode="_ * #,##0_ \ _ ;_ * \-#,##0_ \ _ ;_ * &quot;-&quot;??_ ;_ @_ "/>
    <numFmt numFmtId="172" formatCode="_(* #,##0_);_(* \(#,##0\);_(* &quot;-&quot;??_);_(@_)"/>
    <numFmt numFmtId="173" formatCode="#,##0_);\(#,##0\)"/>
    <numFmt numFmtId="174" formatCode="0.00_)"/>
    <numFmt numFmtId="175" formatCode="#,##0.00_);\(#,##0.00\)"/>
    <numFmt numFmtId="176" formatCode=";;;"/>
    <numFmt numFmtId="177" formatCode="m/yyyy;@"/>
    <numFmt numFmtId="178" formatCode="General\ &quot;mois&quot;"/>
    <numFmt numFmtId="179" formatCode="#,##0.0000000000000"/>
    <numFmt numFmtId="180" formatCode="_-* #,##0\ &quot;€&quot;_-;\-* #,##0\ &quot;€&quot;_-;_-* &quot;-&quot;??\ &quot;€&quot;_-;_-@_-"/>
  </numFmts>
  <fonts count="97" x14ac:knownFonts="1">
    <font>
      <sz val="10"/>
      <name val="Arial"/>
    </font>
    <font>
      <sz val="11"/>
      <color theme="1"/>
      <name val="Calibri"/>
      <family val="2"/>
      <scheme val="minor"/>
    </font>
    <font>
      <sz val="10"/>
      <name val="Arial"/>
      <family val="2"/>
    </font>
    <font>
      <sz val="8"/>
      <name val="Arial"/>
      <family val="2"/>
    </font>
    <font>
      <sz val="10"/>
      <name val="Comic Sans MS"/>
      <family val="4"/>
    </font>
    <font>
      <sz val="10"/>
      <color indexed="81"/>
      <name val="Tahoma"/>
      <family val="2"/>
    </font>
    <font>
      <sz val="8"/>
      <color indexed="81"/>
      <name val="Tahoma"/>
      <family val="2"/>
    </font>
    <font>
      <sz val="10"/>
      <name val="Arial"/>
      <family val="2"/>
    </font>
    <font>
      <sz val="10"/>
      <name val="Calibri"/>
      <family val="2"/>
    </font>
    <font>
      <b/>
      <sz val="10"/>
      <name val="Calibri"/>
      <family val="2"/>
    </font>
    <font>
      <b/>
      <sz val="10"/>
      <color indexed="9"/>
      <name val="Calibri"/>
      <family val="2"/>
    </font>
    <font>
      <b/>
      <i/>
      <sz val="10"/>
      <name val="Calibri"/>
      <family val="2"/>
    </font>
    <font>
      <i/>
      <sz val="10"/>
      <name val="Calibri"/>
      <family val="2"/>
    </font>
    <font>
      <sz val="8"/>
      <name val="Calibri"/>
      <family val="2"/>
    </font>
    <font>
      <i/>
      <sz val="8"/>
      <name val="Calibri"/>
      <family val="2"/>
    </font>
    <font>
      <u/>
      <sz val="10"/>
      <name val="Arial"/>
      <family val="2"/>
    </font>
    <font>
      <sz val="10"/>
      <color indexed="9"/>
      <name val="Calibri"/>
      <family val="2"/>
    </font>
    <font>
      <sz val="10"/>
      <color indexed="8"/>
      <name val="Calibri"/>
      <family val="2"/>
    </font>
    <font>
      <u/>
      <sz val="10"/>
      <name val="Calibri"/>
      <family val="2"/>
    </font>
    <font>
      <b/>
      <u/>
      <sz val="10"/>
      <name val="Calibri"/>
      <family val="2"/>
    </font>
    <font>
      <sz val="20"/>
      <name val="Calibri"/>
      <family val="2"/>
    </font>
    <font>
      <sz val="11"/>
      <color theme="0"/>
      <name val="Calibri"/>
      <family val="2"/>
      <scheme val="minor"/>
    </font>
    <font>
      <b/>
      <sz val="10"/>
      <color theme="0"/>
      <name val="Calibri"/>
      <family val="2"/>
    </font>
    <font>
      <b/>
      <sz val="10"/>
      <color rgb="FF00B050"/>
      <name val="Calibri"/>
      <family val="2"/>
    </font>
    <font>
      <sz val="10"/>
      <color rgb="FFFF0000"/>
      <name val="Calibri"/>
      <family val="2"/>
    </font>
    <font>
      <b/>
      <sz val="10"/>
      <color theme="1"/>
      <name val="Calibri"/>
      <family val="2"/>
    </font>
    <font>
      <sz val="10"/>
      <color theme="1"/>
      <name val="Calibri"/>
      <family val="2"/>
    </font>
    <font>
      <sz val="10"/>
      <name val="Calibri"/>
      <family val="2"/>
      <scheme val="minor"/>
    </font>
    <font>
      <sz val="10"/>
      <color indexed="8"/>
      <name val="Calibri"/>
      <family val="2"/>
      <scheme val="minor"/>
    </font>
    <font>
      <u/>
      <sz val="10"/>
      <color indexed="8"/>
      <name val="Calibri"/>
      <family val="2"/>
      <scheme val="minor"/>
    </font>
    <font>
      <u/>
      <sz val="20"/>
      <color theme="1"/>
      <name val="Calibri"/>
      <family val="2"/>
      <scheme val="minor"/>
    </font>
    <font>
      <sz val="20"/>
      <name val="Calibri"/>
      <family val="2"/>
      <scheme val="minor"/>
    </font>
    <font>
      <sz val="40"/>
      <name val="Calibri"/>
      <family val="2"/>
      <scheme val="minor"/>
    </font>
    <font>
      <b/>
      <sz val="10"/>
      <color theme="0"/>
      <name val="Calibri"/>
      <family val="2"/>
      <scheme val="minor"/>
    </font>
    <font>
      <b/>
      <sz val="10"/>
      <name val="Calibri"/>
      <family val="2"/>
      <scheme val="minor"/>
    </font>
    <font>
      <i/>
      <sz val="10"/>
      <color theme="1"/>
      <name val="Calibri"/>
      <family val="2"/>
    </font>
    <font>
      <b/>
      <sz val="10"/>
      <color rgb="FF002060"/>
      <name val="Calibri"/>
      <family val="2"/>
    </font>
    <font>
      <sz val="10"/>
      <color theme="1"/>
      <name val="Arial"/>
      <family val="2"/>
    </font>
    <font>
      <b/>
      <sz val="20"/>
      <color theme="0"/>
      <name val="Calibri"/>
      <family val="2"/>
    </font>
    <font>
      <b/>
      <u/>
      <sz val="20"/>
      <color indexed="8"/>
      <name val="Calibri"/>
      <family val="2"/>
      <scheme val="minor"/>
    </font>
    <font>
      <b/>
      <sz val="40"/>
      <color indexed="8"/>
      <name val="Calibri"/>
      <family val="2"/>
      <scheme val="minor"/>
    </font>
    <font>
      <sz val="10"/>
      <color theme="0"/>
      <name val="Calibri"/>
      <family val="2"/>
    </font>
    <font>
      <b/>
      <sz val="12"/>
      <name val="Calibri"/>
      <family val="2"/>
    </font>
    <font>
      <b/>
      <u/>
      <sz val="10"/>
      <color rgb="FFFF0000"/>
      <name val="Calibri"/>
      <family val="2"/>
      <scheme val="minor"/>
    </font>
    <font>
      <sz val="10"/>
      <color rgb="FF0070C0"/>
      <name val="Calibri"/>
      <family val="2"/>
      <scheme val="minor"/>
    </font>
    <font>
      <u/>
      <sz val="10"/>
      <color indexed="30"/>
      <name val="Calibri"/>
      <family val="2"/>
      <scheme val="minor"/>
    </font>
    <font>
      <sz val="10"/>
      <color indexed="30"/>
      <name val="Calibri"/>
      <family val="2"/>
      <scheme val="minor"/>
    </font>
    <font>
      <b/>
      <sz val="14"/>
      <name val="Calibri"/>
      <family val="2"/>
      <scheme val="minor"/>
    </font>
    <font>
      <b/>
      <u/>
      <sz val="12"/>
      <name val="Calibri"/>
      <family val="2"/>
      <scheme val="minor"/>
    </font>
    <font>
      <sz val="7"/>
      <name val="Calibri"/>
      <family val="2"/>
      <scheme val="minor"/>
    </font>
    <font>
      <i/>
      <sz val="10"/>
      <name val="Calibri"/>
      <family val="2"/>
      <scheme val="minor"/>
    </font>
    <font>
      <sz val="12"/>
      <name val="Calibri"/>
      <family val="2"/>
      <scheme val="minor"/>
    </font>
    <font>
      <i/>
      <u/>
      <sz val="10"/>
      <name val="Calibri"/>
      <family val="2"/>
      <scheme val="minor"/>
    </font>
    <font>
      <b/>
      <sz val="12"/>
      <name val="Calibri"/>
      <family val="2"/>
      <scheme val="minor"/>
    </font>
    <font>
      <u/>
      <sz val="10"/>
      <name val="Calibri"/>
      <family val="2"/>
      <scheme val="minor"/>
    </font>
    <font>
      <i/>
      <sz val="7"/>
      <name val="Calibri"/>
      <family val="2"/>
      <scheme val="minor"/>
    </font>
    <font>
      <b/>
      <sz val="15"/>
      <color theme="0"/>
      <name val="Calibri"/>
      <family val="2"/>
      <scheme val="minor"/>
    </font>
    <font>
      <sz val="10"/>
      <name val="Times New Roman"/>
      <family val="1"/>
    </font>
    <font>
      <sz val="6"/>
      <name val="Calibri"/>
      <family val="2"/>
    </font>
    <font>
      <sz val="6"/>
      <name val="Times New Roman"/>
      <family val="1"/>
    </font>
    <font>
      <sz val="10"/>
      <color indexed="12"/>
      <name val="Times New Roman"/>
      <family val="1"/>
    </font>
    <font>
      <b/>
      <sz val="12"/>
      <name val="Times New Roman"/>
      <family val="1"/>
    </font>
    <font>
      <b/>
      <sz val="10"/>
      <name val="Times New Roman"/>
      <family val="1"/>
    </font>
    <font>
      <b/>
      <sz val="11"/>
      <name val="Times New Roman"/>
      <family val="1"/>
    </font>
    <font>
      <sz val="10"/>
      <color indexed="8"/>
      <name val="Times New Roman"/>
      <family val="1"/>
    </font>
    <font>
      <sz val="10"/>
      <color indexed="10"/>
      <name val="Times New Roman"/>
      <family val="1"/>
    </font>
    <font>
      <b/>
      <sz val="10"/>
      <color indexed="12"/>
      <name val="Times New Roman"/>
      <family val="1"/>
    </font>
    <font>
      <sz val="12"/>
      <name val="Arial"/>
      <family val="2"/>
    </font>
    <font>
      <b/>
      <sz val="10"/>
      <color indexed="8"/>
      <name val="Times New Roman"/>
      <family val="1"/>
    </font>
    <font>
      <sz val="11"/>
      <name val="Times New Roman"/>
      <family val="1"/>
    </font>
    <font>
      <b/>
      <u/>
      <sz val="10"/>
      <name val="Arial"/>
      <family val="2"/>
    </font>
    <font>
      <b/>
      <sz val="14"/>
      <color rgb="FFFF0000"/>
      <name val="Calibri"/>
      <family val="2"/>
    </font>
    <font>
      <b/>
      <sz val="10"/>
      <name val="Arial"/>
      <family val="2"/>
    </font>
    <font>
      <b/>
      <sz val="10"/>
      <color rgb="FFFF0000"/>
      <name val="Arial"/>
      <family val="2"/>
    </font>
    <font>
      <b/>
      <sz val="10"/>
      <color rgb="FFFF0000"/>
      <name val="Times New Roman"/>
      <family val="1"/>
    </font>
    <font>
      <sz val="12"/>
      <color theme="9" tint="-0.249977111117893"/>
      <name val="Arial"/>
      <family val="2"/>
    </font>
    <font>
      <b/>
      <sz val="20"/>
      <color theme="0"/>
      <name val="Calibri"/>
      <family val="2"/>
      <scheme val="minor"/>
    </font>
    <font>
      <b/>
      <sz val="10"/>
      <color theme="8"/>
      <name val="Calibri"/>
      <family val="2"/>
    </font>
    <font>
      <sz val="10"/>
      <color theme="8" tint="-0.249977111117893"/>
      <name val="Calibri"/>
      <family val="2"/>
    </font>
    <font>
      <b/>
      <sz val="10"/>
      <color theme="8" tint="-0.249977111117893"/>
      <name val="Calibri"/>
      <family val="2"/>
    </font>
    <font>
      <b/>
      <sz val="10"/>
      <color rgb="FF0070C0"/>
      <name val="Calibri"/>
      <family val="2"/>
    </font>
    <font>
      <b/>
      <sz val="9"/>
      <color indexed="9"/>
      <name val="Calibri"/>
      <family val="2"/>
    </font>
    <font>
      <b/>
      <sz val="10"/>
      <color theme="5" tint="-0.249977111117893"/>
      <name val="Calibri"/>
      <family val="2"/>
    </font>
    <font>
      <b/>
      <sz val="9"/>
      <color theme="1" tint="0.249977111117893"/>
      <name val="Calibri"/>
      <family val="2"/>
    </font>
    <font>
      <b/>
      <sz val="8"/>
      <name val="Calibri"/>
      <family val="2"/>
    </font>
    <font>
      <sz val="10"/>
      <name val="Arial"/>
    </font>
    <font>
      <b/>
      <sz val="20"/>
      <color theme="0"/>
      <name val="Calibri"/>
      <family val="2"/>
    </font>
    <font>
      <sz val="10"/>
      <name val="Calibri"/>
      <family val="2"/>
    </font>
    <font>
      <u/>
      <sz val="10"/>
      <name val="Calibri"/>
      <family val="2"/>
    </font>
    <font>
      <b/>
      <sz val="10"/>
      <name val="Calibri"/>
      <family val="2"/>
    </font>
    <font>
      <b/>
      <sz val="9"/>
      <color theme="1" tint="0.249977111117893"/>
      <name val="Calibri"/>
      <family val="2"/>
    </font>
    <font>
      <b/>
      <sz val="10"/>
      <color indexed="9"/>
      <name val="Calibri"/>
      <family val="2"/>
    </font>
    <font>
      <b/>
      <sz val="10"/>
      <name val="Times New Roman"/>
      <family val="1"/>
    </font>
    <font>
      <b/>
      <sz val="10"/>
      <color theme="8"/>
      <name val="Calibri"/>
      <family val="2"/>
    </font>
    <font>
      <sz val="10"/>
      <color theme="1"/>
      <name val="Calibri"/>
      <family val="2"/>
    </font>
    <font>
      <b/>
      <sz val="12"/>
      <name val="Calibri"/>
      <family val="2"/>
    </font>
    <font>
      <i/>
      <sz val="10"/>
      <color theme="0"/>
      <name val="Calibri"/>
      <family val="2"/>
    </font>
  </fonts>
  <fills count="22">
    <fill>
      <patternFill patternType="none"/>
    </fill>
    <fill>
      <patternFill patternType="gray125"/>
    </fill>
    <fill>
      <patternFill patternType="solid">
        <fgColor indexed="62"/>
      </patternFill>
    </fill>
    <fill>
      <patternFill patternType="solid">
        <fgColor indexed="43"/>
        <bgColor indexed="64"/>
      </patternFill>
    </fill>
    <fill>
      <patternFill patternType="solid">
        <fgColor indexed="22"/>
        <bgColor indexed="26"/>
      </patternFill>
    </fill>
    <fill>
      <patternFill patternType="solid">
        <fgColor theme="5"/>
        <bgColor indexed="64"/>
      </patternFill>
    </fill>
    <fill>
      <patternFill patternType="solid">
        <fgColor theme="0" tint="-0.34998626667073579"/>
        <bgColor indexed="64"/>
      </patternFill>
    </fill>
    <fill>
      <patternFill patternType="solid">
        <fgColor rgb="FF0070C0"/>
        <bgColor indexed="64"/>
      </patternFill>
    </fill>
    <fill>
      <patternFill patternType="solid">
        <fgColor rgb="FF002060"/>
        <bgColor indexed="64"/>
      </patternFill>
    </fill>
    <fill>
      <patternFill patternType="solid">
        <fgColor rgb="FFCCFF99"/>
        <bgColor indexed="64"/>
      </patternFill>
    </fill>
    <fill>
      <patternFill patternType="solid">
        <fgColor rgb="FFFFFF99"/>
        <bgColor indexed="64"/>
      </patternFill>
    </fill>
    <fill>
      <patternFill patternType="solid">
        <fgColor theme="0" tint="-0.14999847407452621"/>
        <bgColor indexed="64"/>
      </patternFill>
    </fill>
    <fill>
      <patternFill patternType="solid">
        <fgColor theme="0"/>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rgb="FF1E8CAA"/>
        <bgColor indexed="64"/>
      </patternFill>
    </fill>
  </fills>
  <borders count="84">
    <border>
      <left/>
      <right/>
      <top/>
      <bottom/>
      <diagonal/>
    </border>
    <border>
      <left style="thin">
        <color indexed="63"/>
      </left>
      <right style="thin">
        <color indexed="63"/>
      </right>
      <top style="thin">
        <color indexed="63"/>
      </top>
      <bottom style="thin">
        <color indexed="63"/>
      </bottom>
      <diagonal/>
    </border>
    <border>
      <left/>
      <right style="thin">
        <color indexed="63"/>
      </right>
      <top style="thin">
        <color indexed="63"/>
      </top>
      <bottom style="thin">
        <color indexed="63"/>
      </bottom>
      <diagonal/>
    </border>
    <border>
      <left style="thin">
        <color indexed="24"/>
      </left>
      <right/>
      <top/>
      <bottom/>
      <diagonal/>
    </border>
    <border>
      <left style="medium">
        <color indexed="64"/>
      </left>
      <right style="medium">
        <color indexed="64"/>
      </right>
      <top style="medium">
        <color indexed="64"/>
      </top>
      <bottom style="medium">
        <color indexed="64"/>
      </bottom>
      <diagonal/>
    </border>
    <border>
      <left/>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thin">
        <color indexed="63"/>
      </left>
      <right/>
      <top style="thin">
        <color indexed="63"/>
      </top>
      <bottom style="thin">
        <color indexed="63"/>
      </bottom>
      <diagonal/>
    </border>
    <border>
      <left style="thin">
        <color indexed="63"/>
      </left>
      <right style="thin">
        <color indexed="63"/>
      </right>
      <top style="thin">
        <color indexed="63"/>
      </top>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3"/>
      </left>
      <right style="thin">
        <color indexed="63"/>
      </right>
      <top style="thin">
        <color indexed="64"/>
      </top>
      <bottom style="thin">
        <color indexed="63"/>
      </bottom>
      <diagonal/>
    </border>
    <border>
      <left style="thin">
        <color indexed="63"/>
      </left>
      <right/>
      <top/>
      <bottom style="thin">
        <color indexed="63"/>
      </bottom>
      <diagonal/>
    </border>
    <border>
      <left/>
      <right/>
      <top/>
      <bottom style="thin">
        <color indexed="63"/>
      </bottom>
      <diagonal/>
    </border>
    <border>
      <left style="thin">
        <color indexed="64"/>
      </left>
      <right/>
      <top style="thin">
        <color indexed="64"/>
      </top>
      <bottom/>
      <diagonal/>
    </border>
    <border>
      <left style="thin">
        <color indexed="64"/>
      </left>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3"/>
      </bottom>
      <diagonal/>
    </border>
    <border>
      <left style="medium">
        <color indexed="64"/>
      </left>
      <right style="medium">
        <color indexed="64"/>
      </right>
      <top/>
      <bottom style="medium">
        <color indexed="64"/>
      </bottom>
      <diagonal/>
    </border>
    <border>
      <left style="thin">
        <color indexed="63"/>
      </left>
      <right/>
      <top style="thin">
        <color indexed="63"/>
      </top>
      <bottom style="thin">
        <color indexed="64"/>
      </bottom>
      <diagonal/>
    </border>
    <border>
      <left/>
      <right style="thin">
        <color indexed="63"/>
      </right>
      <top style="thin">
        <color indexed="63"/>
      </top>
      <bottom style="thin">
        <color indexed="64"/>
      </bottom>
      <diagonal/>
    </border>
    <border>
      <left/>
      <right style="thin">
        <color indexed="63"/>
      </right>
      <top style="thin">
        <color indexed="64"/>
      </top>
      <bottom style="thin">
        <color indexed="64"/>
      </bottom>
      <diagonal/>
    </border>
    <border>
      <left style="medium">
        <color indexed="64"/>
      </left>
      <right/>
      <top style="medium">
        <color indexed="64"/>
      </top>
      <bottom style="medium">
        <color indexed="64"/>
      </bottom>
      <diagonal/>
    </border>
    <border>
      <left style="medium">
        <color indexed="24"/>
      </left>
      <right/>
      <top/>
      <bottom/>
      <diagonal/>
    </border>
    <border>
      <left/>
      <right/>
      <top/>
      <bottom style="dashed">
        <color theme="1"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ck">
        <color theme="0"/>
      </left>
      <right style="thick">
        <color theme="0"/>
      </right>
      <top style="thick">
        <color theme="0"/>
      </top>
      <bottom style="thick">
        <color theme="0"/>
      </bottom>
      <diagonal/>
    </border>
    <border>
      <left style="thick">
        <color theme="0"/>
      </left>
      <right style="thick">
        <color theme="0"/>
      </right>
      <top style="thick">
        <color theme="0"/>
      </top>
      <bottom/>
      <diagonal/>
    </border>
    <border>
      <left style="thin">
        <color theme="0"/>
      </left>
      <right style="thin">
        <color theme="0"/>
      </right>
      <top style="thin">
        <color theme="0"/>
      </top>
      <bottom style="thin">
        <color theme="0"/>
      </bottom>
      <diagonal/>
    </border>
    <border>
      <left style="thick">
        <color theme="0"/>
      </left>
      <right style="thick">
        <color theme="0"/>
      </right>
      <top/>
      <bottom/>
      <diagonal/>
    </border>
    <border>
      <left style="thick">
        <color theme="0"/>
      </left>
      <right/>
      <top/>
      <bottom style="thick">
        <color theme="0"/>
      </bottom>
      <diagonal/>
    </border>
    <border>
      <left/>
      <right/>
      <top/>
      <bottom style="thick">
        <color theme="0"/>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medium">
        <color indexed="24"/>
      </left>
      <right/>
      <top/>
      <bottom style="thin">
        <color theme="0" tint="-0.499984740745262"/>
      </bottom>
      <diagonal/>
    </border>
    <border>
      <left/>
      <right/>
      <top/>
      <bottom style="thin">
        <color theme="0" tint="-0.499984740745262"/>
      </bottom>
      <diagonal/>
    </border>
    <border>
      <left/>
      <right/>
      <top style="medium">
        <color indexed="64"/>
      </top>
      <bottom style="thin">
        <color indexed="64"/>
      </bottom>
      <diagonal/>
    </border>
    <border>
      <left/>
      <right/>
      <top style="medium">
        <color indexed="8"/>
      </top>
      <bottom style="thin">
        <color indexed="8"/>
      </bottom>
      <diagonal/>
    </border>
    <border>
      <left/>
      <right/>
      <top style="thin">
        <color indexed="8"/>
      </top>
      <bottom style="thin">
        <color indexed="8"/>
      </bottom>
      <diagonal/>
    </border>
    <border>
      <left/>
      <right/>
      <top/>
      <bottom style="thin">
        <color indexed="8"/>
      </bottom>
      <diagonal/>
    </border>
    <border>
      <left/>
      <right/>
      <top style="thin">
        <color indexed="8"/>
      </top>
      <bottom/>
      <diagonal/>
    </border>
    <border>
      <left/>
      <right/>
      <top/>
      <bottom style="medium">
        <color indexed="8"/>
      </bottom>
      <diagonal/>
    </border>
    <border>
      <left/>
      <right/>
      <top style="thin">
        <color indexed="8"/>
      </top>
      <bottom style="medium">
        <color indexed="8"/>
      </bottom>
      <diagonal/>
    </border>
    <border>
      <left/>
      <right style="thick">
        <color theme="0"/>
      </right>
      <top/>
      <bottom style="thick">
        <color theme="0"/>
      </bottom>
      <diagonal/>
    </border>
    <border>
      <left style="thick">
        <color auto="1"/>
      </left>
      <right/>
      <top/>
      <bottom/>
      <diagonal/>
    </border>
    <border>
      <left style="thin">
        <color theme="0"/>
      </left>
      <right/>
      <top/>
      <bottom style="thin">
        <color theme="0"/>
      </bottom>
      <diagonal/>
    </border>
    <border>
      <left/>
      <right/>
      <top/>
      <bottom style="thin">
        <color theme="0"/>
      </bottom>
      <diagonal/>
    </border>
    <border>
      <left/>
      <right style="thin">
        <color theme="0"/>
      </right>
      <top/>
      <bottom/>
      <diagonal/>
    </border>
    <border>
      <left/>
      <right style="mediumDashed">
        <color auto="1"/>
      </right>
      <top/>
      <bottom/>
      <diagonal/>
    </border>
    <border>
      <left style="mediumDashed">
        <color auto="1"/>
      </left>
      <right style="mediumDashed">
        <color auto="1"/>
      </right>
      <top/>
      <bottom/>
      <diagonal/>
    </border>
    <border>
      <left style="mediumDashed">
        <color auto="1"/>
      </left>
      <right/>
      <top/>
      <bottom/>
      <diagonal/>
    </border>
    <border>
      <left/>
      <right/>
      <top/>
      <bottom style="dotted">
        <color auto="1"/>
      </bottom>
      <diagonal/>
    </border>
    <border>
      <left style="thin">
        <color indexed="63"/>
      </left>
      <right/>
      <top style="thin">
        <color indexed="64"/>
      </top>
      <bottom style="thin">
        <color indexed="64"/>
      </bottom>
      <diagonal/>
    </border>
    <border>
      <left style="thin">
        <color rgb="FF002060"/>
      </left>
      <right style="thin">
        <color rgb="FF002060"/>
      </right>
      <top style="thin">
        <color rgb="FF002060"/>
      </top>
      <bottom style="thin">
        <color rgb="FF002060"/>
      </bottom>
      <diagonal/>
    </border>
  </borders>
  <cellStyleXfs count="12">
    <xf numFmtId="0" fontId="0" fillId="0" borderId="0"/>
    <xf numFmtId="0" fontId="21" fillId="2" borderId="0" applyNumberFormat="0" applyBorder="0" applyAlignment="0" applyProtection="0"/>
    <xf numFmtId="43" fontId="2" fillId="0" borderId="0" applyFont="0" applyFill="0" applyBorder="0" applyAlignment="0" applyProtection="0"/>
    <xf numFmtId="0" fontId="7" fillId="0" borderId="0"/>
    <xf numFmtId="9" fontId="2" fillId="0" borderId="0" applyFont="0" applyFill="0" applyBorder="0" applyAlignment="0" applyProtection="0"/>
    <xf numFmtId="173" fontId="57" fillId="0" borderId="0"/>
    <xf numFmtId="9" fontId="7" fillId="0" borderId="0" applyFont="0" applyFill="0" applyBorder="0" applyAlignment="0" applyProtection="0"/>
    <xf numFmtId="0" fontId="2" fillId="0" borderId="0"/>
    <xf numFmtId="0" fontId="1" fillId="0" borderId="0"/>
    <xf numFmtId="9" fontId="1" fillId="0" borderId="0" applyFont="0" applyFill="0" applyBorder="0" applyAlignment="0" applyProtection="0"/>
    <xf numFmtId="44" fontId="1" fillId="0" borderId="0" applyFont="0" applyFill="0" applyBorder="0" applyAlignment="0" applyProtection="0"/>
    <xf numFmtId="44" fontId="85" fillId="0" borderId="0" applyFont="0" applyFill="0" applyBorder="0" applyAlignment="0" applyProtection="0"/>
  </cellStyleXfs>
  <cellXfs count="886">
    <xf numFmtId="0" fontId="0" fillId="0" borderId="0" xfId="0"/>
    <xf numFmtId="3" fontId="8" fillId="0" borderId="0" xfId="0" applyNumberFormat="1" applyFont="1" applyBorder="1" applyAlignment="1" applyProtection="1">
      <alignment vertical="center"/>
    </xf>
    <xf numFmtId="3" fontId="10" fillId="0" borderId="0" xfId="0" applyNumberFormat="1" applyFont="1" applyFill="1" applyBorder="1" applyAlignment="1" applyProtection="1">
      <alignment vertical="center"/>
    </xf>
    <xf numFmtId="3" fontId="8" fillId="0" borderId="2" xfId="0" applyNumberFormat="1" applyFont="1" applyBorder="1" applyAlignment="1" applyProtection="1">
      <alignment vertical="center"/>
    </xf>
    <xf numFmtId="3" fontId="8" fillId="0" borderId="3" xfId="0" applyNumberFormat="1" applyFont="1" applyFill="1" applyBorder="1" applyAlignment="1" applyProtection="1">
      <alignment horizontal="left" vertical="center"/>
    </xf>
    <xf numFmtId="3" fontId="8" fillId="0" borderId="0" xfId="0" applyNumberFormat="1" applyFont="1" applyFill="1" applyBorder="1" applyAlignment="1" applyProtection="1">
      <alignment horizontal="left" vertical="center"/>
    </xf>
    <xf numFmtId="4" fontId="8" fillId="0" borderId="0" xfId="0" applyNumberFormat="1" applyFont="1" applyFill="1" applyBorder="1" applyAlignment="1" applyProtection="1">
      <alignment horizontal="center" vertical="center"/>
    </xf>
    <xf numFmtId="3" fontId="8" fillId="0" borderId="0" xfId="0" applyNumberFormat="1" applyFont="1" applyBorder="1" applyAlignment="1" applyProtection="1">
      <alignment horizontal="justify" vertical="center"/>
    </xf>
    <xf numFmtId="3" fontId="9" fillId="0" borderId="0" xfId="0" applyNumberFormat="1" applyFont="1" applyBorder="1" applyAlignment="1" applyProtection="1">
      <alignment vertical="center"/>
    </xf>
    <xf numFmtId="3" fontId="13" fillId="0" borderId="0" xfId="0" applyNumberFormat="1" applyFont="1" applyFill="1" applyBorder="1" applyAlignment="1">
      <alignment vertical="center"/>
    </xf>
    <xf numFmtId="3" fontId="22" fillId="5" borderId="0" xfId="0" applyNumberFormat="1" applyFont="1" applyFill="1" applyBorder="1" applyAlignment="1" applyProtection="1">
      <alignment vertical="center"/>
    </xf>
    <xf numFmtId="3" fontId="10" fillId="5" borderId="0" xfId="0" applyNumberFormat="1" applyFont="1" applyFill="1" applyBorder="1" applyAlignment="1" applyProtection="1">
      <alignment vertical="center"/>
    </xf>
    <xf numFmtId="3" fontId="10" fillId="0" borderId="0" xfId="0" applyNumberFormat="1" applyFont="1" applyFill="1" applyBorder="1" applyAlignment="1">
      <alignment vertical="center"/>
    </xf>
    <xf numFmtId="3" fontId="8" fillId="0" borderId="0" xfId="0" applyNumberFormat="1" applyFont="1" applyAlignment="1">
      <alignment vertical="center"/>
    </xf>
    <xf numFmtId="0" fontId="9" fillId="0" borderId="46" xfId="0" applyFont="1" applyBorder="1" applyAlignment="1">
      <alignment vertical="center"/>
    </xf>
    <xf numFmtId="171" fontId="9" fillId="0" borderId="46" xfId="2" applyNumberFormat="1" applyFont="1" applyBorder="1" applyAlignment="1">
      <alignment vertical="center"/>
    </xf>
    <xf numFmtId="3" fontId="8" fillId="0" borderId="0" xfId="0" applyNumberFormat="1" applyFont="1" applyFill="1" applyBorder="1" applyAlignment="1">
      <alignment vertical="center"/>
    </xf>
    <xf numFmtId="3" fontId="23" fillId="0" borderId="4" xfId="0" applyNumberFormat="1" applyFont="1" applyBorder="1" applyAlignment="1">
      <alignment vertical="center"/>
    </xf>
    <xf numFmtId="3" fontId="4" fillId="0" borderId="5" xfId="3" applyNumberFormat="1" applyFont="1" applyFill="1" applyBorder="1" applyAlignment="1" applyProtection="1">
      <alignment horizontal="center" vertical="center"/>
    </xf>
    <xf numFmtId="3" fontId="8" fillId="0" borderId="0" xfId="0" applyNumberFormat="1" applyFont="1" applyFill="1" applyBorder="1" applyAlignment="1" applyProtection="1">
      <alignment vertical="center"/>
    </xf>
    <xf numFmtId="3" fontId="8" fillId="0" borderId="0" xfId="0" applyNumberFormat="1" applyFont="1" applyBorder="1" applyAlignment="1" applyProtection="1">
      <alignment horizontal="center" vertical="center"/>
    </xf>
    <xf numFmtId="3" fontId="8" fillId="0" borderId="6" xfId="0" applyNumberFormat="1" applyFont="1" applyBorder="1" applyAlignment="1" applyProtection="1">
      <alignment vertical="center"/>
    </xf>
    <xf numFmtId="3" fontId="24" fillId="0" borderId="0" xfId="0" applyNumberFormat="1" applyFont="1" applyBorder="1" applyAlignment="1" applyProtection="1">
      <alignment vertical="center"/>
    </xf>
    <xf numFmtId="3" fontId="8" fillId="0" borderId="7" xfId="0" applyNumberFormat="1" applyFont="1" applyFill="1" applyBorder="1" applyAlignment="1" applyProtection="1">
      <alignment horizontal="left" vertical="center"/>
    </xf>
    <xf numFmtId="170" fontId="8" fillId="0" borderId="1" xfId="2" applyNumberFormat="1" applyFont="1" applyFill="1" applyBorder="1" applyAlignment="1" applyProtection="1">
      <alignment horizontal="center" vertical="center"/>
      <protection locked="0"/>
    </xf>
    <xf numFmtId="170" fontId="8" fillId="0" borderId="8" xfId="2" applyNumberFormat="1" applyFont="1" applyFill="1" applyBorder="1" applyAlignment="1" applyProtection="1">
      <alignment horizontal="center" vertical="center"/>
      <protection locked="0"/>
    </xf>
    <xf numFmtId="3" fontId="8" fillId="0" borderId="6" xfId="0" applyNumberFormat="1" applyFont="1" applyBorder="1" applyAlignment="1" applyProtection="1">
      <alignment horizontal="center" vertical="center"/>
    </xf>
    <xf numFmtId="3" fontId="8" fillId="0" borderId="10" xfId="0" applyNumberFormat="1" applyFont="1" applyBorder="1" applyAlignment="1" applyProtection="1">
      <alignment horizontal="center" vertical="center" wrapText="1"/>
    </xf>
    <xf numFmtId="169" fontId="12" fillId="3" borderId="11" xfId="0" applyNumberFormat="1" applyFont="1" applyFill="1" applyBorder="1" applyAlignment="1" applyProtection="1">
      <alignment vertical="center"/>
      <protection locked="0"/>
    </xf>
    <xf numFmtId="166" fontId="12" fillId="3" borderId="12" xfId="0" applyNumberFormat="1" applyFont="1" applyFill="1" applyBorder="1" applyAlignment="1" applyProtection="1">
      <alignment vertical="center"/>
      <protection locked="0"/>
    </xf>
    <xf numFmtId="3" fontId="8" fillId="0" borderId="0" xfId="0" applyNumberFormat="1" applyFont="1" applyBorder="1" applyAlignment="1" applyProtection="1">
      <alignment vertical="center" wrapText="1"/>
    </xf>
    <xf numFmtId="170" fontId="8" fillId="0" borderId="0" xfId="2" applyNumberFormat="1" applyFont="1" applyBorder="1" applyAlignment="1" applyProtection="1">
      <alignment horizontal="left" vertical="center"/>
    </xf>
    <xf numFmtId="170" fontId="8" fillId="0" borderId="9" xfId="2" applyNumberFormat="1" applyFont="1" applyFill="1" applyBorder="1" applyAlignment="1" applyProtection="1">
      <alignment horizontal="center" vertical="center"/>
    </xf>
    <xf numFmtId="170" fontId="8" fillId="0" borderId="0" xfId="2" applyNumberFormat="1" applyFont="1" applyFill="1" applyBorder="1" applyAlignment="1" applyProtection="1">
      <alignment horizontal="center" vertical="center"/>
    </xf>
    <xf numFmtId="0" fontId="7" fillId="0" borderId="0" xfId="0" applyFont="1" applyAlignment="1">
      <alignment vertical="center"/>
    </xf>
    <xf numFmtId="4" fontId="8" fillId="0" borderId="2" xfId="0" applyNumberFormat="1" applyFont="1" applyFill="1" applyBorder="1" applyAlignment="1" applyProtection="1">
      <alignment horizontal="center" vertical="center"/>
    </xf>
    <xf numFmtId="4" fontId="8" fillId="0" borderId="7" xfId="0" applyNumberFormat="1" applyFont="1" applyFill="1" applyBorder="1" applyAlignment="1" applyProtection="1">
      <alignment horizontal="center" vertical="center"/>
    </xf>
    <xf numFmtId="4" fontId="9" fillId="0" borderId="7" xfId="0" applyNumberFormat="1" applyFont="1" applyFill="1" applyBorder="1" applyAlignment="1" applyProtection="1">
      <alignment horizontal="center" vertical="center"/>
    </xf>
    <xf numFmtId="4" fontId="9" fillId="0" borderId="2" xfId="0" applyNumberFormat="1" applyFont="1" applyFill="1" applyBorder="1" applyAlignment="1" applyProtection="1">
      <alignment horizontal="center" vertical="center"/>
    </xf>
    <xf numFmtId="170" fontId="8" fillId="0" borderId="0" xfId="2" applyNumberFormat="1" applyFont="1" applyBorder="1" applyAlignment="1" applyProtection="1">
      <alignment vertical="center"/>
    </xf>
    <xf numFmtId="3" fontId="9" fillId="0" borderId="0" xfId="0" applyNumberFormat="1" applyFont="1" applyFill="1" applyBorder="1" applyAlignment="1" applyProtection="1">
      <alignment horizontal="left" vertical="center"/>
    </xf>
    <xf numFmtId="4" fontId="9" fillId="0" borderId="0" xfId="0" applyNumberFormat="1" applyFont="1" applyFill="1" applyBorder="1" applyAlignment="1" applyProtection="1">
      <alignment horizontal="center" vertical="center"/>
    </xf>
    <xf numFmtId="170" fontId="8" fillId="0" borderId="2" xfId="2" applyNumberFormat="1" applyFont="1" applyFill="1" applyBorder="1" applyAlignment="1" applyProtection="1">
      <alignment horizontal="center" vertical="center"/>
      <protection locked="0"/>
    </xf>
    <xf numFmtId="4" fontId="8" fillId="0" borderId="13" xfId="0" applyNumberFormat="1" applyFont="1" applyBorder="1" applyProtection="1"/>
    <xf numFmtId="4" fontId="8" fillId="0" borderId="14" xfId="0" applyNumberFormat="1" applyFont="1" applyBorder="1" applyProtection="1"/>
    <xf numFmtId="3" fontId="8" fillId="0" borderId="15" xfId="0" applyNumberFormat="1" applyFont="1" applyBorder="1" applyAlignment="1" applyProtection="1">
      <alignment horizontal="left" vertical="center"/>
    </xf>
    <xf numFmtId="3" fontId="8" fillId="0" borderId="11" xfId="0" applyNumberFormat="1" applyFont="1" applyBorder="1" applyAlignment="1" applyProtection="1">
      <alignment horizontal="left" vertical="center"/>
    </xf>
    <xf numFmtId="3" fontId="8" fillId="0" borderId="5" xfId="0" applyNumberFormat="1" applyFont="1" applyFill="1" applyBorder="1" applyAlignment="1" applyProtection="1">
      <alignment horizontal="left" vertical="center"/>
    </xf>
    <xf numFmtId="4" fontId="8" fillId="0" borderId="10" xfId="0" applyNumberFormat="1" applyFont="1" applyBorder="1" applyProtection="1"/>
    <xf numFmtId="3" fontId="9" fillId="0" borderId="0" xfId="0" applyNumberFormat="1" applyFont="1" applyBorder="1" applyAlignment="1" applyProtection="1">
      <alignment horizontal="center" vertical="center"/>
    </xf>
    <xf numFmtId="4" fontId="8" fillId="0" borderId="16" xfId="0" applyNumberFormat="1" applyFont="1" applyFill="1" applyBorder="1" applyAlignment="1" applyProtection="1">
      <alignment horizontal="center" vertical="center"/>
    </xf>
    <xf numFmtId="4" fontId="8" fillId="0" borderId="17" xfId="0" applyNumberFormat="1" applyFont="1" applyFill="1" applyBorder="1" applyAlignment="1" applyProtection="1">
      <alignment horizontal="center" vertical="center"/>
    </xf>
    <xf numFmtId="4" fontId="8" fillId="0" borderId="18" xfId="0" applyNumberFormat="1" applyFont="1" applyFill="1" applyBorder="1" applyAlignment="1" applyProtection="1">
      <alignment horizontal="center" vertical="center"/>
    </xf>
    <xf numFmtId="3" fontId="25" fillId="0" borderId="6" xfId="0" applyNumberFormat="1" applyFont="1" applyFill="1" applyBorder="1" applyAlignment="1" applyProtection="1">
      <alignment horizontal="center" vertical="center"/>
    </xf>
    <xf numFmtId="3" fontId="25" fillId="0" borderId="19" xfId="0" applyNumberFormat="1" applyFont="1" applyFill="1" applyBorder="1" applyAlignment="1" applyProtection="1">
      <alignment horizontal="center" vertical="center"/>
    </xf>
    <xf numFmtId="3" fontId="25" fillId="0" borderId="20" xfId="0" applyNumberFormat="1" applyFont="1" applyFill="1" applyBorder="1" applyAlignment="1" applyProtection="1">
      <alignment horizontal="center" vertical="center"/>
    </xf>
    <xf numFmtId="3" fontId="25" fillId="0" borderId="14" xfId="0" applyNumberFormat="1" applyFont="1" applyFill="1" applyBorder="1" applyAlignment="1" applyProtection="1">
      <alignment horizontal="center" vertical="center"/>
    </xf>
    <xf numFmtId="3" fontId="8" fillId="0" borderId="13" xfId="0" applyNumberFormat="1" applyFont="1" applyFill="1" applyBorder="1" applyAlignment="1" applyProtection="1">
      <alignment vertical="center"/>
    </xf>
    <xf numFmtId="3" fontId="8" fillId="0" borderId="13" xfId="0" applyNumberFormat="1" applyFont="1" applyBorder="1" applyAlignment="1" applyProtection="1">
      <alignment vertical="center"/>
    </xf>
    <xf numFmtId="3" fontId="8" fillId="0" borderId="14" xfId="0" applyNumberFormat="1" applyFont="1" applyBorder="1" applyAlignment="1" applyProtection="1">
      <alignment vertical="center"/>
    </xf>
    <xf numFmtId="3" fontId="23" fillId="0" borderId="0" xfId="0" applyNumberFormat="1" applyFont="1" applyBorder="1" applyAlignment="1">
      <alignment vertical="center"/>
    </xf>
    <xf numFmtId="3" fontId="26" fillId="0" borderId="16" xfId="0" applyNumberFormat="1" applyFont="1" applyFill="1" applyBorder="1" applyAlignment="1" applyProtection="1">
      <alignment horizontal="center" vertical="center"/>
    </xf>
    <xf numFmtId="3" fontId="26" fillId="0" borderId="18" xfId="0" applyNumberFormat="1" applyFont="1" applyFill="1" applyBorder="1" applyAlignment="1" applyProtection="1">
      <alignment horizontal="center" vertical="center"/>
    </xf>
    <xf numFmtId="3" fontId="9" fillId="0" borderId="0" xfId="0" applyNumberFormat="1" applyFont="1" applyAlignment="1">
      <alignment horizontal="center" vertical="center"/>
    </xf>
    <xf numFmtId="3" fontId="9" fillId="0" borderId="0" xfId="0" applyNumberFormat="1" applyFont="1" applyAlignment="1">
      <alignment vertical="center"/>
    </xf>
    <xf numFmtId="3" fontId="9" fillId="0" borderId="0" xfId="0" applyNumberFormat="1" applyFont="1" applyFill="1" applyBorder="1" applyAlignment="1">
      <alignment vertical="center"/>
    </xf>
    <xf numFmtId="3" fontId="8" fillId="0" borderId="0" xfId="0" applyNumberFormat="1" applyFont="1" applyBorder="1" applyAlignment="1">
      <alignment vertical="center"/>
    </xf>
    <xf numFmtId="0" fontId="8" fillId="0" borderId="0" xfId="0" applyFont="1" applyAlignment="1">
      <alignment horizontal="center" vertical="center"/>
    </xf>
    <xf numFmtId="9" fontId="8" fillId="0" borderId="0" xfId="0" applyNumberFormat="1" applyFont="1" applyAlignment="1">
      <alignment horizontal="center" vertical="center"/>
    </xf>
    <xf numFmtId="3" fontId="8" fillId="0" borderId="0" xfId="0" applyNumberFormat="1" applyFont="1" applyAlignment="1">
      <alignment horizontal="center" vertical="center"/>
    </xf>
    <xf numFmtId="0" fontId="9" fillId="0" borderId="0" xfId="0" applyFont="1" applyAlignment="1">
      <alignment horizontal="center" vertical="center"/>
    </xf>
    <xf numFmtId="0" fontId="8" fillId="0" borderId="0" xfId="0" applyFont="1" applyFill="1" applyBorder="1" applyAlignment="1">
      <alignment horizontal="center" vertical="center"/>
    </xf>
    <xf numFmtId="0" fontId="10" fillId="0" borderId="0" xfId="0" applyFont="1" applyAlignment="1">
      <alignment vertical="center"/>
    </xf>
    <xf numFmtId="0" fontId="10" fillId="0" borderId="0" xfId="0" applyFont="1" applyFill="1" applyBorder="1" applyAlignment="1">
      <alignment horizontal="center" vertical="center"/>
    </xf>
    <xf numFmtId="9" fontId="10" fillId="0" borderId="0" xfId="0" applyNumberFormat="1" applyFont="1" applyFill="1" applyBorder="1" applyAlignment="1">
      <alignment horizontal="center" vertical="center" wrapText="1"/>
    </xf>
    <xf numFmtId="3" fontId="10" fillId="0" borderId="0" xfId="0" applyNumberFormat="1" applyFont="1" applyFill="1" applyBorder="1" applyAlignment="1">
      <alignment horizontal="center" vertical="center" wrapText="1"/>
    </xf>
    <xf numFmtId="1" fontId="10" fillId="0" borderId="0" xfId="0" applyNumberFormat="1" applyFont="1" applyFill="1" applyBorder="1" applyAlignment="1">
      <alignment horizontal="center" vertical="center"/>
    </xf>
    <xf numFmtId="0" fontId="10" fillId="0" borderId="0" xfId="0" applyFont="1" applyFill="1" applyAlignment="1">
      <alignment vertical="center"/>
    </xf>
    <xf numFmtId="1" fontId="10" fillId="0" borderId="0" xfId="0" applyNumberFormat="1" applyFont="1" applyFill="1" applyAlignment="1">
      <alignment horizontal="center" vertical="center"/>
    </xf>
    <xf numFmtId="0" fontId="8" fillId="0" borderId="0" xfId="0" applyFont="1" applyAlignment="1">
      <alignment vertical="center"/>
    </xf>
    <xf numFmtId="0" fontId="8" fillId="0" borderId="0" xfId="0" applyFont="1" applyBorder="1" applyAlignment="1">
      <alignment horizontal="center" vertical="center"/>
    </xf>
    <xf numFmtId="1" fontId="8" fillId="0" borderId="0" xfId="0" applyNumberFormat="1" applyFont="1" applyAlignment="1">
      <alignment vertical="center"/>
    </xf>
    <xf numFmtId="0" fontId="9" fillId="0" borderId="0" xfId="0" applyFont="1" applyAlignment="1">
      <alignment vertical="center"/>
    </xf>
    <xf numFmtId="0" fontId="9" fillId="0" borderId="0" xfId="0" applyFont="1" applyFill="1" applyBorder="1" applyAlignment="1">
      <alignment vertical="center"/>
    </xf>
    <xf numFmtId="0" fontId="9" fillId="0" borderId="0" xfId="0" applyFont="1" applyBorder="1" applyAlignment="1">
      <alignment vertical="center"/>
    </xf>
    <xf numFmtId="0" fontId="8" fillId="0" borderId="0" xfId="0" applyFont="1" applyFill="1" applyBorder="1" applyAlignment="1">
      <alignment vertical="center"/>
    </xf>
    <xf numFmtId="0" fontId="27" fillId="0" borderId="0" xfId="0" applyFont="1" applyAlignment="1">
      <alignment vertical="center"/>
    </xf>
    <xf numFmtId="0" fontId="27" fillId="0" borderId="0" xfId="0" applyFont="1" applyAlignment="1">
      <alignment horizontal="center" vertical="center"/>
    </xf>
    <xf numFmtId="0" fontId="27" fillId="0" borderId="23" xfId="0" applyFont="1" applyBorder="1" applyAlignment="1">
      <alignment horizontal="center" vertical="center"/>
    </xf>
    <xf numFmtId="0" fontId="27" fillId="0" borderId="24" xfId="0" applyFont="1" applyBorder="1" applyAlignment="1">
      <alignment vertical="center"/>
    </xf>
    <xf numFmtId="0" fontId="27" fillId="0" borderId="25" xfId="0" applyFont="1" applyBorder="1" applyAlignment="1">
      <alignment vertical="center"/>
    </xf>
    <xf numFmtId="0" fontId="27" fillId="0" borderId="23" xfId="0" applyFont="1" applyBorder="1" applyAlignment="1">
      <alignment vertical="center"/>
    </xf>
    <xf numFmtId="0" fontId="27" fillId="0" borderId="26" xfId="0" applyFont="1" applyBorder="1" applyAlignment="1">
      <alignment horizontal="center" vertical="center"/>
    </xf>
    <xf numFmtId="0" fontId="27" fillId="0" borderId="0" xfId="0" applyFont="1" applyBorder="1" applyAlignment="1">
      <alignment vertical="center"/>
    </xf>
    <xf numFmtId="0" fontId="27" fillId="0" borderId="27" xfId="0" applyFont="1" applyBorder="1" applyAlignment="1">
      <alignment vertical="center"/>
    </xf>
    <xf numFmtId="0" fontId="27" fillId="0" borderId="28" xfId="0" applyFont="1" applyBorder="1" applyAlignment="1">
      <alignment horizontal="center" vertical="center"/>
    </xf>
    <xf numFmtId="0" fontId="27" fillId="0" borderId="29" xfId="0" applyFont="1" applyBorder="1" applyAlignment="1">
      <alignment vertical="center"/>
    </xf>
    <xf numFmtId="0" fontId="27" fillId="0" borderId="30" xfId="0" applyFont="1" applyBorder="1" applyAlignment="1">
      <alignment vertical="center"/>
    </xf>
    <xf numFmtId="0" fontId="27" fillId="0" borderId="28" xfId="0" applyFont="1" applyBorder="1" applyAlignment="1">
      <alignment vertical="center"/>
    </xf>
    <xf numFmtId="9" fontId="12" fillId="3" borderId="31" xfId="4" applyFont="1" applyFill="1" applyBorder="1" applyAlignment="1" applyProtection="1">
      <alignment horizontal="center" vertical="center"/>
      <protection locked="0"/>
    </xf>
    <xf numFmtId="9" fontId="12" fillId="3" borderId="1" xfId="4" applyFont="1" applyFill="1" applyBorder="1" applyAlignment="1" applyProtection="1">
      <alignment horizontal="center" vertical="center"/>
      <protection locked="0"/>
    </xf>
    <xf numFmtId="170" fontId="12" fillId="3" borderId="7" xfId="2" applyNumberFormat="1" applyFont="1" applyFill="1" applyBorder="1" applyAlignment="1" applyProtection="1">
      <alignment horizontal="left" vertical="center" indent="1"/>
      <protection locked="0"/>
    </xf>
    <xf numFmtId="3" fontId="12" fillId="3" borderId="32" xfId="0" applyNumberFormat="1" applyFont="1" applyFill="1" applyBorder="1" applyAlignment="1" applyProtection="1">
      <alignment horizontal="center" vertical="center"/>
      <protection locked="0"/>
    </xf>
    <xf numFmtId="167" fontId="12" fillId="3" borderId="33" xfId="0" applyNumberFormat="1" applyFont="1" applyFill="1" applyBorder="1" applyAlignment="1" applyProtection="1">
      <alignment horizontal="center" vertical="center"/>
      <protection locked="0"/>
    </xf>
    <xf numFmtId="164" fontId="12" fillId="3" borderId="12" xfId="0" applyNumberFormat="1" applyFont="1" applyFill="1" applyBorder="1" applyAlignment="1" applyProtection="1">
      <alignment vertical="center"/>
      <protection locked="0"/>
    </xf>
    <xf numFmtId="3" fontId="12" fillId="3" borderId="7" xfId="0" applyNumberFormat="1" applyFont="1" applyFill="1" applyBorder="1" applyAlignment="1" applyProtection="1">
      <alignment horizontal="right" vertical="center"/>
      <protection locked="0"/>
    </xf>
    <xf numFmtId="4" fontId="12" fillId="3" borderId="2" xfId="0" applyNumberFormat="1" applyFont="1" applyFill="1" applyBorder="1" applyAlignment="1" applyProtection="1">
      <alignment horizontal="left" vertical="center"/>
      <protection locked="0"/>
    </xf>
    <xf numFmtId="10" fontId="12" fillId="3" borderId="16" xfId="0" applyNumberFormat="1" applyFont="1" applyFill="1" applyBorder="1" applyAlignment="1" applyProtection="1">
      <alignment horizontal="center" vertical="center"/>
      <protection locked="0"/>
    </xf>
    <xf numFmtId="3" fontId="12" fillId="3" borderId="16" xfId="0" applyNumberFormat="1" applyFont="1" applyFill="1" applyBorder="1" applyAlignment="1" applyProtection="1">
      <alignment horizontal="center" vertical="center"/>
      <protection locked="0"/>
    </xf>
    <xf numFmtId="10" fontId="12" fillId="3" borderId="17" xfId="0" applyNumberFormat="1" applyFont="1" applyFill="1" applyBorder="1" applyAlignment="1" applyProtection="1">
      <alignment horizontal="center" vertical="center"/>
      <protection locked="0"/>
    </xf>
    <xf numFmtId="3" fontId="12" fillId="3" borderId="17" xfId="0" applyNumberFormat="1" applyFont="1" applyFill="1" applyBorder="1" applyAlignment="1" applyProtection="1">
      <alignment horizontal="center" vertical="center"/>
      <protection locked="0"/>
    </xf>
    <xf numFmtId="10" fontId="12" fillId="3" borderId="18" xfId="0" applyNumberFormat="1" applyFont="1" applyFill="1" applyBorder="1" applyAlignment="1" applyProtection="1">
      <alignment horizontal="center" vertical="center"/>
      <protection locked="0"/>
    </xf>
    <xf numFmtId="3" fontId="12" fillId="3" borderId="18" xfId="0" applyNumberFormat="1" applyFont="1" applyFill="1" applyBorder="1" applyAlignment="1" applyProtection="1">
      <alignment horizontal="center" vertical="center"/>
      <protection locked="0"/>
    </xf>
    <xf numFmtId="3" fontId="9" fillId="0" borderId="0" xfId="0" applyNumberFormat="1" applyFont="1" applyBorder="1" applyAlignment="1" applyProtection="1">
      <alignment horizontal="left" vertical="center"/>
    </xf>
    <xf numFmtId="3" fontId="9" fillId="0" borderId="33" xfId="0" applyNumberFormat="1" applyFont="1" applyFill="1" applyBorder="1" applyAlignment="1" applyProtection="1">
      <alignment horizontal="left" vertical="center"/>
    </xf>
    <xf numFmtId="3" fontId="19" fillId="0" borderId="0" xfId="0" applyNumberFormat="1" applyFont="1" applyBorder="1" applyAlignment="1" applyProtection="1">
      <alignment vertical="center"/>
    </xf>
    <xf numFmtId="164" fontId="8" fillId="0" borderId="0" xfId="0" applyNumberFormat="1" applyFont="1" applyAlignment="1">
      <alignment vertical="center"/>
    </xf>
    <xf numFmtId="3" fontId="20" fillId="0" borderId="0" xfId="0" applyNumberFormat="1" applyFont="1" applyAlignment="1">
      <alignment vertical="center"/>
    </xf>
    <xf numFmtId="3" fontId="14" fillId="0" borderId="0" xfId="0" applyNumberFormat="1" applyFont="1" applyFill="1" applyBorder="1" applyAlignment="1">
      <alignment vertical="center"/>
    </xf>
    <xf numFmtId="3" fontId="12" fillId="0" borderId="0" xfId="0" applyNumberFormat="1" applyFont="1" applyAlignment="1">
      <alignment vertical="center"/>
    </xf>
    <xf numFmtId="3" fontId="8" fillId="0" borderId="0" xfId="0" applyNumberFormat="1" applyFont="1" applyFill="1" applyAlignment="1">
      <alignment vertical="center"/>
    </xf>
    <xf numFmtId="171" fontId="9" fillId="0" borderId="0" xfId="2" applyNumberFormat="1" applyFont="1" applyFill="1" applyBorder="1" applyAlignment="1">
      <alignment vertical="center"/>
    </xf>
    <xf numFmtId="3" fontId="18" fillId="0" borderId="0" xfId="0" applyNumberFormat="1" applyFont="1" applyAlignment="1">
      <alignment vertical="center"/>
    </xf>
    <xf numFmtId="3" fontId="11" fillId="0" borderId="0" xfId="0" applyNumberFormat="1" applyFont="1" applyAlignment="1">
      <alignment vertical="center"/>
    </xf>
    <xf numFmtId="3" fontId="12" fillId="0" borderId="0" xfId="0" applyNumberFormat="1" applyFont="1" applyAlignment="1">
      <alignment horizontal="center" vertical="center"/>
    </xf>
    <xf numFmtId="171" fontId="9" fillId="0" borderId="46" xfId="2" applyNumberFormat="1" applyFont="1" applyBorder="1" applyAlignment="1">
      <alignment horizontal="center" vertical="center"/>
    </xf>
    <xf numFmtId="0" fontId="9" fillId="0" borderId="46" xfId="0" applyFont="1" applyBorder="1" applyAlignment="1">
      <alignment horizontal="left" vertical="center"/>
    </xf>
    <xf numFmtId="171" fontId="11" fillId="0" borderId="0" xfId="2" applyNumberFormat="1" applyFont="1" applyBorder="1" applyAlignment="1">
      <alignment vertical="center"/>
    </xf>
    <xf numFmtId="171" fontId="11" fillId="0" borderId="0" xfId="2" applyNumberFormat="1" applyFont="1" applyBorder="1" applyAlignment="1">
      <alignment horizontal="center" vertical="center"/>
    </xf>
    <xf numFmtId="3" fontId="9" fillId="0" borderId="0" xfId="0" applyNumberFormat="1" applyFont="1" applyAlignment="1">
      <alignment horizontal="left" vertical="center"/>
    </xf>
    <xf numFmtId="3" fontId="9" fillId="0" borderId="0" xfId="0" applyNumberFormat="1" applyFont="1" applyFill="1" applyBorder="1" applyAlignment="1">
      <alignment horizontal="center" vertical="center"/>
    </xf>
    <xf numFmtId="3" fontId="8" fillId="0" borderId="0" xfId="0" applyNumberFormat="1" applyFont="1" applyFill="1" applyBorder="1" applyAlignment="1">
      <alignment horizontal="center" vertical="center"/>
    </xf>
    <xf numFmtId="9" fontId="9" fillId="0" borderId="0" xfId="0" applyNumberFormat="1" applyFont="1" applyAlignment="1">
      <alignment horizontal="center" vertical="center"/>
    </xf>
    <xf numFmtId="3" fontId="9" fillId="0" borderId="0" xfId="0" applyNumberFormat="1" applyFont="1" applyBorder="1" applyAlignment="1">
      <alignment vertical="center"/>
    </xf>
    <xf numFmtId="0" fontId="9" fillId="0" borderId="0" xfId="0" applyFont="1" applyBorder="1" applyAlignment="1">
      <alignment horizontal="center" vertical="center"/>
    </xf>
    <xf numFmtId="1" fontId="9" fillId="0" borderId="0" xfId="0" applyNumberFormat="1" applyFont="1" applyBorder="1" applyAlignment="1">
      <alignment horizontal="center" vertical="center"/>
    </xf>
    <xf numFmtId="9" fontId="9" fillId="0" borderId="0" xfId="0" applyNumberFormat="1" applyFont="1" applyBorder="1" applyAlignment="1">
      <alignment horizontal="center" vertical="center"/>
    </xf>
    <xf numFmtId="3" fontId="8" fillId="0" borderId="0" xfId="0" applyNumberFormat="1" applyFont="1" applyAlignment="1">
      <alignment horizontal="center" vertical="center" wrapText="1"/>
    </xf>
    <xf numFmtId="166" fontId="8" fillId="0" borderId="0" xfId="0" applyNumberFormat="1" applyFont="1" applyAlignment="1">
      <alignment vertical="center"/>
    </xf>
    <xf numFmtId="4" fontId="8" fillId="0" borderId="0" xfId="0" applyNumberFormat="1" applyFont="1" applyAlignment="1">
      <alignment vertical="center"/>
    </xf>
    <xf numFmtId="4" fontId="8" fillId="0" borderId="0" xfId="0" applyNumberFormat="1" applyFont="1" applyBorder="1" applyAlignment="1">
      <alignment vertical="center"/>
    </xf>
    <xf numFmtId="4" fontId="8" fillId="0" borderId="0" xfId="0" applyNumberFormat="1" applyFont="1" applyBorder="1" applyAlignment="1">
      <alignment horizontal="justify" vertical="center" wrapText="1"/>
    </xf>
    <xf numFmtId="1" fontId="8" fillId="0" borderId="0" xfId="0" applyNumberFormat="1" applyFont="1" applyAlignment="1">
      <alignment horizontal="center" vertical="center"/>
    </xf>
    <xf numFmtId="4" fontId="8" fillId="0" borderId="0" xfId="0" applyNumberFormat="1" applyFont="1" applyFill="1" applyBorder="1" applyAlignment="1">
      <alignment vertical="center"/>
    </xf>
    <xf numFmtId="3" fontId="8" fillId="0" borderId="0" xfId="0" applyNumberFormat="1" applyFont="1" applyFill="1" applyBorder="1" applyAlignment="1" applyProtection="1">
      <alignment horizontal="center" vertical="center"/>
      <protection locked="0"/>
    </xf>
    <xf numFmtId="4" fontId="8" fillId="4" borderId="47" xfId="0" applyNumberFormat="1" applyFont="1" applyFill="1" applyBorder="1" applyAlignment="1" applyProtection="1">
      <alignment horizontal="center" vertical="center" wrapText="1"/>
    </xf>
    <xf numFmtId="1" fontId="8" fillId="4" borderId="47" xfId="0" applyNumberFormat="1" applyFont="1" applyFill="1" applyBorder="1" applyAlignment="1" applyProtection="1">
      <alignment horizontal="center" vertical="center" wrapText="1"/>
    </xf>
    <xf numFmtId="4" fontId="8" fillId="0" borderId="0" xfId="0" applyNumberFormat="1" applyFont="1" applyAlignment="1">
      <alignment horizontal="center" vertical="center" wrapText="1"/>
    </xf>
    <xf numFmtId="4" fontId="8" fillId="4" borderId="48" xfId="0" applyNumberFormat="1" applyFont="1" applyFill="1" applyBorder="1" applyAlignment="1" applyProtection="1">
      <alignment horizontal="center" vertical="center" wrapText="1"/>
    </xf>
    <xf numFmtId="3" fontId="8" fillId="0" borderId="47" xfId="0" applyNumberFormat="1" applyFont="1" applyFill="1" applyBorder="1" applyAlignment="1" applyProtection="1">
      <alignment horizontal="center" vertical="center"/>
    </xf>
    <xf numFmtId="3" fontId="8" fillId="0" borderId="47" xfId="0" applyNumberFormat="1" applyFont="1" applyBorder="1" applyAlignment="1">
      <alignment horizontal="center" vertical="center"/>
    </xf>
    <xf numFmtId="165" fontId="8" fillId="0" borderId="47" xfId="0" applyNumberFormat="1" applyFont="1" applyBorder="1" applyAlignment="1">
      <alignment horizontal="center" vertical="center"/>
    </xf>
    <xf numFmtId="4" fontId="8" fillId="0" borderId="47" xfId="0" applyNumberFormat="1" applyFont="1" applyBorder="1" applyAlignment="1">
      <alignment vertical="center"/>
    </xf>
    <xf numFmtId="1" fontId="8" fillId="0" borderId="47" xfId="0" applyNumberFormat="1" applyFont="1" applyBorder="1" applyAlignment="1">
      <alignment horizontal="center" vertical="center"/>
    </xf>
    <xf numFmtId="3" fontId="8" fillId="0" borderId="49" xfId="0" applyNumberFormat="1" applyFont="1" applyFill="1" applyBorder="1" applyAlignment="1" applyProtection="1">
      <alignment horizontal="center" vertical="center"/>
    </xf>
    <xf numFmtId="3" fontId="8" fillId="0" borderId="49" xfId="0" applyNumberFormat="1" applyFont="1" applyBorder="1" applyAlignment="1">
      <alignment horizontal="center" vertical="center"/>
    </xf>
    <xf numFmtId="165" fontId="8" fillId="0" borderId="49" xfId="0" applyNumberFormat="1" applyFont="1" applyBorder="1" applyAlignment="1">
      <alignment horizontal="center" vertical="center"/>
    </xf>
    <xf numFmtId="4" fontId="8" fillId="0" borderId="49" xfId="0" applyNumberFormat="1" applyFont="1" applyBorder="1" applyAlignment="1">
      <alignment vertical="center"/>
    </xf>
    <xf numFmtId="1" fontId="8" fillId="0" borderId="49" xfId="0" applyNumberFormat="1" applyFont="1" applyBorder="1" applyAlignment="1">
      <alignment horizontal="center" vertical="center"/>
    </xf>
    <xf numFmtId="3" fontId="8" fillId="0" borderId="50" xfId="0" applyNumberFormat="1" applyFont="1" applyFill="1" applyBorder="1" applyAlignment="1" applyProtection="1">
      <alignment horizontal="center" vertical="center"/>
    </xf>
    <xf numFmtId="3" fontId="8" fillId="0" borderId="50" xfId="0" applyNumberFormat="1" applyFont="1" applyBorder="1" applyAlignment="1">
      <alignment horizontal="center" vertical="center"/>
    </xf>
    <xf numFmtId="165" fontId="8" fillId="0" borderId="50" xfId="0" applyNumberFormat="1" applyFont="1" applyBorder="1" applyAlignment="1">
      <alignment horizontal="center" vertical="center"/>
    </xf>
    <xf numFmtId="4" fontId="8" fillId="0" borderId="50" xfId="0" applyNumberFormat="1" applyFont="1" applyBorder="1" applyAlignment="1">
      <alignment vertical="center"/>
    </xf>
    <xf numFmtId="1" fontId="8" fillId="0" borderId="50" xfId="0" applyNumberFormat="1" applyFont="1" applyBorder="1" applyAlignment="1">
      <alignment horizontal="center" vertical="center"/>
    </xf>
    <xf numFmtId="168" fontId="8" fillId="0" borderId="0" xfId="0" applyNumberFormat="1" applyFont="1" applyAlignment="1">
      <alignment vertical="center"/>
    </xf>
    <xf numFmtId="3" fontId="12" fillId="0" borderId="0" xfId="0" applyNumberFormat="1" applyFont="1" applyFill="1" applyAlignment="1">
      <alignment vertical="center"/>
    </xf>
    <xf numFmtId="0" fontId="28" fillId="0" borderId="26" xfId="0" applyFont="1" applyBorder="1" applyAlignment="1">
      <alignment horizontal="center" vertical="center"/>
    </xf>
    <xf numFmtId="0" fontId="28" fillId="0" borderId="22" xfId="0" applyFont="1" applyBorder="1" applyAlignment="1">
      <alignment vertical="center"/>
    </xf>
    <xf numFmtId="0" fontId="29" fillId="0" borderId="26" xfId="0" applyFont="1" applyBorder="1" applyAlignment="1">
      <alignment horizontal="center" vertical="center"/>
    </xf>
    <xf numFmtId="0" fontId="28" fillId="0" borderId="21" xfId="0" applyFont="1" applyFill="1" applyBorder="1" applyAlignment="1">
      <alignment vertical="center"/>
    </xf>
    <xf numFmtId="0" fontId="28" fillId="0" borderId="21" xfId="0" applyFont="1" applyBorder="1" applyAlignment="1">
      <alignment vertical="center"/>
    </xf>
    <xf numFmtId="170" fontId="27" fillId="9" borderId="38" xfId="2" applyNumberFormat="1" applyFont="1" applyFill="1" applyBorder="1" applyAlignment="1" applyProtection="1">
      <alignment horizontal="left" vertical="center"/>
      <protection locked="0"/>
    </xf>
    <xf numFmtId="0" fontId="28" fillId="0" borderId="0" xfId="0" applyFont="1" applyBorder="1" applyAlignment="1">
      <alignment vertical="center"/>
    </xf>
    <xf numFmtId="170" fontId="27" fillId="9" borderId="39" xfId="2" applyNumberFormat="1" applyFont="1" applyFill="1" applyBorder="1" applyAlignment="1" applyProtection="1">
      <alignment horizontal="left" vertical="center"/>
      <protection locked="0"/>
    </xf>
    <xf numFmtId="0" fontId="30" fillId="0" borderId="0" xfId="0" applyFont="1" applyAlignment="1">
      <alignment horizontal="center" vertical="center"/>
    </xf>
    <xf numFmtId="0" fontId="30" fillId="0" borderId="27" xfId="0" applyFont="1" applyBorder="1" applyAlignment="1">
      <alignment horizontal="center" vertical="center"/>
    </xf>
    <xf numFmtId="0" fontId="31" fillId="0" borderId="0" xfId="0" applyFont="1" applyAlignment="1">
      <alignment vertical="center"/>
    </xf>
    <xf numFmtId="0" fontId="32" fillId="0" borderId="0" xfId="0" applyFont="1" applyAlignment="1">
      <alignment vertical="center"/>
    </xf>
    <xf numFmtId="0" fontId="33" fillId="5" borderId="51" xfId="1" quotePrefix="1" applyFont="1" applyFill="1" applyBorder="1" applyAlignment="1">
      <alignment horizontal="center" vertical="center" wrapText="1"/>
    </xf>
    <xf numFmtId="0" fontId="33" fillId="5" borderId="52" xfId="1" quotePrefix="1" applyFont="1" applyFill="1" applyBorder="1" applyAlignment="1">
      <alignment horizontal="center" vertical="center" wrapText="1"/>
    </xf>
    <xf numFmtId="164" fontId="8" fillId="0" borderId="0" xfId="0" applyNumberFormat="1" applyFont="1" applyFill="1" applyBorder="1" applyAlignment="1">
      <alignment vertical="center"/>
    </xf>
    <xf numFmtId="171" fontId="8" fillId="0" borderId="0" xfId="2" applyNumberFormat="1" applyFont="1" applyFill="1" applyBorder="1" applyAlignment="1">
      <alignment vertical="center"/>
    </xf>
    <xf numFmtId="3" fontId="12" fillId="0" borderId="0" xfId="0" applyNumberFormat="1" applyFont="1" applyFill="1" applyBorder="1" applyAlignment="1">
      <alignment vertical="center"/>
    </xf>
    <xf numFmtId="171" fontId="9" fillId="0" borderId="11" xfId="2" applyNumberFormat="1" applyFont="1" applyFill="1" applyBorder="1" applyAlignment="1">
      <alignment vertical="center"/>
    </xf>
    <xf numFmtId="3" fontId="18" fillId="0" borderId="0" xfId="0" applyNumberFormat="1" applyFont="1" applyFill="1" applyAlignment="1">
      <alignment vertical="center"/>
    </xf>
    <xf numFmtId="171" fontId="34" fillId="0" borderId="46" xfId="2" applyNumberFormat="1" applyFont="1" applyBorder="1" applyAlignment="1">
      <alignment vertical="center"/>
    </xf>
    <xf numFmtId="3" fontId="12" fillId="0" borderId="0" xfId="0" applyNumberFormat="1" applyFont="1" applyBorder="1" applyAlignment="1">
      <alignment vertical="center"/>
    </xf>
    <xf numFmtId="3" fontId="10" fillId="5" borderId="53" xfId="0" applyNumberFormat="1" applyFont="1" applyFill="1" applyBorder="1" applyAlignment="1">
      <alignment horizontal="center" vertical="center"/>
    </xf>
    <xf numFmtId="3" fontId="8" fillId="0" borderId="0" xfId="0" applyNumberFormat="1" applyFont="1" applyBorder="1" applyAlignment="1">
      <alignment horizontal="center" vertical="center"/>
    </xf>
    <xf numFmtId="172" fontId="8" fillId="0" borderId="0" xfId="2" applyNumberFormat="1" applyFont="1" applyFill="1" applyBorder="1" applyAlignment="1">
      <alignment vertical="center"/>
    </xf>
    <xf numFmtId="171" fontId="9" fillId="0" borderId="0" xfId="2" applyNumberFormat="1" applyFont="1" applyFill="1" applyBorder="1" applyAlignment="1">
      <alignment horizontal="center" vertical="center"/>
    </xf>
    <xf numFmtId="3" fontId="9" fillId="0" borderId="15" xfId="0" applyNumberFormat="1" applyFont="1" applyFill="1" applyBorder="1" applyAlignment="1">
      <alignment vertical="center"/>
    </xf>
    <xf numFmtId="3" fontId="8" fillId="0" borderId="11" xfId="0" applyNumberFormat="1" applyFont="1" applyFill="1" applyBorder="1" applyAlignment="1">
      <alignment horizontal="center" vertical="center"/>
    </xf>
    <xf numFmtId="171" fontId="9" fillId="0" borderId="11" xfId="2" applyNumberFormat="1" applyFont="1" applyFill="1" applyBorder="1" applyAlignment="1">
      <alignment horizontal="center" vertical="center"/>
    </xf>
    <xf numFmtId="171" fontId="9" fillId="0" borderId="12" xfId="2" applyNumberFormat="1" applyFont="1" applyFill="1" applyBorder="1" applyAlignment="1">
      <alignment horizontal="center" vertical="center"/>
    </xf>
    <xf numFmtId="3" fontId="35" fillId="0" borderId="0" xfId="0" applyNumberFormat="1" applyFont="1" applyFill="1" applyAlignment="1">
      <alignment vertical="center"/>
    </xf>
    <xf numFmtId="171" fontId="9" fillId="0" borderId="46" xfId="2" applyNumberFormat="1" applyFont="1" applyFill="1" applyBorder="1" applyAlignment="1">
      <alignment horizontal="center" vertical="center"/>
    </xf>
    <xf numFmtId="3" fontId="9" fillId="0" borderId="0" xfId="0" applyNumberFormat="1" applyFont="1" applyFill="1" applyAlignment="1">
      <alignment horizontal="center" vertical="center"/>
    </xf>
    <xf numFmtId="3" fontId="19" fillId="0" borderId="0" xfId="0" applyNumberFormat="1" applyFont="1" applyFill="1" applyAlignment="1">
      <alignment horizontal="left" vertical="center"/>
    </xf>
    <xf numFmtId="3" fontId="8" fillId="0" borderId="0" xfId="0" applyNumberFormat="1" applyFont="1" applyFill="1" applyAlignment="1">
      <alignment horizontal="left" vertical="center"/>
    </xf>
    <xf numFmtId="171" fontId="12" fillId="0" borderId="0" xfId="2" applyNumberFormat="1" applyFont="1" applyFill="1" applyBorder="1" applyAlignment="1">
      <alignment vertical="center"/>
    </xf>
    <xf numFmtId="171" fontId="11" fillId="0" borderId="0" xfId="2" applyNumberFormat="1" applyFont="1" applyFill="1" applyBorder="1" applyAlignment="1">
      <alignment vertical="center"/>
    </xf>
    <xf numFmtId="171" fontId="11" fillId="0" borderId="0" xfId="2" applyNumberFormat="1" applyFont="1" applyFill="1" applyBorder="1" applyAlignment="1">
      <alignment horizontal="center" vertical="center"/>
    </xf>
    <xf numFmtId="3" fontId="8" fillId="0" borderId="0" xfId="0" applyNumberFormat="1" applyFont="1" applyFill="1" applyAlignment="1">
      <alignment horizontal="center" vertical="center"/>
    </xf>
    <xf numFmtId="3" fontId="11" fillId="0" borderId="0" xfId="0" applyNumberFormat="1" applyFont="1" applyFill="1" applyBorder="1" applyAlignment="1">
      <alignment horizontal="center" vertical="center"/>
    </xf>
    <xf numFmtId="9" fontId="9" fillId="0" borderId="0" xfId="4" applyFont="1" applyFill="1" applyBorder="1" applyAlignment="1">
      <alignment horizontal="center" vertical="center"/>
    </xf>
    <xf numFmtId="3" fontId="9" fillId="0" borderId="11" xfId="0" applyNumberFormat="1" applyFont="1" applyFill="1" applyBorder="1" applyAlignment="1">
      <alignment horizontal="left" vertical="center"/>
    </xf>
    <xf numFmtId="3" fontId="12" fillId="0" borderId="0" xfId="0" applyNumberFormat="1" applyFont="1" applyFill="1" applyBorder="1" applyAlignment="1">
      <alignment horizontal="center" vertical="center"/>
    </xf>
    <xf numFmtId="3" fontId="9" fillId="0" borderId="0" xfId="0" applyNumberFormat="1" applyFont="1" applyBorder="1" applyAlignment="1">
      <alignment horizontal="left" vertical="center"/>
    </xf>
    <xf numFmtId="3" fontId="9" fillId="0" borderId="0" xfId="0" applyNumberFormat="1" applyFont="1" applyFill="1" applyBorder="1" applyAlignment="1">
      <alignment horizontal="left" vertical="center"/>
    </xf>
    <xf numFmtId="3" fontId="35" fillId="0" borderId="0" xfId="0" applyNumberFormat="1" applyFont="1" applyFill="1" applyBorder="1" applyAlignment="1">
      <alignment vertical="center"/>
    </xf>
    <xf numFmtId="0" fontId="9" fillId="0" borderId="15" xfId="0" applyFont="1" applyFill="1" applyBorder="1" applyAlignment="1">
      <alignment vertical="center"/>
    </xf>
    <xf numFmtId="0" fontId="9" fillId="0" borderId="11" xfId="0" applyFont="1" applyFill="1" applyBorder="1" applyAlignment="1">
      <alignment horizontal="center" vertical="center"/>
    </xf>
    <xf numFmtId="9" fontId="9" fillId="0" borderId="11" xfId="0" applyNumberFormat="1" applyFont="1" applyFill="1" applyBorder="1" applyAlignment="1">
      <alignment horizontal="center" vertical="center"/>
    </xf>
    <xf numFmtId="3" fontId="9" fillId="0" borderId="12" xfId="0" applyNumberFormat="1" applyFont="1" applyFill="1" applyBorder="1" applyAlignment="1">
      <alignment vertical="center"/>
    </xf>
    <xf numFmtId="0" fontId="9" fillId="0" borderId="0" xfId="0" applyFont="1" applyFill="1" applyBorder="1" applyAlignment="1">
      <alignment horizontal="center" vertical="center"/>
    </xf>
    <xf numFmtId="9" fontId="9" fillId="0" borderId="0" xfId="0" applyNumberFormat="1" applyFont="1" applyFill="1" applyBorder="1" applyAlignment="1">
      <alignment horizontal="center" vertical="center"/>
    </xf>
    <xf numFmtId="3" fontId="9" fillId="0" borderId="11" xfId="0" applyNumberFormat="1" applyFont="1" applyFill="1" applyBorder="1" applyAlignment="1">
      <alignment vertical="center"/>
    </xf>
    <xf numFmtId="3" fontId="36" fillId="0" borderId="0" xfId="0" applyNumberFormat="1" applyFont="1" applyFill="1" applyBorder="1" applyAlignment="1">
      <alignment horizontal="center" vertical="center"/>
    </xf>
    <xf numFmtId="3" fontId="36" fillId="0" borderId="11" xfId="0" applyNumberFormat="1" applyFont="1" applyFill="1" applyBorder="1" applyAlignment="1">
      <alignment horizontal="center" vertical="center"/>
    </xf>
    <xf numFmtId="3" fontId="9" fillId="0" borderId="11" xfId="0" applyNumberFormat="1" applyFont="1" applyFill="1" applyBorder="1" applyAlignment="1">
      <alignment horizontal="center" vertical="center"/>
    </xf>
    <xf numFmtId="3" fontId="9" fillId="0" borderId="12" xfId="0" applyNumberFormat="1" applyFont="1" applyFill="1" applyBorder="1" applyAlignment="1">
      <alignment horizontal="center" vertical="center"/>
    </xf>
    <xf numFmtId="1" fontId="8" fillId="0" borderId="0" xfId="0" applyNumberFormat="1" applyFont="1" applyFill="1" applyBorder="1" applyAlignment="1">
      <alignment horizontal="center" vertical="center"/>
    </xf>
    <xf numFmtId="9" fontId="8" fillId="0" borderId="0" xfId="0" applyNumberFormat="1" applyFont="1" applyFill="1" applyBorder="1" applyAlignment="1">
      <alignment horizontal="center" vertical="center"/>
    </xf>
    <xf numFmtId="0" fontId="10" fillId="0" borderId="0" xfId="0" applyFont="1" applyFill="1" applyBorder="1" applyAlignment="1">
      <alignment vertical="center"/>
    </xf>
    <xf numFmtId="3" fontId="36" fillId="0" borderId="11" xfId="0" applyNumberFormat="1" applyFont="1" applyFill="1" applyBorder="1" applyAlignment="1">
      <alignment horizontal="left" vertical="center"/>
    </xf>
    <xf numFmtId="0" fontId="9" fillId="0" borderId="12" xfId="0" applyFont="1" applyFill="1" applyBorder="1" applyAlignment="1">
      <alignment horizontal="center" vertical="center"/>
    </xf>
    <xf numFmtId="3" fontId="36" fillId="0" borderId="12" xfId="0" applyNumberFormat="1" applyFont="1" applyFill="1" applyBorder="1" applyAlignment="1">
      <alignment horizontal="center" vertical="center"/>
    </xf>
    <xf numFmtId="0" fontId="9" fillId="0" borderId="11" xfId="0" applyFont="1" applyFill="1" applyBorder="1" applyAlignment="1">
      <alignment vertical="center"/>
    </xf>
    <xf numFmtId="166" fontId="8" fillId="0" borderId="0" xfId="0" applyNumberFormat="1" applyFont="1" applyFill="1" applyBorder="1" applyAlignment="1">
      <alignment horizontal="center" vertical="center"/>
    </xf>
    <xf numFmtId="10" fontId="8" fillId="0" borderId="0" xfId="0" applyNumberFormat="1" applyFont="1" applyFill="1" applyBorder="1" applyAlignment="1">
      <alignment vertical="center"/>
    </xf>
    <xf numFmtId="166" fontId="8" fillId="0" borderId="0" xfId="0" applyNumberFormat="1" applyFont="1" applyFill="1" applyBorder="1" applyAlignment="1">
      <alignment vertical="center"/>
    </xf>
    <xf numFmtId="3" fontId="8" fillId="0" borderId="11" xfId="0" applyNumberFormat="1" applyFont="1" applyFill="1" applyBorder="1" applyAlignment="1">
      <alignment vertical="center"/>
    </xf>
    <xf numFmtId="3" fontId="9" fillId="0" borderId="15" xfId="0" applyNumberFormat="1" applyFont="1" applyFill="1" applyBorder="1" applyAlignment="1">
      <alignment horizontal="left" vertical="center"/>
    </xf>
    <xf numFmtId="3" fontId="12" fillId="0" borderId="0" xfId="0" applyNumberFormat="1" applyFont="1" applyFill="1" applyBorder="1" applyAlignment="1">
      <alignment horizontal="left" vertical="center"/>
    </xf>
    <xf numFmtId="3" fontId="8" fillId="0" borderId="0" xfId="0" applyNumberFormat="1" applyFont="1" applyFill="1" applyBorder="1" applyAlignment="1">
      <alignment horizontal="left" vertical="center"/>
    </xf>
    <xf numFmtId="4" fontId="17" fillId="0" borderId="0" xfId="0" applyNumberFormat="1" applyFont="1" applyFill="1" applyBorder="1" applyAlignment="1" applyProtection="1">
      <alignment horizontal="center" vertical="center"/>
      <protection locked="0"/>
    </xf>
    <xf numFmtId="4" fontId="8" fillId="0" borderId="0" xfId="0" applyNumberFormat="1" applyFont="1" applyFill="1" applyBorder="1" applyAlignment="1">
      <alignment horizontal="center" vertical="center"/>
    </xf>
    <xf numFmtId="10" fontId="8" fillId="0" borderId="0" xfId="0" applyNumberFormat="1" applyFont="1" applyFill="1" applyBorder="1" applyAlignment="1" applyProtection="1">
      <alignment horizontal="center" vertical="center"/>
      <protection locked="0"/>
    </xf>
    <xf numFmtId="165" fontId="8" fillId="0" borderId="0" xfId="0" applyNumberFormat="1" applyFont="1" applyFill="1" applyBorder="1" applyAlignment="1" applyProtection="1">
      <alignment horizontal="center" vertical="center"/>
    </xf>
    <xf numFmtId="10" fontId="17" fillId="0" borderId="0" xfId="0" applyNumberFormat="1" applyFont="1" applyFill="1" applyBorder="1" applyAlignment="1">
      <alignment horizontal="center" vertical="center"/>
    </xf>
    <xf numFmtId="4" fontId="8" fillId="0" borderId="0" xfId="0" applyNumberFormat="1" applyFont="1" applyFill="1" applyBorder="1" applyAlignment="1">
      <alignment horizontal="right" vertical="center"/>
    </xf>
    <xf numFmtId="9" fontId="8" fillId="0" borderId="0" xfId="0" applyNumberFormat="1" applyFont="1" applyFill="1" applyAlignment="1">
      <alignment horizontal="center" vertical="center"/>
    </xf>
    <xf numFmtId="3" fontId="18" fillId="0" borderId="0" xfId="0" applyNumberFormat="1" applyFont="1" applyFill="1" applyBorder="1" applyAlignment="1">
      <alignment vertical="center"/>
    </xf>
    <xf numFmtId="9" fontId="9" fillId="0" borderId="0" xfId="0" applyNumberFormat="1" applyFont="1" applyFill="1" applyAlignment="1">
      <alignment horizontal="center" vertical="center"/>
    </xf>
    <xf numFmtId="3" fontId="19" fillId="0" borderId="0" xfId="0" applyNumberFormat="1" applyFont="1" applyFill="1" applyBorder="1" applyAlignment="1">
      <alignment horizontal="left" vertical="center"/>
    </xf>
    <xf numFmtId="9" fontId="12" fillId="0" borderId="0" xfId="0" applyNumberFormat="1" applyFont="1" applyFill="1" applyBorder="1" applyAlignment="1">
      <alignment horizontal="center" vertical="center"/>
    </xf>
    <xf numFmtId="9" fontId="12" fillId="0" borderId="0" xfId="4" applyNumberFormat="1" applyFont="1" applyFill="1" applyBorder="1" applyAlignment="1">
      <alignment horizontal="center" vertical="center"/>
    </xf>
    <xf numFmtId="9" fontId="9" fillId="0" borderId="0" xfId="4" applyNumberFormat="1" applyFont="1" applyFill="1" applyBorder="1" applyAlignment="1">
      <alignment horizontal="center" vertical="center"/>
    </xf>
    <xf numFmtId="3" fontId="26" fillId="0" borderId="0" xfId="0" applyNumberFormat="1" applyFont="1" applyAlignment="1">
      <alignment vertical="center"/>
    </xf>
    <xf numFmtId="3" fontId="26" fillId="0" borderId="0" xfId="0" applyNumberFormat="1" applyFont="1" applyFill="1" applyAlignment="1">
      <alignment vertical="center"/>
    </xf>
    <xf numFmtId="171" fontId="25" fillId="0" borderId="0" xfId="2" applyNumberFormat="1" applyFont="1" applyFill="1" applyBorder="1" applyAlignment="1">
      <alignment horizontal="center" vertical="center"/>
    </xf>
    <xf numFmtId="3" fontId="25" fillId="0" borderId="0" xfId="0" applyNumberFormat="1" applyFont="1" applyFill="1" applyBorder="1" applyAlignment="1" applyProtection="1">
      <alignment vertical="center"/>
    </xf>
    <xf numFmtId="0" fontId="9" fillId="0" borderId="46" xfId="0" applyFont="1" applyFill="1" applyBorder="1" applyAlignment="1">
      <alignment horizontal="left" vertical="center"/>
    </xf>
    <xf numFmtId="171" fontId="9" fillId="0" borderId="46" xfId="2" applyNumberFormat="1" applyFont="1" applyFill="1" applyBorder="1" applyAlignment="1">
      <alignment vertical="center"/>
    </xf>
    <xf numFmtId="171" fontId="26" fillId="0" borderId="0" xfId="2" applyNumberFormat="1" applyFont="1" applyFill="1" applyBorder="1" applyAlignment="1">
      <alignment vertical="center"/>
    </xf>
    <xf numFmtId="171" fontId="34" fillId="0" borderId="46" xfId="2" applyNumberFormat="1" applyFont="1" applyFill="1" applyBorder="1" applyAlignment="1">
      <alignment vertical="center"/>
    </xf>
    <xf numFmtId="3" fontId="9" fillId="0" borderId="0" xfId="0" applyNumberFormat="1" applyFont="1" applyFill="1" applyAlignment="1">
      <alignment horizontal="left" vertical="center"/>
    </xf>
    <xf numFmtId="1" fontId="10" fillId="5" borderId="53" xfId="0" applyNumberFormat="1" applyFont="1" applyFill="1" applyBorder="1" applyAlignment="1">
      <alignment horizontal="center" vertical="center"/>
    </xf>
    <xf numFmtId="3" fontId="26" fillId="0" borderId="16" xfId="0" applyNumberFormat="1" applyFont="1" applyFill="1" applyBorder="1" applyAlignment="1" applyProtection="1">
      <alignment horizontal="center" vertical="center"/>
    </xf>
    <xf numFmtId="3" fontId="26" fillId="0" borderId="18" xfId="0" applyNumberFormat="1" applyFont="1" applyFill="1" applyBorder="1" applyAlignment="1" applyProtection="1">
      <alignment horizontal="center" vertical="center"/>
    </xf>
    <xf numFmtId="3" fontId="35" fillId="0" borderId="0" xfId="0" applyNumberFormat="1" applyFont="1" applyAlignment="1">
      <alignment vertical="center"/>
    </xf>
    <xf numFmtId="3" fontId="26" fillId="0" borderId="0" xfId="0" applyNumberFormat="1" applyFont="1" applyFill="1" applyBorder="1" applyAlignment="1" applyProtection="1">
      <alignment horizontal="center" vertical="center"/>
    </xf>
    <xf numFmtId="170" fontId="12" fillId="10" borderId="7" xfId="2" applyNumberFormat="1" applyFont="1" applyFill="1" applyBorder="1" applyAlignment="1" applyProtection="1">
      <alignment horizontal="left" vertical="center" indent="1"/>
      <protection locked="0"/>
    </xf>
    <xf numFmtId="170" fontId="8" fillId="10" borderId="1" xfId="2" applyNumberFormat="1" applyFont="1" applyFill="1" applyBorder="1" applyAlignment="1" applyProtection="1">
      <alignment horizontal="center" vertical="center"/>
      <protection locked="0"/>
    </xf>
    <xf numFmtId="9" fontId="12" fillId="0" borderId="31" xfId="4" applyFont="1" applyFill="1" applyBorder="1" applyAlignment="1" applyProtection="1">
      <alignment horizontal="center" vertical="center"/>
      <protection locked="0"/>
    </xf>
    <xf numFmtId="0" fontId="33" fillId="5" borderId="54" xfId="1" quotePrefix="1" applyFont="1" applyFill="1" applyBorder="1" applyAlignment="1">
      <alignment horizontal="center" vertical="center" wrapText="1"/>
    </xf>
    <xf numFmtId="3" fontId="22" fillId="5" borderId="51" xfId="0" applyNumberFormat="1" applyFont="1" applyFill="1" applyBorder="1" applyAlignment="1" applyProtection="1">
      <alignment horizontal="center" vertical="center"/>
    </xf>
    <xf numFmtId="10" fontId="8" fillId="10" borderId="1" xfId="4" applyNumberFormat="1" applyFont="1" applyFill="1" applyBorder="1" applyAlignment="1" applyProtection="1">
      <alignment horizontal="center" vertical="center"/>
      <protection locked="0"/>
    </xf>
    <xf numFmtId="10" fontId="8" fillId="0" borderId="0" xfId="4" applyNumberFormat="1" applyFont="1" applyBorder="1" applyAlignment="1" applyProtection="1">
      <alignment horizontal="center" vertical="center"/>
    </xf>
    <xf numFmtId="10" fontId="8" fillId="0" borderId="0" xfId="4" applyNumberFormat="1" applyFont="1" applyBorder="1" applyAlignment="1" applyProtection="1">
      <alignment vertical="center"/>
    </xf>
    <xf numFmtId="170" fontId="12" fillId="3" borderId="7" xfId="2" applyNumberFormat="1" applyFont="1" applyFill="1" applyBorder="1" applyAlignment="1" applyProtection="1">
      <alignment horizontal="left" vertical="center"/>
      <protection locked="0"/>
    </xf>
    <xf numFmtId="10" fontId="12" fillId="3" borderId="6" xfId="4" applyNumberFormat="1" applyFont="1" applyFill="1" applyBorder="1" applyAlignment="1" applyProtection="1">
      <alignment horizontal="center" vertical="center"/>
      <protection locked="0"/>
    </xf>
    <xf numFmtId="167" fontId="12" fillId="3" borderId="6" xfId="0" applyNumberFormat="1" applyFont="1" applyFill="1" applyBorder="1" applyAlignment="1" applyProtection="1">
      <alignment horizontal="center" vertical="center"/>
      <protection locked="0"/>
    </xf>
    <xf numFmtId="3" fontId="8" fillId="0" borderId="5" xfId="0" applyNumberFormat="1" applyFont="1" applyBorder="1" applyAlignment="1" applyProtection="1">
      <alignment vertical="center"/>
    </xf>
    <xf numFmtId="3" fontId="12" fillId="0" borderId="0" xfId="0" applyNumberFormat="1" applyFont="1" applyFill="1" applyAlignment="1">
      <alignment horizontal="left" vertical="center" indent="1"/>
    </xf>
    <xf numFmtId="43" fontId="12" fillId="0" borderId="7" xfId="2" applyNumberFormat="1" applyFont="1" applyFill="1" applyBorder="1" applyAlignment="1" applyProtection="1">
      <alignment horizontal="left" vertical="center" indent="1"/>
      <protection locked="0"/>
    </xf>
    <xf numFmtId="43" fontId="8" fillId="0" borderId="0" xfId="2" applyNumberFormat="1" applyFont="1" applyFill="1" applyBorder="1" applyAlignment="1" applyProtection="1">
      <alignment horizontal="center" vertical="center"/>
      <protection locked="0"/>
    </xf>
    <xf numFmtId="43" fontId="8" fillId="0" borderId="0" xfId="0" applyNumberFormat="1" applyFont="1" applyBorder="1" applyAlignment="1" applyProtection="1">
      <alignment vertical="center"/>
    </xf>
    <xf numFmtId="0" fontId="33" fillId="5" borderId="54" xfId="1" quotePrefix="1" applyFont="1" applyFill="1" applyBorder="1" applyAlignment="1">
      <alignment horizontal="center" vertical="center" wrapText="1"/>
    </xf>
    <xf numFmtId="3" fontId="26" fillId="0" borderId="16" xfId="0" applyNumberFormat="1" applyFont="1" applyFill="1" applyBorder="1" applyAlignment="1" applyProtection="1">
      <alignment horizontal="center" vertical="center"/>
    </xf>
    <xf numFmtId="3" fontId="26" fillId="0" borderId="18" xfId="0" applyNumberFormat="1" applyFont="1" applyFill="1" applyBorder="1" applyAlignment="1" applyProtection="1">
      <alignment horizontal="center" vertical="center"/>
    </xf>
    <xf numFmtId="3" fontId="9" fillId="11" borderId="15" xfId="0" applyNumberFormat="1" applyFont="1" applyFill="1" applyBorder="1" applyAlignment="1">
      <alignment vertical="center"/>
    </xf>
    <xf numFmtId="3" fontId="8" fillId="11" borderId="11" xfId="0" applyNumberFormat="1" applyFont="1" applyFill="1" applyBorder="1" applyAlignment="1">
      <alignment horizontal="center" vertical="center"/>
    </xf>
    <xf numFmtId="3" fontId="8" fillId="11" borderId="11" xfId="0" applyNumberFormat="1" applyFont="1" applyFill="1" applyBorder="1" applyAlignment="1">
      <alignment vertical="center"/>
    </xf>
    <xf numFmtId="3" fontId="9" fillId="11" borderId="11" xfId="0" applyNumberFormat="1" applyFont="1" applyFill="1" applyBorder="1" applyAlignment="1">
      <alignment horizontal="center" vertical="center"/>
    </xf>
    <xf numFmtId="3" fontId="9" fillId="11" borderId="12" xfId="0" applyNumberFormat="1" applyFont="1" applyFill="1" applyBorder="1" applyAlignment="1">
      <alignment horizontal="center" vertical="center"/>
    </xf>
    <xf numFmtId="3" fontId="22" fillId="7" borderId="0" xfId="0" applyNumberFormat="1" applyFont="1" applyFill="1" applyBorder="1" applyAlignment="1">
      <alignment vertical="center" wrapText="1"/>
    </xf>
    <xf numFmtId="171" fontId="9" fillId="11" borderId="11" xfId="2" applyNumberFormat="1" applyFont="1" applyFill="1" applyBorder="1" applyAlignment="1">
      <alignment vertical="center"/>
    </xf>
    <xf numFmtId="171" fontId="9" fillId="11" borderId="11" xfId="2" applyNumberFormat="1" applyFont="1" applyFill="1" applyBorder="1" applyAlignment="1">
      <alignment horizontal="center" vertical="center"/>
    </xf>
    <xf numFmtId="171" fontId="9" fillId="11" borderId="12" xfId="2" applyNumberFormat="1" applyFont="1" applyFill="1" applyBorder="1" applyAlignment="1">
      <alignment horizontal="center" vertical="center"/>
    </xf>
    <xf numFmtId="9" fontId="12" fillId="12" borderId="1" xfId="4" applyFont="1" applyFill="1" applyBorder="1" applyAlignment="1" applyProtection="1">
      <alignment horizontal="center" vertical="center"/>
      <protection locked="0"/>
    </xf>
    <xf numFmtId="3" fontId="9" fillId="12" borderId="0" xfId="0" applyNumberFormat="1" applyFont="1" applyFill="1" applyBorder="1" applyAlignment="1">
      <alignment vertical="center"/>
    </xf>
    <xf numFmtId="3" fontId="9" fillId="6" borderId="0" xfId="0" applyNumberFormat="1" applyFont="1" applyFill="1" applyBorder="1" applyAlignment="1">
      <alignment vertical="center"/>
    </xf>
    <xf numFmtId="3" fontId="8" fillId="12" borderId="0" xfId="0" applyNumberFormat="1" applyFont="1" applyFill="1" applyBorder="1" applyAlignment="1">
      <alignment vertical="center"/>
    </xf>
    <xf numFmtId="0" fontId="9" fillId="11" borderId="0" xfId="0" applyFont="1" applyFill="1" applyBorder="1" applyAlignment="1">
      <alignment vertical="center"/>
    </xf>
    <xf numFmtId="171" fontId="9" fillId="11" borderId="0" xfId="2" applyNumberFormat="1" applyFont="1" applyFill="1" applyBorder="1" applyAlignment="1">
      <alignment vertical="center"/>
    </xf>
    <xf numFmtId="3" fontId="22" fillId="8" borderId="0" xfId="0" applyNumberFormat="1" applyFont="1" applyFill="1" applyBorder="1" applyAlignment="1">
      <alignment horizontal="center" vertical="center" wrapText="1"/>
    </xf>
    <xf numFmtId="3" fontId="22" fillId="8" borderId="0" xfId="0" applyNumberFormat="1" applyFont="1" applyFill="1" applyBorder="1" applyAlignment="1">
      <alignment vertical="center" wrapText="1"/>
    </xf>
    <xf numFmtId="3" fontId="9" fillId="13" borderId="0" xfId="0" applyNumberFormat="1" applyFont="1" applyFill="1" applyBorder="1" applyAlignment="1">
      <alignment vertical="center" wrapText="1"/>
    </xf>
    <xf numFmtId="3" fontId="8" fillId="5" borderId="0" xfId="0" applyNumberFormat="1" applyFont="1" applyFill="1" applyBorder="1" applyAlignment="1">
      <alignment vertical="center" wrapText="1"/>
    </xf>
    <xf numFmtId="3" fontId="9" fillId="5" borderId="0" xfId="0" applyNumberFormat="1" applyFont="1" applyFill="1" applyBorder="1" applyAlignment="1">
      <alignment horizontal="center" vertical="center" wrapText="1"/>
    </xf>
    <xf numFmtId="0" fontId="27" fillId="0" borderId="0" xfId="0" applyFont="1" applyAlignment="1">
      <alignment wrapText="1"/>
    </xf>
    <xf numFmtId="0" fontId="27" fillId="0" borderId="0" xfId="0" applyFont="1" applyBorder="1" applyAlignment="1">
      <alignment wrapText="1"/>
    </xf>
    <xf numFmtId="0" fontId="27" fillId="0" borderId="0" xfId="0" applyFont="1" applyAlignment="1">
      <alignment vertical="center" wrapText="1"/>
    </xf>
    <xf numFmtId="0" fontId="27" fillId="0" borderId="0" xfId="0" applyFont="1" applyFill="1" applyAlignment="1">
      <alignment vertical="center" wrapText="1"/>
    </xf>
    <xf numFmtId="0" fontId="43" fillId="0" borderId="22" xfId="0" applyFont="1" applyFill="1" applyBorder="1" applyAlignment="1">
      <alignment horizontal="justify" vertical="center" wrapText="1"/>
    </xf>
    <xf numFmtId="0" fontId="44" fillId="0" borderId="21" xfId="0" applyFont="1" applyFill="1" applyBorder="1" applyAlignment="1">
      <alignment horizontal="left" vertical="center" wrapText="1" indent="1"/>
    </xf>
    <xf numFmtId="0" fontId="27" fillId="0" borderId="21" xfId="0" applyFont="1" applyFill="1" applyBorder="1" applyAlignment="1">
      <alignment vertical="center" wrapText="1"/>
    </xf>
    <xf numFmtId="0" fontId="43" fillId="0" borderId="21" xfId="0" applyFont="1" applyFill="1" applyBorder="1" applyAlignment="1">
      <alignment horizontal="justify" vertical="center" wrapText="1"/>
    </xf>
    <xf numFmtId="0" fontId="27" fillId="0" borderId="21" xfId="0" applyFont="1" applyBorder="1" applyAlignment="1">
      <alignment vertical="center" wrapText="1"/>
    </xf>
    <xf numFmtId="0" fontId="43" fillId="0" borderId="21" xfId="0" applyFont="1" applyBorder="1" applyAlignment="1">
      <alignment horizontal="justify" vertical="center" wrapText="1"/>
    </xf>
    <xf numFmtId="0" fontId="44" fillId="0" borderId="21" xfId="0" applyFont="1" applyBorder="1" applyAlignment="1">
      <alignment horizontal="left" vertical="center" wrapText="1" indent="1"/>
    </xf>
    <xf numFmtId="0" fontId="44" fillId="0" borderId="40" xfId="0" applyFont="1" applyFill="1" applyBorder="1" applyAlignment="1">
      <alignment horizontal="left" vertical="center" wrapText="1" indent="1"/>
    </xf>
    <xf numFmtId="0" fontId="47" fillId="6" borderId="4" xfId="0" applyFont="1" applyFill="1" applyBorder="1" applyAlignment="1">
      <alignment horizontal="center" vertical="center" wrapText="1"/>
    </xf>
    <xf numFmtId="0" fontId="48" fillId="0" borderId="22" xfId="0" applyFont="1" applyBorder="1" applyAlignment="1">
      <alignment vertical="center" wrapText="1"/>
    </xf>
    <xf numFmtId="0" fontId="27" fillId="0" borderId="21" xfId="0" applyFont="1" applyBorder="1" applyAlignment="1">
      <alignment horizontal="justify" vertical="center" wrapText="1"/>
    </xf>
    <xf numFmtId="0" fontId="27" fillId="0" borderId="21" xfId="0" applyFont="1" applyBorder="1" applyAlignment="1">
      <alignment horizontal="left" vertical="center" wrapText="1" indent="1"/>
    </xf>
    <xf numFmtId="0" fontId="27" fillId="0" borderId="21" xfId="0" applyFont="1" applyFill="1" applyBorder="1" applyAlignment="1">
      <alignment horizontal="left" vertical="center" wrapText="1" indent="1"/>
    </xf>
    <xf numFmtId="0" fontId="48" fillId="0" borderId="21" xfId="0" applyFont="1" applyBorder="1" applyAlignment="1">
      <alignment vertical="center" wrapText="1"/>
    </xf>
    <xf numFmtId="0" fontId="27" fillId="0" borderId="0" xfId="0" applyFont="1" applyAlignment="1">
      <alignment horizontal="left" vertical="center" wrapText="1"/>
    </xf>
    <xf numFmtId="0" fontId="51" fillId="0" borderId="21" xfId="0" applyFont="1" applyBorder="1" applyAlignment="1">
      <alignment horizontal="left" vertical="center" wrapText="1" indent="2"/>
    </xf>
    <xf numFmtId="0" fontId="50" fillId="0" borderId="21" xfId="0" applyFont="1" applyBorder="1" applyAlignment="1">
      <alignment horizontal="justify" vertical="center" wrapText="1"/>
    </xf>
    <xf numFmtId="0" fontId="48" fillId="0" borderId="21" xfId="0" applyFont="1" applyBorder="1" applyAlignment="1">
      <alignment horizontal="justify" vertical="center" wrapText="1"/>
    </xf>
    <xf numFmtId="0" fontId="53" fillId="0" borderId="21" xfId="0" applyFont="1" applyBorder="1" applyAlignment="1">
      <alignment horizontal="justify" vertical="center" wrapText="1"/>
    </xf>
    <xf numFmtId="0" fontId="50" fillId="0" borderId="21" xfId="0" applyFont="1" applyBorder="1" applyAlignment="1">
      <alignment horizontal="left" vertical="center" wrapText="1" indent="1"/>
    </xf>
    <xf numFmtId="0" fontId="50" fillId="0" borderId="21" xfId="0" applyFont="1" applyFill="1" applyBorder="1" applyAlignment="1">
      <alignment horizontal="left" vertical="center" wrapText="1" indent="1"/>
    </xf>
    <xf numFmtId="0" fontId="47" fillId="0" borderId="21" xfId="0" applyFont="1" applyBorder="1" applyAlignment="1">
      <alignment horizontal="justify" vertical="center" wrapText="1"/>
    </xf>
    <xf numFmtId="0" fontId="27" fillId="0" borderId="21" xfId="0" applyFont="1" applyBorder="1" applyAlignment="1">
      <alignment horizontal="left" vertical="center" wrapText="1" indent="2"/>
    </xf>
    <xf numFmtId="0" fontId="50" fillId="0" borderId="21" xfId="0" applyFont="1" applyBorder="1" applyAlignment="1">
      <alignment horizontal="left" vertical="center" indent="1"/>
    </xf>
    <xf numFmtId="0" fontId="27" fillId="0" borderId="21" xfId="0" applyFont="1" applyBorder="1" applyAlignment="1">
      <alignment horizontal="justify" vertical="center"/>
    </xf>
    <xf numFmtId="0" fontId="50" fillId="0" borderId="21" xfId="0" applyFont="1" applyBorder="1" applyAlignment="1">
      <alignment horizontal="justify" vertical="center"/>
    </xf>
    <xf numFmtId="0" fontId="27" fillId="0" borderId="40" xfId="0" applyFont="1" applyBorder="1" applyAlignment="1">
      <alignment horizontal="left" vertical="center" wrapText="1" indent="1"/>
    </xf>
    <xf numFmtId="0" fontId="56" fillId="14" borderId="0" xfId="0" applyFont="1" applyFill="1" applyBorder="1" applyAlignment="1">
      <alignment horizontal="center" vertical="center" wrapText="1"/>
    </xf>
    <xf numFmtId="173" fontId="8" fillId="0" borderId="0" xfId="5" applyFont="1" applyAlignment="1"/>
    <xf numFmtId="173" fontId="8" fillId="0" borderId="0" xfId="5" applyFont="1"/>
    <xf numFmtId="173" fontId="57" fillId="0" borderId="0" xfId="5"/>
    <xf numFmtId="173" fontId="42" fillId="0" borderId="0" xfId="5" quotePrefix="1" applyFont="1" applyAlignment="1" applyProtection="1">
      <alignment horizontal="left"/>
    </xf>
    <xf numFmtId="173" fontId="9" fillId="0" borderId="0" xfId="5" quotePrefix="1" applyFont="1" applyAlignment="1" applyProtection="1">
      <alignment horizontal="left"/>
    </xf>
    <xf numFmtId="173" fontId="9" fillId="0" borderId="66" xfId="5" applyFont="1" applyFill="1" applyBorder="1" applyAlignment="1">
      <alignment horizontal="left"/>
    </xf>
    <xf numFmtId="173" fontId="9" fillId="0" borderId="66" xfId="5" applyNumberFormat="1" applyFont="1" applyFill="1" applyBorder="1" applyAlignment="1" applyProtection="1">
      <protection locked="0"/>
    </xf>
    <xf numFmtId="173" fontId="9" fillId="0" borderId="66" xfId="5" applyNumberFormat="1" applyFont="1" applyFill="1" applyBorder="1" applyAlignment="1" applyProtection="1"/>
    <xf numFmtId="173" fontId="9" fillId="0" borderId="0" xfId="5" applyFont="1" applyFill="1" applyBorder="1" applyAlignment="1">
      <alignment horizontal="center"/>
    </xf>
    <xf numFmtId="173" fontId="9" fillId="0" borderId="0" xfId="5" applyNumberFormat="1" applyFont="1" applyFill="1" applyBorder="1" applyAlignment="1" applyProtection="1">
      <protection locked="0"/>
    </xf>
    <xf numFmtId="173" fontId="8" fillId="0" borderId="0" xfId="5" applyFont="1" applyFill="1" applyBorder="1" applyAlignment="1"/>
    <xf numFmtId="173" fontId="8" fillId="0" borderId="29" xfId="5" applyFont="1" applyFill="1" applyBorder="1" applyAlignment="1"/>
    <xf numFmtId="173" fontId="8" fillId="0" borderId="20" xfId="5" applyFont="1" applyFill="1" applyBorder="1" applyAlignment="1"/>
    <xf numFmtId="173" fontId="12" fillId="0" borderId="20" xfId="5" applyFont="1" applyFill="1" applyBorder="1" applyAlignment="1"/>
    <xf numFmtId="9" fontId="12" fillId="0" borderId="20" xfId="6" applyFont="1" applyFill="1" applyBorder="1" applyAlignment="1"/>
    <xf numFmtId="173" fontId="9" fillId="0" borderId="0" xfId="5" applyFont="1" applyFill="1" applyBorder="1" applyAlignment="1">
      <alignment horizontal="left"/>
    </xf>
    <xf numFmtId="173" fontId="58" fillId="0" borderId="0" xfId="5" applyFont="1" applyAlignment="1">
      <alignment horizontal="left"/>
    </xf>
    <xf numFmtId="173" fontId="58" fillId="0" borderId="0" xfId="5" applyFont="1" applyFill="1" applyBorder="1" applyAlignment="1">
      <alignment horizontal="left"/>
    </xf>
    <xf numFmtId="9" fontId="58" fillId="0" borderId="0" xfId="6" applyFont="1" applyAlignment="1">
      <alignment horizontal="left"/>
    </xf>
    <xf numFmtId="173" fontId="59" fillId="0" borderId="0" xfId="5" applyFont="1" applyAlignment="1">
      <alignment horizontal="left"/>
    </xf>
    <xf numFmtId="9" fontId="8" fillId="0" borderId="0" xfId="6" applyFont="1" applyFill="1" applyBorder="1" applyAlignment="1"/>
    <xf numFmtId="9" fontId="58" fillId="0" borderId="0" xfId="6" applyFont="1" applyFill="1" applyBorder="1" applyAlignment="1">
      <alignment horizontal="left"/>
    </xf>
    <xf numFmtId="173" fontId="8" fillId="0" borderId="20" xfId="5" applyFont="1" applyBorder="1"/>
    <xf numFmtId="173" fontId="8" fillId="0" borderId="0" xfId="5" applyFont="1" applyBorder="1"/>
    <xf numFmtId="173" fontId="9" fillId="0" borderId="66" xfId="5" quotePrefix="1" applyFont="1" applyFill="1" applyBorder="1" applyAlignment="1">
      <alignment horizontal="left"/>
    </xf>
    <xf numFmtId="173" fontId="9" fillId="0" borderId="66" xfId="5" applyFont="1" applyFill="1" applyBorder="1" applyAlignment="1">
      <alignment horizontal="centerContinuous"/>
    </xf>
    <xf numFmtId="173" fontId="9" fillId="0" borderId="68" xfId="5" applyFont="1" applyFill="1" applyBorder="1" applyAlignment="1">
      <alignment horizontal="center"/>
    </xf>
    <xf numFmtId="173" fontId="8" fillId="0" borderId="29" xfId="5" applyFont="1" applyFill="1" applyBorder="1" applyAlignment="1" applyProtection="1"/>
    <xf numFmtId="173" fontId="8" fillId="0" borderId="29" xfId="5" applyFont="1" applyBorder="1"/>
    <xf numFmtId="173" fontId="8" fillId="0" borderId="0" xfId="5" applyFont="1" applyFill="1" applyBorder="1" applyAlignment="1">
      <alignment wrapText="1"/>
    </xf>
    <xf numFmtId="173" fontId="9" fillId="0" borderId="0" xfId="5" quotePrefix="1" applyFont="1" applyFill="1" applyBorder="1" applyAlignment="1">
      <alignment horizontal="right"/>
    </xf>
    <xf numFmtId="173" fontId="9" fillId="0" borderId="0" xfId="5" applyFont="1" applyFill="1" applyBorder="1" applyAlignment="1"/>
    <xf numFmtId="173" fontId="8" fillId="0" borderId="0" xfId="5" quotePrefix="1" applyFont="1" applyFill="1" applyBorder="1" applyAlignment="1">
      <alignment horizontal="left"/>
    </xf>
    <xf numFmtId="173" fontId="8" fillId="0" borderId="0" xfId="5" quotePrefix="1" applyFont="1" applyFill="1" applyBorder="1" applyAlignment="1"/>
    <xf numFmtId="10" fontId="9" fillId="0" borderId="0" xfId="6" applyNumberFormat="1" applyFont="1" applyFill="1" applyBorder="1" applyAlignment="1"/>
    <xf numFmtId="173" fontId="9" fillId="0" borderId="0" xfId="5" applyFont="1"/>
    <xf numFmtId="10" fontId="8" fillId="0" borderId="0" xfId="6" applyNumberFormat="1" applyFont="1" applyFill="1" applyBorder="1" applyAlignment="1"/>
    <xf numFmtId="173" fontId="8" fillId="0" borderId="0" xfId="5" quotePrefix="1" applyFont="1" applyAlignment="1">
      <alignment horizontal="left"/>
    </xf>
    <xf numFmtId="173" fontId="60" fillId="0" borderId="0" xfId="5" applyFont="1" applyProtection="1">
      <protection locked="0"/>
    </xf>
    <xf numFmtId="173" fontId="57" fillId="0" borderId="0" xfId="5" applyFont="1" applyProtection="1">
      <protection locked="0"/>
    </xf>
    <xf numFmtId="173" fontId="57" fillId="0" borderId="0" xfId="5" applyNumberFormat="1" applyFont="1" applyProtection="1">
      <protection locked="0"/>
    </xf>
    <xf numFmtId="173" fontId="57" fillId="0" borderId="0" xfId="5" applyAlignment="1"/>
    <xf numFmtId="173" fontId="61" fillId="0" borderId="0" xfId="5" quotePrefix="1" applyFont="1" applyAlignment="1" applyProtection="1">
      <alignment horizontal="left"/>
    </xf>
    <xf numFmtId="173" fontId="57" fillId="0" borderId="0" xfId="5" applyFill="1" applyBorder="1" applyAlignment="1" applyProtection="1">
      <protection locked="0"/>
    </xf>
    <xf numFmtId="173" fontId="60" fillId="0" borderId="0" xfId="5" applyFont="1" applyBorder="1" applyProtection="1">
      <protection locked="0"/>
    </xf>
    <xf numFmtId="173" fontId="62" fillId="0" borderId="0" xfId="5" applyFont="1" applyFill="1" applyBorder="1" applyAlignment="1" applyProtection="1">
      <alignment horizontal="left"/>
      <protection locked="0"/>
    </xf>
    <xf numFmtId="173" fontId="63" fillId="0" borderId="67" xfId="5" applyFont="1" applyFill="1" applyBorder="1" applyAlignment="1" applyProtection="1">
      <alignment horizontal="left"/>
      <protection locked="0"/>
    </xf>
    <xf numFmtId="173" fontId="62" fillId="0" borderId="67" xfId="5" applyFont="1" applyFill="1" applyBorder="1" applyAlignment="1" applyProtection="1">
      <alignment horizontal="center"/>
      <protection locked="0"/>
    </xf>
    <xf numFmtId="173" fontId="63" fillId="0" borderId="68" xfId="5" applyFont="1" applyFill="1" applyBorder="1" applyAlignment="1">
      <alignment horizontal="left"/>
    </xf>
    <xf numFmtId="173" fontId="62" fillId="0" borderId="68" xfId="5" applyFont="1" applyFill="1" applyBorder="1" applyAlignment="1">
      <alignment horizontal="center"/>
    </xf>
    <xf numFmtId="173" fontId="57" fillId="0" borderId="0" xfId="5" applyFill="1" applyBorder="1" applyAlignment="1" applyProtection="1">
      <alignment horizontal="left"/>
      <protection locked="0"/>
    </xf>
    <xf numFmtId="173" fontId="57" fillId="0" borderId="0" xfId="5" applyNumberFormat="1" applyFill="1" applyBorder="1" applyAlignment="1" applyProtection="1">
      <protection locked="0"/>
    </xf>
    <xf numFmtId="173" fontId="57" fillId="0" borderId="0" xfId="5" applyFill="1" applyBorder="1" applyAlignment="1" applyProtection="1">
      <alignment horizontal="left" indent="2"/>
      <protection locked="0"/>
    </xf>
    <xf numFmtId="173" fontId="57" fillId="0" borderId="69" xfId="5" applyFill="1" applyBorder="1" applyAlignment="1" applyProtection="1">
      <alignment horizontal="left"/>
      <protection locked="0"/>
    </xf>
    <xf numFmtId="173" fontId="57" fillId="0" borderId="69" xfId="5" applyFill="1" applyBorder="1" applyAlignment="1" applyProtection="1">
      <protection locked="0"/>
    </xf>
    <xf numFmtId="173" fontId="57" fillId="0" borderId="69" xfId="5" applyNumberFormat="1" applyFill="1" applyBorder="1" applyAlignment="1" applyProtection="1">
      <protection locked="0"/>
    </xf>
    <xf numFmtId="173" fontId="62" fillId="0" borderId="70" xfId="5" applyFont="1" applyFill="1" applyBorder="1" applyAlignment="1" applyProtection="1">
      <alignment horizontal="left"/>
      <protection locked="0"/>
    </xf>
    <xf numFmtId="173" fontId="57" fillId="0" borderId="70" xfId="5" applyFill="1" applyBorder="1" applyAlignment="1" applyProtection="1">
      <protection locked="0"/>
    </xf>
    <xf numFmtId="173" fontId="57" fillId="0" borderId="70" xfId="5" applyNumberFormat="1" applyFill="1" applyBorder="1" applyAlignment="1" applyProtection="1">
      <protection locked="0"/>
    </xf>
    <xf numFmtId="173" fontId="57" fillId="0" borderId="69" xfId="5" quotePrefix="1" applyFill="1" applyBorder="1" applyAlignment="1" applyProtection="1">
      <alignment horizontal="left"/>
      <protection locked="0"/>
    </xf>
    <xf numFmtId="174" fontId="60" fillId="0" borderId="0" xfId="5" applyNumberFormat="1" applyFont="1" applyBorder="1" applyProtection="1">
      <protection locked="0"/>
    </xf>
    <xf numFmtId="9" fontId="0" fillId="0" borderId="69" xfId="6" applyFont="1" applyFill="1" applyBorder="1" applyAlignment="1" applyProtection="1">
      <protection locked="0"/>
    </xf>
    <xf numFmtId="173" fontId="62" fillId="0" borderId="0" xfId="5" applyFont="1" applyFill="1" applyBorder="1" applyAlignment="1" applyProtection="1">
      <alignment horizontal="left"/>
    </xf>
    <xf numFmtId="173" fontId="57" fillId="0" borderId="0" xfId="5" applyFill="1" applyBorder="1" applyAlignment="1" applyProtection="1"/>
    <xf numFmtId="173" fontId="57" fillId="0" borderId="0" xfId="5" applyNumberFormat="1" applyFill="1" applyBorder="1" applyAlignment="1" applyProtection="1"/>
    <xf numFmtId="173" fontId="62" fillId="0" borderId="71" xfId="5" applyFont="1" applyFill="1" applyBorder="1" applyAlignment="1" applyProtection="1">
      <alignment horizontal="left"/>
      <protection locked="0"/>
    </xf>
    <xf numFmtId="173" fontId="57" fillId="0" borderId="71" xfId="5" applyFill="1" applyBorder="1" applyAlignment="1" applyProtection="1">
      <protection locked="0"/>
    </xf>
    <xf numFmtId="175" fontId="57" fillId="0" borderId="71" xfId="5" applyNumberFormat="1" applyFill="1" applyBorder="1" applyAlignment="1" applyProtection="1">
      <protection locked="0"/>
    </xf>
    <xf numFmtId="176" fontId="64" fillId="0" borderId="0" xfId="5" applyNumberFormat="1" applyFont="1" applyFill="1" applyProtection="1">
      <protection locked="0"/>
    </xf>
    <xf numFmtId="176" fontId="65" fillId="0" borderId="0" xfId="5" applyNumberFormat="1" applyFont="1" applyFill="1" applyProtection="1">
      <protection locked="0"/>
    </xf>
    <xf numFmtId="173" fontId="60" fillId="0" borderId="0" xfId="5" applyFont="1" applyProtection="1"/>
    <xf numFmtId="173" fontId="63" fillId="0" borderId="0" xfId="5" applyFont="1" applyFill="1" applyBorder="1" applyAlignment="1" applyProtection="1">
      <alignment horizontal="centerContinuous"/>
      <protection locked="0"/>
    </xf>
    <xf numFmtId="173" fontId="62" fillId="0" borderId="0" xfId="5" applyFont="1" applyFill="1" applyBorder="1" applyAlignment="1" applyProtection="1">
      <alignment horizontal="centerContinuous"/>
      <protection locked="0"/>
    </xf>
    <xf numFmtId="10" fontId="62" fillId="0" borderId="0" xfId="5" applyNumberFormat="1" applyFont="1" applyFill="1" applyBorder="1" applyAlignment="1" applyProtection="1">
      <alignment horizontal="left"/>
      <protection locked="0"/>
    </xf>
    <xf numFmtId="173" fontId="63" fillId="0" borderId="0" xfId="5" applyFont="1" applyFill="1" applyBorder="1" applyAlignment="1" applyProtection="1">
      <alignment horizontal="left"/>
      <protection locked="0"/>
    </xf>
    <xf numFmtId="173" fontId="62" fillId="0" borderId="0" xfId="5" applyFont="1" applyFill="1" applyBorder="1" applyAlignment="1" applyProtection="1">
      <alignment horizontal="center"/>
      <protection locked="0"/>
    </xf>
    <xf numFmtId="10" fontId="62" fillId="0" borderId="0" xfId="5" applyNumberFormat="1" applyFont="1" applyFill="1" applyBorder="1" applyAlignment="1" applyProtection="1">
      <alignment horizontal="center"/>
      <protection locked="0"/>
    </xf>
    <xf numFmtId="173" fontId="62" fillId="0" borderId="0" xfId="5" applyNumberFormat="1" applyFont="1" applyFill="1" applyBorder="1" applyAlignment="1" applyProtection="1">
      <alignment horizontal="center"/>
      <protection locked="0"/>
    </xf>
    <xf numFmtId="175" fontId="62" fillId="0" borderId="0" xfId="5" applyNumberFormat="1" applyFont="1" applyFill="1" applyBorder="1" applyAlignment="1" applyProtection="1">
      <alignment horizontal="center"/>
      <protection locked="0"/>
    </xf>
    <xf numFmtId="173" fontId="62" fillId="0" borderId="69" xfId="5" applyFont="1" applyFill="1" applyBorder="1" applyAlignment="1" applyProtection="1">
      <alignment horizontal="left"/>
      <protection locked="0"/>
    </xf>
    <xf numFmtId="173" fontId="62" fillId="0" borderId="69" xfId="5" applyNumberFormat="1" applyFont="1" applyFill="1" applyBorder="1" applyAlignment="1" applyProtection="1">
      <protection locked="0"/>
    </xf>
    <xf numFmtId="173" fontId="57" fillId="0" borderId="0" xfId="5" applyFill="1" applyBorder="1" applyAlignment="1" applyProtection="1">
      <alignment horizontal="left"/>
    </xf>
    <xf numFmtId="173" fontId="57" fillId="0" borderId="0" xfId="5" quotePrefix="1" applyFill="1" applyBorder="1" applyAlignment="1" applyProtection="1">
      <alignment horizontal="left"/>
      <protection locked="0"/>
    </xf>
    <xf numFmtId="173" fontId="57" fillId="0" borderId="20" xfId="5" applyNumberFormat="1" applyFill="1" applyBorder="1" applyAlignment="1" applyProtection="1">
      <protection locked="0"/>
    </xf>
    <xf numFmtId="173" fontId="62" fillId="0" borderId="72" xfId="5" applyFont="1" applyFill="1" applyBorder="1" applyAlignment="1" applyProtection="1">
      <alignment horizontal="left"/>
      <protection locked="0"/>
    </xf>
    <xf numFmtId="173" fontId="57" fillId="0" borderId="72" xfId="5" applyNumberFormat="1" applyFill="1" applyBorder="1" applyAlignment="1" applyProtection="1">
      <protection locked="0"/>
    </xf>
    <xf numFmtId="173" fontId="57" fillId="0" borderId="0" xfId="5" applyFont="1" applyProtection="1"/>
    <xf numFmtId="173" fontId="57" fillId="0" borderId="0" xfId="5" applyFont="1"/>
    <xf numFmtId="173" fontId="57" fillId="0" borderId="0" xfId="5" applyFill="1" applyBorder="1" applyAlignment="1"/>
    <xf numFmtId="173" fontId="66" fillId="0" borderId="0" xfId="5" applyFont="1" applyProtection="1">
      <protection locked="0"/>
    </xf>
    <xf numFmtId="173" fontId="8" fillId="0" borderId="24" xfId="5" applyFont="1" applyBorder="1"/>
    <xf numFmtId="173" fontId="8" fillId="0" borderId="11" xfId="5" applyFont="1" applyBorder="1"/>
    <xf numFmtId="173" fontId="9" fillId="0" borderId="11" xfId="5" applyFont="1" applyBorder="1"/>
    <xf numFmtId="173" fontId="8" fillId="0" borderId="0" xfId="5" applyFont="1" applyAlignment="1">
      <alignment horizontal="left" indent="1"/>
    </xf>
    <xf numFmtId="173" fontId="8" fillId="0" borderId="20" xfId="5" applyFont="1" applyBorder="1" applyAlignment="1">
      <alignment horizontal="left" indent="1"/>
    </xf>
    <xf numFmtId="3" fontId="8" fillId="0" borderId="20" xfId="5" applyNumberFormat="1" applyFont="1" applyBorder="1" applyAlignment="1">
      <alignment horizontal="left" indent="1"/>
    </xf>
    <xf numFmtId="3" fontId="8" fillId="0" borderId="0" xfId="5" applyNumberFormat="1" applyFont="1"/>
    <xf numFmtId="3" fontId="57" fillId="0" borderId="0" xfId="5" applyNumberFormat="1"/>
    <xf numFmtId="173" fontId="9" fillId="0" borderId="20" xfId="5" applyFont="1" applyBorder="1"/>
    <xf numFmtId="173" fontId="9" fillId="0" borderId="29" xfId="5" applyFont="1" applyBorder="1"/>
    <xf numFmtId="173" fontId="9" fillId="0" borderId="66" xfId="5" applyFont="1" applyBorder="1"/>
    <xf numFmtId="173" fontId="67" fillId="0" borderId="0" xfId="5" applyFont="1" applyProtection="1"/>
    <xf numFmtId="173" fontId="63" fillId="0" borderId="0" xfId="5" applyFont="1" applyFill="1" applyBorder="1" applyAlignment="1">
      <alignment horizontal="left"/>
    </xf>
    <xf numFmtId="173" fontId="63" fillId="0" borderId="0" xfId="5" applyFont="1" applyFill="1" applyBorder="1" applyAlignment="1" applyProtection="1">
      <alignment horizontal="left"/>
    </xf>
    <xf numFmtId="173" fontId="68" fillId="0" borderId="68" xfId="5" applyFont="1" applyFill="1" applyBorder="1" applyAlignment="1">
      <alignment horizontal="left"/>
    </xf>
    <xf numFmtId="173" fontId="68" fillId="0" borderId="68" xfId="5" applyFont="1" applyFill="1" applyBorder="1" applyAlignment="1">
      <alignment horizontal="center"/>
    </xf>
    <xf numFmtId="173" fontId="62" fillId="0" borderId="0" xfId="5" applyFont="1" applyFill="1" applyBorder="1" applyAlignment="1">
      <alignment horizontal="center"/>
    </xf>
    <xf numFmtId="173" fontId="69" fillId="0" borderId="0" xfId="5" applyFont="1" applyFill="1" applyBorder="1" applyAlignment="1">
      <alignment horizontal="left"/>
    </xf>
    <xf numFmtId="173" fontId="69" fillId="0" borderId="0" xfId="5" quotePrefix="1" applyFont="1" applyFill="1" applyBorder="1" applyAlignment="1">
      <alignment horizontal="left"/>
    </xf>
    <xf numFmtId="173" fontId="57" fillId="0" borderId="0" xfId="5" applyFont="1" applyFill="1" applyBorder="1" applyAlignment="1">
      <alignment horizontal="center"/>
    </xf>
    <xf numFmtId="173" fontId="62" fillId="0" borderId="0" xfId="5" applyFont="1" applyFill="1" applyBorder="1" applyAlignment="1">
      <alignment horizontal="left"/>
    </xf>
    <xf numFmtId="173" fontId="57" fillId="0" borderId="0" xfId="5" applyFill="1" applyBorder="1" applyAlignment="1">
      <alignment horizontal="left"/>
    </xf>
    <xf numFmtId="173" fontId="57" fillId="0" borderId="0" xfId="5" applyFont="1" applyFill="1" applyBorder="1" applyAlignment="1">
      <alignment horizontal="left"/>
    </xf>
    <xf numFmtId="173" fontId="62" fillId="0" borderId="71" xfId="5" applyFont="1" applyFill="1" applyBorder="1" applyAlignment="1">
      <alignment horizontal="left"/>
    </xf>
    <xf numFmtId="173" fontId="57" fillId="0" borderId="71" xfId="5" applyFont="1" applyFill="1" applyBorder="1" applyAlignment="1">
      <alignment horizontal="left"/>
    </xf>
    <xf numFmtId="173" fontId="67" fillId="0" borderId="0" xfId="5" applyFont="1" applyAlignment="1" applyProtection="1">
      <alignment horizontal="right"/>
    </xf>
    <xf numFmtId="173" fontId="7" fillId="0" borderId="0" xfId="5" applyFont="1" applyProtection="1"/>
    <xf numFmtId="173" fontId="7" fillId="0" borderId="0" xfId="5" applyFont="1" applyAlignment="1" applyProtection="1">
      <alignment horizontal="right"/>
    </xf>
    <xf numFmtId="173" fontId="7" fillId="0" borderId="0" xfId="5" quotePrefix="1" applyFont="1" applyAlignment="1" applyProtection="1">
      <alignment horizontal="right"/>
    </xf>
    <xf numFmtId="9" fontId="7" fillId="0" borderId="0" xfId="6" applyFont="1" applyAlignment="1" applyProtection="1">
      <alignment horizontal="right"/>
    </xf>
    <xf numFmtId="173" fontId="70" fillId="0" borderId="0" xfId="5" applyFont="1" applyAlignment="1" applyProtection="1">
      <alignment horizontal="right"/>
    </xf>
    <xf numFmtId="3" fontId="33" fillId="5" borderId="54" xfId="1" quotePrefix="1" applyNumberFormat="1" applyFont="1" applyFill="1" applyBorder="1" applyAlignment="1">
      <alignment horizontal="center" vertical="center" wrapText="1"/>
    </xf>
    <xf numFmtId="0" fontId="47" fillId="0" borderId="0" xfId="0" applyFont="1" applyProtection="1"/>
    <xf numFmtId="0" fontId="27" fillId="0" borderId="0" xfId="0" applyFont="1" applyProtection="1"/>
    <xf numFmtId="0" fontId="0" fillId="0" borderId="0" xfId="0" applyProtection="1"/>
    <xf numFmtId="0" fontId="27" fillId="0" borderId="0" xfId="0" quotePrefix="1" applyFont="1" applyAlignment="1" applyProtection="1">
      <alignment horizontal="left"/>
    </xf>
    <xf numFmtId="0" fontId="0" fillId="0" borderId="74" xfId="0" applyBorder="1" applyProtection="1"/>
    <xf numFmtId="0" fontId="57" fillId="0" borderId="74" xfId="0" applyFont="1" applyBorder="1" applyProtection="1"/>
    <xf numFmtId="3" fontId="22" fillId="5" borderId="0" xfId="0" applyNumberFormat="1" applyFont="1" applyFill="1" applyBorder="1" applyAlignment="1">
      <alignment horizontal="center" vertical="center" wrapText="1"/>
    </xf>
    <xf numFmtId="3" fontId="41" fillId="5" borderId="0" xfId="0" applyNumberFormat="1" applyFont="1" applyFill="1" applyBorder="1" applyAlignment="1">
      <alignment vertical="center" wrapText="1"/>
    </xf>
    <xf numFmtId="3" fontId="71" fillId="0" borderId="0" xfId="0" applyNumberFormat="1" applyFont="1" applyBorder="1" applyAlignment="1" applyProtection="1">
      <alignment vertical="center"/>
    </xf>
    <xf numFmtId="0" fontId="33" fillId="5" borderId="54" xfId="1" quotePrefix="1" applyFont="1" applyFill="1" applyBorder="1" applyAlignment="1">
      <alignment horizontal="center" vertical="center" wrapText="1"/>
    </xf>
    <xf numFmtId="0" fontId="34" fillId="0" borderId="0" xfId="0" applyFont="1" applyAlignment="1">
      <alignment vertical="center" wrapText="1"/>
    </xf>
    <xf numFmtId="0" fontId="2" fillId="0" borderId="6" xfId="0" applyFont="1" applyFill="1" applyBorder="1" applyAlignment="1">
      <alignment horizontal="center" vertical="center" wrapText="1"/>
    </xf>
    <xf numFmtId="0" fontId="0" fillId="0" borderId="0" xfId="0" applyFill="1"/>
    <xf numFmtId="0" fontId="72" fillId="0" borderId="0" xfId="0" applyFont="1"/>
    <xf numFmtId="9" fontId="57" fillId="0" borderId="0" xfId="4" applyFont="1" applyFill="1" applyBorder="1" applyAlignment="1">
      <alignment horizontal="center"/>
    </xf>
    <xf numFmtId="0" fontId="62" fillId="0" borderId="0" xfId="0" applyFont="1" applyFill="1" applyBorder="1" applyAlignment="1">
      <alignment horizontal="center"/>
    </xf>
    <xf numFmtId="0" fontId="0" fillId="0" borderId="0" xfId="0" applyFill="1" applyBorder="1" applyAlignment="1"/>
    <xf numFmtId="9" fontId="57" fillId="0" borderId="71" xfId="4" applyFont="1" applyFill="1" applyBorder="1" applyAlignment="1">
      <alignment horizontal="center"/>
    </xf>
    <xf numFmtId="0" fontId="73" fillId="0" borderId="0" xfId="0" applyFont="1"/>
    <xf numFmtId="173" fontId="74" fillId="0" borderId="0" xfId="5" applyFont="1"/>
    <xf numFmtId="173" fontId="8" fillId="15" borderId="0" xfId="5" applyFont="1" applyFill="1" applyBorder="1" applyAlignment="1"/>
    <xf numFmtId="173" fontId="57" fillId="0" borderId="0" xfId="5" applyNumberFormat="1" applyFont="1" applyFill="1" applyBorder="1" applyAlignment="1" applyProtection="1"/>
    <xf numFmtId="3" fontId="12" fillId="0" borderId="0" xfId="0" applyNumberFormat="1" applyFont="1" applyFill="1" applyAlignment="1">
      <alignment horizontal="left" vertical="center"/>
    </xf>
    <xf numFmtId="175" fontId="75" fillId="0" borderId="0" xfId="0" applyNumberFormat="1" applyFont="1" applyProtection="1"/>
    <xf numFmtId="173" fontId="8" fillId="0" borderId="0" xfId="5" applyFont="1" applyFill="1"/>
    <xf numFmtId="9" fontId="8" fillId="0" borderId="20" xfId="6" applyFont="1" applyFill="1" applyBorder="1"/>
    <xf numFmtId="173" fontId="9" fillId="0" borderId="0" xfId="5" applyFont="1" applyFill="1"/>
    <xf numFmtId="173" fontId="8" fillId="0" borderId="20" xfId="5" applyFont="1" applyFill="1" applyBorder="1"/>
    <xf numFmtId="9" fontId="8" fillId="0" borderId="0" xfId="6" applyFont="1" applyFill="1"/>
    <xf numFmtId="3" fontId="8" fillId="0" borderId="20" xfId="6" applyNumberFormat="1" applyFont="1" applyFill="1" applyBorder="1"/>
    <xf numFmtId="173" fontId="9" fillId="0" borderId="20" xfId="5" applyFont="1" applyFill="1" applyBorder="1"/>
    <xf numFmtId="0" fontId="76" fillId="14" borderId="0" xfId="0" applyFont="1" applyFill="1" applyBorder="1" applyAlignment="1">
      <alignment horizontal="centerContinuous" vertical="center" wrapText="1"/>
    </xf>
    <xf numFmtId="9" fontId="8" fillId="0" borderId="0" xfId="4" applyFont="1" applyFill="1"/>
    <xf numFmtId="3" fontId="9" fillId="0" borderId="0" xfId="0" applyNumberFormat="1" applyFont="1" applyAlignment="1">
      <alignment horizontal="center" vertical="center"/>
    </xf>
    <xf numFmtId="3" fontId="12" fillId="3" borderId="15" xfId="0" applyNumberFormat="1" applyFont="1" applyFill="1" applyBorder="1" applyAlignment="1" applyProtection="1">
      <alignment horizontal="left" vertical="center"/>
      <protection locked="0"/>
    </xf>
    <xf numFmtId="3" fontId="12" fillId="3" borderId="11" xfId="0" applyNumberFormat="1" applyFont="1" applyFill="1" applyBorder="1" applyAlignment="1" applyProtection="1">
      <alignment horizontal="left" vertical="center"/>
      <protection locked="0"/>
    </xf>
    <xf numFmtId="3" fontId="8" fillId="0" borderId="15" xfId="0" applyNumberFormat="1" applyFont="1" applyBorder="1" applyAlignment="1" applyProtection="1">
      <alignment horizontal="center" vertical="center" wrapText="1"/>
    </xf>
    <xf numFmtId="3" fontId="8" fillId="0" borderId="11" xfId="0" applyNumberFormat="1" applyFont="1" applyBorder="1" applyAlignment="1" applyProtection="1">
      <alignment horizontal="center" vertical="center" wrapText="1"/>
    </xf>
    <xf numFmtId="3" fontId="9" fillId="0" borderId="20" xfId="0" applyNumberFormat="1" applyFont="1" applyBorder="1" applyAlignment="1">
      <alignment horizontal="right" vertical="center"/>
    </xf>
    <xf numFmtId="3" fontId="8" fillId="0" borderId="20" xfId="0" applyNumberFormat="1" applyFont="1" applyFill="1" applyBorder="1" applyAlignment="1">
      <alignment horizontal="center" vertical="center"/>
    </xf>
    <xf numFmtId="3" fontId="8" fillId="0" borderId="0" xfId="0" applyNumberFormat="1" applyFont="1" applyAlignment="1">
      <alignment horizontal="right" vertical="center"/>
    </xf>
    <xf numFmtId="3" fontId="77" fillId="0" borderId="0" xfId="0" applyNumberFormat="1" applyFont="1" applyAlignment="1">
      <alignment vertical="center"/>
    </xf>
    <xf numFmtId="166" fontId="8" fillId="0" borderId="0" xfId="0" applyNumberFormat="1" applyFont="1" applyAlignment="1">
      <alignment horizontal="right" vertical="center"/>
    </xf>
    <xf numFmtId="9" fontId="8" fillId="0" borderId="0" xfId="4" applyFont="1" applyAlignment="1">
      <alignment horizontal="center" vertical="center"/>
    </xf>
    <xf numFmtId="170" fontId="8" fillId="0" borderId="0" xfId="2" applyNumberFormat="1" applyFont="1" applyAlignment="1">
      <alignment vertical="center"/>
    </xf>
    <xf numFmtId="3" fontId="26" fillId="16" borderId="0" xfId="0" applyNumberFormat="1" applyFont="1" applyFill="1" applyAlignment="1">
      <alignment horizontal="center" vertical="center"/>
    </xf>
    <xf numFmtId="9" fontId="26" fillId="16" borderId="0" xfId="4" applyFont="1" applyFill="1" applyAlignment="1">
      <alignment horizontal="center" vertical="center"/>
    </xf>
    <xf numFmtId="9" fontId="8" fillId="0" borderId="0" xfId="4" applyFont="1" applyAlignment="1">
      <alignment vertical="center"/>
    </xf>
    <xf numFmtId="9" fontId="9" fillId="0" borderId="0" xfId="4" applyFont="1" applyAlignment="1">
      <alignment horizontal="center" vertical="center"/>
    </xf>
    <xf numFmtId="3" fontId="9" fillId="0" borderId="0" xfId="0" applyNumberFormat="1" applyFont="1" applyAlignment="1">
      <alignment horizontal="center" vertical="center"/>
    </xf>
    <xf numFmtId="3" fontId="8" fillId="0" borderId="0" xfId="0" applyNumberFormat="1" applyFont="1" applyFill="1" applyBorder="1" applyAlignment="1">
      <alignment horizontal="center" vertical="center"/>
    </xf>
    <xf numFmtId="3" fontId="12" fillId="3" borderId="20" xfId="0" applyNumberFormat="1" applyFont="1" applyFill="1" applyBorder="1" applyAlignment="1" applyProtection="1">
      <alignment horizontal="center" vertical="center"/>
      <protection locked="0"/>
    </xf>
    <xf numFmtId="3" fontId="12" fillId="3" borderId="11" xfId="0" applyNumberFormat="1" applyFont="1" applyFill="1" applyBorder="1" applyAlignment="1" applyProtection="1">
      <alignment horizontal="center" vertical="center"/>
      <protection locked="0"/>
    </xf>
    <xf numFmtId="9" fontId="12" fillId="3" borderId="11" xfId="4" applyFont="1" applyFill="1" applyBorder="1" applyAlignment="1" applyProtection="1">
      <alignment horizontal="center" vertical="center"/>
      <protection locked="0"/>
    </xf>
    <xf numFmtId="169" fontId="12" fillId="12" borderId="11" xfId="0" applyNumberFormat="1" applyFont="1" applyFill="1" applyBorder="1" applyAlignment="1" applyProtection="1">
      <alignment vertical="center"/>
      <protection locked="0"/>
    </xf>
    <xf numFmtId="3" fontId="13" fillId="0" borderId="6" xfId="0" applyNumberFormat="1" applyFont="1" applyBorder="1" applyAlignment="1" applyProtection="1">
      <alignment horizontal="center" vertical="center" wrapText="1"/>
    </xf>
    <xf numFmtId="3" fontId="13" fillId="0" borderId="6" xfId="0" applyNumberFormat="1" applyFont="1" applyBorder="1" applyAlignment="1" applyProtection="1">
      <alignment horizontal="center" vertical="center"/>
    </xf>
    <xf numFmtId="3" fontId="9" fillId="0" borderId="0" xfId="7" applyNumberFormat="1" applyFont="1" applyAlignment="1">
      <alignment horizontal="left" vertical="center"/>
    </xf>
    <xf numFmtId="3" fontId="8" fillId="0" borderId="0" xfId="7" applyNumberFormat="1" applyFont="1" applyAlignment="1">
      <alignment vertical="center"/>
    </xf>
    <xf numFmtId="3" fontId="8" fillId="0" borderId="0" xfId="7" applyNumberFormat="1" applyFont="1" applyAlignment="1">
      <alignment horizontal="center" vertical="center"/>
    </xf>
    <xf numFmtId="3" fontId="9" fillId="0" borderId="20" xfId="7" applyNumberFormat="1" applyFont="1" applyBorder="1" applyAlignment="1">
      <alignment horizontal="right" vertical="center"/>
    </xf>
    <xf numFmtId="166" fontId="8" fillId="0" borderId="0" xfId="7" applyNumberFormat="1" applyFont="1" applyAlignment="1">
      <alignment horizontal="right" vertical="center"/>
    </xf>
    <xf numFmtId="166" fontId="8" fillId="16" borderId="0" xfId="0" applyNumberFormat="1" applyFont="1" applyFill="1" applyAlignment="1">
      <alignment horizontal="right" vertical="center"/>
    </xf>
    <xf numFmtId="3" fontId="9" fillId="0" borderId="0" xfId="7" applyNumberFormat="1" applyFont="1" applyAlignment="1">
      <alignment horizontal="center" vertical="center"/>
    </xf>
    <xf numFmtId="3" fontId="9" fillId="0" borderId="15" xfId="0" applyNumberFormat="1" applyFont="1" applyBorder="1" applyAlignment="1" applyProtection="1">
      <alignment horizontal="center" vertical="center"/>
    </xf>
    <xf numFmtId="3" fontId="9" fillId="0" borderId="11" xfId="0" applyNumberFormat="1" applyFont="1" applyBorder="1" applyAlignment="1" applyProtection="1">
      <alignment horizontal="center" vertical="center"/>
    </xf>
    <xf numFmtId="3" fontId="9" fillId="0" borderId="12" xfId="0" applyNumberFormat="1" applyFont="1" applyBorder="1" applyAlignment="1" applyProtection="1">
      <alignment horizontal="center" vertical="center"/>
    </xf>
    <xf numFmtId="3" fontId="9" fillId="0" borderId="0" xfId="0" applyNumberFormat="1" applyFont="1" applyAlignment="1">
      <alignment horizontal="center" vertical="center"/>
    </xf>
    <xf numFmtId="3" fontId="8" fillId="0" borderId="0" xfId="0" applyNumberFormat="1" applyFont="1" applyFill="1" applyBorder="1" applyAlignment="1">
      <alignment horizontal="center" vertical="center"/>
    </xf>
    <xf numFmtId="3" fontId="8" fillId="0" borderId="0" xfId="0" applyNumberFormat="1" applyFont="1" applyFill="1" applyBorder="1" applyAlignment="1">
      <alignment horizontal="center" vertical="center"/>
    </xf>
    <xf numFmtId="3" fontId="12" fillId="3" borderId="0" xfId="0" applyNumberFormat="1" applyFont="1" applyFill="1" applyBorder="1" applyAlignment="1" applyProtection="1">
      <alignment horizontal="left" vertical="center"/>
      <protection locked="0"/>
    </xf>
    <xf numFmtId="9" fontId="12" fillId="3" borderId="0" xfId="4" applyFont="1" applyFill="1" applyBorder="1" applyAlignment="1" applyProtection="1">
      <alignment vertical="center"/>
      <protection locked="0"/>
    </xf>
    <xf numFmtId="170" fontId="8" fillId="12" borderId="1" xfId="2" applyNumberFormat="1" applyFont="1" applyFill="1" applyBorder="1" applyAlignment="1" applyProtection="1">
      <alignment horizontal="center" vertical="center"/>
      <protection locked="0"/>
    </xf>
    <xf numFmtId="0" fontId="33" fillId="5" borderId="54" xfId="1" quotePrefix="1" applyFont="1" applyFill="1" applyBorder="1" applyAlignment="1">
      <alignment horizontal="center" vertical="center" wrapText="1"/>
    </xf>
    <xf numFmtId="3" fontId="26" fillId="0" borderId="16" xfId="0" applyNumberFormat="1" applyFont="1" applyFill="1" applyBorder="1" applyAlignment="1" applyProtection="1">
      <alignment horizontal="center" vertical="center"/>
    </xf>
    <xf numFmtId="3" fontId="26" fillId="0" borderId="18" xfId="0" applyNumberFormat="1" applyFont="1" applyFill="1" applyBorder="1" applyAlignment="1" applyProtection="1">
      <alignment horizontal="center" vertical="center"/>
    </xf>
    <xf numFmtId="3" fontId="38" fillId="7" borderId="0" xfId="0" applyNumberFormat="1" applyFont="1" applyFill="1" applyBorder="1" applyAlignment="1">
      <alignment horizontal="center" vertical="center" wrapText="1"/>
    </xf>
    <xf numFmtId="3" fontId="9" fillId="0" borderId="0" xfId="0" applyNumberFormat="1" applyFont="1" applyAlignment="1">
      <alignment horizontal="center" vertical="center"/>
    </xf>
    <xf numFmtId="3" fontId="10" fillId="0" borderId="0" xfId="0" applyNumberFormat="1" applyFont="1" applyFill="1" applyBorder="1" applyAlignment="1">
      <alignment horizontal="center" vertical="center" wrapText="1"/>
    </xf>
    <xf numFmtId="3" fontId="8" fillId="0" borderId="0" xfId="0" applyNumberFormat="1" applyFont="1" applyFill="1" applyBorder="1" applyAlignment="1">
      <alignment horizontal="center" vertical="center"/>
    </xf>
    <xf numFmtId="3" fontId="8" fillId="0" borderId="12" xfId="0" applyNumberFormat="1" applyFont="1" applyBorder="1" applyAlignment="1" applyProtection="1">
      <alignment horizontal="center" vertical="center"/>
    </xf>
    <xf numFmtId="3" fontId="9" fillId="0" borderId="0" xfId="0" applyNumberFormat="1" applyFont="1" applyAlignment="1">
      <alignment horizontal="center" vertical="center"/>
    </xf>
    <xf numFmtId="3" fontId="8" fillId="0" borderId="0" xfId="0" applyNumberFormat="1" applyFont="1" applyFill="1" applyBorder="1" applyAlignment="1">
      <alignment horizontal="center" vertical="center"/>
    </xf>
    <xf numFmtId="1" fontId="33" fillId="5" borderId="51" xfId="1" quotePrefix="1" applyNumberFormat="1" applyFont="1" applyFill="1" applyBorder="1" applyAlignment="1">
      <alignment horizontal="center" vertical="center" wrapText="1"/>
    </xf>
    <xf numFmtId="3" fontId="26" fillId="0" borderId="16" xfId="0" applyNumberFormat="1" applyFont="1" applyFill="1" applyBorder="1" applyAlignment="1" applyProtection="1">
      <alignment horizontal="center" vertical="center"/>
    </xf>
    <xf numFmtId="3" fontId="26" fillId="0" borderId="18" xfId="0" applyNumberFormat="1" applyFont="1" applyFill="1" applyBorder="1" applyAlignment="1" applyProtection="1">
      <alignment horizontal="center" vertical="center"/>
    </xf>
    <xf numFmtId="3" fontId="8" fillId="0" borderId="0" xfId="0" applyNumberFormat="1" applyFont="1" applyFill="1" applyBorder="1" applyAlignment="1">
      <alignment horizontal="center" vertical="center"/>
    </xf>
    <xf numFmtId="173" fontId="8" fillId="0" borderId="29" xfId="5" applyFont="1" applyBorder="1" applyAlignment="1">
      <alignment horizontal="center"/>
    </xf>
    <xf numFmtId="173" fontId="9" fillId="0" borderId="0" xfId="5" applyNumberFormat="1" applyFont="1" applyFill="1" applyBorder="1" applyAlignment="1" applyProtection="1"/>
    <xf numFmtId="3" fontId="12" fillId="0" borderId="0" xfId="0" applyNumberFormat="1" applyFont="1" applyBorder="1" applyAlignment="1">
      <alignment horizontal="center" vertical="center"/>
    </xf>
    <xf numFmtId="164" fontId="8" fillId="0" borderId="0" xfId="0" applyNumberFormat="1" applyFont="1" applyBorder="1" applyAlignment="1">
      <alignment vertical="center"/>
    </xf>
    <xf numFmtId="3" fontId="8" fillId="0" borderId="0" xfId="0" quotePrefix="1" applyNumberFormat="1" applyFont="1" applyBorder="1" applyAlignment="1" applyProtection="1">
      <alignment vertical="center"/>
    </xf>
    <xf numFmtId="3" fontId="8" fillId="0" borderId="11" xfId="0" applyNumberFormat="1" applyFont="1" applyBorder="1" applyAlignment="1" applyProtection="1">
      <alignment horizontal="right" vertical="center"/>
    </xf>
    <xf numFmtId="14" fontId="8" fillId="0" borderId="0" xfId="0" applyNumberFormat="1" applyFont="1" applyAlignment="1">
      <alignment vertical="center"/>
    </xf>
    <xf numFmtId="3" fontId="26" fillId="0" borderId="17" xfId="0" applyNumberFormat="1" applyFont="1" applyFill="1" applyBorder="1" applyAlignment="1" applyProtection="1">
      <alignment horizontal="center" vertical="center"/>
    </xf>
    <xf numFmtId="3" fontId="22" fillId="17" borderId="17" xfId="0" applyNumberFormat="1" applyFont="1" applyFill="1" applyBorder="1" applyAlignment="1" applyProtection="1">
      <alignment horizontal="center" vertical="center"/>
    </xf>
    <xf numFmtId="177" fontId="26" fillId="0" borderId="17" xfId="0" applyNumberFormat="1" applyFont="1" applyFill="1" applyBorder="1" applyAlignment="1" applyProtection="1">
      <alignment horizontal="center" vertical="center"/>
    </xf>
    <xf numFmtId="3" fontId="8" fillId="0" borderId="0" xfId="0" applyNumberFormat="1" applyFont="1" applyBorder="1" applyAlignment="1" applyProtection="1">
      <alignment horizontal="right" vertical="center"/>
    </xf>
    <xf numFmtId="165" fontId="8" fillId="0" borderId="0" xfId="0" applyNumberFormat="1" applyFont="1" applyBorder="1" applyAlignment="1" applyProtection="1">
      <alignment vertical="center"/>
    </xf>
    <xf numFmtId="3" fontId="10" fillId="20" borderId="53" xfId="0" applyNumberFormat="1" applyFont="1" applyFill="1" applyBorder="1" applyAlignment="1">
      <alignment horizontal="center" vertical="center"/>
    </xf>
    <xf numFmtId="171" fontId="9" fillId="0" borderId="15" xfId="2" applyNumberFormat="1" applyFont="1" applyFill="1" applyBorder="1" applyAlignment="1">
      <alignment vertical="center"/>
    </xf>
    <xf numFmtId="171" fontId="9" fillId="0" borderId="15" xfId="2" applyNumberFormat="1" applyFont="1" applyFill="1" applyBorder="1" applyAlignment="1">
      <alignment horizontal="center" vertical="center"/>
    </xf>
    <xf numFmtId="171" fontId="9" fillId="0" borderId="12" xfId="2" applyNumberFormat="1" applyFont="1" applyFill="1" applyBorder="1" applyAlignment="1">
      <alignment vertical="center"/>
    </xf>
    <xf numFmtId="3" fontId="8" fillId="0" borderId="0" xfId="0" applyNumberFormat="1" applyFont="1" applyFill="1" applyBorder="1" applyAlignment="1">
      <alignment horizontal="center" vertical="center"/>
    </xf>
    <xf numFmtId="3" fontId="22" fillId="5" borderId="34" xfId="0" applyNumberFormat="1" applyFont="1" applyFill="1" applyBorder="1" applyAlignment="1" applyProtection="1">
      <alignment horizontal="center" vertical="center"/>
    </xf>
    <xf numFmtId="3" fontId="22" fillId="5" borderId="10" xfId="0" applyNumberFormat="1" applyFont="1" applyFill="1" applyBorder="1" applyAlignment="1" applyProtection="1">
      <alignment horizontal="center" vertical="center"/>
    </xf>
    <xf numFmtId="3" fontId="22" fillId="5" borderId="19" xfId="0" applyNumberFormat="1" applyFont="1" applyFill="1" applyBorder="1" applyAlignment="1" applyProtection="1">
      <alignment horizontal="center" vertical="center"/>
    </xf>
    <xf numFmtId="3" fontId="22" fillId="5" borderId="14" xfId="0" applyNumberFormat="1" applyFont="1" applyFill="1" applyBorder="1" applyAlignment="1" applyProtection="1">
      <alignment horizontal="center" vertical="center"/>
    </xf>
    <xf numFmtId="3" fontId="80" fillId="12" borderId="13" xfId="0" applyNumberFormat="1" applyFont="1" applyFill="1" applyBorder="1" applyAlignment="1" applyProtection="1">
      <alignment horizontal="center" vertical="center"/>
    </xf>
    <xf numFmtId="3" fontId="8" fillId="0" borderId="0" xfId="0" applyNumberFormat="1" applyFont="1" applyFill="1" applyBorder="1" applyAlignment="1">
      <alignment horizontal="center" vertical="center"/>
    </xf>
    <xf numFmtId="3" fontId="9" fillId="0" borderId="0" xfId="0" applyNumberFormat="1" applyFont="1" applyAlignment="1">
      <alignment horizontal="center" vertical="center"/>
    </xf>
    <xf numFmtId="3" fontId="8" fillId="0" borderId="0" xfId="0" applyNumberFormat="1" applyFont="1" applyFill="1" applyBorder="1" applyAlignment="1">
      <alignment horizontal="center" vertical="center"/>
    </xf>
    <xf numFmtId="3" fontId="82" fillId="0" borderId="0" xfId="0" applyNumberFormat="1" applyFont="1" applyAlignment="1">
      <alignment horizontal="center" vertical="center"/>
    </xf>
    <xf numFmtId="171" fontId="9" fillId="11" borderId="12" xfId="2" applyNumberFormat="1" applyFont="1" applyFill="1" applyBorder="1" applyAlignment="1">
      <alignment vertical="center"/>
    </xf>
    <xf numFmtId="171" fontId="8" fillId="0" borderId="0" xfId="2" applyNumberFormat="1" applyFont="1" applyFill="1" applyBorder="1" applyAlignment="1">
      <alignment horizontal="center" vertical="center"/>
    </xf>
    <xf numFmtId="3" fontId="10" fillId="20" borderId="53" xfId="0" applyNumberFormat="1" applyFont="1" applyFill="1" applyBorder="1" applyAlignment="1">
      <alignment horizontal="center" vertical="center" wrapText="1"/>
    </xf>
    <xf numFmtId="3" fontId="22" fillId="5" borderId="9" xfId="0" applyNumberFormat="1" applyFont="1" applyFill="1" applyBorder="1" applyAlignment="1" applyProtection="1">
      <alignment horizontal="center" vertical="center"/>
    </xf>
    <xf numFmtId="3" fontId="22" fillId="5" borderId="20" xfId="0" applyNumberFormat="1" applyFont="1" applyFill="1" applyBorder="1" applyAlignment="1" applyProtection="1">
      <alignment horizontal="center" vertical="center"/>
    </xf>
    <xf numFmtId="3" fontId="83" fillId="0" borderId="0" xfId="0" applyNumberFormat="1" applyFont="1" applyAlignment="1">
      <alignment horizontal="center" vertical="center" wrapText="1"/>
    </xf>
    <xf numFmtId="3" fontId="83" fillId="0" borderId="78" xfId="0" applyNumberFormat="1" applyFont="1" applyBorder="1" applyAlignment="1">
      <alignment horizontal="center" vertical="center" wrapText="1"/>
    </xf>
    <xf numFmtId="3" fontId="83" fillId="0" borderId="79" xfId="0" applyNumberFormat="1" applyFont="1" applyBorder="1" applyAlignment="1">
      <alignment horizontal="center" vertical="center" wrapText="1"/>
    </xf>
    <xf numFmtId="3" fontId="83" fillId="0" borderId="80" xfId="0" applyNumberFormat="1" applyFont="1" applyBorder="1" applyAlignment="1">
      <alignment horizontal="center" vertical="center" wrapText="1"/>
    </xf>
    <xf numFmtId="173" fontId="62" fillId="0" borderId="69" xfId="5" applyFont="1" applyFill="1" applyBorder="1" applyAlignment="1" applyProtection="1">
      <alignment horizontal="center"/>
      <protection locked="0"/>
    </xf>
    <xf numFmtId="173" fontId="62" fillId="11" borderId="68" xfId="5" applyFont="1" applyFill="1" applyBorder="1" applyAlignment="1">
      <alignment horizontal="center"/>
    </xf>
    <xf numFmtId="173" fontId="62" fillId="11" borderId="67" xfId="5" applyFont="1" applyFill="1" applyBorder="1" applyAlignment="1" applyProtection="1">
      <alignment horizontal="center"/>
      <protection locked="0"/>
    </xf>
    <xf numFmtId="173" fontId="9" fillId="0" borderId="0" xfId="5" applyNumberFormat="1" applyFont="1" applyFill="1" applyBorder="1" applyAlignment="1" applyProtection="1">
      <alignment horizontal="center"/>
      <protection locked="0"/>
    </xf>
    <xf numFmtId="173" fontId="8" fillId="0" borderId="0" xfId="5" applyFont="1" applyFill="1" applyBorder="1" applyAlignment="1">
      <alignment horizontal="center"/>
    </xf>
    <xf numFmtId="173" fontId="8" fillId="0" borderId="29" xfId="5" applyFont="1" applyFill="1" applyBorder="1" applyAlignment="1">
      <alignment horizontal="center"/>
    </xf>
    <xf numFmtId="173" fontId="8" fillId="0" borderId="20" xfId="5" applyFont="1" applyFill="1" applyBorder="1" applyAlignment="1">
      <alignment horizontal="center"/>
    </xf>
    <xf numFmtId="9" fontId="12" fillId="0" borderId="20" xfId="6" applyFont="1" applyFill="1" applyBorder="1" applyAlignment="1">
      <alignment horizontal="center"/>
    </xf>
    <xf numFmtId="9" fontId="58" fillId="0" borderId="0" xfId="6" applyFont="1" applyFill="1" applyBorder="1" applyAlignment="1">
      <alignment horizontal="center"/>
    </xf>
    <xf numFmtId="173" fontId="8" fillId="0" borderId="20" xfId="5" applyFont="1" applyBorder="1" applyAlignment="1">
      <alignment horizontal="center"/>
    </xf>
    <xf numFmtId="173" fontId="62" fillId="11" borderId="68" xfId="5" applyFont="1" applyFill="1" applyBorder="1" applyAlignment="1">
      <alignment horizontal="center" vertical="center"/>
    </xf>
    <xf numFmtId="173" fontId="57" fillId="0" borderId="0" xfId="5" applyAlignment="1">
      <alignment horizontal="center"/>
    </xf>
    <xf numFmtId="173" fontId="8" fillId="0" borderId="0" xfId="5" applyFont="1" applyAlignment="1">
      <alignment horizontal="center"/>
    </xf>
    <xf numFmtId="173" fontId="9" fillId="0" borderId="0" xfId="5" applyFont="1" applyAlignment="1">
      <alignment horizontal="center"/>
    </xf>
    <xf numFmtId="173" fontId="8" fillId="0" borderId="0" xfId="5" applyFont="1" applyFill="1" applyAlignment="1">
      <alignment horizontal="center"/>
    </xf>
    <xf numFmtId="9" fontId="8" fillId="0" borderId="20" xfId="6" applyFont="1" applyFill="1" applyBorder="1" applyAlignment="1">
      <alignment horizontal="center"/>
    </xf>
    <xf numFmtId="173" fontId="9" fillId="0" borderId="0" xfId="5" applyFont="1" applyFill="1" applyAlignment="1">
      <alignment horizontal="center"/>
    </xf>
    <xf numFmtId="9" fontId="8" fillId="0" borderId="0" xfId="4" applyFont="1" applyFill="1" applyAlignment="1">
      <alignment horizontal="center"/>
    </xf>
    <xf numFmtId="9" fontId="8" fillId="0" borderId="0" xfId="6" applyFont="1" applyFill="1" applyAlignment="1">
      <alignment horizontal="center"/>
    </xf>
    <xf numFmtId="3" fontId="8" fillId="0" borderId="20" xfId="6" applyNumberFormat="1" applyFont="1" applyFill="1" applyBorder="1" applyAlignment="1">
      <alignment horizontal="center"/>
    </xf>
    <xf numFmtId="173" fontId="9" fillId="0" borderId="20" xfId="5" applyFont="1" applyFill="1" applyBorder="1" applyAlignment="1">
      <alignment horizontal="center"/>
    </xf>
    <xf numFmtId="173" fontId="9" fillId="0" borderId="29" xfId="5" applyFont="1" applyBorder="1" applyAlignment="1">
      <alignment horizontal="center"/>
    </xf>
    <xf numFmtId="173" fontId="9" fillId="0" borderId="66" xfId="5" applyFont="1" applyBorder="1" applyAlignment="1">
      <alignment horizontal="center"/>
    </xf>
    <xf numFmtId="173" fontId="27" fillId="0" borderId="0" xfId="5" applyFont="1" applyAlignment="1">
      <alignment horizontal="center"/>
    </xf>
    <xf numFmtId="171" fontId="84" fillId="0" borderId="0" xfId="2" applyNumberFormat="1" applyFont="1" applyFill="1" applyBorder="1" applyAlignment="1">
      <alignment horizontal="center" vertical="center"/>
    </xf>
    <xf numFmtId="3" fontId="84" fillId="0" borderId="0" xfId="0" applyNumberFormat="1" applyFont="1" applyFill="1" applyBorder="1" applyAlignment="1">
      <alignment horizontal="center" vertical="center"/>
    </xf>
    <xf numFmtId="171" fontId="84" fillId="0" borderId="81" xfId="2" applyNumberFormat="1" applyFont="1" applyFill="1" applyBorder="1" applyAlignment="1">
      <alignment horizontal="center" vertical="center"/>
    </xf>
    <xf numFmtId="171" fontId="9" fillId="12" borderId="0" xfId="2" applyNumberFormat="1" applyFont="1" applyFill="1" applyBorder="1" applyAlignment="1">
      <alignment horizontal="center" vertical="center"/>
    </xf>
    <xf numFmtId="171" fontId="8" fillId="12" borderId="0" xfId="2" applyNumberFormat="1" applyFont="1" applyFill="1" applyBorder="1" applyAlignment="1">
      <alignment vertical="center"/>
    </xf>
    <xf numFmtId="171" fontId="84" fillId="12" borderId="0" xfId="2" applyNumberFormat="1" applyFont="1" applyFill="1" applyBorder="1" applyAlignment="1">
      <alignment horizontal="center" vertical="center"/>
    </xf>
    <xf numFmtId="3" fontId="8" fillId="12" borderId="0" xfId="0" applyNumberFormat="1" applyFont="1" applyFill="1" applyAlignment="1">
      <alignment vertical="center"/>
    </xf>
    <xf numFmtId="171" fontId="9" fillId="12" borderId="0" xfId="2" quotePrefix="1" applyNumberFormat="1" applyFont="1" applyFill="1" applyBorder="1" applyAlignment="1">
      <alignment horizontal="center" vertical="center"/>
    </xf>
    <xf numFmtId="3" fontId="12" fillId="3" borderId="34" xfId="0" applyNumberFormat="1" applyFont="1" applyFill="1" applyBorder="1" applyAlignment="1" applyProtection="1">
      <alignment horizontal="center" vertical="center"/>
      <protection locked="0"/>
    </xf>
    <xf numFmtId="3" fontId="12" fillId="3" borderId="19" xfId="0" applyNumberFormat="1" applyFont="1" applyFill="1" applyBorder="1" applyAlignment="1" applyProtection="1">
      <alignment horizontal="center" vertical="center"/>
      <protection locked="0"/>
    </xf>
    <xf numFmtId="3" fontId="12" fillId="3" borderId="35" xfId="0" applyNumberFormat="1" applyFont="1" applyFill="1" applyBorder="1" applyAlignment="1" applyProtection="1">
      <alignment horizontal="center" vertical="center"/>
      <protection locked="0"/>
    </xf>
    <xf numFmtId="173" fontId="13" fillId="15" borderId="0" xfId="5" applyFont="1" applyFill="1" applyBorder="1" applyAlignment="1">
      <alignment horizontal="center"/>
    </xf>
    <xf numFmtId="173" fontId="13" fillId="0" borderId="0" xfId="5" applyFont="1" applyFill="1" applyBorder="1" applyAlignment="1">
      <alignment horizontal="center"/>
    </xf>
    <xf numFmtId="9" fontId="9" fillId="0" borderId="0" xfId="4" applyFont="1" applyFill="1" applyBorder="1" applyAlignment="1">
      <alignment vertical="center"/>
    </xf>
    <xf numFmtId="166" fontId="8" fillId="16" borderId="0" xfId="7" applyNumberFormat="1" applyFont="1" applyFill="1" applyAlignment="1">
      <alignment horizontal="right" vertical="center"/>
    </xf>
    <xf numFmtId="3" fontId="26" fillId="0" borderId="18" xfId="0" applyNumberFormat="1" applyFont="1" applyFill="1" applyBorder="1" applyAlignment="1" applyProtection="1">
      <alignment horizontal="center" vertical="center"/>
    </xf>
    <xf numFmtId="3" fontId="12" fillId="3" borderId="15" xfId="0" applyNumberFormat="1" applyFont="1" applyFill="1" applyBorder="1" applyAlignment="1" applyProtection="1">
      <alignment horizontal="left" vertical="center" indent="1"/>
      <protection locked="0"/>
    </xf>
    <xf numFmtId="9" fontId="12" fillId="3" borderId="20" xfId="4" applyFont="1" applyFill="1" applyBorder="1" applyAlignment="1" applyProtection="1">
      <alignment horizontal="center" vertical="center"/>
      <protection locked="0"/>
    </xf>
    <xf numFmtId="3" fontId="8" fillId="0" borderId="20" xfId="0" applyNumberFormat="1" applyFont="1" applyBorder="1" applyAlignment="1" applyProtection="1">
      <alignment horizontal="center" vertical="center" wrapText="1"/>
    </xf>
    <xf numFmtId="3" fontId="12" fillId="3" borderId="15" xfId="0" applyNumberFormat="1" applyFont="1" applyFill="1" applyBorder="1" applyAlignment="1" applyProtection="1">
      <alignment horizontal="left" vertical="center" indent="1"/>
      <protection locked="0"/>
    </xf>
    <xf numFmtId="0" fontId="33" fillId="5" borderId="54" xfId="1" quotePrefix="1" applyFont="1" applyFill="1" applyBorder="1" applyAlignment="1">
      <alignment horizontal="center" vertical="center" wrapText="1"/>
    </xf>
    <xf numFmtId="3" fontId="9" fillId="0" borderId="0" xfId="0" applyNumberFormat="1" applyFont="1" applyAlignment="1">
      <alignment horizontal="center" vertical="center"/>
    </xf>
    <xf numFmtId="3" fontId="8" fillId="0" borderId="0" xfId="0" quotePrefix="1" applyNumberFormat="1" applyFont="1" applyAlignment="1">
      <alignment vertical="center"/>
    </xf>
    <xf numFmtId="3" fontId="8" fillId="0" borderId="0" xfId="0" quotePrefix="1" applyNumberFormat="1" applyFont="1" applyAlignment="1">
      <alignment horizontal="center" vertical="center"/>
    </xf>
    <xf numFmtId="170" fontId="8" fillId="0" borderId="0" xfId="2" applyNumberFormat="1" applyFont="1" applyFill="1" applyBorder="1" applyAlignment="1" applyProtection="1">
      <alignment horizontal="center" vertical="center"/>
      <protection locked="0"/>
    </xf>
    <xf numFmtId="0" fontId="9" fillId="0" borderId="0" xfId="0" applyFont="1" applyBorder="1" applyAlignment="1">
      <alignment horizontal="left" vertical="center"/>
    </xf>
    <xf numFmtId="171" fontId="9" fillId="0" borderId="0" xfId="2" applyNumberFormat="1" applyFont="1" applyBorder="1" applyAlignment="1">
      <alignment vertical="center"/>
    </xf>
    <xf numFmtId="171" fontId="9" fillId="0" borderId="0" xfId="2" applyNumberFormat="1" applyFont="1" applyBorder="1" applyAlignment="1">
      <alignment horizontal="center" vertical="center"/>
    </xf>
    <xf numFmtId="171" fontId="9" fillId="0" borderId="81" xfId="2" applyNumberFormat="1" applyFont="1" applyFill="1" applyBorder="1" applyAlignment="1">
      <alignment horizontal="center" vertical="center"/>
    </xf>
    <xf numFmtId="175" fontId="8" fillId="0" borderId="29" xfId="5" applyNumberFormat="1" applyFont="1" applyBorder="1" applyAlignment="1">
      <alignment horizontal="center"/>
    </xf>
    <xf numFmtId="179" fontId="8" fillId="0" borderId="0" xfId="0" applyNumberFormat="1" applyFont="1" applyAlignment="1">
      <alignment vertical="center"/>
    </xf>
    <xf numFmtId="3" fontId="9" fillId="0" borderId="0" xfId="0" applyNumberFormat="1" applyFont="1" applyFill="1" applyBorder="1" applyAlignment="1" applyProtection="1">
      <alignment vertical="center"/>
    </xf>
    <xf numFmtId="173" fontId="8" fillId="0" borderId="0" xfId="5" applyFont="1" applyFill="1" applyBorder="1" applyAlignment="1">
      <alignment horizontal="right"/>
    </xf>
    <xf numFmtId="3" fontId="87" fillId="0" borderId="0" xfId="0" applyNumberFormat="1" applyFont="1" applyFill="1" applyBorder="1" applyAlignment="1">
      <alignment vertical="center"/>
    </xf>
    <xf numFmtId="3" fontId="87" fillId="0" borderId="0" xfId="0" applyNumberFormat="1" applyFont="1" applyAlignment="1">
      <alignment vertical="center"/>
    </xf>
    <xf numFmtId="3" fontId="88" fillId="0" borderId="0" xfId="0" applyNumberFormat="1" applyFont="1" applyAlignment="1">
      <alignment vertical="center"/>
    </xf>
    <xf numFmtId="3" fontId="87" fillId="0" borderId="0" xfId="0" applyNumberFormat="1" applyFont="1" applyAlignment="1">
      <alignment horizontal="center" vertical="center"/>
    </xf>
    <xf numFmtId="3" fontId="89" fillId="0" borderId="0" xfId="0" applyNumberFormat="1" applyFont="1" applyAlignment="1">
      <alignment vertical="center"/>
    </xf>
    <xf numFmtId="3" fontId="89" fillId="0" borderId="0" xfId="0" applyNumberFormat="1" applyFont="1" applyAlignment="1">
      <alignment horizontal="center" vertical="center"/>
    </xf>
    <xf numFmtId="3" fontId="87" fillId="0" borderId="0" xfId="0" quotePrefix="1" applyNumberFormat="1" applyFont="1" applyAlignment="1">
      <alignment horizontal="center" vertical="center"/>
    </xf>
    <xf numFmtId="3" fontId="87" fillId="0" borderId="0" xfId="0" quotePrefix="1" applyNumberFormat="1" applyFont="1" applyAlignment="1">
      <alignment vertical="center"/>
    </xf>
    <xf numFmtId="166" fontId="87" fillId="0" borderId="0" xfId="0" applyNumberFormat="1" applyFont="1" applyAlignment="1">
      <alignment vertical="center"/>
    </xf>
    <xf numFmtId="3" fontId="89" fillId="0" borderId="0" xfId="0" applyNumberFormat="1" applyFont="1" applyAlignment="1">
      <alignment horizontal="left" vertical="center"/>
    </xf>
    <xf numFmtId="3" fontId="90" fillId="0" borderId="0" xfId="0" applyNumberFormat="1" applyFont="1" applyAlignment="1">
      <alignment horizontal="center" vertical="center" wrapText="1"/>
    </xf>
    <xf numFmtId="3" fontId="90" fillId="0" borderId="78" xfId="0" applyNumberFormat="1" applyFont="1" applyBorder="1" applyAlignment="1">
      <alignment horizontal="center" vertical="center" wrapText="1"/>
    </xf>
    <xf numFmtId="3" fontId="90" fillId="0" borderId="79" xfId="0" applyNumberFormat="1" applyFont="1" applyBorder="1" applyAlignment="1">
      <alignment horizontal="center" vertical="center" wrapText="1"/>
    </xf>
    <xf numFmtId="3" fontId="90" fillId="0" borderId="80" xfId="0" applyNumberFormat="1" applyFont="1" applyBorder="1" applyAlignment="1">
      <alignment horizontal="center" vertical="center" wrapText="1"/>
    </xf>
    <xf numFmtId="3" fontId="89" fillId="0" borderId="20" xfId="0" applyNumberFormat="1" applyFont="1" applyBorder="1" applyAlignment="1">
      <alignment horizontal="right" vertical="center"/>
    </xf>
    <xf numFmtId="3" fontId="91" fillId="20" borderId="53" xfId="0" applyNumberFormat="1" applyFont="1" applyFill="1" applyBorder="1" applyAlignment="1">
      <alignment horizontal="center" vertical="center"/>
    </xf>
    <xf numFmtId="173" fontId="92" fillId="11" borderId="68" xfId="5" applyFont="1" applyFill="1" applyBorder="1" applyAlignment="1">
      <alignment horizontal="center" vertical="center"/>
    </xf>
    <xf numFmtId="3" fontId="87" fillId="0" borderId="0" xfId="0" applyNumberFormat="1" applyFont="1" applyAlignment="1">
      <alignment horizontal="right" vertical="center"/>
    </xf>
    <xf numFmtId="3" fontId="93" fillId="0" borderId="0" xfId="0" applyNumberFormat="1" applyFont="1" applyAlignment="1">
      <alignment vertical="center"/>
    </xf>
    <xf numFmtId="166" fontId="87" fillId="16" borderId="0" xfId="0" applyNumberFormat="1" applyFont="1" applyFill="1" applyAlignment="1">
      <alignment horizontal="right" vertical="center"/>
    </xf>
    <xf numFmtId="166" fontId="87" fillId="0" borderId="0" xfId="0" applyNumberFormat="1" applyFont="1" applyAlignment="1">
      <alignment horizontal="right" vertical="center"/>
    </xf>
    <xf numFmtId="3" fontId="89" fillId="0" borderId="0" xfId="7" applyNumberFormat="1" applyFont="1" applyAlignment="1">
      <alignment horizontal="left" vertical="center"/>
    </xf>
    <xf numFmtId="3" fontId="87" fillId="0" borderId="0" xfId="7" applyNumberFormat="1" applyFont="1" applyAlignment="1">
      <alignment vertical="center"/>
    </xf>
    <xf numFmtId="3" fontId="87" fillId="0" borderId="0" xfId="7" applyNumberFormat="1" applyFont="1" applyAlignment="1">
      <alignment horizontal="center" vertical="center"/>
    </xf>
    <xf numFmtId="3" fontId="89" fillId="0" borderId="20" xfId="7" applyNumberFormat="1" applyFont="1" applyBorder="1" applyAlignment="1">
      <alignment horizontal="right" vertical="center"/>
    </xf>
    <xf numFmtId="166" fontId="87" fillId="16" borderId="0" xfId="7" applyNumberFormat="1" applyFont="1" applyFill="1" applyAlignment="1">
      <alignment horizontal="right" vertical="center"/>
    </xf>
    <xf numFmtId="166" fontId="87" fillId="0" borderId="0" xfId="7" applyNumberFormat="1" applyFont="1" applyAlignment="1">
      <alignment horizontal="right" vertical="center"/>
    </xf>
    <xf numFmtId="3" fontId="89" fillId="0" borderId="0" xfId="7" applyNumberFormat="1" applyFont="1" applyAlignment="1">
      <alignment horizontal="center" vertical="center"/>
    </xf>
    <xf numFmtId="9" fontId="87" fillId="0" borderId="0" xfId="4" applyFont="1" applyAlignment="1">
      <alignment horizontal="center" vertical="center"/>
    </xf>
    <xf numFmtId="3" fontId="94" fillId="16" borderId="0" xfId="0" applyNumberFormat="1" applyFont="1" applyFill="1" applyAlignment="1">
      <alignment horizontal="center" vertical="center"/>
    </xf>
    <xf numFmtId="9" fontId="94" fillId="16" borderId="0" xfId="4" applyFont="1" applyFill="1" applyAlignment="1">
      <alignment horizontal="center" vertical="center"/>
    </xf>
    <xf numFmtId="9" fontId="87" fillId="0" borderId="0" xfId="4" applyFont="1" applyAlignment="1">
      <alignment vertical="center"/>
    </xf>
    <xf numFmtId="9" fontId="89" fillId="0" borderId="0" xfId="4" applyFont="1" applyAlignment="1">
      <alignment horizontal="center" vertical="center"/>
    </xf>
    <xf numFmtId="173" fontId="95" fillId="0" borderId="0" xfId="5" quotePrefix="1" applyFont="1" applyAlignment="1" applyProtection="1">
      <alignment horizontal="left"/>
    </xf>
    <xf numFmtId="173" fontId="87" fillId="0" borderId="0" xfId="5" applyFont="1"/>
    <xf numFmtId="173" fontId="89" fillId="0" borderId="0" xfId="5" quotePrefix="1" applyFont="1" applyAlignment="1" applyProtection="1">
      <alignment horizontal="left"/>
    </xf>
    <xf numFmtId="173" fontId="89" fillId="0" borderId="66" xfId="5" applyFont="1" applyFill="1" applyBorder="1" applyAlignment="1">
      <alignment horizontal="left"/>
    </xf>
    <xf numFmtId="173" fontId="89" fillId="0" borderId="66" xfId="5" applyNumberFormat="1" applyFont="1" applyFill="1" applyBorder="1" applyAlignment="1" applyProtection="1">
      <protection locked="0"/>
    </xf>
    <xf numFmtId="173" fontId="87" fillId="0" borderId="0" xfId="5" applyFont="1" applyFill="1" applyBorder="1" applyAlignment="1"/>
    <xf numFmtId="180" fontId="87" fillId="0" borderId="0" xfId="11" applyNumberFormat="1" applyFont="1" applyFill="1" applyBorder="1" applyAlignment="1"/>
    <xf numFmtId="166" fontId="12" fillId="3" borderId="16" xfId="0" applyNumberFormat="1" applyFont="1" applyFill="1" applyBorder="1" applyAlignment="1" applyProtection="1">
      <alignment vertical="center"/>
      <protection locked="0"/>
    </xf>
    <xf numFmtId="166" fontId="12" fillId="3" borderId="17" xfId="0" applyNumberFormat="1" applyFont="1" applyFill="1" applyBorder="1" applyAlignment="1" applyProtection="1">
      <alignment vertical="center"/>
      <protection locked="0"/>
    </xf>
    <xf numFmtId="166" fontId="12" fillId="3" borderId="18" xfId="0" applyNumberFormat="1" applyFont="1" applyFill="1" applyBorder="1" applyAlignment="1" applyProtection="1">
      <alignment vertical="center"/>
      <protection locked="0"/>
    </xf>
    <xf numFmtId="3" fontId="38" fillId="7" borderId="0" xfId="0" applyNumberFormat="1" applyFont="1" applyFill="1" applyBorder="1" applyAlignment="1">
      <alignment horizontal="center" vertical="center" wrapText="1"/>
    </xf>
    <xf numFmtId="3" fontId="10" fillId="5" borderId="59" xfId="0" applyNumberFormat="1" applyFont="1" applyFill="1" applyBorder="1" applyAlignment="1">
      <alignment horizontal="center" vertical="center" wrapText="1"/>
    </xf>
    <xf numFmtId="3" fontId="38" fillId="8" borderId="0" xfId="0" applyNumberFormat="1" applyFont="1" applyFill="1" applyBorder="1" applyAlignment="1">
      <alignment horizontal="center" vertical="center" wrapText="1"/>
    </xf>
    <xf numFmtId="3" fontId="8" fillId="0" borderId="0" xfId="0" applyNumberFormat="1" applyFont="1" applyFill="1" applyBorder="1" applyAlignment="1">
      <alignment horizontal="center" vertical="center"/>
    </xf>
    <xf numFmtId="3" fontId="8" fillId="8" borderId="0" xfId="0" applyNumberFormat="1" applyFont="1" applyFill="1" applyAlignment="1">
      <alignment vertical="center"/>
    </xf>
    <xf numFmtId="3" fontId="38" fillId="8" borderId="0" xfId="0" applyNumberFormat="1" applyFont="1" applyFill="1" applyBorder="1" applyAlignment="1">
      <alignment horizontal="left" vertical="center"/>
    </xf>
    <xf numFmtId="3" fontId="38" fillId="7" borderId="0" xfId="0" applyNumberFormat="1" applyFont="1" applyFill="1" applyBorder="1" applyAlignment="1">
      <alignment horizontal="left" vertical="center"/>
    </xf>
    <xf numFmtId="3" fontId="38" fillId="13" borderId="0" xfId="0" applyNumberFormat="1" applyFont="1" applyFill="1" applyBorder="1" applyAlignment="1">
      <alignment horizontal="center" vertical="center"/>
    </xf>
    <xf numFmtId="3" fontId="38" fillId="5" borderId="0" xfId="0" applyNumberFormat="1" applyFont="1" applyFill="1" applyBorder="1" applyAlignment="1">
      <alignment horizontal="center" vertical="center"/>
    </xf>
    <xf numFmtId="171" fontId="8" fillId="21" borderId="0" xfId="2" applyNumberFormat="1" applyFont="1" applyFill="1" applyBorder="1" applyAlignment="1">
      <alignment vertical="center"/>
    </xf>
    <xf numFmtId="3" fontId="38" fillId="21" borderId="0" xfId="0" applyNumberFormat="1" applyFont="1" applyFill="1" applyBorder="1" applyAlignment="1">
      <alignment horizontal="center" vertical="center"/>
    </xf>
    <xf numFmtId="171" fontId="9" fillId="21" borderId="0" xfId="2" applyNumberFormat="1" applyFont="1" applyFill="1" applyBorder="1" applyAlignment="1">
      <alignment horizontal="center" vertical="center"/>
    </xf>
    <xf numFmtId="171" fontId="38" fillId="21" borderId="0" xfId="2" applyNumberFormat="1" applyFont="1" applyFill="1" applyBorder="1" applyAlignment="1">
      <alignment horizontal="center" vertical="center"/>
    </xf>
    <xf numFmtId="3" fontId="8" fillId="0" borderId="83" xfId="0" applyNumberFormat="1" applyFont="1" applyBorder="1" applyAlignment="1">
      <alignment vertical="center"/>
    </xf>
    <xf numFmtId="3" fontId="38" fillId="8" borderId="83" xfId="0" applyNumberFormat="1" applyFont="1" applyFill="1" applyBorder="1" applyAlignment="1">
      <alignment horizontal="left" vertical="center"/>
    </xf>
    <xf numFmtId="3" fontId="22" fillId="8" borderId="83" xfId="0" applyNumberFormat="1" applyFont="1" applyFill="1" applyBorder="1" applyAlignment="1">
      <alignment horizontal="center" vertical="center" wrapText="1"/>
    </xf>
    <xf numFmtId="3" fontId="22" fillId="8" borderId="83" xfId="0" applyNumberFormat="1" applyFont="1" applyFill="1" applyBorder="1" applyAlignment="1">
      <alignment horizontal="left" vertical="center"/>
    </xf>
    <xf numFmtId="3" fontId="8" fillId="8" borderId="83" xfId="0" applyNumberFormat="1" applyFont="1" applyFill="1" applyBorder="1" applyAlignment="1">
      <alignment vertical="center"/>
    </xf>
    <xf numFmtId="3" fontId="12" fillId="8" borderId="0" xfId="0" applyNumberFormat="1" applyFont="1" applyFill="1" applyAlignment="1">
      <alignment vertical="center"/>
    </xf>
    <xf numFmtId="171" fontId="8" fillId="8" borderId="0" xfId="2" applyNumberFormat="1" applyFont="1" applyFill="1" applyBorder="1" applyAlignment="1">
      <alignment vertical="center"/>
    </xf>
    <xf numFmtId="171" fontId="38" fillId="8" borderId="0" xfId="2" applyNumberFormat="1" applyFont="1" applyFill="1" applyBorder="1" applyAlignment="1">
      <alignment horizontal="center" vertical="center"/>
    </xf>
    <xf numFmtId="3" fontId="8" fillId="8" borderId="0" xfId="0" applyNumberFormat="1" applyFont="1" applyFill="1" applyAlignment="1">
      <alignment horizontal="center" vertical="center"/>
    </xf>
    <xf numFmtId="3" fontId="8" fillId="8" borderId="0" xfId="0" applyNumberFormat="1" applyFont="1" applyFill="1" applyAlignment="1">
      <alignment horizontal="left" vertical="center"/>
    </xf>
    <xf numFmtId="9" fontId="9" fillId="8" borderId="0" xfId="4" applyFont="1" applyFill="1" applyBorder="1" applyAlignment="1">
      <alignment horizontal="center" vertical="center"/>
    </xf>
    <xf numFmtId="9" fontId="9" fillId="8" borderId="0" xfId="4" applyNumberFormat="1" applyFont="1" applyFill="1" applyBorder="1" applyAlignment="1">
      <alignment horizontal="center" vertical="center"/>
    </xf>
    <xf numFmtId="3" fontId="10" fillId="5" borderId="60" xfId="0" applyNumberFormat="1" applyFont="1" applyFill="1" applyBorder="1" applyAlignment="1">
      <alignment horizontal="center" vertical="center" wrapText="1"/>
    </xf>
    <xf numFmtId="3" fontId="10" fillId="5" borderId="0" xfId="0" applyNumberFormat="1" applyFont="1" applyFill="1" applyBorder="1" applyAlignment="1">
      <alignment horizontal="center" vertical="center" wrapText="1"/>
    </xf>
    <xf numFmtId="3" fontId="8" fillId="7" borderId="0" xfId="0" applyNumberFormat="1" applyFont="1" applyFill="1" applyBorder="1" applyAlignment="1">
      <alignment vertical="center"/>
    </xf>
    <xf numFmtId="3" fontId="8" fillId="7" borderId="0" xfId="0" applyNumberFormat="1" applyFont="1" applyFill="1" applyBorder="1" applyAlignment="1">
      <alignment horizontal="center" vertical="center"/>
    </xf>
    <xf numFmtId="3" fontId="38" fillId="7" borderId="0" xfId="0" applyNumberFormat="1" applyFont="1" applyFill="1" applyBorder="1" applyAlignment="1">
      <alignment horizontal="center" vertical="center"/>
    </xf>
    <xf numFmtId="3" fontId="96" fillId="21" borderId="0" xfId="0" applyNumberFormat="1" applyFont="1" applyFill="1" applyAlignment="1">
      <alignment horizontal="left" vertical="center" indent="1"/>
    </xf>
    <xf numFmtId="3" fontId="41" fillId="21" borderId="0" xfId="0" applyNumberFormat="1" applyFont="1" applyFill="1" applyBorder="1" applyAlignment="1">
      <alignment horizontal="center" vertical="center"/>
    </xf>
    <xf numFmtId="3" fontId="12" fillId="21" borderId="0" xfId="0" applyNumberFormat="1" applyFont="1" applyFill="1" applyAlignment="1">
      <alignment horizontal="left" vertical="center" indent="1"/>
    </xf>
    <xf numFmtId="9" fontId="12" fillId="21" borderId="0" xfId="0" applyNumberFormat="1" applyFont="1" applyFill="1" applyBorder="1" applyAlignment="1">
      <alignment horizontal="center" vertical="center"/>
    </xf>
    <xf numFmtId="0" fontId="27" fillId="0" borderId="0" xfId="0" applyFont="1" applyFill="1" applyAlignment="1">
      <alignment wrapText="1"/>
    </xf>
    <xf numFmtId="0" fontId="47" fillId="0" borderId="21" xfId="0" applyFont="1" applyFill="1" applyBorder="1" applyAlignment="1">
      <alignment horizontal="center" vertical="center" wrapText="1"/>
    </xf>
    <xf numFmtId="180" fontId="8" fillId="0" borderId="0" xfId="11" applyNumberFormat="1" applyFont="1" applyAlignment="1">
      <alignment horizontal="center" vertical="center"/>
    </xf>
    <xf numFmtId="180" fontId="8" fillId="0" borderId="0" xfId="0" applyNumberFormat="1" applyFont="1" applyAlignment="1">
      <alignment horizontal="center" vertical="center"/>
    </xf>
    <xf numFmtId="0" fontId="8" fillId="0" borderId="0" xfId="0" applyNumberFormat="1" applyFont="1" applyAlignment="1">
      <alignment horizontal="center" vertical="center"/>
    </xf>
    <xf numFmtId="1" fontId="22" fillId="5" borderId="0" xfId="0" applyNumberFormat="1" applyFont="1" applyFill="1" applyBorder="1" applyAlignment="1" applyProtection="1">
      <alignment horizontal="center" vertical="center"/>
    </xf>
    <xf numFmtId="0" fontId="7" fillId="0" borderId="0" xfId="0" applyFont="1" applyBorder="1" applyAlignment="1">
      <alignment horizontal="center" vertical="center"/>
    </xf>
    <xf numFmtId="3" fontId="19" fillId="0" borderId="0" xfId="0" applyNumberFormat="1" applyFont="1" applyBorder="1" applyAlignment="1" applyProtection="1">
      <alignment horizontal="left" vertical="center"/>
    </xf>
    <xf numFmtId="0" fontId="15" fillId="0" borderId="0" xfId="0" applyFont="1" applyBorder="1" applyAlignment="1">
      <alignment horizontal="left" vertical="center"/>
    </xf>
    <xf numFmtId="1" fontId="25" fillId="0" borderId="15" xfId="0" applyNumberFormat="1" applyFont="1" applyFill="1" applyBorder="1" applyAlignment="1" applyProtection="1">
      <alignment horizontal="center" vertical="center"/>
    </xf>
    <xf numFmtId="1" fontId="25" fillId="0" borderId="11" xfId="0" applyNumberFormat="1" applyFont="1" applyFill="1" applyBorder="1" applyAlignment="1" applyProtection="1">
      <alignment horizontal="center" vertical="center"/>
    </xf>
    <xf numFmtId="0" fontId="37" fillId="0" borderId="11" xfId="0" applyFont="1" applyFill="1" applyBorder="1" applyAlignment="1">
      <alignment horizontal="center" vertical="center"/>
    </xf>
    <xf numFmtId="0" fontId="37" fillId="0" borderId="12" xfId="0" applyFont="1" applyFill="1" applyBorder="1" applyAlignment="1">
      <alignment horizontal="center" vertical="center"/>
    </xf>
    <xf numFmtId="170" fontId="9" fillId="0" borderId="7" xfId="2" applyNumberFormat="1" applyFont="1" applyFill="1" applyBorder="1" applyAlignment="1" applyProtection="1">
      <alignment horizontal="center" vertical="center"/>
    </xf>
    <xf numFmtId="170" fontId="9" fillId="0" borderId="2" xfId="2" applyNumberFormat="1" applyFont="1" applyFill="1" applyBorder="1" applyAlignment="1" applyProtection="1">
      <alignment horizontal="center" vertical="center"/>
    </xf>
    <xf numFmtId="3" fontId="8" fillId="0" borderId="7" xfId="0" applyNumberFormat="1" applyFont="1" applyBorder="1" applyAlignment="1" applyProtection="1">
      <alignment horizontal="left" vertical="center"/>
    </xf>
    <xf numFmtId="3" fontId="8" fillId="0" borderId="5" xfId="0" applyNumberFormat="1" applyFont="1" applyBorder="1" applyAlignment="1" applyProtection="1">
      <alignment horizontal="left" vertical="center"/>
    </xf>
    <xf numFmtId="3" fontId="12" fillId="3" borderId="15" xfId="0" applyNumberFormat="1" applyFont="1" applyFill="1" applyBorder="1" applyAlignment="1" applyProtection="1">
      <alignment horizontal="left" vertical="center" indent="1"/>
      <protection locked="0"/>
    </xf>
    <xf numFmtId="3" fontId="12" fillId="3" borderId="11" xfId="0" applyNumberFormat="1" applyFont="1" applyFill="1" applyBorder="1" applyAlignment="1" applyProtection="1">
      <alignment horizontal="left" vertical="center" indent="1"/>
      <protection locked="0"/>
    </xf>
    <xf numFmtId="3" fontId="12" fillId="3" borderId="43" xfId="0" applyNumberFormat="1" applyFont="1" applyFill="1" applyBorder="1" applyAlignment="1" applyProtection="1">
      <alignment horizontal="left" vertical="center" indent="1"/>
      <protection locked="0"/>
    </xf>
    <xf numFmtId="170" fontId="12" fillId="3" borderId="7" xfId="2" applyNumberFormat="1" applyFont="1" applyFill="1" applyBorder="1" applyAlignment="1" applyProtection="1">
      <alignment horizontal="center" vertical="center"/>
      <protection locked="0"/>
    </xf>
    <xf numFmtId="170" fontId="12" fillId="3" borderId="2" xfId="2" applyNumberFormat="1" applyFont="1" applyFill="1" applyBorder="1" applyAlignment="1" applyProtection="1">
      <alignment horizontal="center" vertical="center"/>
      <protection locked="0"/>
    </xf>
    <xf numFmtId="4" fontId="9" fillId="0" borderId="7" xfId="0" applyNumberFormat="1" applyFont="1" applyFill="1" applyBorder="1" applyAlignment="1" applyProtection="1">
      <alignment horizontal="center" vertical="center"/>
    </xf>
    <xf numFmtId="4" fontId="9" fillId="0" borderId="2" xfId="0" applyNumberFormat="1" applyFont="1" applyFill="1" applyBorder="1" applyAlignment="1" applyProtection="1">
      <alignment horizontal="center" vertical="center"/>
    </xf>
    <xf numFmtId="166" fontId="12" fillId="3" borderId="7" xfId="0" applyNumberFormat="1" applyFont="1" applyFill="1" applyBorder="1" applyAlignment="1" applyProtection="1">
      <alignment horizontal="center" vertical="center"/>
      <protection locked="0"/>
    </xf>
    <xf numFmtId="166" fontId="12" fillId="3" borderId="2" xfId="0" applyNumberFormat="1" applyFont="1" applyFill="1" applyBorder="1" applyAlignment="1" applyProtection="1">
      <alignment horizontal="center" vertical="center"/>
      <protection locked="0"/>
    </xf>
    <xf numFmtId="3" fontId="26" fillId="0" borderId="16" xfId="0" applyNumberFormat="1" applyFont="1" applyFill="1" applyBorder="1" applyAlignment="1" applyProtection="1">
      <alignment horizontal="center" vertical="center"/>
    </xf>
    <xf numFmtId="3" fontId="26" fillId="0" borderId="18" xfId="0" applyNumberFormat="1" applyFont="1" applyFill="1" applyBorder="1" applyAlignment="1" applyProtection="1">
      <alignment horizontal="center" vertical="center"/>
    </xf>
    <xf numFmtId="170" fontId="12" fillId="0" borderId="82" xfId="2" applyNumberFormat="1" applyFont="1" applyFill="1" applyBorder="1" applyAlignment="1" applyProtection="1">
      <alignment horizontal="left" vertical="center" indent="1"/>
      <protection locked="0"/>
    </xf>
    <xf numFmtId="170" fontId="12" fillId="0" borderId="43" xfId="2" applyNumberFormat="1" applyFont="1" applyFill="1" applyBorder="1" applyAlignment="1" applyProtection="1">
      <alignment horizontal="left" vertical="center" indent="1"/>
      <protection locked="0"/>
    </xf>
    <xf numFmtId="170" fontId="8" fillId="0" borderId="7" xfId="2" applyNumberFormat="1" applyFont="1" applyFill="1" applyBorder="1" applyAlignment="1" applyProtection="1">
      <alignment horizontal="center" vertical="center"/>
    </xf>
    <xf numFmtId="170" fontId="8" fillId="0" borderId="2" xfId="2" applyNumberFormat="1" applyFont="1" applyFill="1" applyBorder="1" applyAlignment="1" applyProtection="1">
      <alignment horizontal="center" vertical="center"/>
    </xf>
    <xf numFmtId="3" fontId="8" fillId="0" borderId="15" xfId="0" applyNumberFormat="1" applyFont="1" applyFill="1" applyBorder="1" applyAlignment="1" applyProtection="1">
      <alignment horizontal="center" vertical="center"/>
    </xf>
    <xf numFmtId="3" fontId="8" fillId="0" borderId="12" xfId="0" applyNumberFormat="1" applyFont="1" applyFill="1" applyBorder="1" applyAlignment="1" applyProtection="1">
      <alignment horizontal="center" vertical="center"/>
    </xf>
    <xf numFmtId="3" fontId="12" fillId="3" borderId="35" xfId="0" applyNumberFormat="1" applyFont="1" applyFill="1" applyBorder="1" applyAlignment="1" applyProtection="1">
      <alignment horizontal="center" vertical="center"/>
      <protection locked="0"/>
    </xf>
    <xf numFmtId="3" fontId="12" fillId="3" borderId="13" xfId="0" applyNumberFormat="1" applyFont="1" applyFill="1" applyBorder="1" applyAlignment="1" applyProtection="1">
      <alignment horizontal="center" vertical="center"/>
      <protection locked="0"/>
    </xf>
    <xf numFmtId="3" fontId="12" fillId="3" borderId="35" xfId="0" applyNumberFormat="1" applyFont="1" applyFill="1" applyBorder="1" applyAlignment="1" applyProtection="1">
      <alignment horizontal="left" vertical="center" indent="1"/>
      <protection locked="0"/>
    </xf>
    <xf numFmtId="3" fontId="12" fillId="3" borderId="13" xfId="0" applyNumberFormat="1" applyFont="1" applyFill="1" applyBorder="1" applyAlignment="1" applyProtection="1">
      <alignment horizontal="left" vertical="center" indent="1"/>
      <protection locked="0"/>
    </xf>
    <xf numFmtId="3" fontId="8" fillId="0" borderId="15" xfId="0" applyNumberFormat="1" applyFont="1" applyBorder="1" applyAlignment="1" applyProtection="1">
      <alignment horizontal="center" vertical="center"/>
    </xf>
    <xf numFmtId="3" fontId="8" fillId="0" borderId="12" xfId="0" applyNumberFormat="1" applyFont="1" applyBorder="1" applyAlignment="1" applyProtection="1">
      <alignment horizontal="center" vertical="center"/>
    </xf>
    <xf numFmtId="3" fontId="12" fillId="3" borderId="34" xfId="0" applyNumberFormat="1" applyFont="1" applyFill="1" applyBorder="1" applyAlignment="1" applyProtection="1">
      <alignment horizontal="left" vertical="center" indent="1"/>
      <protection locked="0"/>
    </xf>
    <xf numFmtId="3" fontId="12" fillId="3" borderId="10" xfId="0" applyNumberFormat="1" applyFont="1" applyFill="1" applyBorder="1" applyAlignment="1" applyProtection="1">
      <alignment horizontal="left" vertical="center" indent="1"/>
      <protection locked="0"/>
    </xf>
    <xf numFmtId="4" fontId="8" fillId="0" borderId="7" xfId="0" applyNumberFormat="1" applyFont="1" applyFill="1" applyBorder="1" applyAlignment="1" applyProtection="1">
      <alignment horizontal="center" vertical="center"/>
    </xf>
    <xf numFmtId="4" fontId="8" fillId="0" borderId="2" xfId="0" applyNumberFormat="1" applyFont="1" applyFill="1" applyBorder="1" applyAlignment="1" applyProtection="1">
      <alignment horizontal="center" vertical="center"/>
    </xf>
    <xf numFmtId="3" fontId="9" fillId="0" borderId="7" xfId="0" applyNumberFormat="1" applyFont="1" applyFill="1" applyBorder="1" applyAlignment="1" applyProtection="1">
      <alignment horizontal="left" vertical="center"/>
    </xf>
    <xf numFmtId="3" fontId="9" fillId="0" borderId="5" xfId="0" applyNumberFormat="1" applyFont="1" applyFill="1" applyBorder="1" applyAlignment="1" applyProtection="1">
      <alignment horizontal="left" vertical="center"/>
    </xf>
    <xf numFmtId="3" fontId="9" fillId="0" borderId="2" xfId="0" applyNumberFormat="1" applyFont="1" applyFill="1" applyBorder="1" applyAlignment="1" applyProtection="1">
      <alignment horizontal="left" vertical="center"/>
    </xf>
    <xf numFmtId="3" fontId="26" fillId="19" borderId="15" xfId="0" applyNumberFormat="1" applyFont="1" applyFill="1" applyBorder="1" applyAlignment="1" applyProtection="1">
      <alignment horizontal="center" vertical="center"/>
    </xf>
    <xf numFmtId="3" fontId="26" fillId="19" borderId="11" xfId="0" applyNumberFormat="1" applyFont="1" applyFill="1" applyBorder="1" applyAlignment="1" applyProtection="1">
      <alignment horizontal="center" vertical="center"/>
    </xf>
    <xf numFmtId="3" fontId="26" fillId="19" borderId="12" xfId="0" applyNumberFormat="1" applyFont="1" applyFill="1" applyBorder="1" applyAlignment="1" applyProtection="1">
      <alignment horizontal="center" vertical="center"/>
    </xf>
    <xf numFmtId="3" fontId="26" fillId="11" borderId="15" xfId="0" applyNumberFormat="1" applyFont="1" applyFill="1" applyBorder="1" applyAlignment="1" applyProtection="1">
      <alignment horizontal="center" vertical="center"/>
    </xf>
    <xf numFmtId="3" fontId="26" fillId="11" borderId="11" xfId="0" applyNumberFormat="1" applyFont="1" applyFill="1" applyBorder="1" applyAlignment="1" applyProtection="1">
      <alignment horizontal="center" vertical="center"/>
    </xf>
    <xf numFmtId="3" fontId="26" fillId="11" borderId="12" xfId="0" applyNumberFormat="1" applyFont="1" applyFill="1" applyBorder="1" applyAlignment="1" applyProtection="1">
      <alignment horizontal="center" vertical="center"/>
    </xf>
    <xf numFmtId="3" fontId="26" fillId="18" borderId="15" xfId="0" applyNumberFormat="1" applyFont="1" applyFill="1" applyBorder="1" applyAlignment="1" applyProtection="1">
      <alignment horizontal="center" vertical="center"/>
    </xf>
    <xf numFmtId="3" fontId="26" fillId="18" borderId="11" xfId="0" applyNumberFormat="1" applyFont="1" applyFill="1" applyBorder="1" applyAlignment="1" applyProtection="1">
      <alignment horizontal="center" vertical="center"/>
    </xf>
    <xf numFmtId="3" fontId="26" fillId="18" borderId="12" xfId="0" applyNumberFormat="1" applyFont="1" applyFill="1" applyBorder="1" applyAlignment="1" applyProtection="1">
      <alignment horizontal="center" vertical="center"/>
    </xf>
    <xf numFmtId="170" fontId="8" fillId="0" borderId="15" xfId="2" applyNumberFormat="1" applyFont="1" applyBorder="1" applyAlignment="1" applyProtection="1">
      <alignment horizontal="left" vertical="center"/>
    </xf>
    <xf numFmtId="170" fontId="8" fillId="0" borderId="12" xfId="2" applyNumberFormat="1" applyFont="1" applyBorder="1" applyAlignment="1" applyProtection="1">
      <alignment horizontal="left" vertical="center"/>
    </xf>
    <xf numFmtId="10" fontId="12" fillId="3" borderId="15" xfId="4" applyNumberFormat="1" applyFont="1" applyFill="1" applyBorder="1" applyAlignment="1" applyProtection="1">
      <alignment horizontal="center" vertical="center"/>
      <protection locked="0"/>
    </xf>
    <xf numFmtId="10" fontId="12" fillId="3" borderId="12" xfId="4" applyNumberFormat="1" applyFont="1" applyFill="1" applyBorder="1" applyAlignment="1" applyProtection="1">
      <alignment horizontal="center" vertical="center"/>
      <protection locked="0"/>
    </xf>
    <xf numFmtId="3" fontId="12" fillId="3" borderId="15" xfId="0" applyNumberFormat="1" applyFont="1" applyFill="1" applyBorder="1" applyAlignment="1" applyProtection="1">
      <alignment horizontal="center" vertical="center"/>
      <protection locked="0"/>
    </xf>
    <xf numFmtId="3" fontId="12" fillId="3" borderId="12" xfId="0" applyNumberFormat="1" applyFont="1" applyFill="1" applyBorder="1" applyAlignment="1" applyProtection="1">
      <alignment horizontal="center" vertical="center"/>
      <protection locked="0"/>
    </xf>
    <xf numFmtId="3" fontId="12" fillId="3" borderId="19" xfId="0" applyNumberFormat="1" applyFont="1" applyFill="1" applyBorder="1" applyAlignment="1" applyProtection="1">
      <alignment horizontal="left" vertical="center" indent="1"/>
      <protection locked="0"/>
    </xf>
    <xf numFmtId="3" fontId="12" fillId="3" borderId="14" xfId="0" applyNumberFormat="1" applyFont="1" applyFill="1" applyBorder="1" applyAlignment="1" applyProtection="1">
      <alignment horizontal="left" vertical="center" indent="1"/>
      <protection locked="0"/>
    </xf>
    <xf numFmtId="3" fontId="12" fillId="3" borderId="34" xfId="0" applyNumberFormat="1" applyFont="1" applyFill="1" applyBorder="1" applyAlignment="1" applyProtection="1">
      <alignment horizontal="center" vertical="center"/>
      <protection locked="0"/>
    </xf>
    <xf numFmtId="3" fontId="12" fillId="3" borderId="10" xfId="0" applyNumberFormat="1" applyFont="1" applyFill="1" applyBorder="1" applyAlignment="1" applyProtection="1">
      <alignment horizontal="center" vertical="center"/>
      <protection locked="0"/>
    </xf>
    <xf numFmtId="3" fontId="8" fillId="0" borderId="11" xfId="0" applyNumberFormat="1" applyFont="1" applyBorder="1" applyAlignment="1" applyProtection="1">
      <alignment horizontal="center" vertical="center"/>
    </xf>
    <xf numFmtId="3" fontId="12" fillId="3" borderId="19" xfId="0" applyNumberFormat="1" applyFont="1" applyFill="1" applyBorder="1" applyAlignment="1" applyProtection="1">
      <alignment horizontal="center" vertical="center"/>
      <protection locked="0"/>
    </xf>
    <xf numFmtId="3" fontId="12" fillId="3" borderId="14" xfId="0" applyNumberFormat="1" applyFont="1" applyFill="1" applyBorder="1" applyAlignment="1" applyProtection="1">
      <alignment horizontal="center" vertical="center"/>
      <protection locked="0"/>
    </xf>
    <xf numFmtId="9" fontId="12" fillId="3" borderId="15" xfId="0" applyNumberFormat="1" applyFont="1" applyFill="1" applyBorder="1" applyAlignment="1" applyProtection="1">
      <alignment horizontal="center" vertical="center"/>
      <protection locked="0"/>
    </xf>
    <xf numFmtId="9" fontId="12" fillId="3" borderId="12" xfId="0" applyNumberFormat="1" applyFont="1" applyFill="1" applyBorder="1" applyAlignment="1" applyProtection="1">
      <alignment horizontal="center" vertical="center"/>
      <protection locked="0"/>
    </xf>
    <xf numFmtId="1" fontId="22" fillId="5" borderId="55" xfId="0" applyNumberFormat="1" applyFont="1" applyFill="1" applyBorder="1" applyAlignment="1" applyProtection="1">
      <alignment horizontal="center" vertical="center"/>
    </xf>
    <xf numFmtId="1" fontId="22" fillId="5" borderId="56" xfId="0" applyNumberFormat="1" applyFont="1" applyFill="1" applyBorder="1" applyAlignment="1" applyProtection="1">
      <alignment horizontal="center" vertical="center"/>
    </xf>
    <xf numFmtId="0" fontId="7" fillId="0" borderId="56" xfId="0" applyFont="1" applyBorder="1" applyAlignment="1">
      <alignment horizontal="center" vertical="center"/>
    </xf>
    <xf numFmtId="170" fontId="8" fillId="0" borderId="34" xfId="2" applyNumberFormat="1" applyFont="1" applyBorder="1" applyAlignment="1" applyProtection="1">
      <alignment horizontal="left" vertical="center"/>
    </xf>
    <xf numFmtId="170" fontId="8" fillId="0" borderId="10" xfId="2" applyNumberFormat="1" applyFont="1" applyBorder="1" applyAlignment="1" applyProtection="1">
      <alignment horizontal="left" vertical="center"/>
    </xf>
    <xf numFmtId="3" fontId="8" fillId="0" borderId="15" xfId="0" applyNumberFormat="1" applyFont="1" applyBorder="1" applyAlignment="1" applyProtection="1">
      <alignment horizontal="left" vertical="center"/>
    </xf>
    <xf numFmtId="3" fontId="8" fillId="0" borderId="11" xfId="0" applyNumberFormat="1" applyFont="1" applyBorder="1" applyAlignment="1" applyProtection="1">
      <alignment horizontal="left" vertical="center"/>
    </xf>
    <xf numFmtId="3" fontId="8" fillId="0" borderId="12" xfId="0" applyNumberFormat="1" applyFont="1" applyBorder="1" applyAlignment="1" applyProtection="1">
      <alignment horizontal="left" vertical="center"/>
    </xf>
    <xf numFmtId="3" fontId="8" fillId="0" borderId="20" xfId="0" applyNumberFormat="1" applyFont="1" applyFill="1" applyBorder="1" applyAlignment="1" applyProtection="1">
      <alignment horizontal="center" vertical="center"/>
    </xf>
    <xf numFmtId="3" fontId="8" fillId="0" borderId="9" xfId="0" applyNumberFormat="1" applyFont="1" applyFill="1" applyBorder="1" applyAlignment="1" applyProtection="1">
      <alignment horizontal="center" vertical="center"/>
    </xf>
    <xf numFmtId="166" fontId="12" fillId="3" borderId="5" xfId="0" applyNumberFormat="1" applyFont="1" applyFill="1" applyBorder="1" applyAlignment="1" applyProtection="1">
      <alignment horizontal="center" vertical="center"/>
      <protection locked="0"/>
    </xf>
    <xf numFmtId="1" fontId="8" fillId="0" borderId="0" xfId="0" applyNumberFormat="1" applyFont="1" applyFill="1" applyBorder="1" applyAlignment="1" applyProtection="1">
      <alignment horizontal="center" vertical="center"/>
    </xf>
    <xf numFmtId="3" fontId="9" fillId="0" borderId="15" xfId="0" applyNumberFormat="1" applyFont="1" applyFill="1" applyBorder="1" applyAlignment="1" applyProtection="1">
      <alignment horizontal="center" vertical="center"/>
    </xf>
    <xf numFmtId="3" fontId="9" fillId="0" borderId="11" xfId="0" applyNumberFormat="1" applyFont="1" applyFill="1" applyBorder="1" applyAlignment="1" applyProtection="1">
      <alignment horizontal="center" vertical="center"/>
    </xf>
    <xf numFmtId="3" fontId="9" fillId="0" borderId="12" xfId="0" applyNumberFormat="1" applyFont="1" applyFill="1" applyBorder="1" applyAlignment="1" applyProtection="1">
      <alignment horizontal="center" vertical="center"/>
    </xf>
    <xf numFmtId="3" fontId="8" fillId="0" borderId="19" xfId="0" applyNumberFormat="1" applyFont="1" applyFill="1" applyBorder="1" applyAlignment="1" applyProtection="1">
      <alignment horizontal="center" vertical="center"/>
    </xf>
    <xf numFmtId="3" fontId="8" fillId="0" borderId="14" xfId="0" applyNumberFormat="1" applyFont="1" applyFill="1" applyBorder="1" applyAlignment="1" applyProtection="1">
      <alignment horizontal="center" vertical="center"/>
    </xf>
    <xf numFmtId="170" fontId="12" fillId="0" borderId="41" xfId="2" applyNumberFormat="1" applyFont="1" applyFill="1" applyBorder="1" applyAlignment="1" applyProtection="1">
      <alignment horizontal="left" vertical="center" indent="1"/>
      <protection locked="0"/>
    </xf>
    <xf numFmtId="170" fontId="12" fillId="0" borderId="42" xfId="2" applyNumberFormat="1" applyFont="1" applyFill="1" applyBorder="1" applyAlignment="1" applyProtection="1">
      <alignment horizontal="left" vertical="center" indent="1"/>
      <protection locked="0"/>
    </xf>
    <xf numFmtId="0" fontId="37" fillId="0" borderId="20" xfId="0" applyFont="1" applyFill="1" applyBorder="1" applyAlignment="1">
      <alignment horizontal="center" vertical="center"/>
    </xf>
    <xf numFmtId="0" fontId="37" fillId="0" borderId="14" xfId="0" applyFont="1" applyFill="1" applyBorder="1" applyAlignment="1">
      <alignment horizontal="center" vertical="center"/>
    </xf>
    <xf numFmtId="3" fontId="8" fillId="0" borderId="34" xfId="0" applyNumberFormat="1" applyFont="1" applyFill="1" applyBorder="1" applyAlignment="1" applyProtection="1">
      <alignment horizontal="center" vertical="center" wrapText="1"/>
    </xf>
    <xf numFmtId="3" fontId="8" fillId="0" borderId="9" xfId="0" applyNumberFormat="1" applyFont="1" applyFill="1" applyBorder="1" applyAlignment="1" applyProtection="1">
      <alignment horizontal="center" vertical="center" wrapText="1"/>
    </xf>
    <xf numFmtId="3" fontId="8" fillId="0" borderId="35" xfId="0" applyNumberFormat="1" applyFont="1" applyFill="1" applyBorder="1" applyAlignment="1" applyProtection="1">
      <alignment horizontal="center" vertical="center" wrapText="1"/>
    </xf>
    <xf numFmtId="3" fontId="8" fillId="0" borderId="0" xfId="0" applyNumberFormat="1" applyFont="1" applyFill="1" applyBorder="1" applyAlignment="1" applyProtection="1">
      <alignment horizontal="center" vertical="center" wrapText="1"/>
    </xf>
    <xf numFmtId="3" fontId="8" fillId="0" borderId="19" xfId="0" applyNumberFormat="1" applyFont="1" applyFill="1" applyBorder="1" applyAlignment="1" applyProtection="1">
      <alignment horizontal="center" vertical="center" wrapText="1"/>
    </xf>
    <xf numFmtId="3" fontId="8" fillId="0" borderId="20" xfId="0" applyNumberFormat="1" applyFont="1" applyFill="1" applyBorder="1" applyAlignment="1" applyProtection="1">
      <alignment horizontal="center" vertical="center" wrapText="1"/>
    </xf>
    <xf numFmtId="3" fontId="8" fillId="0" borderId="34" xfId="0" applyNumberFormat="1" applyFont="1" applyFill="1" applyBorder="1" applyAlignment="1" applyProtection="1">
      <alignment horizontal="center" vertical="center"/>
    </xf>
    <xf numFmtId="3" fontId="80" fillId="12" borderId="35" xfId="0" applyNumberFormat="1" applyFont="1" applyFill="1" applyBorder="1" applyAlignment="1" applyProtection="1">
      <alignment horizontal="center" vertical="center"/>
    </xf>
    <xf numFmtId="3" fontId="80" fillId="12" borderId="0" xfId="0" applyNumberFormat="1" applyFont="1" applyFill="1" applyBorder="1" applyAlignment="1" applyProtection="1">
      <alignment horizontal="center" vertical="center"/>
    </xf>
    <xf numFmtId="0" fontId="8" fillId="0" borderId="35" xfId="0" applyNumberFormat="1" applyFont="1" applyFill="1" applyBorder="1" applyAlignment="1" applyProtection="1">
      <alignment horizontal="center" vertical="center"/>
    </xf>
    <xf numFmtId="1" fontId="8" fillId="0" borderId="35" xfId="0" applyNumberFormat="1" applyFont="1" applyFill="1" applyBorder="1" applyAlignment="1" applyProtection="1">
      <alignment horizontal="center" vertical="center"/>
    </xf>
    <xf numFmtId="0" fontId="33" fillId="5" borderId="54" xfId="1" quotePrefix="1" applyFont="1" applyFill="1" applyBorder="1" applyAlignment="1">
      <alignment horizontal="center" vertical="center" wrapText="1"/>
    </xf>
    <xf numFmtId="4" fontId="8" fillId="0" borderId="5" xfId="0" applyNumberFormat="1" applyFont="1" applyFill="1" applyBorder="1" applyAlignment="1" applyProtection="1">
      <alignment horizontal="center" vertical="center"/>
    </xf>
    <xf numFmtId="166" fontId="12" fillId="3" borderId="5" xfId="0" quotePrefix="1" applyNumberFormat="1" applyFont="1" applyFill="1" applyBorder="1" applyAlignment="1" applyProtection="1">
      <alignment horizontal="center" vertical="center"/>
      <protection locked="0"/>
    </xf>
    <xf numFmtId="3" fontId="8" fillId="0" borderId="10" xfId="0" applyNumberFormat="1" applyFont="1" applyFill="1" applyBorder="1" applyAlignment="1" applyProtection="1">
      <alignment horizontal="center" vertical="center"/>
    </xf>
    <xf numFmtId="1" fontId="8" fillId="0" borderId="13" xfId="0" applyNumberFormat="1" applyFont="1" applyFill="1" applyBorder="1" applyAlignment="1" applyProtection="1">
      <alignment horizontal="center" vertical="center"/>
    </xf>
    <xf numFmtId="178" fontId="8" fillId="0" borderId="20" xfId="0" applyNumberFormat="1" applyFont="1" applyFill="1" applyBorder="1" applyAlignment="1" applyProtection="1">
      <alignment horizontal="center" vertical="center"/>
    </xf>
    <xf numFmtId="170" fontId="8" fillId="0" borderId="32" xfId="2" applyNumberFormat="1" applyFont="1" applyBorder="1" applyAlignment="1" applyProtection="1">
      <alignment horizontal="left" vertical="center"/>
    </xf>
    <xf numFmtId="170" fontId="8" fillId="0" borderId="33" xfId="2" applyNumberFormat="1" applyFont="1" applyBorder="1" applyAlignment="1" applyProtection="1">
      <alignment horizontal="left" vertical="center"/>
    </xf>
    <xf numFmtId="3" fontId="8" fillId="0" borderId="7" xfId="0" applyNumberFormat="1" applyFont="1" applyFill="1" applyBorder="1" applyAlignment="1" applyProtection="1">
      <alignment horizontal="left" vertical="center"/>
    </xf>
    <xf numFmtId="3" fontId="8" fillId="0" borderId="2" xfId="0" applyNumberFormat="1" applyFont="1" applyFill="1" applyBorder="1" applyAlignment="1" applyProtection="1">
      <alignment horizontal="left" vertical="center"/>
    </xf>
    <xf numFmtId="3" fontId="8" fillId="0" borderId="1" xfId="0" applyNumberFormat="1" applyFont="1" applyFill="1" applyBorder="1" applyAlignment="1" applyProtection="1">
      <alignment horizontal="left" vertical="center"/>
    </xf>
    <xf numFmtId="3" fontId="38" fillId="7" borderId="0" xfId="0" applyNumberFormat="1" applyFont="1" applyFill="1" applyBorder="1" applyAlignment="1">
      <alignment horizontal="center" vertical="center" wrapText="1"/>
    </xf>
    <xf numFmtId="170" fontId="38" fillId="14" borderId="0" xfId="2" applyNumberFormat="1" applyFont="1" applyFill="1" applyBorder="1" applyAlignment="1" applyProtection="1">
      <alignment horizontal="center" vertical="center"/>
      <protection locked="0"/>
    </xf>
    <xf numFmtId="1" fontId="22" fillId="5" borderId="73" xfId="0" applyNumberFormat="1" applyFont="1" applyFill="1" applyBorder="1" applyAlignment="1" applyProtection="1">
      <alignment horizontal="center" vertical="center"/>
    </xf>
    <xf numFmtId="3" fontId="86" fillId="20" borderId="0" xfId="0" applyNumberFormat="1" applyFont="1" applyFill="1" applyBorder="1" applyAlignment="1">
      <alignment horizontal="center" vertical="center" wrapText="1"/>
    </xf>
    <xf numFmtId="3" fontId="10" fillId="20" borderId="0" xfId="0" applyNumberFormat="1" applyFont="1" applyFill="1" applyBorder="1" applyAlignment="1">
      <alignment horizontal="center" vertical="center" wrapText="1"/>
    </xf>
    <xf numFmtId="3" fontId="10" fillId="20" borderId="76" xfId="0" applyNumberFormat="1" applyFont="1" applyFill="1" applyBorder="1" applyAlignment="1">
      <alignment horizontal="center" vertical="center" wrapText="1"/>
    </xf>
    <xf numFmtId="3" fontId="10" fillId="20" borderId="60" xfId="0" applyNumberFormat="1" applyFont="1" applyFill="1" applyBorder="1" applyAlignment="1">
      <alignment horizontal="center" vertical="center"/>
    </xf>
    <xf numFmtId="3" fontId="10" fillId="20" borderId="0" xfId="0" applyNumberFormat="1" applyFont="1" applyFill="1" applyBorder="1" applyAlignment="1">
      <alignment horizontal="center" vertical="center"/>
    </xf>
    <xf numFmtId="3" fontId="10" fillId="20" borderId="77" xfId="0" applyNumberFormat="1" applyFont="1" applyFill="1" applyBorder="1" applyAlignment="1">
      <alignment horizontal="center" vertical="center"/>
    </xf>
    <xf numFmtId="3" fontId="10" fillId="5" borderId="57" xfId="0" applyNumberFormat="1" applyFont="1" applyFill="1" applyBorder="1" applyAlignment="1">
      <alignment horizontal="center" vertical="center" wrapText="1"/>
    </xf>
    <xf numFmtId="3" fontId="10" fillId="5" borderId="58" xfId="0" applyNumberFormat="1" applyFont="1" applyFill="1" applyBorder="1" applyAlignment="1">
      <alignment horizontal="center" vertical="center" wrapText="1"/>
    </xf>
    <xf numFmtId="3" fontId="10" fillId="5" borderId="59" xfId="0" applyNumberFormat="1" applyFont="1" applyFill="1" applyBorder="1" applyAlignment="1">
      <alignment horizontal="center" vertical="center" wrapText="1"/>
    </xf>
    <xf numFmtId="3" fontId="10" fillId="5" borderId="60" xfId="0" applyNumberFormat="1" applyFont="1" applyFill="1" applyBorder="1" applyAlignment="1">
      <alignment horizontal="center" vertical="center"/>
    </xf>
    <xf numFmtId="3" fontId="10" fillId="5" borderId="0" xfId="0" applyNumberFormat="1" applyFont="1" applyFill="1" applyBorder="1" applyAlignment="1">
      <alignment horizontal="center" vertical="center"/>
    </xf>
    <xf numFmtId="3" fontId="10" fillId="5" borderId="77" xfId="0" applyNumberFormat="1" applyFont="1" applyFill="1" applyBorder="1" applyAlignment="1">
      <alignment horizontal="center" vertical="center"/>
    </xf>
    <xf numFmtId="3" fontId="81" fillId="6" borderId="60" xfId="0" applyNumberFormat="1" applyFont="1" applyFill="1" applyBorder="1" applyAlignment="1">
      <alignment horizontal="center" vertical="center" wrapText="1"/>
    </xf>
    <xf numFmtId="3" fontId="81" fillId="6" borderId="75" xfId="0" applyNumberFormat="1" applyFont="1" applyFill="1" applyBorder="1" applyAlignment="1">
      <alignment horizontal="center" vertical="center" wrapText="1"/>
    </xf>
    <xf numFmtId="3" fontId="38" fillId="8" borderId="83" xfId="0" applyNumberFormat="1" applyFont="1" applyFill="1" applyBorder="1" applyAlignment="1">
      <alignment horizontal="center" vertical="center" wrapText="1"/>
    </xf>
    <xf numFmtId="3" fontId="9" fillId="0" borderId="0" xfId="0" applyNumberFormat="1" applyFont="1" applyAlignment="1">
      <alignment horizontal="center" vertical="center"/>
    </xf>
    <xf numFmtId="3" fontId="38" fillId="8" borderId="0" xfId="0" applyNumberFormat="1" applyFont="1" applyFill="1" applyBorder="1" applyAlignment="1">
      <alignment horizontal="center" vertical="center" wrapText="1"/>
    </xf>
    <xf numFmtId="0" fontId="9" fillId="0" borderId="16" xfId="0" applyFont="1" applyFill="1" applyBorder="1" applyAlignment="1">
      <alignment horizontal="center" vertical="center"/>
    </xf>
    <xf numFmtId="0" fontId="9" fillId="0" borderId="17" xfId="0" applyFont="1" applyFill="1" applyBorder="1" applyAlignment="1">
      <alignment horizontal="center" vertical="center"/>
    </xf>
    <xf numFmtId="0" fontId="9" fillId="0" borderId="18" xfId="0" applyFont="1" applyFill="1" applyBorder="1" applyAlignment="1">
      <alignment horizontal="center" vertical="center"/>
    </xf>
    <xf numFmtId="3" fontId="10" fillId="0" borderId="0" xfId="0" applyNumberFormat="1" applyFont="1" applyFill="1" applyBorder="1" applyAlignment="1">
      <alignment horizontal="center" vertical="center" wrapText="1"/>
    </xf>
    <xf numFmtId="0" fontId="9" fillId="0" borderId="34" xfId="0" applyFont="1" applyFill="1" applyBorder="1" applyAlignment="1">
      <alignment horizontal="center" vertical="center"/>
    </xf>
    <xf numFmtId="0" fontId="9" fillId="0" borderId="35" xfId="0" applyFont="1" applyFill="1" applyBorder="1" applyAlignment="1">
      <alignment horizontal="center" vertical="center"/>
    </xf>
    <xf numFmtId="0" fontId="9" fillId="0" borderId="19" xfId="0" applyFont="1" applyFill="1" applyBorder="1" applyAlignment="1">
      <alignment horizontal="center" vertical="center"/>
    </xf>
    <xf numFmtId="3" fontId="10" fillId="0" borderId="10" xfId="0" applyNumberFormat="1" applyFont="1" applyFill="1" applyBorder="1" applyAlignment="1">
      <alignment horizontal="center" vertical="center" wrapText="1"/>
    </xf>
    <xf numFmtId="3" fontId="10" fillId="0" borderId="13" xfId="0" applyNumberFormat="1" applyFont="1" applyFill="1" applyBorder="1" applyAlignment="1">
      <alignment horizontal="center" vertical="center" wrapText="1"/>
    </xf>
    <xf numFmtId="3" fontId="10" fillId="0" borderId="14" xfId="0" applyNumberFormat="1" applyFont="1" applyFill="1" applyBorder="1" applyAlignment="1">
      <alignment horizontal="center" vertical="center" wrapText="1"/>
    </xf>
    <xf numFmtId="1" fontId="10" fillId="5" borderId="57" xfId="0" applyNumberFormat="1" applyFont="1" applyFill="1" applyBorder="1" applyAlignment="1">
      <alignment horizontal="center" vertical="center" wrapText="1"/>
    </xf>
    <xf numFmtId="1" fontId="10" fillId="5" borderId="59" xfId="0" applyNumberFormat="1" applyFont="1" applyFill="1" applyBorder="1" applyAlignment="1">
      <alignment horizontal="center" vertical="center" wrapText="1"/>
    </xf>
    <xf numFmtId="1" fontId="10" fillId="5" borderId="61" xfId="0" applyNumberFormat="1" applyFont="1" applyFill="1" applyBorder="1" applyAlignment="1">
      <alignment horizontal="center" vertical="center"/>
    </xf>
    <xf numFmtId="1" fontId="10" fillId="5" borderId="62" xfId="0" applyNumberFormat="1" applyFont="1" applyFill="1" applyBorder="1" applyAlignment="1">
      <alignment horizontal="center" vertical="center"/>
    </xf>
    <xf numFmtId="1" fontId="10" fillId="5" borderId="63" xfId="0" applyNumberFormat="1" applyFont="1" applyFill="1" applyBorder="1" applyAlignment="1">
      <alignment horizontal="center" vertical="center"/>
    </xf>
    <xf numFmtId="1" fontId="10" fillId="5" borderId="75" xfId="0" applyNumberFormat="1" applyFont="1" applyFill="1" applyBorder="1" applyAlignment="1">
      <alignment horizontal="center" vertical="center"/>
    </xf>
    <xf numFmtId="1" fontId="10" fillId="5" borderId="76" xfId="0" applyNumberFormat="1" applyFont="1" applyFill="1" applyBorder="1" applyAlignment="1">
      <alignment horizontal="center" vertical="center"/>
    </xf>
    <xf numFmtId="3" fontId="8" fillId="0" borderId="0" xfId="0" applyNumberFormat="1" applyFont="1" applyFill="1" applyBorder="1" applyAlignment="1">
      <alignment horizontal="center" vertical="center" wrapText="1"/>
    </xf>
    <xf numFmtId="3" fontId="38" fillId="13" borderId="0" xfId="0" applyNumberFormat="1" applyFont="1" applyFill="1" applyBorder="1" applyAlignment="1">
      <alignment horizontal="center" vertical="center" wrapText="1"/>
    </xf>
    <xf numFmtId="4" fontId="16" fillId="5" borderId="64" xfId="0" applyNumberFormat="1" applyFont="1" applyFill="1" applyBorder="1" applyAlignment="1" applyProtection="1">
      <alignment horizontal="center" vertical="center"/>
    </xf>
    <xf numFmtId="4" fontId="16" fillId="5" borderId="65" xfId="0" applyNumberFormat="1" applyFont="1" applyFill="1" applyBorder="1" applyAlignment="1" applyProtection="1">
      <alignment horizontal="center" vertical="center"/>
    </xf>
    <xf numFmtId="4" fontId="8" fillId="0" borderId="0" xfId="0" applyNumberFormat="1" applyFont="1" applyBorder="1" applyAlignment="1">
      <alignment horizontal="left" vertical="center"/>
    </xf>
    <xf numFmtId="3" fontId="8" fillId="0" borderId="0" xfId="0" applyNumberFormat="1" applyFont="1" applyFill="1" applyBorder="1" applyAlignment="1" applyProtection="1">
      <alignment horizontal="center" vertical="center"/>
      <protection locked="0"/>
    </xf>
    <xf numFmtId="3" fontId="8" fillId="0" borderId="0" xfId="0" applyNumberFormat="1" applyFont="1" applyFill="1" applyBorder="1" applyAlignment="1" applyProtection="1">
      <alignment horizontal="center" vertical="center"/>
    </xf>
    <xf numFmtId="4" fontId="8" fillId="0" borderId="0" xfId="0" applyNumberFormat="1" applyFont="1" applyFill="1" applyBorder="1" applyAlignment="1">
      <alignment horizontal="left" vertical="center"/>
    </xf>
    <xf numFmtId="4" fontId="16" fillId="5" borderId="45" xfId="0" applyNumberFormat="1" applyFont="1" applyFill="1" applyBorder="1" applyAlignment="1" applyProtection="1">
      <alignment horizontal="center" vertical="center"/>
    </xf>
    <xf numFmtId="4" fontId="16" fillId="5" borderId="0" xfId="0" applyNumberFormat="1" applyFont="1" applyFill="1" applyBorder="1" applyAlignment="1" applyProtection="1">
      <alignment horizontal="center" vertical="center"/>
    </xf>
    <xf numFmtId="3" fontId="10" fillId="5" borderId="61" xfId="0" applyNumberFormat="1" applyFont="1" applyFill="1" applyBorder="1" applyAlignment="1">
      <alignment horizontal="center" vertical="center"/>
    </xf>
    <xf numFmtId="3" fontId="10" fillId="5" borderId="62" xfId="0" applyNumberFormat="1" applyFont="1" applyFill="1" applyBorder="1" applyAlignment="1">
      <alignment horizontal="center" vertical="center"/>
    </xf>
    <xf numFmtId="3" fontId="10" fillId="5" borderId="63" xfId="0" applyNumberFormat="1" applyFont="1" applyFill="1" applyBorder="1" applyAlignment="1">
      <alignment horizontal="center" vertical="center"/>
    </xf>
    <xf numFmtId="3" fontId="8" fillId="0" borderId="0" xfId="0" applyNumberFormat="1" applyFont="1" applyFill="1" applyBorder="1" applyAlignment="1">
      <alignment horizontal="center" vertical="center"/>
    </xf>
    <xf numFmtId="4" fontId="8" fillId="0" borderId="0" xfId="0" applyNumberFormat="1" applyFont="1" applyFill="1" applyBorder="1" applyAlignment="1">
      <alignment horizontal="center" vertical="center"/>
    </xf>
    <xf numFmtId="3" fontId="38" fillId="5" borderId="0" xfId="0" applyNumberFormat="1" applyFont="1" applyFill="1" applyBorder="1" applyAlignment="1">
      <alignment horizontal="center" vertical="center" wrapText="1"/>
    </xf>
    <xf numFmtId="0" fontId="39" fillId="0" borderId="26" xfId="0" applyFont="1" applyBorder="1" applyAlignment="1">
      <alignment horizontal="center" vertical="center"/>
    </xf>
    <xf numFmtId="0" fontId="39" fillId="0" borderId="0" xfId="0" applyFont="1" applyBorder="1" applyAlignment="1">
      <alignment horizontal="center" vertical="center"/>
    </xf>
    <xf numFmtId="0" fontId="30" fillId="0" borderId="0" xfId="0" applyFont="1" applyBorder="1" applyAlignment="1">
      <alignment horizontal="center" vertical="center"/>
    </xf>
    <xf numFmtId="0" fontId="40" fillId="0" borderId="44" xfId="0" applyFont="1" applyBorder="1" applyAlignment="1">
      <alignment horizontal="center" vertical="center"/>
    </xf>
    <xf numFmtId="0" fontId="40" fillId="0" borderId="36" xfId="0" applyFont="1" applyBorder="1" applyAlignment="1">
      <alignment horizontal="center" vertical="center"/>
    </xf>
    <xf numFmtId="0" fontId="40" fillId="0" borderId="37" xfId="0" applyFont="1" applyBorder="1" applyAlignment="1">
      <alignment horizontal="center" vertical="center"/>
    </xf>
    <xf numFmtId="43" fontId="8" fillId="10" borderId="1" xfId="2" applyNumberFormat="1" applyFont="1" applyFill="1" applyBorder="1" applyAlignment="1" applyProtection="1">
      <alignment horizontal="center" vertical="center"/>
      <protection locked="0"/>
    </xf>
  </cellXfs>
  <cellStyles count="12">
    <cellStyle name="Accent1" xfId="1" builtinId="29"/>
    <cellStyle name="Milliers" xfId="2" builtinId="3"/>
    <cellStyle name="Monétaire" xfId="11" builtinId="4"/>
    <cellStyle name="Monétaire 2" xfId="10"/>
    <cellStyle name="Normal" xfId="0" builtinId="0"/>
    <cellStyle name="Normal 2" xfId="3"/>
    <cellStyle name="Normal 3" xfId="5"/>
    <cellStyle name="Normal 4" xfId="7"/>
    <cellStyle name="Normal 4 2" xfId="8"/>
    <cellStyle name="Pourcentage" xfId="4" builtinId="5"/>
    <cellStyle name="Pourcentage 2" xfId="6"/>
    <cellStyle name="Pourcentage 3" xfId="9"/>
  </cellStyles>
  <dxfs count="138">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
      <fill>
        <patternFill>
          <bgColor indexed="34"/>
        </patternFill>
      </fill>
    </dxf>
    <dxf>
      <fill>
        <patternFill>
          <bgColor indexed="9"/>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1E8CAA"/>
      <color rgb="FF008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externalLink" Target="externalLinks/externalLink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effectLst/>
              </a:rPr>
              <a:t>Staff-in per period &amp; Cumulated Headcount</a:t>
            </a:r>
            <a:endParaRPr lang="fr-FR">
              <a:effectLst/>
            </a:endParaRPr>
          </a:p>
        </c:rich>
      </c:tx>
      <c:overlay val="0"/>
      <c:spPr>
        <a:noFill/>
        <a:ln>
          <a:noFill/>
        </a:ln>
        <a:effectLst/>
      </c:spPr>
    </c:title>
    <c:autoTitleDeleted val="0"/>
    <c:plotArea>
      <c:layout/>
      <c:barChart>
        <c:barDir val="col"/>
        <c:grouping val="clustered"/>
        <c:varyColors val="0"/>
        <c:ser>
          <c:idx val="0"/>
          <c:order val="0"/>
          <c:tx>
            <c:strRef>
              <c:f>'KPI Calendaire'!$L$15</c:f>
              <c:strCache>
                <c:ptCount val="1"/>
                <c:pt idx="0">
                  <c:v>Staff-In</c:v>
                </c:pt>
              </c:strCache>
            </c:strRef>
          </c:tx>
          <c:spPr>
            <a:solidFill>
              <a:schemeClr val="accent1"/>
            </a:solidFill>
            <a:ln>
              <a:noFill/>
            </a:ln>
            <a:effectLst/>
          </c:spPr>
          <c:invertIfNegative val="0"/>
          <c:cat>
            <c:numRef>
              <c:f>'KPI Calendaire'!$M$14:$R$14</c:f>
              <c:numCache>
                <c:formatCode>#,##0</c:formatCode>
                <c:ptCount val="6"/>
                <c:pt idx="0">
                  <c:v>2017</c:v>
                </c:pt>
                <c:pt idx="1">
                  <c:v>2018</c:v>
                </c:pt>
                <c:pt idx="2">
                  <c:v>2019</c:v>
                </c:pt>
                <c:pt idx="3">
                  <c:v>2020</c:v>
                </c:pt>
                <c:pt idx="4">
                  <c:v>2021</c:v>
                </c:pt>
                <c:pt idx="5">
                  <c:v>2022</c:v>
                </c:pt>
              </c:numCache>
            </c:numRef>
          </c:cat>
          <c:val>
            <c:numRef>
              <c:f>'KPI Calendaire'!$M$15:$R$15</c:f>
              <c:numCache>
                <c:formatCode>#,##0</c:formatCode>
                <c:ptCount val="6"/>
                <c:pt idx="0">
                  <c:v>14</c:v>
                </c:pt>
                <c:pt idx="1">
                  <c:v>22</c:v>
                </c:pt>
                <c:pt idx="2">
                  <c:v>17</c:v>
                </c:pt>
                <c:pt idx="3">
                  <c:v>14</c:v>
                </c:pt>
                <c:pt idx="4">
                  <c:v>11</c:v>
                </c:pt>
                <c:pt idx="5">
                  <c:v>9</c:v>
                </c:pt>
              </c:numCache>
            </c:numRef>
          </c:val>
          <c:extLst xmlns:c16r2="http://schemas.microsoft.com/office/drawing/2015/06/chart">
            <c:ext xmlns:c16="http://schemas.microsoft.com/office/drawing/2014/chart" uri="{C3380CC4-5D6E-409C-BE32-E72D297353CC}">
              <c16:uniqueId val="{00000000-4D92-4AB8-863A-B1C34E0290F6}"/>
            </c:ext>
          </c:extLst>
        </c:ser>
        <c:dLbls>
          <c:showLegendKey val="0"/>
          <c:showVal val="0"/>
          <c:showCatName val="0"/>
          <c:showSerName val="0"/>
          <c:showPercent val="0"/>
          <c:showBubbleSize val="0"/>
        </c:dLbls>
        <c:gapWidth val="219"/>
        <c:overlap val="-27"/>
        <c:axId val="114087424"/>
        <c:axId val="114088960"/>
      </c:barChart>
      <c:lineChart>
        <c:grouping val="standard"/>
        <c:varyColors val="0"/>
        <c:ser>
          <c:idx val="1"/>
          <c:order val="1"/>
          <c:tx>
            <c:strRef>
              <c:f>'KPI Calendaire'!$L$16</c:f>
              <c:strCache>
                <c:ptCount val="1"/>
                <c:pt idx="0">
                  <c:v>Headcount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3.1026306830486718E-2"/>
                  <c:y val="-3.035560032143484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5.3949272347599254E-2"/>
                      <c:h val="8.798582704191607E-2"/>
                    </c:manualLayout>
                  </c15:layout>
                </c:ext>
                <c:ext xmlns:c16="http://schemas.microsoft.com/office/drawing/2014/chart" uri="{C3380CC4-5D6E-409C-BE32-E72D297353CC}">
                  <c16:uniqueId val="{00000001-4D92-4AB8-863A-B1C34E0290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'KPI Calendaire'!$M$14:$R$14</c:f>
              <c:numCache>
                <c:formatCode>#,##0</c:formatCode>
                <c:ptCount val="6"/>
                <c:pt idx="0">
                  <c:v>2017</c:v>
                </c:pt>
                <c:pt idx="1">
                  <c:v>2018</c:v>
                </c:pt>
                <c:pt idx="2">
                  <c:v>2019</c:v>
                </c:pt>
                <c:pt idx="3">
                  <c:v>2020</c:v>
                </c:pt>
                <c:pt idx="4">
                  <c:v>2021</c:v>
                </c:pt>
                <c:pt idx="5">
                  <c:v>2022</c:v>
                </c:pt>
              </c:numCache>
            </c:numRef>
          </c:cat>
          <c:val>
            <c:numRef>
              <c:f>'KPI Calendaire'!$M$16:$R$16</c:f>
              <c:numCache>
                <c:formatCode>#,##0</c:formatCode>
                <c:ptCount val="6"/>
                <c:pt idx="0">
                  <c:v>14</c:v>
                </c:pt>
                <c:pt idx="1">
                  <c:v>36</c:v>
                </c:pt>
                <c:pt idx="2">
                  <c:v>53</c:v>
                </c:pt>
                <c:pt idx="3">
                  <c:v>67</c:v>
                </c:pt>
                <c:pt idx="4">
                  <c:v>78</c:v>
                </c:pt>
                <c:pt idx="5">
                  <c:v>87</c:v>
                </c:pt>
              </c:numCache>
            </c:numRef>
          </c:val>
          <c:smooth val="0"/>
          <c:extLst xmlns:c16r2="http://schemas.microsoft.com/office/drawing/2015/06/chart">
            <c:ext xmlns:c16="http://schemas.microsoft.com/office/drawing/2014/chart" uri="{C3380CC4-5D6E-409C-BE32-E72D297353CC}">
              <c16:uniqueId val="{00000002-4D92-4AB8-863A-B1C34E0290F6}"/>
            </c:ext>
          </c:extLst>
        </c:ser>
        <c:dLbls>
          <c:showLegendKey val="0"/>
          <c:showVal val="0"/>
          <c:showCatName val="0"/>
          <c:showSerName val="0"/>
          <c:showPercent val="0"/>
          <c:showBubbleSize val="0"/>
        </c:dLbls>
        <c:marker val="1"/>
        <c:smooth val="0"/>
        <c:axId val="114087424"/>
        <c:axId val="114088960"/>
      </c:lineChart>
      <c:catAx>
        <c:axId val="11408742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4088960"/>
        <c:crosses val="autoZero"/>
        <c:auto val="1"/>
        <c:lblAlgn val="ctr"/>
        <c:lblOffset val="100"/>
        <c:noMultiLvlLbl val="0"/>
      </c:catAx>
      <c:valAx>
        <c:axId val="1140889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4087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Staff-In per departement</a:t>
            </a:r>
            <a:r>
              <a:rPr lang="en-GB" baseline="0"/>
              <a:t> by years</a:t>
            </a:r>
            <a:endParaRPr lang="en-GB"/>
          </a:p>
        </c:rich>
      </c:tx>
      <c:overlay val="0"/>
      <c:spPr>
        <a:noFill/>
        <a:ln>
          <a:noFill/>
        </a:ln>
        <a:effectLst/>
      </c:spPr>
    </c:title>
    <c:autoTitleDeleted val="0"/>
    <c:plotArea>
      <c:layout/>
      <c:barChart>
        <c:barDir val="col"/>
        <c:grouping val="clustered"/>
        <c:varyColors val="0"/>
        <c:ser>
          <c:idx val="0"/>
          <c:order val="0"/>
          <c:tx>
            <c:strRef>
              <c:f>'KPI Calendaire'!$L$111</c:f>
              <c:strCache>
                <c:ptCount val="1"/>
                <c:pt idx="0">
                  <c:v>Opération</c:v>
                </c:pt>
              </c:strCache>
            </c:strRef>
          </c:tx>
          <c:spPr>
            <a:solidFill>
              <a:srgbClr val="92D050"/>
            </a:solidFill>
            <a:ln>
              <a:noFill/>
            </a:ln>
            <a:effectLst/>
          </c:spPr>
          <c:invertIfNegative val="0"/>
          <c:cat>
            <c:numRef>
              <c:f>'KPI Calendaire'!$M$110:$R$110</c:f>
              <c:numCache>
                <c:formatCode>#,##0</c:formatCode>
                <c:ptCount val="6"/>
                <c:pt idx="0">
                  <c:v>2017</c:v>
                </c:pt>
                <c:pt idx="1">
                  <c:v>2018</c:v>
                </c:pt>
                <c:pt idx="2">
                  <c:v>2019</c:v>
                </c:pt>
                <c:pt idx="3">
                  <c:v>2020</c:v>
                </c:pt>
                <c:pt idx="4">
                  <c:v>2021</c:v>
                </c:pt>
                <c:pt idx="5">
                  <c:v>2022</c:v>
                </c:pt>
              </c:numCache>
            </c:numRef>
          </c:cat>
          <c:val>
            <c:numRef>
              <c:f>'KPI Calendaire'!$M$111:$R$111</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0-66C6-4DCA-9FCC-F5B0D7E33BBA}"/>
            </c:ext>
          </c:extLst>
        </c:ser>
        <c:ser>
          <c:idx val="1"/>
          <c:order val="1"/>
          <c:tx>
            <c:strRef>
              <c:f>'KPI Calendaire'!$L$112</c:f>
              <c:strCache>
                <c:ptCount val="1"/>
                <c:pt idx="0">
                  <c:v>Finance</c:v>
                </c:pt>
              </c:strCache>
            </c:strRef>
          </c:tx>
          <c:spPr>
            <a:solidFill>
              <a:schemeClr val="accent2"/>
            </a:solidFill>
            <a:ln>
              <a:noFill/>
            </a:ln>
            <a:effectLst/>
          </c:spPr>
          <c:invertIfNegative val="0"/>
          <c:cat>
            <c:numRef>
              <c:f>'KPI Calendaire'!$M$110:$R$110</c:f>
              <c:numCache>
                <c:formatCode>#,##0</c:formatCode>
                <c:ptCount val="6"/>
                <c:pt idx="0">
                  <c:v>2017</c:v>
                </c:pt>
                <c:pt idx="1">
                  <c:v>2018</c:v>
                </c:pt>
                <c:pt idx="2">
                  <c:v>2019</c:v>
                </c:pt>
                <c:pt idx="3">
                  <c:v>2020</c:v>
                </c:pt>
                <c:pt idx="4">
                  <c:v>2021</c:v>
                </c:pt>
                <c:pt idx="5">
                  <c:v>2022</c:v>
                </c:pt>
              </c:numCache>
            </c:numRef>
          </c:cat>
          <c:val>
            <c:numRef>
              <c:f>'KPI Calendaire'!$M$112:$R$112</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1-66C6-4DCA-9FCC-F5B0D7E33BBA}"/>
            </c:ext>
          </c:extLst>
        </c:ser>
        <c:ser>
          <c:idx val="2"/>
          <c:order val="2"/>
          <c:tx>
            <c:strRef>
              <c:f>'KPI Calendaire'!$L$113</c:f>
              <c:strCache>
                <c:ptCount val="1"/>
                <c:pt idx="0">
                  <c:v>IT</c:v>
                </c:pt>
              </c:strCache>
            </c:strRef>
          </c:tx>
          <c:spPr>
            <a:solidFill>
              <a:schemeClr val="accent4"/>
            </a:solidFill>
            <a:ln>
              <a:noFill/>
            </a:ln>
            <a:effectLst/>
          </c:spPr>
          <c:invertIfNegative val="0"/>
          <c:cat>
            <c:numRef>
              <c:f>'KPI Calendaire'!$M$110:$R$110</c:f>
              <c:numCache>
                <c:formatCode>#,##0</c:formatCode>
                <c:ptCount val="6"/>
                <c:pt idx="0">
                  <c:v>2017</c:v>
                </c:pt>
                <c:pt idx="1">
                  <c:v>2018</c:v>
                </c:pt>
                <c:pt idx="2">
                  <c:v>2019</c:v>
                </c:pt>
                <c:pt idx="3">
                  <c:v>2020</c:v>
                </c:pt>
                <c:pt idx="4">
                  <c:v>2021</c:v>
                </c:pt>
                <c:pt idx="5">
                  <c:v>2022</c:v>
                </c:pt>
              </c:numCache>
            </c:numRef>
          </c:cat>
          <c:val>
            <c:numRef>
              <c:f>'KPI Calendaire'!$M$113:$R$113</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2-66C6-4DCA-9FCC-F5B0D7E33BBA}"/>
            </c:ext>
          </c:extLst>
        </c:ser>
        <c:ser>
          <c:idx val="3"/>
          <c:order val="3"/>
          <c:tx>
            <c:strRef>
              <c:f>'KPI Calendaire'!$L$114</c:f>
              <c:strCache>
                <c:ptCount val="1"/>
                <c:pt idx="0">
                  <c:v>Commerce</c:v>
                </c:pt>
              </c:strCache>
            </c:strRef>
          </c:tx>
          <c:spPr>
            <a:solidFill>
              <a:srgbClr val="339966"/>
            </a:solidFill>
            <a:ln>
              <a:noFill/>
            </a:ln>
            <a:effectLst/>
          </c:spPr>
          <c:invertIfNegative val="0"/>
          <c:cat>
            <c:numRef>
              <c:f>'KPI Calendaire'!$M$110:$R$110</c:f>
              <c:numCache>
                <c:formatCode>#,##0</c:formatCode>
                <c:ptCount val="6"/>
                <c:pt idx="0">
                  <c:v>2017</c:v>
                </c:pt>
                <c:pt idx="1">
                  <c:v>2018</c:v>
                </c:pt>
                <c:pt idx="2">
                  <c:v>2019</c:v>
                </c:pt>
                <c:pt idx="3">
                  <c:v>2020</c:v>
                </c:pt>
                <c:pt idx="4">
                  <c:v>2021</c:v>
                </c:pt>
                <c:pt idx="5">
                  <c:v>2022</c:v>
                </c:pt>
              </c:numCache>
            </c:numRef>
          </c:cat>
          <c:val>
            <c:numRef>
              <c:f>'KPI Calendaire'!$M$114:$R$114</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3-66C6-4DCA-9FCC-F5B0D7E33BBA}"/>
            </c:ext>
          </c:extLst>
        </c:ser>
        <c:ser>
          <c:idx val="4"/>
          <c:order val="4"/>
          <c:tx>
            <c:strRef>
              <c:f>'KPI Calendaire'!$L$115</c:f>
              <c:strCache>
                <c:ptCount val="1"/>
                <c:pt idx="0">
                  <c:v>0/01/00</c:v>
                </c:pt>
              </c:strCache>
            </c:strRef>
          </c:tx>
          <c:spPr>
            <a:solidFill>
              <a:schemeClr val="accent5"/>
            </a:solidFill>
            <a:ln>
              <a:noFill/>
            </a:ln>
            <a:effectLst/>
          </c:spPr>
          <c:invertIfNegative val="0"/>
          <c:cat>
            <c:numRef>
              <c:f>'KPI Calendaire'!$M$110:$R$110</c:f>
              <c:numCache>
                <c:formatCode>#,##0</c:formatCode>
                <c:ptCount val="6"/>
                <c:pt idx="0">
                  <c:v>2017</c:v>
                </c:pt>
                <c:pt idx="1">
                  <c:v>2018</c:v>
                </c:pt>
                <c:pt idx="2">
                  <c:v>2019</c:v>
                </c:pt>
                <c:pt idx="3">
                  <c:v>2020</c:v>
                </c:pt>
                <c:pt idx="4">
                  <c:v>2021</c:v>
                </c:pt>
                <c:pt idx="5">
                  <c:v>2022</c:v>
                </c:pt>
              </c:numCache>
            </c:numRef>
          </c:cat>
          <c:val>
            <c:numRef>
              <c:f>'KPI Calendaire'!$M$115:$R$115</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0-9F85-4258-9875-2060D398D662}"/>
            </c:ext>
          </c:extLst>
        </c:ser>
        <c:ser>
          <c:idx val="5"/>
          <c:order val="5"/>
          <c:tx>
            <c:strRef>
              <c:f>'KPI Calendaire'!$L$116</c:f>
              <c:strCache>
                <c:ptCount val="1"/>
                <c:pt idx="0">
                  <c:v>0/01/00</c:v>
                </c:pt>
              </c:strCache>
            </c:strRef>
          </c:tx>
          <c:spPr>
            <a:solidFill>
              <a:schemeClr val="accent6"/>
            </a:solidFill>
            <a:ln>
              <a:noFill/>
            </a:ln>
            <a:effectLst/>
          </c:spPr>
          <c:invertIfNegative val="0"/>
          <c:cat>
            <c:numRef>
              <c:f>'KPI Calendaire'!$M$110:$R$110</c:f>
              <c:numCache>
                <c:formatCode>#,##0</c:formatCode>
                <c:ptCount val="6"/>
                <c:pt idx="0">
                  <c:v>2017</c:v>
                </c:pt>
                <c:pt idx="1">
                  <c:v>2018</c:v>
                </c:pt>
                <c:pt idx="2">
                  <c:v>2019</c:v>
                </c:pt>
                <c:pt idx="3">
                  <c:v>2020</c:v>
                </c:pt>
                <c:pt idx="4">
                  <c:v>2021</c:v>
                </c:pt>
                <c:pt idx="5">
                  <c:v>2022</c:v>
                </c:pt>
              </c:numCache>
            </c:numRef>
          </c:cat>
          <c:val>
            <c:numRef>
              <c:f>'KPI Calendaire'!$M$116:$R$116</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1-9F85-4258-9875-2060D398D662}"/>
            </c:ext>
          </c:extLst>
        </c:ser>
        <c:ser>
          <c:idx val="6"/>
          <c:order val="6"/>
          <c:tx>
            <c:strRef>
              <c:f>'KPI Calendaire'!$L$117</c:f>
              <c:strCache>
                <c:ptCount val="1"/>
                <c:pt idx="0">
                  <c:v>0/01/00</c:v>
                </c:pt>
              </c:strCache>
            </c:strRef>
          </c:tx>
          <c:spPr>
            <a:solidFill>
              <a:schemeClr val="accent1">
                <a:lumMod val="60000"/>
              </a:schemeClr>
            </a:solidFill>
            <a:ln>
              <a:noFill/>
            </a:ln>
            <a:effectLst/>
          </c:spPr>
          <c:invertIfNegative val="0"/>
          <c:cat>
            <c:numRef>
              <c:f>'KPI Calendaire'!$M$110:$R$110</c:f>
              <c:numCache>
                <c:formatCode>#,##0</c:formatCode>
                <c:ptCount val="6"/>
                <c:pt idx="0">
                  <c:v>2017</c:v>
                </c:pt>
                <c:pt idx="1">
                  <c:v>2018</c:v>
                </c:pt>
                <c:pt idx="2">
                  <c:v>2019</c:v>
                </c:pt>
                <c:pt idx="3">
                  <c:v>2020</c:v>
                </c:pt>
                <c:pt idx="4">
                  <c:v>2021</c:v>
                </c:pt>
                <c:pt idx="5">
                  <c:v>2022</c:v>
                </c:pt>
              </c:numCache>
            </c:numRef>
          </c:cat>
          <c:val>
            <c:numRef>
              <c:f>'KPI Calendaire'!$M$117:$R$117</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2-9F85-4258-9875-2060D398D662}"/>
            </c:ext>
          </c:extLst>
        </c:ser>
        <c:ser>
          <c:idx val="7"/>
          <c:order val="7"/>
          <c:tx>
            <c:strRef>
              <c:f>'KPI Calendaire'!$L$118</c:f>
              <c:strCache>
                <c:ptCount val="1"/>
                <c:pt idx="0">
                  <c:v>0/01/00</c:v>
                </c:pt>
              </c:strCache>
            </c:strRef>
          </c:tx>
          <c:spPr>
            <a:solidFill>
              <a:schemeClr val="accent2">
                <a:lumMod val="60000"/>
              </a:schemeClr>
            </a:solidFill>
            <a:ln>
              <a:noFill/>
            </a:ln>
            <a:effectLst/>
          </c:spPr>
          <c:invertIfNegative val="0"/>
          <c:cat>
            <c:numRef>
              <c:f>'KPI Calendaire'!$M$110:$R$110</c:f>
              <c:numCache>
                <c:formatCode>#,##0</c:formatCode>
                <c:ptCount val="6"/>
                <c:pt idx="0">
                  <c:v>2017</c:v>
                </c:pt>
                <c:pt idx="1">
                  <c:v>2018</c:v>
                </c:pt>
                <c:pt idx="2">
                  <c:v>2019</c:v>
                </c:pt>
                <c:pt idx="3">
                  <c:v>2020</c:v>
                </c:pt>
                <c:pt idx="4">
                  <c:v>2021</c:v>
                </c:pt>
                <c:pt idx="5">
                  <c:v>2022</c:v>
                </c:pt>
              </c:numCache>
            </c:numRef>
          </c:cat>
          <c:val>
            <c:numRef>
              <c:f>'KPI Calendaire'!$M$118:$R$118</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3-9F85-4258-9875-2060D398D662}"/>
            </c:ext>
          </c:extLst>
        </c:ser>
        <c:dLbls>
          <c:showLegendKey val="0"/>
          <c:showVal val="0"/>
          <c:showCatName val="0"/>
          <c:showSerName val="0"/>
          <c:showPercent val="0"/>
          <c:showBubbleSize val="0"/>
        </c:dLbls>
        <c:gapWidth val="219"/>
        <c:axId val="116690944"/>
        <c:axId val="116692480"/>
      </c:barChart>
      <c:catAx>
        <c:axId val="11669094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6692480"/>
        <c:crosses val="autoZero"/>
        <c:auto val="1"/>
        <c:lblAlgn val="ctr"/>
        <c:lblOffset val="100"/>
        <c:noMultiLvlLbl val="0"/>
      </c:catAx>
      <c:valAx>
        <c:axId val="1166924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6690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'KPI Calendaire'!$L$148</c:f>
              <c:strCache>
                <c:ptCount val="1"/>
                <c:pt idx="0">
                  <c:v>Turnover / Staff</c:v>
                </c:pt>
              </c:strCache>
            </c:strRef>
          </c:tx>
          <c:spPr>
            <a:solidFill>
              <a:srgbClr val="91DBB6"/>
            </a:solidFill>
            <a:ln w="19050">
              <a:solidFill>
                <a:schemeClr val="lt1"/>
              </a:solidFill>
            </a:ln>
            <a:effectLst/>
          </c:spPr>
          <c:invertIfNegative val="0"/>
          <c:dPt>
            <c:idx val="0"/>
            <c:invertIfNegative val="0"/>
            <c:bubble3D val="0"/>
            <c:spPr>
              <a:solidFill>
                <a:srgbClr val="0070C0"/>
              </a:solidFill>
              <a:ln w="19050">
                <a:solidFill>
                  <a:schemeClr val="lt1"/>
                </a:solidFill>
              </a:ln>
              <a:effectLst/>
            </c:spPr>
            <c:extLst xmlns:c16r2="http://schemas.microsoft.com/office/drawing/2015/06/chart">
              <c:ext xmlns:c16="http://schemas.microsoft.com/office/drawing/2014/chart" uri="{C3380CC4-5D6E-409C-BE32-E72D297353CC}">
                <c16:uniqueId val="{00000001-4127-42FB-A744-1EE5C023BC46}"/>
              </c:ext>
            </c:extLst>
          </c:dPt>
          <c:dPt>
            <c:idx val="1"/>
            <c:invertIfNegative val="0"/>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3-4127-42FB-A744-1EE5C023BC46}"/>
              </c:ext>
            </c:extLst>
          </c:dPt>
          <c:dPt>
            <c:idx val="2"/>
            <c:invertIfNegative val="0"/>
            <c:bubble3D val="0"/>
            <c:spPr>
              <a:solidFill>
                <a:srgbClr val="00B0F0"/>
              </a:solidFill>
              <a:ln w="19050">
                <a:solidFill>
                  <a:schemeClr val="lt1"/>
                </a:solidFill>
              </a:ln>
              <a:effectLst/>
            </c:spPr>
            <c:extLst xmlns:c16r2="http://schemas.microsoft.com/office/drawing/2015/06/chart">
              <c:ext xmlns:c16="http://schemas.microsoft.com/office/drawing/2014/chart" uri="{C3380CC4-5D6E-409C-BE32-E72D297353CC}">
                <c16:uniqueId val="{00000005-4127-42FB-A744-1EE5C023BC46}"/>
              </c:ext>
            </c:extLst>
          </c:dPt>
          <c:dPt>
            <c:idx val="3"/>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7-4127-42FB-A744-1EE5C023BC46}"/>
              </c:ext>
            </c:extLst>
          </c:dPt>
          <c:dPt>
            <c:idx val="4"/>
            <c:invertIfNegative val="0"/>
            <c:bubble3D val="0"/>
            <c:spPr>
              <a:solidFill>
                <a:srgbClr val="339966"/>
              </a:solidFill>
              <a:ln w="19050">
                <a:solidFill>
                  <a:schemeClr val="lt1"/>
                </a:solidFill>
              </a:ln>
              <a:effectLst/>
            </c:spPr>
            <c:extLst xmlns:c16r2="http://schemas.microsoft.com/office/drawing/2015/06/chart">
              <c:ext xmlns:c16="http://schemas.microsoft.com/office/drawing/2014/chart" uri="{C3380CC4-5D6E-409C-BE32-E72D297353CC}">
                <c16:uniqueId val="{00000009-4127-42FB-A744-1EE5C023BC46}"/>
              </c:ext>
            </c:extLst>
          </c:dPt>
          <c:dLbls>
            <c:dLbl>
              <c:idx val="0"/>
              <c:layout>
                <c:manualLayout>
                  <c:x val="0"/>
                  <c:y val="-9.2592592592592587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4127-42FB-A744-1EE5C023BC4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numRef>
              <c:f>'KPI Calendaire'!$M$136:$R$136</c:f>
              <c:numCache>
                <c:formatCode>#,##0</c:formatCode>
                <c:ptCount val="6"/>
                <c:pt idx="0">
                  <c:v>2017</c:v>
                </c:pt>
                <c:pt idx="1">
                  <c:v>2018</c:v>
                </c:pt>
                <c:pt idx="2">
                  <c:v>2019</c:v>
                </c:pt>
                <c:pt idx="3">
                  <c:v>2020</c:v>
                </c:pt>
                <c:pt idx="4">
                  <c:v>2021</c:v>
                </c:pt>
                <c:pt idx="5">
                  <c:v>2022</c:v>
                </c:pt>
              </c:numCache>
            </c:numRef>
          </c:cat>
          <c:val>
            <c:numRef>
              <c:f>'KPI Calendaire'!$M$148:$R$148</c:f>
              <c:numCache>
                <c:formatCode>_-* #,##0\ "€"_-;\-* #,##0\ "€"_-;_-* "-"??\ "€"_-;_-@_-</c:formatCode>
                <c:ptCount val="6"/>
                <c:pt idx="0">
                  <c:v>10200</c:v>
                </c:pt>
                <c:pt idx="1">
                  <c:v>38675</c:v>
                </c:pt>
                <c:pt idx="2">
                  <c:v>79386.792452830196</c:v>
                </c:pt>
                <c:pt idx="3">
                  <c:v>250455.22388059701</c:v>
                </c:pt>
                <c:pt idx="4">
                  <c:v>1309880.7692307692</c:v>
                </c:pt>
                <c:pt idx="5">
                  <c:v>4400875.6917837383</c:v>
                </c:pt>
              </c:numCache>
            </c:numRef>
          </c:val>
          <c:extLst xmlns:c16r2="http://schemas.microsoft.com/office/drawing/2015/06/chart">
            <c:ext xmlns:c16="http://schemas.microsoft.com/office/drawing/2014/chart" uri="{C3380CC4-5D6E-409C-BE32-E72D297353CC}">
              <c16:uniqueId val="{0000000A-4127-42FB-A744-1EE5C023BC46}"/>
            </c:ext>
          </c:extLst>
        </c:ser>
        <c:dLbls>
          <c:showLegendKey val="0"/>
          <c:showVal val="0"/>
          <c:showCatName val="0"/>
          <c:showSerName val="0"/>
          <c:showPercent val="0"/>
          <c:showBubbleSize val="0"/>
        </c:dLbls>
        <c:gapWidth val="150"/>
        <c:axId val="115427968"/>
        <c:axId val="115433856"/>
      </c:barChart>
      <c:catAx>
        <c:axId val="115427968"/>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433856"/>
        <c:crosses val="autoZero"/>
        <c:auto val="1"/>
        <c:lblAlgn val="ctr"/>
        <c:lblOffset val="100"/>
        <c:noMultiLvlLbl val="0"/>
      </c:catAx>
      <c:valAx>
        <c:axId val="115433856"/>
        <c:scaling>
          <c:orientation val="minMax"/>
        </c:scaling>
        <c:delete val="0"/>
        <c:axPos val="l"/>
        <c:numFmt formatCode="_-* #,##0\ &quot;€&quot;_-;\-* #,##0\ &quot;€&quot;_-;_-* &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427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Turnover per</a:t>
            </a:r>
            <a:r>
              <a:rPr lang="en-US" baseline="0"/>
              <a:t> territories - Number of territories</a:t>
            </a:r>
            <a:endParaRPr lang="en-US"/>
          </a:p>
        </c:rich>
      </c:tx>
      <c:overlay val="0"/>
      <c:spPr>
        <a:noFill/>
        <a:ln>
          <a:noFill/>
        </a:ln>
        <a:effectLst/>
      </c:spPr>
    </c:title>
    <c:autoTitleDeleted val="0"/>
    <c:plotArea>
      <c:layout/>
      <c:barChart>
        <c:barDir val="col"/>
        <c:grouping val="clustered"/>
        <c:varyColors val="0"/>
        <c:ser>
          <c:idx val="0"/>
          <c:order val="0"/>
          <c:tx>
            <c:strRef>
              <c:f>'KPI Calendaire'!$L$149</c:f>
              <c:strCache>
                <c:ptCount val="1"/>
                <c:pt idx="0">
                  <c:v>Turnover / Territories</c:v>
                </c:pt>
              </c:strCache>
            </c:strRef>
          </c:tx>
          <c:spPr>
            <a:solidFill>
              <a:schemeClr val="accent5">
                <a:lumMod val="40000"/>
                <a:lumOff val="60000"/>
              </a:schemeClr>
            </a:solidFill>
            <a:ln w="19050">
              <a:solidFill>
                <a:schemeClr val="accent5">
                  <a:lumMod val="75000"/>
                </a:schemeClr>
              </a:solidFill>
            </a:ln>
            <a:effectLst/>
          </c:spPr>
          <c:invertIfNegative val="0"/>
          <c:dPt>
            <c:idx val="0"/>
            <c:invertIfNegative val="0"/>
            <c:bubble3D val="0"/>
            <c:spPr>
              <a:solidFill>
                <a:schemeClr val="accent5">
                  <a:lumMod val="40000"/>
                  <a:lumOff val="60000"/>
                </a:schemeClr>
              </a:solidFill>
              <a:ln w="19050">
                <a:solidFill>
                  <a:schemeClr val="accent5">
                    <a:lumMod val="75000"/>
                  </a:schemeClr>
                </a:solidFill>
              </a:ln>
              <a:effectLst/>
            </c:spPr>
            <c:extLst xmlns:c16r2="http://schemas.microsoft.com/office/drawing/2015/06/chart">
              <c:ext xmlns:c16="http://schemas.microsoft.com/office/drawing/2014/chart" uri="{C3380CC4-5D6E-409C-BE32-E72D297353CC}">
                <c16:uniqueId val="{00000001-56A5-4288-A384-F1926AE25DC0}"/>
              </c:ext>
            </c:extLst>
          </c:dPt>
          <c:dPt>
            <c:idx val="1"/>
            <c:invertIfNegative val="0"/>
            <c:bubble3D val="0"/>
            <c:extLst xmlns:c16r2="http://schemas.microsoft.com/office/drawing/2015/06/chart">
              <c:ext xmlns:c16="http://schemas.microsoft.com/office/drawing/2014/chart" uri="{C3380CC4-5D6E-409C-BE32-E72D297353CC}">
                <c16:uniqueId val="{00000003-56A5-4288-A384-F1926AE25DC0}"/>
              </c:ext>
            </c:extLst>
          </c:dPt>
          <c:dPt>
            <c:idx val="2"/>
            <c:invertIfNegative val="0"/>
            <c:bubble3D val="0"/>
            <c:extLst xmlns:c16r2="http://schemas.microsoft.com/office/drawing/2015/06/chart">
              <c:ext xmlns:c16="http://schemas.microsoft.com/office/drawing/2014/chart" uri="{C3380CC4-5D6E-409C-BE32-E72D297353CC}">
                <c16:uniqueId val="{00000005-56A5-4288-A384-F1926AE25DC0}"/>
              </c:ext>
            </c:extLst>
          </c:dPt>
          <c:dPt>
            <c:idx val="4"/>
            <c:invertIfNegative val="0"/>
            <c:bubble3D val="0"/>
            <c:extLst xmlns:c16r2="http://schemas.microsoft.com/office/drawing/2015/06/chart">
              <c:ext xmlns:c16="http://schemas.microsoft.com/office/drawing/2014/chart" uri="{C3380CC4-5D6E-409C-BE32-E72D297353CC}">
                <c16:uniqueId val="{00000007-56A5-4288-A384-F1926AE25DC0}"/>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'KPI Calendaire'!$M$136:$R$136</c:f>
              <c:numCache>
                <c:formatCode>#,##0</c:formatCode>
                <c:ptCount val="6"/>
                <c:pt idx="0">
                  <c:v>2017</c:v>
                </c:pt>
                <c:pt idx="1">
                  <c:v>2018</c:v>
                </c:pt>
                <c:pt idx="2">
                  <c:v>2019</c:v>
                </c:pt>
                <c:pt idx="3">
                  <c:v>2020</c:v>
                </c:pt>
                <c:pt idx="4">
                  <c:v>2021</c:v>
                </c:pt>
                <c:pt idx="5">
                  <c:v>2022</c:v>
                </c:pt>
              </c:numCache>
            </c:numRef>
          </c:cat>
          <c:val>
            <c:numRef>
              <c:f>'KPI Calendaire'!$M$149:$R$149</c:f>
              <c:numCache>
                <c:formatCode>_-* #,##0\ "€"_-;\-* #,##0\ "€"_-;_-* "-"??\ "€"_-;_-@_-</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8-56A5-4288-A384-F1926AE25DC0}"/>
            </c:ext>
          </c:extLst>
        </c:ser>
        <c:dLbls>
          <c:showLegendKey val="0"/>
          <c:showVal val="0"/>
          <c:showCatName val="0"/>
          <c:showSerName val="0"/>
          <c:showPercent val="0"/>
          <c:showBubbleSize val="0"/>
        </c:dLbls>
        <c:gapWidth val="219"/>
        <c:axId val="115483008"/>
        <c:axId val="115477120"/>
      </c:barChart>
      <c:lineChart>
        <c:grouping val="standard"/>
        <c:varyColors val="0"/>
        <c:ser>
          <c:idx val="1"/>
          <c:order val="1"/>
          <c:tx>
            <c:strRef>
              <c:f>'KPI Calendaire'!$L$147</c:f>
              <c:strCache>
                <c:ptCount val="1"/>
                <c:pt idx="0">
                  <c:v>Number of territories</c:v>
                </c:pt>
              </c:strCache>
            </c:strRef>
          </c:tx>
          <c:spPr>
            <a:ln w="38100" cap="rnd">
              <a:solidFill>
                <a:schemeClr val="accent5">
                  <a:lumMod val="75000"/>
                </a:schemeClr>
              </a:solidFill>
              <a:round/>
            </a:ln>
            <a:effectLst/>
          </c:spPr>
          <c:marker>
            <c:symbol val="none"/>
          </c:marker>
          <c:cat>
            <c:numRef>
              <c:f>'KPI Calendaire'!$M$136:$R$136</c:f>
              <c:numCache>
                <c:formatCode>#,##0</c:formatCode>
                <c:ptCount val="6"/>
                <c:pt idx="0">
                  <c:v>2017</c:v>
                </c:pt>
                <c:pt idx="1">
                  <c:v>2018</c:v>
                </c:pt>
                <c:pt idx="2">
                  <c:v>2019</c:v>
                </c:pt>
                <c:pt idx="3">
                  <c:v>2020</c:v>
                </c:pt>
                <c:pt idx="4">
                  <c:v>2021</c:v>
                </c:pt>
                <c:pt idx="5">
                  <c:v>2022</c:v>
                </c:pt>
              </c:numCache>
            </c:numRef>
          </c:cat>
          <c:val>
            <c:numRef>
              <c:f>'KPI Calendaire'!$M$147:$R$147</c:f>
              <c:numCache>
                <c:formatCode>General</c:formatCode>
                <c:ptCount val="6"/>
                <c:pt idx="0">
                  <c:v>0</c:v>
                </c:pt>
                <c:pt idx="1">
                  <c:v>0</c:v>
                </c:pt>
                <c:pt idx="2">
                  <c:v>0</c:v>
                </c:pt>
                <c:pt idx="3">
                  <c:v>0</c:v>
                </c:pt>
                <c:pt idx="4">
                  <c:v>0</c:v>
                </c:pt>
                <c:pt idx="5">
                  <c:v>0</c:v>
                </c:pt>
              </c:numCache>
            </c:numRef>
          </c:val>
          <c:smooth val="0"/>
          <c:extLst xmlns:c16r2="http://schemas.microsoft.com/office/drawing/2015/06/chart">
            <c:ext xmlns:c16="http://schemas.microsoft.com/office/drawing/2014/chart" uri="{C3380CC4-5D6E-409C-BE32-E72D297353CC}">
              <c16:uniqueId val="{00000008-5DB1-4269-979B-A9FC874E4447}"/>
            </c:ext>
          </c:extLst>
        </c:ser>
        <c:dLbls>
          <c:showLegendKey val="0"/>
          <c:showVal val="0"/>
          <c:showCatName val="0"/>
          <c:showSerName val="0"/>
          <c:showPercent val="0"/>
          <c:showBubbleSize val="0"/>
        </c:dLbls>
        <c:marker val="1"/>
        <c:smooth val="0"/>
        <c:axId val="115486080"/>
        <c:axId val="115484544"/>
      </c:lineChart>
      <c:valAx>
        <c:axId val="115477120"/>
        <c:scaling>
          <c:orientation val="minMax"/>
        </c:scaling>
        <c:delete val="0"/>
        <c:axPos val="l"/>
        <c:numFmt formatCode="_-* #,##0\ &quot;€&quot;_-;\-* #,##0\ &quot;€&quot;_-;_-* &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483008"/>
        <c:crosses val="autoZero"/>
        <c:crossBetween val="between"/>
      </c:valAx>
      <c:catAx>
        <c:axId val="115483008"/>
        <c:scaling>
          <c:orientation val="minMax"/>
        </c:scaling>
        <c:delete val="1"/>
        <c:axPos val="b"/>
        <c:numFmt formatCode="#,##0" sourceLinked="1"/>
        <c:majorTickMark val="out"/>
        <c:minorTickMark val="none"/>
        <c:tickLblPos val="nextTo"/>
        <c:crossAx val="115477120"/>
        <c:crosses val="autoZero"/>
        <c:auto val="1"/>
        <c:lblAlgn val="ctr"/>
        <c:lblOffset val="100"/>
        <c:noMultiLvlLbl val="0"/>
      </c:catAx>
      <c:valAx>
        <c:axId val="1154845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486080"/>
        <c:crosses val="max"/>
        <c:crossBetween val="between"/>
      </c:valAx>
      <c:catAx>
        <c:axId val="115486080"/>
        <c:scaling>
          <c:orientation val="minMax"/>
        </c:scaling>
        <c:delete val="1"/>
        <c:axPos val="b"/>
        <c:numFmt formatCode="#,##0" sourceLinked="1"/>
        <c:majorTickMark val="out"/>
        <c:minorTickMark val="none"/>
        <c:tickLblPos val="nextTo"/>
        <c:crossAx val="11548454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Incomes - Net Profit - Turnover</a:t>
            </a:r>
          </a:p>
        </c:rich>
      </c:tx>
      <c:overlay val="0"/>
      <c:spPr>
        <a:noFill/>
        <a:ln>
          <a:noFill/>
        </a:ln>
        <a:effectLst/>
      </c:spPr>
    </c:title>
    <c:autoTitleDeleted val="0"/>
    <c:plotArea>
      <c:layout/>
      <c:barChart>
        <c:barDir val="col"/>
        <c:grouping val="clustered"/>
        <c:varyColors val="0"/>
        <c:ser>
          <c:idx val="2"/>
          <c:order val="0"/>
          <c:tx>
            <c:strRef>
              <c:f>'KPI Calendaire'!$L$153</c:f>
              <c:strCache>
                <c:ptCount val="1"/>
                <c:pt idx="0">
                  <c:v>Incomes</c:v>
                </c:pt>
              </c:strCache>
            </c:strRef>
          </c:tx>
          <c:spPr>
            <a:solidFill>
              <a:schemeClr val="bg2">
                <a:lumMod val="50000"/>
              </a:schemeClr>
            </a:solidFill>
            <a:ln>
              <a:noFill/>
            </a:ln>
            <a:effectLst/>
          </c:spPr>
          <c:invertIfNegative val="0"/>
          <c:cat>
            <c:numRef>
              <c:f>'KPI Calendaire'!$M$136:$R$136</c:f>
              <c:numCache>
                <c:formatCode>#,##0</c:formatCode>
                <c:ptCount val="6"/>
                <c:pt idx="0">
                  <c:v>2017</c:v>
                </c:pt>
                <c:pt idx="1">
                  <c:v>2018</c:v>
                </c:pt>
                <c:pt idx="2">
                  <c:v>2019</c:v>
                </c:pt>
                <c:pt idx="3">
                  <c:v>2020</c:v>
                </c:pt>
                <c:pt idx="4">
                  <c:v>2021</c:v>
                </c:pt>
                <c:pt idx="5">
                  <c:v>2022</c:v>
                </c:pt>
              </c:numCache>
            </c:numRef>
          </c:cat>
          <c:val>
            <c:numRef>
              <c:f>'KPI Calendaire'!$M$153:$R$153</c:f>
              <c:numCache>
                <c:formatCode>_-* #,##0\ "€"_-;\-* #,##0\ "€"_-;_-* "-"??\ "€"_-;_-@_-</c:formatCode>
                <c:ptCount val="6"/>
                <c:pt idx="0">
                  <c:v>142800</c:v>
                </c:pt>
                <c:pt idx="1">
                  <c:v>1392300</c:v>
                </c:pt>
                <c:pt idx="2">
                  <c:v>4207500</c:v>
                </c:pt>
                <c:pt idx="3">
                  <c:v>16780500</c:v>
                </c:pt>
                <c:pt idx="4">
                  <c:v>102170700</c:v>
                </c:pt>
                <c:pt idx="5">
                  <c:v>382876185.18518519</c:v>
                </c:pt>
              </c:numCache>
            </c:numRef>
          </c:val>
          <c:extLst xmlns:c16r2="http://schemas.microsoft.com/office/drawing/2015/06/chart">
            <c:ext xmlns:c16="http://schemas.microsoft.com/office/drawing/2014/chart" uri="{C3380CC4-5D6E-409C-BE32-E72D297353CC}">
              <c16:uniqueId val="{00000000-D805-47BB-848C-E0D7149F4A59}"/>
            </c:ext>
          </c:extLst>
        </c:ser>
        <c:dLbls>
          <c:showLegendKey val="0"/>
          <c:showVal val="0"/>
          <c:showCatName val="0"/>
          <c:showSerName val="0"/>
          <c:showPercent val="0"/>
          <c:showBubbleSize val="0"/>
        </c:dLbls>
        <c:gapWidth val="150"/>
        <c:axId val="115154304"/>
        <c:axId val="115156096"/>
        <c:extLst xmlns:c16r2="http://schemas.microsoft.com/office/drawing/2015/06/chart">
          <c:ext xmlns:c15="http://schemas.microsoft.com/office/drawing/2012/chart" uri="{02D57815-91ED-43cb-92C2-25804820EDAC}">
            <c15:filteredBarSeries>
              <c15:ser>
                <c:idx val="0"/>
                <c:order val="0"/>
                <c:tx>
                  <c:strRef>
                    <c:extLst>
                      <c:ext uri="{02D57815-91ED-43cb-92C2-25804820EDAC}">
                        <c15:formulaRef>
                          <c15:sqref>'KPI Calendaire'!$L$137</c15:sqref>
                        </c15:formulaRef>
                      </c:ext>
                    </c:extLst>
                    <c:strCache>
                      <c:ptCount val="1"/>
                      <c:pt idx="0">
                        <c:v>Turnover €</c:v>
                      </c:pt>
                    </c:strCache>
                  </c:strRef>
                </c:tx>
                <c:spPr>
                  <a:solidFill>
                    <a:schemeClr val="accent1"/>
                  </a:solidFill>
                  <a:ln>
                    <a:noFill/>
                  </a:ln>
                  <a:effectLst/>
                </c:spPr>
                <c:invertIfNegative val="0"/>
                <c:cat>
                  <c:numRef>
                    <c:extLst>
                      <c:ex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c:ext uri="{02D57815-91ED-43cb-92C2-25804820EDAC}">
                        <c15:formulaRef>
                          <c15:sqref>'KPI Calendaire'!$M$137:$R$137</c15:sqref>
                        </c15:formulaRef>
                      </c:ext>
                    </c:extLst>
                    <c:numCache>
                      <c:formatCode>_-* #\ ##0\ "€"_-;\-* #\ ##0\ "€"_-;_-* "-"??\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CCB4-4FE3-A3E2-1DF3196FFDAF}"/>
                  </c:ext>
                </c:extLst>
              </c15:ser>
            </c15:filteredBarSeries>
          </c:ext>
        </c:extLst>
      </c:barChart>
      <c:lineChart>
        <c:grouping val="standard"/>
        <c:varyColors val="0"/>
        <c:ser>
          <c:idx val="3"/>
          <c:order val="1"/>
          <c:tx>
            <c:strRef>
              <c:f>'KPI Calendaire'!$L$148</c:f>
              <c:strCache>
                <c:ptCount val="1"/>
                <c:pt idx="0">
                  <c:v>Turnover / Staff</c:v>
                </c:pt>
              </c:strCache>
            </c:strRef>
          </c:tx>
          <c:spPr>
            <a:ln w="28575" cap="rnd">
              <a:solidFill>
                <a:schemeClr val="accent4"/>
              </a:solidFill>
              <a:round/>
            </a:ln>
            <a:effectLst/>
          </c:spPr>
          <c:marker>
            <c:symbol val="none"/>
          </c:marker>
          <c:cat>
            <c:numRef>
              <c:f>'KPI Calendaire'!$M$136:$R$136</c:f>
              <c:numCache>
                <c:formatCode>#,##0</c:formatCode>
                <c:ptCount val="6"/>
                <c:pt idx="0">
                  <c:v>2017</c:v>
                </c:pt>
                <c:pt idx="1">
                  <c:v>2018</c:v>
                </c:pt>
                <c:pt idx="2">
                  <c:v>2019</c:v>
                </c:pt>
                <c:pt idx="3">
                  <c:v>2020</c:v>
                </c:pt>
                <c:pt idx="4">
                  <c:v>2021</c:v>
                </c:pt>
                <c:pt idx="5">
                  <c:v>2022</c:v>
                </c:pt>
              </c:numCache>
            </c:numRef>
          </c:cat>
          <c:val>
            <c:numRef>
              <c:f>'KPI Calendaire'!$M$148:$R$148</c:f>
              <c:numCache>
                <c:formatCode>_-* #,##0\ "€"_-;\-* #,##0\ "€"_-;_-* "-"??\ "€"_-;_-@_-</c:formatCode>
                <c:ptCount val="6"/>
                <c:pt idx="0">
                  <c:v>10200</c:v>
                </c:pt>
                <c:pt idx="1">
                  <c:v>38675</c:v>
                </c:pt>
                <c:pt idx="2">
                  <c:v>79386.792452830196</c:v>
                </c:pt>
                <c:pt idx="3">
                  <c:v>250455.22388059701</c:v>
                </c:pt>
                <c:pt idx="4">
                  <c:v>1309880.7692307692</c:v>
                </c:pt>
                <c:pt idx="5">
                  <c:v>4400875.6917837383</c:v>
                </c:pt>
              </c:numCache>
            </c:numRef>
          </c:val>
          <c:smooth val="0"/>
          <c:extLst xmlns:c16r2="http://schemas.microsoft.com/office/drawing/2015/06/chart">
            <c:ext xmlns:c16="http://schemas.microsoft.com/office/drawing/2014/chart" uri="{C3380CC4-5D6E-409C-BE32-E72D297353CC}">
              <c16:uniqueId val="{00000001-D805-47BB-848C-E0D7149F4A59}"/>
            </c:ext>
          </c:extLst>
        </c:ser>
        <c:ser>
          <c:idx val="4"/>
          <c:order val="2"/>
          <c:tx>
            <c:strRef>
              <c:f>'KPI Calendaire'!$L$150</c:f>
              <c:strCache>
                <c:ptCount val="1"/>
                <c:pt idx="0">
                  <c:v>Net result / Headcount</c:v>
                </c:pt>
              </c:strCache>
            </c:strRef>
          </c:tx>
          <c:spPr>
            <a:ln w="28575" cap="rnd">
              <a:solidFill>
                <a:schemeClr val="accent5"/>
              </a:solidFill>
              <a:round/>
            </a:ln>
            <a:effectLst/>
          </c:spPr>
          <c:marker>
            <c:symbol val="none"/>
          </c:marker>
          <c:cat>
            <c:numRef>
              <c:f>'KPI Calendaire'!$M$136:$R$136</c:f>
              <c:numCache>
                <c:formatCode>#,##0</c:formatCode>
                <c:ptCount val="6"/>
                <c:pt idx="0">
                  <c:v>2017</c:v>
                </c:pt>
                <c:pt idx="1">
                  <c:v>2018</c:v>
                </c:pt>
                <c:pt idx="2">
                  <c:v>2019</c:v>
                </c:pt>
                <c:pt idx="3">
                  <c:v>2020</c:v>
                </c:pt>
                <c:pt idx="4">
                  <c:v>2021</c:v>
                </c:pt>
                <c:pt idx="5">
                  <c:v>2022</c:v>
                </c:pt>
              </c:numCache>
            </c:numRef>
          </c:cat>
          <c:val>
            <c:numRef>
              <c:f>'KPI Calendaire'!$M$150:$R$150</c:f>
              <c:numCache>
                <c:formatCode>_-* #,##0\ "€"_-;\-* #,##0\ "€"_-;_-* "-"??\ "€"_-;_-@_-</c:formatCode>
                <c:ptCount val="6"/>
                <c:pt idx="0">
                  <c:v>-35207.142857142855</c:v>
                </c:pt>
                <c:pt idx="1">
                  <c:v>-69196.388888888891</c:v>
                </c:pt>
                <c:pt idx="2">
                  <c:v>-63366.096226415088</c:v>
                </c:pt>
                <c:pt idx="3">
                  <c:v>55003.406530149296</c:v>
                </c:pt>
                <c:pt idx="4">
                  <c:v>478686.11978680012</c:v>
                </c:pt>
                <c:pt idx="5">
                  <c:v>1487600.3256044905</c:v>
                </c:pt>
              </c:numCache>
            </c:numRef>
          </c:val>
          <c:smooth val="0"/>
          <c:extLst xmlns:c16r2="http://schemas.microsoft.com/office/drawing/2015/06/chart">
            <c:ext xmlns:c16="http://schemas.microsoft.com/office/drawing/2014/chart" uri="{C3380CC4-5D6E-409C-BE32-E72D297353CC}">
              <c16:uniqueId val="{00000002-D805-47BB-848C-E0D7149F4A59}"/>
            </c:ext>
          </c:extLst>
        </c:ser>
        <c:dLbls>
          <c:showLegendKey val="0"/>
          <c:showVal val="0"/>
          <c:showCatName val="0"/>
          <c:showSerName val="0"/>
          <c:showPercent val="0"/>
          <c:showBubbleSize val="0"/>
        </c:dLbls>
        <c:marker val="1"/>
        <c:smooth val="0"/>
        <c:axId val="115172480"/>
        <c:axId val="115158016"/>
        <c:extLst xmlns:c16r2="http://schemas.microsoft.com/office/drawing/2015/06/chart">
          <c:ext xmlns:c15="http://schemas.microsoft.com/office/drawing/2012/chart" uri="{02D57815-91ED-43cb-92C2-25804820EDAC}">
            <c15:filteredLineSeries>
              <c15:ser>
                <c:idx val="1"/>
                <c:order val="1"/>
                <c:tx>
                  <c:strRef>
                    <c:extLst>
                      <c:ext uri="{02D57815-91ED-43cb-92C2-25804820EDAC}">
                        <c15:formulaRef>
                          <c15:sqref>'KPI Calendaire'!$L$139</c15:sqref>
                        </c15:formulaRef>
                      </c:ext>
                    </c:extLst>
                    <c:strCache>
                      <c:ptCount val="1"/>
                      <c:pt idx="0">
                        <c:v>EBITDA / Turnover %</c:v>
                      </c:pt>
                    </c:strCache>
                  </c:strRef>
                </c:tx>
                <c:spPr>
                  <a:ln w="28575" cap="rnd">
                    <a:solidFill>
                      <a:schemeClr val="accent2"/>
                    </a:solidFill>
                    <a:round/>
                  </a:ln>
                  <a:effectLst/>
                </c:spPr>
                <c:marker>
                  <c:symbol val="none"/>
                </c:marker>
                <c:cat>
                  <c:numRef>
                    <c:extLst>
                      <c:ex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c:ext uri="{02D57815-91ED-43cb-92C2-25804820EDAC}">
                        <c15:formulaRef>
                          <c15:sqref>'KPI Calendaire'!$M$139:$R$139</c15:sqref>
                        </c15:formulaRef>
                      </c:ext>
                    </c:extLst>
                    <c:numCache>
                      <c:formatCode>0%</c:formatCode>
                      <c:ptCount val="6"/>
                      <c:pt idx="0">
                        <c:v>0</c:v>
                      </c:pt>
                      <c:pt idx="1">
                        <c:v>0</c:v>
                      </c:pt>
                      <c:pt idx="2">
                        <c:v>0</c:v>
                      </c:pt>
                      <c:pt idx="3">
                        <c:v>0</c:v>
                      </c:pt>
                      <c:pt idx="4">
                        <c:v>0</c:v>
                      </c:pt>
                      <c:pt idx="5">
                        <c:v>0</c:v>
                      </c:pt>
                    </c:numCache>
                  </c:numRef>
                </c:val>
                <c:smooth val="0"/>
                <c:extLst>
                  <c:ext xmlns:c16="http://schemas.microsoft.com/office/drawing/2014/chart" uri="{C3380CC4-5D6E-409C-BE32-E72D297353CC}">
                    <c16:uniqueId val="{00000001-CCB4-4FE3-A3E2-1DF3196FFDAF}"/>
                  </c:ext>
                </c:extLst>
              </c15:ser>
            </c15:filteredLineSeries>
          </c:ext>
        </c:extLst>
      </c:lineChart>
      <c:catAx>
        <c:axId val="115154304"/>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156096"/>
        <c:crosses val="autoZero"/>
        <c:auto val="1"/>
        <c:lblAlgn val="ctr"/>
        <c:lblOffset val="100"/>
        <c:noMultiLvlLbl val="0"/>
      </c:catAx>
      <c:valAx>
        <c:axId val="115156096"/>
        <c:scaling>
          <c:orientation val="minMax"/>
          <c:max val="180000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solidFill>
                      <a:schemeClr val="bg1"/>
                    </a:solidFill>
                  </a:rPr>
                  <a:t>Turnover</a:t>
                </a:r>
              </a:p>
            </c:rich>
          </c:tx>
          <c:overlay val="0"/>
          <c:spPr>
            <a:solidFill>
              <a:srgbClr val="00B050"/>
            </a:solidFill>
            <a:ln>
              <a:noFill/>
            </a:ln>
            <a:effectLst/>
          </c:spPr>
        </c:title>
        <c:numFmt formatCode="#,##0\ &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154304"/>
        <c:crosses val="autoZero"/>
        <c:crossBetween val="between"/>
      </c:valAx>
      <c:valAx>
        <c:axId val="115158016"/>
        <c:scaling>
          <c:orientation val="minMax"/>
          <c:max val="700000"/>
          <c:min val="-2000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solidFill>
                      <a:schemeClr val="bg1"/>
                    </a:solidFill>
                  </a:rPr>
                  <a:t>Ratios</a:t>
                </a:r>
              </a:p>
            </c:rich>
          </c:tx>
          <c:layout>
            <c:manualLayout>
              <c:xMode val="edge"/>
              <c:yMode val="edge"/>
              <c:x val="0.9328425118408864"/>
              <c:y val="0.42733557090335744"/>
            </c:manualLayout>
          </c:layout>
          <c:overlay val="0"/>
          <c:spPr>
            <a:solidFill>
              <a:schemeClr val="accent6">
                <a:lumMod val="75000"/>
              </a:schemeClr>
            </a:solidFill>
            <a:ln>
              <a:noFill/>
            </a:ln>
            <a:effectLst/>
          </c:spPr>
        </c:title>
        <c:numFmt formatCode="#,##0\ &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172480"/>
        <c:crosses val="max"/>
        <c:crossBetween val="between"/>
      </c:valAx>
      <c:catAx>
        <c:axId val="115172480"/>
        <c:scaling>
          <c:orientation val="minMax"/>
        </c:scaling>
        <c:delete val="1"/>
        <c:axPos val="b"/>
        <c:numFmt formatCode="#,##0" sourceLinked="1"/>
        <c:majorTickMark val="none"/>
        <c:minorTickMark val="none"/>
        <c:tickLblPos val="nextTo"/>
        <c:crossAx val="1151580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territories </a:t>
            </a:r>
            <a:r>
              <a:rPr lang="en-GB" baseline="0"/>
              <a:t>and human ressources </a:t>
            </a:r>
            <a:endParaRPr lang="en-GB"/>
          </a:p>
        </c:rich>
      </c:tx>
      <c:overlay val="0"/>
      <c:spPr>
        <a:noFill/>
        <a:ln>
          <a:noFill/>
        </a:ln>
        <a:effectLst/>
      </c:spPr>
    </c:title>
    <c:autoTitleDeleted val="0"/>
    <c:plotArea>
      <c:layout/>
      <c:barChart>
        <c:barDir val="col"/>
        <c:grouping val="clustered"/>
        <c:varyColors val="0"/>
        <c:ser>
          <c:idx val="1"/>
          <c:order val="0"/>
          <c:tx>
            <c:strRef>
              <c:f>'KPI Calendaire'!$L$145</c:f>
              <c:strCache>
                <c:ptCount val="1"/>
                <c:pt idx="0">
                  <c:v>Headcount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'KPI Calendaire'!$M$136:$R$136</c:f>
              <c:numCache>
                <c:formatCode>#,##0</c:formatCode>
                <c:ptCount val="6"/>
                <c:pt idx="0">
                  <c:v>2017</c:v>
                </c:pt>
                <c:pt idx="1">
                  <c:v>2018</c:v>
                </c:pt>
                <c:pt idx="2">
                  <c:v>2019</c:v>
                </c:pt>
                <c:pt idx="3">
                  <c:v>2020</c:v>
                </c:pt>
                <c:pt idx="4">
                  <c:v>2021</c:v>
                </c:pt>
                <c:pt idx="5">
                  <c:v>2022</c:v>
                </c:pt>
              </c:numCache>
            </c:numRef>
          </c:cat>
          <c:val>
            <c:numRef>
              <c:f>'KPI Calendaire'!$M$145:$R$145</c:f>
              <c:numCache>
                <c:formatCode>General</c:formatCode>
                <c:ptCount val="6"/>
                <c:pt idx="0">
                  <c:v>14</c:v>
                </c:pt>
                <c:pt idx="1">
                  <c:v>36</c:v>
                </c:pt>
                <c:pt idx="2">
                  <c:v>53</c:v>
                </c:pt>
                <c:pt idx="3">
                  <c:v>67</c:v>
                </c:pt>
                <c:pt idx="4">
                  <c:v>78</c:v>
                </c:pt>
                <c:pt idx="5">
                  <c:v>87</c:v>
                </c:pt>
              </c:numCache>
            </c:numRef>
          </c:val>
          <c:extLst xmlns:c16r2="http://schemas.microsoft.com/office/drawing/2015/06/chart">
            <c:ext xmlns:c16="http://schemas.microsoft.com/office/drawing/2014/chart" uri="{C3380CC4-5D6E-409C-BE32-E72D297353CC}">
              <c16:uniqueId val="{00000000-A336-4408-A6A8-F0FC42AC8197}"/>
            </c:ext>
          </c:extLst>
        </c:ser>
        <c:ser>
          <c:idx val="2"/>
          <c:order val="1"/>
          <c:tx>
            <c:strRef>
              <c:f>'KPI Calendaire'!$L$146</c:f>
              <c:strCache>
                <c:ptCount val="1"/>
                <c:pt idx="0">
                  <c:v>Nb of Recruitment</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'KPI Calendaire'!$M$136:$R$136</c:f>
              <c:numCache>
                <c:formatCode>#,##0</c:formatCode>
                <c:ptCount val="6"/>
                <c:pt idx="0">
                  <c:v>2017</c:v>
                </c:pt>
                <c:pt idx="1">
                  <c:v>2018</c:v>
                </c:pt>
                <c:pt idx="2">
                  <c:v>2019</c:v>
                </c:pt>
                <c:pt idx="3">
                  <c:v>2020</c:v>
                </c:pt>
                <c:pt idx="4">
                  <c:v>2021</c:v>
                </c:pt>
                <c:pt idx="5">
                  <c:v>2022</c:v>
                </c:pt>
              </c:numCache>
            </c:numRef>
          </c:cat>
          <c:val>
            <c:numRef>
              <c:f>'KPI Calendaire'!$M$146:$R$146</c:f>
              <c:numCache>
                <c:formatCode>General</c:formatCode>
                <c:ptCount val="6"/>
                <c:pt idx="0">
                  <c:v>14</c:v>
                </c:pt>
                <c:pt idx="1">
                  <c:v>22</c:v>
                </c:pt>
                <c:pt idx="2">
                  <c:v>17</c:v>
                </c:pt>
                <c:pt idx="3">
                  <c:v>14</c:v>
                </c:pt>
                <c:pt idx="4">
                  <c:v>11</c:v>
                </c:pt>
                <c:pt idx="5">
                  <c:v>9</c:v>
                </c:pt>
              </c:numCache>
            </c:numRef>
          </c:val>
          <c:extLst xmlns:c16r2="http://schemas.microsoft.com/office/drawing/2015/06/chart">
            <c:ext xmlns:c16="http://schemas.microsoft.com/office/drawing/2014/chart" uri="{C3380CC4-5D6E-409C-BE32-E72D297353CC}">
              <c16:uniqueId val="{00000001-A336-4408-A6A8-F0FC42AC8197}"/>
            </c:ext>
          </c:extLst>
        </c:ser>
        <c:ser>
          <c:idx val="3"/>
          <c:order val="2"/>
          <c:tx>
            <c:strRef>
              <c:f>'KPI Calendaire'!$L$147</c:f>
              <c:strCache>
                <c:ptCount val="1"/>
                <c:pt idx="0">
                  <c:v>Number of territories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'KPI Calendaire'!$M$136:$R$136</c:f>
              <c:numCache>
                <c:formatCode>#,##0</c:formatCode>
                <c:ptCount val="6"/>
                <c:pt idx="0">
                  <c:v>2017</c:v>
                </c:pt>
                <c:pt idx="1">
                  <c:v>2018</c:v>
                </c:pt>
                <c:pt idx="2">
                  <c:v>2019</c:v>
                </c:pt>
                <c:pt idx="3">
                  <c:v>2020</c:v>
                </c:pt>
                <c:pt idx="4">
                  <c:v>2021</c:v>
                </c:pt>
                <c:pt idx="5">
                  <c:v>2022</c:v>
                </c:pt>
              </c:numCache>
            </c:numRef>
          </c:cat>
          <c:val>
            <c:numRef>
              <c:f>'KPI Calendaire'!$M$147:$Q$147</c:f>
              <c:numCache>
                <c:formatCode>General</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2-A336-4408-A6A8-F0FC42AC8197}"/>
            </c:ext>
          </c:extLst>
        </c:ser>
        <c:dLbls>
          <c:dLblPos val="outEnd"/>
          <c:showLegendKey val="0"/>
          <c:showVal val="1"/>
          <c:showCatName val="0"/>
          <c:showSerName val="0"/>
          <c:showPercent val="0"/>
          <c:showBubbleSize val="0"/>
        </c:dLbls>
        <c:gapWidth val="182"/>
        <c:axId val="115210880"/>
        <c:axId val="115209344"/>
        <c:extLst xmlns:c16r2="http://schemas.microsoft.com/office/drawing/2015/06/chart">
          <c:ext xmlns:c15="http://schemas.microsoft.com/office/drawing/2012/chart" uri="{02D57815-91ED-43cb-92C2-25804820EDAC}">
            <c15:filteredBarSeries>
              <c15:ser>
                <c:idx val="0"/>
                <c:order val="0"/>
                <c:tx>
                  <c:strRef>
                    <c:extLst>
                      <c:ext uri="{02D57815-91ED-43cb-92C2-25804820EDAC}">
                        <c15:formulaRef>
                          <c15:sqref>'KPI Calendaire'!$L$137</c15:sqref>
                        </c15:formulaRef>
                      </c:ext>
                    </c:extLst>
                    <c:strCache>
                      <c:ptCount val="1"/>
                      <c:pt idx="0">
                        <c:v>Turnover €</c:v>
                      </c:pt>
                    </c:strCache>
                  </c:strRef>
                </c:tx>
                <c:spPr>
                  <a:solidFill>
                    <a:schemeClr val="accent1"/>
                  </a:solidFill>
                  <a:ln>
                    <a:solidFill>
                      <a:srgbClr val="33996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c:ext uri="{02D57815-91ED-43cb-92C2-25804820EDAC}">
                        <c15:formulaRef>
                          <c15:sqref>'KPI Calendaire'!$M$137:$R$137</c15:sqref>
                        </c15:formulaRef>
                      </c:ext>
                    </c:extLst>
                    <c:numCache>
                      <c:formatCode>_-* #\ ##0\ "€"_-;\-* #\ ##0\ "€"_-;_-* "-"??\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A336-4408-A6A8-F0FC42AC8197}"/>
                  </c:ext>
                </c:extLst>
              </c15:ser>
            </c15:filteredBarSeries>
          </c:ext>
        </c:extLst>
      </c:barChart>
      <c:valAx>
        <c:axId val="115209344"/>
        <c:scaling>
          <c:orientation val="minMax"/>
          <c:max val="30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210880"/>
        <c:crosses val="max"/>
        <c:crossBetween val="between"/>
      </c:valAx>
      <c:catAx>
        <c:axId val="115210880"/>
        <c:scaling>
          <c:orientation val="minMax"/>
        </c:scaling>
        <c:delete val="1"/>
        <c:axPos val="b"/>
        <c:numFmt formatCode="#,##0" sourceLinked="1"/>
        <c:majorTickMark val="out"/>
        <c:minorTickMark val="none"/>
        <c:tickLblPos val="nextTo"/>
        <c:crossAx val="11520934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Incomes - Expenses -</a:t>
            </a:r>
            <a:r>
              <a:rPr lang="en-US" baseline="0"/>
              <a:t> </a:t>
            </a:r>
            <a:r>
              <a:rPr lang="en-US"/>
              <a:t>EBIT</a:t>
            </a:r>
          </a:p>
        </c:rich>
      </c:tx>
      <c:overlay val="0"/>
      <c:spPr>
        <a:noFill/>
        <a:ln>
          <a:noFill/>
        </a:ln>
        <a:effectLst/>
      </c:spPr>
    </c:title>
    <c:autoTitleDeleted val="0"/>
    <c:plotArea>
      <c:layout/>
      <c:barChart>
        <c:barDir val="col"/>
        <c:grouping val="clustered"/>
        <c:varyColors val="0"/>
        <c:ser>
          <c:idx val="1"/>
          <c:order val="0"/>
          <c:tx>
            <c:strRef>
              <c:f>'KPI Calendaire'!$B$210</c:f>
              <c:strCache>
                <c:ptCount val="1"/>
                <c:pt idx="0">
                  <c:v>Operation Incomes</c:v>
                </c:pt>
              </c:strCache>
            </c:strRef>
          </c:tx>
          <c:spPr>
            <a:solidFill>
              <a:srgbClr val="00B0F0"/>
            </a:solidFill>
            <a:ln>
              <a:solidFill>
                <a:schemeClr val="bg1"/>
              </a:solidFill>
            </a:ln>
            <a:effectLst/>
          </c:spPr>
          <c:invertIfNegative val="0"/>
          <c:val>
            <c:numRef>
              <c:f>'KPI Calendaire'!$D$210:$I$210</c:f>
              <c:numCache>
                <c:formatCode>#,##0_);\(#,##0\)</c:formatCode>
                <c:ptCount val="6"/>
                <c:pt idx="0">
                  <c:v>142800</c:v>
                </c:pt>
                <c:pt idx="1">
                  <c:v>1392300</c:v>
                </c:pt>
                <c:pt idx="2">
                  <c:v>4207500</c:v>
                </c:pt>
                <c:pt idx="3">
                  <c:v>16780500</c:v>
                </c:pt>
                <c:pt idx="4">
                  <c:v>102170700</c:v>
                </c:pt>
                <c:pt idx="5">
                  <c:v>382876185.18518519</c:v>
                </c:pt>
              </c:numCache>
            </c:numRef>
          </c:val>
          <c:extLst xmlns:c16r2="http://schemas.microsoft.com/office/drawing/2015/06/chart">
            <c:ext xmlns:c16="http://schemas.microsoft.com/office/drawing/2014/chart" uri="{C3380CC4-5D6E-409C-BE32-E72D297353CC}">
              <c16:uniqueId val="{00000000-EB00-497F-AEBA-887C5466D453}"/>
            </c:ext>
          </c:extLst>
        </c:ser>
        <c:ser>
          <c:idx val="3"/>
          <c:order val="1"/>
          <c:tx>
            <c:strRef>
              <c:f>'KPI Calendaire'!$B$212</c:f>
              <c:strCache>
                <c:ptCount val="1"/>
                <c:pt idx="0">
                  <c:v>Operating Expenses</c:v>
                </c:pt>
              </c:strCache>
            </c:strRef>
          </c:tx>
          <c:spPr>
            <a:solidFill>
              <a:srgbClr val="3C9E74"/>
            </a:solidFill>
            <a:ln>
              <a:solidFill>
                <a:schemeClr val="bg1"/>
              </a:solidFill>
            </a:ln>
            <a:effectLst/>
          </c:spPr>
          <c:invertIfNegative val="0"/>
          <c:val>
            <c:numRef>
              <c:f>'KPI Calendaire'!$D$212:$I$212</c:f>
              <c:numCache>
                <c:formatCode>#,##0_);\(#,##0\)</c:formatCode>
                <c:ptCount val="6"/>
                <c:pt idx="0">
                  <c:v>635700</c:v>
                </c:pt>
                <c:pt idx="1">
                  <c:v>3883370</c:v>
                </c:pt>
                <c:pt idx="2">
                  <c:v>7565903.0999999996</c:v>
                </c:pt>
                <c:pt idx="3">
                  <c:v>12545285.255999997</c:v>
                </c:pt>
                <c:pt idx="4">
                  <c:v>47517522.733559996</c:v>
                </c:pt>
                <c:pt idx="5">
                  <c:v>186783414.99186599</c:v>
                </c:pt>
              </c:numCache>
            </c:numRef>
          </c:val>
          <c:extLst xmlns:c16r2="http://schemas.microsoft.com/office/drawing/2015/06/chart">
            <c:ext xmlns:c16="http://schemas.microsoft.com/office/drawing/2014/chart" uri="{C3380CC4-5D6E-409C-BE32-E72D297353CC}">
              <c16:uniqueId val="{00000001-EB00-497F-AEBA-887C5466D453}"/>
            </c:ext>
          </c:extLst>
        </c:ser>
        <c:dLbls>
          <c:showLegendKey val="0"/>
          <c:showVal val="0"/>
          <c:showCatName val="0"/>
          <c:showSerName val="0"/>
          <c:showPercent val="0"/>
          <c:showBubbleSize val="0"/>
        </c:dLbls>
        <c:gapWidth val="75"/>
        <c:overlap val="-25"/>
        <c:axId val="115343744"/>
        <c:axId val="115345280"/>
      </c:barChart>
      <c:lineChart>
        <c:grouping val="stacked"/>
        <c:varyColors val="0"/>
        <c:ser>
          <c:idx val="0"/>
          <c:order val="2"/>
          <c:tx>
            <c:strRef>
              <c:f>'KPI Calendaire'!$B$216</c:f>
              <c:strCache>
                <c:ptCount val="1"/>
                <c:pt idx="0">
                  <c:v>EBIT(**)</c:v>
                </c:pt>
              </c:strCache>
            </c:strRef>
          </c:tx>
          <c:spPr>
            <a:ln w="28575" cap="rnd">
              <a:solidFill>
                <a:schemeClr val="accent4"/>
              </a:solidFill>
              <a:round/>
            </a:ln>
            <a:effectLst/>
          </c:spPr>
          <c:marker>
            <c:symbol val="circle"/>
            <c:size val="5"/>
            <c:spPr>
              <a:solidFill>
                <a:schemeClr val="accent4"/>
              </a:solidFill>
              <a:ln w="9525">
                <a:solidFill>
                  <a:srgbClr val="FFC000"/>
                </a:solidFill>
              </a:ln>
              <a:effectLst/>
            </c:spPr>
          </c:marker>
          <c:dLbls>
            <c:dLbl>
              <c:idx val="0"/>
              <c:layout>
                <c:manualLayout>
                  <c:x val="-7.0394714299247596E-2"/>
                  <c:y val="-5.5364170073396633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2-EB00-497F-AEBA-887C5466D453}"/>
                </c:ext>
              </c:extLst>
            </c:dLbl>
            <c:dLbl>
              <c:idx val="1"/>
              <c:layout>
                <c:manualLayout>
                  <c:x val="-7.0394714299247582E-2"/>
                  <c:y val="-6.8391033620078187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EB00-497F-AEBA-887C5466D453}"/>
                </c:ext>
              </c:extLst>
            </c:dLbl>
            <c:dLbl>
              <c:idx val="2"/>
              <c:layout>
                <c:manualLayout>
                  <c:x val="-6.6128367978081137E-2"/>
                  <c:y val="-0.10095819248678209"/>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4-EB00-497F-AEBA-887C5466D453}"/>
                </c:ext>
              </c:extLst>
            </c:dLbl>
            <c:dLbl>
              <c:idx val="3"/>
              <c:layout>
                <c:manualLayout>
                  <c:x val="-6.61609534578569E-2"/>
                  <c:y val="-0.22926228461440235"/>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EB00-497F-AEBA-887C5466D453}"/>
                </c:ext>
              </c:extLst>
            </c:dLbl>
            <c:dLbl>
              <c:idx val="4"/>
              <c:layout>
                <c:manualLayout>
                  <c:x val="-7.4670466738287533E-2"/>
                  <c:y val="-0.11099836548763296"/>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6-EB00-497F-AEBA-887C5466D4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'KPI Calendaire'!$D$208:$I$208</c:f>
              <c:numCache>
                <c:formatCode>#,##0_);\(#,##0\)</c:formatCode>
                <c:ptCount val="6"/>
                <c:pt idx="0">
                  <c:v>2017</c:v>
                </c:pt>
                <c:pt idx="1">
                  <c:v>2018</c:v>
                </c:pt>
                <c:pt idx="2">
                  <c:v>2019</c:v>
                </c:pt>
                <c:pt idx="3">
                  <c:v>2020</c:v>
                </c:pt>
                <c:pt idx="4">
                  <c:v>2021</c:v>
                </c:pt>
                <c:pt idx="5">
                  <c:v>2022</c:v>
                </c:pt>
              </c:numCache>
            </c:numRef>
          </c:cat>
          <c:val>
            <c:numRef>
              <c:f>'KPI Calendaire'!$D$216:$I$216</c:f>
              <c:numCache>
                <c:formatCode>#,##0_);\(#,##0\)</c:formatCode>
                <c:ptCount val="6"/>
                <c:pt idx="0">
                  <c:v>-492900</c:v>
                </c:pt>
                <c:pt idx="1">
                  <c:v>-2491070</c:v>
                </c:pt>
                <c:pt idx="2">
                  <c:v>-3358403.0999999996</c:v>
                </c:pt>
                <c:pt idx="3">
                  <c:v>4235214.7440000027</c:v>
                </c:pt>
                <c:pt idx="4">
                  <c:v>54653177.266440004</c:v>
                </c:pt>
                <c:pt idx="5">
                  <c:v>196092770.1933192</c:v>
                </c:pt>
              </c:numCache>
            </c:numRef>
          </c:val>
          <c:smooth val="0"/>
          <c:extLst xmlns:c16r2="http://schemas.microsoft.com/office/drawing/2015/06/chart">
            <c:ext xmlns:c16="http://schemas.microsoft.com/office/drawing/2014/chart" uri="{C3380CC4-5D6E-409C-BE32-E72D297353CC}">
              <c16:uniqueId val="{00000007-EB00-497F-AEBA-887C5466D453}"/>
            </c:ext>
          </c:extLst>
        </c:ser>
        <c:dLbls>
          <c:showLegendKey val="0"/>
          <c:showVal val="0"/>
          <c:showCatName val="0"/>
          <c:showSerName val="0"/>
          <c:showPercent val="0"/>
          <c:showBubbleSize val="0"/>
        </c:dLbls>
        <c:marker val="1"/>
        <c:smooth val="0"/>
        <c:axId val="115343744"/>
        <c:axId val="115345280"/>
      </c:lineChart>
      <c:catAx>
        <c:axId val="11534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345280"/>
        <c:crossesAt val="0"/>
        <c:auto val="1"/>
        <c:lblAlgn val="ctr"/>
        <c:lblOffset val="100"/>
        <c:noMultiLvlLbl val="0"/>
      </c:catAx>
      <c:valAx>
        <c:axId val="1153452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fr-FR"/>
                  <a:t>Incomes - Expenses</a:t>
                </a:r>
              </a:p>
            </c:rich>
          </c:tx>
          <c:overlay val="0"/>
          <c:spPr>
            <a:solidFill>
              <a:srgbClr val="00B050"/>
            </a:solidFill>
            <a:ln>
              <a:noFill/>
            </a:ln>
            <a:effectLst/>
          </c:spPr>
        </c:title>
        <c:numFmt formatCode="#\ ###\ ##0\ &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34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Recruitment per year / Department</a:t>
            </a:r>
            <a:endParaRPr lang="fr-FR">
              <a:effectLst/>
            </a:endParaRPr>
          </a:p>
        </c:rich>
      </c:tx>
      <c:overlay val="0"/>
      <c:spPr>
        <a:noFill/>
        <a:ln>
          <a:noFill/>
        </a:ln>
        <a:effectLst/>
      </c:spPr>
    </c:title>
    <c:autoTitleDeleted val="0"/>
    <c:plotArea>
      <c:layout/>
      <c:barChart>
        <c:barDir val="col"/>
        <c:grouping val="stacked"/>
        <c:varyColors val="0"/>
        <c:ser>
          <c:idx val="0"/>
          <c:order val="0"/>
          <c:tx>
            <c:strRef>
              <c:f>'KPI Calendaire'!$L$23</c:f>
              <c:strCache>
                <c:ptCount val="1"/>
                <c:pt idx="0">
                  <c:v>…</c:v>
                </c:pt>
              </c:strCache>
            </c:strRef>
          </c:tx>
          <c:spPr>
            <a:solidFill>
              <a:schemeClr val="accent1"/>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Calendaire'!$M$23:$R$23</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0-47BA-4646-964A-FE402845147D}"/>
            </c:ext>
          </c:extLst>
        </c:ser>
        <c:ser>
          <c:idx val="1"/>
          <c:order val="1"/>
          <c:tx>
            <c:strRef>
              <c:f>'KPI Calendaire'!$L$24</c:f>
              <c:strCache>
                <c:ptCount val="1"/>
                <c:pt idx="0">
                  <c:v>…</c:v>
                </c:pt>
              </c:strCache>
            </c:strRef>
          </c:tx>
          <c:spPr>
            <a:solidFill>
              <a:schemeClr val="accent2"/>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Calendaire'!$M$24:$R$24</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1-47BA-4646-964A-FE402845147D}"/>
            </c:ext>
          </c:extLst>
        </c:ser>
        <c:ser>
          <c:idx val="2"/>
          <c:order val="2"/>
          <c:tx>
            <c:strRef>
              <c:f>'KPI Calendaire'!$L$25</c:f>
              <c:strCache>
                <c:ptCount val="1"/>
                <c:pt idx="0">
                  <c:v>…</c:v>
                </c:pt>
              </c:strCache>
            </c:strRef>
          </c:tx>
          <c:spPr>
            <a:solidFill>
              <a:schemeClr val="accent3"/>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Calendaire'!$M$25:$R$25</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2-47BA-4646-964A-FE402845147D}"/>
            </c:ext>
          </c:extLst>
        </c:ser>
        <c:ser>
          <c:idx val="3"/>
          <c:order val="3"/>
          <c:tx>
            <c:strRef>
              <c:f>'KPI Calendaire'!$L$26</c:f>
              <c:strCache>
                <c:ptCount val="1"/>
                <c:pt idx="0">
                  <c:v>…</c:v>
                </c:pt>
              </c:strCache>
            </c:strRef>
          </c:tx>
          <c:spPr>
            <a:solidFill>
              <a:schemeClr val="accent4"/>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Calendaire'!$M$26:$R$26</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3-47BA-4646-964A-FE402845147D}"/>
            </c:ext>
          </c:extLst>
        </c:ser>
        <c:ser>
          <c:idx val="4"/>
          <c:order val="4"/>
          <c:tx>
            <c:strRef>
              <c:f>'KPI Calendaire'!$L$27</c:f>
              <c:strCache>
                <c:ptCount val="1"/>
                <c:pt idx="0">
                  <c:v>…</c:v>
                </c:pt>
              </c:strCache>
            </c:strRef>
          </c:tx>
          <c:spPr>
            <a:solidFill>
              <a:schemeClr val="accent5"/>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Calendaire'!$M$27:$R$27</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4-47BA-4646-964A-FE402845147D}"/>
            </c:ext>
          </c:extLst>
        </c:ser>
        <c:ser>
          <c:idx val="5"/>
          <c:order val="5"/>
          <c:tx>
            <c:strRef>
              <c:f>'KPI Calendaire'!$L$28</c:f>
              <c:strCache>
                <c:ptCount val="1"/>
                <c:pt idx="0">
                  <c:v>…</c:v>
                </c:pt>
              </c:strCache>
            </c:strRef>
          </c:tx>
          <c:spPr>
            <a:solidFill>
              <a:schemeClr val="accent6"/>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Calendaire'!$M$28:$R$28</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5-47BA-4646-964A-FE402845147D}"/>
            </c:ext>
          </c:extLst>
        </c:ser>
        <c:ser>
          <c:idx val="6"/>
          <c:order val="6"/>
          <c:tx>
            <c:strRef>
              <c:f>'KPI Calendaire'!$L$29</c:f>
              <c:strCache>
                <c:ptCount val="1"/>
                <c:pt idx="0">
                  <c:v>…</c:v>
                </c:pt>
              </c:strCache>
            </c:strRef>
          </c:tx>
          <c:spPr>
            <a:solidFill>
              <a:schemeClr val="accent1">
                <a:lumMod val="6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Calendaire'!$M$29:$R$29</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6-47BA-4646-964A-FE402845147D}"/>
            </c:ext>
          </c:extLst>
        </c:ser>
        <c:ser>
          <c:idx val="7"/>
          <c:order val="7"/>
          <c:tx>
            <c:strRef>
              <c:f>'KPI Calendaire'!$L$30</c:f>
              <c:strCache>
                <c:ptCount val="1"/>
                <c:pt idx="0">
                  <c:v>…</c:v>
                </c:pt>
              </c:strCache>
            </c:strRef>
          </c:tx>
          <c:spPr>
            <a:solidFill>
              <a:schemeClr val="accent2">
                <a:lumMod val="6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Calendaire'!$M$30:$R$30</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7-47BA-4646-964A-FE402845147D}"/>
            </c:ext>
          </c:extLst>
        </c:ser>
        <c:ser>
          <c:idx val="8"/>
          <c:order val="8"/>
          <c:tx>
            <c:strRef>
              <c:f>'KPI Calendaire'!$L$31</c:f>
              <c:strCache>
                <c:ptCount val="1"/>
                <c:pt idx="0">
                  <c:v>…</c:v>
                </c:pt>
              </c:strCache>
            </c:strRef>
          </c:tx>
          <c:spPr>
            <a:solidFill>
              <a:schemeClr val="accent3">
                <a:lumMod val="6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Calendaire'!$M$31:$R$31</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8-47BA-4646-964A-FE402845147D}"/>
            </c:ext>
          </c:extLst>
        </c:ser>
        <c:ser>
          <c:idx val="9"/>
          <c:order val="9"/>
          <c:tx>
            <c:strRef>
              <c:f>'KPI Calendaire'!$L$32</c:f>
              <c:strCache>
                <c:ptCount val="1"/>
                <c:pt idx="0">
                  <c:v>…</c:v>
                </c:pt>
              </c:strCache>
            </c:strRef>
          </c:tx>
          <c:spPr>
            <a:solidFill>
              <a:schemeClr val="accent4">
                <a:lumMod val="6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Calendaire'!$M$32:$R$32</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9-47BA-4646-964A-FE402845147D}"/>
            </c:ext>
          </c:extLst>
        </c:ser>
        <c:ser>
          <c:idx val="10"/>
          <c:order val="10"/>
          <c:tx>
            <c:strRef>
              <c:f>'KPI Calendaire'!$L$33</c:f>
              <c:strCache>
                <c:ptCount val="1"/>
                <c:pt idx="0">
                  <c:v>…</c:v>
                </c:pt>
              </c:strCache>
            </c:strRef>
          </c:tx>
          <c:spPr>
            <a:solidFill>
              <a:schemeClr val="accent5">
                <a:lumMod val="6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Calendaire'!$M$33:$R$33</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A-47BA-4646-964A-FE402845147D}"/>
            </c:ext>
          </c:extLst>
        </c:ser>
        <c:ser>
          <c:idx val="11"/>
          <c:order val="11"/>
          <c:tx>
            <c:strRef>
              <c:f>'KPI Calendaire'!$L$34</c:f>
              <c:strCache>
                <c:ptCount val="1"/>
                <c:pt idx="0">
                  <c:v>…</c:v>
                </c:pt>
              </c:strCache>
            </c:strRef>
          </c:tx>
          <c:spPr>
            <a:solidFill>
              <a:schemeClr val="accent6">
                <a:lumMod val="6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Calendaire'!$M$34:$R$34</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B-47BA-4646-964A-FE402845147D}"/>
            </c:ext>
          </c:extLst>
        </c:ser>
        <c:ser>
          <c:idx val="12"/>
          <c:order val="12"/>
          <c:tx>
            <c:strRef>
              <c:f>'KPI Calendaire'!$L$35</c:f>
              <c:strCache>
                <c:ptCount val="1"/>
                <c:pt idx="0">
                  <c:v>…</c:v>
                </c:pt>
              </c:strCache>
            </c:strRef>
          </c:tx>
          <c:spPr>
            <a:solidFill>
              <a:schemeClr val="accent1">
                <a:lumMod val="80000"/>
                <a:lumOff val="2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Calendaire'!$M$35:$R$35</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C-47BA-4646-964A-FE402845147D}"/>
            </c:ext>
          </c:extLst>
        </c:ser>
        <c:ser>
          <c:idx val="13"/>
          <c:order val="13"/>
          <c:tx>
            <c:strRef>
              <c:f>'KPI Calendaire'!$L$36</c:f>
              <c:strCache>
                <c:ptCount val="1"/>
                <c:pt idx="0">
                  <c:v>…</c:v>
                </c:pt>
              </c:strCache>
            </c:strRef>
          </c:tx>
          <c:spPr>
            <a:solidFill>
              <a:schemeClr val="accent2">
                <a:lumMod val="80000"/>
                <a:lumOff val="2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Calendaire'!$M$36:$R$36</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D-47BA-4646-964A-FE402845147D}"/>
            </c:ext>
          </c:extLst>
        </c:ser>
        <c:ser>
          <c:idx val="14"/>
          <c:order val="14"/>
          <c:tx>
            <c:strRef>
              <c:f>'KPI Calendaire'!$L$37</c:f>
              <c:strCache>
                <c:ptCount val="1"/>
                <c:pt idx="0">
                  <c:v>…</c:v>
                </c:pt>
              </c:strCache>
            </c:strRef>
          </c:tx>
          <c:spPr>
            <a:solidFill>
              <a:schemeClr val="accent3">
                <a:lumMod val="80000"/>
                <a:lumOff val="2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Calendaire'!$M$37:$R$37</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E-47BA-4646-964A-FE402845147D}"/>
            </c:ext>
          </c:extLst>
        </c:ser>
        <c:ser>
          <c:idx val="15"/>
          <c:order val="15"/>
          <c:tx>
            <c:strRef>
              <c:f>'KPI Calendaire'!$L$38</c:f>
              <c:strCache>
                <c:ptCount val="1"/>
                <c:pt idx="0">
                  <c:v>…</c:v>
                </c:pt>
              </c:strCache>
            </c:strRef>
          </c:tx>
          <c:spPr>
            <a:solidFill>
              <a:schemeClr val="accent4">
                <a:lumMod val="80000"/>
                <a:lumOff val="2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Calendaire'!$M$38:$R$38</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F-47BA-4646-964A-FE402845147D}"/>
            </c:ext>
          </c:extLst>
        </c:ser>
        <c:ser>
          <c:idx val="16"/>
          <c:order val="16"/>
          <c:tx>
            <c:strRef>
              <c:f>'KPI Calendaire'!$L$39</c:f>
              <c:strCache>
                <c:ptCount val="1"/>
                <c:pt idx="0">
                  <c:v>…</c:v>
                </c:pt>
              </c:strCache>
            </c:strRef>
          </c:tx>
          <c:spPr>
            <a:solidFill>
              <a:schemeClr val="accent5">
                <a:lumMod val="80000"/>
                <a:lumOff val="2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Calendaire'!$M$39:$R$39</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10-47BA-4646-964A-FE402845147D}"/>
            </c:ext>
          </c:extLst>
        </c:ser>
        <c:ser>
          <c:idx val="17"/>
          <c:order val="17"/>
          <c:tx>
            <c:strRef>
              <c:f>'KPI Calendaire'!$L$40</c:f>
              <c:strCache>
                <c:ptCount val="1"/>
                <c:pt idx="0">
                  <c:v>…</c:v>
                </c:pt>
              </c:strCache>
            </c:strRef>
          </c:tx>
          <c:spPr>
            <a:solidFill>
              <a:schemeClr val="accent6">
                <a:lumMod val="80000"/>
                <a:lumOff val="2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Calendaire'!$M$40:$R$40</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11-47BA-4646-964A-FE402845147D}"/>
            </c:ext>
          </c:extLst>
        </c:ser>
        <c:ser>
          <c:idx val="18"/>
          <c:order val="18"/>
          <c:tx>
            <c:strRef>
              <c:f>'KPI Calendaire'!$L$41</c:f>
              <c:strCache>
                <c:ptCount val="1"/>
                <c:pt idx="0">
                  <c:v>…</c:v>
                </c:pt>
              </c:strCache>
            </c:strRef>
          </c:tx>
          <c:spPr>
            <a:solidFill>
              <a:schemeClr val="accent1">
                <a:lumMod val="8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Calendaire'!$M$41:$R$41</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12-47BA-4646-964A-FE402845147D}"/>
            </c:ext>
          </c:extLst>
        </c:ser>
        <c:ser>
          <c:idx val="19"/>
          <c:order val="19"/>
          <c:tx>
            <c:strRef>
              <c:f>'KPI Calendaire'!$L$42</c:f>
              <c:strCache>
                <c:ptCount val="1"/>
                <c:pt idx="0">
                  <c:v>…</c:v>
                </c:pt>
              </c:strCache>
            </c:strRef>
          </c:tx>
          <c:spPr>
            <a:solidFill>
              <a:schemeClr val="accent2">
                <a:lumMod val="8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Calendaire'!$M$42:$R$42</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13-47BA-4646-964A-FE402845147D}"/>
            </c:ext>
          </c:extLst>
        </c:ser>
        <c:ser>
          <c:idx val="20"/>
          <c:order val="20"/>
          <c:tx>
            <c:strRef>
              <c:f>'KPI Calendaire'!$L$43</c:f>
              <c:strCache>
                <c:ptCount val="1"/>
                <c:pt idx="0">
                  <c:v>…</c:v>
                </c:pt>
              </c:strCache>
            </c:strRef>
          </c:tx>
          <c:spPr>
            <a:solidFill>
              <a:schemeClr val="accent3">
                <a:lumMod val="8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Calendaire'!$M$43:$R$43</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14-47BA-4646-964A-FE402845147D}"/>
            </c:ext>
          </c:extLst>
        </c:ser>
        <c:ser>
          <c:idx val="21"/>
          <c:order val="21"/>
          <c:tx>
            <c:strRef>
              <c:f>'KPI Calendaire'!$L$44</c:f>
              <c:strCache>
                <c:ptCount val="1"/>
                <c:pt idx="0">
                  <c:v>…</c:v>
                </c:pt>
              </c:strCache>
            </c:strRef>
          </c:tx>
          <c:spPr>
            <a:solidFill>
              <a:schemeClr val="accent4">
                <a:lumMod val="8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Calendaire'!$M$44:$R$44</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15-47BA-4646-964A-FE402845147D}"/>
            </c:ext>
          </c:extLst>
        </c:ser>
        <c:ser>
          <c:idx val="22"/>
          <c:order val="22"/>
          <c:tx>
            <c:strRef>
              <c:f>'KPI Calendaire'!$L$45</c:f>
              <c:strCache>
                <c:ptCount val="1"/>
                <c:pt idx="0">
                  <c:v>…</c:v>
                </c:pt>
              </c:strCache>
            </c:strRef>
          </c:tx>
          <c:spPr>
            <a:solidFill>
              <a:schemeClr val="accent5">
                <a:lumMod val="8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Calendaire'!$M$45:$R$45</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16-47BA-4646-964A-FE402845147D}"/>
            </c:ext>
          </c:extLst>
        </c:ser>
        <c:ser>
          <c:idx val="23"/>
          <c:order val="23"/>
          <c:tx>
            <c:strRef>
              <c:f>'KPI Calendaire'!$L$46</c:f>
              <c:strCache>
                <c:ptCount val="1"/>
                <c:pt idx="0">
                  <c:v>…</c:v>
                </c:pt>
              </c:strCache>
            </c:strRef>
          </c:tx>
          <c:spPr>
            <a:solidFill>
              <a:schemeClr val="accent6">
                <a:lumMod val="8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Calendaire'!$M$46:$R$46</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17-47BA-4646-964A-FE402845147D}"/>
            </c:ext>
          </c:extLst>
        </c:ser>
        <c:ser>
          <c:idx val="24"/>
          <c:order val="24"/>
          <c:tx>
            <c:strRef>
              <c:f>'KPI Calendaire'!$L$47</c:f>
              <c:strCache>
                <c:ptCount val="1"/>
                <c:pt idx="0">
                  <c:v>…</c:v>
                </c:pt>
              </c:strCache>
            </c:strRef>
          </c:tx>
          <c:spPr>
            <a:solidFill>
              <a:schemeClr val="accent1">
                <a:lumMod val="60000"/>
                <a:lumOff val="4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Calendaire'!$M$47:$R$47</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18-47BA-4646-964A-FE402845147D}"/>
            </c:ext>
          </c:extLst>
        </c:ser>
        <c:ser>
          <c:idx val="25"/>
          <c:order val="25"/>
          <c:tx>
            <c:strRef>
              <c:f>'KPI Calendaire'!$L$48</c:f>
              <c:strCache>
                <c:ptCount val="1"/>
                <c:pt idx="0">
                  <c:v>…</c:v>
                </c:pt>
              </c:strCache>
            </c:strRef>
          </c:tx>
          <c:spPr>
            <a:solidFill>
              <a:schemeClr val="accent2">
                <a:lumMod val="60000"/>
                <a:lumOff val="4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Calendaire'!$M$48:$R$48</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19-47BA-4646-964A-FE402845147D}"/>
            </c:ext>
          </c:extLst>
        </c:ser>
        <c:ser>
          <c:idx val="26"/>
          <c:order val="26"/>
          <c:tx>
            <c:strRef>
              <c:f>'KPI Calendaire'!$L$49</c:f>
              <c:strCache>
                <c:ptCount val="1"/>
                <c:pt idx="0">
                  <c:v>…</c:v>
                </c:pt>
              </c:strCache>
            </c:strRef>
          </c:tx>
          <c:spPr>
            <a:solidFill>
              <a:schemeClr val="accent3">
                <a:lumMod val="60000"/>
                <a:lumOff val="4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Calendaire'!$M$49:$R$49</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1A-47BA-4646-964A-FE402845147D}"/>
            </c:ext>
          </c:extLst>
        </c:ser>
        <c:ser>
          <c:idx val="27"/>
          <c:order val="27"/>
          <c:tx>
            <c:strRef>
              <c:f>'KPI Calendaire'!$L$50</c:f>
              <c:strCache>
                <c:ptCount val="1"/>
                <c:pt idx="0">
                  <c:v>…</c:v>
                </c:pt>
              </c:strCache>
            </c:strRef>
          </c:tx>
          <c:spPr>
            <a:solidFill>
              <a:schemeClr val="accent4">
                <a:lumMod val="60000"/>
                <a:lumOff val="4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Calendaire'!$M$50:$R$50</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1B-47BA-4646-964A-FE402845147D}"/>
            </c:ext>
          </c:extLst>
        </c:ser>
        <c:ser>
          <c:idx val="28"/>
          <c:order val="28"/>
          <c:tx>
            <c:strRef>
              <c:f>'KPI Calendaire'!$L$51</c:f>
              <c:strCache>
                <c:ptCount val="1"/>
                <c:pt idx="0">
                  <c:v>…</c:v>
                </c:pt>
              </c:strCache>
            </c:strRef>
          </c:tx>
          <c:spPr>
            <a:solidFill>
              <a:schemeClr val="accent5">
                <a:lumMod val="60000"/>
                <a:lumOff val="4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Calendaire'!$M$51:$R$51</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1C-47BA-4646-964A-FE402845147D}"/>
            </c:ext>
          </c:extLst>
        </c:ser>
        <c:ser>
          <c:idx val="29"/>
          <c:order val="29"/>
          <c:tx>
            <c:strRef>
              <c:f>'KPI Calendaire'!$L$52</c:f>
              <c:strCache>
                <c:ptCount val="1"/>
                <c:pt idx="0">
                  <c:v>…</c:v>
                </c:pt>
              </c:strCache>
            </c:strRef>
          </c:tx>
          <c:spPr>
            <a:solidFill>
              <a:schemeClr val="accent6">
                <a:lumMod val="60000"/>
                <a:lumOff val="4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Calendaire'!$M$52:$R$52</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1D-47BA-4646-964A-FE402845147D}"/>
            </c:ext>
          </c:extLst>
        </c:ser>
        <c:ser>
          <c:idx val="30"/>
          <c:order val="30"/>
          <c:tx>
            <c:strRef>
              <c:f>'KPI Calendaire'!$L$53</c:f>
              <c:strCache>
                <c:ptCount val="1"/>
                <c:pt idx="0">
                  <c:v>…</c:v>
                </c:pt>
              </c:strCache>
            </c:strRef>
          </c:tx>
          <c:spPr>
            <a:solidFill>
              <a:schemeClr val="accent1">
                <a:lumMod val="5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Calendaire'!$M$53:$R$53</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1E-47BA-4646-964A-FE402845147D}"/>
            </c:ext>
          </c:extLst>
        </c:ser>
        <c:ser>
          <c:idx val="31"/>
          <c:order val="31"/>
          <c:tx>
            <c:strRef>
              <c:f>'KPI Calendaire'!$L$54</c:f>
              <c:strCache>
                <c:ptCount val="1"/>
                <c:pt idx="0">
                  <c:v>…</c:v>
                </c:pt>
              </c:strCache>
            </c:strRef>
          </c:tx>
          <c:spPr>
            <a:solidFill>
              <a:schemeClr val="accent2">
                <a:lumMod val="5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Calendaire'!$M$54:$R$54</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1F-47BA-4646-964A-FE402845147D}"/>
            </c:ext>
          </c:extLst>
        </c:ser>
        <c:ser>
          <c:idx val="32"/>
          <c:order val="32"/>
          <c:tx>
            <c:strRef>
              <c:f>'KPI Calendaire'!$L$55</c:f>
              <c:strCache>
                <c:ptCount val="1"/>
                <c:pt idx="0">
                  <c:v>…</c:v>
                </c:pt>
              </c:strCache>
            </c:strRef>
          </c:tx>
          <c:spPr>
            <a:solidFill>
              <a:schemeClr val="accent3">
                <a:lumMod val="5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Calendaire'!$M$55:$R$55</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20-47BA-4646-964A-FE402845147D}"/>
            </c:ext>
          </c:extLst>
        </c:ser>
        <c:ser>
          <c:idx val="33"/>
          <c:order val="33"/>
          <c:tx>
            <c:strRef>
              <c:f>'KPI Calendaire'!$L$56</c:f>
              <c:strCache>
                <c:ptCount val="1"/>
                <c:pt idx="0">
                  <c:v>…</c:v>
                </c:pt>
              </c:strCache>
            </c:strRef>
          </c:tx>
          <c:spPr>
            <a:solidFill>
              <a:schemeClr val="accent4">
                <a:lumMod val="5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Calendaire'!$M$56:$R$56</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21-47BA-4646-964A-FE402845147D}"/>
            </c:ext>
          </c:extLst>
        </c:ser>
        <c:ser>
          <c:idx val="34"/>
          <c:order val="34"/>
          <c:tx>
            <c:strRef>
              <c:f>'KPI Calendaire'!$L$57</c:f>
              <c:strCache>
                <c:ptCount val="1"/>
                <c:pt idx="0">
                  <c:v>…</c:v>
                </c:pt>
              </c:strCache>
            </c:strRef>
          </c:tx>
          <c:spPr>
            <a:solidFill>
              <a:schemeClr val="accent5">
                <a:lumMod val="5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Calendaire'!$M$57:$R$57</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22-47BA-4646-964A-FE402845147D}"/>
            </c:ext>
          </c:extLst>
        </c:ser>
        <c:ser>
          <c:idx val="35"/>
          <c:order val="35"/>
          <c:tx>
            <c:strRef>
              <c:f>'KPI Calendaire'!$L$58</c:f>
              <c:strCache>
                <c:ptCount val="1"/>
                <c:pt idx="0">
                  <c:v>…</c:v>
                </c:pt>
              </c:strCache>
            </c:strRef>
          </c:tx>
          <c:spPr>
            <a:solidFill>
              <a:schemeClr val="accent6">
                <a:lumMod val="5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Calendaire'!$M$58:$R$58</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23-47BA-4646-964A-FE402845147D}"/>
            </c:ext>
          </c:extLst>
        </c:ser>
        <c:ser>
          <c:idx val="36"/>
          <c:order val="36"/>
          <c:tx>
            <c:strRef>
              <c:f>'KPI Calendaire'!$L$59</c:f>
              <c:strCache>
                <c:ptCount val="1"/>
                <c:pt idx="0">
                  <c:v>…</c:v>
                </c:pt>
              </c:strCache>
            </c:strRef>
          </c:tx>
          <c:spPr>
            <a:solidFill>
              <a:schemeClr val="accent1">
                <a:lumMod val="70000"/>
                <a:lumOff val="3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Calendaire'!$M$59:$R$59</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24-47BA-4646-964A-FE402845147D}"/>
            </c:ext>
          </c:extLst>
        </c:ser>
        <c:ser>
          <c:idx val="37"/>
          <c:order val="37"/>
          <c:tx>
            <c:strRef>
              <c:f>'KPI Calendaire'!$L$60</c:f>
              <c:strCache>
                <c:ptCount val="1"/>
                <c:pt idx="0">
                  <c:v>…</c:v>
                </c:pt>
              </c:strCache>
            </c:strRef>
          </c:tx>
          <c:spPr>
            <a:solidFill>
              <a:schemeClr val="accent2">
                <a:lumMod val="70000"/>
                <a:lumOff val="3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Calendaire'!$M$60:$R$60</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25-47BA-4646-964A-FE402845147D}"/>
            </c:ext>
          </c:extLst>
        </c:ser>
        <c:ser>
          <c:idx val="38"/>
          <c:order val="38"/>
          <c:tx>
            <c:strRef>
              <c:f>'KPI Calendaire'!$L$61</c:f>
              <c:strCache>
                <c:ptCount val="1"/>
              </c:strCache>
            </c:strRef>
          </c:tx>
          <c:spPr>
            <a:solidFill>
              <a:schemeClr val="accent3">
                <a:lumMod val="70000"/>
                <a:lumOff val="30000"/>
              </a:schemeClr>
            </a:solidFill>
            <a:ln>
              <a:noFill/>
            </a:ln>
            <a:effectLst/>
          </c:spPr>
          <c:invertIfNegative val="0"/>
          <c:cat>
            <c:numRef>
              <c:f>'KPI Calendaire'!$M$22:$R$22</c:f>
              <c:numCache>
                <c:formatCode>#,##0</c:formatCode>
                <c:ptCount val="6"/>
                <c:pt idx="0">
                  <c:v>2017</c:v>
                </c:pt>
                <c:pt idx="1">
                  <c:v>2018</c:v>
                </c:pt>
                <c:pt idx="2">
                  <c:v>2019</c:v>
                </c:pt>
                <c:pt idx="3">
                  <c:v>2020</c:v>
                </c:pt>
                <c:pt idx="4">
                  <c:v>2021</c:v>
                </c:pt>
                <c:pt idx="5">
                  <c:v>2022</c:v>
                </c:pt>
              </c:numCache>
            </c:numRef>
          </c:cat>
          <c:val>
            <c:numRef>
              <c:f>'KPI Calendaire'!$M$61:$R$61</c:f>
              <c:numCache>
                <c:formatCode>#,##0</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26-47BA-4646-964A-FE402845147D}"/>
            </c:ext>
          </c:extLst>
        </c:ser>
        <c:dLbls>
          <c:showLegendKey val="0"/>
          <c:showVal val="0"/>
          <c:showCatName val="0"/>
          <c:showSerName val="0"/>
          <c:showPercent val="0"/>
          <c:showBubbleSize val="0"/>
        </c:dLbls>
        <c:gapWidth val="219"/>
        <c:overlap val="100"/>
        <c:axId val="115663232"/>
        <c:axId val="115664768"/>
      </c:barChart>
      <c:catAx>
        <c:axId val="115663232"/>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664768"/>
        <c:crosses val="autoZero"/>
        <c:auto val="1"/>
        <c:lblAlgn val="ctr"/>
        <c:lblOffset val="100"/>
        <c:noMultiLvlLbl val="0"/>
      </c:catAx>
      <c:valAx>
        <c:axId val="11566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663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baseline="0">
                <a:effectLst/>
              </a:rPr>
              <a:t>Ramp-up (Turnover - General and HR Cost - Gross Margin - Net Result)</a:t>
            </a:r>
            <a:endParaRPr lang="fr-FR" sz="1100" b="0">
              <a:effectLst/>
            </a:endParaRPr>
          </a:p>
        </c:rich>
      </c:tx>
      <c:overlay val="0"/>
      <c:spPr>
        <a:noFill/>
        <a:ln>
          <a:noFill/>
        </a:ln>
        <a:effectLst/>
      </c:spPr>
    </c:title>
    <c:autoTitleDeleted val="0"/>
    <c:plotArea>
      <c:layout/>
      <c:barChart>
        <c:barDir val="col"/>
        <c:grouping val="clustered"/>
        <c:varyColors val="0"/>
        <c:ser>
          <c:idx val="17"/>
          <c:order val="1"/>
          <c:tx>
            <c:strRef>
              <c:f>'KPI Calendaire'!$L$154</c:f>
              <c:strCache>
                <c:ptCount val="1"/>
                <c:pt idx="0">
                  <c:v>Gross Margin</c:v>
                </c:pt>
              </c:strCache>
            </c:strRef>
          </c:tx>
          <c:spPr>
            <a:solidFill>
              <a:schemeClr val="accent6">
                <a:lumMod val="80000"/>
                <a:lumOff val="20000"/>
              </a:schemeClr>
            </a:solidFill>
            <a:ln>
              <a:noFill/>
            </a:ln>
            <a:effectLst/>
          </c:spPr>
          <c:invertIfNegative val="0"/>
          <c:cat>
            <c:numRef>
              <c:f>'KPI Calendaire'!$M$136:$R$136</c:f>
              <c:numCache>
                <c:formatCode>#,##0</c:formatCode>
                <c:ptCount val="6"/>
                <c:pt idx="0">
                  <c:v>2017</c:v>
                </c:pt>
                <c:pt idx="1">
                  <c:v>2018</c:v>
                </c:pt>
                <c:pt idx="2">
                  <c:v>2019</c:v>
                </c:pt>
                <c:pt idx="3">
                  <c:v>2020</c:v>
                </c:pt>
                <c:pt idx="4">
                  <c:v>2021</c:v>
                </c:pt>
                <c:pt idx="5">
                  <c:v>2022</c:v>
                </c:pt>
              </c:numCache>
            </c:numRef>
          </c:cat>
          <c:val>
            <c:numRef>
              <c:f>'KPI Calendaire'!$M$154:$R$154</c:f>
              <c:numCache>
                <c:formatCode>_-* #,##0\ "€"_-;\-* #,##0\ "€"_-;_-* "-"??\ "€"_-;_-@_-</c:formatCode>
                <c:ptCount val="6"/>
                <c:pt idx="0">
                  <c:v>142800</c:v>
                </c:pt>
                <c:pt idx="1">
                  <c:v>1392300</c:v>
                </c:pt>
                <c:pt idx="2">
                  <c:v>4207500</c:v>
                </c:pt>
                <c:pt idx="3">
                  <c:v>16780500</c:v>
                </c:pt>
                <c:pt idx="4">
                  <c:v>102170700</c:v>
                </c:pt>
                <c:pt idx="5">
                  <c:v>382876185.18518519</c:v>
                </c:pt>
              </c:numCache>
            </c:numRef>
          </c:val>
          <c:extLst xmlns:c16r2="http://schemas.microsoft.com/office/drawing/2015/06/chart">
            <c:ext xmlns:c16="http://schemas.microsoft.com/office/drawing/2014/chart" uri="{C3380CC4-5D6E-409C-BE32-E72D297353CC}">
              <c16:uniqueId val="{00000011-AABF-4077-AFA6-B27A630D2F54}"/>
            </c:ext>
          </c:extLst>
        </c:ser>
        <c:ser>
          <c:idx val="16"/>
          <c:order val="0"/>
          <c:tx>
            <c:strRef>
              <c:f>'KPI Calendaire'!$L$153</c:f>
              <c:strCache>
                <c:ptCount val="1"/>
                <c:pt idx="0">
                  <c:v>Incomes</c:v>
                </c:pt>
              </c:strCache>
            </c:strRef>
          </c:tx>
          <c:spPr>
            <a:solidFill>
              <a:schemeClr val="bg2">
                <a:lumMod val="50000"/>
              </a:schemeClr>
            </a:solidFill>
            <a:ln>
              <a:noFill/>
            </a:ln>
            <a:effectLst/>
          </c:spPr>
          <c:invertIfNegative val="0"/>
          <c:cat>
            <c:numRef>
              <c:f>'KPI Calendaire'!$M$136:$R$136</c:f>
              <c:numCache>
                <c:formatCode>#,##0</c:formatCode>
                <c:ptCount val="6"/>
                <c:pt idx="0">
                  <c:v>2017</c:v>
                </c:pt>
                <c:pt idx="1">
                  <c:v>2018</c:v>
                </c:pt>
                <c:pt idx="2">
                  <c:v>2019</c:v>
                </c:pt>
                <c:pt idx="3">
                  <c:v>2020</c:v>
                </c:pt>
                <c:pt idx="4">
                  <c:v>2021</c:v>
                </c:pt>
                <c:pt idx="5">
                  <c:v>2022</c:v>
                </c:pt>
              </c:numCache>
            </c:numRef>
          </c:cat>
          <c:val>
            <c:numRef>
              <c:f>'KPI Calendaire'!$M$153:$R$153</c:f>
              <c:numCache>
                <c:formatCode>_-* #,##0\ "€"_-;\-* #,##0\ "€"_-;_-* "-"??\ "€"_-;_-@_-</c:formatCode>
                <c:ptCount val="6"/>
                <c:pt idx="0">
                  <c:v>142800</c:v>
                </c:pt>
                <c:pt idx="1">
                  <c:v>1392300</c:v>
                </c:pt>
                <c:pt idx="2">
                  <c:v>4207500</c:v>
                </c:pt>
                <c:pt idx="3">
                  <c:v>16780500</c:v>
                </c:pt>
                <c:pt idx="4">
                  <c:v>102170700</c:v>
                </c:pt>
                <c:pt idx="5">
                  <c:v>382876185.18518519</c:v>
                </c:pt>
              </c:numCache>
            </c:numRef>
          </c:val>
          <c:extLst xmlns:c16r2="http://schemas.microsoft.com/office/drawing/2015/06/chart">
            <c:ext xmlns:c16="http://schemas.microsoft.com/office/drawing/2014/chart" uri="{C3380CC4-5D6E-409C-BE32-E72D297353CC}">
              <c16:uniqueId val="{00000010-AABF-4077-AFA6-B27A630D2F54}"/>
            </c:ext>
          </c:extLst>
        </c:ser>
        <c:dLbls>
          <c:showLegendKey val="0"/>
          <c:showVal val="0"/>
          <c:showCatName val="0"/>
          <c:showSerName val="0"/>
          <c:showPercent val="0"/>
          <c:showBubbleSize val="0"/>
        </c:dLbls>
        <c:gapWidth val="219"/>
        <c:axId val="115844992"/>
        <c:axId val="115843072"/>
        <c:extLst xmlns:c16r2="http://schemas.microsoft.com/office/drawing/2015/06/chart">
          <c:ext xmlns:c15="http://schemas.microsoft.com/office/drawing/2012/chart" uri="{02D57815-91ED-43cb-92C2-25804820EDAC}">
            <c15:filteredBarSeries>
              <c15:ser>
                <c:idx val="0"/>
                <c:order val="0"/>
                <c:tx>
                  <c:strRef>
                    <c:extLst>
                      <c:ext uri="{02D57815-91ED-43cb-92C2-25804820EDAC}">
                        <c15:formulaRef>
                          <c15:sqref>'KPI Calendaire'!$L$137</c15:sqref>
                        </c15:formulaRef>
                      </c:ext>
                    </c:extLst>
                    <c:strCache>
                      <c:ptCount val="1"/>
                      <c:pt idx="0">
                        <c:v>Turnover €</c:v>
                      </c:pt>
                    </c:strCache>
                  </c:strRef>
                </c:tx>
                <c:spPr>
                  <a:solidFill>
                    <a:schemeClr val="accent1"/>
                  </a:solidFill>
                  <a:ln>
                    <a:noFill/>
                  </a:ln>
                  <a:effectLst/>
                </c:spPr>
                <c:invertIfNegative val="0"/>
                <c:cat>
                  <c:numRef>
                    <c:extLst>
                      <c:ex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c:ext uri="{02D57815-91ED-43cb-92C2-25804820EDAC}">
                        <c15:formulaRef>
                          <c15:sqref>'KPI Calendaire'!$M$137:$R$137</c15:sqref>
                        </c15:formulaRef>
                      </c:ext>
                    </c:extLst>
                    <c:numCache>
                      <c:formatCode>_-* #\ ##0\ "€"_-;\-* #\ ##0\ "€"_-;_-* "-"??\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AABF-4077-AFA6-B27A630D2F54}"/>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'KPI Calendaire'!$L$138</c15:sqref>
                        </c15:formulaRef>
                      </c:ext>
                    </c:extLst>
                    <c:strCache>
                      <c:ptCount val="1"/>
                      <c:pt idx="0">
                        <c:v>EBITDA</c:v>
                      </c:pt>
                    </c:strCache>
                  </c:strRef>
                </c:tx>
                <c:spPr>
                  <a:solidFill>
                    <a:schemeClr val="accent2"/>
                  </a:solidFill>
                  <a:ln>
                    <a:noFill/>
                  </a:ln>
                  <a:effectLst/>
                </c:spPr>
                <c:invertIfNegative val="0"/>
                <c:cat>
                  <c:numRef>
                    <c:extLst xmlns:c15="http://schemas.microsoft.com/office/drawing/2012/chart">
                      <c:ext xmlns:c15="http://schemas.microsoft.com/office/drawing/2012/char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xmlns:c15="http://schemas.microsoft.com/office/drawing/2012/chart">
                      <c:ext xmlns:c15="http://schemas.microsoft.com/office/drawing/2012/chart" uri="{02D57815-91ED-43cb-92C2-25804820EDAC}">
                        <c15:formulaRef>
                          <c15:sqref>'KPI Calendaire'!$M$138:$R$138</c15:sqref>
                        </c15:formulaRef>
                      </c:ext>
                    </c:extLst>
                    <c:numCache>
                      <c:formatCode>_-* #\ ##0\ "€"_-;\-* #\ ##0\ "€"_-;_-* "-"??\ "€"_-;_-@_-</c:formatCode>
                      <c:ptCount val="6"/>
                      <c:pt idx="0">
                        <c:v>0</c:v>
                      </c:pt>
                      <c:pt idx="1">
                        <c:v>0</c:v>
                      </c:pt>
                      <c:pt idx="2">
                        <c:v>0</c:v>
                      </c:pt>
                      <c:pt idx="3">
                        <c:v>0</c:v>
                      </c:pt>
                      <c:pt idx="4">
                        <c:v>0</c:v>
                      </c:pt>
                      <c:pt idx="5">
                        <c:v>0</c:v>
                      </c:pt>
                    </c:numCache>
                  </c:numRef>
                </c:val>
                <c:extLst xmlns:c15="http://schemas.microsoft.com/office/drawing/2012/chart">
                  <c:ext xmlns:c16="http://schemas.microsoft.com/office/drawing/2014/chart" uri="{C3380CC4-5D6E-409C-BE32-E72D297353CC}">
                    <c16:uniqueId val="{00000001-AABF-4077-AFA6-B27A630D2F54}"/>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'KPI Calendaire'!$L$139</c15:sqref>
                        </c15:formulaRef>
                      </c:ext>
                    </c:extLst>
                    <c:strCache>
                      <c:ptCount val="1"/>
                      <c:pt idx="0">
                        <c:v>EBITDA / Turnover %</c:v>
                      </c:pt>
                    </c:strCache>
                  </c:strRef>
                </c:tx>
                <c:spPr>
                  <a:solidFill>
                    <a:schemeClr val="accent3"/>
                  </a:solidFill>
                  <a:ln>
                    <a:noFill/>
                  </a:ln>
                  <a:effectLst/>
                </c:spPr>
                <c:invertIfNegative val="0"/>
                <c:cat>
                  <c:numRef>
                    <c:extLst xmlns:c15="http://schemas.microsoft.com/office/drawing/2012/chart">
                      <c:ext xmlns:c15="http://schemas.microsoft.com/office/drawing/2012/char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xmlns:c15="http://schemas.microsoft.com/office/drawing/2012/chart">
                      <c:ext xmlns:c15="http://schemas.microsoft.com/office/drawing/2012/chart" uri="{02D57815-91ED-43cb-92C2-25804820EDAC}">
                        <c15:formulaRef>
                          <c15:sqref>'KPI Calendaire'!$M$139:$R$139</c15:sqref>
                        </c15:formulaRef>
                      </c:ext>
                    </c:extLst>
                    <c:numCache>
                      <c:formatCode>0%</c:formatCode>
                      <c:ptCount val="6"/>
                      <c:pt idx="0">
                        <c:v>0</c:v>
                      </c:pt>
                      <c:pt idx="1">
                        <c:v>0</c:v>
                      </c:pt>
                      <c:pt idx="2">
                        <c:v>0</c:v>
                      </c:pt>
                      <c:pt idx="3">
                        <c:v>0</c:v>
                      </c:pt>
                      <c:pt idx="4">
                        <c:v>0</c:v>
                      </c:pt>
                      <c:pt idx="5">
                        <c:v>0</c:v>
                      </c:pt>
                    </c:numCache>
                  </c:numRef>
                </c:val>
                <c:extLst xmlns:c15="http://schemas.microsoft.com/office/drawing/2012/chart">
                  <c:ext xmlns:c16="http://schemas.microsoft.com/office/drawing/2014/chart" uri="{C3380CC4-5D6E-409C-BE32-E72D297353CC}">
                    <c16:uniqueId val="{00000002-AABF-4077-AFA6-B27A630D2F54}"/>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'KPI Calendaire'!$L$140</c15:sqref>
                        </c15:formulaRef>
                      </c:ext>
                    </c:extLst>
                    <c:strCache>
                      <c:ptCount val="1"/>
                      <c:pt idx="0">
                        <c:v>Need for working capital variation</c:v>
                      </c:pt>
                    </c:strCache>
                  </c:strRef>
                </c:tx>
                <c:spPr>
                  <a:solidFill>
                    <a:schemeClr val="accent4"/>
                  </a:solidFill>
                  <a:ln>
                    <a:noFill/>
                  </a:ln>
                  <a:effectLst/>
                </c:spPr>
                <c:invertIfNegative val="0"/>
                <c:cat>
                  <c:numRef>
                    <c:extLst xmlns:c15="http://schemas.microsoft.com/office/drawing/2012/chart">
                      <c:ext xmlns:c15="http://schemas.microsoft.com/office/drawing/2012/char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xmlns:c15="http://schemas.microsoft.com/office/drawing/2012/chart">
                      <c:ext xmlns:c15="http://schemas.microsoft.com/office/drawing/2012/chart" uri="{02D57815-91ED-43cb-92C2-25804820EDAC}">
                        <c15:formulaRef>
                          <c15:sqref>'KPI Calendaire'!$M$140:$R$140</c15:sqref>
                        </c15:formulaRef>
                      </c:ext>
                    </c:extLst>
                    <c:numCache>
                      <c:formatCode>#,##0</c:formatCode>
                      <c:ptCount val="6"/>
                      <c:pt idx="0">
                        <c:v>0</c:v>
                      </c:pt>
                      <c:pt idx="1">
                        <c:v>0</c:v>
                      </c:pt>
                      <c:pt idx="2">
                        <c:v>0</c:v>
                      </c:pt>
                      <c:pt idx="3">
                        <c:v>0</c:v>
                      </c:pt>
                      <c:pt idx="4">
                        <c:v>0</c:v>
                      </c:pt>
                      <c:pt idx="5">
                        <c:v>0</c:v>
                      </c:pt>
                    </c:numCache>
                  </c:numRef>
                </c:val>
                <c:extLst xmlns:c15="http://schemas.microsoft.com/office/drawing/2012/chart">
                  <c:ext xmlns:c16="http://schemas.microsoft.com/office/drawing/2014/chart" uri="{C3380CC4-5D6E-409C-BE32-E72D297353CC}">
                    <c16:uniqueId val="{00000003-AABF-4077-AFA6-B27A630D2F54}"/>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'KPI Calendaire'!$L$141</c15:sqref>
                        </c15:formulaRef>
                      </c:ext>
                    </c:extLst>
                    <c:strCache>
                      <c:ptCount val="1"/>
                      <c:pt idx="0">
                        <c:v>Cashflow</c:v>
                      </c:pt>
                    </c:strCache>
                  </c:strRef>
                </c:tx>
                <c:spPr>
                  <a:solidFill>
                    <a:schemeClr val="accent5"/>
                  </a:solidFill>
                  <a:ln>
                    <a:noFill/>
                  </a:ln>
                  <a:effectLst/>
                </c:spPr>
                <c:invertIfNegative val="0"/>
                <c:cat>
                  <c:numRef>
                    <c:extLst xmlns:c15="http://schemas.microsoft.com/office/drawing/2012/chart">
                      <c:ext xmlns:c15="http://schemas.microsoft.com/office/drawing/2012/char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xmlns:c15="http://schemas.microsoft.com/office/drawing/2012/chart">
                      <c:ext xmlns:c15="http://schemas.microsoft.com/office/drawing/2012/chart" uri="{02D57815-91ED-43cb-92C2-25804820EDAC}">
                        <c15:formulaRef>
                          <c15:sqref>'KPI Calendaire'!$M$141:$R$141</c15:sqref>
                        </c15:formulaRef>
                      </c:ext>
                    </c:extLst>
                    <c:numCache>
                      <c:formatCode>_-* #\ ##0\ "€"_-;\-* #\ ##0\ "€"_-;_-* "-"??\ "€"_-;_-@_-</c:formatCode>
                      <c:ptCount val="6"/>
                      <c:pt idx="0">
                        <c:v>0</c:v>
                      </c:pt>
                      <c:pt idx="1">
                        <c:v>0</c:v>
                      </c:pt>
                      <c:pt idx="2">
                        <c:v>0</c:v>
                      </c:pt>
                      <c:pt idx="3">
                        <c:v>0</c:v>
                      </c:pt>
                      <c:pt idx="4">
                        <c:v>0</c:v>
                      </c:pt>
                      <c:pt idx="5">
                        <c:v>0</c:v>
                      </c:pt>
                    </c:numCache>
                  </c:numRef>
                </c:val>
                <c:extLst xmlns:c15="http://schemas.microsoft.com/office/drawing/2012/chart">
                  <c:ext xmlns:c16="http://schemas.microsoft.com/office/drawing/2014/chart" uri="{C3380CC4-5D6E-409C-BE32-E72D297353CC}">
                    <c16:uniqueId val="{00000004-AABF-4077-AFA6-B27A630D2F54}"/>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'KPI Calendaire'!$L$142</c15:sqref>
                        </c15:formulaRef>
                      </c:ext>
                    </c:extLst>
                    <c:strCache>
                      <c:ptCount val="1"/>
                      <c:pt idx="0">
                        <c:v>Net result</c:v>
                      </c:pt>
                    </c:strCache>
                  </c:strRef>
                </c:tx>
                <c:spPr>
                  <a:solidFill>
                    <a:schemeClr val="accent6"/>
                  </a:solidFill>
                  <a:ln>
                    <a:noFill/>
                  </a:ln>
                  <a:effectLst/>
                </c:spPr>
                <c:invertIfNegative val="0"/>
                <c:cat>
                  <c:numRef>
                    <c:extLst xmlns:c15="http://schemas.microsoft.com/office/drawing/2012/chart">
                      <c:ext xmlns:c15="http://schemas.microsoft.com/office/drawing/2012/char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xmlns:c15="http://schemas.microsoft.com/office/drawing/2012/chart">
                      <c:ext xmlns:c15="http://schemas.microsoft.com/office/drawing/2012/chart" uri="{02D57815-91ED-43cb-92C2-25804820EDAC}">
                        <c15:formulaRef>
                          <c15:sqref>'KPI Calendaire'!$M$142:$R$142</c15:sqref>
                        </c15:formulaRef>
                      </c:ext>
                    </c:extLst>
                    <c:numCache>
                      <c:formatCode>_-* #\ ##0\ "€"_-;\-* #\ ##0\ "€"_-;_-* "-"??\ "€"_-;_-@_-</c:formatCode>
                      <c:ptCount val="6"/>
                      <c:pt idx="0">
                        <c:v>0</c:v>
                      </c:pt>
                      <c:pt idx="1">
                        <c:v>0</c:v>
                      </c:pt>
                      <c:pt idx="2">
                        <c:v>0</c:v>
                      </c:pt>
                      <c:pt idx="3">
                        <c:v>0</c:v>
                      </c:pt>
                      <c:pt idx="4">
                        <c:v>0</c:v>
                      </c:pt>
                      <c:pt idx="5">
                        <c:v>0</c:v>
                      </c:pt>
                    </c:numCache>
                  </c:numRef>
                </c:val>
                <c:extLst xmlns:c15="http://schemas.microsoft.com/office/drawing/2012/chart">
                  <c:ext xmlns:c16="http://schemas.microsoft.com/office/drawing/2014/chart" uri="{C3380CC4-5D6E-409C-BE32-E72D297353CC}">
                    <c16:uniqueId val="{00000005-AABF-4077-AFA6-B27A630D2F54}"/>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'KPI Calendaire'!$L$143</c15:sqref>
                        </c15:formulaRef>
                      </c:ext>
                    </c:extLst>
                    <c:strCache>
                      <c:ptCount val="1"/>
                      <c:pt idx="0">
                        <c:v>Investments</c:v>
                      </c:pt>
                    </c:strCache>
                  </c:strRef>
                </c:tx>
                <c:spPr>
                  <a:solidFill>
                    <a:schemeClr val="accent1">
                      <a:lumMod val="60000"/>
                    </a:schemeClr>
                  </a:solidFill>
                  <a:ln>
                    <a:noFill/>
                  </a:ln>
                  <a:effectLst/>
                </c:spPr>
                <c:invertIfNegative val="0"/>
                <c:cat>
                  <c:numRef>
                    <c:extLst xmlns:c15="http://schemas.microsoft.com/office/drawing/2012/chart">
                      <c:ext xmlns:c15="http://schemas.microsoft.com/office/drawing/2012/char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xmlns:c15="http://schemas.microsoft.com/office/drawing/2012/chart">
                      <c:ext xmlns:c15="http://schemas.microsoft.com/office/drawing/2012/chart" uri="{02D57815-91ED-43cb-92C2-25804820EDAC}">
                        <c15:formulaRef>
                          <c15:sqref>'KPI Calendaire'!$M$143:$R$143</c15:sqref>
                        </c15:formulaRef>
                      </c:ext>
                    </c:extLst>
                    <c:numCache>
                      <c:formatCode>_-* #\ ##0\ "€"_-;\-* #\ ##0\ "€"_-;_-* "-"??\ "€"_-;_-@_-</c:formatCode>
                      <c:ptCount val="6"/>
                      <c:pt idx="0">
                        <c:v>0</c:v>
                      </c:pt>
                      <c:pt idx="1">
                        <c:v>0</c:v>
                      </c:pt>
                      <c:pt idx="2">
                        <c:v>0</c:v>
                      </c:pt>
                      <c:pt idx="3">
                        <c:v>0</c:v>
                      </c:pt>
                      <c:pt idx="4">
                        <c:v>0</c:v>
                      </c:pt>
                      <c:pt idx="5">
                        <c:v>0</c:v>
                      </c:pt>
                    </c:numCache>
                  </c:numRef>
                </c:val>
                <c:extLst xmlns:c15="http://schemas.microsoft.com/office/drawing/2012/chart">
                  <c:ext xmlns:c16="http://schemas.microsoft.com/office/drawing/2014/chart" uri="{C3380CC4-5D6E-409C-BE32-E72D297353CC}">
                    <c16:uniqueId val="{00000006-AABF-4077-AFA6-B27A630D2F54}"/>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'KPI Calendaire'!$L$144</c15:sqref>
                        </c15:formulaRef>
                      </c:ext>
                    </c:extLst>
                    <c:strCache>
                      <c:ptCount val="1"/>
                      <c:pt idx="0">
                        <c:v>Equity</c:v>
                      </c:pt>
                    </c:strCache>
                  </c:strRef>
                </c:tx>
                <c:spPr>
                  <a:solidFill>
                    <a:schemeClr val="accent2">
                      <a:lumMod val="60000"/>
                    </a:schemeClr>
                  </a:solidFill>
                  <a:ln>
                    <a:noFill/>
                  </a:ln>
                  <a:effectLst/>
                </c:spPr>
                <c:invertIfNegative val="0"/>
                <c:cat>
                  <c:numRef>
                    <c:extLst xmlns:c15="http://schemas.microsoft.com/office/drawing/2012/chart">
                      <c:ext xmlns:c15="http://schemas.microsoft.com/office/drawing/2012/char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xmlns:c15="http://schemas.microsoft.com/office/drawing/2012/chart">
                      <c:ext xmlns:c15="http://schemas.microsoft.com/office/drawing/2012/chart" uri="{02D57815-91ED-43cb-92C2-25804820EDAC}">
                        <c15:formulaRef>
                          <c15:sqref>'KPI Calendaire'!$M$144:$R$144</c15:sqref>
                        </c15:formulaRef>
                      </c:ext>
                    </c:extLst>
                    <c:numCache>
                      <c:formatCode>_-* #\ ##0\ "€"_-;\-* #\ ##0\ "€"_-;_-* "-"??\ "€"_-;_-@_-</c:formatCode>
                      <c:ptCount val="6"/>
                      <c:pt idx="0">
                        <c:v>0</c:v>
                      </c:pt>
                      <c:pt idx="1">
                        <c:v>0</c:v>
                      </c:pt>
                      <c:pt idx="2">
                        <c:v>0</c:v>
                      </c:pt>
                      <c:pt idx="3">
                        <c:v>0</c:v>
                      </c:pt>
                      <c:pt idx="4">
                        <c:v>0</c:v>
                      </c:pt>
                      <c:pt idx="5">
                        <c:v>0</c:v>
                      </c:pt>
                    </c:numCache>
                  </c:numRef>
                </c:val>
                <c:extLst xmlns:c15="http://schemas.microsoft.com/office/drawing/2012/chart">
                  <c:ext xmlns:c16="http://schemas.microsoft.com/office/drawing/2014/chart" uri="{C3380CC4-5D6E-409C-BE32-E72D297353CC}">
                    <c16:uniqueId val="{00000007-AABF-4077-AFA6-B27A630D2F54}"/>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'KPI Calendaire'!$L$145</c15:sqref>
                        </c15:formulaRef>
                      </c:ext>
                    </c:extLst>
                    <c:strCache>
                      <c:ptCount val="1"/>
                      <c:pt idx="0">
                        <c:v>Headcount</c:v>
                      </c:pt>
                    </c:strCache>
                  </c:strRef>
                </c:tx>
                <c:spPr>
                  <a:solidFill>
                    <a:schemeClr val="accent3">
                      <a:lumMod val="60000"/>
                    </a:schemeClr>
                  </a:solidFill>
                  <a:ln>
                    <a:noFill/>
                  </a:ln>
                  <a:effectLst/>
                </c:spPr>
                <c:invertIfNegative val="0"/>
                <c:cat>
                  <c:numRef>
                    <c:extLst xmlns:c15="http://schemas.microsoft.com/office/drawing/2012/chart">
                      <c:ext xmlns:c15="http://schemas.microsoft.com/office/drawing/2012/char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xmlns:c15="http://schemas.microsoft.com/office/drawing/2012/chart">
                      <c:ext xmlns:c15="http://schemas.microsoft.com/office/drawing/2012/chart" uri="{02D57815-91ED-43cb-92C2-25804820EDAC}">
                        <c15:formulaRef>
                          <c15:sqref>'KPI Calendaire'!$M$145:$R$145</c15:sqref>
                        </c15:formulaRef>
                      </c:ext>
                    </c:extLst>
                    <c:numCache>
                      <c:formatCode>General</c:formatCode>
                      <c:ptCount val="6"/>
                      <c:pt idx="0">
                        <c:v>0</c:v>
                      </c:pt>
                      <c:pt idx="1">
                        <c:v>0</c:v>
                      </c:pt>
                      <c:pt idx="2">
                        <c:v>0</c:v>
                      </c:pt>
                      <c:pt idx="3">
                        <c:v>0</c:v>
                      </c:pt>
                      <c:pt idx="4">
                        <c:v>0</c:v>
                      </c:pt>
                      <c:pt idx="5">
                        <c:v>0</c:v>
                      </c:pt>
                    </c:numCache>
                  </c:numRef>
                </c:val>
                <c:extLst xmlns:c15="http://schemas.microsoft.com/office/drawing/2012/chart">
                  <c:ext xmlns:c16="http://schemas.microsoft.com/office/drawing/2014/chart" uri="{C3380CC4-5D6E-409C-BE32-E72D297353CC}">
                    <c16:uniqueId val="{00000008-AABF-4077-AFA6-B27A630D2F54}"/>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'KPI Calendaire'!$L$146</c15:sqref>
                        </c15:formulaRef>
                      </c:ext>
                    </c:extLst>
                    <c:strCache>
                      <c:ptCount val="1"/>
                      <c:pt idx="0">
                        <c:v>Nb of Recruitment</c:v>
                      </c:pt>
                    </c:strCache>
                  </c:strRef>
                </c:tx>
                <c:spPr>
                  <a:solidFill>
                    <a:schemeClr val="accent4">
                      <a:lumMod val="60000"/>
                    </a:schemeClr>
                  </a:solidFill>
                  <a:ln>
                    <a:noFill/>
                  </a:ln>
                  <a:effectLst/>
                </c:spPr>
                <c:invertIfNegative val="0"/>
                <c:cat>
                  <c:numRef>
                    <c:extLst xmlns:c15="http://schemas.microsoft.com/office/drawing/2012/chart">
                      <c:ext xmlns:c15="http://schemas.microsoft.com/office/drawing/2012/char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xmlns:c15="http://schemas.microsoft.com/office/drawing/2012/chart">
                      <c:ext xmlns:c15="http://schemas.microsoft.com/office/drawing/2012/chart" uri="{02D57815-91ED-43cb-92C2-25804820EDAC}">
                        <c15:formulaRef>
                          <c15:sqref>'KPI Calendaire'!$M$146:$R$146</c15:sqref>
                        </c15:formulaRef>
                      </c:ext>
                    </c:extLst>
                    <c:numCache>
                      <c:formatCode>General</c:formatCode>
                      <c:ptCount val="6"/>
                      <c:pt idx="0">
                        <c:v>0</c:v>
                      </c:pt>
                      <c:pt idx="1">
                        <c:v>0</c:v>
                      </c:pt>
                      <c:pt idx="2">
                        <c:v>0</c:v>
                      </c:pt>
                      <c:pt idx="3">
                        <c:v>0</c:v>
                      </c:pt>
                      <c:pt idx="4">
                        <c:v>0</c:v>
                      </c:pt>
                      <c:pt idx="5">
                        <c:v>0</c:v>
                      </c:pt>
                    </c:numCache>
                  </c:numRef>
                </c:val>
                <c:extLst xmlns:c15="http://schemas.microsoft.com/office/drawing/2012/chart">
                  <c:ext xmlns:c16="http://schemas.microsoft.com/office/drawing/2014/chart" uri="{C3380CC4-5D6E-409C-BE32-E72D297353CC}">
                    <c16:uniqueId val="{00000009-AABF-4077-AFA6-B27A630D2F54}"/>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'KPI Calendaire'!$L$147</c15:sqref>
                        </c15:formulaRef>
                      </c:ext>
                    </c:extLst>
                    <c:strCache>
                      <c:ptCount val="1"/>
                      <c:pt idx="0">
                        <c:v>Number of territories</c:v>
                      </c:pt>
                    </c:strCache>
                  </c:strRef>
                </c:tx>
                <c:spPr>
                  <a:solidFill>
                    <a:schemeClr val="accent5">
                      <a:lumMod val="60000"/>
                    </a:schemeClr>
                  </a:solidFill>
                  <a:ln>
                    <a:noFill/>
                  </a:ln>
                  <a:effectLst/>
                </c:spPr>
                <c:invertIfNegative val="0"/>
                <c:cat>
                  <c:numRef>
                    <c:extLst xmlns:c15="http://schemas.microsoft.com/office/drawing/2012/chart">
                      <c:ext xmlns:c15="http://schemas.microsoft.com/office/drawing/2012/char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xmlns:c15="http://schemas.microsoft.com/office/drawing/2012/chart">
                      <c:ext xmlns:c15="http://schemas.microsoft.com/office/drawing/2012/chart" uri="{02D57815-91ED-43cb-92C2-25804820EDAC}">
                        <c15:formulaRef>
                          <c15:sqref>'KPI Calendaire'!$M$147:$R$147</c15:sqref>
                        </c15:formulaRef>
                      </c:ext>
                    </c:extLst>
                    <c:numCache>
                      <c:formatCode>General</c:formatCode>
                      <c:ptCount val="6"/>
                      <c:pt idx="0">
                        <c:v>0</c:v>
                      </c:pt>
                      <c:pt idx="1">
                        <c:v>0</c:v>
                      </c:pt>
                      <c:pt idx="2">
                        <c:v>0</c:v>
                      </c:pt>
                      <c:pt idx="3">
                        <c:v>0</c:v>
                      </c:pt>
                      <c:pt idx="4">
                        <c:v>0</c:v>
                      </c:pt>
                      <c:pt idx="5">
                        <c:v>0</c:v>
                      </c:pt>
                    </c:numCache>
                  </c:numRef>
                </c:val>
                <c:extLst xmlns:c15="http://schemas.microsoft.com/office/drawing/2012/chart">
                  <c:ext xmlns:c16="http://schemas.microsoft.com/office/drawing/2014/chart" uri="{C3380CC4-5D6E-409C-BE32-E72D297353CC}">
                    <c16:uniqueId val="{0000000A-AABF-4077-AFA6-B27A630D2F54}"/>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'KPI Calendaire'!$L$148</c15:sqref>
                        </c15:formulaRef>
                      </c:ext>
                    </c:extLst>
                    <c:strCache>
                      <c:ptCount val="1"/>
                      <c:pt idx="0">
                        <c:v>Turnover / Staff</c:v>
                      </c:pt>
                    </c:strCache>
                  </c:strRef>
                </c:tx>
                <c:spPr>
                  <a:solidFill>
                    <a:schemeClr val="accent6">
                      <a:lumMod val="60000"/>
                    </a:schemeClr>
                  </a:solidFill>
                  <a:ln>
                    <a:noFill/>
                  </a:ln>
                  <a:effectLst/>
                </c:spPr>
                <c:invertIfNegative val="0"/>
                <c:cat>
                  <c:numRef>
                    <c:extLst xmlns:c15="http://schemas.microsoft.com/office/drawing/2012/chart">
                      <c:ext xmlns:c15="http://schemas.microsoft.com/office/drawing/2012/char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xmlns:c15="http://schemas.microsoft.com/office/drawing/2012/chart">
                      <c:ext xmlns:c15="http://schemas.microsoft.com/office/drawing/2012/chart" uri="{02D57815-91ED-43cb-92C2-25804820EDAC}">
                        <c15:formulaRef>
                          <c15:sqref>'KPI Calendaire'!$M$148:$R$148</c15:sqref>
                        </c15:formulaRef>
                      </c:ext>
                    </c:extLst>
                    <c:numCache>
                      <c:formatCode>_-* #\ ##0\ "€"_-;\-* #\ ##0\ "€"_-;_-* "-"??\ "€"_-;_-@_-</c:formatCode>
                      <c:ptCount val="6"/>
                      <c:pt idx="0">
                        <c:v>0</c:v>
                      </c:pt>
                      <c:pt idx="1">
                        <c:v>0</c:v>
                      </c:pt>
                      <c:pt idx="2">
                        <c:v>0</c:v>
                      </c:pt>
                      <c:pt idx="3">
                        <c:v>0</c:v>
                      </c:pt>
                      <c:pt idx="4">
                        <c:v>0</c:v>
                      </c:pt>
                      <c:pt idx="5">
                        <c:v>0</c:v>
                      </c:pt>
                    </c:numCache>
                  </c:numRef>
                </c:val>
                <c:extLst xmlns:c15="http://schemas.microsoft.com/office/drawing/2012/chart">
                  <c:ext xmlns:c16="http://schemas.microsoft.com/office/drawing/2014/chart" uri="{C3380CC4-5D6E-409C-BE32-E72D297353CC}">
                    <c16:uniqueId val="{0000000B-AABF-4077-AFA6-B27A630D2F54}"/>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'KPI Calendaire'!$L$149</c15:sqref>
                        </c15:formulaRef>
                      </c:ext>
                    </c:extLst>
                    <c:strCache>
                      <c:ptCount val="1"/>
                      <c:pt idx="0">
                        <c:v>Turnover / Territories</c:v>
                      </c:pt>
                    </c:strCache>
                  </c:strRef>
                </c:tx>
                <c:spPr>
                  <a:solidFill>
                    <a:schemeClr val="accent1">
                      <a:lumMod val="80000"/>
                      <a:lumOff val="20000"/>
                    </a:schemeClr>
                  </a:solidFill>
                  <a:ln>
                    <a:noFill/>
                  </a:ln>
                  <a:effectLst/>
                </c:spPr>
                <c:invertIfNegative val="0"/>
                <c:cat>
                  <c:numRef>
                    <c:extLst xmlns:c15="http://schemas.microsoft.com/office/drawing/2012/chart">
                      <c:ext xmlns:c15="http://schemas.microsoft.com/office/drawing/2012/char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xmlns:c15="http://schemas.microsoft.com/office/drawing/2012/chart">
                      <c:ext xmlns:c15="http://schemas.microsoft.com/office/drawing/2012/chart" uri="{02D57815-91ED-43cb-92C2-25804820EDAC}">
                        <c15:formulaRef>
                          <c15:sqref>'KPI Calendaire'!$M$149:$R$149</c15:sqref>
                        </c15:formulaRef>
                      </c:ext>
                    </c:extLst>
                    <c:numCache>
                      <c:formatCode>_-* #\ ##0\ "€"_-;\-* #\ ##0\ "€"_-;_-* "-"??\ "€"_-;_-@_-</c:formatCode>
                      <c:ptCount val="6"/>
                      <c:pt idx="0">
                        <c:v>0</c:v>
                      </c:pt>
                      <c:pt idx="1">
                        <c:v>0</c:v>
                      </c:pt>
                      <c:pt idx="2">
                        <c:v>0</c:v>
                      </c:pt>
                      <c:pt idx="3">
                        <c:v>0</c:v>
                      </c:pt>
                      <c:pt idx="4">
                        <c:v>0</c:v>
                      </c:pt>
                      <c:pt idx="5">
                        <c:v>0</c:v>
                      </c:pt>
                    </c:numCache>
                  </c:numRef>
                </c:val>
                <c:extLst xmlns:c15="http://schemas.microsoft.com/office/drawing/2012/chart">
                  <c:ext xmlns:c16="http://schemas.microsoft.com/office/drawing/2014/chart" uri="{C3380CC4-5D6E-409C-BE32-E72D297353CC}">
                    <c16:uniqueId val="{0000000C-AABF-4077-AFA6-B27A630D2F54}"/>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'KPI Calendaire'!$L$150</c15:sqref>
                        </c15:formulaRef>
                      </c:ext>
                    </c:extLst>
                    <c:strCache>
                      <c:ptCount val="1"/>
                      <c:pt idx="0">
                        <c:v>Net result / Headcount</c:v>
                      </c:pt>
                    </c:strCache>
                  </c:strRef>
                </c:tx>
                <c:spPr>
                  <a:solidFill>
                    <a:schemeClr val="accent2">
                      <a:lumMod val="80000"/>
                      <a:lumOff val="20000"/>
                    </a:schemeClr>
                  </a:solidFill>
                  <a:ln>
                    <a:noFill/>
                  </a:ln>
                  <a:effectLst/>
                </c:spPr>
                <c:invertIfNegative val="0"/>
                <c:cat>
                  <c:numRef>
                    <c:extLst xmlns:c15="http://schemas.microsoft.com/office/drawing/2012/chart">
                      <c:ext xmlns:c15="http://schemas.microsoft.com/office/drawing/2012/char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xmlns:c15="http://schemas.microsoft.com/office/drawing/2012/chart">
                      <c:ext xmlns:c15="http://schemas.microsoft.com/office/drawing/2012/chart" uri="{02D57815-91ED-43cb-92C2-25804820EDAC}">
                        <c15:formulaRef>
                          <c15:sqref>'KPI Calendaire'!$M$150:$R$150</c15:sqref>
                        </c15:formulaRef>
                      </c:ext>
                    </c:extLst>
                    <c:numCache>
                      <c:formatCode>_-* #\ ##0\ "€"_-;\-* #\ ##0\ "€"_-;_-* "-"??\ "€"_-;_-@_-</c:formatCode>
                      <c:ptCount val="6"/>
                      <c:pt idx="0">
                        <c:v>0</c:v>
                      </c:pt>
                      <c:pt idx="1">
                        <c:v>0</c:v>
                      </c:pt>
                      <c:pt idx="2">
                        <c:v>0</c:v>
                      </c:pt>
                      <c:pt idx="3">
                        <c:v>0</c:v>
                      </c:pt>
                      <c:pt idx="4">
                        <c:v>0</c:v>
                      </c:pt>
                      <c:pt idx="5">
                        <c:v>0</c:v>
                      </c:pt>
                    </c:numCache>
                  </c:numRef>
                </c:val>
                <c:extLst xmlns:c15="http://schemas.microsoft.com/office/drawing/2012/chart">
                  <c:ext xmlns:c16="http://schemas.microsoft.com/office/drawing/2014/chart" uri="{C3380CC4-5D6E-409C-BE32-E72D297353CC}">
                    <c16:uniqueId val="{0000000D-AABF-4077-AFA6-B27A630D2F54}"/>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'KPI Calendaire'!$L$151</c15:sqref>
                        </c15:formulaRef>
                      </c:ext>
                    </c:extLst>
                    <c:strCache>
                      <c:ptCount val="1"/>
                      <c:pt idx="0">
                        <c:v>Free Cash Flow</c:v>
                      </c:pt>
                    </c:strCache>
                  </c:strRef>
                </c:tx>
                <c:spPr>
                  <a:solidFill>
                    <a:schemeClr val="accent3">
                      <a:lumMod val="80000"/>
                      <a:lumOff val="20000"/>
                    </a:schemeClr>
                  </a:solidFill>
                  <a:ln>
                    <a:noFill/>
                  </a:ln>
                  <a:effectLst/>
                </c:spPr>
                <c:invertIfNegative val="0"/>
                <c:cat>
                  <c:numRef>
                    <c:extLst xmlns:c15="http://schemas.microsoft.com/office/drawing/2012/chart">
                      <c:ext xmlns:c15="http://schemas.microsoft.com/office/drawing/2012/char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xmlns:c15="http://schemas.microsoft.com/office/drawing/2012/chart">
                      <c:ext xmlns:c15="http://schemas.microsoft.com/office/drawing/2012/chart" uri="{02D57815-91ED-43cb-92C2-25804820EDAC}">
                        <c15:formulaRef>
                          <c15:sqref>'KPI Calendaire'!$M$151:$R$151</c15:sqref>
                        </c15:formulaRef>
                      </c:ext>
                    </c:extLst>
                    <c:numCache>
                      <c:formatCode>_-* #\ ##0\ "€"_-;\-* #\ ##0\ "€"_-;_-* "-"??\ "€"_-;_-@_-</c:formatCode>
                      <c:ptCount val="6"/>
                      <c:pt idx="0">
                        <c:v>0</c:v>
                      </c:pt>
                      <c:pt idx="1">
                        <c:v>0</c:v>
                      </c:pt>
                      <c:pt idx="2">
                        <c:v>0</c:v>
                      </c:pt>
                      <c:pt idx="3">
                        <c:v>0</c:v>
                      </c:pt>
                      <c:pt idx="4">
                        <c:v>0</c:v>
                      </c:pt>
                      <c:pt idx="5">
                        <c:v>0</c:v>
                      </c:pt>
                    </c:numCache>
                  </c:numRef>
                </c:val>
                <c:extLst xmlns:c15="http://schemas.microsoft.com/office/drawing/2012/chart">
                  <c:ext xmlns:c16="http://schemas.microsoft.com/office/drawing/2014/chart" uri="{C3380CC4-5D6E-409C-BE32-E72D297353CC}">
                    <c16:uniqueId val="{0000000E-AABF-4077-AFA6-B27A630D2F54}"/>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'KPI Calendaire'!$L$152</c15:sqref>
                        </c15:formulaRef>
                      </c:ext>
                    </c:extLst>
                    <c:strCache>
                      <c:ptCount val="1"/>
                      <c:pt idx="0">
                        <c:v>Transport Gross Margin / Ebitda</c:v>
                      </c:pt>
                    </c:strCache>
                  </c:strRef>
                </c:tx>
                <c:spPr>
                  <a:solidFill>
                    <a:schemeClr val="accent4">
                      <a:lumMod val="80000"/>
                      <a:lumOff val="20000"/>
                    </a:schemeClr>
                  </a:solidFill>
                  <a:ln>
                    <a:noFill/>
                  </a:ln>
                  <a:effectLst/>
                </c:spPr>
                <c:invertIfNegative val="0"/>
                <c:cat>
                  <c:numRef>
                    <c:extLst xmlns:c15="http://schemas.microsoft.com/office/drawing/2012/chart">
                      <c:ext xmlns:c15="http://schemas.microsoft.com/office/drawing/2012/char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xmlns:c15="http://schemas.microsoft.com/office/drawing/2012/chart">
                      <c:ext xmlns:c15="http://schemas.microsoft.com/office/drawing/2012/chart" uri="{02D57815-91ED-43cb-92C2-25804820EDAC}">
                        <c15:formulaRef>
                          <c15:sqref>'KPI Calendaire'!$M$152:$R$152</c15:sqref>
                        </c15:formulaRef>
                      </c:ext>
                    </c:extLst>
                    <c:numCache>
                      <c:formatCode>0%</c:formatCode>
                      <c:ptCount val="6"/>
                      <c:pt idx="0">
                        <c:v>0</c:v>
                      </c:pt>
                      <c:pt idx="1">
                        <c:v>0</c:v>
                      </c:pt>
                      <c:pt idx="2">
                        <c:v>0</c:v>
                      </c:pt>
                      <c:pt idx="3">
                        <c:v>0</c:v>
                      </c:pt>
                      <c:pt idx="4">
                        <c:v>0</c:v>
                      </c:pt>
                      <c:pt idx="5">
                        <c:v>0</c:v>
                      </c:pt>
                    </c:numCache>
                  </c:numRef>
                </c:val>
                <c:extLst xmlns:c15="http://schemas.microsoft.com/office/drawing/2012/chart">
                  <c:ext xmlns:c16="http://schemas.microsoft.com/office/drawing/2014/chart" uri="{C3380CC4-5D6E-409C-BE32-E72D297353CC}">
                    <c16:uniqueId val="{0000000F-AABF-4077-AFA6-B27A630D2F54}"/>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'KPI Calendaire'!$L$157</c15:sqref>
                        </c15:formulaRef>
                      </c:ext>
                    </c:extLst>
                    <c:strCache>
                      <c:ptCount val="1"/>
                      <c:pt idx="0">
                        <c:v>Ebitda</c:v>
                      </c:pt>
                    </c:strCache>
                  </c:strRef>
                </c:tx>
                <c:spPr>
                  <a:solidFill>
                    <a:schemeClr val="accent3">
                      <a:lumMod val="80000"/>
                    </a:schemeClr>
                  </a:solidFill>
                  <a:ln>
                    <a:noFill/>
                  </a:ln>
                  <a:effectLst/>
                </c:spPr>
                <c:invertIfNegative val="0"/>
                <c:cat>
                  <c:numRef>
                    <c:extLst xmlns:c15="http://schemas.microsoft.com/office/drawing/2012/chart">
                      <c:ext xmlns:c15="http://schemas.microsoft.com/office/drawing/2012/chart" uri="{02D57815-91ED-43cb-92C2-25804820EDAC}">
                        <c15:formulaRef>
                          <c15:sqref>'KPI Calendaire'!$M$136:$R$136</c15:sqref>
                        </c15:formulaRef>
                      </c:ext>
                    </c:extLst>
                    <c:numCache>
                      <c:formatCode>#,##0</c:formatCode>
                      <c:ptCount val="6"/>
                      <c:pt idx="0">
                        <c:v>2017</c:v>
                      </c:pt>
                      <c:pt idx="1">
                        <c:v>2018</c:v>
                      </c:pt>
                      <c:pt idx="2">
                        <c:v>2019</c:v>
                      </c:pt>
                      <c:pt idx="3">
                        <c:v>2020</c:v>
                      </c:pt>
                      <c:pt idx="4">
                        <c:v>2021</c:v>
                      </c:pt>
                      <c:pt idx="5">
                        <c:v>2022</c:v>
                      </c:pt>
                    </c:numCache>
                  </c:numRef>
                </c:cat>
                <c:val>
                  <c:numRef>
                    <c:extLst xmlns:c15="http://schemas.microsoft.com/office/drawing/2012/chart">
                      <c:ext xmlns:c15="http://schemas.microsoft.com/office/drawing/2012/chart" uri="{02D57815-91ED-43cb-92C2-25804820EDAC}">
                        <c15:formulaRef>
                          <c15:sqref>'KPI Calendaire'!$M$157:$R$157</c15:sqref>
                        </c15:formulaRef>
                      </c:ext>
                    </c:extLst>
                    <c:numCache>
                      <c:formatCode>_-* #\ ##0\ "€"_-;\-* #\ ##0\ "€"_-;_-* "-"??\ "€"_-;_-@_-</c:formatCode>
                      <c:ptCount val="6"/>
                      <c:pt idx="0">
                        <c:v>0</c:v>
                      </c:pt>
                      <c:pt idx="1">
                        <c:v>0</c:v>
                      </c:pt>
                      <c:pt idx="2">
                        <c:v>0</c:v>
                      </c:pt>
                      <c:pt idx="3">
                        <c:v>0</c:v>
                      </c:pt>
                      <c:pt idx="4">
                        <c:v>0</c:v>
                      </c:pt>
                      <c:pt idx="5">
                        <c:v>0</c:v>
                      </c:pt>
                    </c:numCache>
                  </c:numRef>
                </c:val>
                <c:extLst xmlns:c15="http://schemas.microsoft.com/office/drawing/2012/chart">
                  <c:ext xmlns:c16="http://schemas.microsoft.com/office/drawing/2014/chart" uri="{C3380CC4-5D6E-409C-BE32-E72D297353CC}">
                    <c16:uniqueId val="{00000014-AABF-4077-AFA6-B27A630D2F54}"/>
                  </c:ext>
                </c:extLst>
              </c15:ser>
            </c15:filteredBarSeries>
          </c:ext>
        </c:extLst>
      </c:barChart>
      <c:lineChart>
        <c:grouping val="standard"/>
        <c:varyColors val="0"/>
        <c:ser>
          <c:idx val="18"/>
          <c:order val="2"/>
          <c:tx>
            <c:strRef>
              <c:f>'KPI Calendaire'!$L$155</c:f>
              <c:strCache>
                <c:ptCount val="1"/>
                <c:pt idx="0">
                  <c:v>General Costs</c:v>
                </c:pt>
              </c:strCache>
            </c:strRef>
          </c:tx>
          <c:spPr>
            <a:ln w="28575" cap="rnd">
              <a:solidFill>
                <a:schemeClr val="accent1">
                  <a:lumMod val="80000"/>
                </a:schemeClr>
              </a:solidFill>
              <a:round/>
            </a:ln>
            <a:effectLst/>
          </c:spPr>
          <c:marker>
            <c:symbol val="none"/>
          </c:marker>
          <c:cat>
            <c:numRef>
              <c:f>'KPI Calendaire'!$M$136:$R$136</c:f>
              <c:numCache>
                <c:formatCode>#,##0</c:formatCode>
                <c:ptCount val="6"/>
                <c:pt idx="0">
                  <c:v>2017</c:v>
                </c:pt>
                <c:pt idx="1">
                  <c:v>2018</c:v>
                </c:pt>
                <c:pt idx="2">
                  <c:v>2019</c:v>
                </c:pt>
                <c:pt idx="3">
                  <c:v>2020</c:v>
                </c:pt>
                <c:pt idx="4">
                  <c:v>2021</c:v>
                </c:pt>
                <c:pt idx="5">
                  <c:v>2022</c:v>
                </c:pt>
              </c:numCache>
            </c:numRef>
          </c:cat>
          <c:val>
            <c:numRef>
              <c:f>'KPI Calendaire'!$M$155:$R$155</c:f>
              <c:numCache>
                <c:formatCode>_-* #,##0\ "€"_-;\-* #,##0\ "€"_-;_-* "-"??\ "€"_-;_-@_-</c:formatCode>
                <c:ptCount val="6"/>
                <c:pt idx="0">
                  <c:v>131700</c:v>
                </c:pt>
                <c:pt idx="1">
                  <c:v>920720</c:v>
                </c:pt>
                <c:pt idx="2">
                  <c:v>2144129.1</c:v>
                </c:pt>
                <c:pt idx="3">
                  <c:v>5676978.5159999998</c:v>
                </c:pt>
                <c:pt idx="4">
                  <c:v>39484505.42616</c:v>
                </c:pt>
                <c:pt idx="5">
                  <c:v>177542592.511392</c:v>
                </c:pt>
              </c:numCache>
            </c:numRef>
          </c:val>
          <c:smooth val="0"/>
          <c:extLst xmlns:c16r2="http://schemas.microsoft.com/office/drawing/2015/06/chart">
            <c:ext xmlns:c16="http://schemas.microsoft.com/office/drawing/2014/chart" uri="{C3380CC4-5D6E-409C-BE32-E72D297353CC}">
              <c16:uniqueId val="{00000012-AABF-4077-AFA6-B27A630D2F54}"/>
            </c:ext>
          </c:extLst>
        </c:ser>
        <c:ser>
          <c:idx val="19"/>
          <c:order val="3"/>
          <c:tx>
            <c:strRef>
              <c:f>'KPI Calendaire'!$L$156</c:f>
              <c:strCache>
                <c:ptCount val="1"/>
                <c:pt idx="0">
                  <c:v>HR Costs</c:v>
                </c:pt>
              </c:strCache>
            </c:strRef>
          </c:tx>
          <c:spPr>
            <a:ln w="28575" cap="rnd">
              <a:solidFill>
                <a:schemeClr val="accent2">
                  <a:lumMod val="80000"/>
                </a:schemeClr>
              </a:solidFill>
              <a:round/>
            </a:ln>
            <a:effectLst/>
          </c:spPr>
          <c:marker>
            <c:symbol val="none"/>
          </c:marker>
          <c:cat>
            <c:numRef>
              <c:f>'KPI Calendaire'!$M$136:$R$136</c:f>
              <c:numCache>
                <c:formatCode>#,##0</c:formatCode>
                <c:ptCount val="6"/>
                <c:pt idx="0">
                  <c:v>2017</c:v>
                </c:pt>
                <c:pt idx="1">
                  <c:v>2018</c:v>
                </c:pt>
                <c:pt idx="2">
                  <c:v>2019</c:v>
                </c:pt>
                <c:pt idx="3">
                  <c:v>2020</c:v>
                </c:pt>
                <c:pt idx="4">
                  <c:v>2021</c:v>
                </c:pt>
                <c:pt idx="5">
                  <c:v>2022</c:v>
                </c:pt>
              </c:numCache>
            </c:numRef>
          </c:cat>
          <c:val>
            <c:numRef>
              <c:f>'KPI Calendaire'!$M$156:$R$156</c:f>
              <c:numCache>
                <c:formatCode>_-* #,##0\ "€"_-;\-* #,##0\ "€"_-;_-* "-"??\ "€"_-;_-@_-</c:formatCode>
                <c:ptCount val="6"/>
                <c:pt idx="0">
                  <c:v>504000</c:v>
                </c:pt>
                <c:pt idx="1">
                  <c:v>2962650</c:v>
                </c:pt>
                <c:pt idx="2">
                  <c:v>5421774</c:v>
                </c:pt>
                <c:pt idx="3">
                  <c:v>6868306.7399999984</c:v>
                </c:pt>
                <c:pt idx="4">
                  <c:v>8033017.3073999994</c:v>
                </c:pt>
                <c:pt idx="5">
                  <c:v>9240822.4804740008</c:v>
                </c:pt>
              </c:numCache>
            </c:numRef>
          </c:val>
          <c:smooth val="0"/>
          <c:extLst xmlns:c16r2="http://schemas.microsoft.com/office/drawing/2015/06/chart">
            <c:ext xmlns:c16="http://schemas.microsoft.com/office/drawing/2014/chart" uri="{C3380CC4-5D6E-409C-BE32-E72D297353CC}">
              <c16:uniqueId val="{00000013-AABF-4077-AFA6-B27A630D2F54}"/>
            </c:ext>
          </c:extLst>
        </c:ser>
        <c:ser>
          <c:idx val="21"/>
          <c:order val="4"/>
          <c:tx>
            <c:strRef>
              <c:f>'KPI Calendaire'!$L$158</c:f>
              <c:strCache>
                <c:ptCount val="1"/>
                <c:pt idx="0">
                  <c:v>Net result after tax</c:v>
                </c:pt>
              </c:strCache>
            </c:strRef>
          </c:tx>
          <c:spPr>
            <a:ln w="28575" cap="rnd">
              <a:solidFill>
                <a:schemeClr val="accent4">
                  <a:lumMod val="80000"/>
                </a:schemeClr>
              </a:solidFill>
              <a:round/>
            </a:ln>
            <a:effectLst/>
          </c:spPr>
          <c:marker>
            <c:symbol val="none"/>
          </c:marker>
          <c:cat>
            <c:numRef>
              <c:f>'KPI Calendaire'!$M$136:$R$136</c:f>
              <c:numCache>
                <c:formatCode>#,##0</c:formatCode>
                <c:ptCount val="6"/>
                <c:pt idx="0">
                  <c:v>2017</c:v>
                </c:pt>
                <c:pt idx="1">
                  <c:v>2018</c:v>
                </c:pt>
                <c:pt idx="2">
                  <c:v>2019</c:v>
                </c:pt>
                <c:pt idx="3">
                  <c:v>2020</c:v>
                </c:pt>
                <c:pt idx="4">
                  <c:v>2021</c:v>
                </c:pt>
                <c:pt idx="5">
                  <c:v>2022</c:v>
                </c:pt>
              </c:numCache>
            </c:numRef>
          </c:cat>
          <c:val>
            <c:numRef>
              <c:f>'KPI Calendaire'!$M$158:$R$158</c:f>
              <c:numCache>
                <c:formatCode>_-* #,##0\ "€"_-;\-* #,##0\ "€"_-;_-* "-"??\ "€"_-;_-@_-</c:formatCode>
                <c:ptCount val="6"/>
                <c:pt idx="0">
                  <c:v>-492900</c:v>
                </c:pt>
                <c:pt idx="1">
                  <c:v>-2491070</c:v>
                </c:pt>
                <c:pt idx="2">
                  <c:v>-3358403.0999999996</c:v>
                </c:pt>
                <c:pt idx="3">
                  <c:v>3685228.2375200028</c:v>
                </c:pt>
                <c:pt idx="4">
                  <c:v>37337517.343370408</c:v>
                </c:pt>
                <c:pt idx="5">
                  <c:v>129421228.32759067</c:v>
                </c:pt>
              </c:numCache>
            </c:numRef>
          </c:val>
          <c:smooth val="0"/>
          <c:extLst xmlns:c16r2="http://schemas.microsoft.com/office/drawing/2015/06/chart">
            <c:ext xmlns:c16="http://schemas.microsoft.com/office/drawing/2014/chart" uri="{C3380CC4-5D6E-409C-BE32-E72D297353CC}">
              <c16:uniqueId val="{00000015-AABF-4077-AFA6-B27A630D2F54}"/>
            </c:ext>
          </c:extLst>
        </c:ser>
        <c:dLbls>
          <c:showLegendKey val="0"/>
          <c:showVal val="0"/>
          <c:showCatName val="0"/>
          <c:showSerName val="0"/>
          <c:showPercent val="0"/>
          <c:showBubbleSize val="0"/>
        </c:dLbls>
        <c:marker val="1"/>
        <c:smooth val="0"/>
        <c:axId val="115844992"/>
        <c:axId val="115843072"/>
      </c:lineChart>
      <c:valAx>
        <c:axId val="115843072"/>
        <c:scaling>
          <c:orientation val="minMax"/>
          <c:max val="180000000"/>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fr-FR">
                    <a:solidFill>
                      <a:schemeClr val="bg1"/>
                    </a:solidFill>
                  </a:rPr>
                  <a:t>Turnover - Gross Margin</a:t>
                </a:r>
              </a:p>
            </c:rich>
          </c:tx>
          <c:layout>
            <c:manualLayout>
              <c:xMode val="edge"/>
              <c:yMode val="edge"/>
              <c:x val="0.94765033670661669"/>
              <c:y val="0.34875391350787821"/>
            </c:manualLayout>
          </c:layout>
          <c:overlay val="0"/>
          <c:spPr>
            <a:solidFill>
              <a:schemeClr val="accent1">
                <a:lumMod val="50000"/>
              </a:schemeClr>
            </a:solidFill>
            <a:ln>
              <a:noFill/>
            </a:ln>
            <a:effectLst/>
          </c:spPr>
        </c:title>
        <c:numFmt formatCode="#,##0\ &quot;€&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844992"/>
        <c:crosses val="max"/>
        <c:crossBetween val="between"/>
      </c:valAx>
      <c:catAx>
        <c:axId val="115844992"/>
        <c:scaling>
          <c:orientation val="minMax"/>
        </c:scaling>
        <c:delete val="1"/>
        <c:axPos val="b"/>
        <c:numFmt formatCode="#,##0" sourceLinked="1"/>
        <c:majorTickMark val="out"/>
        <c:minorTickMark val="none"/>
        <c:tickLblPos val="nextTo"/>
        <c:crossAx val="1158430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Staff-in per period &amp; Cumulated</a:t>
            </a:r>
            <a:r>
              <a:rPr lang="en-GB" b="1" baseline="0"/>
              <a:t> </a:t>
            </a:r>
            <a:r>
              <a:rPr lang="en-GB" b="1"/>
              <a:t>Headcount</a:t>
            </a:r>
          </a:p>
        </c:rich>
      </c:tx>
      <c:layout/>
      <c:overlay val="0"/>
      <c:spPr>
        <a:noFill/>
        <a:ln>
          <a:noFill/>
        </a:ln>
        <a:effectLst/>
      </c:spPr>
    </c:title>
    <c:autoTitleDeleted val="0"/>
    <c:plotArea>
      <c:layout/>
      <c:barChart>
        <c:barDir val="col"/>
        <c:grouping val="clustered"/>
        <c:varyColors val="0"/>
        <c:ser>
          <c:idx val="0"/>
          <c:order val="0"/>
          <c:tx>
            <c:strRef>
              <c:f>'KPI Fiscal'!$L$15</c:f>
              <c:strCache>
                <c:ptCount val="1"/>
                <c:pt idx="0">
                  <c:v>Staff-In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Fiscal'!$M$14:$Q$14</c:f>
              <c:strCache>
                <c:ptCount val="5"/>
                <c:pt idx="0">
                  <c:v>Fiscal Year 1</c:v>
                </c:pt>
                <c:pt idx="1">
                  <c:v>Fiscal Year 2</c:v>
                </c:pt>
                <c:pt idx="2">
                  <c:v>Fiscal Year 3</c:v>
                </c:pt>
                <c:pt idx="3">
                  <c:v>Fiscal Year 4</c:v>
                </c:pt>
                <c:pt idx="4">
                  <c:v>Fiscal Year 5</c:v>
                </c:pt>
              </c:strCache>
            </c:strRef>
          </c:cat>
          <c:val>
            <c:numRef>
              <c:f>'KPI Fiscal'!$M$15:$Q$15</c:f>
              <c:numCache>
                <c:formatCode>#,##0</c:formatCode>
                <c:ptCount val="5"/>
                <c:pt idx="0">
                  <c:v>29</c:v>
                </c:pt>
                <c:pt idx="1">
                  <c:v>23</c:v>
                </c:pt>
                <c:pt idx="2">
                  <c:v>13</c:v>
                </c:pt>
                <c:pt idx="3">
                  <c:v>11</c:v>
                </c:pt>
                <c:pt idx="4">
                  <c:v>11</c:v>
                </c:pt>
              </c:numCache>
            </c:numRef>
          </c:val>
          <c:extLst xmlns:c16r2="http://schemas.microsoft.com/office/drawing/2015/06/chart">
            <c:ext xmlns:c16="http://schemas.microsoft.com/office/drawing/2014/chart" uri="{C3380CC4-5D6E-409C-BE32-E72D297353CC}">
              <c16:uniqueId val="{00000000-7CE8-412F-A986-83ECF32E7AC7}"/>
            </c:ext>
          </c:extLst>
        </c:ser>
        <c:dLbls>
          <c:showLegendKey val="0"/>
          <c:showVal val="0"/>
          <c:showCatName val="0"/>
          <c:showSerName val="0"/>
          <c:showPercent val="0"/>
          <c:showBubbleSize val="0"/>
        </c:dLbls>
        <c:gapWidth val="219"/>
        <c:overlap val="-27"/>
        <c:axId val="116302976"/>
        <c:axId val="116304512"/>
      </c:barChart>
      <c:lineChart>
        <c:grouping val="standard"/>
        <c:varyColors val="0"/>
        <c:ser>
          <c:idx val="1"/>
          <c:order val="1"/>
          <c:tx>
            <c:strRef>
              <c:f>'KPI Fiscal'!$L$16</c:f>
              <c:strCache>
                <c:ptCount val="1"/>
                <c:pt idx="0">
                  <c:v>Headcount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3.1026306830486718E-2"/>
                  <c:y val="-3.0355600321434847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5.3949272347599254E-2"/>
                      <c:h val="8.798582704191607E-2"/>
                    </c:manualLayout>
                  </c15:layout>
                </c:ext>
                <c:ext xmlns:c16="http://schemas.microsoft.com/office/drawing/2014/chart" uri="{C3380CC4-5D6E-409C-BE32-E72D297353CC}">
                  <c16:uniqueId val="{00000001-7CE8-412F-A986-83ECF32E7AC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Fiscal'!$M$23:$Q$23</c:f>
              <c:strCache>
                <c:ptCount val="5"/>
                <c:pt idx="0">
                  <c:v>Fiscal Year 1</c:v>
                </c:pt>
                <c:pt idx="1">
                  <c:v>Fiscal Year 2</c:v>
                </c:pt>
                <c:pt idx="2">
                  <c:v>Fiscal Year 3</c:v>
                </c:pt>
                <c:pt idx="3">
                  <c:v>Fiscal Year 4</c:v>
                </c:pt>
                <c:pt idx="4">
                  <c:v>Fiscal Year 5</c:v>
                </c:pt>
              </c:strCache>
            </c:strRef>
          </c:cat>
          <c:val>
            <c:numRef>
              <c:f>'KPI Fiscal'!$M$16:$Q$16</c:f>
              <c:numCache>
                <c:formatCode>#,##0</c:formatCode>
                <c:ptCount val="5"/>
                <c:pt idx="0">
                  <c:v>29</c:v>
                </c:pt>
                <c:pt idx="1">
                  <c:v>52</c:v>
                </c:pt>
                <c:pt idx="2">
                  <c:v>65</c:v>
                </c:pt>
                <c:pt idx="3">
                  <c:v>76</c:v>
                </c:pt>
                <c:pt idx="4">
                  <c:v>87</c:v>
                </c:pt>
              </c:numCache>
            </c:numRef>
          </c:val>
          <c:smooth val="0"/>
          <c:extLst xmlns:c16r2="http://schemas.microsoft.com/office/drawing/2015/06/chart">
            <c:ext xmlns:c16="http://schemas.microsoft.com/office/drawing/2014/chart" uri="{C3380CC4-5D6E-409C-BE32-E72D297353CC}">
              <c16:uniqueId val="{00000002-7CE8-412F-A986-83ECF32E7AC7}"/>
            </c:ext>
          </c:extLst>
        </c:ser>
        <c:dLbls>
          <c:showLegendKey val="0"/>
          <c:showVal val="0"/>
          <c:showCatName val="0"/>
          <c:showSerName val="0"/>
          <c:showPercent val="0"/>
          <c:showBubbleSize val="0"/>
        </c:dLbls>
        <c:marker val="1"/>
        <c:smooth val="0"/>
        <c:axId val="116302976"/>
        <c:axId val="116304512"/>
      </c:lineChart>
      <c:catAx>
        <c:axId val="11630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6304512"/>
        <c:crosses val="autoZero"/>
        <c:auto val="1"/>
        <c:lblAlgn val="ctr"/>
        <c:lblOffset val="100"/>
        <c:noMultiLvlLbl val="0"/>
      </c:catAx>
      <c:valAx>
        <c:axId val="11630451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63029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Staff-In per departement</a:t>
            </a:r>
            <a:r>
              <a:rPr lang="en-GB" b="1" baseline="0"/>
              <a:t> by years</a:t>
            </a:r>
            <a:endParaRPr lang="en-GB" b="1"/>
          </a:p>
        </c:rich>
      </c:tx>
      <c:layout/>
      <c:overlay val="0"/>
      <c:spPr>
        <a:noFill/>
        <a:ln>
          <a:noFill/>
        </a:ln>
        <a:effectLst/>
      </c:spPr>
    </c:title>
    <c:autoTitleDeleted val="0"/>
    <c:plotArea>
      <c:layout/>
      <c:barChart>
        <c:barDir val="col"/>
        <c:grouping val="clustered"/>
        <c:varyColors val="0"/>
        <c:ser>
          <c:idx val="0"/>
          <c:order val="0"/>
          <c:tx>
            <c:strRef>
              <c:f>'KPI Fiscal'!$L$112</c:f>
              <c:strCache>
                <c:ptCount val="1"/>
                <c:pt idx="0">
                  <c:v>Operation</c:v>
                </c:pt>
              </c:strCache>
            </c:strRef>
          </c:tx>
          <c:spPr>
            <a:solidFill>
              <a:srgbClr val="92D050"/>
            </a:solidFill>
            <a:ln>
              <a:noFill/>
            </a:ln>
            <a:effectLst/>
          </c:spPr>
          <c:invertIfNegative val="0"/>
          <c:cat>
            <c:strRef>
              <c:f>'KPI Fiscal'!$M$111:$Q$111</c:f>
              <c:strCache>
                <c:ptCount val="5"/>
                <c:pt idx="0">
                  <c:v>Fiscal Year 1</c:v>
                </c:pt>
                <c:pt idx="1">
                  <c:v>Fiscal Year 2</c:v>
                </c:pt>
                <c:pt idx="2">
                  <c:v>Fiscal Year 3</c:v>
                </c:pt>
                <c:pt idx="3">
                  <c:v>Fiscal Year 4</c:v>
                </c:pt>
                <c:pt idx="4">
                  <c:v>Fiscal Year 5</c:v>
                </c:pt>
              </c:strCache>
            </c:strRef>
          </c:cat>
          <c:val>
            <c:numRef>
              <c:f>'KPI Fiscal'!$M$112:$Q$112</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0-BB27-41FF-920A-AACD27E4757E}"/>
            </c:ext>
          </c:extLst>
        </c:ser>
        <c:ser>
          <c:idx val="1"/>
          <c:order val="1"/>
          <c:tx>
            <c:strRef>
              <c:f>'KPI Fiscal'!$L$113</c:f>
              <c:strCache>
                <c:ptCount val="1"/>
                <c:pt idx="0">
                  <c:v>Finance</c:v>
                </c:pt>
              </c:strCache>
            </c:strRef>
          </c:tx>
          <c:spPr>
            <a:solidFill>
              <a:schemeClr val="accent2"/>
            </a:solidFill>
            <a:ln>
              <a:noFill/>
            </a:ln>
            <a:effectLst/>
          </c:spPr>
          <c:invertIfNegative val="0"/>
          <c:cat>
            <c:strRef>
              <c:f>'KPI Fiscal'!$M$111:$Q$111</c:f>
              <c:strCache>
                <c:ptCount val="5"/>
                <c:pt idx="0">
                  <c:v>Fiscal Year 1</c:v>
                </c:pt>
                <c:pt idx="1">
                  <c:v>Fiscal Year 2</c:v>
                </c:pt>
                <c:pt idx="2">
                  <c:v>Fiscal Year 3</c:v>
                </c:pt>
                <c:pt idx="3">
                  <c:v>Fiscal Year 4</c:v>
                </c:pt>
                <c:pt idx="4">
                  <c:v>Fiscal Year 5</c:v>
                </c:pt>
              </c:strCache>
            </c:strRef>
          </c:cat>
          <c:val>
            <c:numRef>
              <c:f>'KPI Fiscal'!$M$113:$Q$113</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1-BB27-41FF-920A-AACD27E4757E}"/>
            </c:ext>
          </c:extLst>
        </c:ser>
        <c:ser>
          <c:idx val="2"/>
          <c:order val="2"/>
          <c:tx>
            <c:strRef>
              <c:f>'KPI Fiscal'!$L$114</c:f>
              <c:strCache>
                <c:ptCount val="1"/>
                <c:pt idx="0">
                  <c:v>IT</c:v>
                </c:pt>
              </c:strCache>
            </c:strRef>
          </c:tx>
          <c:spPr>
            <a:solidFill>
              <a:schemeClr val="accent4"/>
            </a:solidFill>
            <a:ln>
              <a:noFill/>
            </a:ln>
            <a:effectLst/>
          </c:spPr>
          <c:invertIfNegative val="0"/>
          <c:cat>
            <c:strRef>
              <c:f>'KPI Fiscal'!$M$111:$Q$111</c:f>
              <c:strCache>
                <c:ptCount val="5"/>
                <c:pt idx="0">
                  <c:v>Fiscal Year 1</c:v>
                </c:pt>
                <c:pt idx="1">
                  <c:v>Fiscal Year 2</c:v>
                </c:pt>
                <c:pt idx="2">
                  <c:v>Fiscal Year 3</c:v>
                </c:pt>
                <c:pt idx="3">
                  <c:v>Fiscal Year 4</c:v>
                </c:pt>
                <c:pt idx="4">
                  <c:v>Fiscal Year 5</c:v>
                </c:pt>
              </c:strCache>
            </c:strRef>
          </c:cat>
          <c:val>
            <c:numRef>
              <c:f>'KPI Fiscal'!$M$114:$Q$114</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2-BB27-41FF-920A-AACD27E4757E}"/>
            </c:ext>
          </c:extLst>
        </c:ser>
        <c:ser>
          <c:idx val="3"/>
          <c:order val="3"/>
          <c:tx>
            <c:strRef>
              <c:f>'KPI Fiscal'!$L$115</c:f>
              <c:strCache>
                <c:ptCount val="1"/>
                <c:pt idx="0">
                  <c:v>Sales &amp; Development</c:v>
                </c:pt>
              </c:strCache>
            </c:strRef>
          </c:tx>
          <c:spPr>
            <a:solidFill>
              <a:srgbClr val="339966"/>
            </a:solidFill>
            <a:ln>
              <a:noFill/>
            </a:ln>
            <a:effectLst/>
          </c:spPr>
          <c:invertIfNegative val="0"/>
          <c:cat>
            <c:strRef>
              <c:f>'KPI Fiscal'!$M$111:$Q$111</c:f>
              <c:strCache>
                <c:ptCount val="5"/>
                <c:pt idx="0">
                  <c:v>Fiscal Year 1</c:v>
                </c:pt>
                <c:pt idx="1">
                  <c:v>Fiscal Year 2</c:v>
                </c:pt>
                <c:pt idx="2">
                  <c:v>Fiscal Year 3</c:v>
                </c:pt>
                <c:pt idx="3">
                  <c:v>Fiscal Year 4</c:v>
                </c:pt>
                <c:pt idx="4">
                  <c:v>Fiscal Year 5</c:v>
                </c:pt>
              </c:strCache>
            </c:strRef>
          </c:cat>
          <c:val>
            <c:numRef>
              <c:f>'KPI Fiscal'!$M$115:$Q$115</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3-BB27-41FF-920A-AACD27E4757E}"/>
            </c:ext>
          </c:extLst>
        </c:ser>
        <c:ser>
          <c:idx val="4"/>
          <c:order val="4"/>
          <c:tx>
            <c:strRef>
              <c:f>'KPI Fiscal'!$L$116</c:f>
              <c:strCache>
                <c:ptCount val="1"/>
              </c:strCache>
            </c:strRef>
          </c:tx>
          <c:spPr>
            <a:solidFill>
              <a:schemeClr val="accent5"/>
            </a:solidFill>
            <a:ln>
              <a:noFill/>
            </a:ln>
            <a:effectLst/>
          </c:spPr>
          <c:invertIfNegative val="0"/>
          <c:cat>
            <c:strRef>
              <c:f>'KPI Fiscal'!$M$111:$Q$111</c:f>
              <c:strCache>
                <c:ptCount val="5"/>
                <c:pt idx="0">
                  <c:v>Fiscal Year 1</c:v>
                </c:pt>
                <c:pt idx="1">
                  <c:v>Fiscal Year 2</c:v>
                </c:pt>
                <c:pt idx="2">
                  <c:v>Fiscal Year 3</c:v>
                </c:pt>
                <c:pt idx="3">
                  <c:v>Fiscal Year 4</c:v>
                </c:pt>
                <c:pt idx="4">
                  <c:v>Fiscal Year 5</c:v>
                </c:pt>
              </c:strCache>
            </c:strRef>
          </c:cat>
          <c:val>
            <c:numRef>
              <c:f>'KPI Fiscal'!$M$116:$Q$116</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4-BB27-41FF-920A-AACD27E4757E}"/>
            </c:ext>
          </c:extLst>
        </c:ser>
        <c:ser>
          <c:idx val="5"/>
          <c:order val="5"/>
          <c:tx>
            <c:strRef>
              <c:f>'KPI Fiscal'!$L$117</c:f>
              <c:strCache>
                <c:ptCount val="1"/>
              </c:strCache>
            </c:strRef>
          </c:tx>
          <c:spPr>
            <a:solidFill>
              <a:schemeClr val="accent6"/>
            </a:solidFill>
            <a:ln>
              <a:noFill/>
            </a:ln>
            <a:effectLst/>
          </c:spPr>
          <c:invertIfNegative val="0"/>
          <c:cat>
            <c:strRef>
              <c:f>'KPI Fiscal'!$M$111:$Q$111</c:f>
              <c:strCache>
                <c:ptCount val="5"/>
                <c:pt idx="0">
                  <c:v>Fiscal Year 1</c:v>
                </c:pt>
                <c:pt idx="1">
                  <c:v>Fiscal Year 2</c:v>
                </c:pt>
                <c:pt idx="2">
                  <c:v>Fiscal Year 3</c:v>
                </c:pt>
                <c:pt idx="3">
                  <c:v>Fiscal Year 4</c:v>
                </c:pt>
                <c:pt idx="4">
                  <c:v>Fiscal Year 5</c:v>
                </c:pt>
              </c:strCache>
            </c:strRef>
          </c:cat>
          <c:val>
            <c:numRef>
              <c:f>'KPI Fiscal'!$M$117:$Q$117</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5-BB27-41FF-920A-AACD27E4757E}"/>
            </c:ext>
          </c:extLst>
        </c:ser>
        <c:ser>
          <c:idx val="6"/>
          <c:order val="6"/>
          <c:tx>
            <c:strRef>
              <c:f>'KPI Fiscal'!$L$118</c:f>
              <c:strCache>
                <c:ptCount val="1"/>
              </c:strCache>
            </c:strRef>
          </c:tx>
          <c:spPr>
            <a:solidFill>
              <a:schemeClr val="accent1">
                <a:lumMod val="60000"/>
              </a:schemeClr>
            </a:solidFill>
            <a:ln>
              <a:noFill/>
            </a:ln>
            <a:effectLst/>
          </c:spPr>
          <c:invertIfNegative val="0"/>
          <c:cat>
            <c:strRef>
              <c:f>'KPI Fiscal'!$M$111:$Q$111</c:f>
              <c:strCache>
                <c:ptCount val="5"/>
                <c:pt idx="0">
                  <c:v>Fiscal Year 1</c:v>
                </c:pt>
                <c:pt idx="1">
                  <c:v>Fiscal Year 2</c:v>
                </c:pt>
                <c:pt idx="2">
                  <c:v>Fiscal Year 3</c:v>
                </c:pt>
                <c:pt idx="3">
                  <c:v>Fiscal Year 4</c:v>
                </c:pt>
                <c:pt idx="4">
                  <c:v>Fiscal Year 5</c:v>
                </c:pt>
              </c:strCache>
            </c:strRef>
          </c:cat>
          <c:val>
            <c:numRef>
              <c:f>'KPI Fiscal'!$M$118:$Q$118</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6-BB27-41FF-920A-AACD27E4757E}"/>
            </c:ext>
          </c:extLst>
        </c:ser>
        <c:ser>
          <c:idx val="7"/>
          <c:order val="7"/>
          <c:tx>
            <c:strRef>
              <c:f>'KPI Fiscal'!$L$119</c:f>
              <c:strCache>
                <c:ptCount val="1"/>
              </c:strCache>
            </c:strRef>
          </c:tx>
          <c:spPr>
            <a:solidFill>
              <a:schemeClr val="accent2">
                <a:lumMod val="60000"/>
              </a:schemeClr>
            </a:solidFill>
            <a:ln>
              <a:noFill/>
            </a:ln>
            <a:effectLst/>
          </c:spPr>
          <c:invertIfNegative val="0"/>
          <c:cat>
            <c:strRef>
              <c:f>'KPI Fiscal'!$M$111:$Q$111</c:f>
              <c:strCache>
                <c:ptCount val="5"/>
                <c:pt idx="0">
                  <c:v>Fiscal Year 1</c:v>
                </c:pt>
                <c:pt idx="1">
                  <c:v>Fiscal Year 2</c:v>
                </c:pt>
                <c:pt idx="2">
                  <c:v>Fiscal Year 3</c:v>
                </c:pt>
                <c:pt idx="3">
                  <c:v>Fiscal Year 4</c:v>
                </c:pt>
                <c:pt idx="4">
                  <c:v>Fiscal Year 5</c:v>
                </c:pt>
              </c:strCache>
            </c:strRef>
          </c:cat>
          <c:val>
            <c:numRef>
              <c:f>'KPI Fiscal'!$M$119:$Q$119</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7-BB27-41FF-920A-AACD27E4757E}"/>
            </c:ext>
          </c:extLst>
        </c:ser>
        <c:dLbls>
          <c:showLegendKey val="0"/>
          <c:showVal val="0"/>
          <c:showCatName val="0"/>
          <c:showSerName val="0"/>
          <c:showPercent val="0"/>
          <c:showBubbleSize val="0"/>
        </c:dLbls>
        <c:gapWidth val="219"/>
        <c:axId val="116436352"/>
        <c:axId val="116446336"/>
      </c:barChart>
      <c:catAx>
        <c:axId val="11643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6446336"/>
        <c:crosses val="autoZero"/>
        <c:auto val="1"/>
        <c:lblAlgn val="ctr"/>
        <c:lblOffset val="100"/>
        <c:noMultiLvlLbl val="0"/>
      </c:catAx>
      <c:valAx>
        <c:axId val="1164463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64363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Turnover / Staff</a:t>
            </a:r>
          </a:p>
        </c:rich>
      </c:tx>
      <c:layout/>
      <c:overlay val="0"/>
      <c:spPr>
        <a:noFill/>
        <a:ln>
          <a:noFill/>
        </a:ln>
        <a:effectLst/>
      </c:spPr>
    </c:title>
    <c:autoTitleDeleted val="0"/>
    <c:plotArea>
      <c:layout/>
      <c:barChart>
        <c:barDir val="col"/>
        <c:grouping val="clustered"/>
        <c:varyColors val="0"/>
        <c:ser>
          <c:idx val="0"/>
          <c:order val="0"/>
          <c:tx>
            <c:strRef>
              <c:f>'KPI Fiscal'!$L$149</c:f>
              <c:strCache>
                <c:ptCount val="1"/>
                <c:pt idx="0">
                  <c:v>Turnover / Staff</c:v>
                </c:pt>
              </c:strCache>
            </c:strRef>
          </c:tx>
          <c:spPr>
            <a:solidFill>
              <a:srgbClr val="91DBB6"/>
            </a:solidFill>
            <a:ln w="19050">
              <a:solidFill>
                <a:schemeClr val="lt1"/>
              </a:solidFill>
            </a:ln>
            <a:effectLst/>
          </c:spPr>
          <c:invertIfNegative val="0"/>
          <c:dPt>
            <c:idx val="0"/>
            <c:invertIfNegative val="0"/>
            <c:bubble3D val="0"/>
            <c:spPr>
              <a:solidFill>
                <a:srgbClr val="0070C0"/>
              </a:solidFill>
              <a:ln w="19050">
                <a:solidFill>
                  <a:schemeClr val="lt1"/>
                </a:solidFill>
              </a:ln>
              <a:effectLst/>
            </c:spPr>
            <c:extLst xmlns:c16r2="http://schemas.microsoft.com/office/drawing/2015/06/chart">
              <c:ext xmlns:c16="http://schemas.microsoft.com/office/drawing/2014/chart" uri="{C3380CC4-5D6E-409C-BE32-E72D297353CC}">
                <c16:uniqueId val="{00000001-A251-46EE-8CD1-4DE761B71FFF}"/>
              </c:ext>
            </c:extLst>
          </c:dPt>
          <c:dPt>
            <c:idx val="1"/>
            <c:invertIfNegative val="0"/>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3-A251-46EE-8CD1-4DE761B71FFF}"/>
              </c:ext>
            </c:extLst>
          </c:dPt>
          <c:dPt>
            <c:idx val="2"/>
            <c:invertIfNegative val="0"/>
            <c:bubble3D val="0"/>
            <c:spPr>
              <a:solidFill>
                <a:srgbClr val="00B0F0"/>
              </a:solidFill>
              <a:ln w="19050">
                <a:solidFill>
                  <a:schemeClr val="lt1"/>
                </a:solidFill>
              </a:ln>
              <a:effectLst/>
            </c:spPr>
            <c:extLst xmlns:c16r2="http://schemas.microsoft.com/office/drawing/2015/06/chart">
              <c:ext xmlns:c16="http://schemas.microsoft.com/office/drawing/2014/chart" uri="{C3380CC4-5D6E-409C-BE32-E72D297353CC}">
                <c16:uniqueId val="{00000005-A251-46EE-8CD1-4DE761B71FFF}"/>
              </c:ext>
            </c:extLst>
          </c:dPt>
          <c:dPt>
            <c:idx val="3"/>
            <c:invertIfNegative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7-A251-46EE-8CD1-4DE761B71FFF}"/>
              </c:ext>
            </c:extLst>
          </c:dPt>
          <c:dPt>
            <c:idx val="4"/>
            <c:invertIfNegative val="0"/>
            <c:bubble3D val="0"/>
            <c:spPr>
              <a:solidFill>
                <a:srgbClr val="339966"/>
              </a:solidFill>
              <a:ln w="19050">
                <a:solidFill>
                  <a:schemeClr val="lt1"/>
                </a:solidFill>
              </a:ln>
              <a:effectLst/>
            </c:spPr>
            <c:extLst xmlns:c16r2="http://schemas.microsoft.com/office/drawing/2015/06/chart">
              <c:ext xmlns:c16="http://schemas.microsoft.com/office/drawing/2014/chart" uri="{C3380CC4-5D6E-409C-BE32-E72D297353CC}">
                <c16:uniqueId val="{00000009-A251-46EE-8CD1-4DE761B71FFF}"/>
              </c:ext>
            </c:extLst>
          </c:dPt>
          <c:dLbls>
            <c:dLbl>
              <c:idx val="0"/>
              <c:layout>
                <c:manualLayout>
                  <c:x val="0"/>
                  <c:y val="-9.2592592592592587E-3"/>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A251-46EE-8CD1-4DE761B71FFF}"/>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cat>
            <c:strRef>
              <c:f>'KPI Fiscal'!$M$137:$Q$137</c:f>
              <c:strCache>
                <c:ptCount val="5"/>
                <c:pt idx="0">
                  <c:v>Fiscal Year 1</c:v>
                </c:pt>
                <c:pt idx="1">
                  <c:v>Fiscal Year 2</c:v>
                </c:pt>
                <c:pt idx="2">
                  <c:v>Fiscal Year 3</c:v>
                </c:pt>
                <c:pt idx="3">
                  <c:v>Fiscal Year 4</c:v>
                </c:pt>
                <c:pt idx="4">
                  <c:v>Fiscal Year 5</c:v>
                </c:pt>
              </c:strCache>
            </c:strRef>
          </c:cat>
          <c:val>
            <c:numRef>
              <c:f>'KPI Fiscal'!$M$149:$Q$149</c:f>
              <c:numCache>
                <c:formatCode>_-* #,##0\ "€"_-;\-* #,##0\ "€"_-;_-* "-"??\ "€"_-;_-@_-</c:formatCode>
                <c:ptCount val="5"/>
                <c:pt idx="0">
                  <c:v>24620.689655172413</c:v>
                </c:pt>
                <c:pt idx="1">
                  <c:v>46442.307692307695</c:v>
                </c:pt>
                <c:pt idx="2">
                  <c:v>113164.61538461539</c:v>
                </c:pt>
                <c:pt idx="3">
                  <c:v>487601.31578947371</c:v>
                </c:pt>
                <c:pt idx="4">
                  <c:v>2431349.4252873561</c:v>
                </c:pt>
              </c:numCache>
            </c:numRef>
          </c:val>
          <c:extLst xmlns:c16r2="http://schemas.microsoft.com/office/drawing/2015/06/chart">
            <c:ext xmlns:c16="http://schemas.microsoft.com/office/drawing/2014/chart" uri="{C3380CC4-5D6E-409C-BE32-E72D297353CC}">
              <c16:uniqueId val="{0000000A-A251-46EE-8CD1-4DE761B71FFF}"/>
            </c:ext>
          </c:extLst>
        </c:ser>
        <c:dLbls>
          <c:showLegendKey val="0"/>
          <c:showVal val="0"/>
          <c:showCatName val="0"/>
          <c:showSerName val="0"/>
          <c:showPercent val="0"/>
          <c:showBubbleSize val="0"/>
        </c:dLbls>
        <c:gapWidth val="150"/>
        <c:axId val="116488448"/>
        <c:axId val="116490240"/>
      </c:barChart>
      <c:catAx>
        <c:axId val="116488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6490240"/>
        <c:crosses val="autoZero"/>
        <c:auto val="1"/>
        <c:lblAlgn val="ctr"/>
        <c:lblOffset val="100"/>
        <c:noMultiLvlLbl val="0"/>
      </c:catAx>
      <c:valAx>
        <c:axId val="116490240"/>
        <c:scaling>
          <c:orientation val="minMax"/>
        </c:scaling>
        <c:delete val="0"/>
        <c:axPos val="l"/>
        <c:numFmt formatCode="_-* #,##0\ &quot;€&quot;_-;\-* #,##0\ &quot;€&quot;_-;_-* &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648844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Turnover, territories </a:t>
            </a:r>
            <a:r>
              <a:rPr lang="en-GB" b="1" baseline="0"/>
              <a:t>and human ressources </a:t>
            </a:r>
            <a:endParaRPr lang="en-GB" b="1"/>
          </a:p>
        </c:rich>
      </c:tx>
      <c:overlay val="0"/>
      <c:spPr>
        <a:noFill/>
        <a:ln>
          <a:noFill/>
        </a:ln>
        <a:effectLst/>
      </c:spPr>
    </c:title>
    <c:autoTitleDeleted val="0"/>
    <c:plotArea>
      <c:layout/>
      <c:barChart>
        <c:barDir val="col"/>
        <c:grouping val="clustered"/>
        <c:varyColors val="0"/>
        <c:ser>
          <c:idx val="1"/>
          <c:order val="0"/>
          <c:tx>
            <c:strRef>
              <c:f>'KPI Fiscal'!$L$146</c:f>
              <c:strCache>
                <c:ptCount val="1"/>
                <c:pt idx="0">
                  <c:v>Headcount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Fiscal'!$M$137:$Q$137</c:f>
              <c:strCache>
                <c:ptCount val="5"/>
                <c:pt idx="0">
                  <c:v>Fiscal Year 1</c:v>
                </c:pt>
                <c:pt idx="1">
                  <c:v>Fiscal Year 2</c:v>
                </c:pt>
                <c:pt idx="2">
                  <c:v>Fiscal Year 3</c:v>
                </c:pt>
                <c:pt idx="3">
                  <c:v>Fiscal Year 4</c:v>
                </c:pt>
                <c:pt idx="4">
                  <c:v>Fiscal Year 5</c:v>
                </c:pt>
              </c:strCache>
            </c:strRef>
          </c:cat>
          <c:val>
            <c:numRef>
              <c:f>'KPI Fiscal'!$M$146:$R$146</c:f>
              <c:numCache>
                <c:formatCode>General</c:formatCode>
                <c:ptCount val="6"/>
                <c:pt idx="0">
                  <c:v>29</c:v>
                </c:pt>
                <c:pt idx="1">
                  <c:v>52</c:v>
                </c:pt>
                <c:pt idx="2">
                  <c:v>65</c:v>
                </c:pt>
                <c:pt idx="3">
                  <c:v>76</c:v>
                </c:pt>
                <c:pt idx="4">
                  <c:v>87</c:v>
                </c:pt>
              </c:numCache>
            </c:numRef>
          </c:val>
          <c:extLst xmlns:c16r2="http://schemas.microsoft.com/office/drawing/2015/06/chart">
            <c:ext xmlns:c16="http://schemas.microsoft.com/office/drawing/2014/chart" uri="{C3380CC4-5D6E-409C-BE32-E72D297353CC}">
              <c16:uniqueId val="{00000000-BB36-4E89-8049-AAFF5CF5EB94}"/>
            </c:ext>
          </c:extLst>
        </c:ser>
        <c:ser>
          <c:idx val="2"/>
          <c:order val="1"/>
          <c:tx>
            <c:strRef>
              <c:f>'KPI Fiscal'!$L$147</c:f>
              <c:strCache>
                <c:ptCount val="1"/>
                <c:pt idx="0">
                  <c:v>Nb of Recruitment</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Fiscal'!$M$137:$Q$137</c:f>
              <c:strCache>
                <c:ptCount val="5"/>
                <c:pt idx="0">
                  <c:v>Fiscal Year 1</c:v>
                </c:pt>
                <c:pt idx="1">
                  <c:v>Fiscal Year 2</c:v>
                </c:pt>
                <c:pt idx="2">
                  <c:v>Fiscal Year 3</c:v>
                </c:pt>
                <c:pt idx="3">
                  <c:v>Fiscal Year 4</c:v>
                </c:pt>
                <c:pt idx="4">
                  <c:v>Fiscal Year 5</c:v>
                </c:pt>
              </c:strCache>
            </c:strRef>
          </c:cat>
          <c:val>
            <c:numRef>
              <c:f>'KPI Fiscal'!$M$147:$Q$147</c:f>
              <c:numCache>
                <c:formatCode>General</c:formatCode>
                <c:ptCount val="5"/>
                <c:pt idx="0">
                  <c:v>29</c:v>
                </c:pt>
                <c:pt idx="1">
                  <c:v>23</c:v>
                </c:pt>
                <c:pt idx="2">
                  <c:v>13</c:v>
                </c:pt>
                <c:pt idx="3">
                  <c:v>11</c:v>
                </c:pt>
                <c:pt idx="4">
                  <c:v>11</c:v>
                </c:pt>
              </c:numCache>
            </c:numRef>
          </c:val>
          <c:extLst xmlns:c16r2="http://schemas.microsoft.com/office/drawing/2015/06/chart">
            <c:ext xmlns:c16="http://schemas.microsoft.com/office/drawing/2014/chart" uri="{C3380CC4-5D6E-409C-BE32-E72D297353CC}">
              <c16:uniqueId val="{00000001-BB36-4E89-8049-AAFF5CF5EB94}"/>
            </c:ext>
          </c:extLst>
        </c:ser>
        <c:ser>
          <c:idx val="3"/>
          <c:order val="2"/>
          <c:tx>
            <c:strRef>
              <c:f>'KPI Fiscal'!$L$148</c:f>
              <c:strCache>
                <c:ptCount val="1"/>
                <c:pt idx="0">
                  <c:v>Number of territories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Fiscal'!$M$137:$Q$137</c:f>
              <c:strCache>
                <c:ptCount val="5"/>
                <c:pt idx="0">
                  <c:v>Fiscal Year 1</c:v>
                </c:pt>
                <c:pt idx="1">
                  <c:v>Fiscal Year 2</c:v>
                </c:pt>
                <c:pt idx="2">
                  <c:v>Fiscal Year 3</c:v>
                </c:pt>
                <c:pt idx="3">
                  <c:v>Fiscal Year 4</c:v>
                </c:pt>
                <c:pt idx="4">
                  <c:v>Fiscal Year 5</c:v>
                </c:pt>
              </c:strCache>
            </c:strRef>
          </c:cat>
          <c:val>
            <c:numRef>
              <c:f>'KPI Fiscal'!$M$148:$Q$148</c:f>
              <c:numCache>
                <c:formatCode>General</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2-BB36-4E89-8049-AAFF5CF5EB94}"/>
            </c:ext>
          </c:extLst>
        </c:ser>
        <c:dLbls>
          <c:showLegendKey val="0"/>
          <c:showVal val="0"/>
          <c:showCatName val="0"/>
          <c:showSerName val="0"/>
          <c:showPercent val="0"/>
          <c:showBubbleSize val="0"/>
        </c:dLbls>
        <c:gapWidth val="182"/>
        <c:axId val="116749824"/>
        <c:axId val="116748288"/>
      </c:barChart>
      <c:valAx>
        <c:axId val="116748288"/>
        <c:scaling>
          <c:orientation val="minMax"/>
          <c:max val="300"/>
        </c:scaling>
        <c:delete val="0"/>
        <c:axPos val="r"/>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6749824"/>
        <c:crosses val="max"/>
        <c:crossBetween val="between"/>
      </c:valAx>
      <c:catAx>
        <c:axId val="116749824"/>
        <c:scaling>
          <c:orientation val="minMax"/>
        </c:scaling>
        <c:delete val="1"/>
        <c:axPos val="b"/>
        <c:numFmt formatCode="General" sourceLinked="1"/>
        <c:majorTickMark val="out"/>
        <c:minorTickMark val="none"/>
        <c:tickLblPos val="nextTo"/>
        <c:crossAx val="116748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Incomes - Expenses - Ebit</a:t>
            </a:r>
          </a:p>
        </c:rich>
      </c:tx>
      <c:overlay val="0"/>
      <c:spPr>
        <a:noFill/>
        <a:ln>
          <a:noFill/>
        </a:ln>
        <a:effectLst/>
      </c:spPr>
    </c:title>
    <c:autoTitleDeleted val="0"/>
    <c:plotArea>
      <c:layout/>
      <c:barChart>
        <c:barDir val="col"/>
        <c:grouping val="clustered"/>
        <c:varyColors val="0"/>
        <c:ser>
          <c:idx val="1"/>
          <c:order val="0"/>
          <c:tx>
            <c:strRef>
              <c:f>'KPI Fiscal'!$B$209</c:f>
              <c:strCache>
                <c:ptCount val="1"/>
                <c:pt idx="0">
                  <c:v>Operation Incomes</c:v>
                </c:pt>
              </c:strCache>
            </c:strRef>
          </c:tx>
          <c:spPr>
            <a:solidFill>
              <a:srgbClr val="00B0F0"/>
            </a:solidFill>
            <a:ln>
              <a:solidFill>
                <a:schemeClr val="bg1"/>
              </a:solidFill>
            </a:ln>
            <a:effectLst/>
          </c:spPr>
          <c:invertIfNegative val="0"/>
          <c:cat>
            <c:strLit>
              <c:ptCount val="6"/>
              <c:pt idx="0">
                <c:v>1</c:v>
              </c:pt>
              <c:pt idx="1">
                <c:v>2</c:v>
              </c:pt>
              <c:pt idx="2">
                <c:v>3</c:v>
              </c:pt>
              <c:pt idx="3">
                <c:v>4</c:v>
              </c:pt>
              <c:pt idx="4">
                <c:v>5</c:v>
              </c:pt>
              <c:pt idx="5">
                <c:v>6</c:v>
              </c:pt>
              <c:extLst>
                <c:ext xmlns:c15="http://schemas.microsoft.com/office/drawing/2012/chart" uri="{02D57815-91ED-43cb-92C2-25804820EDAC}">
                  <c15:autoCat val="1"/>
                </c:ext>
              </c:extLst>
            </c:strLit>
          </c:cat>
          <c:val>
            <c:numRef>
              <c:f>'KPI Fiscal'!$D$209:$H$209</c:f>
              <c:numCache>
                <c:formatCode>_-* #,##0\ "€"_-;\-* #,##0\ "€"_-;_-* "-"??\ "€"_-;_-@_-</c:formatCode>
                <c:ptCount val="5"/>
                <c:pt idx="0">
                  <c:v>714000</c:v>
                </c:pt>
                <c:pt idx="1">
                  <c:v>2415000</c:v>
                </c:pt>
                <c:pt idx="2">
                  <c:v>7355700</c:v>
                </c:pt>
                <c:pt idx="3">
                  <c:v>37057700</c:v>
                </c:pt>
                <c:pt idx="4">
                  <c:v>211527400</c:v>
                </c:pt>
              </c:numCache>
              <c:extLst xmlns:c16r2="http://schemas.microsoft.com/office/drawing/2015/06/chart">
                <c:ext xmlns:c15="http://schemas.microsoft.com/office/drawing/2012/chart" uri="{02D57815-91ED-43cb-92C2-25804820EDAC}">
                  <c15:fullRef>
                    <c15:sqref>'KPI Fiscal'!$D$209:$H$209</c15:sqref>
                  </c15:fullRef>
                </c:ext>
              </c:extLst>
            </c:numRef>
          </c:val>
          <c:extLst xmlns:c16r2="http://schemas.microsoft.com/office/drawing/2015/06/chart">
            <c:ext xmlns:c16="http://schemas.microsoft.com/office/drawing/2014/chart" uri="{C3380CC4-5D6E-409C-BE32-E72D297353CC}">
              <c16:uniqueId val="{00000000-E213-4404-B12A-DA062B448A88}"/>
            </c:ext>
          </c:extLst>
        </c:ser>
        <c:ser>
          <c:idx val="3"/>
          <c:order val="1"/>
          <c:tx>
            <c:strRef>
              <c:f>'KPI Fiscal'!$B$210</c:f>
              <c:strCache>
                <c:ptCount val="1"/>
                <c:pt idx="0">
                  <c:v>Operating Expenses</c:v>
                </c:pt>
              </c:strCache>
            </c:strRef>
          </c:tx>
          <c:spPr>
            <a:solidFill>
              <a:srgbClr val="3C9E74"/>
            </a:solidFill>
            <a:ln>
              <a:solidFill>
                <a:schemeClr val="bg1"/>
              </a:solidFill>
            </a:ln>
            <a:effectLst/>
          </c:spPr>
          <c:invertIfNegative val="0"/>
          <c:cat>
            <c:strLit>
              <c:ptCount val="5"/>
              <c:pt idx="0">
                <c:v>1</c:v>
              </c:pt>
              <c:pt idx="1">
                <c:v>2</c:v>
              </c:pt>
              <c:pt idx="2">
                <c:v>3</c:v>
              </c:pt>
              <c:pt idx="3">
                <c:v>4</c:v>
              </c:pt>
              <c:pt idx="4">
                <c:v>5</c:v>
              </c:pt>
              <c:extLst>
                <c:ext xmlns:c15="http://schemas.microsoft.com/office/drawing/2012/chart" uri="{02D57815-91ED-43cb-92C2-25804820EDAC}">
                  <c15:autoCat val="1"/>
                </c:ext>
              </c:extLst>
            </c:strLit>
          </c:cat>
          <c:val>
            <c:numRef>
              <c:f>'KPI Fiscal'!$D$210:$H$210</c:f>
              <c:numCache>
                <c:formatCode>_-* #,##0\ "€"_-;\-* #,##0\ "€"_-;_-* "-"??\ "€"_-;_-@_-</c:formatCode>
                <c:ptCount val="5"/>
                <c:pt idx="0">
                  <c:v>2160395</c:v>
                </c:pt>
                <c:pt idx="1">
                  <c:v>5819250.2999999998</c:v>
                </c:pt>
                <c:pt idx="2">
                  <c:v>9562934.1779999994</c:v>
                </c:pt>
                <c:pt idx="3">
                  <c:v>21707572.74478</c:v>
                </c:pt>
                <c:pt idx="4">
                  <c:v>105286396.36271301</c:v>
                </c:pt>
              </c:numCache>
              <c:extLst xmlns:c16r2="http://schemas.microsoft.com/office/drawing/2015/06/chart">
                <c:ext xmlns:c15="http://schemas.microsoft.com/office/drawing/2012/chart" uri="{02D57815-91ED-43cb-92C2-25804820EDAC}">
                  <c15:fullRef>
                    <c15:sqref>'KPI Fiscal'!$D$210:$I$210</c15:sqref>
                  </c15:fullRef>
                </c:ext>
              </c:extLst>
            </c:numRef>
          </c:val>
          <c:extLst xmlns:c16r2="http://schemas.microsoft.com/office/drawing/2015/06/chart">
            <c:ext xmlns:c16="http://schemas.microsoft.com/office/drawing/2014/chart" uri="{C3380CC4-5D6E-409C-BE32-E72D297353CC}">
              <c16:uniqueId val="{00000001-E213-4404-B12A-DA062B448A88}"/>
            </c:ext>
          </c:extLst>
        </c:ser>
        <c:dLbls>
          <c:showLegendKey val="0"/>
          <c:showVal val="0"/>
          <c:showCatName val="0"/>
          <c:showSerName val="0"/>
          <c:showPercent val="0"/>
          <c:showBubbleSize val="0"/>
        </c:dLbls>
        <c:gapWidth val="75"/>
        <c:overlap val="-25"/>
        <c:axId val="117134848"/>
        <c:axId val="117136384"/>
      </c:barChart>
      <c:lineChart>
        <c:grouping val="stacked"/>
        <c:varyColors val="0"/>
        <c:ser>
          <c:idx val="0"/>
          <c:order val="2"/>
          <c:tx>
            <c:strRef>
              <c:f>'KPI Fiscal'!$B$212</c:f>
              <c:strCache>
                <c:ptCount val="1"/>
                <c:pt idx="0">
                  <c:v>EBIT(**)</c:v>
                </c:pt>
              </c:strCache>
            </c:strRef>
          </c:tx>
          <c:spPr>
            <a:ln w="28575" cap="rnd">
              <a:solidFill>
                <a:schemeClr val="accent4"/>
              </a:solidFill>
              <a:round/>
            </a:ln>
            <a:effectLst/>
          </c:spPr>
          <c:marker>
            <c:symbol val="circle"/>
            <c:size val="5"/>
            <c:spPr>
              <a:solidFill>
                <a:schemeClr val="accent4"/>
              </a:solidFill>
              <a:ln w="9525">
                <a:solidFill>
                  <a:srgbClr val="FFC000"/>
                </a:solidFill>
              </a:ln>
              <a:effectLst/>
            </c:spPr>
          </c:marker>
          <c:dLbls>
            <c:dLbl>
              <c:idx val="0"/>
              <c:layout>
                <c:manualLayout>
                  <c:x val="-7.0394714299247596E-2"/>
                  <c:y val="-5.5364170073396633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2-E213-4404-B12A-DA062B448A88}"/>
                </c:ext>
              </c:extLst>
            </c:dLbl>
            <c:dLbl>
              <c:idx val="1"/>
              <c:layout>
                <c:manualLayout>
                  <c:x val="-7.0394714299247582E-2"/>
                  <c:y val="-6.8391033620078187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E213-4404-B12A-DA062B448A88}"/>
                </c:ext>
              </c:extLst>
            </c:dLbl>
            <c:dLbl>
              <c:idx val="2"/>
              <c:layout>
                <c:manualLayout>
                  <c:x val="-6.6128367978081137E-2"/>
                  <c:y val="-0.10095819248678209"/>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4-E213-4404-B12A-DA062B448A88}"/>
                </c:ext>
              </c:extLst>
            </c:dLbl>
            <c:dLbl>
              <c:idx val="3"/>
              <c:layout>
                <c:manualLayout>
                  <c:x val="-6.61609534578569E-2"/>
                  <c:y val="-0.22926228461440235"/>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E213-4404-B12A-DA062B448A88}"/>
                </c:ext>
              </c:extLst>
            </c:dLbl>
            <c:dLbl>
              <c:idx val="4"/>
              <c:layout>
                <c:manualLayout>
                  <c:x val="-4.4254018850569059E-2"/>
                  <c:y val="-0.14641499023842861"/>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6-E213-4404-B12A-DA062B448A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Fiscal'!$D$208:$H$208</c:f>
              <c:strCache>
                <c:ptCount val="5"/>
                <c:pt idx="0">
                  <c:v>Fiscal Year 1</c:v>
                </c:pt>
                <c:pt idx="1">
                  <c:v>Fiscal Year 2</c:v>
                </c:pt>
                <c:pt idx="2">
                  <c:v>Fiscal Year 3</c:v>
                </c:pt>
                <c:pt idx="3">
                  <c:v>Fiscal Year 4</c:v>
                </c:pt>
                <c:pt idx="4">
                  <c:v>Fiscal Year 5</c:v>
                </c:pt>
              </c:strCache>
              <c:extLst xmlns:c16r2="http://schemas.microsoft.com/office/drawing/2015/06/chart">
                <c:ext xmlns:c15="http://schemas.microsoft.com/office/drawing/2012/chart" uri="{02D57815-91ED-43cb-92C2-25804820EDAC}">
                  <c15:fullRef>
                    <c15:sqref>'KPI Fiscal'!$D$208:$I$208</c15:sqref>
                  </c15:fullRef>
                </c:ext>
              </c:extLst>
            </c:strRef>
          </c:cat>
          <c:val>
            <c:numRef>
              <c:f>'KPI Fiscal'!$D$212:$H$212</c:f>
              <c:numCache>
                <c:formatCode>_-* #,##0\ "€"_-;\-* #,##0\ "€"_-;_-* "-"??\ "€"_-;_-@_-</c:formatCode>
                <c:ptCount val="5"/>
                <c:pt idx="0">
                  <c:v>-1446395</c:v>
                </c:pt>
                <c:pt idx="1">
                  <c:v>-3404250.3</c:v>
                </c:pt>
                <c:pt idx="2">
                  <c:v>-2207234.1779999994</c:v>
                </c:pt>
                <c:pt idx="3">
                  <c:v>15350127.25522</c:v>
                </c:pt>
                <c:pt idx="4">
                  <c:v>106241003.63728699</c:v>
                </c:pt>
              </c:numCache>
              <c:extLst xmlns:c16r2="http://schemas.microsoft.com/office/drawing/2015/06/chart">
                <c:ext xmlns:c15="http://schemas.microsoft.com/office/drawing/2012/chart" uri="{02D57815-91ED-43cb-92C2-25804820EDAC}">
                  <c15:fullRef>
                    <c15:sqref>'KPI Fiscal'!$D$212:$I$212</c15:sqref>
                  </c15:fullRef>
                </c:ext>
              </c:extLst>
            </c:numRef>
          </c:val>
          <c:smooth val="0"/>
          <c:extLst xmlns:c16r2="http://schemas.microsoft.com/office/drawing/2015/06/chart">
            <c:ext xmlns:c16="http://schemas.microsoft.com/office/drawing/2014/chart" uri="{C3380CC4-5D6E-409C-BE32-E72D297353CC}">
              <c16:uniqueId val="{00000007-E213-4404-B12A-DA062B448A88}"/>
            </c:ext>
          </c:extLst>
        </c:ser>
        <c:dLbls>
          <c:showLegendKey val="0"/>
          <c:showVal val="0"/>
          <c:showCatName val="0"/>
          <c:showSerName val="0"/>
          <c:showPercent val="0"/>
          <c:showBubbleSize val="0"/>
        </c:dLbls>
        <c:marker val="1"/>
        <c:smooth val="0"/>
        <c:axId val="117148672"/>
        <c:axId val="117146752"/>
      </c:lineChart>
      <c:catAx>
        <c:axId val="11713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7136384"/>
        <c:crossesAt val="0"/>
        <c:auto val="1"/>
        <c:lblAlgn val="ctr"/>
        <c:lblOffset val="100"/>
        <c:noMultiLvlLbl val="0"/>
      </c:catAx>
      <c:valAx>
        <c:axId val="1171363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solidFill>
                      <a:schemeClr val="bg1"/>
                    </a:solidFill>
                  </a:rPr>
                  <a:t>Incomes - Expenses</a:t>
                </a:r>
              </a:p>
            </c:rich>
          </c:tx>
          <c:overlay val="0"/>
          <c:spPr>
            <a:solidFill>
              <a:srgbClr val="00B050"/>
            </a:solidFill>
            <a:ln>
              <a:noFill/>
            </a:ln>
            <a:effectLst/>
          </c:spPr>
        </c:title>
        <c:numFmt formatCode="#\ ###\ ##0\ &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7134848"/>
        <c:crosses val="autoZero"/>
        <c:crossBetween val="between"/>
      </c:valAx>
      <c:valAx>
        <c:axId val="117146752"/>
        <c:scaling>
          <c:orientation val="minMax"/>
          <c:max val="18700000"/>
          <c:min val="-18000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solidFill>
                      <a:schemeClr val="bg1"/>
                    </a:solidFill>
                  </a:rPr>
                  <a:t>EBIT</a:t>
                </a:r>
              </a:p>
            </c:rich>
          </c:tx>
          <c:overlay val="0"/>
          <c:spPr>
            <a:solidFill>
              <a:schemeClr val="accent4">
                <a:lumMod val="75000"/>
              </a:schemeClr>
            </a:solidFill>
            <a:ln>
              <a:noFill/>
            </a:ln>
            <a:effectLst/>
          </c:spPr>
        </c:title>
        <c:numFmt formatCode="#\ ###\ ##0\ &quot;€&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7148672"/>
        <c:crosses val="max"/>
        <c:crossBetween val="between"/>
      </c:valAx>
      <c:catAx>
        <c:axId val="117148672"/>
        <c:scaling>
          <c:orientation val="minMax"/>
        </c:scaling>
        <c:delete val="1"/>
        <c:axPos val="b"/>
        <c:numFmt formatCode="General" sourceLinked="1"/>
        <c:majorTickMark val="out"/>
        <c:minorTickMark val="none"/>
        <c:tickLblPos val="nextTo"/>
        <c:crossAx val="1171467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Incomes</a:t>
            </a:r>
            <a:r>
              <a:rPr lang="en-GB" b="1" baseline="0"/>
              <a:t> - Net Profit - Turnover</a:t>
            </a:r>
            <a:endParaRPr lang="en-GB" b="1"/>
          </a:p>
        </c:rich>
      </c:tx>
      <c:layout/>
      <c:overlay val="0"/>
      <c:spPr>
        <a:noFill/>
        <a:ln>
          <a:noFill/>
        </a:ln>
        <a:effectLst/>
      </c:spPr>
    </c:title>
    <c:autoTitleDeleted val="0"/>
    <c:plotArea>
      <c:layout/>
      <c:barChart>
        <c:barDir val="col"/>
        <c:grouping val="clustered"/>
        <c:varyColors val="0"/>
        <c:ser>
          <c:idx val="16"/>
          <c:order val="2"/>
          <c:tx>
            <c:strRef>
              <c:f>'KPI Fiscal'!$L$154</c:f>
              <c:strCache>
                <c:ptCount val="1"/>
                <c:pt idx="0">
                  <c:v>Incomes</c:v>
                </c:pt>
              </c:strCache>
            </c:strRef>
          </c:tx>
          <c:spPr>
            <a:solidFill>
              <a:schemeClr val="accent1">
                <a:lumMod val="50000"/>
              </a:schemeClr>
            </a:solidFill>
            <a:ln>
              <a:solidFill>
                <a:schemeClr val="accent1">
                  <a:lumMod val="50000"/>
                </a:schemeClr>
              </a:solidFill>
            </a:ln>
            <a:effectLst/>
          </c:spPr>
          <c:invertIfNegative val="0"/>
          <c:cat>
            <c:strRef>
              <c:f>'KPI Fiscal'!$M$137:$Q$137</c:f>
              <c:strCache>
                <c:ptCount val="5"/>
                <c:pt idx="0">
                  <c:v>Fiscal Year 1</c:v>
                </c:pt>
                <c:pt idx="1">
                  <c:v>Fiscal Year 2</c:v>
                </c:pt>
                <c:pt idx="2">
                  <c:v>Fiscal Year 3</c:v>
                </c:pt>
                <c:pt idx="3">
                  <c:v>Fiscal Year 4</c:v>
                </c:pt>
                <c:pt idx="4">
                  <c:v>Fiscal Year 5</c:v>
                </c:pt>
              </c:strCache>
            </c:strRef>
          </c:cat>
          <c:val>
            <c:numRef>
              <c:f>'KPI Fiscal'!$M$154:$Q$154</c:f>
              <c:numCache>
                <c:formatCode>_-* #,##0\ "€"_-;\-* #,##0\ "€"_-;_-* "-"??\ "€"_-;_-@_-</c:formatCode>
                <c:ptCount val="5"/>
                <c:pt idx="0">
                  <c:v>714000</c:v>
                </c:pt>
                <c:pt idx="1">
                  <c:v>2415000</c:v>
                </c:pt>
                <c:pt idx="2">
                  <c:v>7355700</c:v>
                </c:pt>
                <c:pt idx="3">
                  <c:v>37057700</c:v>
                </c:pt>
                <c:pt idx="4">
                  <c:v>211527400</c:v>
                </c:pt>
              </c:numCache>
            </c:numRef>
          </c:val>
          <c:extLst xmlns:c16r2="http://schemas.microsoft.com/office/drawing/2015/06/chart">
            <c:ext xmlns:c16="http://schemas.microsoft.com/office/drawing/2014/chart" uri="{C3380CC4-5D6E-409C-BE32-E72D297353CC}">
              <c16:uniqueId val="{00000010-127C-4259-B407-D25B3D1498E9}"/>
            </c:ext>
          </c:extLst>
        </c:ser>
        <c:dLbls>
          <c:showLegendKey val="0"/>
          <c:showVal val="0"/>
          <c:showCatName val="0"/>
          <c:showSerName val="0"/>
          <c:showPercent val="0"/>
          <c:showBubbleSize val="0"/>
        </c:dLbls>
        <c:gapWidth val="150"/>
        <c:axId val="135110016"/>
        <c:axId val="135111808"/>
        <c:extLst xmlns:c16r2="http://schemas.microsoft.com/office/drawing/2015/06/chart">
          <c:ext xmlns:c15="http://schemas.microsoft.com/office/drawing/2012/chart" uri="{02D57815-91ED-43cb-92C2-25804820EDAC}">
            <c15:filteredBarSeries>
              <c15:ser>
                <c:idx val="6"/>
                <c:order val="6"/>
                <c:tx>
                  <c:strRef>
                    <c:extLst>
                      <c:ext uri="{02D57815-91ED-43cb-92C2-25804820EDAC}">
                        <c15:formulaRef>
                          <c15:sqref>'KPI Fiscal'!$L$144</c15:sqref>
                        </c15:formulaRef>
                      </c:ext>
                    </c:extLst>
                    <c:strCache>
                      <c:ptCount val="1"/>
                      <c:pt idx="0">
                        <c:v>Investments</c:v>
                      </c:pt>
                    </c:strCache>
                  </c:strRef>
                </c:tx>
                <c:spPr>
                  <a:solidFill>
                    <a:schemeClr val="accent1">
                      <a:lumMod val="60000"/>
                    </a:schemeClr>
                  </a:solidFill>
                  <a:ln>
                    <a:noFill/>
                  </a:ln>
                  <a:effectLst/>
                </c:spPr>
                <c:invertIfNegative val="0"/>
                <c:cat>
                  <c:strRef>
                    <c:extLst>
                      <c:ex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c:ext uri="{02D57815-91ED-43cb-92C2-25804820EDAC}">
                        <c15:formulaRef>
                          <c15:sqref>'KPI Fiscal'!$M$144:$Q$144</c15:sqref>
                        </c15:formulaRef>
                      </c:ext>
                    </c:extLst>
                    <c:numCache>
                      <c:formatCode>_-* #\ ##0\ "€"_-;\-* #\ ##0\ "€"_-;_-* "-"??\ "€"_-;_-@_-</c:formatCode>
                      <c:ptCount val="5"/>
                      <c:pt idx="0">
                        <c:v>0</c:v>
                      </c:pt>
                      <c:pt idx="1">
                        <c:v>0</c:v>
                      </c:pt>
                      <c:pt idx="2">
                        <c:v>0</c:v>
                      </c:pt>
                      <c:pt idx="3">
                        <c:v>0</c:v>
                      </c:pt>
                      <c:pt idx="4">
                        <c:v>0</c:v>
                      </c:pt>
                    </c:numCache>
                  </c:numRef>
                </c:val>
                <c:extLst>
                  <c:ext xmlns:c16="http://schemas.microsoft.com/office/drawing/2014/chart" uri="{C3380CC4-5D6E-409C-BE32-E72D297353CC}">
                    <c16:uniqueId val="{00000006-127C-4259-B407-D25B3D1498E9}"/>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'KPI Fiscal'!$L$145</c15:sqref>
                        </c15:formulaRef>
                      </c:ext>
                    </c:extLst>
                    <c:strCache>
                      <c:ptCount val="1"/>
                      <c:pt idx="0">
                        <c:v>Equity</c:v>
                      </c:pt>
                    </c:strCache>
                  </c:strRef>
                </c:tx>
                <c:spPr>
                  <a:solidFill>
                    <a:schemeClr val="accent2">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Fiscal'!$M$145:$Q$145</c15:sqref>
                        </c15:formulaRef>
                      </c:ext>
                    </c:extLst>
                    <c:numCache>
                      <c:formatCode>_-* #\ ##0\ "€"_-;\-* #\ ##0\ "€"_-;_-* "-"??\ "€"_-;_-@_-</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7-127C-4259-B407-D25B3D1498E9}"/>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'KPI Fiscal'!$L$146</c15:sqref>
                        </c15:formulaRef>
                      </c:ext>
                    </c:extLst>
                    <c:strCache>
                      <c:ptCount val="1"/>
                      <c:pt idx="0">
                        <c:v>Headcount</c:v>
                      </c:pt>
                    </c:strCache>
                  </c:strRef>
                </c:tx>
                <c:spPr>
                  <a:solidFill>
                    <a:schemeClr val="accent3">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Fiscal'!$M$146:$Q$146</c15:sqref>
                        </c15:formulaRef>
                      </c:ext>
                    </c:extLst>
                    <c:numCache>
                      <c:formatCode>General</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8-127C-4259-B407-D25B3D1498E9}"/>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'KPI Fiscal'!$L$147</c15:sqref>
                        </c15:formulaRef>
                      </c:ext>
                    </c:extLst>
                    <c:strCache>
                      <c:ptCount val="1"/>
                      <c:pt idx="0">
                        <c:v>Nb of Recruitment</c:v>
                      </c:pt>
                    </c:strCache>
                  </c:strRef>
                </c:tx>
                <c:spPr>
                  <a:solidFill>
                    <a:schemeClr val="accent4">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Fiscal'!$M$147:$Q$147</c15:sqref>
                        </c15:formulaRef>
                      </c:ext>
                    </c:extLst>
                    <c:numCache>
                      <c:formatCode>General</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9-127C-4259-B407-D25B3D1498E9}"/>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'KPI Fiscal'!$L$148</c15:sqref>
                        </c15:formulaRef>
                      </c:ext>
                    </c:extLst>
                    <c:strCache>
                      <c:ptCount val="1"/>
                      <c:pt idx="0">
                        <c:v>Number of territories</c:v>
                      </c:pt>
                    </c:strCache>
                  </c:strRef>
                </c:tx>
                <c:spPr>
                  <a:solidFill>
                    <a:schemeClr val="accent5">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Fiscal'!$M$148:$Q$148</c15:sqref>
                        </c15:formulaRef>
                      </c:ext>
                    </c:extLst>
                    <c:numCache>
                      <c:formatCode>General</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A-127C-4259-B407-D25B3D1498E9}"/>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'KPI Fiscal'!$L$150</c15:sqref>
                        </c15:formulaRef>
                      </c:ext>
                    </c:extLst>
                    <c:strCache>
                      <c:ptCount val="1"/>
                      <c:pt idx="0">
                        <c:v>Turnover / Territories</c:v>
                      </c:pt>
                    </c:strCache>
                  </c:strRef>
                </c:tx>
                <c:spPr>
                  <a:solidFill>
                    <a:schemeClr val="accent1">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Fiscal'!$M$150:$Q$150</c15:sqref>
                        </c15:formulaRef>
                      </c:ext>
                    </c:extLst>
                    <c:numCache>
                      <c:formatCode>_-* #\ ##0\ "€"_-;\-* #\ ##0\ "€"_-;_-* "-"??\ "€"_-;_-@_-</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C-127C-4259-B407-D25B3D1498E9}"/>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'KPI Fiscal'!$L$152</c15:sqref>
                        </c15:formulaRef>
                      </c:ext>
                    </c:extLst>
                    <c:strCache>
                      <c:ptCount val="1"/>
                      <c:pt idx="0">
                        <c:v>Free Cash Flow</c:v>
                      </c:pt>
                    </c:strCache>
                  </c:strRef>
                </c:tx>
                <c:spPr>
                  <a:solidFill>
                    <a:schemeClr val="accent3">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Fiscal'!$M$152:$Q$152</c15:sqref>
                        </c15:formulaRef>
                      </c:ext>
                    </c:extLst>
                    <c:numCache>
                      <c:formatCode>_-* #\ ##0\ "€"_-;\-* #\ ##0\ "€"_-;_-* "-"??\ "€"_-;_-@_-</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E-127C-4259-B407-D25B3D1498E9}"/>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'KPI Fiscal'!$L$153</c15:sqref>
                        </c15:formulaRef>
                      </c:ext>
                    </c:extLst>
                    <c:strCache>
                      <c:ptCount val="1"/>
                      <c:pt idx="0">
                        <c:v>Transport Gross Margin / Ebitda</c:v>
                      </c:pt>
                    </c:strCache>
                  </c:strRef>
                </c:tx>
                <c:spPr>
                  <a:solidFill>
                    <a:schemeClr val="accent4">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Fiscal'!$M$153:$Q$153</c15:sqref>
                        </c15:formulaRef>
                      </c:ext>
                    </c:extLst>
                    <c:numCache>
                      <c:formatCode>0%</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F-127C-4259-B407-D25B3D1498E9}"/>
                  </c:ext>
                </c:extLst>
              </c15:ser>
            </c15:filteredBarSeries>
          </c:ext>
        </c:extLst>
      </c:barChart>
      <c:lineChart>
        <c:grouping val="standard"/>
        <c:varyColors val="0"/>
        <c:dLbls>
          <c:showLegendKey val="0"/>
          <c:showVal val="0"/>
          <c:showCatName val="0"/>
          <c:showSerName val="0"/>
          <c:showPercent val="0"/>
          <c:showBubbleSize val="0"/>
        </c:dLbls>
        <c:marker val="1"/>
        <c:smooth val="0"/>
        <c:axId val="135110016"/>
        <c:axId val="135111808"/>
        <c:extLst xmlns:c16r2="http://schemas.microsoft.com/office/drawing/2015/06/chart">
          <c:ext xmlns:c15="http://schemas.microsoft.com/office/drawing/2012/chart" uri="{02D57815-91ED-43cb-92C2-25804820EDAC}">
            <c15:filteredLineSeries>
              <c15:ser>
                <c:idx val="0"/>
                <c:order val="0"/>
                <c:tx>
                  <c:strRef>
                    <c:extLst>
                      <c:ext uri="{02D57815-91ED-43cb-92C2-25804820EDAC}">
                        <c15:formulaRef>
                          <c15:sqref>'KPI Fiscal'!$L$138</c15:sqref>
                        </c15:formulaRef>
                      </c:ext>
                    </c:extLst>
                    <c:strCache>
                      <c:ptCount val="1"/>
                      <c:pt idx="0">
                        <c:v>Turnover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c:ext uri="{02D57815-91ED-43cb-92C2-25804820EDAC}">
                        <c15:formulaRef>
                          <c15:sqref>'KPI Fiscal'!$M$138:$Q$138</c15:sqref>
                        </c15:formulaRef>
                      </c:ext>
                    </c:extLst>
                    <c:numCache>
                      <c:formatCode>_-* #\ ##0\ "€"_-;\-* #\ ##0\ "€"_-;_-* "-"??\ "€"_-;_-@_-</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127C-4259-B407-D25B3D1498E9}"/>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'KPI Fiscal'!$L$139</c15:sqref>
                        </c15:formulaRef>
                      </c:ext>
                    </c:extLst>
                    <c:strCache>
                      <c:ptCount val="1"/>
                      <c:pt idx="0">
                        <c:v>EBITDA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Fiscal'!$M$139:$Q$139</c15:sqref>
                        </c15:formulaRef>
                      </c:ext>
                    </c:extLst>
                    <c:numCache>
                      <c:formatCode>_-* #\ ##0\ "€"_-;\-* #\ ##0\ "€"_-;_-* "-"??\ "€"_-;_-@_-</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1-127C-4259-B407-D25B3D1498E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'KPI Fiscal'!$L$140</c15:sqref>
                        </c15:formulaRef>
                      </c:ext>
                    </c:extLst>
                    <c:strCache>
                      <c:ptCount val="1"/>
                      <c:pt idx="0">
                        <c:v>EBITDA / Turnover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Fiscal'!$M$140:$Q$140</c15:sqref>
                        </c15:formulaRef>
                      </c:ext>
                    </c:extLst>
                    <c:numCache>
                      <c:formatCode>0%</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2-127C-4259-B407-D25B3D1498E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'KPI Fiscal'!$L$141</c15:sqref>
                        </c15:formulaRef>
                      </c:ext>
                    </c:extLst>
                    <c:strCache>
                      <c:ptCount val="1"/>
                      <c:pt idx="0">
                        <c:v>Need for working capital variation</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Fiscal'!$M$141:$Q$141</c15:sqref>
                        </c15:formulaRef>
                      </c:ext>
                    </c:extLst>
                    <c:numCache>
                      <c:formatCode>#,##0</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3-127C-4259-B407-D25B3D1498E9}"/>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'KPI Fiscal'!$L$142</c15:sqref>
                        </c15:formulaRef>
                      </c:ext>
                    </c:extLst>
                    <c:strCache>
                      <c:ptCount val="1"/>
                      <c:pt idx="0">
                        <c:v>Cashflow</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Fiscal'!$M$142:$Q$142</c15:sqref>
                        </c15:formulaRef>
                      </c:ext>
                    </c:extLst>
                    <c:numCache>
                      <c:formatCode>_-* #\ ##0\ "€"_-;\-* #\ ##0\ "€"_-;_-* "-"??\ "€"_-;_-@_-</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4-127C-4259-B407-D25B3D1498E9}"/>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'KPI Fiscal'!$L$143</c15:sqref>
                        </c15:formulaRef>
                      </c:ext>
                    </c:extLst>
                    <c:strCache>
                      <c:ptCount val="1"/>
                      <c:pt idx="0">
                        <c:v>Net result</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Fiscal'!$M$143:$Q$143</c15:sqref>
                        </c15:formulaRef>
                      </c:ext>
                    </c:extLst>
                    <c:numCache>
                      <c:formatCode>_-* #\ ##0\ "€"_-;\-* #\ ##0\ "€"_-;_-* "-"??\ "€"_-;_-@_-</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5-127C-4259-B407-D25B3D1498E9}"/>
                  </c:ext>
                </c:extLst>
              </c15:ser>
            </c15:filteredLineSeries>
          </c:ext>
        </c:extLst>
      </c:lineChart>
      <c:lineChart>
        <c:grouping val="standard"/>
        <c:varyColors val="0"/>
        <c:ser>
          <c:idx val="11"/>
          <c:order val="0"/>
          <c:tx>
            <c:strRef>
              <c:f>'KPI Fiscal'!$L$149</c:f>
              <c:strCache>
                <c:ptCount val="1"/>
                <c:pt idx="0">
                  <c:v>Turnover / Staff</c:v>
                </c:pt>
              </c:strCache>
            </c:strRef>
          </c:tx>
          <c:spPr>
            <a:ln w="28575" cap="rnd">
              <a:solidFill>
                <a:srgbClr val="FFC000"/>
              </a:solidFill>
              <a:round/>
            </a:ln>
            <a:effectLst/>
          </c:spPr>
          <c:marker>
            <c:symbol val="none"/>
          </c:marker>
          <c:cat>
            <c:strRef>
              <c:f>'KPI Fiscal'!$M$137:$Q$137</c:f>
              <c:strCache>
                <c:ptCount val="5"/>
                <c:pt idx="0">
                  <c:v>Fiscal Year 1</c:v>
                </c:pt>
                <c:pt idx="1">
                  <c:v>Fiscal Year 2</c:v>
                </c:pt>
                <c:pt idx="2">
                  <c:v>Fiscal Year 3</c:v>
                </c:pt>
                <c:pt idx="3">
                  <c:v>Fiscal Year 4</c:v>
                </c:pt>
                <c:pt idx="4">
                  <c:v>Fiscal Year 5</c:v>
                </c:pt>
              </c:strCache>
            </c:strRef>
          </c:cat>
          <c:val>
            <c:numRef>
              <c:f>'KPI Fiscal'!$M$149:$Q$149</c:f>
              <c:numCache>
                <c:formatCode>_-* #,##0\ "€"_-;\-* #,##0\ "€"_-;_-* "-"??\ "€"_-;_-@_-</c:formatCode>
                <c:ptCount val="5"/>
                <c:pt idx="0">
                  <c:v>24620.689655172413</c:v>
                </c:pt>
                <c:pt idx="1">
                  <c:v>46442.307692307695</c:v>
                </c:pt>
                <c:pt idx="2">
                  <c:v>113164.61538461539</c:v>
                </c:pt>
                <c:pt idx="3">
                  <c:v>487601.31578947371</c:v>
                </c:pt>
                <c:pt idx="4">
                  <c:v>2431349.4252873561</c:v>
                </c:pt>
              </c:numCache>
            </c:numRef>
          </c:val>
          <c:smooth val="0"/>
          <c:extLst xmlns:c16r2="http://schemas.microsoft.com/office/drawing/2015/06/chart">
            <c:ext xmlns:c16="http://schemas.microsoft.com/office/drawing/2014/chart" uri="{C3380CC4-5D6E-409C-BE32-E72D297353CC}">
              <c16:uniqueId val="{0000000B-127C-4259-B407-D25B3D1498E9}"/>
            </c:ext>
          </c:extLst>
        </c:ser>
        <c:ser>
          <c:idx val="13"/>
          <c:order val="1"/>
          <c:tx>
            <c:strRef>
              <c:f>'KPI Fiscal'!$L$151</c:f>
              <c:strCache>
                <c:ptCount val="1"/>
                <c:pt idx="0">
                  <c:v>Net result / Headcount</c:v>
                </c:pt>
              </c:strCache>
            </c:strRef>
          </c:tx>
          <c:spPr>
            <a:ln w="28575" cap="rnd">
              <a:solidFill>
                <a:schemeClr val="accent6">
                  <a:lumMod val="75000"/>
                </a:schemeClr>
              </a:solidFill>
              <a:round/>
            </a:ln>
            <a:effectLst/>
          </c:spPr>
          <c:marker>
            <c:symbol val="none"/>
          </c:marker>
          <c:cat>
            <c:strRef>
              <c:f>'KPI Fiscal'!$M$137:$Q$137</c:f>
              <c:strCache>
                <c:ptCount val="5"/>
                <c:pt idx="0">
                  <c:v>Fiscal Year 1</c:v>
                </c:pt>
                <c:pt idx="1">
                  <c:v>Fiscal Year 2</c:v>
                </c:pt>
                <c:pt idx="2">
                  <c:v>Fiscal Year 3</c:v>
                </c:pt>
                <c:pt idx="3">
                  <c:v>Fiscal Year 4</c:v>
                </c:pt>
                <c:pt idx="4">
                  <c:v>Fiscal Year 5</c:v>
                </c:pt>
              </c:strCache>
            </c:strRef>
          </c:cat>
          <c:val>
            <c:numRef>
              <c:f>'KPI Fiscal'!$M$151:$Q$151</c:f>
              <c:numCache>
                <c:formatCode>_-* #,##0\ "€"_-;\-* #,##0\ "€"_-;_-* "-"??\ "€"_-;_-@_-</c:formatCode>
                <c:ptCount val="5"/>
                <c:pt idx="0">
                  <c:v>-49875.689655172413</c:v>
                </c:pt>
                <c:pt idx="1">
                  <c:v>-65466.351923076916</c:v>
                </c:pt>
                <c:pt idx="2">
                  <c:v>-33957.448892307686</c:v>
                </c:pt>
                <c:pt idx="3">
                  <c:v>164878.46067059474</c:v>
                </c:pt>
                <c:pt idx="4">
                  <c:v>805966.23448976327</c:v>
                </c:pt>
              </c:numCache>
            </c:numRef>
          </c:val>
          <c:smooth val="0"/>
          <c:extLst xmlns:c16r2="http://schemas.microsoft.com/office/drawing/2015/06/chart">
            <c:ext xmlns:c16="http://schemas.microsoft.com/office/drawing/2014/chart" uri="{C3380CC4-5D6E-409C-BE32-E72D297353CC}">
              <c16:uniqueId val="{0000000D-127C-4259-B407-D25B3D1498E9}"/>
            </c:ext>
          </c:extLst>
        </c:ser>
        <c:dLbls>
          <c:showLegendKey val="0"/>
          <c:showVal val="0"/>
          <c:showCatName val="0"/>
          <c:showSerName val="0"/>
          <c:showPercent val="0"/>
          <c:showBubbleSize val="0"/>
        </c:dLbls>
        <c:marker val="1"/>
        <c:smooth val="0"/>
        <c:axId val="135124096"/>
        <c:axId val="135113728"/>
      </c:lineChart>
      <c:catAx>
        <c:axId val="13511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5111808"/>
        <c:crosses val="autoZero"/>
        <c:auto val="1"/>
        <c:lblAlgn val="ctr"/>
        <c:lblOffset val="100"/>
        <c:noMultiLvlLbl val="0"/>
      </c:catAx>
      <c:valAx>
        <c:axId val="1351118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solidFill>
                      <a:schemeClr val="bg1"/>
                    </a:solidFill>
                  </a:rPr>
                  <a:t>Turnover</a:t>
                </a:r>
              </a:p>
            </c:rich>
          </c:tx>
          <c:layout/>
          <c:overlay val="0"/>
          <c:spPr>
            <a:solidFill>
              <a:srgbClr val="00B050"/>
            </a:solidFill>
            <a:ln>
              <a:noFill/>
            </a:ln>
            <a:effectLst/>
          </c:spPr>
        </c:title>
        <c:numFmt formatCode="_-* #,##0\ &quot;€&quot;_-;\-* #,##0\ &quot;€&quot;_-;_-* &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5110016"/>
        <c:crosses val="autoZero"/>
        <c:crossBetween val="between"/>
      </c:valAx>
      <c:valAx>
        <c:axId val="135113728"/>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GB" b="1">
                    <a:solidFill>
                      <a:schemeClr val="bg1"/>
                    </a:solidFill>
                  </a:rPr>
                  <a:t>Ratiois</a:t>
                </a:r>
              </a:p>
            </c:rich>
          </c:tx>
          <c:layout/>
          <c:overlay val="0"/>
          <c:spPr>
            <a:solidFill>
              <a:schemeClr val="accent6">
                <a:lumMod val="75000"/>
              </a:schemeClr>
            </a:solidFill>
            <a:ln>
              <a:noFill/>
            </a:ln>
            <a:effectLst/>
          </c:spPr>
        </c:title>
        <c:numFmt formatCode="_-* #,##0\ &quot;€&quot;_-;\-* #,##0\ &quot;€&quot;_-;_-* &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5124096"/>
        <c:crosses val="max"/>
        <c:crossBetween val="between"/>
      </c:valAx>
      <c:catAx>
        <c:axId val="135124096"/>
        <c:scaling>
          <c:orientation val="minMax"/>
        </c:scaling>
        <c:delete val="1"/>
        <c:axPos val="b"/>
        <c:numFmt formatCode="General" sourceLinked="1"/>
        <c:majorTickMark val="out"/>
        <c:minorTickMark val="none"/>
        <c:tickLblPos val="nextTo"/>
        <c:crossAx val="13511372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Ramp-up</a:t>
            </a:r>
            <a:r>
              <a:rPr lang="en-GB" b="1" baseline="0"/>
              <a:t> (Turnover - General and HR Cost - Gross Margin - Net Result)</a:t>
            </a:r>
            <a:endParaRPr lang="en-GB" b="1"/>
          </a:p>
        </c:rich>
      </c:tx>
      <c:layout>
        <c:manualLayout>
          <c:xMode val="edge"/>
          <c:yMode val="edge"/>
          <c:x val="0.15765288713910758"/>
          <c:y val="2.4677911957177022E-2"/>
        </c:manualLayout>
      </c:layout>
      <c:overlay val="0"/>
      <c:spPr>
        <a:noFill/>
        <a:ln>
          <a:noFill/>
        </a:ln>
        <a:effectLst/>
      </c:spPr>
    </c:title>
    <c:autoTitleDeleted val="0"/>
    <c:plotArea>
      <c:layout/>
      <c:barChart>
        <c:barDir val="col"/>
        <c:grouping val="clustered"/>
        <c:varyColors val="0"/>
        <c:ser>
          <c:idx val="17"/>
          <c:order val="1"/>
          <c:tx>
            <c:strRef>
              <c:f>'KPI Fiscal'!$L$155</c:f>
              <c:strCache>
                <c:ptCount val="1"/>
                <c:pt idx="0">
                  <c:v>Gross Margin</c:v>
                </c:pt>
              </c:strCache>
            </c:strRef>
          </c:tx>
          <c:spPr>
            <a:solidFill>
              <a:srgbClr val="92D050"/>
            </a:solidFill>
            <a:ln>
              <a:noFill/>
            </a:ln>
            <a:effectLst/>
          </c:spPr>
          <c:invertIfNegative val="0"/>
          <c:cat>
            <c:multiLvlStrRef>
              <c:f>'KPI Fiscal'!$M$135:$Q$137</c:f>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f>'KPI Fiscal'!$M$155:$Q$155</c:f>
              <c:numCache>
                <c:formatCode>_-* #,##0\ "€"_-;\-* #,##0\ "€"_-;_-* "-"??\ "€"_-;_-@_-</c:formatCode>
                <c:ptCount val="5"/>
                <c:pt idx="0">
                  <c:v>714000</c:v>
                </c:pt>
                <c:pt idx="1">
                  <c:v>2415000</c:v>
                </c:pt>
                <c:pt idx="2">
                  <c:v>7355700</c:v>
                </c:pt>
                <c:pt idx="3">
                  <c:v>37057700</c:v>
                </c:pt>
                <c:pt idx="4">
                  <c:v>211527400</c:v>
                </c:pt>
              </c:numCache>
            </c:numRef>
          </c:val>
          <c:extLst xmlns:c16r2="http://schemas.microsoft.com/office/drawing/2015/06/chart">
            <c:ext xmlns:c16="http://schemas.microsoft.com/office/drawing/2014/chart" uri="{C3380CC4-5D6E-409C-BE32-E72D297353CC}">
              <c16:uniqueId val="{00000011-A9F1-4456-940D-B8BCC9ECA344}"/>
            </c:ext>
          </c:extLst>
        </c:ser>
        <c:ser>
          <c:idx val="16"/>
          <c:order val="0"/>
          <c:tx>
            <c:strRef>
              <c:f>'KPI Fiscal'!$L$154</c:f>
              <c:strCache>
                <c:ptCount val="1"/>
                <c:pt idx="0">
                  <c:v>Incomes</c:v>
                </c:pt>
              </c:strCache>
            </c:strRef>
          </c:tx>
          <c:spPr>
            <a:solidFill>
              <a:schemeClr val="accent1">
                <a:lumMod val="50000"/>
              </a:schemeClr>
            </a:solidFill>
            <a:ln>
              <a:noFill/>
            </a:ln>
            <a:effectLst/>
          </c:spPr>
          <c:invertIfNegative val="0"/>
          <c:cat>
            <c:multiLvlStrRef>
              <c:f>'KPI Fiscal'!$M$135:$Q$137</c:f>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f>'KPI Fiscal'!$M$154:$Q$154</c:f>
              <c:numCache>
                <c:formatCode>_-* #,##0\ "€"_-;\-* #,##0\ "€"_-;_-* "-"??\ "€"_-;_-@_-</c:formatCode>
                <c:ptCount val="5"/>
                <c:pt idx="0">
                  <c:v>714000</c:v>
                </c:pt>
                <c:pt idx="1">
                  <c:v>2415000</c:v>
                </c:pt>
                <c:pt idx="2">
                  <c:v>7355700</c:v>
                </c:pt>
                <c:pt idx="3">
                  <c:v>37057700</c:v>
                </c:pt>
                <c:pt idx="4">
                  <c:v>211527400</c:v>
                </c:pt>
              </c:numCache>
            </c:numRef>
          </c:val>
          <c:extLst xmlns:c16r2="http://schemas.microsoft.com/office/drawing/2015/06/chart">
            <c:ext xmlns:c16="http://schemas.microsoft.com/office/drawing/2014/chart" uri="{C3380CC4-5D6E-409C-BE32-E72D297353CC}">
              <c16:uniqueId val="{00000010-A9F1-4456-940D-B8BCC9ECA344}"/>
            </c:ext>
          </c:extLst>
        </c:ser>
        <c:dLbls>
          <c:showLegendKey val="0"/>
          <c:showVal val="0"/>
          <c:showCatName val="0"/>
          <c:showSerName val="0"/>
          <c:showPercent val="0"/>
          <c:showBubbleSize val="0"/>
        </c:dLbls>
        <c:gapWidth val="150"/>
        <c:axId val="135272320"/>
        <c:axId val="135270400"/>
        <c:extLst xmlns:c16r2="http://schemas.microsoft.com/office/drawing/2015/06/chart">
          <c:ext xmlns:c15="http://schemas.microsoft.com/office/drawing/2012/chart" uri="{02D57815-91ED-43cb-92C2-25804820EDAC}">
            <c15:filteredBarSeries>
              <c15:ser>
                <c:idx val="0"/>
                <c:order val="0"/>
                <c:tx>
                  <c:strRef>
                    <c:extLst>
                      <c:ext uri="{02D57815-91ED-43cb-92C2-25804820EDAC}">
                        <c15:formulaRef>
                          <c15:sqref>'KPI Fiscal'!$L$138</c15:sqref>
                        </c15:formulaRef>
                      </c:ext>
                    </c:extLst>
                    <c:strCache>
                      <c:ptCount val="1"/>
                      <c:pt idx="0">
                        <c:v>Turnover €</c:v>
                      </c:pt>
                    </c:strCache>
                  </c:strRef>
                </c:tx>
                <c:spPr>
                  <a:solidFill>
                    <a:schemeClr val="accent1"/>
                  </a:solidFill>
                  <a:ln>
                    <a:noFill/>
                  </a:ln>
                  <a:effectLst/>
                </c:spPr>
                <c:invertIfNegative val="0"/>
                <c:cat>
                  <c:multiLvlStrRef>
                    <c:extLst>
                      <c:ext uri="{02D57815-91ED-43cb-92C2-25804820EDAC}">
                        <c15:formulaRef>
                          <c15:sqref>'KPI Fiscal'!$M$135:$Q$137</c15:sqref>
                        </c15:formulaRef>
                      </c:ext>
                    </c:extLst>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extLst>
                      <c:ext uri="{02D57815-91ED-43cb-92C2-25804820EDAC}">
                        <c15:formulaRef>
                          <c15:sqref>'KPI Fiscal'!$M$138:$Q$138</c15:sqref>
                        </c15:formulaRef>
                      </c:ext>
                    </c:extLst>
                    <c:numCache>
                      <c:formatCode>_-* #\ ##0\ "€"_-;\-* #\ ##0\ "€"_-;_-* "-"??\ "€"_-;_-@_-</c:formatCode>
                      <c:ptCount val="5"/>
                      <c:pt idx="0">
                        <c:v>0</c:v>
                      </c:pt>
                      <c:pt idx="1">
                        <c:v>0</c:v>
                      </c:pt>
                      <c:pt idx="2">
                        <c:v>0</c:v>
                      </c:pt>
                      <c:pt idx="3">
                        <c:v>0</c:v>
                      </c:pt>
                      <c:pt idx="4">
                        <c:v>0</c:v>
                      </c:pt>
                    </c:numCache>
                  </c:numRef>
                </c:val>
                <c:extLst>
                  <c:ext xmlns:c16="http://schemas.microsoft.com/office/drawing/2014/chart" uri="{C3380CC4-5D6E-409C-BE32-E72D297353CC}">
                    <c16:uniqueId val="{00000000-A9F1-4456-940D-B8BCC9ECA344}"/>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'KPI Fiscal'!$L$139</c15:sqref>
                        </c15:formulaRef>
                      </c:ext>
                    </c:extLst>
                    <c:strCache>
                      <c:ptCount val="1"/>
                      <c:pt idx="0">
                        <c:v>EBITDA</c:v>
                      </c:pt>
                    </c:strCache>
                  </c:strRef>
                </c:tx>
                <c:spPr>
                  <a:solidFill>
                    <a:schemeClr val="accent2"/>
                  </a:solidFill>
                  <a:ln>
                    <a:noFill/>
                  </a:ln>
                  <a:effectLst/>
                </c:spPr>
                <c:invertIfNegative val="0"/>
                <c:cat>
                  <c:multiLvlStrRef>
                    <c:extLst xmlns:c15="http://schemas.microsoft.com/office/drawing/2012/chart">
                      <c:ext xmlns:c15="http://schemas.microsoft.com/office/drawing/2012/chart" uri="{02D57815-91ED-43cb-92C2-25804820EDAC}">
                        <c15:formulaRef>
                          <c15:sqref>'KPI Fiscal'!$M$135:$Q$137</c15:sqref>
                        </c15:formulaRef>
                      </c:ext>
                    </c:extLst>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extLst xmlns:c15="http://schemas.microsoft.com/office/drawing/2012/chart">
                      <c:ext xmlns:c15="http://schemas.microsoft.com/office/drawing/2012/chart" uri="{02D57815-91ED-43cb-92C2-25804820EDAC}">
                        <c15:formulaRef>
                          <c15:sqref>'KPI Fiscal'!$M$139:$Q$139</c15:sqref>
                        </c15:formulaRef>
                      </c:ext>
                    </c:extLst>
                    <c:numCache>
                      <c:formatCode>_-* #\ ##0\ "€"_-;\-* #\ ##0\ "€"_-;_-* "-"??\ "€"_-;_-@_-</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1-A9F1-4456-940D-B8BCC9ECA344}"/>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'KPI Fiscal'!$L$140</c15:sqref>
                        </c15:formulaRef>
                      </c:ext>
                    </c:extLst>
                    <c:strCache>
                      <c:ptCount val="1"/>
                      <c:pt idx="0">
                        <c:v>EBITDA / Turnover %</c:v>
                      </c:pt>
                    </c:strCache>
                  </c:strRef>
                </c:tx>
                <c:spPr>
                  <a:solidFill>
                    <a:schemeClr val="accent3"/>
                  </a:solidFill>
                  <a:ln>
                    <a:noFill/>
                  </a:ln>
                  <a:effectLst/>
                </c:spPr>
                <c:invertIfNegative val="0"/>
                <c:cat>
                  <c:multiLvlStrRef>
                    <c:extLst xmlns:c15="http://schemas.microsoft.com/office/drawing/2012/chart">
                      <c:ext xmlns:c15="http://schemas.microsoft.com/office/drawing/2012/chart" uri="{02D57815-91ED-43cb-92C2-25804820EDAC}">
                        <c15:formulaRef>
                          <c15:sqref>'KPI Fiscal'!$M$135:$Q$137</c15:sqref>
                        </c15:formulaRef>
                      </c:ext>
                    </c:extLst>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extLst xmlns:c15="http://schemas.microsoft.com/office/drawing/2012/chart">
                      <c:ext xmlns:c15="http://schemas.microsoft.com/office/drawing/2012/chart" uri="{02D57815-91ED-43cb-92C2-25804820EDAC}">
                        <c15:formulaRef>
                          <c15:sqref>'KPI Fiscal'!$M$140:$Q$140</c15:sqref>
                        </c15:formulaRef>
                      </c:ext>
                    </c:extLst>
                    <c:numCache>
                      <c:formatCode>0%</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2-A9F1-4456-940D-B8BCC9ECA344}"/>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'KPI Fiscal'!$L$141</c15:sqref>
                        </c15:formulaRef>
                      </c:ext>
                    </c:extLst>
                    <c:strCache>
                      <c:ptCount val="1"/>
                      <c:pt idx="0">
                        <c:v>Need for working capital variation</c:v>
                      </c:pt>
                    </c:strCache>
                  </c:strRef>
                </c:tx>
                <c:spPr>
                  <a:solidFill>
                    <a:schemeClr val="accent4"/>
                  </a:solidFill>
                  <a:ln>
                    <a:noFill/>
                  </a:ln>
                  <a:effectLst/>
                </c:spPr>
                <c:invertIfNegative val="0"/>
                <c:cat>
                  <c:multiLvlStrRef>
                    <c:extLst xmlns:c15="http://schemas.microsoft.com/office/drawing/2012/chart">
                      <c:ext xmlns:c15="http://schemas.microsoft.com/office/drawing/2012/chart" uri="{02D57815-91ED-43cb-92C2-25804820EDAC}">
                        <c15:formulaRef>
                          <c15:sqref>'KPI Fiscal'!$M$135:$Q$137</c15:sqref>
                        </c15:formulaRef>
                      </c:ext>
                    </c:extLst>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extLst xmlns:c15="http://schemas.microsoft.com/office/drawing/2012/chart">
                      <c:ext xmlns:c15="http://schemas.microsoft.com/office/drawing/2012/chart" uri="{02D57815-91ED-43cb-92C2-25804820EDAC}">
                        <c15:formulaRef>
                          <c15:sqref>'KPI Fiscal'!$M$141:$Q$141</c15:sqref>
                        </c15:formulaRef>
                      </c:ext>
                    </c:extLst>
                    <c:numCache>
                      <c:formatCode>#,##0</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3-A9F1-4456-940D-B8BCC9ECA344}"/>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'KPI Fiscal'!$L$142</c15:sqref>
                        </c15:formulaRef>
                      </c:ext>
                    </c:extLst>
                    <c:strCache>
                      <c:ptCount val="1"/>
                      <c:pt idx="0">
                        <c:v>Cashflow</c:v>
                      </c:pt>
                    </c:strCache>
                  </c:strRef>
                </c:tx>
                <c:spPr>
                  <a:solidFill>
                    <a:schemeClr val="accent5"/>
                  </a:solidFill>
                  <a:ln>
                    <a:noFill/>
                  </a:ln>
                  <a:effectLst/>
                </c:spPr>
                <c:invertIfNegative val="0"/>
                <c:cat>
                  <c:multiLvlStrRef>
                    <c:extLst xmlns:c15="http://schemas.microsoft.com/office/drawing/2012/chart">
                      <c:ext xmlns:c15="http://schemas.microsoft.com/office/drawing/2012/chart" uri="{02D57815-91ED-43cb-92C2-25804820EDAC}">
                        <c15:formulaRef>
                          <c15:sqref>'KPI Fiscal'!$M$135:$Q$137</c15:sqref>
                        </c15:formulaRef>
                      </c:ext>
                    </c:extLst>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extLst xmlns:c15="http://schemas.microsoft.com/office/drawing/2012/chart">
                      <c:ext xmlns:c15="http://schemas.microsoft.com/office/drawing/2012/chart" uri="{02D57815-91ED-43cb-92C2-25804820EDAC}">
                        <c15:formulaRef>
                          <c15:sqref>'KPI Fiscal'!$M$142:$Q$142</c15:sqref>
                        </c15:formulaRef>
                      </c:ext>
                    </c:extLst>
                    <c:numCache>
                      <c:formatCode>_-* #\ ##0\ "€"_-;\-* #\ ##0\ "€"_-;_-* "-"??\ "€"_-;_-@_-</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4-A9F1-4456-940D-B8BCC9ECA344}"/>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'KPI Fiscal'!$L$143</c15:sqref>
                        </c15:formulaRef>
                      </c:ext>
                    </c:extLst>
                    <c:strCache>
                      <c:ptCount val="1"/>
                      <c:pt idx="0">
                        <c:v>Net result</c:v>
                      </c:pt>
                    </c:strCache>
                  </c:strRef>
                </c:tx>
                <c:spPr>
                  <a:solidFill>
                    <a:schemeClr val="accent6"/>
                  </a:solidFill>
                  <a:ln>
                    <a:noFill/>
                  </a:ln>
                  <a:effectLst/>
                </c:spPr>
                <c:invertIfNegative val="0"/>
                <c:cat>
                  <c:multiLvlStrRef>
                    <c:extLst xmlns:c15="http://schemas.microsoft.com/office/drawing/2012/chart">
                      <c:ext xmlns:c15="http://schemas.microsoft.com/office/drawing/2012/chart" uri="{02D57815-91ED-43cb-92C2-25804820EDAC}">
                        <c15:formulaRef>
                          <c15:sqref>'KPI Fiscal'!$M$135:$Q$137</c15:sqref>
                        </c15:formulaRef>
                      </c:ext>
                    </c:extLst>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extLst xmlns:c15="http://schemas.microsoft.com/office/drawing/2012/chart">
                      <c:ext xmlns:c15="http://schemas.microsoft.com/office/drawing/2012/chart" uri="{02D57815-91ED-43cb-92C2-25804820EDAC}">
                        <c15:formulaRef>
                          <c15:sqref>'KPI Fiscal'!$M$143:$Q$143</c15:sqref>
                        </c15:formulaRef>
                      </c:ext>
                    </c:extLst>
                    <c:numCache>
                      <c:formatCode>_-* #\ ##0\ "€"_-;\-* #\ ##0\ "€"_-;_-* "-"??\ "€"_-;_-@_-</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5-A9F1-4456-940D-B8BCC9ECA344}"/>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'KPI Fiscal'!$L$144</c15:sqref>
                        </c15:formulaRef>
                      </c:ext>
                    </c:extLst>
                    <c:strCache>
                      <c:ptCount val="1"/>
                      <c:pt idx="0">
                        <c:v>Investments</c:v>
                      </c:pt>
                    </c:strCache>
                  </c:strRef>
                </c:tx>
                <c:spPr>
                  <a:solidFill>
                    <a:schemeClr val="accent1">
                      <a:lumMod val="60000"/>
                    </a:schemeClr>
                  </a:solidFill>
                  <a:ln>
                    <a:noFill/>
                  </a:ln>
                  <a:effectLst/>
                </c:spPr>
                <c:invertIfNegative val="0"/>
                <c:cat>
                  <c:multiLvlStrRef>
                    <c:extLst xmlns:c15="http://schemas.microsoft.com/office/drawing/2012/chart">
                      <c:ext xmlns:c15="http://schemas.microsoft.com/office/drawing/2012/chart" uri="{02D57815-91ED-43cb-92C2-25804820EDAC}">
                        <c15:formulaRef>
                          <c15:sqref>'KPI Fiscal'!$M$135:$Q$137</c15:sqref>
                        </c15:formulaRef>
                      </c:ext>
                    </c:extLst>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extLst xmlns:c15="http://schemas.microsoft.com/office/drawing/2012/chart">
                      <c:ext xmlns:c15="http://schemas.microsoft.com/office/drawing/2012/chart" uri="{02D57815-91ED-43cb-92C2-25804820EDAC}">
                        <c15:formulaRef>
                          <c15:sqref>'KPI Fiscal'!$M$144:$Q$144</c15:sqref>
                        </c15:formulaRef>
                      </c:ext>
                    </c:extLst>
                    <c:numCache>
                      <c:formatCode>_-* #\ ##0\ "€"_-;\-* #\ ##0\ "€"_-;_-* "-"??\ "€"_-;_-@_-</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6-A9F1-4456-940D-B8BCC9ECA344}"/>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'KPI Fiscal'!$L$145</c15:sqref>
                        </c15:formulaRef>
                      </c:ext>
                    </c:extLst>
                    <c:strCache>
                      <c:ptCount val="1"/>
                      <c:pt idx="0">
                        <c:v>Equity</c:v>
                      </c:pt>
                    </c:strCache>
                  </c:strRef>
                </c:tx>
                <c:spPr>
                  <a:solidFill>
                    <a:schemeClr val="accent2">
                      <a:lumMod val="60000"/>
                    </a:schemeClr>
                  </a:solidFill>
                  <a:ln>
                    <a:noFill/>
                  </a:ln>
                  <a:effectLst/>
                </c:spPr>
                <c:invertIfNegative val="0"/>
                <c:cat>
                  <c:multiLvlStrRef>
                    <c:extLst xmlns:c15="http://schemas.microsoft.com/office/drawing/2012/chart">
                      <c:ext xmlns:c15="http://schemas.microsoft.com/office/drawing/2012/chart" uri="{02D57815-91ED-43cb-92C2-25804820EDAC}">
                        <c15:formulaRef>
                          <c15:sqref>'KPI Fiscal'!$M$135:$Q$137</c15:sqref>
                        </c15:formulaRef>
                      </c:ext>
                    </c:extLst>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extLst xmlns:c15="http://schemas.microsoft.com/office/drawing/2012/chart">
                      <c:ext xmlns:c15="http://schemas.microsoft.com/office/drawing/2012/chart" uri="{02D57815-91ED-43cb-92C2-25804820EDAC}">
                        <c15:formulaRef>
                          <c15:sqref>'KPI Fiscal'!$M$145:$Q$145</c15:sqref>
                        </c15:formulaRef>
                      </c:ext>
                    </c:extLst>
                    <c:numCache>
                      <c:formatCode>_-* #\ ##0\ "€"_-;\-* #\ ##0\ "€"_-;_-* "-"??\ "€"_-;_-@_-</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7-A9F1-4456-940D-B8BCC9ECA344}"/>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'KPI Fiscal'!$L$146</c15:sqref>
                        </c15:formulaRef>
                      </c:ext>
                    </c:extLst>
                    <c:strCache>
                      <c:ptCount val="1"/>
                      <c:pt idx="0">
                        <c:v>Headcount</c:v>
                      </c:pt>
                    </c:strCache>
                  </c:strRef>
                </c:tx>
                <c:spPr>
                  <a:solidFill>
                    <a:schemeClr val="accent3">
                      <a:lumMod val="60000"/>
                    </a:schemeClr>
                  </a:solidFill>
                  <a:ln>
                    <a:noFill/>
                  </a:ln>
                  <a:effectLst/>
                </c:spPr>
                <c:invertIfNegative val="0"/>
                <c:cat>
                  <c:multiLvlStrRef>
                    <c:extLst xmlns:c15="http://schemas.microsoft.com/office/drawing/2012/chart">
                      <c:ext xmlns:c15="http://schemas.microsoft.com/office/drawing/2012/chart" uri="{02D57815-91ED-43cb-92C2-25804820EDAC}">
                        <c15:formulaRef>
                          <c15:sqref>'KPI Fiscal'!$M$135:$Q$137</c15:sqref>
                        </c15:formulaRef>
                      </c:ext>
                    </c:extLst>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extLst xmlns:c15="http://schemas.microsoft.com/office/drawing/2012/chart">
                      <c:ext xmlns:c15="http://schemas.microsoft.com/office/drawing/2012/chart" uri="{02D57815-91ED-43cb-92C2-25804820EDAC}">
                        <c15:formulaRef>
                          <c15:sqref>'KPI Fiscal'!$M$146:$Q$146</c15:sqref>
                        </c15:formulaRef>
                      </c:ext>
                    </c:extLst>
                    <c:numCache>
                      <c:formatCode>General</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8-A9F1-4456-940D-B8BCC9ECA344}"/>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'KPI Fiscal'!$L$147</c15:sqref>
                        </c15:formulaRef>
                      </c:ext>
                    </c:extLst>
                    <c:strCache>
                      <c:ptCount val="1"/>
                      <c:pt idx="0">
                        <c:v>Nb of Recruitment</c:v>
                      </c:pt>
                    </c:strCache>
                  </c:strRef>
                </c:tx>
                <c:spPr>
                  <a:solidFill>
                    <a:schemeClr val="accent4">
                      <a:lumMod val="60000"/>
                    </a:schemeClr>
                  </a:solidFill>
                  <a:ln>
                    <a:noFill/>
                  </a:ln>
                  <a:effectLst/>
                </c:spPr>
                <c:invertIfNegative val="0"/>
                <c:cat>
                  <c:multiLvlStrRef>
                    <c:extLst xmlns:c15="http://schemas.microsoft.com/office/drawing/2012/chart">
                      <c:ext xmlns:c15="http://schemas.microsoft.com/office/drawing/2012/chart" uri="{02D57815-91ED-43cb-92C2-25804820EDAC}">
                        <c15:formulaRef>
                          <c15:sqref>'KPI Fiscal'!$M$135:$Q$137</c15:sqref>
                        </c15:formulaRef>
                      </c:ext>
                    </c:extLst>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extLst xmlns:c15="http://schemas.microsoft.com/office/drawing/2012/chart">
                      <c:ext xmlns:c15="http://schemas.microsoft.com/office/drawing/2012/chart" uri="{02D57815-91ED-43cb-92C2-25804820EDAC}">
                        <c15:formulaRef>
                          <c15:sqref>'KPI Fiscal'!$M$147:$Q$147</c15:sqref>
                        </c15:formulaRef>
                      </c:ext>
                    </c:extLst>
                    <c:numCache>
                      <c:formatCode>General</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9-A9F1-4456-940D-B8BCC9ECA344}"/>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'KPI Fiscal'!$L$148</c15:sqref>
                        </c15:formulaRef>
                      </c:ext>
                    </c:extLst>
                    <c:strCache>
                      <c:ptCount val="1"/>
                      <c:pt idx="0">
                        <c:v>Number of territories</c:v>
                      </c:pt>
                    </c:strCache>
                  </c:strRef>
                </c:tx>
                <c:spPr>
                  <a:solidFill>
                    <a:schemeClr val="accent5">
                      <a:lumMod val="60000"/>
                    </a:schemeClr>
                  </a:solidFill>
                  <a:ln>
                    <a:noFill/>
                  </a:ln>
                  <a:effectLst/>
                </c:spPr>
                <c:invertIfNegative val="0"/>
                <c:cat>
                  <c:multiLvlStrRef>
                    <c:extLst xmlns:c15="http://schemas.microsoft.com/office/drawing/2012/chart">
                      <c:ext xmlns:c15="http://schemas.microsoft.com/office/drawing/2012/chart" uri="{02D57815-91ED-43cb-92C2-25804820EDAC}">
                        <c15:formulaRef>
                          <c15:sqref>'KPI Fiscal'!$M$135:$Q$137</c15:sqref>
                        </c15:formulaRef>
                      </c:ext>
                    </c:extLst>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extLst xmlns:c15="http://schemas.microsoft.com/office/drawing/2012/chart">
                      <c:ext xmlns:c15="http://schemas.microsoft.com/office/drawing/2012/chart" uri="{02D57815-91ED-43cb-92C2-25804820EDAC}">
                        <c15:formulaRef>
                          <c15:sqref>'KPI Fiscal'!$M$148:$Q$148</c15:sqref>
                        </c15:formulaRef>
                      </c:ext>
                    </c:extLst>
                    <c:numCache>
                      <c:formatCode>General</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A-A9F1-4456-940D-B8BCC9ECA344}"/>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'KPI Fiscal'!$L$149</c15:sqref>
                        </c15:formulaRef>
                      </c:ext>
                    </c:extLst>
                    <c:strCache>
                      <c:ptCount val="1"/>
                      <c:pt idx="0">
                        <c:v>Turnover / Staff</c:v>
                      </c:pt>
                    </c:strCache>
                  </c:strRef>
                </c:tx>
                <c:spPr>
                  <a:solidFill>
                    <a:schemeClr val="accent6">
                      <a:lumMod val="60000"/>
                    </a:schemeClr>
                  </a:solidFill>
                  <a:ln>
                    <a:noFill/>
                  </a:ln>
                  <a:effectLst/>
                </c:spPr>
                <c:invertIfNegative val="0"/>
                <c:cat>
                  <c:multiLvlStrRef>
                    <c:extLst xmlns:c15="http://schemas.microsoft.com/office/drawing/2012/chart">
                      <c:ext xmlns:c15="http://schemas.microsoft.com/office/drawing/2012/chart" uri="{02D57815-91ED-43cb-92C2-25804820EDAC}">
                        <c15:formulaRef>
                          <c15:sqref>'KPI Fiscal'!$M$135:$Q$137</c15:sqref>
                        </c15:formulaRef>
                      </c:ext>
                    </c:extLst>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extLst xmlns:c15="http://schemas.microsoft.com/office/drawing/2012/chart">
                      <c:ext xmlns:c15="http://schemas.microsoft.com/office/drawing/2012/chart" uri="{02D57815-91ED-43cb-92C2-25804820EDAC}">
                        <c15:formulaRef>
                          <c15:sqref>'KPI Fiscal'!$M$149:$Q$149</c15:sqref>
                        </c15:formulaRef>
                      </c:ext>
                    </c:extLst>
                    <c:numCache>
                      <c:formatCode>_-* #\ ##0\ "€"_-;\-* #\ ##0\ "€"_-;_-* "-"??\ "€"_-;_-@_-</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B-A9F1-4456-940D-B8BCC9ECA344}"/>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'KPI Fiscal'!$L$150</c15:sqref>
                        </c15:formulaRef>
                      </c:ext>
                    </c:extLst>
                    <c:strCache>
                      <c:ptCount val="1"/>
                      <c:pt idx="0">
                        <c:v>Turnover / Territories</c:v>
                      </c:pt>
                    </c:strCache>
                  </c:strRef>
                </c:tx>
                <c:spPr>
                  <a:solidFill>
                    <a:schemeClr val="accent1">
                      <a:lumMod val="80000"/>
                      <a:lumOff val="20000"/>
                    </a:schemeClr>
                  </a:solidFill>
                  <a:ln>
                    <a:noFill/>
                  </a:ln>
                  <a:effectLst/>
                </c:spPr>
                <c:invertIfNegative val="0"/>
                <c:cat>
                  <c:multiLvlStrRef>
                    <c:extLst xmlns:c15="http://schemas.microsoft.com/office/drawing/2012/chart">
                      <c:ext xmlns:c15="http://schemas.microsoft.com/office/drawing/2012/chart" uri="{02D57815-91ED-43cb-92C2-25804820EDAC}">
                        <c15:formulaRef>
                          <c15:sqref>'KPI Fiscal'!$M$135:$Q$137</c15:sqref>
                        </c15:formulaRef>
                      </c:ext>
                    </c:extLst>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extLst xmlns:c15="http://schemas.microsoft.com/office/drawing/2012/chart">
                      <c:ext xmlns:c15="http://schemas.microsoft.com/office/drawing/2012/chart" uri="{02D57815-91ED-43cb-92C2-25804820EDAC}">
                        <c15:formulaRef>
                          <c15:sqref>'KPI Fiscal'!$M$150:$Q$150</c15:sqref>
                        </c15:formulaRef>
                      </c:ext>
                    </c:extLst>
                    <c:numCache>
                      <c:formatCode>_-* #\ ##0\ "€"_-;\-* #\ ##0\ "€"_-;_-* "-"??\ "€"_-;_-@_-</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C-A9F1-4456-940D-B8BCC9ECA344}"/>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'KPI Fiscal'!$L$151</c15:sqref>
                        </c15:formulaRef>
                      </c:ext>
                    </c:extLst>
                    <c:strCache>
                      <c:ptCount val="1"/>
                      <c:pt idx="0">
                        <c:v>Net result / Headcount</c:v>
                      </c:pt>
                    </c:strCache>
                  </c:strRef>
                </c:tx>
                <c:spPr>
                  <a:solidFill>
                    <a:schemeClr val="accent2">
                      <a:lumMod val="80000"/>
                      <a:lumOff val="20000"/>
                    </a:schemeClr>
                  </a:solidFill>
                  <a:ln>
                    <a:noFill/>
                  </a:ln>
                  <a:effectLst/>
                </c:spPr>
                <c:invertIfNegative val="0"/>
                <c:cat>
                  <c:multiLvlStrRef>
                    <c:extLst xmlns:c15="http://schemas.microsoft.com/office/drawing/2012/chart">
                      <c:ext xmlns:c15="http://schemas.microsoft.com/office/drawing/2012/chart" uri="{02D57815-91ED-43cb-92C2-25804820EDAC}">
                        <c15:formulaRef>
                          <c15:sqref>'KPI Fiscal'!$M$135:$Q$137</c15:sqref>
                        </c15:formulaRef>
                      </c:ext>
                    </c:extLst>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extLst xmlns:c15="http://schemas.microsoft.com/office/drawing/2012/chart">
                      <c:ext xmlns:c15="http://schemas.microsoft.com/office/drawing/2012/chart" uri="{02D57815-91ED-43cb-92C2-25804820EDAC}">
                        <c15:formulaRef>
                          <c15:sqref>'KPI Fiscal'!$M$151:$Q$151</c15:sqref>
                        </c15:formulaRef>
                      </c:ext>
                    </c:extLst>
                    <c:numCache>
                      <c:formatCode>_-* #\ ##0\ "€"_-;\-* #\ ##0\ "€"_-;_-* "-"??\ "€"_-;_-@_-</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D-A9F1-4456-940D-B8BCC9ECA344}"/>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'KPI Fiscal'!$L$152</c15:sqref>
                        </c15:formulaRef>
                      </c:ext>
                    </c:extLst>
                    <c:strCache>
                      <c:ptCount val="1"/>
                      <c:pt idx="0">
                        <c:v>Free Cash Flow</c:v>
                      </c:pt>
                    </c:strCache>
                  </c:strRef>
                </c:tx>
                <c:spPr>
                  <a:solidFill>
                    <a:schemeClr val="accent3">
                      <a:lumMod val="80000"/>
                      <a:lumOff val="20000"/>
                    </a:schemeClr>
                  </a:solidFill>
                  <a:ln>
                    <a:noFill/>
                  </a:ln>
                  <a:effectLst/>
                </c:spPr>
                <c:invertIfNegative val="0"/>
                <c:cat>
                  <c:multiLvlStrRef>
                    <c:extLst xmlns:c15="http://schemas.microsoft.com/office/drawing/2012/chart">
                      <c:ext xmlns:c15="http://schemas.microsoft.com/office/drawing/2012/chart" uri="{02D57815-91ED-43cb-92C2-25804820EDAC}">
                        <c15:formulaRef>
                          <c15:sqref>'KPI Fiscal'!$M$135:$Q$137</c15:sqref>
                        </c15:formulaRef>
                      </c:ext>
                    </c:extLst>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extLst xmlns:c15="http://schemas.microsoft.com/office/drawing/2012/chart">
                      <c:ext xmlns:c15="http://schemas.microsoft.com/office/drawing/2012/chart" uri="{02D57815-91ED-43cb-92C2-25804820EDAC}">
                        <c15:formulaRef>
                          <c15:sqref>'KPI Fiscal'!$M$152:$Q$152</c15:sqref>
                        </c15:formulaRef>
                      </c:ext>
                    </c:extLst>
                    <c:numCache>
                      <c:formatCode>_-* #\ ##0\ "€"_-;\-* #\ ##0\ "€"_-;_-* "-"??\ "€"_-;_-@_-</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E-A9F1-4456-940D-B8BCC9ECA344}"/>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'KPI Fiscal'!$L$153</c15:sqref>
                        </c15:formulaRef>
                      </c:ext>
                    </c:extLst>
                    <c:strCache>
                      <c:ptCount val="1"/>
                      <c:pt idx="0">
                        <c:v>Transport Gross Margin / Ebitda</c:v>
                      </c:pt>
                    </c:strCache>
                  </c:strRef>
                </c:tx>
                <c:spPr>
                  <a:solidFill>
                    <a:schemeClr val="accent4">
                      <a:lumMod val="80000"/>
                      <a:lumOff val="20000"/>
                    </a:schemeClr>
                  </a:solidFill>
                  <a:ln>
                    <a:noFill/>
                  </a:ln>
                  <a:effectLst/>
                </c:spPr>
                <c:invertIfNegative val="0"/>
                <c:cat>
                  <c:multiLvlStrRef>
                    <c:extLst xmlns:c15="http://schemas.microsoft.com/office/drawing/2012/chart">
                      <c:ext xmlns:c15="http://schemas.microsoft.com/office/drawing/2012/chart" uri="{02D57815-91ED-43cb-92C2-25804820EDAC}">
                        <c15:formulaRef>
                          <c15:sqref>'KPI Fiscal'!$M$135:$Q$137</c15:sqref>
                        </c15:formulaRef>
                      </c:ext>
                    </c:extLst>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extLst xmlns:c15="http://schemas.microsoft.com/office/drawing/2012/chart">
                      <c:ext xmlns:c15="http://schemas.microsoft.com/office/drawing/2012/chart" uri="{02D57815-91ED-43cb-92C2-25804820EDAC}">
                        <c15:formulaRef>
                          <c15:sqref>'KPI Fiscal'!$M$153:$Q$153</c15:sqref>
                        </c15:formulaRef>
                      </c:ext>
                    </c:extLst>
                    <c:numCache>
                      <c:formatCode>0%</c:formatCode>
                      <c:ptCount val="5"/>
                      <c:pt idx="0">
                        <c:v>0</c:v>
                      </c:pt>
                      <c:pt idx="1">
                        <c:v>0</c:v>
                      </c:pt>
                      <c:pt idx="2">
                        <c:v>0</c:v>
                      </c:pt>
                      <c:pt idx="3">
                        <c:v>0</c:v>
                      </c:pt>
                      <c:pt idx="4">
                        <c:v>0</c:v>
                      </c:pt>
                    </c:numCache>
                  </c:numRef>
                </c:val>
                <c:extLst xmlns:c15="http://schemas.microsoft.com/office/drawing/2012/chart">
                  <c:ext xmlns:c16="http://schemas.microsoft.com/office/drawing/2014/chart" uri="{C3380CC4-5D6E-409C-BE32-E72D297353CC}">
                    <c16:uniqueId val="{0000000F-A9F1-4456-940D-B8BCC9ECA344}"/>
                  </c:ext>
                </c:extLst>
              </c15:ser>
            </c15:filteredBarSeries>
          </c:ext>
        </c:extLst>
      </c:barChart>
      <c:lineChart>
        <c:grouping val="standard"/>
        <c:varyColors val="0"/>
        <c:ser>
          <c:idx val="18"/>
          <c:order val="2"/>
          <c:tx>
            <c:strRef>
              <c:f>'KPI Fiscal'!$L$156</c:f>
              <c:strCache>
                <c:ptCount val="1"/>
                <c:pt idx="0">
                  <c:v>General Costs</c:v>
                </c:pt>
              </c:strCache>
            </c:strRef>
          </c:tx>
          <c:spPr>
            <a:ln w="28575" cap="rnd">
              <a:solidFill>
                <a:schemeClr val="accent5">
                  <a:lumMod val="75000"/>
                </a:schemeClr>
              </a:solidFill>
              <a:round/>
            </a:ln>
            <a:effectLst/>
          </c:spPr>
          <c:marker>
            <c:symbol val="none"/>
          </c:marker>
          <c:cat>
            <c:multiLvlStrRef>
              <c:f>'KPI Fiscal'!$M$135:$Q$137</c:f>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f>'KPI Fiscal'!$M$156:$Q$156</c:f>
              <c:numCache>
                <c:formatCode>_-* #,##0\ "€"_-;\-* #,##0\ "€"_-;_-* "-"??\ "€"_-;_-@_-</c:formatCode>
                <c:ptCount val="5"/>
                <c:pt idx="0">
                  <c:v>490445</c:v>
                </c:pt>
                <c:pt idx="1">
                  <c:v>1456413.3</c:v>
                </c:pt>
                <c:pt idx="2">
                  <c:v>3356018.8079999997</c:v>
                </c:pt>
                <c:pt idx="3">
                  <c:v>14189785.72108</c:v>
                </c:pt>
                <c:pt idx="4">
                  <c:v>96633726.468776003</c:v>
                </c:pt>
              </c:numCache>
            </c:numRef>
          </c:val>
          <c:smooth val="0"/>
          <c:extLst xmlns:c16r2="http://schemas.microsoft.com/office/drawing/2015/06/chart">
            <c:ext xmlns:c16="http://schemas.microsoft.com/office/drawing/2014/chart" uri="{C3380CC4-5D6E-409C-BE32-E72D297353CC}">
              <c16:uniqueId val="{00000012-A9F1-4456-940D-B8BCC9ECA344}"/>
            </c:ext>
          </c:extLst>
        </c:ser>
        <c:ser>
          <c:idx val="19"/>
          <c:order val="3"/>
          <c:tx>
            <c:strRef>
              <c:f>'KPI Fiscal'!$L$157</c:f>
              <c:strCache>
                <c:ptCount val="1"/>
                <c:pt idx="0">
                  <c:v>HR Costs</c:v>
                </c:pt>
              </c:strCache>
            </c:strRef>
          </c:tx>
          <c:spPr>
            <a:ln w="28575" cap="rnd">
              <a:solidFill>
                <a:schemeClr val="accent6">
                  <a:lumMod val="75000"/>
                </a:schemeClr>
              </a:solidFill>
              <a:round/>
            </a:ln>
            <a:effectLst/>
          </c:spPr>
          <c:marker>
            <c:symbol val="none"/>
          </c:marker>
          <c:cat>
            <c:multiLvlStrRef>
              <c:f>'KPI Fiscal'!$M$135:$Q$137</c:f>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f>'KPI Fiscal'!$M$157:$Q$157</c:f>
              <c:numCache>
                <c:formatCode>_-* #,##0\ "€"_-;\-* #,##0\ "€"_-;_-* "-"??\ "€"_-;_-@_-</c:formatCode>
                <c:ptCount val="5"/>
                <c:pt idx="0">
                  <c:v>1669950</c:v>
                </c:pt>
                <c:pt idx="1">
                  <c:v>4362837</c:v>
                </c:pt>
                <c:pt idx="2">
                  <c:v>6206915.3699999992</c:v>
                </c:pt>
                <c:pt idx="3">
                  <c:v>7517787.0236999998</c:v>
                </c:pt>
                <c:pt idx="4">
                  <c:v>8652669.8939369991</c:v>
                </c:pt>
              </c:numCache>
            </c:numRef>
          </c:val>
          <c:smooth val="0"/>
          <c:extLst xmlns:c16r2="http://schemas.microsoft.com/office/drawing/2015/06/chart">
            <c:ext xmlns:c16="http://schemas.microsoft.com/office/drawing/2014/chart" uri="{C3380CC4-5D6E-409C-BE32-E72D297353CC}">
              <c16:uniqueId val="{00000013-A9F1-4456-940D-B8BCC9ECA344}"/>
            </c:ext>
          </c:extLst>
        </c:ser>
        <c:ser>
          <c:idx val="21"/>
          <c:order val="4"/>
          <c:tx>
            <c:strRef>
              <c:f>'KPI Fiscal'!$L$159</c:f>
              <c:strCache>
                <c:ptCount val="1"/>
                <c:pt idx="0">
                  <c:v>Net result after tax</c:v>
                </c:pt>
              </c:strCache>
            </c:strRef>
          </c:tx>
          <c:spPr>
            <a:ln w="28575" cap="rnd">
              <a:solidFill>
                <a:schemeClr val="accent4">
                  <a:lumMod val="8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l"/>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'KPI Fiscal'!$M$135:$Q$137</c:f>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f>'KPI Fiscal'!$M$159:$Q$159</c:f>
              <c:numCache>
                <c:formatCode>_-* #,##0\ "€"_-;\-* #,##0\ "€"_-;_-* "-"??\ "€"_-;_-@_-</c:formatCode>
                <c:ptCount val="5"/>
                <c:pt idx="0">
                  <c:v>-1446395</c:v>
                </c:pt>
                <c:pt idx="1">
                  <c:v>-3404250.3</c:v>
                </c:pt>
                <c:pt idx="2">
                  <c:v>-2207234.1779999994</c:v>
                </c:pt>
                <c:pt idx="3">
                  <c:v>12530763.0109652</c:v>
                </c:pt>
                <c:pt idx="4">
                  <c:v>70119062.400609404</c:v>
                </c:pt>
              </c:numCache>
            </c:numRef>
          </c:val>
          <c:smooth val="0"/>
          <c:extLst xmlns:c16r2="http://schemas.microsoft.com/office/drawing/2015/06/chart">
            <c:ext xmlns:c16="http://schemas.microsoft.com/office/drawing/2014/chart" uri="{C3380CC4-5D6E-409C-BE32-E72D297353CC}">
              <c16:uniqueId val="{00000015-A9F1-4456-940D-B8BCC9ECA344}"/>
            </c:ext>
          </c:extLst>
        </c:ser>
        <c:dLbls>
          <c:showLegendKey val="0"/>
          <c:showVal val="0"/>
          <c:showCatName val="0"/>
          <c:showSerName val="0"/>
          <c:showPercent val="0"/>
          <c:showBubbleSize val="0"/>
        </c:dLbls>
        <c:marker val="1"/>
        <c:smooth val="0"/>
        <c:axId val="135284224"/>
        <c:axId val="135273856"/>
        <c:extLst xmlns:c16r2="http://schemas.microsoft.com/office/drawing/2015/06/chart">
          <c:ext xmlns:c15="http://schemas.microsoft.com/office/drawing/2012/chart" uri="{02D57815-91ED-43cb-92C2-25804820EDAC}">
            <c15:filteredLineSeries>
              <c15:ser>
                <c:idx val="20"/>
                <c:order val="20"/>
                <c:tx>
                  <c:strRef>
                    <c:extLst>
                      <c:ext uri="{02D57815-91ED-43cb-92C2-25804820EDAC}">
                        <c15:formulaRef>
                          <c15:sqref>'KPI Fiscal'!$L$158</c15:sqref>
                        </c15:formulaRef>
                      </c:ext>
                    </c:extLst>
                    <c:strCache>
                      <c:ptCount val="1"/>
                      <c:pt idx="0">
                        <c:v>Ebitda</c:v>
                      </c:pt>
                    </c:strCache>
                  </c:strRef>
                </c:tx>
                <c:spPr>
                  <a:ln w="28575" cap="rnd">
                    <a:solidFill>
                      <a:schemeClr val="accent3">
                        <a:lumMod val="80000"/>
                      </a:schemeClr>
                    </a:solidFill>
                    <a:round/>
                  </a:ln>
                  <a:effectLst/>
                </c:spPr>
                <c:marker>
                  <c:symbol val="none"/>
                </c:marker>
                <c:cat>
                  <c:multiLvlStrRef>
                    <c:extLst>
                      <c:ext uri="{02D57815-91ED-43cb-92C2-25804820EDAC}">
                        <c15:formulaRef>
                          <c15:sqref>'KPI Fiscal'!$M$135:$Q$137</c15:sqref>
                        </c15:formulaRef>
                      </c:ext>
                    </c:extLst>
                    <c:multiLvlStrCache>
                      <c:ptCount val="5"/>
                      <c:lvl>
                        <c:pt idx="0">
                          <c:v>Fiscal Year 1</c:v>
                        </c:pt>
                        <c:pt idx="1">
                          <c:v>Fiscal Year 2</c:v>
                        </c:pt>
                        <c:pt idx="2">
                          <c:v>Fiscal Year 3</c:v>
                        </c:pt>
                        <c:pt idx="3">
                          <c:v>Fiscal Year 4</c:v>
                        </c:pt>
                        <c:pt idx="4">
                          <c:v>Fiscal Year 5</c:v>
                        </c:pt>
                      </c:lvl>
                      <c:lvl>
                        <c:pt idx="0">
                          <c:v> From start to 6/2018</c:v>
                        </c:pt>
                        <c:pt idx="1">
                          <c:v>From 7/2018 to 6/2019</c:v>
                        </c:pt>
                        <c:pt idx="2">
                          <c:v>From 7/2019 to 6/2020</c:v>
                        </c:pt>
                        <c:pt idx="3">
                          <c:v>From 7/2020 to 6/2021</c:v>
                        </c:pt>
                        <c:pt idx="4">
                          <c:v>From 7/2021 to 6/2022</c:v>
                        </c:pt>
                      </c:lvl>
                    </c:multiLvlStrCache>
                  </c:multiLvlStrRef>
                </c:cat>
                <c:val>
                  <c:numRef>
                    <c:extLst>
                      <c:ext uri="{02D57815-91ED-43cb-92C2-25804820EDAC}">
                        <c15:formulaRef>
                          <c15:sqref>'KPI Fiscal'!$M$158:$Q$158</c15:sqref>
                        </c15:formulaRef>
                      </c:ext>
                    </c:extLst>
                    <c:numCache>
                      <c:formatCode>_-* #\ ##0\ "€"_-;\-* #\ ##0\ "€"_-;_-* "-"??\ "€"_-;_-@_-</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14-A9F1-4456-940D-B8BCC9ECA344}"/>
                  </c:ext>
                </c:extLst>
              </c15:ser>
            </c15:filteredLineSeries>
          </c:ext>
        </c:extLst>
      </c:lineChart>
      <c:valAx>
        <c:axId val="13527040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solidFill>
                      <a:schemeClr val="bg1"/>
                    </a:solidFill>
                  </a:rPr>
                  <a:t>Turnover - Gross Margin</a:t>
                </a:r>
              </a:p>
            </c:rich>
          </c:tx>
          <c:layout/>
          <c:overlay val="0"/>
          <c:spPr>
            <a:solidFill>
              <a:schemeClr val="bg2">
                <a:lumMod val="25000"/>
              </a:schemeClr>
            </a:solidFill>
            <a:ln>
              <a:noFill/>
            </a:ln>
            <a:effectLst/>
          </c:spPr>
        </c:title>
        <c:numFmt formatCode="_-* #,##0\ &quot;€&quot;_-;\-* #,##0\ &quot;€&quot;_-;_-* &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5272320"/>
        <c:crosses val="max"/>
        <c:crossBetween val="between"/>
      </c:valAx>
      <c:catAx>
        <c:axId val="135272320"/>
        <c:scaling>
          <c:orientation val="minMax"/>
        </c:scaling>
        <c:delete val="1"/>
        <c:axPos val="b"/>
        <c:numFmt formatCode="General" sourceLinked="1"/>
        <c:majorTickMark val="out"/>
        <c:minorTickMark val="none"/>
        <c:tickLblPos val="nextTo"/>
        <c:crossAx val="135270400"/>
        <c:crosses val="autoZero"/>
        <c:auto val="1"/>
        <c:lblAlgn val="ctr"/>
        <c:lblOffset val="100"/>
        <c:noMultiLvlLbl val="0"/>
      </c:catAx>
      <c:valAx>
        <c:axId val="1352738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solidFill>
                      <a:schemeClr val="bg1"/>
                    </a:solidFill>
                  </a:rPr>
                  <a:t>HR &amp; General Cost - Net</a:t>
                </a:r>
                <a:r>
                  <a:rPr lang="en-GB" b="1" baseline="0">
                    <a:solidFill>
                      <a:schemeClr val="bg1"/>
                    </a:solidFill>
                  </a:rPr>
                  <a:t>  Result</a:t>
                </a:r>
                <a:endParaRPr lang="en-GB" b="1">
                  <a:solidFill>
                    <a:schemeClr val="bg1"/>
                  </a:solidFill>
                </a:endParaRPr>
              </a:p>
            </c:rich>
          </c:tx>
          <c:layout/>
          <c:overlay val="0"/>
          <c:spPr>
            <a:solidFill>
              <a:schemeClr val="accent6">
                <a:lumMod val="75000"/>
              </a:schemeClr>
            </a:solidFill>
            <a:ln>
              <a:noFill/>
            </a:ln>
            <a:effectLst/>
          </c:spPr>
        </c:title>
        <c:numFmt formatCode="_-* #,##0\ &quot;€&quot;_-;\-* #,##0\ &quot;€&quot;_-;_-* &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5284224"/>
        <c:crosses val="autoZero"/>
        <c:crossBetween val="between"/>
      </c:valAx>
      <c:catAx>
        <c:axId val="135284224"/>
        <c:scaling>
          <c:orientation val="minMax"/>
        </c:scaling>
        <c:delete val="1"/>
        <c:axPos val="b"/>
        <c:numFmt formatCode="General" sourceLinked="1"/>
        <c:majorTickMark val="out"/>
        <c:minorTickMark val="none"/>
        <c:tickLblPos val="nextTo"/>
        <c:crossAx val="135273856"/>
        <c:crosses val="autoZero"/>
        <c:auto val="1"/>
        <c:lblAlgn val="ctr"/>
        <c:lblOffset val="100"/>
        <c:noMultiLvlLbl val="0"/>
      </c:catAx>
      <c:spPr>
        <a:noFill/>
        <a:ln>
          <a:noFill/>
        </a:ln>
        <a:effectLst/>
      </c:spPr>
    </c:plotArea>
    <c:legend>
      <c:legendPos val="b"/>
      <c:layout>
        <c:manualLayout>
          <c:xMode val="edge"/>
          <c:yMode val="edge"/>
          <c:x val="0.13911001749781277"/>
          <c:y val="0.94794466512607833"/>
          <c:w val="0.85420468656451654"/>
          <c:h val="4.616199799683370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Turnover per territories - Number of territories</a:t>
            </a:r>
            <a:r>
              <a:rPr lang="en-GB"/>
              <a:t> </a:t>
            </a:r>
          </a:p>
        </c:rich>
      </c:tx>
      <c:overlay val="0"/>
      <c:spPr>
        <a:noFill/>
        <a:ln>
          <a:noFill/>
        </a:ln>
        <a:effectLst/>
      </c:spPr>
    </c:title>
    <c:autoTitleDeleted val="0"/>
    <c:plotArea>
      <c:layout/>
      <c:barChart>
        <c:barDir val="col"/>
        <c:grouping val="clustered"/>
        <c:varyColors val="0"/>
        <c:ser>
          <c:idx val="12"/>
          <c:order val="1"/>
          <c:tx>
            <c:strRef>
              <c:f>'KPI Fiscal'!$L$150</c:f>
              <c:strCache>
                <c:ptCount val="1"/>
                <c:pt idx="0">
                  <c:v>Turnover / Territories</c:v>
                </c:pt>
              </c:strCache>
            </c:strRef>
          </c:tx>
          <c:spPr>
            <a:solidFill>
              <a:schemeClr val="accent6">
                <a:lumMod val="60000"/>
                <a:lumOff val="40000"/>
              </a:schemeClr>
            </a:solidFill>
            <a:ln>
              <a:solidFill>
                <a:schemeClr val="accent5">
                  <a:lumMod val="75000"/>
                </a:schemeClr>
              </a:solidFill>
            </a:ln>
            <a:effectLst/>
          </c:spPr>
          <c:invertIfNegative val="0"/>
          <c:cat>
            <c:strRef>
              <c:f>'KPI Fiscal'!$M$137:$Q$137</c:f>
              <c:strCache>
                <c:ptCount val="5"/>
                <c:pt idx="0">
                  <c:v>Fiscal Year 1</c:v>
                </c:pt>
                <c:pt idx="1">
                  <c:v>Fiscal Year 2</c:v>
                </c:pt>
                <c:pt idx="2">
                  <c:v>Fiscal Year 3</c:v>
                </c:pt>
                <c:pt idx="3">
                  <c:v>Fiscal Year 4</c:v>
                </c:pt>
                <c:pt idx="4">
                  <c:v>Fiscal Year 5</c:v>
                </c:pt>
              </c:strCache>
            </c:strRef>
          </c:cat>
          <c:val>
            <c:numRef>
              <c:f>'KPI Fiscal'!$M$150:$Q$150</c:f>
              <c:numCache>
                <c:formatCode>_-* #,##0\ "€"_-;\-* #,##0\ "€"_-;_-* "-"??\ "€"_-;_-@_-</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C-35E2-443B-8261-18E8858C0703}"/>
            </c:ext>
          </c:extLst>
        </c:ser>
        <c:dLbls>
          <c:showLegendKey val="0"/>
          <c:showVal val="0"/>
          <c:showCatName val="0"/>
          <c:showSerName val="0"/>
          <c:showPercent val="0"/>
          <c:showBubbleSize val="0"/>
        </c:dLbls>
        <c:gapWidth val="150"/>
        <c:axId val="135328896"/>
        <c:axId val="135330432"/>
      </c:barChart>
      <c:lineChart>
        <c:grouping val="standard"/>
        <c:varyColors val="0"/>
        <c:ser>
          <c:idx val="10"/>
          <c:order val="0"/>
          <c:tx>
            <c:strRef>
              <c:f>'KPI Fiscal'!$L$148</c:f>
              <c:strCache>
                <c:ptCount val="1"/>
                <c:pt idx="0">
                  <c:v>Number of territories</c:v>
                </c:pt>
              </c:strCache>
            </c:strRef>
          </c:tx>
          <c:spPr>
            <a:ln w="28575" cap="rnd">
              <a:solidFill>
                <a:schemeClr val="accent5">
                  <a:lumMod val="60000"/>
                </a:schemeClr>
              </a:solidFill>
              <a:round/>
            </a:ln>
            <a:effectLst/>
          </c:spPr>
          <c:marker>
            <c:symbol val="none"/>
          </c:marker>
          <c:dLbls>
            <c:dLbl>
              <c:idx val="2"/>
              <c:layout>
                <c:manualLayout>
                  <c:x val="-3.6231450337123619E-2"/>
                  <c:y val="-7.2241685836746505E-2"/>
                </c:manualLayout>
              </c:layout>
              <c:dLblPos val="r"/>
              <c:showLegendKey val="0"/>
              <c:showVal val="1"/>
              <c:showCatName val="0"/>
              <c:showSerName val="0"/>
              <c:showPercent val="0"/>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16-35E2-443B-8261-18E8858C07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Fiscal'!$M$137:$Q$137</c:f>
              <c:strCache>
                <c:ptCount val="5"/>
                <c:pt idx="0">
                  <c:v>Fiscal Year 1</c:v>
                </c:pt>
                <c:pt idx="1">
                  <c:v>Fiscal Year 2</c:v>
                </c:pt>
                <c:pt idx="2">
                  <c:v>Fiscal Year 3</c:v>
                </c:pt>
                <c:pt idx="3">
                  <c:v>Fiscal Year 4</c:v>
                </c:pt>
                <c:pt idx="4">
                  <c:v>Fiscal Year 5</c:v>
                </c:pt>
              </c:strCache>
            </c:strRef>
          </c:cat>
          <c:val>
            <c:numRef>
              <c:f>'KPI Fiscal'!$M$148:$Q$148</c:f>
              <c:numCache>
                <c:formatCode>General</c:formatCode>
                <c:ptCount val="5"/>
                <c:pt idx="0">
                  <c:v>0</c:v>
                </c:pt>
                <c:pt idx="1">
                  <c:v>0</c:v>
                </c:pt>
                <c:pt idx="2">
                  <c:v>0</c:v>
                </c:pt>
                <c:pt idx="3">
                  <c:v>0</c:v>
                </c:pt>
                <c:pt idx="4">
                  <c:v>0</c:v>
                </c:pt>
              </c:numCache>
            </c:numRef>
          </c:val>
          <c:smooth val="0"/>
          <c:extLst xmlns:c16r2="http://schemas.microsoft.com/office/drawing/2015/06/chart">
            <c:ext xmlns:c16="http://schemas.microsoft.com/office/drawing/2014/chart" uri="{C3380CC4-5D6E-409C-BE32-E72D297353CC}">
              <c16:uniqueId val="{0000000A-35E2-443B-8261-18E8858C0703}"/>
            </c:ext>
          </c:extLst>
        </c:ser>
        <c:dLbls>
          <c:showLegendKey val="0"/>
          <c:showVal val="0"/>
          <c:showCatName val="0"/>
          <c:showSerName val="0"/>
          <c:showPercent val="0"/>
          <c:showBubbleSize val="0"/>
        </c:dLbls>
        <c:marker val="1"/>
        <c:smooth val="0"/>
        <c:axId val="135420544"/>
        <c:axId val="135418624"/>
        <c:extLst xmlns:c16r2="http://schemas.microsoft.com/office/drawing/2015/06/chart">
          <c:ext xmlns:c15="http://schemas.microsoft.com/office/drawing/2012/chart" uri="{02D57815-91ED-43cb-92C2-25804820EDAC}">
            <c15:filteredLineSeries>
              <c15:ser>
                <c:idx val="0"/>
                <c:order val="0"/>
                <c:tx>
                  <c:strRef>
                    <c:extLst>
                      <c:ext uri="{02D57815-91ED-43cb-92C2-25804820EDAC}">
                        <c15:formulaRef>
                          <c15:sqref>'KPI Fiscal'!$L$138</c15:sqref>
                        </c15:formulaRef>
                      </c:ext>
                    </c:extLst>
                    <c:strCache>
                      <c:ptCount val="1"/>
                      <c:pt idx="0">
                        <c:v>Turnover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c:ext uri="{02D57815-91ED-43cb-92C2-25804820EDAC}">
                        <c15:formulaRef>
                          <c15:sqref>'KPI Fiscal'!$M$138:$Q$138</c15:sqref>
                        </c15:formulaRef>
                      </c:ext>
                    </c:extLst>
                    <c:numCache>
                      <c:formatCode>_-* #\ ##0\ "€"_-;\-* #\ ##0\ "€"_-;_-* "-"??\ "€"_-;_-@_-</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35E2-443B-8261-18E8858C0703}"/>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'KPI Fiscal'!$L$139</c15:sqref>
                        </c15:formulaRef>
                      </c:ext>
                    </c:extLst>
                    <c:strCache>
                      <c:ptCount val="1"/>
                      <c:pt idx="0">
                        <c:v>EBITDA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Fiscal'!$M$139:$Q$139</c15:sqref>
                        </c15:formulaRef>
                      </c:ext>
                    </c:extLst>
                    <c:numCache>
                      <c:formatCode>_-* #\ ##0\ "€"_-;\-* #\ ##0\ "€"_-;_-* "-"??\ "€"_-;_-@_-</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1-35E2-443B-8261-18E8858C07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'KPI Fiscal'!$L$140</c15:sqref>
                        </c15:formulaRef>
                      </c:ext>
                    </c:extLst>
                    <c:strCache>
                      <c:ptCount val="1"/>
                      <c:pt idx="0">
                        <c:v>EBITDA / Turnover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Fiscal'!$M$140:$Q$140</c15:sqref>
                        </c15:formulaRef>
                      </c:ext>
                    </c:extLst>
                    <c:numCache>
                      <c:formatCode>0%</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2-35E2-443B-8261-18E8858C07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'KPI Fiscal'!$L$141</c15:sqref>
                        </c15:formulaRef>
                      </c:ext>
                    </c:extLst>
                    <c:strCache>
                      <c:ptCount val="1"/>
                      <c:pt idx="0">
                        <c:v>Need for working capital variation</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Fiscal'!$M$141:$Q$141</c15:sqref>
                        </c15:formulaRef>
                      </c:ext>
                    </c:extLst>
                    <c:numCache>
                      <c:formatCode>#,##0</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3-35E2-443B-8261-18E8858C0703}"/>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'KPI Fiscal'!$L$142</c15:sqref>
                        </c15:formulaRef>
                      </c:ext>
                    </c:extLst>
                    <c:strCache>
                      <c:ptCount val="1"/>
                      <c:pt idx="0">
                        <c:v>Cashflow</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Fiscal'!$M$142:$Q$142</c15:sqref>
                        </c15:formulaRef>
                      </c:ext>
                    </c:extLst>
                    <c:numCache>
                      <c:formatCode>_-* #\ ##0\ "€"_-;\-* #\ ##0\ "€"_-;_-* "-"??\ "€"_-;_-@_-</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4-35E2-443B-8261-18E8858C07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'KPI Fiscal'!$L$143</c15:sqref>
                        </c15:formulaRef>
                      </c:ext>
                    </c:extLst>
                    <c:strCache>
                      <c:ptCount val="1"/>
                      <c:pt idx="0">
                        <c:v>Net result</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Fiscal'!$M$143:$Q$143</c15:sqref>
                        </c15:formulaRef>
                      </c:ext>
                    </c:extLst>
                    <c:numCache>
                      <c:formatCode>_-* #\ ##0\ "€"_-;\-* #\ ##0\ "€"_-;_-* "-"??\ "€"_-;_-@_-</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5-35E2-443B-8261-18E8858C07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'KPI Fiscal'!$L$144</c15:sqref>
                        </c15:formulaRef>
                      </c:ext>
                    </c:extLst>
                    <c:strCache>
                      <c:ptCount val="1"/>
                      <c:pt idx="0">
                        <c:v>Investments</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Fiscal'!$M$144:$Q$144</c15:sqref>
                        </c15:formulaRef>
                      </c:ext>
                    </c:extLst>
                    <c:numCache>
                      <c:formatCode>_-* #\ ##0\ "€"_-;\-* #\ ##0\ "€"_-;_-* "-"??\ "€"_-;_-@_-</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6-35E2-443B-8261-18E8858C0703}"/>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'KPI Fiscal'!$L$145</c15:sqref>
                        </c15:formulaRef>
                      </c:ext>
                    </c:extLst>
                    <c:strCache>
                      <c:ptCount val="1"/>
                      <c:pt idx="0">
                        <c:v>Equity</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Fiscal'!$M$145:$Q$145</c15:sqref>
                        </c15:formulaRef>
                      </c:ext>
                    </c:extLst>
                    <c:numCache>
                      <c:formatCode>_-* #\ ##0\ "€"_-;\-* #\ ##0\ "€"_-;_-* "-"??\ "€"_-;_-@_-</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7-35E2-443B-8261-18E8858C07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'KPI Fiscal'!$L$146</c15:sqref>
                        </c15:formulaRef>
                      </c:ext>
                    </c:extLst>
                    <c:strCache>
                      <c:ptCount val="1"/>
                      <c:pt idx="0">
                        <c:v>Headcount</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Fiscal'!$M$146:$Q$146</c15:sqref>
                        </c15:formulaRef>
                      </c:ext>
                    </c:extLst>
                    <c:numCache>
                      <c:formatCode>General</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8-35E2-443B-8261-18E8858C0703}"/>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'KPI Fiscal'!$L$147</c15:sqref>
                        </c15:formulaRef>
                      </c:ext>
                    </c:extLst>
                    <c:strCache>
                      <c:ptCount val="1"/>
                      <c:pt idx="0">
                        <c:v>Nb of Recruitment</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Fiscal'!$M$147:$Q$147</c15:sqref>
                        </c15:formulaRef>
                      </c:ext>
                    </c:extLst>
                    <c:numCache>
                      <c:formatCode>General</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9-35E2-443B-8261-18E8858C0703}"/>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'KPI Fiscal'!$L$149</c15:sqref>
                        </c15:formulaRef>
                      </c:ext>
                    </c:extLst>
                    <c:strCache>
                      <c:ptCount val="1"/>
                      <c:pt idx="0">
                        <c:v>Turnover / Staff</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Fiscal'!$M$149:$Q$149</c15:sqref>
                        </c15:formulaRef>
                      </c:ext>
                    </c:extLst>
                    <c:numCache>
                      <c:formatCode>_-* #\ ##0\ "€"_-;\-* #\ ##0\ "€"_-;_-* "-"??\ "€"_-;_-@_-</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B-35E2-443B-8261-18E8858C0703}"/>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'KPI Fiscal'!$L$151</c15:sqref>
                        </c15:formulaRef>
                      </c:ext>
                    </c:extLst>
                    <c:strCache>
                      <c:ptCount val="1"/>
                      <c:pt idx="0">
                        <c:v>Net result / Headcount</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Fiscal'!$M$151:$Q$151</c15:sqref>
                        </c15:formulaRef>
                      </c:ext>
                    </c:extLst>
                    <c:numCache>
                      <c:formatCode>_-* #\ ##0\ "€"_-;\-* #\ ##0\ "€"_-;_-* "-"??\ "€"_-;_-@_-</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D-35E2-443B-8261-18E8858C0703}"/>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'KPI Fiscal'!$L$152</c15:sqref>
                        </c15:formulaRef>
                      </c:ext>
                    </c:extLst>
                    <c:strCache>
                      <c:ptCount val="1"/>
                      <c:pt idx="0">
                        <c:v>Free Cash Flow</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Fiscal'!$M$152:$Q$152</c15:sqref>
                        </c15:formulaRef>
                      </c:ext>
                    </c:extLst>
                    <c:numCache>
                      <c:formatCode>_-* #\ ##0\ "€"_-;\-* #\ ##0\ "€"_-;_-* "-"??\ "€"_-;_-@_-</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E-35E2-443B-8261-18E8858C0703}"/>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'KPI Fiscal'!$L$153</c15:sqref>
                        </c15:formulaRef>
                      </c:ext>
                    </c:extLst>
                    <c:strCache>
                      <c:ptCount val="1"/>
                      <c:pt idx="0">
                        <c:v>Transport Gross Margin / Ebitda</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Fiscal'!$M$153:$Q$153</c15:sqref>
                        </c15:formulaRef>
                      </c:ext>
                    </c:extLst>
                    <c:numCache>
                      <c:formatCode>0%</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0F-35E2-443B-8261-18E8858C0703}"/>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'KPI Fiscal'!$L$154</c15:sqref>
                        </c15:formulaRef>
                      </c:ext>
                    </c:extLst>
                    <c:strCache>
                      <c:ptCount val="1"/>
                      <c:pt idx="0">
                        <c:v>Incomes</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Fiscal'!$M$154:$Q$154</c15:sqref>
                        </c15:formulaRef>
                      </c:ext>
                    </c:extLst>
                    <c:numCache>
                      <c:formatCode>_-* #\ ##0\ "€"_-;\-* #\ ##0\ "€"_-;_-* "-"??\ "€"_-;_-@_-</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10-35E2-443B-8261-18E8858C0703}"/>
                  </c:ext>
                </c:extLst>
              </c15:ser>
            </c15:filteredLineSeries>
            <c15:filteredLineSeries>
              <c15:ser>
                <c:idx val="17"/>
                <c:order val="17"/>
                <c:tx>
                  <c:strRef>
                    <c:extLst xmlns:c15="http://schemas.microsoft.com/office/drawing/2012/chart">
                      <c:ext xmlns:c15="http://schemas.microsoft.com/office/drawing/2012/chart" uri="{02D57815-91ED-43cb-92C2-25804820EDAC}">
                        <c15:formulaRef>
                          <c15:sqref>'KPI Fiscal'!$L$155</c15:sqref>
                        </c15:formulaRef>
                      </c:ext>
                    </c:extLst>
                    <c:strCache>
                      <c:ptCount val="1"/>
                      <c:pt idx="0">
                        <c:v>Gross Margin</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Fiscal'!$M$155:$Q$155</c15:sqref>
                        </c15:formulaRef>
                      </c:ext>
                    </c:extLst>
                    <c:numCache>
                      <c:formatCode>_-* #\ ##0\ "€"_-;\-* #\ ##0\ "€"_-;_-* "-"??\ "€"_-;_-@_-</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11-35E2-443B-8261-18E8858C0703}"/>
                  </c:ext>
                </c:extLst>
              </c15:ser>
            </c15:filteredLineSeries>
            <c15:filteredLineSeries>
              <c15:ser>
                <c:idx val="18"/>
                <c:order val="18"/>
                <c:tx>
                  <c:strRef>
                    <c:extLst xmlns:c15="http://schemas.microsoft.com/office/drawing/2012/chart">
                      <c:ext xmlns:c15="http://schemas.microsoft.com/office/drawing/2012/chart" uri="{02D57815-91ED-43cb-92C2-25804820EDAC}">
                        <c15:formulaRef>
                          <c15:sqref>'KPI Fiscal'!$L$156</c15:sqref>
                        </c15:formulaRef>
                      </c:ext>
                    </c:extLst>
                    <c:strCache>
                      <c:ptCount val="1"/>
                      <c:pt idx="0">
                        <c:v>General Costs</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Fiscal'!$M$156:$Q$156</c15:sqref>
                        </c15:formulaRef>
                      </c:ext>
                    </c:extLst>
                    <c:numCache>
                      <c:formatCode>_-* #\ ##0\ "€"_-;\-* #\ ##0\ "€"_-;_-* "-"??\ "€"_-;_-@_-</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12-35E2-443B-8261-18E8858C0703}"/>
                  </c:ext>
                </c:extLst>
              </c15:ser>
            </c15:filteredLineSeries>
            <c15:filteredLineSeries>
              <c15:ser>
                <c:idx val="19"/>
                <c:order val="19"/>
                <c:tx>
                  <c:strRef>
                    <c:extLst xmlns:c15="http://schemas.microsoft.com/office/drawing/2012/chart">
                      <c:ext xmlns:c15="http://schemas.microsoft.com/office/drawing/2012/chart" uri="{02D57815-91ED-43cb-92C2-25804820EDAC}">
                        <c15:formulaRef>
                          <c15:sqref>'KPI Fiscal'!$L$157</c15:sqref>
                        </c15:formulaRef>
                      </c:ext>
                    </c:extLst>
                    <c:strCache>
                      <c:ptCount val="1"/>
                      <c:pt idx="0">
                        <c:v>HR Costs</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Fiscal'!$M$157:$Q$157</c15:sqref>
                        </c15:formulaRef>
                      </c:ext>
                    </c:extLst>
                    <c:numCache>
                      <c:formatCode>_-* #\ ##0\ "€"_-;\-* #\ ##0\ "€"_-;_-* "-"??\ "€"_-;_-@_-</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13-35E2-443B-8261-18E8858C0703}"/>
                  </c:ext>
                </c:extLst>
              </c15:ser>
            </c15:filteredLineSeries>
            <c15:filteredLineSeries>
              <c15:ser>
                <c:idx val="20"/>
                <c:order val="20"/>
                <c:tx>
                  <c:strRef>
                    <c:extLst xmlns:c15="http://schemas.microsoft.com/office/drawing/2012/chart">
                      <c:ext xmlns:c15="http://schemas.microsoft.com/office/drawing/2012/chart" uri="{02D57815-91ED-43cb-92C2-25804820EDAC}">
                        <c15:formulaRef>
                          <c15:sqref>'KPI Fiscal'!$L$158</c15:sqref>
                        </c15:formulaRef>
                      </c:ext>
                    </c:extLst>
                    <c:strCache>
                      <c:ptCount val="1"/>
                      <c:pt idx="0">
                        <c:v>Ebitda</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Fiscal'!$M$158:$Q$158</c15:sqref>
                        </c15:formulaRef>
                      </c:ext>
                    </c:extLst>
                    <c:numCache>
                      <c:formatCode>_-* #\ ##0\ "€"_-;\-* #\ ##0\ "€"_-;_-* "-"??\ "€"_-;_-@_-</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14-35E2-443B-8261-18E8858C0703}"/>
                  </c:ext>
                </c:extLst>
              </c15:ser>
            </c15:filteredLineSeries>
            <c15:filteredLineSeries>
              <c15:ser>
                <c:idx val="21"/>
                <c:order val="21"/>
                <c:tx>
                  <c:strRef>
                    <c:extLst xmlns:c15="http://schemas.microsoft.com/office/drawing/2012/chart">
                      <c:ext xmlns:c15="http://schemas.microsoft.com/office/drawing/2012/chart" uri="{02D57815-91ED-43cb-92C2-25804820EDAC}">
                        <c15:formulaRef>
                          <c15:sqref>'KPI Fiscal'!$L$159</c15:sqref>
                        </c15:formulaRef>
                      </c:ext>
                    </c:extLst>
                    <c:strCache>
                      <c:ptCount val="1"/>
                      <c:pt idx="0">
                        <c:v>Net result after tax</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extLst xmlns:c15="http://schemas.microsoft.com/office/drawing/2012/chart">
                      <c:ext xmlns:c15="http://schemas.microsoft.com/office/drawing/2012/chart" uri="{02D57815-91ED-43cb-92C2-25804820EDAC}">
                        <c15:formulaRef>
                          <c15:sqref>'KPI Fiscal'!$M$137:$Q$137</c15:sqref>
                        </c15:formulaRef>
                      </c:ext>
                    </c:extLst>
                    <c:strCache>
                      <c:ptCount val="5"/>
                      <c:pt idx="0">
                        <c:v>Fiscal Year 1</c:v>
                      </c:pt>
                      <c:pt idx="1">
                        <c:v>Fiscal Year 2</c:v>
                      </c:pt>
                      <c:pt idx="2">
                        <c:v>Fiscal Year 3</c:v>
                      </c:pt>
                      <c:pt idx="3">
                        <c:v>Fiscal Year 4</c:v>
                      </c:pt>
                      <c:pt idx="4">
                        <c:v>Fiscal Year 5</c:v>
                      </c:pt>
                    </c:strCache>
                  </c:strRef>
                </c:cat>
                <c:val>
                  <c:numRef>
                    <c:extLst xmlns:c15="http://schemas.microsoft.com/office/drawing/2012/chart">
                      <c:ext xmlns:c15="http://schemas.microsoft.com/office/drawing/2012/chart" uri="{02D57815-91ED-43cb-92C2-25804820EDAC}">
                        <c15:formulaRef>
                          <c15:sqref>'KPI Fiscal'!$M$159:$Q$159</c15:sqref>
                        </c15:formulaRef>
                      </c:ext>
                    </c:extLst>
                    <c:numCache>
                      <c:formatCode>_-* #\ ##0\ "€"_-;\-* #\ ##0\ "€"_-;_-* "-"??\ "€"_-;_-@_-</c:formatCode>
                      <c:ptCount val="5"/>
                      <c:pt idx="0">
                        <c:v>0</c:v>
                      </c:pt>
                      <c:pt idx="1">
                        <c:v>0</c:v>
                      </c:pt>
                      <c:pt idx="2">
                        <c:v>0</c:v>
                      </c:pt>
                      <c:pt idx="3">
                        <c:v>0</c:v>
                      </c:pt>
                      <c:pt idx="4">
                        <c:v>0</c:v>
                      </c:pt>
                    </c:numCache>
                  </c:numRef>
                </c:val>
                <c:smooth val="0"/>
                <c:extLst xmlns:c15="http://schemas.microsoft.com/office/drawing/2012/chart">
                  <c:ext xmlns:c16="http://schemas.microsoft.com/office/drawing/2014/chart" uri="{C3380CC4-5D6E-409C-BE32-E72D297353CC}">
                    <c16:uniqueId val="{00000015-35E2-443B-8261-18E8858C0703}"/>
                  </c:ext>
                </c:extLst>
              </c15:ser>
            </c15:filteredLineSeries>
          </c:ext>
        </c:extLst>
      </c:lineChart>
      <c:catAx>
        <c:axId val="13532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5330432"/>
        <c:crosses val="autoZero"/>
        <c:auto val="1"/>
        <c:lblAlgn val="ctr"/>
        <c:lblOffset val="100"/>
        <c:noMultiLvlLbl val="0"/>
      </c:catAx>
      <c:valAx>
        <c:axId val="1353304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solidFill>
                      <a:schemeClr val="bg1"/>
                    </a:solidFill>
                  </a:rPr>
                  <a:t>Turnover per territories</a:t>
                </a:r>
              </a:p>
            </c:rich>
          </c:tx>
          <c:overlay val="0"/>
          <c:spPr>
            <a:solidFill>
              <a:schemeClr val="accent6">
                <a:lumMod val="75000"/>
              </a:schemeClr>
            </a:solidFill>
            <a:ln>
              <a:noFill/>
            </a:ln>
            <a:effectLst/>
          </c:spPr>
        </c:title>
        <c:numFmt formatCode="_-* #,##0\ &quot;€&quot;_-;\-* #,##0\ &quot;€&quot;_-;_-* &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5328896"/>
        <c:crosses val="autoZero"/>
        <c:crossBetween val="between"/>
      </c:valAx>
      <c:valAx>
        <c:axId val="13541862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GB">
                    <a:solidFill>
                      <a:schemeClr val="bg1"/>
                    </a:solidFill>
                  </a:rPr>
                  <a:t>Territories</a:t>
                </a:r>
              </a:p>
            </c:rich>
          </c:tx>
          <c:overlay val="0"/>
          <c:spPr>
            <a:solidFill>
              <a:srgbClr val="C00000"/>
            </a:solid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5420544"/>
        <c:crosses val="max"/>
        <c:crossBetween val="between"/>
      </c:valAx>
      <c:catAx>
        <c:axId val="135420544"/>
        <c:scaling>
          <c:orientation val="minMax"/>
        </c:scaling>
        <c:delete val="1"/>
        <c:axPos val="b"/>
        <c:numFmt formatCode="General" sourceLinked="1"/>
        <c:majorTickMark val="out"/>
        <c:minorTickMark val="none"/>
        <c:tickLblPos val="nextTo"/>
        <c:crossAx val="1354186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Recruitment</a:t>
            </a:r>
            <a:r>
              <a:rPr lang="fr-FR" baseline="0"/>
              <a:t> per year / Department</a:t>
            </a:r>
          </a:p>
        </c:rich>
      </c:tx>
      <c:layout/>
      <c:overlay val="0"/>
      <c:spPr>
        <a:noFill/>
        <a:ln>
          <a:noFill/>
        </a:ln>
        <a:effectLst/>
      </c:spPr>
    </c:title>
    <c:autoTitleDeleted val="0"/>
    <c:plotArea>
      <c:layout/>
      <c:barChart>
        <c:barDir val="col"/>
        <c:grouping val="stacked"/>
        <c:varyColors val="0"/>
        <c:ser>
          <c:idx val="0"/>
          <c:order val="0"/>
          <c:tx>
            <c:strRef>
              <c:f>'KPI Fiscal'!$L$24</c:f>
              <c:strCache>
                <c:ptCount val="1"/>
                <c:pt idx="0">
                  <c:v>…</c:v>
                </c:pt>
              </c:strCache>
            </c:strRef>
          </c:tx>
          <c:spPr>
            <a:solidFill>
              <a:schemeClr val="accent1"/>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Fiscal'!$M$24:$Q$24</c:f>
              <c:numCache>
                <c:formatCode>#,##0</c:formatCode>
                <c:ptCount val="5"/>
                <c:pt idx="0">
                  <c:v>1</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0-E5C1-4A0F-BA3B-683B442BFA80}"/>
            </c:ext>
          </c:extLst>
        </c:ser>
        <c:ser>
          <c:idx val="1"/>
          <c:order val="1"/>
          <c:tx>
            <c:strRef>
              <c:f>'KPI Fiscal'!$L$25</c:f>
              <c:strCache>
                <c:ptCount val="1"/>
                <c:pt idx="0">
                  <c:v>…</c:v>
                </c:pt>
              </c:strCache>
            </c:strRef>
          </c:tx>
          <c:spPr>
            <a:solidFill>
              <a:schemeClr val="accent2"/>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Fiscal'!$M$25:$Q$25</c:f>
              <c:numCache>
                <c:formatCode>#,##0</c:formatCode>
                <c:ptCount val="5"/>
                <c:pt idx="0">
                  <c:v>13</c:v>
                </c:pt>
                <c:pt idx="1">
                  <c:v>8</c:v>
                </c:pt>
                <c:pt idx="2">
                  <c:v>4</c:v>
                </c:pt>
                <c:pt idx="3">
                  <c:v>4</c:v>
                </c:pt>
                <c:pt idx="4">
                  <c:v>4</c:v>
                </c:pt>
              </c:numCache>
            </c:numRef>
          </c:val>
          <c:extLst xmlns:c16r2="http://schemas.microsoft.com/office/drawing/2015/06/chart">
            <c:ext xmlns:c16="http://schemas.microsoft.com/office/drawing/2014/chart" uri="{C3380CC4-5D6E-409C-BE32-E72D297353CC}">
              <c16:uniqueId val="{00000001-E5C1-4A0F-BA3B-683B442BFA80}"/>
            </c:ext>
          </c:extLst>
        </c:ser>
        <c:ser>
          <c:idx val="2"/>
          <c:order val="2"/>
          <c:tx>
            <c:strRef>
              <c:f>'KPI Fiscal'!$L$26</c:f>
              <c:strCache>
                <c:ptCount val="1"/>
                <c:pt idx="0">
                  <c:v>…</c:v>
                </c:pt>
              </c:strCache>
            </c:strRef>
          </c:tx>
          <c:spPr>
            <a:solidFill>
              <a:schemeClr val="accent3"/>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Fiscal'!$M$26:$Q$26</c:f>
              <c:numCache>
                <c:formatCode>#,##0</c:formatCode>
                <c:ptCount val="5"/>
                <c:pt idx="0">
                  <c:v>6</c:v>
                </c:pt>
                <c:pt idx="1">
                  <c:v>4</c:v>
                </c:pt>
                <c:pt idx="2">
                  <c:v>0</c:v>
                </c:pt>
                <c:pt idx="3">
                  <c:v>0</c:v>
                </c:pt>
                <c:pt idx="4">
                  <c:v>0</c:v>
                </c:pt>
              </c:numCache>
            </c:numRef>
          </c:val>
          <c:extLst xmlns:c16r2="http://schemas.microsoft.com/office/drawing/2015/06/chart">
            <c:ext xmlns:c16="http://schemas.microsoft.com/office/drawing/2014/chart" uri="{C3380CC4-5D6E-409C-BE32-E72D297353CC}">
              <c16:uniqueId val="{00000002-E5C1-4A0F-BA3B-683B442BFA80}"/>
            </c:ext>
          </c:extLst>
        </c:ser>
        <c:ser>
          <c:idx val="3"/>
          <c:order val="3"/>
          <c:tx>
            <c:strRef>
              <c:f>'KPI Fiscal'!$L$27</c:f>
              <c:strCache>
                <c:ptCount val="1"/>
                <c:pt idx="0">
                  <c:v>…</c:v>
                </c:pt>
              </c:strCache>
            </c:strRef>
          </c:tx>
          <c:spPr>
            <a:solidFill>
              <a:schemeClr val="accent4"/>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Fiscal'!$M$27:$Q$27</c:f>
              <c:numCache>
                <c:formatCode>#,##0</c:formatCode>
                <c:ptCount val="5"/>
                <c:pt idx="0">
                  <c:v>1</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3-E5C1-4A0F-BA3B-683B442BFA80}"/>
            </c:ext>
          </c:extLst>
        </c:ser>
        <c:ser>
          <c:idx val="4"/>
          <c:order val="4"/>
          <c:tx>
            <c:strRef>
              <c:f>'KPI Fiscal'!$L$28</c:f>
              <c:strCache>
                <c:ptCount val="1"/>
                <c:pt idx="0">
                  <c:v>…</c:v>
                </c:pt>
              </c:strCache>
            </c:strRef>
          </c:tx>
          <c:spPr>
            <a:solidFill>
              <a:schemeClr val="accent5"/>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Fiscal'!$M$28:$Q$28</c:f>
              <c:numCache>
                <c:formatCode>#,##0</c:formatCode>
                <c:ptCount val="5"/>
                <c:pt idx="0">
                  <c:v>2</c:v>
                </c:pt>
                <c:pt idx="1">
                  <c:v>2</c:v>
                </c:pt>
                <c:pt idx="2">
                  <c:v>0</c:v>
                </c:pt>
                <c:pt idx="3">
                  <c:v>0</c:v>
                </c:pt>
                <c:pt idx="4">
                  <c:v>0</c:v>
                </c:pt>
              </c:numCache>
            </c:numRef>
          </c:val>
          <c:extLst xmlns:c16r2="http://schemas.microsoft.com/office/drawing/2015/06/chart">
            <c:ext xmlns:c16="http://schemas.microsoft.com/office/drawing/2014/chart" uri="{C3380CC4-5D6E-409C-BE32-E72D297353CC}">
              <c16:uniqueId val="{00000004-E5C1-4A0F-BA3B-683B442BFA80}"/>
            </c:ext>
          </c:extLst>
        </c:ser>
        <c:ser>
          <c:idx val="5"/>
          <c:order val="5"/>
          <c:tx>
            <c:strRef>
              <c:f>'KPI Fiscal'!$L$29</c:f>
              <c:strCache>
                <c:ptCount val="1"/>
                <c:pt idx="0">
                  <c:v>…</c:v>
                </c:pt>
              </c:strCache>
            </c:strRef>
          </c:tx>
          <c:spPr>
            <a:solidFill>
              <a:schemeClr val="accent6"/>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Fiscal'!$M$29:$Q$29</c:f>
              <c:numCache>
                <c:formatCode>#,##0</c:formatCode>
                <c:ptCount val="5"/>
                <c:pt idx="0">
                  <c:v>0</c:v>
                </c:pt>
                <c:pt idx="1">
                  <c:v>1</c:v>
                </c:pt>
                <c:pt idx="2">
                  <c:v>0</c:v>
                </c:pt>
                <c:pt idx="3">
                  <c:v>0</c:v>
                </c:pt>
                <c:pt idx="4">
                  <c:v>0</c:v>
                </c:pt>
              </c:numCache>
            </c:numRef>
          </c:val>
          <c:extLst xmlns:c16r2="http://schemas.microsoft.com/office/drawing/2015/06/chart">
            <c:ext xmlns:c16="http://schemas.microsoft.com/office/drawing/2014/chart" uri="{C3380CC4-5D6E-409C-BE32-E72D297353CC}">
              <c16:uniqueId val="{00000005-E5C1-4A0F-BA3B-683B442BFA80}"/>
            </c:ext>
          </c:extLst>
        </c:ser>
        <c:ser>
          <c:idx val="6"/>
          <c:order val="6"/>
          <c:tx>
            <c:strRef>
              <c:f>'KPI Fiscal'!$L$30</c:f>
              <c:strCache>
                <c:ptCount val="1"/>
                <c:pt idx="0">
                  <c:v>…</c:v>
                </c:pt>
              </c:strCache>
            </c:strRef>
          </c:tx>
          <c:spPr>
            <a:solidFill>
              <a:schemeClr val="accent1">
                <a:lumMod val="6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Fiscal'!$M$30:$Q$30</c:f>
              <c:numCache>
                <c:formatCode>#,##0</c:formatCode>
                <c:ptCount val="5"/>
                <c:pt idx="0">
                  <c:v>2</c:v>
                </c:pt>
                <c:pt idx="1">
                  <c:v>2</c:v>
                </c:pt>
                <c:pt idx="2">
                  <c:v>3</c:v>
                </c:pt>
                <c:pt idx="3">
                  <c:v>2</c:v>
                </c:pt>
                <c:pt idx="4">
                  <c:v>2</c:v>
                </c:pt>
              </c:numCache>
            </c:numRef>
          </c:val>
          <c:extLst xmlns:c16r2="http://schemas.microsoft.com/office/drawing/2015/06/chart">
            <c:ext xmlns:c16="http://schemas.microsoft.com/office/drawing/2014/chart" uri="{C3380CC4-5D6E-409C-BE32-E72D297353CC}">
              <c16:uniqueId val="{00000006-E5C1-4A0F-BA3B-683B442BFA80}"/>
            </c:ext>
          </c:extLst>
        </c:ser>
        <c:ser>
          <c:idx val="7"/>
          <c:order val="7"/>
          <c:tx>
            <c:strRef>
              <c:f>'KPI Fiscal'!$L$31</c:f>
              <c:strCache>
                <c:ptCount val="1"/>
                <c:pt idx="0">
                  <c:v>…</c:v>
                </c:pt>
              </c:strCache>
            </c:strRef>
          </c:tx>
          <c:spPr>
            <a:solidFill>
              <a:schemeClr val="accent2">
                <a:lumMod val="6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Fiscal'!$M$31:$Q$31</c:f>
              <c:numCache>
                <c:formatCode>#,##0</c:formatCode>
                <c:ptCount val="5"/>
                <c:pt idx="0">
                  <c:v>2</c:v>
                </c:pt>
                <c:pt idx="1">
                  <c:v>2</c:v>
                </c:pt>
                <c:pt idx="2">
                  <c:v>0</c:v>
                </c:pt>
                <c:pt idx="3">
                  <c:v>0</c:v>
                </c:pt>
                <c:pt idx="4">
                  <c:v>0</c:v>
                </c:pt>
              </c:numCache>
            </c:numRef>
          </c:val>
          <c:extLst xmlns:c16r2="http://schemas.microsoft.com/office/drawing/2015/06/chart">
            <c:ext xmlns:c16="http://schemas.microsoft.com/office/drawing/2014/chart" uri="{C3380CC4-5D6E-409C-BE32-E72D297353CC}">
              <c16:uniqueId val="{00000007-E5C1-4A0F-BA3B-683B442BFA80}"/>
            </c:ext>
          </c:extLst>
        </c:ser>
        <c:ser>
          <c:idx val="8"/>
          <c:order val="8"/>
          <c:tx>
            <c:strRef>
              <c:f>'KPI Fiscal'!$L$32</c:f>
              <c:strCache>
                <c:ptCount val="1"/>
                <c:pt idx="0">
                  <c:v>…</c:v>
                </c:pt>
              </c:strCache>
            </c:strRef>
          </c:tx>
          <c:spPr>
            <a:solidFill>
              <a:schemeClr val="accent3">
                <a:lumMod val="6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Fiscal'!$M$32:$Q$32</c:f>
              <c:numCache>
                <c:formatCode>#,##0</c:formatCode>
                <c:ptCount val="5"/>
                <c:pt idx="0">
                  <c:v>2</c:v>
                </c:pt>
                <c:pt idx="1">
                  <c:v>2</c:v>
                </c:pt>
                <c:pt idx="2">
                  <c:v>3</c:v>
                </c:pt>
                <c:pt idx="3">
                  <c:v>2</c:v>
                </c:pt>
                <c:pt idx="4">
                  <c:v>2</c:v>
                </c:pt>
              </c:numCache>
            </c:numRef>
          </c:val>
          <c:extLst xmlns:c16r2="http://schemas.microsoft.com/office/drawing/2015/06/chart">
            <c:ext xmlns:c16="http://schemas.microsoft.com/office/drawing/2014/chart" uri="{C3380CC4-5D6E-409C-BE32-E72D297353CC}">
              <c16:uniqueId val="{00000008-E5C1-4A0F-BA3B-683B442BFA80}"/>
            </c:ext>
          </c:extLst>
        </c:ser>
        <c:ser>
          <c:idx val="9"/>
          <c:order val="9"/>
          <c:tx>
            <c:strRef>
              <c:f>'KPI Fiscal'!$L$33</c:f>
              <c:strCache>
                <c:ptCount val="1"/>
                <c:pt idx="0">
                  <c:v>…</c:v>
                </c:pt>
              </c:strCache>
            </c:strRef>
          </c:tx>
          <c:spPr>
            <a:solidFill>
              <a:schemeClr val="accent4">
                <a:lumMod val="6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Fiscal'!$M$33:$Q$33</c:f>
              <c:numCache>
                <c:formatCode>#,##0</c:formatCode>
                <c:ptCount val="5"/>
                <c:pt idx="0">
                  <c:v>1</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9-E5C1-4A0F-BA3B-683B442BFA80}"/>
            </c:ext>
          </c:extLst>
        </c:ser>
        <c:ser>
          <c:idx val="10"/>
          <c:order val="10"/>
          <c:tx>
            <c:strRef>
              <c:f>'KPI Fiscal'!$L$34</c:f>
              <c:strCache>
                <c:ptCount val="1"/>
                <c:pt idx="0">
                  <c:v>…</c:v>
                </c:pt>
              </c:strCache>
            </c:strRef>
          </c:tx>
          <c:spPr>
            <a:solidFill>
              <a:schemeClr val="accent5">
                <a:lumMod val="6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Fiscal'!$M$34:$Q$34</c:f>
              <c:numCache>
                <c:formatCode>#,##0</c:formatCode>
                <c:ptCount val="5"/>
                <c:pt idx="0">
                  <c:v>1</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A-E5C1-4A0F-BA3B-683B442BFA80}"/>
            </c:ext>
          </c:extLst>
        </c:ser>
        <c:ser>
          <c:idx val="11"/>
          <c:order val="11"/>
          <c:tx>
            <c:strRef>
              <c:f>'KPI Fiscal'!$L$35</c:f>
              <c:strCache>
                <c:ptCount val="1"/>
                <c:pt idx="0">
                  <c:v>…</c:v>
                </c:pt>
              </c:strCache>
            </c:strRef>
          </c:tx>
          <c:spPr>
            <a:solidFill>
              <a:schemeClr val="accent6">
                <a:lumMod val="6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Fiscal'!$M$35:$Q$35</c:f>
              <c:numCache>
                <c:formatCode>#,##0</c:formatCode>
                <c:ptCount val="5"/>
                <c:pt idx="0">
                  <c:v>0</c:v>
                </c:pt>
                <c:pt idx="1">
                  <c:v>2</c:v>
                </c:pt>
                <c:pt idx="2">
                  <c:v>3</c:v>
                </c:pt>
                <c:pt idx="3">
                  <c:v>3</c:v>
                </c:pt>
                <c:pt idx="4">
                  <c:v>3</c:v>
                </c:pt>
              </c:numCache>
            </c:numRef>
          </c:val>
          <c:extLst xmlns:c16r2="http://schemas.microsoft.com/office/drawing/2015/06/chart">
            <c:ext xmlns:c16="http://schemas.microsoft.com/office/drawing/2014/chart" uri="{C3380CC4-5D6E-409C-BE32-E72D297353CC}">
              <c16:uniqueId val="{0000000B-E5C1-4A0F-BA3B-683B442BFA80}"/>
            </c:ext>
          </c:extLst>
        </c:ser>
        <c:ser>
          <c:idx val="12"/>
          <c:order val="12"/>
          <c:tx>
            <c:strRef>
              <c:f>'KPI Fiscal'!$L$36</c:f>
              <c:strCache>
                <c:ptCount val="1"/>
                <c:pt idx="0">
                  <c:v>…</c:v>
                </c:pt>
              </c:strCache>
            </c:strRef>
          </c:tx>
          <c:spPr>
            <a:solidFill>
              <a:schemeClr val="accent1">
                <a:lumMod val="80000"/>
                <a:lumOff val="2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Fiscal'!$M$36:$Q$36</c:f>
              <c:numCache>
                <c:formatCode>#,##0</c:formatCode>
                <c:ptCount val="5"/>
                <c:pt idx="0">
                  <c:v>1</c:v>
                </c:pt>
                <c:pt idx="1">
                  <c:v>4</c:v>
                </c:pt>
                <c:pt idx="2">
                  <c:v>3</c:v>
                </c:pt>
                <c:pt idx="3">
                  <c:v>2</c:v>
                </c:pt>
                <c:pt idx="4">
                  <c:v>2</c:v>
                </c:pt>
              </c:numCache>
            </c:numRef>
          </c:val>
          <c:extLst xmlns:c16r2="http://schemas.microsoft.com/office/drawing/2015/06/chart">
            <c:ext xmlns:c16="http://schemas.microsoft.com/office/drawing/2014/chart" uri="{C3380CC4-5D6E-409C-BE32-E72D297353CC}">
              <c16:uniqueId val="{0000000C-E5C1-4A0F-BA3B-683B442BFA80}"/>
            </c:ext>
          </c:extLst>
        </c:ser>
        <c:ser>
          <c:idx val="13"/>
          <c:order val="13"/>
          <c:tx>
            <c:strRef>
              <c:f>'KPI Fiscal'!$L$37</c:f>
              <c:strCache>
                <c:ptCount val="1"/>
                <c:pt idx="0">
                  <c:v>…</c:v>
                </c:pt>
              </c:strCache>
            </c:strRef>
          </c:tx>
          <c:spPr>
            <a:solidFill>
              <a:schemeClr val="accent2">
                <a:lumMod val="80000"/>
                <a:lumOff val="2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Fiscal'!$M$37:$Q$37</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D-E5C1-4A0F-BA3B-683B442BFA80}"/>
            </c:ext>
          </c:extLst>
        </c:ser>
        <c:ser>
          <c:idx val="14"/>
          <c:order val="14"/>
          <c:tx>
            <c:strRef>
              <c:f>'KPI Fiscal'!$L$38</c:f>
              <c:strCache>
                <c:ptCount val="1"/>
                <c:pt idx="0">
                  <c:v>…</c:v>
                </c:pt>
              </c:strCache>
            </c:strRef>
          </c:tx>
          <c:spPr>
            <a:solidFill>
              <a:schemeClr val="accent3">
                <a:lumMod val="80000"/>
                <a:lumOff val="2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Fiscal'!$M$38:$Q$38</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E-E5C1-4A0F-BA3B-683B442BFA80}"/>
            </c:ext>
          </c:extLst>
        </c:ser>
        <c:ser>
          <c:idx val="15"/>
          <c:order val="15"/>
          <c:tx>
            <c:strRef>
              <c:f>'KPI Fiscal'!$L$39</c:f>
              <c:strCache>
                <c:ptCount val="1"/>
                <c:pt idx="0">
                  <c:v>…</c:v>
                </c:pt>
              </c:strCache>
            </c:strRef>
          </c:tx>
          <c:spPr>
            <a:solidFill>
              <a:schemeClr val="accent4">
                <a:lumMod val="80000"/>
                <a:lumOff val="2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Fiscal'!$M$39:$Q$39</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0F-E5C1-4A0F-BA3B-683B442BFA80}"/>
            </c:ext>
          </c:extLst>
        </c:ser>
        <c:ser>
          <c:idx val="16"/>
          <c:order val="16"/>
          <c:tx>
            <c:strRef>
              <c:f>'KPI Fiscal'!$L$40</c:f>
              <c:strCache>
                <c:ptCount val="1"/>
                <c:pt idx="0">
                  <c:v>…</c:v>
                </c:pt>
              </c:strCache>
            </c:strRef>
          </c:tx>
          <c:spPr>
            <a:solidFill>
              <a:schemeClr val="accent5">
                <a:lumMod val="80000"/>
                <a:lumOff val="2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Fiscal'!$M$40:$Q$40</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10-E5C1-4A0F-BA3B-683B442BFA80}"/>
            </c:ext>
          </c:extLst>
        </c:ser>
        <c:ser>
          <c:idx val="17"/>
          <c:order val="17"/>
          <c:tx>
            <c:strRef>
              <c:f>'KPI Fiscal'!$L$41</c:f>
              <c:strCache>
                <c:ptCount val="1"/>
                <c:pt idx="0">
                  <c:v>…</c:v>
                </c:pt>
              </c:strCache>
            </c:strRef>
          </c:tx>
          <c:spPr>
            <a:solidFill>
              <a:schemeClr val="accent6">
                <a:lumMod val="80000"/>
                <a:lumOff val="2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Fiscal'!$M$41:$Q$41</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11-E5C1-4A0F-BA3B-683B442BFA80}"/>
            </c:ext>
          </c:extLst>
        </c:ser>
        <c:ser>
          <c:idx val="18"/>
          <c:order val="18"/>
          <c:tx>
            <c:strRef>
              <c:f>'KPI Fiscal'!$L$42</c:f>
              <c:strCache>
                <c:ptCount val="1"/>
                <c:pt idx="0">
                  <c:v>…</c:v>
                </c:pt>
              </c:strCache>
            </c:strRef>
          </c:tx>
          <c:spPr>
            <a:solidFill>
              <a:schemeClr val="accent1">
                <a:lumMod val="8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Fiscal'!$M$42:$Q$42</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12-E5C1-4A0F-BA3B-683B442BFA80}"/>
            </c:ext>
          </c:extLst>
        </c:ser>
        <c:ser>
          <c:idx val="19"/>
          <c:order val="19"/>
          <c:tx>
            <c:strRef>
              <c:f>'KPI Fiscal'!$L$43</c:f>
              <c:strCache>
                <c:ptCount val="1"/>
                <c:pt idx="0">
                  <c:v>…</c:v>
                </c:pt>
              </c:strCache>
            </c:strRef>
          </c:tx>
          <c:spPr>
            <a:solidFill>
              <a:schemeClr val="accent2">
                <a:lumMod val="8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Fiscal'!$M$43:$Q$43</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13-E5C1-4A0F-BA3B-683B442BFA80}"/>
            </c:ext>
          </c:extLst>
        </c:ser>
        <c:ser>
          <c:idx val="20"/>
          <c:order val="20"/>
          <c:tx>
            <c:strRef>
              <c:f>'KPI Fiscal'!$L$44</c:f>
              <c:strCache>
                <c:ptCount val="1"/>
                <c:pt idx="0">
                  <c:v>…</c:v>
                </c:pt>
              </c:strCache>
            </c:strRef>
          </c:tx>
          <c:spPr>
            <a:solidFill>
              <a:schemeClr val="accent3">
                <a:lumMod val="8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Fiscal'!$M$44:$Q$44</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14-E5C1-4A0F-BA3B-683B442BFA80}"/>
            </c:ext>
          </c:extLst>
        </c:ser>
        <c:ser>
          <c:idx val="21"/>
          <c:order val="21"/>
          <c:tx>
            <c:strRef>
              <c:f>'KPI Fiscal'!$L$45</c:f>
              <c:strCache>
                <c:ptCount val="1"/>
                <c:pt idx="0">
                  <c:v>…</c:v>
                </c:pt>
              </c:strCache>
            </c:strRef>
          </c:tx>
          <c:spPr>
            <a:solidFill>
              <a:schemeClr val="accent4">
                <a:lumMod val="8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Fiscal'!$M$45:$Q$45</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15-E5C1-4A0F-BA3B-683B442BFA80}"/>
            </c:ext>
          </c:extLst>
        </c:ser>
        <c:ser>
          <c:idx val="22"/>
          <c:order val="22"/>
          <c:tx>
            <c:strRef>
              <c:f>'KPI Fiscal'!$L$46</c:f>
              <c:strCache>
                <c:ptCount val="1"/>
                <c:pt idx="0">
                  <c:v>…</c:v>
                </c:pt>
              </c:strCache>
            </c:strRef>
          </c:tx>
          <c:spPr>
            <a:solidFill>
              <a:schemeClr val="accent5">
                <a:lumMod val="8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Fiscal'!$M$46:$Q$46</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16-E5C1-4A0F-BA3B-683B442BFA80}"/>
            </c:ext>
          </c:extLst>
        </c:ser>
        <c:ser>
          <c:idx val="23"/>
          <c:order val="23"/>
          <c:tx>
            <c:strRef>
              <c:f>'KPI Fiscal'!$L$47</c:f>
              <c:strCache>
                <c:ptCount val="1"/>
                <c:pt idx="0">
                  <c:v>…</c:v>
                </c:pt>
              </c:strCache>
            </c:strRef>
          </c:tx>
          <c:spPr>
            <a:solidFill>
              <a:schemeClr val="accent6">
                <a:lumMod val="8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Fiscal'!$M$47:$Q$47</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17-E5C1-4A0F-BA3B-683B442BFA80}"/>
            </c:ext>
          </c:extLst>
        </c:ser>
        <c:ser>
          <c:idx val="24"/>
          <c:order val="24"/>
          <c:tx>
            <c:strRef>
              <c:f>'KPI Fiscal'!$L$48</c:f>
              <c:strCache>
                <c:ptCount val="1"/>
                <c:pt idx="0">
                  <c:v>…</c:v>
                </c:pt>
              </c:strCache>
            </c:strRef>
          </c:tx>
          <c:spPr>
            <a:solidFill>
              <a:schemeClr val="accent1">
                <a:lumMod val="60000"/>
                <a:lumOff val="4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Fiscal'!$M$48:$Q$48</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18-E5C1-4A0F-BA3B-683B442BFA80}"/>
            </c:ext>
          </c:extLst>
        </c:ser>
        <c:ser>
          <c:idx val="25"/>
          <c:order val="25"/>
          <c:tx>
            <c:strRef>
              <c:f>'KPI Fiscal'!$L$49</c:f>
              <c:strCache>
                <c:ptCount val="1"/>
                <c:pt idx="0">
                  <c:v>…</c:v>
                </c:pt>
              </c:strCache>
            </c:strRef>
          </c:tx>
          <c:spPr>
            <a:solidFill>
              <a:schemeClr val="accent2">
                <a:lumMod val="60000"/>
                <a:lumOff val="4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Fiscal'!$M$49:$Q$49</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19-E5C1-4A0F-BA3B-683B442BFA80}"/>
            </c:ext>
          </c:extLst>
        </c:ser>
        <c:ser>
          <c:idx val="26"/>
          <c:order val="26"/>
          <c:tx>
            <c:strRef>
              <c:f>'KPI Fiscal'!$L$50</c:f>
              <c:strCache>
                <c:ptCount val="1"/>
                <c:pt idx="0">
                  <c:v>…</c:v>
                </c:pt>
              </c:strCache>
            </c:strRef>
          </c:tx>
          <c:spPr>
            <a:solidFill>
              <a:schemeClr val="accent3">
                <a:lumMod val="60000"/>
                <a:lumOff val="4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Fiscal'!$M$50:$Q$50</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1A-E5C1-4A0F-BA3B-683B442BFA80}"/>
            </c:ext>
          </c:extLst>
        </c:ser>
        <c:ser>
          <c:idx val="27"/>
          <c:order val="27"/>
          <c:tx>
            <c:strRef>
              <c:f>'KPI Fiscal'!$L$51</c:f>
              <c:strCache>
                <c:ptCount val="1"/>
                <c:pt idx="0">
                  <c:v>…</c:v>
                </c:pt>
              </c:strCache>
            </c:strRef>
          </c:tx>
          <c:spPr>
            <a:solidFill>
              <a:schemeClr val="accent4">
                <a:lumMod val="60000"/>
                <a:lumOff val="4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Fiscal'!$M$51:$Q$51</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1B-E5C1-4A0F-BA3B-683B442BFA80}"/>
            </c:ext>
          </c:extLst>
        </c:ser>
        <c:ser>
          <c:idx val="28"/>
          <c:order val="28"/>
          <c:tx>
            <c:strRef>
              <c:f>'KPI Fiscal'!$L$52</c:f>
              <c:strCache>
                <c:ptCount val="1"/>
                <c:pt idx="0">
                  <c:v>…</c:v>
                </c:pt>
              </c:strCache>
            </c:strRef>
          </c:tx>
          <c:spPr>
            <a:solidFill>
              <a:schemeClr val="accent5">
                <a:lumMod val="60000"/>
                <a:lumOff val="4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Fiscal'!$M$52:$Q$52</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1C-E5C1-4A0F-BA3B-683B442BFA80}"/>
            </c:ext>
          </c:extLst>
        </c:ser>
        <c:ser>
          <c:idx val="29"/>
          <c:order val="29"/>
          <c:tx>
            <c:strRef>
              <c:f>'KPI Fiscal'!$L$53</c:f>
              <c:strCache>
                <c:ptCount val="1"/>
                <c:pt idx="0">
                  <c:v>…</c:v>
                </c:pt>
              </c:strCache>
            </c:strRef>
          </c:tx>
          <c:spPr>
            <a:solidFill>
              <a:schemeClr val="accent6">
                <a:lumMod val="60000"/>
                <a:lumOff val="4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Fiscal'!$M$53:$Q$53</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1D-E5C1-4A0F-BA3B-683B442BFA80}"/>
            </c:ext>
          </c:extLst>
        </c:ser>
        <c:ser>
          <c:idx val="30"/>
          <c:order val="30"/>
          <c:tx>
            <c:strRef>
              <c:f>'KPI Fiscal'!$L$54</c:f>
              <c:strCache>
                <c:ptCount val="1"/>
                <c:pt idx="0">
                  <c:v>…</c:v>
                </c:pt>
              </c:strCache>
            </c:strRef>
          </c:tx>
          <c:spPr>
            <a:solidFill>
              <a:schemeClr val="accent1">
                <a:lumMod val="5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Fiscal'!$M$54:$Q$54</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1E-E5C1-4A0F-BA3B-683B442BFA80}"/>
            </c:ext>
          </c:extLst>
        </c:ser>
        <c:ser>
          <c:idx val="31"/>
          <c:order val="31"/>
          <c:tx>
            <c:strRef>
              <c:f>'KPI Fiscal'!$L$55</c:f>
              <c:strCache>
                <c:ptCount val="1"/>
                <c:pt idx="0">
                  <c:v>…</c:v>
                </c:pt>
              </c:strCache>
            </c:strRef>
          </c:tx>
          <c:spPr>
            <a:solidFill>
              <a:schemeClr val="accent2">
                <a:lumMod val="5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Fiscal'!$M$55:$Q$55</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1F-E5C1-4A0F-BA3B-683B442BFA80}"/>
            </c:ext>
          </c:extLst>
        </c:ser>
        <c:ser>
          <c:idx val="32"/>
          <c:order val="32"/>
          <c:tx>
            <c:strRef>
              <c:f>'KPI Fiscal'!$L$56</c:f>
              <c:strCache>
                <c:ptCount val="1"/>
                <c:pt idx="0">
                  <c:v>…</c:v>
                </c:pt>
              </c:strCache>
            </c:strRef>
          </c:tx>
          <c:spPr>
            <a:solidFill>
              <a:schemeClr val="accent3">
                <a:lumMod val="5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Fiscal'!$M$56:$Q$56</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20-E5C1-4A0F-BA3B-683B442BFA80}"/>
            </c:ext>
          </c:extLst>
        </c:ser>
        <c:ser>
          <c:idx val="33"/>
          <c:order val="33"/>
          <c:tx>
            <c:strRef>
              <c:f>'KPI Fiscal'!$L$57</c:f>
              <c:strCache>
                <c:ptCount val="1"/>
                <c:pt idx="0">
                  <c:v>…</c:v>
                </c:pt>
              </c:strCache>
            </c:strRef>
          </c:tx>
          <c:spPr>
            <a:solidFill>
              <a:schemeClr val="accent4">
                <a:lumMod val="5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Fiscal'!$M$57:$Q$57</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21-E5C1-4A0F-BA3B-683B442BFA80}"/>
            </c:ext>
          </c:extLst>
        </c:ser>
        <c:ser>
          <c:idx val="34"/>
          <c:order val="34"/>
          <c:tx>
            <c:strRef>
              <c:f>'KPI Fiscal'!$L$58</c:f>
              <c:strCache>
                <c:ptCount val="1"/>
                <c:pt idx="0">
                  <c:v>…</c:v>
                </c:pt>
              </c:strCache>
            </c:strRef>
          </c:tx>
          <c:spPr>
            <a:solidFill>
              <a:schemeClr val="accent5">
                <a:lumMod val="5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Fiscal'!$M$58:$Q$58</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22-E5C1-4A0F-BA3B-683B442BFA80}"/>
            </c:ext>
          </c:extLst>
        </c:ser>
        <c:ser>
          <c:idx val="35"/>
          <c:order val="35"/>
          <c:tx>
            <c:strRef>
              <c:f>'KPI Fiscal'!$L$59</c:f>
              <c:strCache>
                <c:ptCount val="1"/>
                <c:pt idx="0">
                  <c:v>…</c:v>
                </c:pt>
              </c:strCache>
            </c:strRef>
          </c:tx>
          <c:spPr>
            <a:solidFill>
              <a:schemeClr val="accent6">
                <a:lumMod val="5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Fiscal'!$M$59:$Q$59</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23-E5C1-4A0F-BA3B-683B442BFA80}"/>
            </c:ext>
          </c:extLst>
        </c:ser>
        <c:ser>
          <c:idx val="36"/>
          <c:order val="36"/>
          <c:tx>
            <c:strRef>
              <c:f>'KPI Fiscal'!$L$60</c:f>
              <c:strCache>
                <c:ptCount val="1"/>
                <c:pt idx="0">
                  <c:v>…</c:v>
                </c:pt>
              </c:strCache>
            </c:strRef>
          </c:tx>
          <c:spPr>
            <a:solidFill>
              <a:schemeClr val="accent1">
                <a:lumMod val="70000"/>
                <a:lumOff val="3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Fiscal'!$M$60:$Q$60</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24-E5C1-4A0F-BA3B-683B442BFA80}"/>
            </c:ext>
          </c:extLst>
        </c:ser>
        <c:ser>
          <c:idx val="37"/>
          <c:order val="37"/>
          <c:tx>
            <c:strRef>
              <c:f>'KPI Fiscal'!$L$61</c:f>
              <c:strCache>
                <c:ptCount val="1"/>
                <c:pt idx="0">
                  <c:v>…</c:v>
                </c:pt>
              </c:strCache>
            </c:strRef>
          </c:tx>
          <c:spPr>
            <a:solidFill>
              <a:schemeClr val="accent2">
                <a:lumMod val="70000"/>
                <a:lumOff val="30000"/>
              </a:schemeClr>
            </a:solidFill>
            <a:ln>
              <a:noFill/>
            </a:ln>
            <a:effectLst/>
          </c:spPr>
          <c:invertIfNegative val="0"/>
          <c:cat>
            <c:strRef>
              <c:f>'KPI Fiscal'!$M$23:$Q$23</c:f>
              <c:strCache>
                <c:ptCount val="5"/>
                <c:pt idx="0">
                  <c:v>Fiscal Year 1</c:v>
                </c:pt>
                <c:pt idx="1">
                  <c:v>Fiscal Year 2</c:v>
                </c:pt>
                <c:pt idx="2">
                  <c:v>Fiscal Year 3</c:v>
                </c:pt>
                <c:pt idx="3">
                  <c:v>Fiscal Year 4</c:v>
                </c:pt>
                <c:pt idx="4">
                  <c:v>Fiscal Year 5</c:v>
                </c:pt>
              </c:strCache>
            </c:strRef>
          </c:cat>
          <c:val>
            <c:numRef>
              <c:f>'KPI Fiscal'!$M$61:$Q$61</c:f>
              <c:numCache>
                <c:formatCode>#,##0</c:formatCode>
                <c:ptCount val="5"/>
                <c:pt idx="0">
                  <c:v>0</c:v>
                </c:pt>
                <c:pt idx="1">
                  <c:v>0</c:v>
                </c:pt>
                <c:pt idx="2">
                  <c:v>0</c:v>
                </c:pt>
                <c:pt idx="3">
                  <c:v>0</c:v>
                </c:pt>
                <c:pt idx="4">
                  <c:v>0</c:v>
                </c:pt>
              </c:numCache>
            </c:numRef>
          </c:val>
          <c:extLst xmlns:c16r2="http://schemas.microsoft.com/office/drawing/2015/06/chart">
            <c:ext xmlns:c16="http://schemas.microsoft.com/office/drawing/2014/chart" uri="{C3380CC4-5D6E-409C-BE32-E72D297353CC}">
              <c16:uniqueId val="{00000025-E5C1-4A0F-BA3B-683B442BFA80}"/>
            </c:ext>
          </c:extLst>
        </c:ser>
        <c:dLbls>
          <c:showLegendKey val="0"/>
          <c:showVal val="0"/>
          <c:showCatName val="0"/>
          <c:showSerName val="0"/>
          <c:showPercent val="0"/>
          <c:showBubbleSize val="0"/>
        </c:dLbls>
        <c:gapWidth val="150"/>
        <c:overlap val="100"/>
        <c:axId val="134942080"/>
        <c:axId val="134947968"/>
      </c:barChart>
      <c:catAx>
        <c:axId val="13494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4947968"/>
        <c:crosses val="autoZero"/>
        <c:auto val="1"/>
        <c:lblAlgn val="ctr"/>
        <c:lblOffset val="100"/>
        <c:noMultiLvlLbl val="0"/>
      </c:catAx>
      <c:valAx>
        <c:axId val="134947968"/>
        <c:scaling>
          <c:orientation val="minMax"/>
        </c:scaling>
        <c:delete val="0"/>
        <c:axPos val="l"/>
        <c:majorGridlines>
          <c:spPr>
            <a:ln w="9525" cap="flat" cmpd="sng" algn="ctr">
              <a:solidFill>
                <a:schemeClr val="tx1">
                  <a:lumMod val="15000"/>
                  <a:lumOff val="85000"/>
                </a:schemeClr>
              </a:solidFill>
              <a:round/>
            </a:ln>
            <a:effectLst/>
          </c:spPr>
        </c:majorGridlines>
        <c:numFmt formatCode="#,##0\ &quot;€&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349420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image" Target="../media/image1.png"/><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xdr:col>
      <xdr:colOff>9072</xdr:colOff>
      <xdr:row>3</xdr:row>
      <xdr:rowOff>0</xdr:rowOff>
    </xdr:from>
    <xdr:to>
      <xdr:col>1</xdr:col>
      <xdr:colOff>708896</xdr:colOff>
      <xdr:row>5</xdr:row>
      <xdr:rowOff>98255</xdr:rowOff>
    </xdr:to>
    <xdr:pic>
      <xdr:nvPicPr>
        <xdr:cNvPr id="2" name="Image 1">
          <a:extLst>
            <a:ext uri="{FF2B5EF4-FFF2-40B4-BE49-F238E27FC236}">
              <a16:creationId xmlns:a16="http://schemas.microsoft.com/office/drawing/2014/main" xmlns="" id="{ABE85E27-0C55-4A9E-8BE8-D5B01DFFB2A2}"/>
            </a:ext>
          </a:extLst>
        </xdr:cNvPr>
        <xdr:cNvPicPr>
          <a:picLocks noChangeAspect="1"/>
        </xdr:cNvPicPr>
      </xdr:nvPicPr>
      <xdr:blipFill>
        <a:blip xmlns:r="http://schemas.openxmlformats.org/officeDocument/2006/relationships" r:embed="rId1"/>
        <a:stretch>
          <a:fillRect/>
        </a:stretch>
      </xdr:blipFill>
      <xdr:spPr>
        <a:xfrm>
          <a:off x="1101272" y="762000"/>
          <a:ext cx="699824" cy="479255"/>
        </a:xfrm>
        <a:prstGeom prst="rect">
          <a:avLst/>
        </a:prstGeom>
      </xdr:spPr>
    </xdr:pic>
    <xdr:clientData/>
  </xdr:twoCellAnchor>
  <xdr:twoCellAnchor>
    <xdr:from>
      <xdr:col>21</xdr:col>
      <xdr:colOff>41561</xdr:colOff>
      <xdr:row>14</xdr:row>
      <xdr:rowOff>74056</xdr:rowOff>
    </xdr:from>
    <xdr:to>
      <xdr:col>32</xdr:col>
      <xdr:colOff>161635</xdr:colOff>
      <xdr:row>39</xdr:row>
      <xdr:rowOff>115454</xdr:rowOff>
    </xdr:to>
    <xdr:graphicFrame macro="">
      <xdr:nvGraphicFramePr>
        <xdr:cNvPr id="3" name="Graphique 2">
          <a:extLst>
            <a:ext uri="{FF2B5EF4-FFF2-40B4-BE49-F238E27FC236}">
              <a16:creationId xmlns:a16="http://schemas.microsoft.com/office/drawing/2014/main" xmlns="" id="{3FB13619-1FC3-4E6F-9B3A-DB51C40F5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644072</xdr:colOff>
      <xdr:row>109</xdr:row>
      <xdr:rowOff>135056</xdr:rowOff>
    </xdr:from>
    <xdr:to>
      <xdr:col>28</xdr:col>
      <xdr:colOff>517924</xdr:colOff>
      <xdr:row>138</xdr:row>
      <xdr:rowOff>81642</xdr:rowOff>
    </xdr:to>
    <xdr:graphicFrame macro="">
      <xdr:nvGraphicFramePr>
        <xdr:cNvPr id="9" name="Graphique 8">
          <a:extLst>
            <a:ext uri="{FF2B5EF4-FFF2-40B4-BE49-F238E27FC236}">
              <a16:creationId xmlns:a16="http://schemas.microsoft.com/office/drawing/2014/main" xmlns="" id="{095FC0E8-3E6D-4917-AA93-272BECDC4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662624</xdr:colOff>
      <xdr:row>142</xdr:row>
      <xdr:rowOff>24987</xdr:rowOff>
    </xdr:from>
    <xdr:to>
      <xdr:col>28</xdr:col>
      <xdr:colOff>577272</xdr:colOff>
      <xdr:row>165</xdr:row>
      <xdr:rowOff>106960</xdr:rowOff>
    </xdr:to>
    <xdr:graphicFrame macro="">
      <xdr:nvGraphicFramePr>
        <xdr:cNvPr id="10" name="Graphique 9">
          <a:extLst>
            <a:ext uri="{FF2B5EF4-FFF2-40B4-BE49-F238E27FC236}">
              <a16:creationId xmlns:a16="http://schemas.microsoft.com/office/drawing/2014/main" xmlns="" id="{012B5EF4-EC59-414A-9BCB-E71A39D82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190506</xdr:colOff>
      <xdr:row>142</xdr:row>
      <xdr:rowOff>27462</xdr:rowOff>
    </xdr:from>
    <xdr:to>
      <xdr:col>37</xdr:col>
      <xdr:colOff>580577</xdr:colOff>
      <xdr:row>165</xdr:row>
      <xdr:rowOff>109435</xdr:rowOff>
    </xdr:to>
    <xdr:graphicFrame macro="">
      <xdr:nvGraphicFramePr>
        <xdr:cNvPr id="11" name="Graphique 10">
          <a:extLst>
            <a:ext uri="{FF2B5EF4-FFF2-40B4-BE49-F238E27FC236}">
              <a16:creationId xmlns:a16="http://schemas.microsoft.com/office/drawing/2014/main" xmlns="" id="{8226BD72-ECBF-49F4-8658-D5C6CC7E6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691490</xdr:colOff>
      <xdr:row>166</xdr:row>
      <xdr:rowOff>118175</xdr:rowOff>
    </xdr:from>
    <xdr:to>
      <xdr:col>28</xdr:col>
      <xdr:colOff>611909</xdr:colOff>
      <xdr:row>184</xdr:row>
      <xdr:rowOff>193386</xdr:rowOff>
    </xdr:to>
    <xdr:graphicFrame macro="">
      <xdr:nvGraphicFramePr>
        <xdr:cNvPr id="13" name="Graphique 12">
          <a:extLst>
            <a:ext uri="{FF2B5EF4-FFF2-40B4-BE49-F238E27FC236}">
              <a16:creationId xmlns:a16="http://schemas.microsoft.com/office/drawing/2014/main" xmlns="" id="{23268513-D359-49E9-A3D2-2C25BAA4D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697015</xdr:colOff>
      <xdr:row>209</xdr:row>
      <xdr:rowOff>59955</xdr:rowOff>
    </xdr:from>
    <xdr:to>
      <xdr:col>37</xdr:col>
      <xdr:colOff>406400</xdr:colOff>
      <xdr:row>227</xdr:row>
      <xdr:rowOff>165183</xdr:rowOff>
    </xdr:to>
    <xdr:graphicFrame macro="">
      <xdr:nvGraphicFramePr>
        <xdr:cNvPr id="14" name="Graphique 13">
          <a:extLst>
            <a:ext uri="{FF2B5EF4-FFF2-40B4-BE49-F238E27FC236}">
              <a16:creationId xmlns:a16="http://schemas.microsoft.com/office/drawing/2014/main" xmlns="" id="{A752C604-C1F1-4B14-B1BC-51019A559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1282699</xdr:colOff>
      <xdr:row>209</xdr:row>
      <xdr:rowOff>68696</xdr:rowOff>
    </xdr:from>
    <xdr:to>
      <xdr:col>27</xdr:col>
      <xdr:colOff>523287</xdr:colOff>
      <xdr:row>230</xdr:row>
      <xdr:rowOff>88900</xdr:rowOff>
    </xdr:to>
    <xdr:graphicFrame macro="">
      <xdr:nvGraphicFramePr>
        <xdr:cNvPr id="16" name="Graphique 15">
          <a:extLst>
            <a:ext uri="{FF2B5EF4-FFF2-40B4-BE49-F238E27FC236}">
              <a16:creationId xmlns:a16="http://schemas.microsoft.com/office/drawing/2014/main" xmlns="" id="{B096C0F5-C3F8-4526-9293-02D82E502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87313</xdr:colOff>
      <xdr:row>47</xdr:row>
      <xdr:rowOff>104775</xdr:rowOff>
    </xdr:from>
    <xdr:to>
      <xdr:col>32</xdr:col>
      <xdr:colOff>317500</xdr:colOff>
      <xdr:row>69</xdr:row>
      <xdr:rowOff>111125</xdr:rowOff>
    </xdr:to>
    <xdr:graphicFrame macro="">
      <xdr:nvGraphicFramePr>
        <xdr:cNvPr id="4" name="Graphique 3">
          <a:extLst>
            <a:ext uri="{FF2B5EF4-FFF2-40B4-BE49-F238E27FC236}">
              <a16:creationId xmlns:a16="http://schemas.microsoft.com/office/drawing/2014/main" xmlns="" id="{8448D92A-2B0E-400D-807A-3ACEC99236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29</xdr:col>
      <xdr:colOff>225134</xdr:colOff>
      <xdr:row>166</xdr:row>
      <xdr:rowOff>117764</xdr:rowOff>
    </xdr:from>
    <xdr:to>
      <xdr:col>37</xdr:col>
      <xdr:colOff>640193</xdr:colOff>
      <xdr:row>187</xdr:row>
      <xdr:rowOff>103909</xdr:rowOff>
    </xdr:to>
    <xdr:graphicFrame macro="">
      <xdr:nvGraphicFramePr>
        <xdr:cNvPr id="5" name="Graphique 4">
          <a:extLst>
            <a:ext uri="{FF2B5EF4-FFF2-40B4-BE49-F238E27FC236}">
              <a16:creationId xmlns:a16="http://schemas.microsoft.com/office/drawing/2014/main" xmlns="" id="{4E0A87EF-0689-4522-A78D-7928975E3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9072</xdr:colOff>
      <xdr:row>3</xdr:row>
      <xdr:rowOff>0</xdr:rowOff>
    </xdr:from>
    <xdr:to>
      <xdr:col>1</xdr:col>
      <xdr:colOff>708896</xdr:colOff>
      <xdr:row>5</xdr:row>
      <xdr:rowOff>98255</xdr:rowOff>
    </xdr:to>
    <xdr:pic>
      <xdr:nvPicPr>
        <xdr:cNvPr id="2" name="Image 1">
          <a:extLst>
            <a:ext uri="{FF2B5EF4-FFF2-40B4-BE49-F238E27FC236}">
              <a16:creationId xmlns:a16="http://schemas.microsoft.com/office/drawing/2014/main" xmlns="" id="{DC71F04E-9BDD-4DB3-812D-124CD7B49AED}"/>
            </a:ext>
          </a:extLst>
        </xdr:cNvPr>
        <xdr:cNvPicPr>
          <a:picLocks noChangeAspect="1"/>
        </xdr:cNvPicPr>
      </xdr:nvPicPr>
      <xdr:blipFill>
        <a:blip xmlns:r="http://schemas.openxmlformats.org/officeDocument/2006/relationships" r:embed="rId1"/>
        <a:stretch>
          <a:fillRect/>
        </a:stretch>
      </xdr:blipFill>
      <xdr:spPr>
        <a:xfrm>
          <a:off x="1101272" y="762000"/>
          <a:ext cx="699824" cy="479255"/>
        </a:xfrm>
        <a:prstGeom prst="rect">
          <a:avLst/>
        </a:prstGeom>
      </xdr:spPr>
    </xdr:pic>
    <xdr:clientData/>
  </xdr:twoCellAnchor>
  <xdr:twoCellAnchor>
    <xdr:from>
      <xdr:col>19</xdr:col>
      <xdr:colOff>25152</xdr:colOff>
      <xdr:row>8</xdr:row>
      <xdr:rowOff>148441</xdr:rowOff>
    </xdr:from>
    <xdr:to>
      <xdr:col>26</xdr:col>
      <xdr:colOff>130506</xdr:colOff>
      <xdr:row>26</xdr:row>
      <xdr:rowOff>178128</xdr:rowOff>
    </xdr:to>
    <xdr:graphicFrame macro="">
      <xdr:nvGraphicFramePr>
        <xdr:cNvPr id="3" name="Graphique 2">
          <a:extLst>
            <a:ext uri="{FF2B5EF4-FFF2-40B4-BE49-F238E27FC236}">
              <a16:creationId xmlns:a16="http://schemas.microsoft.com/office/drawing/2014/main" xmlns="" id="{CB520702-08B9-4A57-834B-6E8DEA423B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719791</xdr:colOff>
      <xdr:row>71</xdr:row>
      <xdr:rowOff>22678</xdr:rowOff>
    </xdr:from>
    <xdr:to>
      <xdr:col>26</xdr:col>
      <xdr:colOff>264885</xdr:colOff>
      <xdr:row>93</xdr:row>
      <xdr:rowOff>161471</xdr:rowOff>
    </xdr:to>
    <xdr:graphicFrame macro="">
      <xdr:nvGraphicFramePr>
        <xdr:cNvPr id="4" name="Graphique 3">
          <a:extLst>
            <a:ext uri="{FF2B5EF4-FFF2-40B4-BE49-F238E27FC236}">
              <a16:creationId xmlns:a16="http://schemas.microsoft.com/office/drawing/2014/main" xmlns="" id="{C6352C32-7994-4C0F-B3FB-9B0B39B266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703035</xdr:colOff>
      <xdr:row>100</xdr:row>
      <xdr:rowOff>32204</xdr:rowOff>
    </xdr:from>
    <xdr:to>
      <xdr:col>25</xdr:col>
      <xdr:colOff>292553</xdr:colOff>
      <xdr:row>122</xdr:row>
      <xdr:rowOff>117929</xdr:rowOff>
    </xdr:to>
    <xdr:graphicFrame macro="">
      <xdr:nvGraphicFramePr>
        <xdr:cNvPr id="5" name="Graphique 4">
          <a:extLst>
            <a:ext uri="{FF2B5EF4-FFF2-40B4-BE49-F238E27FC236}">
              <a16:creationId xmlns:a16="http://schemas.microsoft.com/office/drawing/2014/main" xmlns="" id="{79C11A7A-9BD1-4A14-90F1-B424B4520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510268</xdr:colOff>
      <xdr:row>193</xdr:row>
      <xdr:rowOff>77561</xdr:rowOff>
    </xdr:from>
    <xdr:to>
      <xdr:col>29</xdr:col>
      <xdr:colOff>38554</xdr:colOff>
      <xdr:row>212</xdr:row>
      <xdr:rowOff>74839</xdr:rowOff>
    </xdr:to>
    <xdr:graphicFrame macro="">
      <xdr:nvGraphicFramePr>
        <xdr:cNvPr id="9" name="Graphique 8">
          <a:extLst>
            <a:ext uri="{FF2B5EF4-FFF2-40B4-BE49-F238E27FC236}">
              <a16:creationId xmlns:a16="http://schemas.microsoft.com/office/drawing/2014/main" xmlns="" id="{5C48FC5A-262E-4184-B8C8-B171A5231C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330174</xdr:colOff>
      <xdr:row>166</xdr:row>
      <xdr:rowOff>13074</xdr:rowOff>
    </xdr:from>
    <xdr:to>
      <xdr:col>30</xdr:col>
      <xdr:colOff>138633</xdr:colOff>
      <xdr:row>189</xdr:row>
      <xdr:rowOff>108324</xdr:rowOff>
    </xdr:to>
    <xdr:graphicFrame macro="">
      <xdr:nvGraphicFramePr>
        <xdr:cNvPr id="11" name="Graphique 10">
          <a:extLst>
            <a:ext uri="{FF2B5EF4-FFF2-40B4-BE49-F238E27FC236}">
              <a16:creationId xmlns:a16="http://schemas.microsoft.com/office/drawing/2014/main" xmlns="" id="{7C36F273-745F-4CC2-BC4D-E248971F6B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276733</xdr:colOff>
      <xdr:row>123</xdr:row>
      <xdr:rowOff>167099</xdr:rowOff>
    </xdr:from>
    <xdr:to>
      <xdr:col>23</xdr:col>
      <xdr:colOff>566788</xdr:colOff>
      <xdr:row>152</xdr:row>
      <xdr:rowOff>70510</xdr:rowOff>
    </xdr:to>
    <xdr:graphicFrame macro="">
      <xdr:nvGraphicFramePr>
        <xdr:cNvPr id="16" name="Graphique 15">
          <a:extLst>
            <a:ext uri="{FF2B5EF4-FFF2-40B4-BE49-F238E27FC236}">
              <a16:creationId xmlns:a16="http://schemas.microsoft.com/office/drawing/2014/main" xmlns="" id="{C3240EA3-706D-4831-85B0-8291F49D9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57898</xdr:colOff>
      <xdr:row>123</xdr:row>
      <xdr:rowOff>172010</xdr:rowOff>
    </xdr:from>
    <xdr:to>
      <xdr:col>34</xdr:col>
      <xdr:colOff>347382</xdr:colOff>
      <xdr:row>157</xdr:row>
      <xdr:rowOff>131535</xdr:rowOff>
    </xdr:to>
    <xdr:graphicFrame macro="">
      <xdr:nvGraphicFramePr>
        <xdr:cNvPr id="10" name="Graphique 9">
          <a:extLst>
            <a:ext uri="{FF2B5EF4-FFF2-40B4-BE49-F238E27FC236}">
              <a16:creationId xmlns:a16="http://schemas.microsoft.com/office/drawing/2014/main" xmlns="" id="{94B047A7-E658-461D-83EB-70292151C7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334756</xdr:colOff>
      <xdr:row>100</xdr:row>
      <xdr:rowOff>26091</xdr:rowOff>
    </xdr:from>
    <xdr:to>
      <xdr:col>33</xdr:col>
      <xdr:colOff>111815</xdr:colOff>
      <xdr:row>122</xdr:row>
      <xdr:rowOff>68194</xdr:rowOff>
    </xdr:to>
    <xdr:graphicFrame macro="">
      <xdr:nvGraphicFramePr>
        <xdr:cNvPr id="7" name="Graphique 6">
          <a:extLst>
            <a:ext uri="{FF2B5EF4-FFF2-40B4-BE49-F238E27FC236}">
              <a16:creationId xmlns:a16="http://schemas.microsoft.com/office/drawing/2014/main" xmlns="" id="{D333CB29-B11A-488D-9718-91B8B93C77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62266</xdr:colOff>
      <xdr:row>30</xdr:row>
      <xdr:rowOff>184561</xdr:rowOff>
    </xdr:from>
    <xdr:to>
      <xdr:col>33</xdr:col>
      <xdr:colOff>519546</xdr:colOff>
      <xdr:row>59</xdr:row>
      <xdr:rowOff>150090</xdr:rowOff>
    </xdr:to>
    <xdr:graphicFrame macro="">
      <xdr:nvGraphicFramePr>
        <xdr:cNvPr id="6" name="Graphique 5">
          <a:extLst>
            <a:ext uri="{FF2B5EF4-FFF2-40B4-BE49-F238E27FC236}">
              <a16:creationId xmlns:a16="http://schemas.microsoft.com/office/drawing/2014/main" xmlns="" id="{15269B1C-8254-4B83-ADC5-F51CD02B1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ffinefich03\UtilisateursConcerto$\Users\Philippe%20PIERI\Documents\SYNTYS\Syntys%20-%20Businesses%20plans\Syntys%20A&amp;E%20-%20Businesses%20plans\SYNTYS_Business_Valuation___26%20Ao&#251;t%202008.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ffinefich03\UtilisateursConcerto$\Documents%20and%20Settings\Administrator\Local%20Settings\Temporary%20Internet%20Files\OLK18\Ipswitch%20Business%20Valuation%20V1.5%20-%2010-06-200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llecaudey/Dropbox/INTO%20LOGISTICS%202014/S/PS20_Outils%20Excel/Business%20Plan/20140101_BP%20V%200.1%20Oxim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IntoLogistics/01%20-%20BP%20201704%20V.1.6-%20100M%20-%20Intologistic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jets/Outils%20internes/BP2R%20-%20Outil%20benchmark.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1 CAPM "/>
      <sheetName val=" Balance Sheet"/>
      <sheetName val="Hist Op"/>
      <sheetName val=" Normal"/>
      <sheetName val="Changes in Historic P&amp;L"/>
      <sheetName val="Assump"/>
      <sheetName val="Ex2  Forecast"/>
      <sheetName val="Debt Amortization"/>
      <sheetName val="Selling &amp; G&amp;A Expenses"/>
      <sheetName val="Subscriber Customer List"/>
      <sheetName val="E4 Advertising Customer List"/>
      <sheetName val="Amortization Tax Benefit "/>
      <sheetName val="Assembled Workforce"/>
      <sheetName val="Valuation Masthead-Trade Name"/>
      <sheetName val="Amortiz of Masthead Tax Bene"/>
      <sheetName val="Depreciation incl. Cap Addition"/>
      <sheetName val="E6ADepreciation Existing Assets"/>
      <sheetName val="Return on Requisite Asse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4Reconcil. of DCF, GPCM &amp; DMDM"/>
      <sheetName val=" Balance Sheet"/>
      <sheetName val="Hist Op"/>
      <sheetName val=" Normal"/>
      <sheetName val="WACC Alpha"/>
      <sheetName val="Ex1 CAPM "/>
      <sheetName val="DMDM"/>
      <sheetName val="Ex2  Forecast"/>
      <sheetName val="Ex 3 DCF"/>
      <sheetName val="Assump"/>
      <sheetName val="Changes in Historic P&amp;L"/>
      <sheetName val="Tax"/>
      <sheetName val="Depreciation incl. Cap Addition"/>
      <sheetName val="E6ADepreciation Existing Assets"/>
      <sheetName val="Debt Amortization - No debt"/>
      <sheetName val="Financial Data"/>
      <sheetName val="Trading Multiples"/>
      <sheetName val="Operating Statistics"/>
      <sheetName val="Implied Valuation"/>
      <sheetName val="Inputs"/>
      <sheetName val="Simplified - WACC"/>
      <sheetName val="Preferred Stock Summary - No ps"/>
      <sheetName val="Valuation Reconciliation - Opti"/>
      <sheetName val="Selling &amp; G&amp;A Expenses - Tb chg"/>
      <sheetName val="Subscriber Customer List"/>
      <sheetName val="E4 Advertising Customer List"/>
      <sheetName val="Amortization Tax Benefit "/>
      <sheetName val="Assembled Workforce"/>
      <sheetName val="Valuation Masthead-Trade Name"/>
      <sheetName val="Amortiz of Masthead Tax Bene"/>
      <sheetName val="Return on Requisite Assets - N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Parameters"/>
      <sheetName val="Summary"/>
      <sheetName val="Investment"/>
      <sheetName val="Depreciation"/>
      <sheetName val="Financing"/>
      <sheetName val="Income"/>
      <sheetName val="HR Costs"/>
      <sheetName val="Costs View"/>
      <sheetName val="Production"/>
      <sheetName val="Hypothèses Marketing"/>
      <sheetName val="CA OB 2014-2018"/>
      <sheetName val="Liquidity"/>
      <sheetName val="Financial statements"/>
      <sheetName val="Cash"/>
      <sheetName val="Valorisation"/>
      <sheetName val="Profitability"/>
      <sheetName val="Ratios"/>
      <sheetName val="Debt"/>
      <sheetName val="Sensitivity"/>
      <sheetName val="Ratios financiers"/>
      <sheetName val="CA OS 2013"/>
      <sheetName val="CA OS 2014"/>
      <sheetName val="CA OS 2015"/>
      <sheetName val="CA OS 2016"/>
      <sheetName val=" CA OS"/>
      <sheetName val=" CA OB"/>
      <sheetName val="Paramètres OS,OB"/>
    </sheetNames>
    <sheetDataSet>
      <sheetData sheetId="0"/>
      <sheetData sheetId="1"/>
      <sheetData sheetId="2"/>
      <sheetData sheetId="3"/>
      <sheetData sheetId="4"/>
      <sheetData sheetId="5">
        <row r="8">
          <cell r="B8" t="str">
            <v>Actionnaires historiques</v>
          </cell>
        </row>
      </sheetData>
      <sheetData sheetId="6"/>
      <sheetData sheetId="7"/>
      <sheetData sheetId="8"/>
      <sheetData sheetId="9"/>
      <sheetData sheetId="10"/>
      <sheetData sheetId="11"/>
      <sheetData sheetId="12"/>
      <sheetData sheetId="13"/>
      <sheetData sheetId="14"/>
      <sheetData sheetId="15"/>
      <sheetData sheetId="16">
        <row r="37">
          <cell r="E37">
            <v>-3.1503609540995181E-2</v>
          </cell>
        </row>
      </sheetData>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u"/>
      <sheetName val="Instructions"/>
      <sheetName val="Adaptation CA"/>
      <sheetName val="Adaptation Couts"/>
      <sheetName val="Données de base"/>
      <sheetName val="Sales Ramp-Up"/>
      <sheetName val="Key Indicators"/>
      <sheetName val="1.Summary EN"/>
      <sheetName val="2.Financial statements EN"/>
      <sheetName val="3.Valorization EN"/>
      <sheetName val="4. Ratios EN"/>
      <sheetName val="5. Cash Flow EN (1)"/>
      <sheetName val="5. CashFlow EN (2)"/>
      <sheetName val="1. Résumé"/>
      <sheetName val="2. Prévisions annuelles"/>
      <sheetName val="3. Bilan"/>
      <sheetName val="4. Résultats"/>
      <sheetName val="a supprimer"/>
      <sheetName val="5. Cash Flow"/>
      <sheetName val="6. Immobilisations"/>
      <sheetName val="7. Ressources humaines"/>
      <sheetName val="8.1. Emprunts"/>
      <sheetName val="8.2. Tableau Amort."/>
      <sheetName val="9. TVA"/>
      <sheetName val="10. Stocks"/>
      <sheetName val="A - Plan comptab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uel"/>
      <sheetName val="Suivi benchmark"/>
      <sheetName val="Confiance"/>
      <sheetName val="Trinôme"/>
      <sheetName val="Tarifs 1"/>
      <sheetName val="Tarifs 2"/>
      <sheetName val="Tarifs 3"/>
      <sheetName val="Distancier"/>
      <sheetName val="Dégressivité"/>
    </sheetNames>
    <sheetDataSet>
      <sheetData sheetId="0" refreshError="1"/>
      <sheetData sheetId="1" refreshError="1"/>
      <sheetData sheetId="2">
        <row r="43">
          <cell r="A43" t="str">
            <v>&lt; 1 an</v>
          </cell>
        </row>
        <row r="44">
          <cell r="A44" t="str">
            <v>entre 1 et 2 ans</v>
          </cell>
        </row>
        <row r="45">
          <cell r="A45" t="str">
            <v>entre 3 et 5 ans</v>
          </cell>
        </row>
        <row r="46">
          <cell r="A46" t="str">
            <v>entre 5 et 7 ans</v>
          </cell>
        </row>
        <row r="47">
          <cell r="A47" t="str">
            <v>&gt; 7 ans</v>
          </cell>
        </row>
        <row r="52">
          <cell r="A52" t="str">
            <v>Non nécessaire</v>
          </cell>
        </row>
        <row r="53">
          <cell r="A53" t="str">
            <v>Méth indexation</v>
          </cell>
        </row>
        <row r="54">
          <cell r="A54" t="str">
            <v>Meth index + ind synth</v>
          </cell>
        </row>
        <row r="55">
          <cell r="A55" t="str">
            <v>Ind synth</v>
          </cell>
        </row>
        <row r="57">
          <cell r="A57" t="str">
            <v>Commune</v>
          </cell>
        </row>
        <row r="58">
          <cell r="A58" t="str">
            <v>Département</v>
          </cell>
        </row>
        <row r="59">
          <cell r="A59" t="str">
            <v>Région</v>
          </cell>
        </row>
      </sheetData>
      <sheetData sheetId="3" refreshError="1"/>
      <sheetData sheetId="4" refreshError="1"/>
      <sheetData sheetId="5" refreshError="1"/>
      <sheetData sheetId="6" refreshError="1"/>
      <sheetData sheetId="7"/>
      <sheetData sheetId="8" refreshError="1"/>
    </sheetDataSet>
  </externalBook>
</externalLink>
</file>

<file path=xl/theme/theme1.xml><?xml version="1.0" encoding="utf-8"?>
<a:theme xmlns:a="http://schemas.openxmlformats.org/drawingml/2006/main" name="Thème Office">
  <a:themeElements>
    <a:clrScheme name="SRIB colors">
      <a:dk1>
        <a:srgbClr val="0C0C0C"/>
      </a:dk1>
      <a:lt1>
        <a:sysClr val="window" lastClr="FFFFFF"/>
      </a:lt1>
      <a:dk2>
        <a:srgbClr val="3F3F3F"/>
      </a:dk2>
      <a:lt2>
        <a:srgbClr val="EEECE1"/>
      </a:lt2>
      <a:accent1>
        <a:srgbClr val="C9CD1B"/>
      </a:accent1>
      <a:accent2>
        <a:srgbClr val="1E93AA"/>
      </a:accent2>
      <a:accent3>
        <a:srgbClr val="9D337F"/>
      </a:accent3>
      <a:accent4>
        <a:srgbClr val="FFC000"/>
      </a:accent4>
      <a:accent5>
        <a:srgbClr val="C80000"/>
      </a:accent5>
      <a:accent6>
        <a:srgbClr val="F79646"/>
      </a:accent6>
      <a:hlink>
        <a:srgbClr val="0C0C0C"/>
      </a:hlink>
      <a:folHlink>
        <a:srgbClr val="9D337F"/>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pageSetUpPr fitToPage="1"/>
  </sheetPr>
  <dimension ref="C2:I197"/>
  <sheetViews>
    <sheetView showGridLines="0" showWhiteSpace="0" view="pageBreakPreview" zoomScale="80" zoomScaleNormal="100" zoomScaleSheetLayoutView="80" workbookViewId="0">
      <selection sqref="A1:XFD2"/>
    </sheetView>
  </sheetViews>
  <sheetFormatPr baseColWidth="10" defaultColWidth="9.140625" defaultRowHeight="15" customHeight="1" x14ac:dyDescent="0.2"/>
  <cols>
    <col min="1" max="1" width="2.7109375" style="302" customWidth="1"/>
    <col min="2" max="16384" width="9.140625" style="302"/>
  </cols>
  <sheetData>
    <row r="2" spans="3:9" s="303" customFormat="1" ht="30" customHeight="1" x14ac:dyDescent="0.2"/>
    <row r="4" spans="3:9" ht="15" customHeight="1" x14ac:dyDescent="0.3">
      <c r="C4" s="456" t="s">
        <v>631</v>
      </c>
      <c r="D4" s="457"/>
      <c r="E4" s="457"/>
      <c r="F4" s="457"/>
      <c r="G4" s="460"/>
      <c r="H4" s="456" t="s">
        <v>632</v>
      </c>
    </row>
    <row r="5" spans="3:9" ht="15" customHeight="1" x14ac:dyDescent="0.2">
      <c r="C5" s="457"/>
      <c r="D5" s="457"/>
      <c r="E5" s="457"/>
      <c r="F5" s="457"/>
      <c r="G5" s="460"/>
    </row>
    <row r="6" spans="3:9" ht="30" customHeight="1" x14ac:dyDescent="0.2">
      <c r="C6" s="457"/>
      <c r="D6" s="457"/>
      <c r="E6" s="457"/>
      <c r="F6" s="457"/>
      <c r="G6" s="460"/>
    </row>
    <row r="7" spans="3:9" ht="12.75" x14ac:dyDescent="0.2">
      <c r="C7" s="457" t="s">
        <v>117</v>
      </c>
      <c r="D7" s="457" t="s">
        <v>638</v>
      </c>
      <c r="E7" s="457"/>
      <c r="F7" s="457"/>
      <c r="G7" s="460"/>
      <c r="H7" s="457" t="s">
        <v>117</v>
      </c>
      <c r="I7" s="459" t="s">
        <v>630</v>
      </c>
    </row>
    <row r="8" spans="3:9" ht="12.75" x14ac:dyDescent="0.2">
      <c r="C8" s="459" t="s">
        <v>102</v>
      </c>
      <c r="D8" s="459" t="s">
        <v>16</v>
      </c>
      <c r="E8" s="457"/>
      <c r="F8" s="457"/>
      <c r="G8" s="460"/>
      <c r="H8" s="459" t="s">
        <v>102</v>
      </c>
      <c r="I8" s="459" t="s">
        <v>650</v>
      </c>
    </row>
    <row r="9" spans="3:9" ht="12.75" x14ac:dyDescent="0.2">
      <c r="C9" s="459" t="s">
        <v>28</v>
      </c>
      <c r="D9" s="457" t="s">
        <v>439</v>
      </c>
      <c r="E9" s="457"/>
      <c r="F9" s="457"/>
      <c r="G9" s="460"/>
      <c r="H9" s="459" t="s">
        <v>28</v>
      </c>
      <c r="I9" s="457" t="s">
        <v>680</v>
      </c>
    </row>
    <row r="10" spans="3:9" ht="12.75" x14ac:dyDescent="0.2">
      <c r="C10" s="459" t="s">
        <v>633</v>
      </c>
      <c r="D10" s="457" t="s">
        <v>639</v>
      </c>
      <c r="E10" s="457"/>
      <c r="F10" s="457"/>
      <c r="G10" s="460"/>
      <c r="H10" s="459" t="s">
        <v>633</v>
      </c>
      <c r="I10" s="457" t="s">
        <v>635</v>
      </c>
    </row>
    <row r="11" spans="3:9" ht="12.75" x14ac:dyDescent="0.2">
      <c r="C11" s="459" t="s">
        <v>634</v>
      </c>
      <c r="D11" s="457" t="s">
        <v>640</v>
      </c>
      <c r="E11" s="457"/>
      <c r="F11" s="457"/>
      <c r="G11" s="460"/>
      <c r="H11" s="459" t="s">
        <v>634</v>
      </c>
      <c r="I11" s="457" t="s">
        <v>567</v>
      </c>
    </row>
    <row r="12" spans="3:9" ht="12.75" x14ac:dyDescent="0.2">
      <c r="C12" s="459" t="s">
        <v>644</v>
      </c>
      <c r="D12" s="457" t="s">
        <v>693</v>
      </c>
      <c r="E12" s="457"/>
      <c r="F12" s="457"/>
      <c r="G12" s="460"/>
      <c r="H12" s="459"/>
      <c r="I12" s="457"/>
    </row>
    <row r="13" spans="3:9" ht="12.75" x14ac:dyDescent="0.2">
      <c r="C13" s="459" t="s">
        <v>645</v>
      </c>
      <c r="D13" s="459" t="s">
        <v>5</v>
      </c>
      <c r="E13" s="457"/>
      <c r="F13" s="457"/>
      <c r="G13" s="460"/>
      <c r="H13" s="459"/>
      <c r="I13" s="459"/>
    </row>
    <row r="14" spans="3:9" ht="12.75" x14ac:dyDescent="0.2">
      <c r="C14" s="459" t="s">
        <v>646</v>
      </c>
      <c r="D14" s="457" t="s">
        <v>641</v>
      </c>
      <c r="E14" s="457"/>
      <c r="F14" s="457"/>
      <c r="G14" s="460"/>
      <c r="H14" s="459"/>
      <c r="I14" s="457"/>
    </row>
    <row r="15" spans="3:9" ht="12.75" x14ac:dyDescent="0.2">
      <c r="C15" s="459" t="s">
        <v>647</v>
      </c>
      <c r="D15" s="459" t="s">
        <v>642</v>
      </c>
      <c r="E15" s="457"/>
      <c r="F15" s="457"/>
      <c r="G15" s="461"/>
      <c r="H15" s="459"/>
      <c r="I15" s="459"/>
    </row>
    <row r="16" spans="3:9" ht="12.75" x14ac:dyDescent="0.2">
      <c r="C16" s="459" t="s">
        <v>648</v>
      </c>
      <c r="D16" s="459" t="s">
        <v>169</v>
      </c>
      <c r="E16" s="457"/>
      <c r="F16" s="457"/>
      <c r="G16" s="460"/>
      <c r="H16" s="459"/>
      <c r="I16" s="459"/>
    </row>
    <row r="17" spans="3:9" ht="12.75" x14ac:dyDescent="0.2">
      <c r="C17" s="459" t="s">
        <v>649</v>
      </c>
      <c r="D17" s="457" t="s">
        <v>643</v>
      </c>
      <c r="E17" s="457"/>
      <c r="F17" s="457"/>
      <c r="G17" s="460"/>
      <c r="H17" s="459"/>
      <c r="I17" s="457"/>
    </row>
    <row r="18" spans="3:9" ht="12.75" x14ac:dyDescent="0.2">
      <c r="C18" s="459"/>
      <c r="D18" s="457"/>
      <c r="E18" s="457"/>
      <c r="F18" s="457"/>
      <c r="G18" s="458"/>
      <c r="H18" s="459"/>
      <c r="I18" s="457"/>
    </row>
    <row r="19" spans="3:9" ht="12.75" x14ac:dyDescent="0.2">
      <c r="C19" s="459"/>
      <c r="D19" s="457"/>
      <c r="E19" s="457"/>
      <c r="F19" s="457"/>
      <c r="G19" s="458"/>
      <c r="H19" s="459"/>
      <c r="I19" s="457"/>
    </row>
    <row r="20" spans="3:9" ht="12.75" x14ac:dyDescent="0.2">
      <c r="C20" s="459"/>
      <c r="D20" s="457"/>
      <c r="E20" s="457"/>
      <c r="F20" s="457"/>
      <c r="G20" s="458"/>
      <c r="H20" s="459"/>
      <c r="I20" s="457"/>
    </row>
    <row r="21" spans="3:9" ht="12.75" x14ac:dyDescent="0.2">
      <c r="C21" s="459"/>
      <c r="D21" s="459"/>
      <c r="E21" s="457"/>
      <c r="F21" s="457"/>
      <c r="G21" s="458"/>
      <c r="H21" s="459"/>
      <c r="I21" s="459"/>
    </row>
    <row r="22" spans="3:9" ht="12.75" x14ac:dyDescent="0.2">
      <c r="C22" s="459"/>
      <c r="D22" s="457"/>
      <c r="E22" s="457"/>
      <c r="F22" s="457"/>
      <c r="G22" s="458"/>
      <c r="H22" s="459"/>
      <c r="I22" s="457"/>
    </row>
    <row r="23" spans="3:9" ht="12.75" x14ac:dyDescent="0.2"/>
    <row r="29" spans="3:9" ht="30" customHeight="1" x14ac:dyDescent="0.2"/>
    <row r="30" spans="3:9" ht="30" customHeight="1" x14ac:dyDescent="0.2"/>
    <row r="33" ht="42" customHeight="1" x14ac:dyDescent="0.2"/>
    <row r="34" ht="30.75" customHeight="1" x14ac:dyDescent="0.2"/>
    <row r="36" ht="30" customHeight="1" x14ac:dyDescent="0.2"/>
    <row r="43" ht="30" customHeight="1" x14ac:dyDescent="0.2"/>
    <row r="44" ht="29.25" customHeight="1" x14ac:dyDescent="0.2"/>
    <row r="50" s="320" customFormat="1" ht="30" customHeight="1" x14ac:dyDescent="0.2"/>
    <row r="68" ht="30" customHeight="1" x14ac:dyDescent="0.2"/>
    <row r="70" ht="30" customHeight="1" x14ac:dyDescent="0.2"/>
    <row r="71" ht="15.75" customHeight="1" x14ac:dyDescent="0.2"/>
    <row r="73" ht="30" customHeight="1" x14ac:dyDescent="0.2"/>
    <row r="75" ht="30" customHeight="1" x14ac:dyDescent="0.2"/>
    <row r="85" ht="27" customHeight="1" x14ac:dyDescent="0.2"/>
    <row r="109" ht="30" customHeight="1" x14ac:dyDescent="0.2"/>
    <row r="151" ht="30" customHeight="1" x14ac:dyDescent="0.2"/>
    <row r="152" ht="30" customHeight="1" x14ac:dyDescent="0.2"/>
    <row r="153" ht="30" customHeight="1" x14ac:dyDescent="0.2"/>
    <row r="160" ht="30" customHeight="1" x14ac:dyDescent="0.2"/>
    <row r="175" ht="30" customHeight="1" x14ac:dyDescent="0.2"/>
    <row r="197" ht="30" customHeight="1" x14ac:dyDescent="0.2"/>
  </sheetData>
  <printOptions headings="1"/>
  <pageMargins left="0.23622047244094491" right="0.23622047244094491" top="0.23622047244094491" bottom="0.23622047244094491" header="0.31496062992125984" footer="0.31496062992125984"/>
  <pageSetup paperSize="9" fitToHeight="6" orientation="landscape" r:id="rId1"/>
  <rowBreaks count="1" manualBreakCount="1">
    <brk id="34"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tabColor theme="2" tint="-0.499984740745262"/>
  </sheetPr>
  <dimension ref="B2:B212"/>
  <sheetViews>
    <sheetView showGridLines="0" view="pageBreakPreview" zoomScale="85" zoomScaleNormal="100" zoomScaleSheetLayoutView="85" workbookViewId="0">
      <selection activeCell="B197" sqref="B197"/>
    </sheetView>
  </sheetViews>
  <sheetFormatPr baseColWidth="10" defaultColWidth="9.140625" defaultRowHeight="15" customHeight="1" outlineLevelRow="1" x14ac:dyDescent="0.2"/>
  <cols>
    <col min="1" max="1" width="2.7109375" style="302" customWidth="1"/>
    <col min="2" max="2" width="144.5703125" style="302" customWidth="1"/>
    <col min="3" max="16384" width="9.140625" style="302"/>
  </cols>
  <sheetData>
    <row r="2" spans="2:2" s="303" customFormat="1" ht="30" customHeight="1" x14ac:dyDescent="0.2">
      <c r="B2" s="333" t="s">
        <v>171</v>
      </c>
    </row>
    <row r="3" spans="2:2" ht="15" customHeight="1" x14ac:dyDescent="0.2">
      <c r="B3" s="304"/>
    </row>
    <row r="4" spans="2:2" ht="15" customHeight="1" x14ac:dyDescent="0.2">
      <c r="B4" s="466" t="s">
        <v>652</v>
      </c>
    </row>
    <row r="5" spans="2:2" ht="15" customHeight="1" x14ac:dyDescent="0.2">
      <c r="B5" s="304" t="s">
        <v>655</v>
      </c>
    </row>
    <row r="6" spans="2:2" ht="15" customHeight="1" x14ac:dyDescent="0.2">
      <c r="B6" s="304" t="s">
        <v>656</v>
      </c>
    </row>
    <row r="7" spans="2:2" ht="15" customHeight="1" x14ac:dyDescent="0.2">
      <c r="B7" s="304" t="s">
        <v>654</v>
      </c>
    </row>
    <row r="8" spans="2:2" ht="15" customHeight="1" x14ac:dyDescent="0.2">
      <c r="B8" s="304" t="s">
        <v>657</v>
      </c>
    </row>
    <row r="9" spans="2:2" ht="15" customHeight="1" x14ac:dyDescent="0.2">
      <c r="B9" s="304"/>
    </row>
    <row r="10" spans="2:2" ht="15" customHeight="1" x14ac:dyDescent="0.2">
      <c r="B10" s="466" t="s">
        <v>653</v>
      </c>
    </row>
    <row r="11" spans="2:2" ht="15" customHeight="1" thickBot="1" x14ac:dyDescent="0.25">
      <c r="B11" s="305"/>
    </row>
    <row r="12" spans="2:2" ht="15" customHeight="1" outlineLevel="1" x14ac:dyDescent="0.2">
      <c r="B12" s="306" t="s">
        <v>172</v>
      </c>
    </row>
    <row r="13" spans="2:2" ht="30" customHeight="1" outlineLevel="1" x14ac:dyDescent="0.2">
      <c r="B13" s="307" t="s">
        <v>441</v>
      </c>
    </row>
    <row r="14" spans="2:2" ht="15" customHeight="1" outlineLevel="1" x14ac:dyDescent="0.2">
      <c r="B14" s="307" t="s">
        <v>424</v>
      </c>
    </row>
    <row r="15" spans="2:2" ht="30" customHeight="1" outlineLevel="1" x14ac:dyDescent="0.2">
      <c r="B15" s="307" t="s">
        <v>425</v>
      </c>
    </row>
    <row r="16" spans="2:2" ht="15" customHeight="1" outlineLevel="1" x14ac:dyDescent="0.2">
      <c r="B16" s="308"/>
    </row>
    <row r="17" spans="2:2" ht="15" customHeight="1" outlineLevel="1" x14ac:dyDescent="0.2">
      <c r="B17" s="309" t="s">
        <v>173</v>
      </c>
    </row>
    <row r="18" spans="2:2" ht="30" customHeight="1" outlineLevel="1" x14ac:dyDescent="0.2">
      <c r="B18" s="307" t="s">
        <v>358</v>
      </c>
    </row>
    <row r="19" spans="2:2" ht="15" customHeight="1" outlineLevel="1" x14ac:dyDescent="0.2">
      <c r="B19" s="308"/>
    </row>
    <row r="20" spans="2:2" ht="15" customHeight="1" outlineLevel="1" x14ac:dyDescent="0.2">
      <c r="B20" s="309" t="s">
        <v>174</v>
      </c>
    </row>
    <row r="21" spans="2:2" ht="15" customHeight="1" outlineLevel="1" x14ac:dyDescent="0.2">
      <c r="B21" s="307" t="s">
        <v>359</v>
      </c>
    </row>
    <row r="22" spans="2:2" ht="30" customHeight="1" outlineLevel="1" x14ac:dyDescent="0.2">
      <c r="B22" s="307" t="s">
        <v>360</v>
      </c>
    </row>
    <row r="23" spans="2:2" ht="15" customHeight="1" outlineLevel="1" x14ac:dyDescent="0.2">
      <c r="B23" s="307" t="s">
        <v>361</v>
      </c>
    </row>
    <row r="24" spans="2:2" ht="15" customHeight="1" outlineLevel="1" x14ac:dyDescent="0.2">
      <c r="B24" s="308"/>
    </row>
    <row r="25" spans="2:2" ht="15" customHeight="1" outlineLevel="1" x14ac:dyDescent="0.2">
      <c r="B25" s="309" t="s">
        <v>169</v>
      </c>
    </row>
    <row r="26" spans="2:2" ht="15" customHeight="1" outlineLevel="1" x14ac:dyDescent="0.2">
      <c r="B26" s="307" t="s">
        <v>362</v>
      </c>
    </row>
    <row r="27" spans="2:2" ht="15" customHeight="1" outlineLevel="1" x14ac:dyDescent="0.2">
      <c r="B27" s="307" t="s">
        <v>363</v>
      </c>
    </row>
    <row r="28" spans="2:2" ht="15" customHeight="1" outlineLevel="1" x14ac:dyDescent="0.2">
      <c r="B28" s="307" t="s">
        <v>651</v>
      </c>
    </row>
    <row r="29" spans="2:2" ht="30" customHeight="1" outlineLevel="1" x14ac:dyDescent="0.2">
      <c r="B29" s="307" t="s">
        <v>364</v>
      </c>
    </row>
    <row r="30" spans="2:2" ht="15" customHeight="1" outlineLevel="1" x14ac:dyDescent="0.2">
      <c r="B30" s="307" t="s">
        <v>365</v>
      </c>
    </row>
    <row r="31" spans="2:2" ht="15" customHeight="1" outlineLevel="1" x14ac:dyDescent="0.2">
      <c r="B31" s="307" t="s">
        <v>402</v>
      </c>
    </row>
    <row r="32" spans="2:2" ht="15" customHeight="1" outlineLevel="1" x14ac:dyDescent="0.2">
      <c r="B32" s="307" t="s">
        <v>403</v>
      </c>
    </row>
    <row r="33" spans="2:2" ht="15" customHeight="1" outlineLevel="1" x14ac:dyDescent="0.2">
      <c r="B33" s="310"/>
    </row>
    <row r="34" spans="2:2" ht="15" customHeight="1" outlineLevel="1" x14ac:dyDescent="0.2">
      <c r="B34" s="311" t="s">
        <v>175</v>
      </c>
    </row>
    <row r="35" spans="2:2" ht="15" customHeight="1" outlineLevel="1" x14ac:dyDescent="0.2">
      <c r="B35" s="312" t="s">
        <v>366</v>
      </c>
    </row>
    <row r="36" spans="2:2" ht="30" customHeight="1" outlineLevel="1" x14ac:dyDescent="0.2">
      <c r="B36" s="307" t="s">
        <v>401</v>
      </c>
    </row>
    <row r="37" spans="2:2" ht="30" customHeight="1" outlineLevel="1" x14ac:dyDescent="0.2">
      <c r="B37" s="307" t="s">
        <v>367</v>
      </c>
    </row>
    <row r="38" spans="2:2" ht="15" customHeight="1" outlineLevel="1" x14ac:dyDescent="0.2">
      <c r="B38" s="308"/>
    </row>
    <row r="39" spans="2:2" ht="15" customHeight="1" outlineLevel="1" x14ac:dyDescent="0.2">
      <c r="B39" s="309" t="s">
        <v>410</v>
      </c>
    </row>
    <row r="40" spans="2:2" ht="42" customHeight="1" outlineLevel="1" x14ac:dyDescent="0.2">
      <c r="B40" s="307" t="s">
        <v>426</v>
      </c>
    </row>
    <row r="41" spans="2:2" ht="30.75" customHeight="1" outlineLevel="1" thickBot="1" x14ac:dyDescent="0.25">
      <c r="B41" s="313" t="s">
        <v>411</v>
      </c>
    </row>
    <row r="42" spans="2:2" ht="15" customHeight="1" outlineLevel="1" thickBot="1" x14ac:dyDescent="0.25"/>
    <row r="43" spans="2:2" ht="30" customHeight="1" outlineLevel="1" thickBot="1" x14ac:dyDescent="0.25">
      <c r="B43" s="314" t="s">
        <v>176</v>
      </c>
    </row>
    <row r="44" spans="2:2" ht="15" customHeight="1" outlineLevel="1" thickBot="1" x14ac:dyDescent="0.25">
      <c r="B44" s="304"/>
    </row>
    <row r="45" spans="2:2" ht="15" customHeight="1" outlineLevel="1" x14ac:dyDescent="0.2">
      <c r="B45" s="315" t="s">
        <v>133</v>
      </c>
    </row>
    <row r="46" spans="2:2" ht="15" customHeight="1" outlineLevel="1" x14ac:dyDescent="0.2">
      <c r="B46" s="310"/>
    </row>
    <row r="47" spans="2:2" ht="15" customHeight="1" outlineLevel="1" x14ac:dyDescent="0.2">
      <c r="B47" s="316" t="s">
        <v>442</v>
      </c>
    </row>
    <row r="48" spans="2:2" ht="15" customHeight="1" outlineLevel="1" x14ac:dyDescent="0.2">
      <c r="B48" s="310"/>
    </row>
    <row r="49" spans="2:2" ht="15" customHeight="1" outlineLevel="1" x14ac:dyDescent="0.2">
      <c r="B49" s="317" t="s">
        <v>368</v>
      </c>
    </row>
    <row r="50" spans="2:2" ht="30" customHeight="1" outlineLevel="1" x14ac:dyDescent="0.2">
      <c r="B50" s="317" t="s">
        <v>369</v>
      </c>
    </row>
    <row r="51" spans="2:2" ht="29.25" customHeight="1" outlineLevel="1" x14ac:dyDescent="0.2">
      <c r="B51" s="318" t="s">
        <v>437</v>
      </c>
    </row>
    <row r="52" spans="2:2" ht="15" customHeight="1" outlineLevel="1" x14ac:dyDescent="0.2">
      <c r="B52" s="310"/>
    </row>
    <row r="53" spans="2:2" ht="15" customHeight="1" outlineLevel="1" x14ac:dyDescent="0.2">
      <c r="B53" s="319" t="s">
        <v>177</v>
      </c>
    </row>
    <row r="54" spans="2:2" ht="15" customHeight="1" outlineLevel="1" x14ac:dyDescent="0.2">
      <c r="B54" s="310"/>
    </row>
    <row r="55" spans="2:2" ht="15" customHeight="1" outlineLevel="1" x14ac:dyDescent="0.2">
      <c r="B55" s="316" t="s">
        <v>443</v>
      </c>
    </row>
    <row r="56" spans="2:2" ht="15" customHeight="1" outlineLevel="1" x14ac:dyDescent="0.2">
      <c r="B56" s="310"/>
    </row>
    <row r="57" spans="2:2" s="320" customFormat="1" ht="30" customHeight="1" outlineLevel="1" x14ac:dyDescent="0.2">
      <c r="B57" s="317" t="s">
        <v>370</v>
      </c>
    </row>
    <row r="58" spans="2:2" ht="15" customHeight="1" outlineLevel="1" x14ac:dyDescent="0.2">
      <c r="B58" s="310"/>
    </row>
    <row r="59" spans="2:2" ht="15" customHeight="1" outlineLevel="1" x14ac:dyDescent="0.2">
      <c r="B59" s="316" t="s">
        <v>444</v>
      </c>
    </row>
    <row r="60" spans="2:2" ht="15" customHeight="1" outlineLevel="1" x14ac:dyDescent="0.2">
      <c r="B60" s="310"/>
    </row>
    <row r="61" spans="2:2" ht="15" customHeight="1" outlineLevel="1" x14ac:dyDescent="0.2">
      <c r="B61" s="317" t="s">
        <v>371</v>
      </c>
    </row>
    <row r="62" spans="2:2" ht="15" customHeight="1" outlineLevel="1" x14ac:dyDescent="0.2">
      <c r="B62" s="310"/>
    </row>
    <row r="63" spans="2:2" ht="15" customHeight="1" outlineLevel="1" x14ac:dyDescent="0.2">
      <c r="B63" s="321" t="s">
        <v>445</v>
      </c>
    </row>
    <row r="64" spans="2:2" ht="15" customHeight="1" outlineLevel="1" x14ac:dyDescent="0.2">
      <c r="B64" s="321" t="s">
        <v>446</v>
      </c>
    </row>
    <row r="65" spans="2:2" ht="15" customHeight="1" outlineLevel="1" x14ac:dyDescent="0.2">
      <c r="B65" s="321" t="s">
        <v>447</v>
      </c>
    </row>
    <row r="66" spans="2:2" ht="15" customHeight="1" outlineLevel="1" x14ac:dyDescent="0.2">
      <c r="B66" s="321" t="s">
        <v>448</v>
      </c>
    </row>
    <row r="67" spans="2:2" ht="15" customHeight="1" outlineLevel="1" x14ac:dyDescent="0.2">
      <c r="B67" s="321" t="s">
        <v>449</v>
      </c>
    </row>
    <row r="68" spans="2:2" ht="15" customHeight="1" outlineLevel="1" x14ac:dyDescent="0.2">
      <c r="B68" s="321" t="s">
        <v>450</v>
      </c>
    </row>
    <row r="69" spans="2:2" ht="15" customHeight="1" outlineLevel="1" x14ac:dyDescent="0.2">
      <c r="B69" s="321" t="s">
        <v>451</v>
      </c>
    </row>
    <row r="70" spans="2:2" ht="15" customHeight="1" outlineLevel="1" x14ac:dyDescent="0.2">
      <c r="B70" s="316"/>
    </row>
    <row r="71" spans="2:2" ht="15" customHeight="1" outlineLevel="1" x14ac:dyDescent="0.2">
      <c r="B71" s="316" t="s">
        <v>452</v>
      </c>
    </row>
    <row r="72" spans="2:2" ht="15" customHeight="1" outlineLevel="1" x14ac:dyDescent="0.2">
      <c r="B72" s="322"/>
    </row>
    <row r="73" spans="2:2" ht="15" customHeight="1" outlineLevel="1" x14ac:dyDescent="0.2">
      <c r="B73" s="323" t="s">
        <v>427</v>
      </c>
    </row>
    <row r="74" spans="2:2" ht="15" customHeight="1" outlineLevel="1" x14ac:dyDescent="0.2">
      <c r="B74" s="316"/>
    </row>
    <row r="75" spans="2:2" ht="30" customHeight="1" outlineLevel="1" x14ac:dyDescent="0.2">
      <c r="B75" s="316" t="s">
        <v>453</v>
      </c>
    </row>
    <row r="76" spans="2:2" ht="15" customHeight="1" outlineLevel="1" x14ac:dyDescent="0.2">
      <c r="B76" s="316"/>
    </row>
    <row r="77" spans="2:2" ht="30" customHeight="1" outlineLevel="1" x14ac:dyDescent="0.2">
      <c r="B77" s="317" t="s">
        <v>373</v>
      </c>
    </row>
    <row r="78" spans="2:2" ht="15.75" customHeight="1" outlineLevel="1" x14ac:dyDescent="0.2">
      <c r="B78" s="317" t="s">
        <v>436</v>
      </c>
    </row>
    <row r="79" spans="2:2" ht="15" customHeight="1" outlineLevel="1" x14ac:dyDescent="0.2">
      <c r="B79" s="316"/>
    </row>
    <row r="80" spans="2:2" ht="30" customHeight="1" outlineLevel="1" x14ac:dyDescent="0.2">
      <c r="B80" s="316" t="s">
        <v>454</v>
      </c>
    </row>
    <row r="81" spans="2:2" ht="15" customHeight="1" outlineLevel="1" x14ac:dyDescent="0.2">
      <c r="B81" s="316"/>
    </row>
    <row r="82" spans="2:2" ht="30" customHeight="1" outlineLevel="1" x14ac:dyDescent="0.2">
      <c r="B82" s="317" t="s">
        <v>374</v>
      </c>
    </row>
    <row r="83" spans="2:2" ht="15" customHeight="1" outlineLevel="1" thickBot="1" x14ac:dyDescent="0.25">
      <c r="B83" s="317" t="s">
        <v>372</v>
      </c>
    </row>
    <row r="84" spans="2:2" ht="15" customHeight="1" outlineLevel="1" thickBot="1" x14ac:dyDescent="0.25">
      <c r="B84" s="314" t="s">
        <v>176</v>
      </c>
    </row>
    <row r="85" spans="2:2" s="712" customFormat="1" ht="15" customHeight="1" outlineLevel="1" x14ac:dyDescent="0.2">
      <c r="B85" s="713"/>
    </row>
    <row r="86" spans="2:2" ht="15" customHeight="1" outlineLevel="1" x14ac:dyDescent="0.2">
      <c r="B86" s="323" t="s">
        <v>178</v>
      </c>
    </row>
    <row r="87" spans="2:2" ht="15" customHeight="1" outlineLevel="1" x14ac:dyDescent="0.2">
      <c r="B87" s="324"/>
    </row>
    <row r="88" spans="2:2" ht="15" customHeight="1" outlineLevel="1" x14ac:dyDescent="0.2">
      <c r="B88" s="316" t="s">
        <v>455</v>
      </c>
    </row>
    <row r="89" spans="2:2" ht="15" customHeight="1" outlineLevel="1" x14ac:dyDescent="0.2">
      <c r="B89" s="316"/>
    </row>
    <row r="90" spans="2:2" ht="15" customHeight="1" outlineLevel="1" x14ac:dyDescent="0.2">
      <c r="B90" s="317" t="s">
        <v>430</v>
      </c>
    </row>
    <row r="91" spans="2:2" ht="15" customHeight="1" outlineLevel="1" x14ac:dyDescent="0.2">
      <c r="B91" s="317" t="s">
        <v>456</v>
      </c>
    </row>
    <row r="92" spans="2:2" ht="15" customHeight="1" outlineLevel="1" x14ac:dyDescent="0.2">
      <c r="B92" s="317" t="s">
        <v>375</v>
      </c>
    </row>
    <row r="93" spans="2:2" ht="27" customHeight="1" outlineLevel="1" x14ac:dyDescent="0.2">
      <c r="B93" s="317" t="s">
        <v>431</v>
      </c>
    </row>
    <row r="94" spans="2:2" ht="15" customHeight="1" outlineLevel="1" x14ac:dyDescent="0.2">
      <c r="B94" s="316"/>
    </row>
    <row r="95" spans="2:2" ht="15" customHeight="1" outlineLevel="1" x14ac:dyDescent="0.2">
      <c r="B95" s="323" t="s">
        <v>179</v>
      </c>
    </row>
    <row r="96" spans="2:2" ht="15" customHeight="1" outlineLevel="1" x14ac:dyDescent="0.2">
      <c r="B96" s="324"/>
    </row>
    <row r="97" spans="2:2" ht="15" customHeight="1" outlineLevel="1" x14ac:dyDescent="0.2">
      <c r="B97" s="316" t="s">
        <v>457</v>
      </c>
    </row>
    <row r="98" spans="2:2" ht="15" customHeight="1" outlineLevel="1" x14ac:dyDescent="0.2">
      <c r="B98" s="322"/>
    </row>
    <row r="99" spans="2:2" ht="15" customHeight="1" outlineLevel="1" x14ac:dyDescent="0.2">
      <c r="B99" s="325" t="s">
        <v>458</v>
      </c>
    </row>
    <row r="100" spans="2:2" ht="15" customHeight="1" outlineLevel="1" x14ac:dyDescent="0.2">
      <c r="B100" s="325" t="s">
        <v>459</v>
      </c>
    </row>
    <row r="101" spans="2:2" ht="15" customHeight="1" outlineLevel="1" x14ac:dyDescent="0.2">
      <c r="B101" s="325"/>
    </row>
    <row r="102" spans="2:2" ht="15" customHeight="1" outlineLevel="1" x14ac:dyDescent="0.2">
      <c r="B102" s="326" t="s">
        <v>406</v>
      </c>
    </row>
    <row r="103" spans="2:2" ht="15" customHeight="1" outlineLevel="1" x14ac:dyDescent="0.2">
      <c r="B103" s="326" t="s">
        <v>407</v>
      </c>
    </row>
    <row r="104" spans="2:2" ht="15" customHeight="1" outlineLevel="1" x14ac:dyDescent="0.2">
      <c r="B104" s="326" t="s">
        <v>408</v>
      </c>
    </row>
    <row r="105" spans="2:2" ht="15" customHeight="1" outlineLevel="1" x14ac:dyDescent="0.2">
      <c r="B105" s="326" t="s">
        <v>409</v>
      </c>
    </row>
    <row r="106" spans="2:2" ht="15" customHeight="1" outlineLevel="1" x14ac:dyDescent="0.2">
      <c r="B106" s="326" t="s">
        <v>404</v>
      </c>
    </row>
    <row r="107" spans="2:2" ht="15" customHeight="1" outlineLevel="1" x14ac:dyDescent="0.2">
      <c r="B107" s="326" t="s">
        <v>405</v>
      </c>
    </row>
    <row r="108" spans="2:2" ht="15" customHeight="1" outlineLevel="1" x14ac:dyDescent="0.2">
      <c r="B108" s="322"/>
    </row>
    <row r="109" spans="2:2" ht="15" customHeight="1" outlineLevel="1" x14ac:dyDescent="0.2">
      <c r="B109" s="316" t="s">
        <v>460</v>
      </c>
    </row>
    <row r="110" spans="2:2" ht="15" customHeight="1" outlineLevel="1" x14ac:dyDescent="0.2">
      <c r="B110" s="322"/>
    </row>
    <row r="111" spans="2:2" ht="15" customHeight="1" outlineLevel="1" x14ac:dyDescent="0.2">
      <c r="B111" s="316" t="s">
        <v>461</v>
      </c>
    </row>
    <row r="112" spans="2:2" ht="15" customHeight="1" outlineLevel="1" x14ac:dyDescent="0.2">
      <c r="B112" s="316"/>
    </row>
    <row r="113" spans="2:2" ht="15" customHeight="1" outlineLevel="1" x14ac:dyDescent="0.2">
      <c r="B113" s="323" t="s">
        <v>180</v>
      </c>
    </row>
    <row r="114" spans="2:2" ht="15" customHeight="1" outlineLevel="1" x14ac:dyDescent="0.2">
      <c r="B114" s="327"/>
    </row>
    <row r="115" spans="2:2" ht="15" customHeight="1" outlineLevel="1" x14ac:dyDescent="0.2">
      <c r="B115" s="316" t="s">
        <v>462</v>
      </c>
    </row>
    <row r="116" spans="2:2" ht="15" customHeight="1" outlineLevel="1" x14ac:dyDescent="0.2">
      <c r="B116" s="310"/>
    </row>
    <row r="117" spans="2:2" ht="30" customHeight="1" outlineLevel="1" x14ac:dyDescent="0.2">
      <c r="B117" s="317" t="s">
        <v>376</v>
      </c>
    </row>
    <row r="118" spans="2:2" ht="15" customHeight="1" outlineLevel="1" x14ac:dyDescent="0.2">
      <c r="B118" s="317" t="s">
        <v>377</v>
      </c>
    </row>
    <row r="119" spans="2:2" ht="15" customHeight="1" outlineLevel="1" x14ac:dyDescent="0.2">
      <c r="B119" s="317" t="s">
        <v>432</v>
      </c>
    </row>
    <row r="120" spans="2:2" ht="15" customHeight="1" outlineLevel="1" x14ac:dyDescent="0.2">
      <c r="B120" s="317" t="s">
        <v>463</v>
      </c>
    </row>
    <row r="121" spans="2:2" ht="15" customHeight="1" outlineLevel="1" x14ac:dyDescent="0.2">
      <c r="B121" s="317" t="s">
        <v>378</v>
      </c>
    </row>
    <row r="122" spans="2:2" ht="15" customHeight="1" outlineLevel="1" x14ac:dyDescent="0.2">
      <c r="B122" s="317" t="s">
        <v>379</v>
      </c>
    </row>
    <row r="123" spans="2:2" ht="15" customHeight="1" outlineLevel="1" x14ac:dyDescent="0.2">
      <c r="B123" s="324"/>
    </row>
    <row r="124" spans="2:2" ht="15" customHeight="1" outlineLevel="1" x14ac:dyDescent="0.2">
      <c r="B124" s="323" t="s">
        <v>181</v>
      </c>
    </row>
    <row r="125" spans="2:2" ht="15" customHeight="1" outlineLevel="1" x14ac:dyDescent="0.2">
      <c r="B125" s="327"/>
    </row>
    <row r="126" spans="2:2" ht="15" customHeight="1" outlineLevel="1" x14ac:dyDescent="0.2">
      <c r="B126" s="316" t="s">
        <v>464</v>
      </c>
    </row>
    <row r="127" spans="2:2" ht="15" customHeight="1" outlineLevel="1" x14ac:dyDescent="0.2">
      <c r="B127" s="322"/>
    </row>
    <row r="128" spans="2:2" ht="15" customHeight="1" outlineLevel="1" x14ac:dyDescent="0.2">
      <c r="B128" s="325" t="s">
        <v>465</v>
      </c>
    </row>
    <row r="129" spans="2:2" ht="15" customHeight="1" outlineLevel="1" x14ac:dyDescent="0.2">
      <c r="B129" s="325" t="s">
        <v>466</v>
      </c>
    </row>
    <row r="130" spans="2:2" ht="15" customHeight="1" outlineLevel="1" x14ac:dyDescent="0.2">
      <c r="B130" s="325" t="s">
        <v>467</v>
      </c>
    </row>
    <row r="131" spans="2:2" ht="15" customHeight="1" outlineLevel="1" x14ac:dyDescent="0.2">
      <c r="B131" s="322"/>
    </row>
    <row r="132" spans="2:2" ht="15" customHeight="1" outlineLevel="1" x14ac:dyDescent="0.2">
      <c r="B132" s="317" t="s">
        <v>380</v>
      </c>
    </row>
    <row r="133" spans="2:2" ht="15" customHeight="1" outlineLevel="1" x14ac:dyDescent="0.2">
      <c r="B133" s="317" t="s">
        <v>381</v>
      </c>
    </row>
    <row r="134" spans="2:2" ht="15" customHeight="1" outlineLevel="1" x14ac:dyDescent="0.2">
      <c r="B134" s="317" t="s">
        <v>382</v>
      </c>
    </row>
    <row r="135" spans="2:2" ht="15" customHeight="1" outlineLevel="1" x14ac:dyDescent="0.2">
      <c r="B135" s="317" t="s">
        <v>761</v>
      </c>
    </row>
    <row r="136" spans="2:2" ht="15" customHeight="1" outlineLevel="1" x14ac:dyDescent="0.2">
      <c r="B136" s="316"/>
    </row>
    <row r="137" spans="2:2" ht="15" customHeight="1" outlineLevel="1" x14ac:dyDescent="0.2">
      <c r="B137" s="316" t="s">
        <v>468</v>
      </c>
    </row>
    <row r="138" spans="2:2" ht="15" customHeight="1" outlineLevel="1" x14ac:dyDescent="0.2">
      <c r="B138" s="322"/>
    </row>
    <row r="139" spans="2:2" ht="15" customHeight="1" outlineLevel="1" x14ac:dyDescent="0.2">
      <c r="B139" s="325" t="s">
        <v>465</v>
      </c>
    </row>
    <row r="140" spans="2:2" ht="15" customHeight="1" outlineLevel="1" thickBot="1" x14ac:dyDescent="0.25">
      <c r="B140" s="325" t="s">
        <v>469</v>
      </c>
    </row>
    <row r="141" spans="2:2" ht="15" customHeight="1" outlineLevel="1" thickBot="1" x14ac:dyDescent="0.25">
      <c r="B141" s="314" t="s">
        <v>176</v>
      </c>
    </row>
    <row r="142" spans="2:2" ht="15" customHeight="1" outlineLevel="1" x14ac:dyDescent="0.2">
      <c r="B142" s="316"/>
    </row>
    <row r="143" spans="2:2" ht="15" customHeight="1" outlineLevel="1" x14ac:dyDescent="0.2">
      <c r="B143" s="323" t="s">
        <v>144</v>
      </c>
    </row>
    <row r="144" spans="2:2" ht="15" customHeight="1" outlineLevel="1" x14ac:dyDescent="0.2">
      <c r="B144" s="327"/>
    </row>
    <row r="145" spans="2:2" ht="15" customHeight="1" outlineLevel="1" x14ac:dyDescent="0.2">
      <c r="B145" s="316" t="s">
        <v>470</v>
      </c>
    </row>
    <row r="146" spans="2:2" ht="15" customHeight="1" outlineLevel="1" x14ac:dyDescent="0.2">
      <c r="B146" s="322"/>
    </row>
    <row r="147" spans="2:2" ht="15" customHeight="1" outlineLevel="1" x14ac:dyDescent="0.2">
      <c r="B147" s="325" t="s">
        <v>471</v>
      </c>
    </row>
    <row r="148" spans="2:2" ht="15" customHeight="1" outlineLevel="1" x14ac:dyDescent="0.2">
      <c r="B148" s="325" t="s">
        <v>472</v>
      </c>
    </row>
    <row r="149" spans="2:2" ht="15" customHeight="1" outlineLevel="1" x14ac:dyDescent="0.2">
      <c r="B149" s="325" t="s">
        <v>473</v>
      </c>
    </row>
    <row r="150" spans="2:2" ht="15" customHeight="1" outlineLevel="1" x14ac:dyDescent="0.2">
      <c r="B150" s="325" t="s">
        <v>474</v>
      </c>
    </row>
    <row r="151" spans="2:2" ht="15" customHeight="1" outlineLevel="1" x14ac:dyDescent="0.2">
      <c r="B151" s="325" t="s">
        <v>475</v>
      </c>
    </row>
    <row r="152" spans="2:2" ht="15" customHeight="1" outlineLevel="1" x14ac:dyDescent="0.2">
      <c r="B152" s="322"/>
    </row>
    <row r="153" spans="2:2" ht="15" customHeight="1" outlineLevel="1" x14ac:dyDescent="0.2">
      <c r="B153" s="317" t="s">
        <v>383</v>
      </c>
    </row>
    <row r="154" spans="2:2" ht="15" customHeight="1" outlineLevel="1" x14ac:dyDescent="0.2">
      <c r="B154" s="316"/>
    </row>
    <row r="155" spans="2:2" ht="15" customHeight="1" outlineLevel="1" x14ac:dyDescent="0.2">
      <c r="B155" s="328" t="s">
        <v>476</v>
      </c>
    </row>
    <row r="156" spans="2:2" ht="15" customHeight="1" outlineLevel="1" x14ac:dyDescent="0.2">
      <c r="B156" s="328" t="s">
        <v>477</v>
      </c>
    </row>
    <row r="157" spans="2:2" ht="15" customHeight="1" outlineLevel="1" x14ac:dyDescent="0.2">
      <c r="B157" s="328" t="s">
        <v>478</v>
      </c>
    </row>
    <row r="158" spans="2:2" ht="15" customHeight="1" outlineLevel="1" x14ac:dyDescent="0.2">
      <c r="B158" s="316"/>
    </row>
    <row r="159" spans="2:2" ht="15" customHeight="1" outlineLevel="1" x14ac:dyDescent="0.2">
      <c r="B159" s="317" t="s">
        <v>433</v>
      </c>
    </row>
    <row r="160" spans="2:2" ht="15" customHeight="1" outlineLevel="1" x14ac:dyDescent="0.2">
      <c r="B160" s="317" t="s">
        <v>463</v>
      </c>
    </row>
    <row r="161" spans="2:2" ht="30" customHeight="1" outlineLevel="1" x14ac:dyDescent="0.2">
      <c r="B161" s="317" t="s">
        <v>384</v>
      </c>
    </row>
    <row r="162" spans="2:2" ht="30" customHeight="1" outlineLevel="1" x14ac:dyDescent="0.2">
      <c r="B162" s="317" t="s">
        <v>385</v>
      </c>
    </row>
    <row r="163" spans="2:2" ht="30" customHeight="1" outlineLevel="1" x14ac:dyDescent="0.2">
      <c r="B163" s="317" t="s">
        <v>386</v>
      </c>
    </row>
    <row r="164" spans="2:2" ht="15" customHeight="1" outlineLevel="1" x14ac:dyDescent="0.2">
      <c r="B164" s="317" t="s">
        <v>387</v>
      </c>
    </row>
    <row r="165" spans="2:2" ht="15" customHeight="1" outlineLevel="1" x14ac:dyDescent="0.2">
      <c r="B165" s="316"/>
    </row>
    <row r="166" spans="2:2" ht="15" customHeight="1" outlineLevel="1" x14ac:dyDescent="0.2">
      <c r="B166" s="323" t="s">
        <v>182</v>
      </c>
    </row>
    <row r="167" spans="2:2" ht="15" customHeight="1" outlineLevel="1" x14ac:dyDescent="0.2">
      <c r="B167" s="327"/>
    </row>
    <row r="168" spans="2:2" ht="15" customHeight="1" outlineLevel="1" x14ac:dyDescent="0.2">
      <c r="B168" s="316" t="s">
        <v>479</v>
      </c>
    </row>
    <row r="169" spans="2:2" ht="15" customHeight="1" outlineLevel="1" x14ac:dyDescent="0.2">
      <c r="B169" s="316"/>
    </row>
    <row r="170" spans="2:2" ht="30" customHeight="1" outlineLevel="1" x14ac:dyDescent="0.2">
      <c r="B170" s="317" t="s">
        <v>388</v>
      </c>
    </row>
    <row r="171" spans="2:2" ht="15" customHeight="1" outlineLevel="1" x14ac:dyDescent="0.2">
      <c r="B171" s="316"/>
    </row>
    <row r="172" spans="2:2" ht="15" customHeight="1" outlineLevel="1" x14ac:dyDescent="0.2">
      <c r="B172" s="323" t="s">
        <v>183</v>
      </c>
    </row>
    <row r="173" spans="2:2" ht="15" customHeight="1" outlineLevel="1" x14ac:dyDescent="0.2">
      <c r="B173" s="316"/>
    </row>
    <row r="174" spans="2:2" ht="15" customHeight="1" outlineLevel="1" x14ac:dyDescent="0.2">
      <c r="B174" s="316" t="s">
        <v>480</v>
      </c>
    </row>
    <row r="175" spans="2:2" ht="15" customHeight="1" outlineLevel="1" x14ac:dyDescent="0.2">
      <c r="B175" s="322"/>
    </row>
    <row r="176" spans="2:2" ht="15" customHeight="1" outlineLevel="1" x14ac:dyDescent="0.2">
      <c r="B176" s="329" t="s">
        <v>481</v>
      </c>
    </row>
    <row r="177" spans="2:2" ht="15" customHeight="1" outlineLevel="1" x14ac:dyDescent="0.2">
      <c r="B177" s="329" t="s">
        <v>482</v>
      </c>
    </row>
    <row r="178" spans="2:2" ht="15" customHeight="1" outlineLevel="1" x14ac:dyDescent="0.2">
      <c r="B178" s="329" t="s">
        <v>483</v>
      </c>
    </row>
    <row r="179" spans="2:2" ht="15" customHeight="1" outlineLevel="1" x14ac:dyDescent="0.2">
      <c r="B179" s="329" t="s">
        <v>484</v>
      </c>
    </row>
    <row r="180" spans="2:2" ht="15" customHeight="1" outlineLevel="1" x14ac:dyDescent="0.2">
      <c r="B180" s="329" t="s">
        <v>485</v>
      </c>
    </row>
    <row r="181" spans="2:2" ht="15" customHeight="1" outlineLevel="1" x14ac:dyDescent="0.2">
      <c r="B181" s="329" t="s">
        <v>486</v>
      </c>
    </row>
    <row r="182" spans="2:2" ht="15" customHeight="1" outlineLevel="1" x14ac:dyDescent="0.2">
      <c r="B182" s="329" t="s">
        <v>487</v>
      </c>
    </row>
    <row r="183" spans="2:2" ht="15" customHeight="1" outlineLevel="1" x14ac:dyDescent="0.2">
      <c r="B183" s="316"/>
    </row>
    <row r="184" spans="2:2" ht="15" customHeight="1" outlineLevel="1" x14ac:dyDescent="0.2">
      <c r="B184" s="317" t="s">
        <v>389</v>
      </c>
    </row>
    <row r="185" spans="2:2" ht="30" customHeight="1" outlineLevel="1" x14ac:dyDescent="0.2">
      <c r="B185" s="317" t="s">
        <v>390</v>
      </c>
    </row>
    <row r="186" spans="2:2" ht="15" customHeight="1" outlineLevel="1" x14ac:dyDescent="0.2">
      <c r="B186" s="317" t="s">
        <v>434</v>
      </c>
    </row>
    <row r="187" spans="2:2" ht="15" customHeight="1" outlineLevel="1" x14ac:dyDescent="0.2">
      <c r="B187" s="316"/>
    </row>
    <row r="188" spans="2:2" ht="15" customHeight="1" outlineLevel="1" x14ac:dyDescent="0.2">
      <c r="B188" s="316" t="s">
        <v>488</v>
      </c>
    </row>
    <row r="189" spans="2:2" ht="15" customHeight="1" outlineLevel="1" x14ac:dyDescent="0.2">
      <c r="B189" s="322"/>
    </row>
    <row r="190" spans="2:2" ht="15" customHeight="1" outlineLevel="1" x14ac:dyDescent="0.2">
      <c r="B190" s="325" t="s">
        <v>489</v>
      </c>
    </row>
    <row r="191" spans="2:2" ht="15" customHeight="1" outlineLevel="1" x14ac:dyDescent="0.2">
      <c r="B191" s="325" t="s">
        <v>490</v>
      </c>
    </row>
    <row r="192" spans="2:2" ht="15" customHeight="1" outlineLevel="1" x14ac:dyDescent="0.2">
      <c r="B192" s="316"/>
    </row>
    <row r="193" spans="2:2" ht="15" customHeight="1" outlineLevel="1" x14ac:dyDescent="0.2">
      <c r="B193" s="330" t="s">
        <v>491</v>
      </c>
    </row>
    <row r="194" spans="2:2" ht="15" customHeight="1" outlineLevel="1" x14ac:dyDescent="0.2">
      <c r="B194" s="331"/>
    </row>
    <row r="195" spans="2:2" ht="15" customHeight="1" outlineLevel="1" x14ac:dyDescent="0.2">
      <c r="B195" s="329" t="s">
        <v>492</v>
      </c>
    </row>
    <row r="196" spans="2:2" ht="15" customHeight="1" outlineLevel="1" thickBot="1" x14ac:dyDescent="0.25">
      <c r="B196" s="329" t="s">
        <v>490</v>
      </c>
    </row>
    <row r="197" spans="2:2" ht="15" customHeight="1" outlineLevel="1" thickBot="1" x14ac:dyDescent="0.25">
      <c r="B197" s="314" t="s">
        <v>176</v>
      </c>
    </row>
    <row r="198" spans="2:2" ht="15" customHeight="1" outlineLevel="1" x14ac:dyDescent="0.2">
      <c r="B198" s="316"/>
    </row>
    <row r="199" spans="2:2" ht="15" customHeight="1" outlineLevel="1" x14ac:dyDescent="0.2">
      <c r="B199" s="323" t="s">
        <v>428</v>
      </c>
    </row>
    <row r="200" spans="2:2" ht="15" customHeight="1" outlineLevel="1" x14ac:dyDescent="0.2">
      <c r="B200" s="324"/>
    </row>
    <row r="201" spans="2:2" ht="15" customHeight="1" outlineLevel="1" x14ac:dyDescent="0.2">
      <c r="B201" s="316" t="s">
        <v>493</v>
      </c>
    </row>
    <row r="202" spans="2:2" ht="15" customHeight="1" outlineLevel="1" x14ac:dyDescent="0.2">
      <c r="B202" s="316" t="s">
        <v>494</v>
      </c>
    </row>
    <row r="203" spans="2:2" ht="15" customHeight="1" outlineLevel="1" x14ac:dyDescent="0.2">
      <c r="B203" s="316"/>
    </row>
    <row r="204" spans="2:2" ht="15" customHeight="1" outlineLevel="1" x14ac:dyDescent="0.2">
      <c r="B204" s="317" t="s">
        <v>435</v>
      </c>
    </row>
    <row r="205" spans="2:2" ht="15" customHeight="1" outlineLevel="1" x14ac:dyDescent="0.2">
      <c r="B205" s="317" t="s">
        <v>392</v>
      </c>
    </row>
    <row r="206" spans="2:2" ht="15" customHeight="1" outlineLevel="1" x14ac:dyDescent="0.2">
      <c r="B206" s="317" t="s">
        <v>393</v>
      </c>
    </row>
    <row r="207" spans="2:2" ht="15" customHeight="1" outlineLevel="1" x14ac:dyDescent="0.2">
      <c r="B207" s="316"/>
    </row>
    <row r="208" spans="2:2" ht="30" customHeight="1" outlineLevel="1" x14ac:dyDescent="0.2">
      <c r="B208" s="317" t="s">
        <v>429</v>
      </c>
    </row>
    <row r="209" spans="2:2" ht="15" customHeight="1" outlineLevel="1" x14ac:dyDescent="0.2">
      <c r="B209" s="330"/>
    </row>
    <row r="210" spans="2:2" ht="15" customHeight="1" outlineLevel="1" x14ac:dyDescent="0.2">
      <c r="B210" s="323" t="s">
        <v>422</v>
      </c>
    </row>
    <row r="211" spans="2:2" ht="15" customHeight="1" outlineLevel="1" x14ac:dyDescent="0.2">
      <c r="B211" s="324"/>
    </row>
    <row r="212" spans="2:2" ht="15" customHeight="1" outlineLevel="1" thickBot="1" x14ac:dyDescent="0.25">
      <c r="B212" s="332" t="s">
        <v>391</v>
      </c>
    </row>
  </sheetData>
  <printOptions horizontalCentered="1"/>
  <pageMargins left="0.23622047244094491" right="0.23622047244094491" top="0.23622047244094491" bottom="0.23622047244094491" header="0.31496062992125984" footer="0.31496062992125984"/>
  <pageSetup paperSize="9" scale="62" fitToHeight="6" orientation="portrait" r:id="rId1"/>
  <rowBreaks count="4" manualBreakCount="4">
    <brk id="42" min="1" max="1" man="1"/>
    <brk id="83" min="1" max="1" man="1"/>
    <brk id="140" min="1" max="1" man="1"/>
    <brk id="196" min="1" max="1"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1">
    <tabColor theme="2" tint="-0.499984740745262"/>
    <pageSetUpPr fitToPage="1"/>
  </sheetPr>
  <dimension ref="A2:CB365"/>
  <sheetViews>
    <sheetView showGridLines="0" topLeftCell="A165" zoomScale="70" zoomScaleNormal="70" zoomScaleSheetLayoutView="55" zoomScalePageLayoutView="55" workbookViewId="0">
      <selection activeCell="A182" sqref="A182"/>
    </sheetView>
  </sheetViews>
  <sheetFormatPr baseColWidth="10" defaultColWidth="9.140625" defaultRowHeight="15" customHeight="1" outlineLevelRow="1" outlineLevelCol="1" x14ac:dyDescent="0.2"/>
  <cols>
    <col min="1" max="1" width="43.5703125" style="1" customWidth="1"/>
    <col min="2" max="2" width="14.140625" style="1" customWidth="1"/>
    <col min="3" max="4" width="12.7109375" style="1" customWidth="1"/>
    <col min="5" max="5" width="12.7109375" style="1" customWidth="1" outlineLevel="1"/>
    <col min="6" max="14" width="12.7109375" style="1" customWidth="1"/>
    <col min="15" max="15" width="15.7109375" style="1" customWidth="1"/>
    <col min="16" max="27" width="12.7109375" style="1" customWidth="1" outlineLevel="1"/>
    <col min="28" max="28" width="14.85546875" style="1" customWidth="1"/>
    <col min="29" max="37" width="12.7109375" style="1" customWidth="1" outlineLevel="1"/>
    <col min="38" max="38" width="14.85546875" style="1" customWidth="1" outlineLevel="1"/>
    <col min="39" max="40" width="12.7109375" style="1" customWidth="1" outlineLevel="1"/>
    <col min="41" max="41" width="15.7109375" style="1" customWidth="1"/>
    <col min="42" max="53" width="12.7109375" style="1" customWidth="1" outlineLevel="1"/>
    <col min="54" max="54" width="15.7109375" style="1" customWidth="1"/>
    <col min="55" max="66" width="12.7109375" style="1" customWidth="1" outlineLevel="1"/>
    <col min="67" max="67" width="15.7109375" style="1" customWidth="1"/>
    <col min="68" max="79" width="11.42578125" style="1" customWidth="1" outlineLevel="1"/>
    <col min="80" max="80" width="15.28515625" style="1" customWidth="1"/>
    <col min="81" max="16384" width="9.140625" style="1"/>
  </cols>
  <sheetData>
    <row r="2" spans="1:15" ht="31.5" customHeight="1" x14ac:dyDescent="0.2">
      <c r="A2" s="487" t="s">
        <v>154</v>
      </c>
      <c r="B2" s="487"/>
      <c r="C2" s="487"/>
      <c r="D2" s="487"/>
      <c r="E2" s="487"/>
      <c r="F2" s="487"/>
      <c r="G2" s="487"/>
      <c r="H2" s="487"/>
      <c r="I2" s="487"/>
      <c r="J2" s="487"/>
      <c r="K2" s="487"/>
      <c r="L2" s="487"/>
      <c r="M2" s="487"/>
      <c r="N2" s="487"/>
      <c r="O2" s="487"/>
    </row>
    <row r="5" spans="1:15" s="2" customFormat="1" ht="15" customHeight="1" x14ac:dyDescent="0.2">
      <c r="A5" s="10" t="s">
        <v>133</v>
      </c>
      <c r="B5" s="10"/>
      <c r="C5" s="10"/>
      <c r="D5" s="10"/>
      <c r="E5" s="10"/>
      <c r="F5" s="10"/>
      <c r="G5" s="10"/>
      <c r="H5" s="10"/>
      <c r="I5" s="10"/>
      <c r="J5" s="10"/>
      <c r="K5" s="10"/>
      <c r="L5" s="10"/>
      <c r="M5" s="10"/>
      <c r="N5" s="10"/>
      <c r="O5" s="10"/>
    </row>
    <row r="7" spans="1:15" ht="15" customHeight="1" x14ac:dyDescent="0.2">
      <c r="A7" s="788" t="s">
        <v>53</v>
      </c>
      <c r="B7" s="789"/>
      <c r="C7" s="789"/>
      <c r="D7" s="789"/>
      <c r="E7" s="789"/>
      <c r="F7" s="789"/>
      <c r="G7" s="789"/>
      <c r="H7" s="789"/>
      <c r="I7" s="789"/>
      <c r="J7" s="789"/>
      <c r="K7" s="790"/>
      <c r="L7" s="793">
        <v>42917</v>
      </c>
      <c r="M7" s="793"/>
      <c r="N7" s="737"/>
    </row>
    <row r="8" spans="1:15" ht="15" customHeight="1" x14ac:dyDescent="0.2">
      <c r="A8" s="788" t="s">
        <v>767</v>
      </c>
      <c r="B8" s="789"/>
      <c r="C8" s="789"/>
      <c r="D8" s="789"/>
      <c r="E8" s="789"/>
      <c r="F8" s="789"/>
      <c r="G8" s="789"/>
      <c r="H8" s="789"/>
      <c r="I8" s="789"/>
      <c r="J8" s="789"/>
      <c r="K8" s="790"/>
      <c r="L8" s="274"/>
      <c r="M8" s="18">
        <f>12-(MONTH(L7))+1</f>
        <v>6</v>
      </c>
      <c r="N8" s="3" t="s">
        <v>75</v>
      </c>
    </row>
    <row r="9" spans="1:15" ht="15" customHeight="1" x14ac:dyDescent="0.2">
      <c r="A9" s="788" t="s">
        <v>768</v>
      </c>
      <c r="B9" s="789"/>
      <c r="C9" s="789"/>
      <c r="D9" s="789"/>
      <c r="E9" s="789"/>
      <c r="F9" s="789"/>
      <c r="G9" s="789"/>
      <c r="H9" s="789"/>
      <c r="I9" s="789"/>
      <c r="J9" s="548" t="s">
        <v>774</v>
      </c>
      <c r="K9" s="536">
        <f>VALUE(MID(L9,2,2))</f>
        <v>7</v>
      </c>
      <c r="L9" s="817" t="s">
        <v>795</v>
      </c>
      <c r="M9" s="793"/>
      <c r="N9" s="737"/>
    </row>
    <row r="10" spans="1:15" ht="15" customHeight="1" x14ac:dyDescent="0.2">
      <c r="A10" s="788" t="s">
        <v>775</v>
      </c>
      <c r="B10" s="789"/>
      <c r="C10" s="789"/>
      <c r="D10" s="789"/>
      <c r="E10" s="789"/>
      <c r="F10" s="789"/>
      <c r="G10" s="789"/>
      <c r="H10" s="789"/>
      <c r="I10" s="789"/>
      <c r="J10" s="789"/>
      <c r="K10" s="790"/>
      <c r="L10" s="274"/>
      <c r="M10" s="18">
        <f>IF(MONTH(L7)=K9,12,IF(MONTH(L7)&lt;K9,12+K9-MONTH(L7),12+(12-MONTH(L7))+K9))</f>
        <v>12</v>
      </c>
      <c r="N10" s="3" t="s">
        <v>75</v>
      </c>
      <c r="O10" s="547"/>
    </row>
    <row r="12" spans="1:15" ht="13.5" customHeight="1" x14ac:dyDescent="0.2">
      <c r="A12" s="804" t="s">
        <v>766</v>
      </c>
      <c r="B12" s="805"/>
      <c r="C12" s="810" t="s">
        <v>65</v>
      </c>
      <c r="D12" s="792"/>
      <c r="E12" s="792" t="s">
        <v>66</v>
      </c>
      <c r="F12" s="792"/>
      <c r="G12" s="792" t="s">
        <v>67</v>
      </c>
      <c r="H12" s="792"/>
      <c r="I12" s="792" t="s">
        <v>68</v>
      </c>
      <c r="J12" s="792"/>
      <c r="K12" s="792" t="s">
        <v>143</v>
      </c>
      <c r="L12" s="792"/>
      <c r="M12" s="792" t="s">
        <v>762</v>
      </c>
      <c r="N12" s="818"/>
    </row>
    <row r="13" spans="1:15" ht="15" customHeight="1" x14ac:dyDescent="0.2">
      <c r="A13" s="806"/>
      <c r="B13" s="807"/>
      <c r="C13" s="814">
        <f>+YEAR(L7)</f>
        <v>2017</v>
      </c>
      <c r="D13" s="794"/>
      <c r="E13" s="794">
        <f>+C13+1</f>
        <v>2018</v>
      </c>
      <c r="F13" s="794"/>
      <c r="G13" s="794">
        <f>+E13+1</f>
        <v>2019</v>
      </c>
      <c r="H13" s="794"/>
      <c r="I13" s="794">
        <f>+G13+1</f>
        <v>2020</v>
      </c>
      <c r="J13" s="794"/>
      <c r="K13" s="794">
        <f>+I13+1</f>
        <v>2021</v>
      </c>
      <c r="L13" s="794"/>
      <c r="M13" s="794">
        <f>+K13+1</f>
        <v>2022</v>
      </c>
      <c r="N13" s="819"/>
    </row>
    <row r="14" spans="1:15" ht="13.5" customHeight="1" x14ac:dyDescent="0.2">
      <c r="A14" s="808"/>
      <c r="B14" s="809"/>
      <c r="C14" s="798" t="str">
        <f>+CONCATENATE(M8," ",N8)</f>
        <v>6 mois</v>
      </c>
      <c r="D14" s="791"/>
      <c r="E14" s="791" t="s">
        <v>118</v>
      </c>
      <c r="F14" s="791"/>
      <c r="G14" s="791" t="s">
        <v>118</v>
      </c>
      <c r="H14" s="791"/>
      <c r="I14" s="791" t="s">
        <v>118</v>
      </c>
      <c r="J14" s="791"/>
      <c r="K14" s="791" t="s">
        <v>118</v>
      </c>
      <c r="L14" s="791"/>
      <c r="M14" s="791" t="s">
        <v>118</v>
      </c>
      <c r="N14" s="799"/>
    </row>
    <row r="16" spans="1:15" ht="13.5" customHeight="1" x14ac:dyDescent="0.2">
      <c r="A16" s="804" t="s">
        <v>765</v>
      </c>
      <c r="B16" s="805"/>
      <c r="C16" s="810" t="s">
        <v>769</v>
      </c>
      <c r="D16" s="792"/>
      <c r="E16" s="792" t="s">
        <v>770</v>
      </c>
      <c r="F16" s="792"/>
      <c r="G16" s="792" t="s">
        <v>771</v>
      </c>
      <c r="H16" s="792"/>
      <c r="I16" s="792" t="s">
        <v>772</v>
      </c>
      <c r="J16" s="792"/>
      <c r="K16" s="792" t="s">
        <v>773</v>
      </c>
      <c r="L16" s="792"/>
      <c r="M16" s="560"/>
      <c r="N16" s="572"/>
      <c r="O16" s="561"/>
    </row>
    <row r="17" spans="1:80" ht="15" customHeight="1" x14ac:dyDescent="0.2">
      <c r="A17" s="806"/>
      <c r="B17" s="807"/>
      <c r="C17" s="813" t="str">
        <f>MONTH(L7)&amp;"/"&amp;YEAR(L7)</f>
        <v>7/2017</v>
      </c>
      <c r="D17" s="794"/>
      <c r="E17" s="794" t="str">
        <f>IF(OR(M10=12,K9&gt;MONTH(L7)),K9&amp;"/"&amp;YEAR(L7)+1,K9&amp;"/"&amp;YEAR(L7)+2)</f>
        <v>7/2018</v>
      </c>
      <c r="F17" s="794"/>
      <c r="G17" s="794" t="str">
        <f>$K$9&amp;"/"&amp;YEAR(E17)+1</f>
        <v>7/2019</v>
      </c>
      <c r="H17" s="794"/>
      <c r="I17" s="794" t="str">
        <f>$K$9&amp;"/"&amp;YEAR($G17)+1</f>
        <v>7/2020</v>
      </c>
      <c r="J17" s="794"/>
      <c r="K17" s="794" t="str">
        <f>K9&amp;"/"&amp;YEAR($I17)+1</f>
        <v>7/2021</v>
      </c>
      <c r="L17" s="794"/>
      <c r="M17" s="811" t="str">
        <f>"Saisir données jusqu'au: "</f>
        <v xml:space="preserve">Saisir données jusqu'au: </v>
      </c>
      <c r="N17" s="812"/>
      <c r="O17" s="564" t="str">
        <f>IF(K9&gt;=MONTH(L7),MONTH(K17)-1&amp;"/"&amp;YEAR(K17)+1,"12/"&amp;YEAR(K17))</f>
        <v>6/2022</v>
      </c>
      <c r="BK17" s="554"/>
    </row>
    <row r="18" spans="1:80" ht="13.5" customHeight="1" x14ac:dyDescent="0.2">
      <c r="A18" s="808"/>
      <c r="B18" s="809"/>
      <c r="C18" s="798" t="str">
        <f>M10&amp;" mois"</f>
        <v>12 mois</v>
      </c>
      <c r="D18" s="791"/>
      <c r="E18" s="791" t="s">
        <v>118</v>
      </c>
      <c r="F18" s="791"/>
      <c r="G18" s="791" t="s">
        <v>118</v>
      </c>
      <c r="H18" s="791"/>
      <c r="I18" s="791" t="s">
        <v>118</v>
      </c>
      <c r="J18" s="791"/>
      <c r="K18" s="820">
        <f>12-COUNTBLANK(BK25:BV25)</f>
        <v>12</v>
      </c>
      <c r="L18" s="820"/>
      <c r="M18" s="562"/>
      <c r="N18" s="573"/>
      <c r="O18" s="563"/>
    </row>
    <row r="19" spans="1:80" ht="10.5" hidden="1" customHeight="1" outlineLevel="1" x14ac:dyDescent="0.2">
      <c r="C19" s="721" t="str">
        <f>+CONCATENATE($C$12," - ",$C$13)</f>
        <v>Année 1 - 2017</v>
      </c>
      <c r="D19" s="722"/>
      <c r="E19" s="723"/>
      <c r="F19" s="723"/>
      <c r="G19" s="723"/>
      <c r="H19" s="723"/>
      <c r="I19" s="723"/>
      <c r="J19" s="723"/>
      <c r="K19" s="723"/>
      <c r="L19" s="723"/>
      <c r="M19" s="802"/>
      <c r="N19" s="803"/>
      <c r="O19" s="53" t="str">
        <f>+CONCATENATE("TOTAL ",$C$13)</f>
        <v>TOTAL 2017</v>
      </c>
      <c r="P19" s="721" t="str">
        <f>+CONCATENATE($E$12," - ",$E$13)</f>
        <v>Année 2 - 2018</v>
      </c>
      <c r="Q19" s="722"/>
      <c r="R19" s="723"/>
      <c r="S19" s="723"/>
      <c r="T19" s="723"/>
      <c r="U19" s="723"/>
      <c r="V19" s="723"/>
      <c r="W19" s="723"/>
      <c r="X19" s="723"/>
      <c r="Y19" s="723"/>
      <c r="Z19" s="723"/>
      <c r="AA19" s="724"/>
      <c r="AB19" s="53" t="str">
        <f>+CONCATENATE("TOTAL ",$E$13)</f>
        <v>TOTAL 2018</v>
      </c>
      <c r="AC19" s="721" t="str">
        <f>+CONCATENATE($G$12," - ",$G$13)</f>
        <v>Année 3 - 2019</v>
      </c>
      <c r="AD19" s="722"/>
      <c r="AE19" s="723"/>
      <c r="AF19" s="723"/>
      <c r="AG19" s="723"/>
      <c r="AH19" s="723"/>
      <c r="AI19" s="723"/>
      <c r="AJ19" s="723"/>
      <c r="AK19" s="723"/>
      <c r="AL19" s="723"/>
      <c r="AM19" s="723"/>
      <c r="AN19" s="724"/>
      <c r="AO19" s="53" t="str">
        <f>+CONCATENATE("TOTAL ",$G$13)</f>
        <v>TOTAL 2019</v>
      </c>
      <c r="AP19" s="721" t="str">
        <f>+CONCATENATE($I$12," - ",$I$13)</f>
        <v>Année 4 - 2020</v>
      </c>
      <c r="AQ19" s="722"/>
      <c r="AR19" s="723"/>
      <c r="AS19" s="723"/>
      <c r="AT19" s="723"/>
      <c r="AU19" s="723"/>
      <c r="AV19" s="723"/>
      <c r="AW19" s="723"/>
      <c r="AX19" s="723"/>
      <c r="AY19" s="723"/>
      <c r="AZ19" s="723"/>
      <c r="BA19" s="724"/>
      <c r="BB19" s="53" t="str">
        <f>+CONCATENATE("TOTAL ",$I$13)</f>
        <v>TOTAL 2020</v>
      </c>
      <c r="BC19" s="721" t="str">
        <f>+CONCATENATE($K$12," - ",$K$13)</f>
        <v>Année 5 - 2021</v>
      </c>
      <c r="BD19" s="722"/>
      <c r="BE19" s="723"/>
      <c r="BF19" s="723"/>
      <c r="BG19" s="723"/>
      <c r="BH19" s="723"/>
      <c r="BI19" s="723"/>
      <c r="BJ19" s="723"/>
      <c r="BK19" s="723"/>
      <c r="BL19" s="723"/>
      <c r="BM19" s="723"/>
      <c r="BN19" s="724"/>
      <c r="BO19" s="53" t="str">
        <f>+CONCATENATE("TOTAL ",$K$13)</f>
        <v>TOTAL 2021</v>
      </c>
      <c r="BP19" s="721" t="str">
        <f>+CONCATENATE($M$12," - ",$M$13)</f>
        <v>Année 6 - 2022</v>
      </c>
      <c r="BQ19" s="722"/>
      <c r="BR19" s="723"/>
      <c r="BS19" s="723"/>
      <c r="BT19" s="723"/>
      <c r="BU19" s="723"/>
      <c r="BV19" s="723"/>
      <c r="BW19" s="723"/>
      <c r="BX19" s="723"/>
      <c r="BY19" s="723"/>
      <c r="BZ19" s="723"/>
      <c r="CA19" s="724"/>
      <c r="CB19" s="53" t="str">
        <f>+CONCATENATE("TOTAL ",$M$13)</f>
        <v>TOTAL 2022</v>
      </c>
    </row>
    <row r="20" spans="1:80" ht="14.1" hidden="1" customHeight="1" outlineLevel="1" x14ac:dyDescent="0.2">
      <c r="B20" s="1" t="s">
        <v>776</v>
      </c>
      <c r="C20" s="53" t="str">
        <f>+CONCATENATE("1/",$C$13)</f>
        <v>1/2017</v>
      </c>
      <c r="D20" s="53" t="str">
        <f>+CONCATENATE("2/",$C$13)</f>
        <v>2/2017</v>
      </c>
      <c r="E20" s="53" t="str">
        <f>+CONCATENATE("3/",$C$13)</f>
        <v>3/2017</v>
      </c>
      <c r="F20" s="53" t="str">
        <f>+CONCATENATE("4/",$C$13)</f>
        <v>4/2017</v>
      </c>
      <c r="G20" s="53" t="str">
        <f>+CONCATENATE("5/",$C$13)</f>
        <v>5/2017</v>
      </c>
      <c r="H20" s="53" t="str">
        <f>+CONCATENATE("6/",$C$13)</f>
        <v>6/2017</v>
      </c>
      <c r="I20" s="53" t="str">
        <f>+CONCATENATE("7/",$C$13)</f>
        <v>7/2017</v>
      </c>
      <c r="J20" s="53" t="str">
        <f>+CONCATENATE("8/",$C$13)</f>
        <v>8/2017</v>
      </c>
      <c r="K20" s="53" t="str">
        <f>+CONCATENATE("9/",$C$13)</f>
        <v>9/2017</v>
      </c>
      <c r="L20" s="53" t="str">
        <f>+CONCATENATE("10/",$C$13)</f>
        <v>10/2017</v>
      </c>
      <c r="M20" s="53" t="str">
        <f>+CONCATENATE("11/",$C$13)</f>
        <v>11/2017</v>
      </c>
      <c r="N20" s="53" t="str">
        <f>+CONCATENATE("12/",$C$13)</f>
        <v>12/2017</v>
      </c>
      <c r="O20" s="53" t="str">
        <f>$C$14</f>
        <v>6 mois</v>
      </c>
      <c r="P20" s="54" t="str">
        <f>+CONCATENATE("1/",$E$13)</f>
        <v>1/2018</v>
      </c>
      <c r="Q20" s="55" t="str">
        <f>+CONCATENATE("2/",$E$13)</f>
        <v>2/2018</v>
      </c>
      <c r="R20" s="55" t="str">
        <f>+CONCATENATE("3/",$E$13)</f>
        <v>3/2018</v>
      </c>
      <c r="S20" s="55" t="str">
        <f>+CONCATENATE("4/",$E$13)</f>
        <v>4/2018</v>
      </c>
      <c r="T20" s="55" t="str">
        <f>+CONCATENATE("5/",$E$13)</f>
        <v>5/2018</v>
      </c>
      <c r="U20" s="55" t="str">
        <f>+CONCATENATE("6/",$E$13)</f>
        <v>6/2018</v>
      </c>
      <c r="V20" s="55" t="str">
        <f>+CONCATENATE("7/",$E$13)</f>
        <v>7/2018</v>
      </c>
      <c r="W20" s="55" t="str">
        <f>+CONCATENATE("8/",$E$13)</f>
        <v>8/2018</v>
      </c>
      <c r="X20" s="55" t="str">
        <f>+CONCATENATE("9/",$E$13)</f>
        <v>9/2018</v>
      </c>
      <c r="Y20" s="55" t="str">
        <f>+CONCATENATE("10/",$E$13)</f>
        <v>10/2018</v>
      </c>
      <c r="Z20" s="55" t="str">
        <f>+CONCATENATE("11/",$E$13)</f>
        <v>11/2018</v>
      </c>
      <c r="AA20" s="56" t="str">
        <f>+CONCATENATE("12/",$E$13)</f>
        <v>12/2018</v>
      </c>
      <c r="AB20" s="53" t="str">
        <f>$E$14</f>
        <v>12 mois</v>
      </c>
      <c r="AC20" s="54" t="str">
        <f>+CONCATENATE("1/",$G$13)</f>
        <v>1/2019</v>
      </c>
      <c r="AD20" s="55" t="str">
        <f>+CONCATENATE("2/",$G$13)</f>
        <v>2/2019</v>
      </c>
      <c r="AE20" s="55" t="str">
        <f>+CONCATENATE("3/",$G$13)</f>
        <v>3/2019</v>
      </c>
      <c r="AF20" s="55" t="str">
        <f>+CONCATENATE("4/",$G$13)</f>
        <v>4/2019</v>
      </c>
      <c r="AG20" s="55" t="str">
        <f>+CONCATENATE("5/",$G$13)</f>
        <v>5/2019</v>
      </c>
      <c r="AH20" s="55" t="str">
        <f>+CONCATENATE("6/",$G$13)</f>
        <v>6/2019</v>
      </c>
      <c r="AI20" s="55" t="str">
        <f>+CONCATENATE("7/",$G$13)</f>
        <v>7/2019</v>
      </c>
      <c r="AJ20" s="55" t="str">
        <f>+CONCATENATE("8/",$G$13)</f>
        <v>8/2019</v>
      </c>
      <c r="AK20" s="55" t="str">
        <f>+CONCATENATE("9/",$G$13)</f>
        <v>9/2019</v>
      </c>
      <c r="AL20" s="55" t="str">
        <f>+CONCATENATE("10/",$G$13)</f>
        <v>10/2019</v>
      </c>
      <c r="AM20" s="55" t="str">
        <f>+CONCATENATE("11/",$G$13)</f>
        <v>11/2019</v>
      </c>
      <c r="AN20" s="56" t="str">
        <f>+CONCATENATE("12/",$G$13)</f>
        <v>12/2019</v>
      </c>
      <c r="AO20" s="53" t="str">
        <f>$G$14</f>
        <v>12 mois</v>
      </c>
      <c r="AP20" s="54" t="str">
        <f>+CONCATENATE("1/",$I$13)</f>
        <v>1/2020</v>
      </c>
      <c r="AQ20" s="55" t="str">
        <f>+CONCATENATE("2/",$I$13)</f>
        <v>2/2020</v>
      </c>
      <c r="AR20" s="55" t="str">
        <f>+CONCATENATE("3/",$I$13)</f>
        <v>3/2020</v>
      </c>
      <c r="AS20" s="55" t="str">
        <f>+CONCATENATE("4/",$I$13)</f>
        <v>4/2020</v>
      </c>
      <c r="AT20" s="55" t="str">
        <f>+CONCATENATE("5/",$I$13)</f>
        <v>5/2020</v>
      </c>
      <c r="AU20" s="55" t="str">
        <f>+CONCATENATE("6/",$I$13)</f>
        <v>6/2020</v>
      </c>
      <c r="AV20" s="55" t="str">
        <f>+CONCATENATE("7/",$I$13)</f>
        <v>7/2020</v>
      </c>
      <c r="AW20" s="55" t="str">
        <f>+CONCATENATE("8/",$I$13)</f>
        <v>8/2020</v>
      </c>
      <c r="AX20" s="55" t="str">
        <f>+CONCATENATE("9/",$I$13)</f>
        <v>9/2020</v>
      </c>
      <c r="AY20" s="55" t="str">
        <f>+CONCATENATE("10/",$I$13)</f>
        <v>10/2020</v>
      </c>
      <c r="AZ20" s="55" t="str">
        <f>+CONCATENATE("11/",$I$13)</f>
        <v>11/2020</v>
      </c>
      <c r="BA20" s="56" t="str">
        <f>+CONCATENATE("12/",$I$13)</f>
        <v>12/2020</v>
      </c>
      <c r="BB20" s="53" t="str">
        <f>$I$14</f>
        <v>12 mois</v>
      </c>
      <c r="BC20" s="54" t="str">
        <f>+CONCATENATE("1/",$K$13)</f>
        <v>1/2021</v>
      </c>
      <c r="BD20" s="55" t="str">
        <f>+CONCATENATE("2/",$K$13)</f>
        <v>2/2021</v>
      </c>
      <c r="BE20" s="55" t="str">
        <f>+CONCATENATE("3/",$K$13)</f>
        <v>3/2021</v>
      </c>
      <c r="BF20" s="55" t="str">
        <f>+CONCATENATE("4/",$K$13)</f>
        <v>4/2021</v>
      </c>
      <c r="BG20" s="55" t="str">
        <f>+CONCATENATE("5/",$K$13)</f>
        <v>5/2021</v>
      </c>
      <c r="BH20" s="55" t="str">
        <f>+CONCATENATE("6/",$K$13)</f>
        <v>6/2021</v>
      </c>
      <c r="BI20" s="55" t="str">
        <f>+CONCATENATE("7/",$K$13)</f>
        <v>7/2021</v>
      </c>
      <c r="BJ20" s="55" t="str">
        <f>+CONCATENATE("8/",$K$13)</f>
        <v>8/2021</v>
      </c>
      <c r="BK20" s="55" t="str">
        <f>+CONCATENATE("9/",$K$13)</f>
        <v>9/2021</v>
      </c>
      <c r="BL20" s="55" t="str">
        <f>+CONCATENATE("10/",$K$13)</f>
        <v>10/2021</v>
      </c>
      <c r="BM20" s="55" t="str">
        <f>+CONCATENATE("11/",$K$13)</f>
        <v>11/2021</v>
      </c>
      <c r="BN20" s="56" t="str">
        <f>+CONCATENATE("12/",$K$13)</f>
        <v>12/2021</v>
      </c>
      <c r="BO20" s="53" t="str">
        <f>$K$14</f>
        <v>12 mois</v>
      </c>
      <c r="BP20" s="54" t="str">
        <f>+CONCATENATE("1/",$M$13)</f>
        <v>1/2022</v>
      </c>
      <c r="BQ20" s="55" t="str">
        <f>+CONCATENATE("2/",$M$13)</f>
        <v>2/2022</v>
      </c>
      <c r="BR20" s="55" t="str">
        <f>+CONCATENATE("3/",$M$13)</f>
        <v>3/2022</v>
      </c>
      <c r="BS20" s="55" t="str">
        <f>+CONCATENATE("4/",$M$13)</f>
        <v>4/2022</v>
      </c>
      <c r="BT20" s="55" t="str">
        <f>+CONCATENATE("5/",$M$13)</f>
        <v>5/2022</v>
      </c>
      <c r="BU20" s="55" t="str">
        <f>+CONCATENATE("6/",$M$13)</f>
        <v>6/2022</v>
      </c>
      <c r="BV20" s="55" t="str">
        <f>+CONCATENATE("7/",$M$13)</f>
        <v>7/2022</v>
      </c>
      <c r="BW20" s="55" t="str">
        <f>+CONCATENATE("8/",$M$13)</f>
        <v>8/2022</v>
      </c>
      <c r="BX20" s="55" t="str">
        <f>+CONCATENATE("9/",$M$13)</f>
        <v>9/2022</v>
      </c>
      <c r="BY20" s="55" t="str">
        <f>+CONCATENATE("10/",$M$13)</f>
        <v>10/2022</v>
      </c>
      <c r="BZ20" s="55" t="str">
        <f>+CONCATENATE("11/",$M$13)</f>
        <v>11/2022</v>
      </c>
      <c r="CA20" s="56" t="str">
        <f>+CONCATENATE("12/",$M$13)</f>
        <v>12/2022</v>
      </c>
      <c r="CB20" s="53" t="str">
        <f>$M$14</f>
        <v>12 mois</v>
      </c>
    </row>
    <row r="21" spans="1:80" ht="14.45" hidden="1" customHeight="1" outlineLevel="1" x14ac:dyDescent="0.2">
      <c r="B21" s="1" t="s">
        <v>776</v>
      </c>
      <c r="C21" s="259">
        <f>IF($M$8&gt;11,1,0)</f>
        <v>0</v>
      </c>
      <c r="D21" s="61">
        <f>IF($M$8&gt;10,1,0)</f>
        <v>0</v>
      </c>
      <c r="E21" s="61">
        <f>IF($M$8&gt;9,1,0)</f>
        <v>0</v>
      </c>
      <c r="F21" s="61">
        <f>IF($M$8&gt;8,1,0)</f>
        <v>0</v>
      </c>
      <c r="G21" s="61">
        <f>IF($M$8&gt;7,1,0)</f>
        <v>0</v>
      </c>
      <c r="H21" s="61">
        <f>IF($M$8&gt;6,1,0)</f>
        <v>0</v>
      </c>
      <c r="I21" s="61">
        <f>IF($M$8&gt;5,1,0)</f>
        <v>1</v>
      </c>
      <c r="J21" s="61">
        <f>IF($M$8&gt;4,1,0)</f>
        <v>1</v>
      </c>
      <c r="K21" s="61">
        <f>IF($M$8&gt;3,1,0)</f>
        <v>1</v>
      </c>
      <c r="L21" s="61">
        <f>IF($M$8&gt;2,1,0)</f>
        <v>1</v>
      </c>
      <c r="M21" s="61">
        <f>IF($M$8&gt;1,1,0)</f>
        <v>1</v>
      </c>
      <c r="N21" s="61">
        <f>IF($M$8&gt;0,1,0)</f>
        <v>1</v>
      </c>
      <c r="O21" s="738">
        <f>SUM(C21:N21)</f>
        <v>6</v>
      </c>
      <c r="P21" s="61">
        <v>1</v>
      </c>
      <c r="Q21" s="61">
        <v>1</v>
      </c>
      <c r="R21" s="61">
        <v>1</v>
      </c>
      <c r="S21" s="61">
        <v>1</v>
      </c>
      <c r="T21" s="61">
        <v>1</v>
      </c>
      <c r="U21" s="61">
        <v>1</v>
      </c>
      <c r="V21" s="61">
        <v>1</v>
      </c>
      <c r="W21" s="61">
        <v>1</v>
      </c>
      <c r="X21" s="61">
        <v>1</v>
      </c>
      <c r="Y21" s="61">
        <v>1</v>
      </c>
      <c r="Z21" s="61">
        <v>1</v>
      </c>
      <c r="AA21" s="61">
        <v>1</v>
      </c>
      <c r="AB21" s="738">
        <f>SUM(P21:AA21)</f>
        <v>12</v>
      </c>
      <c r="AC21" s="61">
        <v>1</v>
      </c>
      <c r="AD21" s="61">
        <v>1</v>
      </c>
      <c r="AE21" s="61">
        <v>1</v>
      </c>
      <c r="AF21" s="61">
        <v>1</v>
      </c>
      <c r="AG21" s="61">
        <v>1</v>
      </c>
      <c r="AH21" s="61">
        <v>1</v>
      </c>
      <c r="AI21" s="61">
        <v>1</v>
      </c>
      <c r="AJ21" s="61">
        <v>1</v>
      </c>
      <c r="AK21" s="61">
        <v>1</v>
      </c>
      <c r="AL21" s="61">
        <v>1</v>
      </c>
      <c r="AM21" s="61">
        <v>1</v>
      </c>
      <c r="AN21" s="61">
        <v>1</v>
      </c>
      <c r="AO21" s="738">
        <f>SUM(AC21:AN21)</f>
        <v>12</v>
      </c>
      <c r="AP21" s="61">
        <v>1</v>
      </c>
      <c r="AQ21" s="61">
        <v>1</v>
      </c>
      <c r="AR21" s="61">
        <v>1</v>
      </c>
      <c r="AS21" s="61">
        <v>1</v>
      </c>
      <c r="AT21" s="61">
        <v>1</v>
      </c>
      <c r="AU21" s="61">
        <v>1</v>
      </c>
      <c r="AV21" s="61">
        <v>1</v>
      </c>
      <c r="AW21" s="61">
        <v>1</v>
      </c>
      <c r="AX21" s="61">
        <v>1</v>
      </c>
      <c r="AY21" s="61">
        <v>1</v>
      </c>
      <c r="AZ21" s="61">
        <v>1</v>
      </c>
      <c r="BA21" s="61">
        <v>1</v>
      </c>
      <c r="BB21" s="738">
        <f>SUM(AP21:BA21)</f>
        <v>12</v>
      </c>
      <c r="BC21" s="61">
        <v>1</v>
      </c>
      <c r="BD21" s="61">
        <v>1</v>
      </c>
      <c r="BE21" s="61">
        <v>1</v>
      </c>
      <c r="BF21" s="61">
        <v>1</v>
      </c>
      <c r="BG21" s="61">
        <v>1</v>
      </c>
      <c r="BH21" s="61">
        <v>1</v>
      </c>
      <c r="BI21" s="61">
        <v>1</v>
      </c>
      <c r="BJ21" s="61">
        <v>1</v>
      </c>
      <c r="BK21" s="61">
        <v>1</v>
      </c>
      <c r="BL21" s="61">
        <v>1</v>
      </c>
      <c r="BM21" s="61">
        <v>1</v>
      </c>
      <c r="BN21" s="61">
        <v>1</v>
      </c>
      <c r="BO21" s="738">
        <f>SUM(BC21:BN21)</f>
        <v>12</v>
      </c>
      <c r="BP21" s="530">
        <v>1</v>
      </c>
      <c r="BQ21" s="530">
        <v>1</v>
      </c>
      <c r="BR21" s="530">
        <v>1</v>
      </c>
      <c r="BS21" s="530">
        <v>1</v>
      </c>
      <c r="BT21" s="530">
        <v>1</v>
      </c>
      <c r="BU21" s="530">
        <v>1</v>
      </c>
      <c r="BV21" s="530">
        <v>1</v>
      </c>
      <c r="BW21" s="530">
        <v>1</v>
      </c>
      <c r="BX21" s="530">
        <v>1</v>
      </c>
      <c r="BY21" s="530">
        <v>1</v>
      </c>
      <c r="BZ21" s="530">
        <v>1</v>
      </c>
      <c r="CA21" s="530">
        <v>1</v>
      </c>
      <c r="CB21" s="738">
        <f>SUM(BP21:CA21)</f>
        <v>12</v>
      </c>
    </row>
    <row r="22" spans="1:80" ht="17.100000000000001" hidden="1" customHeight="1" outlineLevel="1" x14ac:dyDescent="0.2">
      <c r="B22" s="1" t="s">
        <v>776</v>
      </c>
      <c r="C22" s="260">
        <f>C21</f>
        <v>0</v>
      </c>
      <c r="D22" s="62">
        <f>C22+D21</f>
        <v>0</v>
      </c>
      <c r="E22" s="62">
        <f t="shared" ref="E22:N22" si="0">D22+E21</f>
        <v>0</v>
      </c>
      <c r="F22" s="62">
        <f t="shared" si="0"/>
        <v>0</v>
      </c>
      <c r="G22" s="62">
        <f t="shared" si="0"/>
        <v>0</v>
      </c>
      <c r="H22" s="62">
        <f t="shared" si="0"/>
        <v>0</v>
      </c>
      <c r="I22" s="62">
        <f t="shared" si="0"/>
        <v>1</v>
      </c>
      <c r="J22" s="62">
        <f t="shared" si="0"/>
        <v>2</v>
      </c>
      <c r="K22" s="62">
        <f t="shared" si="0"/>
        <v>3</v>
      </c>
      <c r="L22" s="62">
        <f t="shared" si="0"/>
        <v>4</v>
      </c>
      <c r="M22" s="62">
        <f t="shared" si="0"/>
        <v>5</v>
      </c>
      <c r="N22" s="62">
        <f t="shared" si="0"/>
        <v>6</v>
      </c>
      <c r="O22" s="739"/>
      <c r="P22" s="62">
        <f>P21</f>
        <v>1</v>
      </c>
      <c r="Q22" s="62">
        <f t="shared" ref="Q22:AA22" si="1">P22+Q21</f>
        <v>2</v>
      </c>
      <c r="R22" s="62">
        <f t="shared" si="1"/>
        <v>3</v>
      </c>
      <c r="S22" s="62">
        <f t="shared" si="1"/>
        <v>4</v>
      </c>
      <c r="T22" s="62">
        <f t="shared" si="1"/>
        <v>5</v>
      </c>
      <c r="U22" s="62">
        <f t="shared" si="1"/>
        <v>6</v>
      </c>
      <c r="V22" s="62">
        <f t="shared" si="1"/>
        <v>7</v>
      </c>
      <c r="W22" s="62">
        <f t="shared" si="1"/>
        <v>8</v>
      </c>
      <c r="X22" s="62">
        <f t="shared" si="1"/>
        <v>9</v>
      </c>
      <c r="Y22" s="62">
        <f t="shared" si="1"/>
        <v>10</v>
      </c>
      <c r="Z22" s="62">
        <f t="shared" si="1"/>
        <v>11</v>
      </c>
      <c r="AA22" s="62">
        <f t="shared" si="1"/>
        <v>12</v>
      </c>
      <c r="AB22" s="739"/>
      <c r="AC22" s="62">
        <f>AC21</f>
        <v>1</v>
      </c>
      <c r="AD22" s="62">
        <f t="shared" ref="AD22:AN22" si="2">AC22+AD21</f>
        <v>2</v>
      </c>
      <c r="AE22" s="62">
        <f t="shared" si="2"/>
        <v>3</v>
      </c>
      <c r="AF22" s="62">
        <f t="shared" si="2"/>
        <v>4</v>
      </c>
      <c r="AG22" s="62">
        <f t="shared" si="2"/>
        <v>5</v>
      </c>
      <c r="AH22" s="62">
        <f t="shared" si="2"/>
        <v>6</v>
      </c>
      <c r="AI22" s="62">
        <f t="shared" si="2"/>
        <v>7</v>
      </c>
      <c r="AJ22" s="62">
        <f t="shared" si="2"/>
        <v>8</v>
      </c>
      <c r="AK22" s="62">
        <f t="shared" si="2"/>
        <v>9</v>
      </c>
      <c r="AL22" s="62">
        <f t="shared" si="2"/>
        <v>10</v>
      </c>
      <c r="AM22" s="62">
        <f t="shared" si="2"/>
        <v>11</v>
      </c>
      <c r="AN22" s="62">
        <f t="shared" si="2"/>
        <v>12</v>
      </c>
      <c r="AO22" s="739"/>
      <c r="AP22" s="62">
        <f>AP21</f>
        <v>1</v>
      </c>
      <c r="AQ22" s="62">
        <f t="shared" ref="AQ22:BA22" si="3">AP22+AQ21</f>
        <v>2</v>
      </c>
      <c r="AR22" s="62">
        <f t="shared" si="3"/>
        <v>3</v>
      </c>
      <c r="AS22" s="62">
        <f t="shared" si="3"/>
        <v>4</v>
      </c>
      <c r="AT22" s="62">
        <f t="shared" si="3"/>
        <v>5</v>
      </c>
      <c r="AU22" s="62">
        <f t="shared" si="3"/>
        <v>6</v>
      </c>
      <c r="AV22" s="62">
        <f t="shared" si="3"/>
        <v>7</v>
      </c>
      <c r="AW22" s="62">
        <f t="shared" si="3"/>
        <v>8</v>
      </c>
      <c r="AX22" s="62">
        <f t="shared" si="3"/>
        <v>9</v>
      </c>
      <c r="AY22" s="62">
        <f t="shared" si="3"/>
        <v>10</v>
      </c>
      <c r="AZ22" s="62">
        <f t="shared" si="3"/>
        <v>11</v>
      </c>
      <c r="BA22" s="62">
        <f t="shared" si="3"/>
        <v>12</v>
      </c>
      <c r="BB22" s="739"/>
      <c r="BC22" s="62">
        <f>BC21</f>
        <v>1</v>
      </c>
      <c r="BD22" s="62">
        <f t="shared" ref="BD22:BN22" si="4">BC22+BD21</f>
        <v>2</v>
      </c>
      <c r="BE22" s="62">
        <f t="shared" si="4"/>
        <v>3</v>
      </c>
      <c r="BF22" s="62">
        <f t="shared" si="4"/>
        <v>4</v>
      </c>
      <c r="BG22" s="62">
        <f t="shared" si="4"/>
        <v>5</v>
      </c>
      <c r="BH22" s="62">
        <f t="shared" si="4"/>
        <v>6</v>
      </c>
      <c r="BI22" s="62">
        <f t="shared" si="4"/>
        <v>7</v>
      </c>
      <c r="BJ22" s="62">
        <f t="shared" si="4"/>
        <v>8</v>
      </c>
      <c r="BK22" s="62">
        <f t="shared" si="4"/>
        <v>9</v>
      </c>
      <c r="BL22" s="62">
        <f t="shared" si="4"/>
        <v>10</v>
      </c>
      <c r="BM22" s="62">
        <f t="shared" si="4"/>
        <v>11</v>
      </c>
      <c r="BN22" s="62">
        <f t="shared" si="4"/>
        <v>12</v>
      </c>
      <c r="BO22" s="739"/>
      <c r="BP22" s="531">
        <f>BP21</f>
        <v>1</v>
      </c>
      <c r="BQ22" s="531">
        <f t="shared" ref="BQ22:CA22" si="5">BP22+BQ21</f>
        <v>2</v>
      </c>
      <c r="BR22" s="531">
        <f t="shared" si="5"/>
        <v>3</v>
      </c>
      <c r="BS22" s="531">
        <f t="shared" si="5"/>
        <v>4</v>
      </c>
      <c r="BT22" s="531">
        <f t="shared" si="5"/>
        <v>5</v>
      </c>
      <c r="BU22" s="531">
        <f t="shared" si="5"/>
        <v>6</v>
      </c>
      <c r="BV22" s="531">
        <f t="shared" si="5"/>
        <v>7</v>
      </c>
      <c r="BW22" s="531">
        <f t="shared" si="5"/>
        <v>8</v>
      </c>
      <c r="BX22" s="531">
        <f t="shared" si="5"/>
        <v>9</v>
      </c>
      <c r="BY22" s="531">
        <f t="shared" si="5"/>
        <v>10</v>
      </c>
      <c r="BZ22" s="531">
        <f t="shared" si="5"/>
        <v>11</v>
      </c>
      <c r="CA22" s="531">
        <f t="shared" si="5"/>
        <v>12</v>
      </c>
      <c r="CB22" s="739"/>
    </row>
    <row r="23" spans="1:80" ht="17.100000000000001" hidden="1" customHeight="1" outlineLevel="1" x14ac:dyDescent="0.2">
      <c r="C23" s="762" t="s">
        <v>780</v>
      </c>
      <c r="D23" s="763"/>
      <c r="E23" s="763"/>
      <c r="F23" s="763"/>
      <c r="G23" s="763"/>
      <c r="H23" s="763"/>
      <c r="I23" s="763"/>
      <c r="J23" s="763"/>
      <c r="K23" s="763"/>
      <c r="L23" s="763"/>
      <c r="M23" s="763"/>
      <c r="N23" s="763"/>
      <c r="O23" s="763"/>
      <c r="P23" s="763"/>
      <c r="Q23" s="763"/>
      <c r="R23" s="763"/>
      <c r="S23" s="763"/>
      <c r="T23" s="763"/>
      <c r="U23" s="763"/>
      <c r="V23" s="763"/>
      <c r="W23" s="763"/>
      <c r="X23" s="763"/>
      <c r="Y23" s="763"/>
      <c r="Z23" s="764"/>
      <c r="AA23" s="759" t="s">
        <v>777</v>
      </c>
      <c r="AB23" s="760"/>
      <c r="AC23" s="760"/>
      <c r="AD23" s="760"/>
      <c r="AE23" s="760"/>
      <c r="AF23" s="760"/>
      <c r="AG23" s="760"/>
      <c r="AH23" s="760"/>
      <c r="AI23" s="760"/>
      <c r="AJ23" s="760"/>
      <c r="AK23" s="760"/>
      <c r="AL23" s="761"/>
      <c r="AM23" s="762" t="s">
        <v>778</v>
      </c>
      <c r="AN23" s="763"/>
      <c r="AO23" s="763"/>
      <c r="AP23" s="763"/>
      <c r="AQ23" s="763"/>
      <c r="AR23" s="763"/>
      <c r="AS23" s="763"/>
      <c r="AT23" s="763"/>
      <c r="AU23" s="763"/>
      <c r="AV23" s="763"/>
      <c r="AW23" s="763"/>
      <c r="AX23" s="764"/>
      <c r="AY23" s="759" t="s">
        <v>779</v>
      </c>
      <c r="AZ23" s="760"/>
      <c r="BA23" s="760"/>
      <c r="BB23" s="760"/>
      <c r="BC23" s="760"/>
      <c r="BD23" s="760"/>
      <c r="BE23" s="760"/>
      <c r="BF23" s="760"/>
      <c r="BG23" s="760"/>
      <c r="BH23" s="760"/>
      <c r="BI23" s="760"/>
      <c r="BJ23" s="761"/>
      <c r="BK23" s="765" t="s">
        <v>781</v>
      </c>
      <c r="BL23" s="766"/>
      <c r="BM23" s="766"/>
      <c r="BN23" s="766"/>
      <c r="BO23" s="766"/>
      <c r="BP23" s="766"/>
      <c r="BQ23" s="766"/>
      <c r="BR23" s="766"/>
      <c r="BS23" s="766"/>
      <c r="BT23" s="766"/>
      <c r="BU23" s="766"/>
      <c r="BV23" s="767"/>
      <c r="BW23" s="550"/>
      <c r="BX23" s="550"/>
      <c r="BY23" s="550"/>
      <c r="BZ23" s="550"/>
      <c r="CA23" s="550"/>
      <c r="CB23" s="550"/>
    </row>
    <row r="24" spans="1:80" ht="17.100000000000001" hidden="1" customHeight="1" outlineLevel="1" x14ac:dyDescent="0.2">
      <c r="B24" s="1" t="s">
        <v>806</v>
      </c>
      <c r="C24" s="552">
        <f t="shared" ref="C24:W24" si="6">EDATE(D24,-1)</f>
        <v>42552</v>
      </c>
      <c r="D24" s="552">
        <f t="shared" si="6"/>
        <v>42583</v>
      </c>
      <c r="E24" s="552">
        <f t="shared" si="6"/>
        <v>42614</v>
      </c>
      <c r="F24" s="552">
        <f t="shared" si="6"/>
        <v>42644</v>
      </c>
      <c r="G24" s="552">
        <f t="shared" si="6"/>
        <v>42675</v>
      </c>
      <c r="H24" s="552">
        <f t="shared" si="6"/>
        <v>42705</v>
      </c>
      <c r="I24" s="552">
        <f t="shared" si="6"/>
        <v>42736</v>
      </c>
      <c r="J24" s="552">
        <f t="shared" si="6"/>
        <v>42767</v>
      </c>
      <c r="K24" s="552">
        <f t="shared" si="6"/>
        <v>42795</v>
      </c>
      <c r="L24" s="552">
        <f t="shared" si="6"/>
        <v>42826</v>
      </c>
      <c r="M24" s="552">
        <f t="shared" si="6"/>
        <v>42856</v>
      </c>
      <c r="N24" s="552">
        <f t="shared" si="6"/>
        <v>42887</v>
      </c>
      <c r="O24" s="552">
        <f t="shared" si="6"/>
        <v>42917</v>
      </c>
      <c r="P24" s="552">
        <f t="shared" si="6"/>
        <v>42948</v>
      </c>
      <c r="Q24" s="552">
        <f t="shared" si="6"/>
        <v>42979</v>
      </c>
      <c r="R24" s="552">
        <f t="shared" si="6"/>
        <v>43009</v>
      </c>
      <c r="S24" s="552">
        <f t="shared" si="6"/>
        <v>43040</v>
      </c>
      <c r="T24" s="552">
        <f t="shared" si="6"/>
        <v>43070</v>
      </c>
      <c r="U24" s="552">
        <f t="shared" si="6"/>
        <v>43101</v>
      </c>
      <c r="V24" s="552">
        <f t="shared" si="6"/>
        <v>43132</v>
      </c>
      <c r="W24" s="552">
        <f t="shared" si="6"/>
        <v>43160</v>
      </c>
      <c r="X24" s="552">
        <f>EDATE(Y24,-1)</f>
        <v>43191</v>
      </c>
      <c r="Y24" s="552">
        <f>EDATE(Z24,-1)</f>
        <v>43221</v>
      </c>
      <c r="Z24" s="552">
        <f>EDATE(AA24,-1)</f>
        <v>43252</v>
      </c>
      <c r="AA24" s="551" t="str">
        <f>MONTH($E$17)&amp;"/"&amp;YEAR($E$17)</f>
        <v>7/2018</v>
      </c>
      <c r="AB24" s="552">
        <f>EDATE(AA24,1)</f>
        <v>43313</v>
      </c>
      <c r="AC24" s="552">
        <f>EDATE(AB24,1)</f>
        <v>43344</v>
      </c>
      <c r="AD24" s="552">
        <f t="shared" ref="AD24:BV24" si="7">EDATE(AC24,1)</f>
        <v>43374</v>
      </c>
      <c r="AE24" s="552">
        <f t="shared" si="7"/>
        <v>43405</v>
      </c>
      <c r="AF24" s="552">
        <f t="shared" si="7"/>
        <v>43435</v>
      </c>
      <c r="AG24" s="552">
        <f t="shared" si="7"/>
        <v>43466</v>
      </c>
      <c r="AH24" s="552">
        <f t="shared" si="7"/>
        <v>43497</v>
      </c>
      <c r="AI24" s="552">
        <f t="shared" si="7"/>
        <v>43525</v>
      </c>
      <c r="AJ24" s="552">
        <f t="shared" si="7"/>
        <v>43556</v>
      </c>
      <c r="AK24" s="552">
        <f t="shared" si="7"/>
        <v>43586</v>
      </c>
      <c r="AL24" s="552">
        <f t="shared" si="7"/>
        <v>43617</v>
      </c>
      <c r="AM24" s="552">
        <f t="shared" si="7"/>
        <v>43647</v>
      </c>
      <c r="AN24" s="552">
        <f t="shared" si="7"/>
        <v>43678</v>
      </c>
      <c r="AO24" s="552">
        <f t="shared" si="7"/>
        <v>43709</v>
      </c>
      <c r="AP24" s="552">
        <f t="shared" si="7"/>
        <v>43739</v>
      </c>
      <c r="AQ24" s="552">
        <f t="shared" si="7"/>
        <v>43770</v>
      </c>
      <c r="AR24" s="552">
        <f t="shared" si="7"/>
        <v>43800</v>
      </c>
      <c r="AS24" s="552">
        <f t="shared" si="7"/>
        <v>43831</v>
      </c>
      <c r="AT24" s="552">
        <f t="shared" si="7"/>
        <v>43862</v>
      </c>
      <c r="AU24" s="552">
        <f t="shared" si="7"/>
        <v>43891</v>
      </c>
      <c r="AV24" s="552">
        <f t="shared" si="7"/>
        <v>43922</v>
      </c>
      <c r="AW24" s="552">
        <f t="shared" si="7"/>
        <v>43952</v>
      </c>
      <c r="AX24" s="552">
        <f t="shared" si="7"/>
        <v>43983</v>
      </c>
      <c r="AY24" s="552">
        <f t="shared" si="7"/>
        <v>44013</v>
      </c>
      <c r="AZ24" s="552">
        <f t="shared" si="7"/>
        <v>44044</v>
      </c>
      <c r="BA24" s="552">
        <f t="shared" si="7"/>
        <v>44075</v>
      </c>
      <c r="BB24" s="552">
        <f t="shared" si="7"/>
        <v>44105</v>
      </c>
      <c r="BC24" s="552">
        <f t="shared" si="7"/>
        <v>44136</v>
      </c>
      <c r="BD24" s="552">
        <f t="shared" si="7"/>
        <v>44166</v>
      </c>
      <c r="BE24" s="552">
        <f t="shared" si="7"/>
        <v>44197</v>
      </c>
      <c r="BF24" s="552">
        <f t="shared" si="7"/>
        <v>44228</v>
      </c>
      <c r="BG24" s="552">
        <f t="shared" si="7"/>
        <v>44256</v>
      </c>
      <c r="BH24" s="552">
        <f t="shared" si="7"/>
        <v>44287</v>
      </c>
      <c r="BI24" s="552">
        <f t="shared" si="7"/>
        <v>44317</v>
      </c>
      <c r="BJ24" s="552">
        <f t="shared" si="7"/>
        <v>44348</v>
      </c>
      <c r="BK24" s="552">
        <f t="shared" si="7"/>
        <v>44378</v>
      </c>
      <c r="BL24" s="552">
        <f t="shared" si="7"/>
        <v>44409</v>
      </c>
      <c r="BM24" s="552">
        <f t="shared" si="7"/>
        <v>44440</v>
      </c>
      <c r="BN24" s="552">
        <f t="shared" si="7"/>
        <v>44470</v>
      </c>
      <c r="BO24" s="552">
        <f t="shared" si="7"/>
        <v>44501</v>
      </c>
      <c r="BP24" s="552">
        <f t="shared" si="7"/>
        <v>44531</v>
      </c>
      <c r="BQ24" s="552">
        <f t="shared" si="7"/>
        <v>44562</v>
      </c>
      <c r="BR24" s="552">
        <f t="shared" si="7"/>
        <v>44593</v>
      </c>
      <c r="BS24" s="552">
        <f t="shared" si="7"/>
        <v>44621</v>
      </c>
      <c r="BT24" s="552">
        <f t="shared" si="7"/>
        <v>44652</v>
      </c>
      <c r="BU24" s="552">
        <f t="shared" si="7"/>
        <v>44682</v>
      </c>
      <c r="BV24" s="552">
        <f t="shared" si="7"/>
        <v>44713</v>
      </c>
      <c r="BW24" s="552"/>
      <c r="BX24" s="552"/>
      <c r="BY24" s="552"/>
      <c r="BZ24" s="552"/>
      <c r="CA24" s="552"/>
      <c r="CB24" s="550"/>
    </row>
    <row r="25" spans="1:80" ht="14.45" hidden="1" customHeight="1" outlineLevel="1" x14ac:dyDescent="0.2">
      <c r="B25" s="553" t="s">
        <v>807</v>
      </c>
      <c r="C25" s="540" t="str">
        <f t="shared" ref="C25:M25" si="8">IF(C24&lt;$L$7,"",MONTH(C24)&amp;"/"&amp;YEAR(C24))</f>
        <v/>
      </c>
      <c r="D25" s="540" t="str">
        <f t="shared" si="8"/>
        <v/>
      </c>
      <c r="E25" s="540" t="str">
        <f t="shared" si="8"/>
        <v/>
      </c>
      <c r="F25" s="540" t="str">
        <f t="shared" si="8"/>
        <v/>
      </c>
      <c r="G25" s="540" t="str">
        <f t="shared" si="8"/>
        <v/>
      </c>
      <c r="H25" s="540" t="str">
        <f t="shared" si="8"/>
        <v/>
      </c>
      <c r="I25" s="540" t="str">
        <f t="shared" si="8"/>
        <v/>
      </c>
      <c r="J25" s="540" t="str">
        <f t="shared" si="8"/>
        <v/>
      </c>
      <c r="K25" s="540" t="str">
        <f t="shared" si="8"/>
        <v/>
      </c>
      <c r="L25" s="540" t="str">
        <f t="shared" si="8"/>
        <v/>
      </c>
      <c r="M25" s="540" t="str">
        <f t="shared" si="8"/>
        <v/>
      </c>
      <c r="N25" s="540" t="str">
        <f>IF(N24&lt;$L$7,"",MONTH(N24)&amp;"/"&amp;YEAR(N24))</f>
        <v/>
      </c>
      <c r="O25" s="540" t="str">
        <f t="shared" ref="O25:AB25" si="9">MONTH(O24)&amp;"/"&amp;YEAR(O24)</f>
        <v>7/2017</v>
      </c>
      <c r="P25" s="540" t="str">
        <f t="shared" si="9"/>
        <v>8/2017</v>
      </c>
      <c r="Q25" s="540" t="str">
        <f t="shared" si="9"/>
        <v>9/2017</v>
      </c>
      <c r="R25" s="540" t="str">
        <f t="shared" si="9"/>
        <v>10/2017</v>
      </c>
      <c r="S25" s="540" t="str">
        <f t="shared" si="9"/>
        <v>11/2017</v>
      </c>
      <c r="T25" s="540" t="str">
        <f t="shared" si="9"/>
        <v>12/2017</v>
      </c>
      <c r="U25" s="540" t="str">
        <f t="shared" si="9"/>
        <v>1/2018</v>
      </c>
      <c r="V25" s="540" t="str">
        <f t="shared" si="9"/>
        <v>2/2018</v>
      </c>
      <c r="W25" s="540" t="str">
        <f t="shared" si="9"/>
        <v>3/2018</v>
      </c>
      <c r="X25" s="540" t="str">
        <f t="shared" si="9"/>
        <v>4/2018</v>
      </c>
      <c r="Y25" s="540" t="str">
        <f t="shared" si="9"/>
        <v>5/2018</v>
      </c>
      <c r="Z25" s="540" t="str">
        <f t="shared" si="9"/>
        <v>6/2018</v>
      </c>
      <c r="AA25" s="540" t="str">
        <f t="shared" si="9"/>
        <v>7/2018</v>
      </c>
      <c r="AB25" s="540" t="str">
        <f t="shared" si="9"/>
        <v>8/2018</v>
      </c>
      <c r="AC25" s="540" t="str">
        <f>MONTH(AC24)&amp;"/"&amp;YEAR(AC24)</f>
        <v>9/2018</v>
      </c>
      <c r="AD25" s="540" t="str">
        <f t="shared" ref="AD25:BJ25" si="10">MONTH(AD24)&amp;"/"&amp;YEAR(AD24)</f>
        <v>10/2018</v>
      </c>
      <c r="AE25" s="540" t="str">
        <f t="shared" si="10"/>
        <v>11/2018</v>
      </c>
      <c r="AF25" s="540" t="str">
        <f t="shared" si="10"/>
        <v>12/2018</v>
      </c>
      <c r="AG25" s="540" t="str">
        <f t="shared" si="10"/>
        <v>1/2019</v>
      </c>
      <c r="AH25" s="540" t="str">
        <f t="shared" si="10"/>
        <v>2/2019</v>
      </c>
      <c r="AI25" s="540" t="str">
        <f t="shared" si="10"/>
        <v>3/2019</v>
      </c>
      <c r="AJ25" s="540" t="str">
        <f t="shared" si="10"/>
        <v>4/2019</v>
      </c>
      <c r="AK25" s="540" t="str">
        <f t="shared" si="10"/>
        <v>5/2019</v>
      </c>
      <c r="AL25" s="540" t="str">
        <f t="shared" si="10"/>
        <v>6/2019</v>
      </c>
      <c r="AM25" s="540" t="str">
        <f t="shared" si="10"/>
        <v>7/2019</v>
      </c>
      <c r="AN25" s="540" t="str">
        <f t="shared" si="10"/>
        <v>8/2019</v>
      </c>
      <c r="AO25" s="540" t="str">
        <f t="shared" si="10"/>
        <v>9/2019</v>
      </c>
      <c r="AP25" s="540" t="str">
        <f t="shared" si="10"/>
        <v>10/2019</v>
      </c>
      <c r="AQ25" s="540" t="str">
        <f t="shared" si="10"/>
        <v>11/2019</v>
      </c>
      <c r="AR25" s="540" t="str">
        <f t="shared" si="10"/>
        <v>12/2019</v>
      </c>
      <c r="AS25" s="540" t="str">
        <f t="shared" si="10"/>
        <v>1/2020</v>
      </c>
      <c r="AT25" s="540" t="str">
        <f t="shared" si="10"/>
        <v>2/2020</v>
      </c>
      <c r="AU25" s="540" t="str">
        <f t="shared" si="10"/>
        <v>3/2020</v>
      </c>
      <c r="AV25" s="540" t="str">
        <f t="shared" si="10"/>
        <v>4/2020</v>
      </c>
      <c r="AW25" s="540" t="str">
        <f t="shared" si="10"/>
        <v>5/2020</v>
      </c>
      <c r="AX25" s="540" t="str">
        <f t="shared" si="10"/>
        <v>6/2020</v>
      </c>
      <c r="AY25" s="540" t="str">
        <f t="shared" si="10"/>
        <v>7/2020</v>
      </c>
      <c r="AZ25" s="540" t="str">
        <f t="shared" si="10"/>
        <v>8/2020</v>
      </c>
      <c r="BA25" s="540" t="str">
        <f t="shared" si="10"/>
        <v>9/2020</v>
      </c>
      <c r="BB25" s="540" t="str">
        <f t="shared" si="10"/>
        <v>10/2020</v>
      </c>
      <c r="BC25" s="540" t="str">
        <f t="shared" si="10"/>
        <v>11/2020</v>
      </c>
      <c r="BD25" s="540" t="str">
        <f t="shared" si="10"/>
        <v>12/2020</v>
      </c>
      <c r="BE25" s="540" t="str">
        <f t="shared" si="10"/>
        <v>1/2021</v>
      </c>
      <c r="BF25" s="540" t="str">
        <f t="shared" si="10"/>
        <v>2/2021</v>
      </c>
      <c r="BG25" s="540" t="str">
        <f t="shared" si="10"/>
        <v>3/2021</v>
      </c>
      <c r="BH25" s="540" t="str">
        <f t="shared" si="10"/>
        <v>4/2021</v>
      </c>
      <c r="BI25" s="540" t="str">
        <f t="shared" si="10"/>
        <v>5/2021</v>
      </c>
      <c r="BJ25" s="540" t="str">
        <f t="shared" si="10"/>
        <v>6/2021</v>
      </c>
      <c r="BK25" s="540" t="str">
        <f>IF(BK24&gt;DATE($M$13,12,1),"",MONTH(BK24)&amp;"/"&amp;YEAR(BK24))</f>
        <v>7/2021</v>
      </c>
      <c r="BL25" s="540" t="str">
        <f t="shared" ref="BL25:BV25" si="11">IF(BL24&gt;DATE($M$13,12,1),"",MONTH(BL24)&amp;"/"&amp;YEAR(BL24))</f>
        <v>8/2021</v>
      </c>
      <c r="BM25" s="540" t="str">
        <f t="shared" si="11"/>
        <v>9/2021</v>
      </c>
      <c r="BN25" s="540" t="str">
        <f t="shared" si="11"/>
        <v>10/2021</v>
      </c>
      <c r="BO25" s="540" t="str">
        <f t="shared" si="11"/>
        <v>11/2021</v>
      </c>
      <c r="BP25" s="540" t="str">
        <f t="shared" si="11"/>
        <v>12/2021</v>
      </c>
      <c r="BQ25" s="540" t="str">
        <f t="shared" si="11"/>
        <v>1/2022</v>
      </c>
      <c r="BR25" s="540" t="str">
        <f t="shared" si="11"/>
        <v>2/2022</v>
      </c>
      <c r="BS25" s="540" t="str">
        <f t="shared" si="11"/>
        <v>3/2022</v>
      </c>
      <c r="BT25" s="540" t="str">
        <f t="shared" si="11"/>
        <v>4/2022</v>
      </c>
      <c r="BU25" s="540" t="str">
        <f t="shared" si="11"/>
        <v>5/2022</v>
      </c>
      <c r="BV25" s="540" t="str">
        <f t="shared" si="11"/>
        <v>6/2022</v>
      </c>
      <c r="BW25" s="540"/>
      <c r="BX25" s="540"/>
      <c r="BY25" s="540"/>
      <c r="BZ25" s="540"/>
      <c r="CA25" s="540"/>
      <c r="CB25" s="540"/>
    </row>
    <row r="26" spans="1:80" ht="17.100000000000001" hidden="1" customHeight="1" outlineLevel="1" x14ac:dyDescent="0.2">
      <c r="B26" s="1" t="s">
        <v>806</v>
      </c>
      <c r="C26" s="541" t="s">
        <v>780</v>
      </c>
      <c r="D26" s="617" t="s">
        <v>780</v>
      </c>
      <c r="E26" s="617" t="s">
        <v>780</v>
      </c>
      <c r="F26" s="617" t="s">
        <v>780</v>
      </c>
      <c r="G26" s="617" t="s">
        <v>780</v>
      </c>
      <c r="H26" s="617" t="s">
        <v>780</v>
      </c>
      <c r="I26" s="617" t="s">
        <v>780</v>
      </c>
      <c r="J26" s="617" t="s">
        <v>780</v>
      </c>
      <c r="K26" s="617" t="s">
        <v>780</v>
      </c>
      <c r="L26" s="617" t="s">
        <v>780</v>
      </c>
      <c r="M26" s="617" t="s">
        <v>780</v>
      </c>
      <c r="N26" s="617" t="s">
        <v>780</v>
      </c>
      <c r="O26" s="617" t="s">
        <v>780</v>
      </c>
      <c r="P26" s="617" t="s">
        <v>780</v>
      </c>
      <c r="Q26" s="617" t="s">
        <v>780</v>
      </c>
      <c r="R26" s="617" t="s">
        <v>780</v>
      </c>
      <c r="S26" s="617" t="s">
        <v>780</v>
      </c>
      <c r="T26" s="617" t="s">
        <v>780</v>
      </c>
      <c r="U26" s="617" t="s">
        <v>780</v>
      </c>
      <c r="V26" s="617" t="s">
        <v>780</v>
      </c>
      <c r="W26" s="617" t="s">
        <v>780</v>
      </c>
      <c r="X26" s="617" t="s">
        <v>780</v>
      </c>
      <c r="Y26" s="617" t="s">
        <v>780</v>
      </c>
      <c r="Z26" s="617" t="s">
        <v>780</v>
      </c>
      <c r="AA26" s="617" t="s">
        <v>777</v>
      </c>
      <c r="AB26" s="617" t="s">
        <v>777</v>
      </c>
      <c r="AC26" s="617" t="s">
        <v>777</v>
      </c>
      <c r="AD26" s="617" t="s">
        <v>777</v>
      </c>
      <c r="AE26" s="617" t="s">
        <v>777</v>
      </c>
      <c r="AF26" s="617" t="s">
        <v>777</v>
      </c>
      <c r="AG26" s="617" t="s">
        <v>777</v>
      </c>
      <c r="AH26" s="617" t="s">
        <v>777</v>
      </c>
      <c r="AI26" s="617" t="s">
        <v>777</v>
      </c>
      <c r="AJ26" s="617" t="s">
        <v>777</v>
      </c>
      <c r="AK26" s="617" t="s">
        <v>777</v>
      </c>
      <c r="AL26" s="617" t="s">
        <v>777</v>
      </c>
      <c r="AM26" s="617" t="s">
        <v>778</v>
      </c>
      <c r="AN26" s="617" t="s">
        <v>778</v>
      </c>
      <c r="AO26" s="617" t="s">
        <v>778</v>
      </c>
      <c r="AP26" s="617" t="s">
        <v>778</v>
      </c>
      <c r="AQ26" s="617" t="s">
        <v>778</v>
      </c>
      <c r="AR26" s="617" t="s">
        <v>778</v>
      </c>
      <c r="AS26" s="617" t="s">
        <v>778</v>
      </c>
      <c r="AT26" s="617" t="s">
        <v>778</v>
      </c>
      <c r="AU26" s="617" t="s">
        <v>778</v>
      </c>
      <c r="AV26" s="617" t="s">
        <v>778</v>
      </c>
      <c r="AW26" s="617" t="s">
        <v>778</v>
      </c>
      <c r="AX26" s="617" t="s">
        <v>778</v>
      </c>
      <c r="AY26" s="617" t="s">
        <v>779</v>
      </c>
      <c r="AZ26" s="617" t="s">
        <v>779</v>
      </c>
      <c r="BA26" s="617" t="s">
        <v>779</v>
      </c>
      <c r="BB26" s="617" t="s">
        <v>779</v>
      </c>
      <c r="BC26" s="617" t="s">
        <v>779</v>
      </c>
      <c r="BD26" s="617" t="s">
        <v>779</v>
      </c>
      <c r="BE26" s="617" t="s">
        <v>779</v>
      </c>
      <c r="BF26" s="617" t="s">
        <v>779</v>
      </c>
      <c r="BG26" s="617" t="s">
        <v>779</v>
      </c>
      <c r="BH26" s="617" t="s">
        <v>779</v>
      </c>
      <c r="BI26" s="617" t="s">
        <v>779</v>
      </c>
      <c r="BJ26" s="617" t="s">
        <v>779</v>
      </c>
      <c r="BK26" s="617" t="s">
        <v>781</v>
      </c>
      <c r="BL26" s="617" t="s">
        <v>781</v>
      </c>
      <c r="BM26" s="617" t="s">
        <v>781</v>
      </c>
      <c r="BN26" s="617" t="s">
        <v>781</v>
      </c>
      <c r="BO26" s="617" t="s">
        <v>781</v>
      </c>
      <c r="BP26" s="617" t="s">
        <v>781</v>
      </c>
      <c r="BQ26" s="617" t="s">
        <v>781</v>
      </c>
      <c r="BR26" s="617" t="s">
        <v>781</v>
      </c>
      <c r="BS26" s="617" t="s">
        <v>781</v>
      </c>
      <c r="BT26" s="617" t="s">
        <v>781</v>
      </c>
      <c r="BU26" s="617" t="s">
        <v>781</v>
      </c>
      <c r="BV26" s="617" t="s">
        <v>781</v>
      </c>
      <c r="BW26" s="541"/>
      <c r="BX26" s="541"/>
      <c r="BY26" s="541"/>
      <c r="BZ26" s="541"/>
      <c r="CA26" s="541"/>
      <c r="CB26" s="541"/>
    </row>
    <row r="27" spans="1:80" ht="16.5" customHeight="1" collapsed="1" x14ac:dyDescent="0.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row>
    <row r="28" spans="1:80" s="2" customFormat="1" ht="15" customHeight="1" x14ac:dyDescent="0.2">
      <c r="A28" s="10" t="s">
        <v>412</v>
      </c>
      <c r="B28" s="10"/>
      <c r="C28" s="10"/>
      <c r="D28" s="10"/>
      <c r="E28" s="10"/>
      <c r="F28" s="10"/>
      <c r="G28" s="10"/>
      <c r="H28" s="10"/>
      <c r="I28" s="10"/>
      <c r="J28" s="10"/>
      <c r="K28" s="10"/>
      <c r="L28" s="10"/>
      <c r="M28" s="10"/>
      <c r="N28" s="10"/>
      <c r="AD28" s="252"/>
    </row>
    <row r="30" spans="1:80" ht="13.5" customHeight="1" thickBot="1" x14ac:dyDescent="0.25">
      <c r="B30" s="815" t="s">
        <v>119</v>
      </c>
      <c r="C30" s="717" t="str">
        <f>+CONCATENATE($C$12," - ",$C$13)</f>
        <v>Année 1 - 2017</v>
      </c>
      <c r="D30" s="717"/>
      <c r="E30" s="718"/>
      <c r="F30" s="718"/>
      <c r="G30" s="718"/>
      <c r="H30" s="718"/>
      <c r="I30" s="718"/>
      <c r="J30" s="718"/>
      <c r="K30" s="718"/>
      <c r="L30" s="718"/>
      <c r="M30" s="718"/>
      <c r="N30" s="718"/>
      <c r="O30" s="266" t="str">
        <f>+CONCATENATE("TOTAL - ",$C$13)</f>
        <v>TOTAL - 2017</v>
      </c>
      <c r="P30" s="717" t="str">
        <f>+CONCATENATE($E$12," - ",$E$13)</f>
        <v>Année 2 - 2018</v>
      </c>
      <c r="Q30" s="717"/>
      <c r="R30" s="718"/>
      <c r="S30" s="718"/>
      <c r="T30" s="718"/>
      <c r="U30" s="718"/>
      <c r="V30" s="718"/>
      <c r="W30" s="718"/>
      <c r="X30" s="718"/>
      <c r="Y30" s="718"/>
      <c r="Z30" s="718"/>
      <c r="AA30" s="718"/>
      <c r="AB30" s="266" t="str">
        <f>+CONCATENATE("TOTAL - ",$E$13)</f>
        <v>TOTAL - 2018</v>
      </c>
      <c r="AC30" s="717" t="str">
        <f>+CONCATENATE($G$12," - ",$G$13)</f>
        <v>Année 3 - 2019</v>
      </c>
      <c r="AD30" s="717"/>
      <c r="AE30" s="718"/>
      <c r="AF30" s="718"/>
      <c r="AG30" s="718"/>
      <c r="AH30" s="718"/>
      <c r="AI30" s="718"/>
      <c r="AJ30" s="718"/>
      <c r="AK30" s="718"/>
      <c r="AL30" s="718"/>
      <c r="AM30" s="718"/>
      <c r="AN30" s="718"/>
      <c r="AO30" s="266" t="str">
        <f>+CONCATENATE("TOTAL - ",$G$13)</f>
        <v>TOTAL - 2019</v>
      </c>
      <c r="AP30" s="717" t="str">
        <f>+CONCATENATE($I$12," - ",$I$13)</f>
        <v>Année 4 - 2020</v>
      </c>
      <c r="AQ30" s="717"/>
      <c r="AR30" s="718"/>
      <c r="AS30" s="718"/>
      <c r="AT30" s="718"/>
      <c r="AU30" s="718"/>
      <c r="AV30" s="718"/>
      <c r="AW30" s="718"/>
      <c r="AX30" s="718"/>
      <c r="AY30" s="718"/>
      <c r="AZ30" s="718"/>
      <c r="BA30" s="718"/>
      <c r="BB30" s="266" t="str">
        <f>+CONCATENATE("TOTAL - ",$I$13)</f>
        <v>TOTAL - 2020</v>
      </c>
      <c r="BC30" s="717" t="str">
        <f>+CONCATENATE($K$12," - ",$K$13)</f>
        <v>Année 5 - 2021</v>
      </c>
      <c r="BD30" s="717"/>
      <c r="BE30" s="718"/>
      <c r="BF30" s="718"/>
      <c r="BG30" s="718"/>
      <c r="BH30" s="718"/>
      <c r="BI30" s="718"/>
      <c r="BJ30" s="718"/>
      <c r="BK30" s="718"/>
      <c r="BL30" s="718"/>
      <c r="BM30" s="718"/>
      <c r="BN30" s="718"/>
      <c r="BO30" s="266" t="str">
        <f>+CONCATENATE("TOTAL - ",$K$13)</f>
        <v>TOTAL - 2021</v>
      </c>
      <c r="BP30" s="717" t="str">
        <f>+CONCATENATE($M$12," - ",$M$13)</f>
        <v>Année 6 - 2022</v>
      </c>
      <c r="BQ30" s="717"/>
      <c r="BR30" s="718"/>
      <c r="BS30" s="718"/>
      <c r="BT30" s="718"/>
      <c r="BU30" s="718"/>
      <c r="BV30" s="718"/>
      <c r="BW30" s="718"/>
      <c r="BX30" s="718"/>
      <c r="BY30" s="718"/>
      <c r="BZ30" s="718"/>
      <c r="CA30" s="718"/>
      <c r="CB30" s="529" t="str">
        <f>+CONCATENATE("TOTAL - ",$M$13)</f>
        <v>TOTAL - 2022</v>
      </c>
    </row>
    <row r="31" spans="1:80" ht="13.5" customHeight="1" thickTop="1" thickBot="1" x14ac:dyDescent="0.25">
      <c r="B31" s="815"/>
      <c r="C31" s="267" t="str">
        <f>+CONCATENATE("1/",$C$13)</f>
        <v>1/2017</v>
      </c>
      <c r="D31" s="267" t="str">
        <f>+CONCATENATE("2/",$C$13)</f>
        <v>2/2017</v>
      </c>
      <c r="E31" s="267" t="str">
        <f>+CONCATENATE("3/",$C$13)</f>
        <v>3/2017</v>
      </c>
      <c r="F31" s="267" t="str">
        <f>+CONCATENATE("4/",$C$13)</f>
        <v>4/2017</v>
      </c>
      <c r="G31" s="267" t="str">
        <f>+CONCATENATE("5/",$C$13)</f>
        <v>5/2017</v>
      </c>
      <c r="H31" s="267" t="str">
        <f>+CONCATENATE("6/",$C$13)</f>
        <v>6/2017</v>
      </c>
      <c r="I31" s="267" t="str">
        <f>+CONCATENATE("7/",$C$13)</f>
        <v>7/2017</v>
      </c>
      <c r="J31" s="267" t="str">
        <f>+CONCATENATE("8/",$C$13)</f>
        <v>8/2017</v>
      </c>
      <c r="K31" s="267" t="str">
        <f>+CONCATENATE("9/",$C$13)</f>
        <v>9/2017</v>
      </c>
      <c r="L31" s="267" t="str">
        <f>+CONCATENATE("10/",$C$13)</f>
        <v>10/2017</v>
      </c>
      <c r="M31" s="267" t="str">
        <f>+CONCATENATE("11/",$C$13)</f>
        <v>11/2017</v>
      </c>
      <c r="N31" s="267" t="str">
        <f>+CONCATENATE("12/",$C$13)</f>
        <v>12/2017</v>
      </c>
      <c r="O31" s="266" t="str">
        <f>$C$14</f>
        <v>6 mois</v>
      </c>
      <c r="P31" s="267" t="str">
        <f>+CONCATENATE("1/",$E$13)</f>
        <v>1/2018</v>
      </c>
      <c r="Q31" s="267" t="str">
        <f>+CONCATENATE("2/",$E$13)</f>
        <v>2/2018</v>
      </c>
      <c r="R31" s="267" t="str">
        <f>+CONCATENATE("3/",$E$13)</f>
        <v>3/2018</v>
      </c>
      <c r="S31" s="267" t="str">
        <f>+CONCATENATE("4/",$E$13)</f>
        <v>4/2018</v>
      </c>
      <c r="T31" s="267" t="str">
        <f>+CONCATENATE("5/",$E$13)</f>
        <v>5/2018</v>
      </c>
      <c r="U31" s="267" t="str">
        <f>+CONCATENATE("6/",$E$13)</f>
        <v>6/2018</v>
      </c>
      <c r="V31" s="267" t="str">
        <f>+CONCATENATE("7/",$E$13)</f>
        <v>7/2018</v>
      </c>
      <c r="W31" s="267" t="str">
        <f>+CONCATENATE("8/",$E$13)</f>
        <v>8/2018</v>
      </c>
      <c r="X31" s="267" t="str">
        <f>+CONCATENATE("9/",$E$13)</f>
        <v>9/2018</v>
      </c>
      <c r="Y31" s="267" t="str">
        <f>+CONCATENATE("10/",$E$13)</f>
        <v>10/2018</v>
      </c>
      <c r="Z31" s="267" t="str">
        <f>+CONCATENATE("11/",$E$13)</f>
        <v>11/2018</v>
      </c>
      <c r="AA31" s="267" t="str">
        <f>+CONCATENATE("12/",$E$13)</f>
        <v>12/2018</v>
      </c>
      <c r="AB31" s="266" t="str">
        <f>$E$14</f>
        <v>12 mois</v>
      </c>
      <c r="AC31" s="267" t="str">
        <f>+CONCATENATE("1/",$G$13)</f>
        <v>1/2019</v>
      </c>
      <c r="AD31" s="267" t="str">
        <f>+CONCATENATE("2/",$G$13)</f>
        <v>2/2019</v>
      </c>
      <c r="AE31" s="267" t="str">
        <f>+CONCATENATE("3/",$G$13)</f>
        <v>3/2019</v>
      </c>
      <c r="AF31" s="267" t="str">
        <f>+CONCATENATE("4/",$G$13)</f>
        <v>4/2019</v>
      </c>
      <c r="AG31" s="267" t="str">
        <f>+CONCATENATE("5/",$G$13)</f>
        <v>5/2019</v>
      </c>
      <c r="AH31" s="267" t="str">
        <f>+CONCATENATE("6/",$G$13)</f>
        <v>6/2019</v>
      </c>
      <c r="AI31" s="267" t="str">
        <f>+CONCATENATE("7/",$G$13)</f>
        <v>7/2019</v>
      </c>
      <c r="AJ31" s="267" t="str">
        <f>+CONCATENATE("8/",$G$13)</f>
        <v>8/2019</v>
      </c>
      <c r="AK31" s="267" t="str">
        <f>+CONCATENATE("9/",$G$13)</f>
        <v>9/2019</v>
      </c>
      <c r="AL31" s="267" t="str">
        <f>+CONCATENATE("10/",$G$13)</f>
        <v>10/2019</v>
      </c>
      <c r="AM31" s="267" t="str">
        <f>+CONCATENATE("11/",$G$13)</f>
        <v>11/2019</v>
      </c>
      <c r="AN31" s="267" t="str">
        <f>+CONCATENATE("12/",$G$13)</f>
        <v>12/2019</v>
      </c>
      <c r="AO31" s="266" t="str">
        <f>$G$14</f>
        <v>12 mois</v>
      </c>
      <c r="AP31" s="267" t="str">
        <f>+CONCATENATE("1/",$I$13)</f>
        <v>1/2020</v>
      </c>
      <c r="AQ31" s="267" t="str">
        <f>+CONCATENATE("2/",$I$13)</f>
        <v>2/2020</v>
      </c>
      <c r="AR31" s="267" t="str">
        <f>+CONCATENATE("3/",$I$13)</f>
        <v>3/2020</v>
      </c>
      <c r="AS31" s="267" t="str">
        <f>+CONCATENATE("4/",$I$13)</f>
        <v>4/2020</v>
      </c>
      <c r="AT31" s="267" t="str">
        <f>+CONCATENATE("5/",$I$13)</f>
        <v>5/2020</v>
      </c>
      <c r="AU31" s="267" t="str">
        <f>+CONCATENATE("6/",$I$13)</f>
        <v>6/2020</v>
      </c>
      <c r="AV31" s="267" t="str">
        <f>+CONCATENATE("7/",$I$13)</f>
        <v>7/2020</v>
      </c>
      <c r="AW31" s="267" t="str">
        <f>+CONCATENATE("8/",$I$13)</f>
        <v>8/2020</v>
      </c>
      <c r="AX31" s="267" t="str">
        <f>+CONCATENATE("9/",$I$13)</f>
        <v>9/2020</v>
      </c>
      <c r="AY31" s="267" t="str">
        <f>+CONCATENATE("10/",$I$13)</f>
        <v>10/2020</v>
      </c>
      <c r="AZ31" s="267" t="str">
        <f>+CONCATENATE("11/",$I$13)</f>
        <v>11/2020</v>
      </c>
      <c r="BA31" s="267" t="str">
        <f>+CONCATENATE("12/",$I$13)</f>
        <v>12/2020</v>
      </c>
      <c r="BB31" s="266" t="str">
        <f>$I$14</f>
        <v>12 mois</v>
      </c>
      <c r="BC31" s="267" t="str">
        <f>+CONCATENATE("1/",$K$13)</f>
        <v>1/2021</v>
      </c>
      <c r="BD31" s="267" t="str">
        <f>+CONCATENATE("2/",$K$13)</f>
        <v>2/2021</v>
      </c>
      <c r="BE31" s="267" t="str">
        <f>+CONCATENATE("3/",$K$13)</f>
        <v>3/2021</v>
      </c>
      <c r="BF31" s="267" t="str">
        <f>+CONCATENATE("4/",$K$13)</f>
        <v>4/2021</v>
      </c>
      <c r="BG31" s="267" t="str">
        <f>+CONCATENATE("5/",$K$13)</f>
        <v>5/2021</v>
      </c>
      <c r="BH31" s="267" t="str">
        <f>+CONCATENATE("6/",$K$13)</f>
        <v>6/2021</v>
      </c>
      <c r="BI31" s="267" t="str">
        <f>+CONCATENATE("7/",$K$13)</f>
        <v>7/2021</v>
      </c>
      <c r="BJ31" s="267" t="str">
        <f>+CONCATENATE("8/",$K$13)</f>
        <v>8/2021</v>
      </c>
      <c r="BK31" s="267" t="str">
        <f>+CONCATENATE("9/",$K$13)</f>
        <v>9/2021</v>
      </c>
      <c r="BL31" s="267" t="str">
        <f>+CONCATENATE("10/",$K$13)</f>
        <v>10/2021</v>
      </c>
      <c r="BM31" s="267" t="str">
        <f>+CONCATENATE("11/",$K$13)</f>
        <v>11/2021</v>
      </c>
      <c r="BN31" s="267" t="str">
        <f>+CONCATENATE("12/",$K$13)</f>
        <v>12/2021</v>
      </c>
      <c r="BO31" s="266" t="str">
        <f>$K$14</f>
        <v>12 mois</v>
      </c>
      <c r="BP31" s="267" t="str">
        <f>+CONCATENATE("1/",$M$13)</f>
        <v>1/2022</v>
      </c>
      <c r="BQ31" s="267" t="str">
        <f>+CONCATENATE("2/",$M$13)</f>
        <v>2/2022</v>
      </c>
      <c r="BR31" s="267" t="str">
        <f>+CONCATENATE("3/",$M$13)</f>
        <v>3/2022</v>
      </c>
      <c r="BS31" s="267" t="str">
        <f>+CONCATENATE("4/",$M$13)</f>
        <v>4/2022</v>
      </c>
      <c r="BT31" s="267" t="str">
        <f>+CONCATENATE("5/",$M$13)</f>
        <v>5/2022</v>
      </c>
      <c r="BU31" s="267" t="str">
        <f>+CONCATENATE("6/",$M$13)</f>
        <v>6/2022</v>
      </c>
      <c r="BV31" s="267" t="str">
        <f>+CONCATENATE("7/",$M$13)</f>
        <v>7/2022</v>
      </c>
      <c r="BW31" s="267" t="str">
        <f>+CONCATENATE("8/",$M$13)</f>
        <v>8/2022</v>
      </c>
      <c r="BX31" s="267" t="str">
        <f>+CONCATENATE("9/",$M$13)</f>
        <v>9/2022</v>
      </c>
      <c r="BY31" s="267" t="str">
        <f>+CONCATENATE("10/",$M$13)</f>
        <v>10/2022</v>
      </c>
      <c r="BZ31" s="267" t="str">
        <f>+CONCATENATE("11/",$M$13)</f>
        <v>11/2022</v>
      </c>
      <c r="CA31" s="267" t="str">
        <f>+CONCATENATE("12/",$M$13)</f>
        <v>12/2022</v>
      </c>
      <c r="CB31" s="455" t="str">
        <f>$M$14</f>
        <v>12 mois</v>
      </c>
    </row>
    <row r="32" spans="1:80" ht="15" customHeight="1" thickTop="1" x14ac:dyDescent="0.2"/>
    <row r="33" spans="1:80" ht="15" customHeight="1" x14ac:dyDescent="0.2">
      <c r="A33" s="101" t="s">
        <v>841</v>
      </c>
      <c r="B33" s="99">
        <v>0.2</v>
      </c>
      <c r="C33" s="264">
        <v>0</v>
      </c>
      <c r="D33" s="264">
        <v>0</v>
      </c>
      <c r="E33" s="264">
        <v>0</v>
      </c>
      <c r="F33" s="264">
        <v>0</v>
      </c>
      <c r="G33" s="264">
        <v>0</v>
      </c>
      <c r="H33" s="264">
        <v>0</v>
      </c>
      <c r="I33" s="264">
        <v>0</v>
      </c>
      <c r="J33" s="264">
        <v>0</v>
      </c>
      <c r="K33" s="264">
        <v>1</v>
      </c>
      <c r="L33" s="264">
        <v>1</v>
      </c>
      <c r="M33" s="264">
        <v>1</v>
      </c>
      <c r="N33" s="264">
        <v>1</v>
      </c>
      <c r="O33" s="24">
        <v>4</v>
      </c>
      <c r="P33" s="264">
        <v>2</v>
      </c>
      <c r="Q33" s="264">
        <v>1</v>
      </c>
      <c r="R33" s="264">
        <v>2</v>
      </c>
      <c r="S33" s="264">
        <v>1</v>
      </c>
      <c r="T33" s="264">
        <v>1</v>
      </c>
      <c r="U33" s="264">
        <v>2</v>
      </c>
      <c r="V33" s="264">
        <v>1</v>
      </c>
      <c r="W33" s="264">
        <v>0</v>
      </c>
      <c r="X33" s="264">
        <v>2</v>
      </c>
      <c r="Y33" s="264">
        <v>1</v>
      </c>
      <c r="Z33" s="264">
        <v>2</v>
      </c>
      <c r="AA33" s="264">
        <v>3</v>
      </c>
      <c r="AB33" s="24">
        <v>18</v>
      </c>
      <c r="AC33" s="264">
        <v>2</v>
      </c>
      <c r="AD33" s="264">
        <v>3</v>
      </c>
      <c r="AE33" s="264">
        <v>2</v>
      </c>
      <c r="AF33" s="264">
        <v>3</v>
      </c>
      <c r="AG33" s="264">
        <v>5</v>
      </c>
      <c r="AH33" s="264">
        <v>3</v>
      </c>
      <c r="AI33" s="264">
        <v>5</v>
      </c>
      <c r="AJ33" s="264">
        <v>2</v>
      </c>
      <c r="AK33" s="264">
        <v>7</v>
      </c>
      <c r="AL33" s="264">
        <v>4</v>
      </c>
      <c r="AM33" s="264">
        <v>5</v>
      </c>
      <c r="AN33" s="264">
        <v>3</v>
      </c>
      <c r="AO33" s="24">
        <v>44</v>
      </c>
      <c r="AP33" s="264">
        <v>6</v>
      </c>
      <c r="AQ33" s="264">
        <v>8</v>
      </c>
      <c r="AR33" s="264">
        <v>9</v>
      </c>
      <c r="AS33" s="264">
        <v>4</v>
      </c>
      <c r="AT33" s="264">
        <v>8</v>
      </c>
      <c r="AU33" s="264">
        <v>3</v>
      </c>
      <c r="AV33" s="264">
        <v>8</v>
      </c>
      <c r="AW33" s="264">
        <v>12</v>
      </c>
      <c r="AX33" s="264">
        <v>8</v>
      </c>
      <c r="AY33" s="264">
        <v>4</v>
      </c>
      <c r="AZ33" s="264">
        <v>7</v>
      </c>
      <c r="BA33" s="264">
        <v>3</v>
      </c>
      <c r="BB33" s="24">
        <v>80</v>
      </c>
      <c r="BC33" s="264">
        <v>12</v>
      </c>
      <c r="BD33" s="264">
        <v>16</v>
      </c>
      <c r="BE33" s="264">
        <v>18</v>
      </c>
      <c r="BF33" s="264">
        <v>8</v>
      </c>
      <c r="BG33" s="264">
        <v>16</v>
      </c>
      <c r="BH33" s="264">
        <v>6</v>
      </c>
      <c r="BI33" s="264">
        <v>16</v>
      </c>
      <c r="BJ33" s="264">
        <v>24</v>
      </c>
      <c r="BK33" s="264">
        <v>16</v>
      </c>
      <c r="BL33" s="264">
        <v>8</v>
      </c>
      <c r="BM33" s="264">
        <v>14</v>
      </c>
      <c r="BN33" s="264">
        <v>6</v>
      </c>
      <c r="BO33" s="24">
        <v>160</v>
      </c>
      <c r="BP33" s="264">
        <f>BC33*2</f>
        <v>24</v>
      </c>
      <c r="BQ33" s="264">
        <f t="shared" ref="BQ33:CA34" si="12">BD33*2</f>
        <v>32</v>
      </c>
      <c r="BR33" s="264">
        <f t="shared" si="12"/>
        <v>36</v>
      </c>
      <c r="BS33" s="264">
        <f t="shared" si="12"/>
        <v>16</v>
      </c>
      <c r="BT33" s="264">
        <f t="shared" si="12"/>
        <v>32</v>
      </c>
      <c r="BU33" s="264">
        <f t="shared" si="12"/>
        <v>12</v>
      </c>
      <c r="BV33" s="264">
        <f t="shared" si="12"/>
        <v>32</v>
      </c>
      <c r="BW33" s="264">
        <f t="shared" si="12"/>
        <v>48</v>
      </c>
      <c r="BX33" s="264">
        <f t="shared" si="12"/>
        <v>32</v>
      </c>
      <c r="BY33" s="264">
        <f t="shared" si="12"/>
        <v>16</v>
      </c>
      <c r="BZ33" s="264">
        <f t="shared" si="12"/>
        <v>28</v>
      </c>
      <c r="CA33" s="264">
        <f t="shared" si="12"/>
        <v>12</v>
      </c>
      <c r="CB33" s="24">
        <f t="shared" ref="CB33:CB36" si="13">SUM(BP33:CA33)</f>
        <v>320</v>
      </c>
    </row>
    <row r="34" spans="1:80" ht="15" customHeight="1" x14ac:dyDescent="0.2">
      <c r="A34" s="101" t="s">
        <v>842</v>
      </c>
      <c r="B34" s="99">
        <v>0.2</v>
      </c>
      <c r="C34" s="264">
        <v>0</v>
      </c>
      <c r="D34" s="264">
        <v>0</v>
      </c>
      <c r="E34" s="264">
        <v>0</v>
      </c>
      <c r="F34" s="264">
        <v>0</v>
      </c>
      <c r="G34" s="264">
        <v>0</v>
      </c>
      <c r="H34" s="264">
        <v>0</v>
      </c>
      <c r="I34" s="264">
        <v>0</v>
      </c>
      <c r="J34" s="264">
        <v>0</v>
      </c>
      <c r="K34" s="264">
        <v>0</v>
      </c>
      <c r="L34" s="264">
        <v>0</v>
      </c>
      <c r="M34" s="264">
        <v>0</v>
      </c>
      <c r="N34" s="264">
        <v>0</v>
      </c>
      <c r="O34" s="24">
        <v>0</v>
      </c>
      <c r="P34" s="264">
        <v>0</v>
      </c>
      <c r="Q34" s="264">
        <v>1</v>
      </c>
      <c r="R34" s="264">
        <v>0</v>
      </c>
      <c r="S34" s="264">
        <v>0</v>
      </c>
      <c r="T34" s="264">
        <v>1</v>
      </c>
      <c r="U34" s="264">
        <v>1</v>
      </c>
      <c r="V34" s="264">
        <v>0</v>
      </c>
      <c r="W34" s="264">
        <v>0</v>
      </c>
      <c r="X34" s="264">
        <v>1</v>
      </c>
      <c r="Y34" s="264">
        <v>1</v>
      </c>
      <c r="Z34" s="264">
        <v>2</v>
      </c>
      <c r="AA34" s="264">
        <v>2</v>
      </c>
      <c r="AB34" s="24">
        <v>9</v>
      </c>
      <c r="AC34" s="264">
        <v>1</v>
      </c>
      <c r="AD34" s="264">
        <v>1</v>
      </c>
      <c r="AE34" s="264">
        <v>2</v>
      </c>
      <c r="AF34" s="264">
        <v>1</v>
      </c>
      <c r="AG34" s="264">
        <v>3</v>
      </c>
      <c r="AH34" s="264">
        <v>4</v>
      </c>
      <c r="AI34" s="264">
        <v>2</v>
      </c>
      <c r="AJ34" s="264">
        <v>2</v>
      </c>
      <c r="AK34" s="264">
        <v>2</v>
      </c>
      <c r="AL34" s="264">
        <v>4</v>
      </c>
      <c r="AM34" s="264">
        <v>3</v>
      </c>
      <c r="AN34" s="264">
        <v>3</v>
      </c>
      <c r="AO34" s="24">
        <v>28</v>
      </c>
      <c r="AP34" s="264">
        <v>2</v>
      </c>
      <c r="AQ34" s="264">
        <v>1</v>
      </c>
      <c r="AR34" s="264">
        <v>0</v>
      </c>
      <c r="AS34" s="264">
        <v>2</v>
      </c>
      <c r="AT34" s="264">
        <v>5</v>
      </c>
      <c r="AU34" s="264">
        <v>5</v>
      </c>
      <c r="AV34" s="264">
        <v>5</v>
      </c>
      <c r="AW34" s="264">
        <v>8</v>
      </c>
      <c r="AX34" s="264">
        <v>7</v>
      </c>
      <c r="AY34" s="264">
        <v>9</v>
      </c>
      <c r="AZ34" s="264">
        <v>3</v>
      </c>
      <c r="BA34" s="264">
        <v>5</v>
      </c>
      <c r="BB34" s="24">
        <v>52</v>
      </c>
      <c r="BC34" s="264">
        <v>4</v>
      </c>
      <c r="BD34" s="264">
        <v>2</v>
      </c>
      <c r="BE34" s="264">
        <v>0</v>
      </c>
      <c r="BF34" s="264">
        <v>4</v>
      </c>
      <c r="BG34" s="264">
        <v>10</v>
      </c>
      <c r="BH34" s="264">
        <v>10</v>
      </c>
      <c r="BI34" s="264">
        <v>10</v>
      </c>
      <c r="BJ34" s="264">
        <v>16</v>
      </c>
      <c r="BK34" s="264">
        <v>14</v>
      </c>
      <c r="BL34" s="264">
        <v>18</v>
      </c>
      <c r="BM34" s="264">
        <v>6</v>
      </c>
      <c r="BN34" s="264">
        <v>10</v>
      </c>
      <c r="BO34" s="24">
        <v>104</v>
      </c>
      <c r="BP34" s="264">
        <f>BC34*2</f>
        <v>8</v>
      </c>
      <c r="BQ34" s="264">
        <f t="shared" si="12"/>
        <v>4</v>
      </c>
      <c r="BR34" s="264">
        <f t="shared" si="12"/>
        <v>0</v>
      </c>
      <c r="BS34" s="264">
        <f t="shared" si="12"/>
        <v>8</v>
      </c>
      <c r="BT34" s="264">
        <f t="shared" si="12"/>
        <v>20</v>
      </c>
      <c r="BU34" s="264">
        <f t="shared" si="12"/>
        <v>20</v>
      </c>
      <c r="BV34" s="264">
        <f t="shared" si="12"/>
        <v>20</v>
      </c>
      <c r="BW34" s="264">
        <f t="shared" si="12"/>
        <v>32</v>
      </c>
      <c r="BX34" s="264">
        <f t="shared" si="12"/>
        <v>28</v>
      </c>
      <c r="BY34" s="264">
        <f t="shared" si="12"/>
        <v>36</v>
      </c>
      <c r="BZ34" s="264">
        <f t="shared" si="12"/>
        <v>12</v>
      </c>
      <c r="CA34" s="264">
        <f t="shared" si="12"/>
        <v>20</v>
      </c>
      <c r="CB34" s="24">
        <f t="shared" si="13"/>
        <v>208</v>
      </c>
    </row>
    <row r="35" spans="1:80" ht="15" customHeight="1" x14ac:dyDescent="0.2">
      <c r="A35" s="101" t="s">
        <v>843</v>
      </c>
      <c r="B35" s="99">
        <v>0.2</v>
      </c>
      <c r="C35" s="264">
        <v>0</v>
      </c>
      <c r="D35" s="264">
        <v>0</v>
      </c>
      <c r="E35" s="264">
        <v>0</v>
      </c>
      <c r="F35" s="264">
        <v>0</v>
      </c>
      <c r="G35" s="264">
        <v>0</v>
      </c>
      <c r="H35" s="264">
        <v>0</v>
      </c>
      <c r="I35" s="264">
        <v>0</v>
      </c>
      <c r="J35" s="264">
        <v>0</v>
      </c>
      <c r="K35" s="264">
        <v>0</v>
      </c>
      <c r="L35" s="264">
        <v>0</v>
      </c>
      <c r="M35" s="264">
        <v>0</v>
      </c>
      <c r="N35" s="264">
        <v>0</v>
      </c>
      <c r="O35" s="24">
        <v>0</v>
      </c>
      <c r="P35" s="264">
        <v>0</v>
      </c>
      <c r="Q35" s="264">
        <v>0</v>
      </c>
      <c r="R35" s="264">
        <v>0</v>
      </c>
      <c r="S35" s="264">
        <v>0</v>
      </c>
      <c r="T35" s="264">
        <v>0</v>
      </c>
      <c r="U35" s="264">
        <v>0</v>
      </c>
      <c r="V35" s="264">
        <v>0</v>
      </c>
      <c r="W35" s="264">
        <v>0</v>
      </c>
      <c r="X35" s="264">
        <v>0</v>
      </c>
      <c r="Y35" s="264">
        <v>0</v>
      </c>
      <c r="Z35" s="264">
        <v>0</v>
      </c>
      <c r="AA35" s="264">
        <v>0</v>
      </c>
      <c r="AB35" s="24">
        <v>0</v>
      </c>
      <c r="AC35" s="264">
        <v>2</v>
      </c>
      <c r="AD35" s="264">
        <v>2</v>
      </c>
      <c r="AE35" s="264">
        <v>3</v>
      </c>
      <c r="AF35" s="264">
        <v>4</v>
      </c>
      <c r="AG35" s="264">
        <v>4</v>
      </c>
      <c r="AH35" s="264">
        <v>5</v>
      </c>
      <c r="AI35" s="264">
        <v>7</v>
      </c>
      <c r="AJ35" s="264">
        <v>8</v>
      </c>
      <c r="AK35" s="264">
        <v>9</v>
      </c>
      <c r="AL35" s="264">
        <v>12</v>
      </c>
      <c r="AM35" s="264">
        <v>15</v>
      </c>
      <c r="AN35" s="264">
        <v>17</v>
      </c>
      <c r="AO35" s="24">
        <v>88</v>
      </c>
      <c r="AP35" s="264">
        <v>21</v>
      </c>
      <c r="AQ35" s="264">
        <v>27</v>
      </c>
      <c r="AR35" s="264">
        <v>32</v>
      </c>
      <c r="AS35" s="264">
        <v>38</v>
      </c>
      <c r="AT35" s="264">
        <v>48</v>
      </c>
      <c r="AU35" s="264">
        <v>59</v>
      </c>
      <c r="AV35" s="264">
        <v>70</v>
      </c>
      <c r="AW35" s="264">
        <v>86</v>
      </c>
      <c r="AX35" s="264">
        <v>107</v>
      </c>
      <c r="AY35" s="264">
        <v>129</v>
      </c>
      <c r="AZ35" s="264">
        <v>156</v>
      </c>
      <c r="BA35" s="264">
        <v>193</v>
      </c>
      <c r="BB35" s="24">
        <v>966</v>
      </c>
      <c r="BC35" s="264">
        <v>236</v>
      </c>
      <c r="BD35" s="264">
        <v>285</v>
      </c>
      <c r="BE35" s="264">
        <v>349</v>
      </c>
      <c r="BF35" s="264">
        <v>429</v>
      </c>
      <c r="BG35" s="264">
        <v>521</v>
      </c>
      <c r="BH35" s="264">
        <v>634</v>
      </c>
      <c r="BI35" s="264">
        <v>778</v>
      </c>
      <c r="BJ35" s="264">
        <v>950</v>
      </c>
      <c r="BK35" s="264">
        <v>1155</v>
      </c>
      <c r="BL35" s="264">
        <v>1412</v>
      </c>
      <c r="BM35" s="264">
        <v>1728</v>
      </c>
      <c r="BN35" s="264">
        <v>2105</v>
      </c>
      <c r="BO35" s="24">
        <v>10582</v>
      </c>
      <c r="BP35" s="264">
        <f>BK35+BL35</f>
        <v>2567</v>
      </c>
      <c r="BQ35" s="264">
        <f>BL35+BM35</f>
        <v>3140</v>
      </c>
      <c r="BR35" s="264">
        <v>3200</v>
      </c>
      <c r="BS35" s="264">
        <v>3700</v>
      </c>
      <c r="BT35" s="264">
        <f>(BS35+BU35)/2</f>
        <v>3963.3333333333335</v>
      </c>
      <c r="BU35" s="264">
        <f t="shared" ref="BU35:CA35" si="14">(BQ35+BR35)/1.5</f>
        <v>4226.666666666667</v>
      </c>
      <c r="BV35" s="264">
        <f t="shared" si="14"/>
        <v>4600</v>
      </c>
      <c r="BW35" s="264">
        <f t="shared" si="14"/>
        <v>5108.8888888888896</v>
      </c>
      <c r="BX35" s="264">
        <f t="shared" si="14"/>
        <v>5460</v>
      </c>
      <c r="BY35" s="264">
        <f t="shared" si="14"/>
        <v>5884.4444444444453</v>
      </c>
      <c r="BZ35" s="264">
        <f t="shared" si="14"/>
        <v>6472.592592592594</v>
      </c>
      <c r="CA35" s="264">
        <f t="shared" si="14"/>
        <v>7045.925925925927</v>
      </c>
      <c r="CB35" s="24">
        <f t="shared" si="13"/>
        <v>55368.851851851854</v>
      </c>
    </row>
    <row r="36" spans="1:80" ht="15" customHeight="1" x14ac:dyDescent="0.2">
      <c r="A36" s="101" t="s">
        <v>844</v>
      </c>
      <c r="B36" s="99">
        <v>0.2</v>
      </c>
      <c r="C36" s="264">
        <v>0</v>
      </c>
      <c r="D36" s="264">
        <v>0</v>
      </c>
      <c r="E36" s="264">
        <v>0</v>
      </c>
      <c r="F36" s="264">
        <v>0</v>
      </c>
      <c r="G36" s="264">
        <v>0</v>
      </c>
      <c r="H36" s="264">
        <v>0</v>
      </c>
      <c r="I36" s="264">
        <v>0</v>
      </c>
      <c r="J36" s="264">
        <v>0</v>
      </c>
      <c r="K36" s="264">
        <v>0</v>
      </c>
      <c r="L36" s="264">
        <v>0</v>
      </c>
      <c r="M36" s="264">
        <v>0</v>
      </c>
      <c r="N36" s="264">
        <v>0</v>
      </c>
      <c r="O36" s="24">
        <v>0</v>
      </c>
      <c r="P36" s="264">
        <v>0</v>
      </c>
      <c r="Q36" s="264">
        <v>0</v>
      </c>
      <c r="R36" s="264">
        <v>0</v>
      </c>
      <c r="S36" s="264">
        <v>0</v>
      </c>
      <c r="T36" s="264">
        <v>0</v>
      </c>
      <c r="U36" s="264">
        <v>0</v>
      </c>
      <c r="V36" s="264">
        <v>0</v>
      </c>
      <c r="W36" s="264">
        <v>0</v>
      </c>
      <c r="X36" s="264">
        <v>0</v>
      </c>
      <c r="Y36" s="264">
        <v>0</v>
      </c>
      <c r="Z36" s="264">
        <v>0</v>
      </c>
      <c r="AA36" s="264">
        <v>0</v>
      </c>
      <c r="AB36" s="24">
        <v>0</v>
      </c>
      <c r="AC36" s="264">
        <v>0</v>
      </c>
      <c r="AD36" s="264">
        <v>1</v>
      </c>
      <c r="AE36" s="264">
        <v>0</v>
      </c>
      <c r="AF36" s="264">
        <v>0</v>
      </c>
      <c r="AG36" s="264">
        <v>1</v>
      </c>
      <c r="AH36" s="264">
        <v>1</v>
      </c>
      <c r="AI36" s="264">
        <v>0</v>
      </c>
      <c r="AJ36" s="264">
        <v>0</v>
      </c>
      <c r="AK36" s="264">
        <v>1</v>
      </c>
      <c r="AL36" s="264">
        <v>1</v>
      </c>
      <c r="AM36" s="264">
        <v>2</v>
      </c>
      <c r="AN36" s="264">
        <v>2</v>
      </c>
      <c r="AO36" s="24">
        <v>9</v>
      </c>
      <c r="AP36" s="264">
        <v>3</v>
      </c>
      <c r="AQ36" s="264">
        <v>4</v>
      </c>
      <c r="AR36" s="264">
        <v>5</v>
      </c>
      <c r="AS36" s="264">
        <v>5</v>
      </c>
      <c r="AT36" s="264">
        <v>8</v>
      </c>
      <c r="AU36" s="264">
        <v>10</v>
      </c>
      <c r="AV36" s="264">
        <v>9</v>
      </c>
      <c r="AW36" s="264">
        <v>10</v>
      </c>
      <c r="AX36" s="264">
        <v>12</v>
      </c>
      <c r="AY36" s="264">
        <v>17</v>
      </c>
      <c r="AZ36" s="264">
        <v>20</v>
      </c>
      <c r="BA36" s="264">
        <v>22</v>
      </c>
      <c r="BB36" s="24">
        <v>125</v>
      </c>
      <c r="BC36" s="264">
        <v>26</v>
      </c>
      <c r="BD36" s="264">
        <v>32</v>
      </c>
      <c r="BE36" s="264">
        <v>37</v>
      </c>
      <c r="BF36" s="264">
        <v>45</v>
      </c>
      <c r="BG36" s="264">
        <v>61</v>
      </c>
      <c r="BH36" s="264">
        <v>74</v>
      </c>
      <c r="BI36" s="264">
        <v>84</v>
      </c>
      <c r="BJ36" s="264">
        <v>104</v>
      </c>
      <c r="BK36" s="264">
        <v>126</v>
      </c>
      <c r="BL36" s="264">
        <v>155</v>
      </c>
      <c r="BM36" s="264">
        <v>179</v>
      </c>
      <c r="BN36" s="264">
        <v>220</v>
      </c>
      <c r="BO36" s="24">
        <v>1143</v>
      </c>
      <c r="BP36" s="264">
        <f t="shared" ref="BP36:BW36" si="15">BC34+BC35+BC36</f>
        <v>266</v>
      </c>
      <c r="BQ36" s="264">
        <f t="shared" si="15"/>
        <v>319</v>
      </c>
      <c r="BR36" s="264">
        <f t="shared" si="15"/>
        <v>386</v>
      </c>
      <c r="BS36" s="264">
        <f t="shared" si="15"/>
        <v>478</v>
      </c>
      <c r="BT36" s="264">
        <f t="shared" si="15"/>
        <v>592</v>
      </c>
      <c r="BU36" s="264">
        <f t="shared" si="15"/>
        <v>718</v>
      </c>
      <c r="BV36" s="264">
        <f t="shared" si="15"/>
        <v>872</v>
      </c>
      <c r="BW36" s="264">
        <f t="shared" si="15"/>
        <v>1070</v>
      </c>
      <c r="BX36" s="264">
        <f>BK34+BK35+BK36</f>
        <v>1295</v>
      </c>
      <c r="BY36" s="264">
        <f t="shared" ref="BY36:CA36" si="16">BL34+BL35+BL36</f>
        <v>1585</v>
      </c>
      <c r="BZ36" s="264">
        <f t="shared" si="16"/>
        <v>1913</v>
      </c>
      <c r="CA36" s="264">
        <f t="shared" si="16"/>
        <v>2335</v>
      </c>
      <c r="CB36" s="24">
        <f t="shared" ref="CB36" si="17">SUM(BP36:CA36)</f>
        <v>11829</v>
      </c>
    </row>
    <row r="37" spans="1:80" ht="15" customHeight="1" x14ac:dyDescent="0.2">
      <c r="A37" s="101" t="s">
        <v>394</v>
      </c>
      <c r="B37" s="99">
        <v>0.2</v>
      </c>
      <c r="C37" s="264">
        <v>0</v>
      </c>
      <c r="D37" s="264">
        <v>0</v>
      </c>
      <c r="E37" s="264">
        <v>0</v>
      </c>
      <c r="F37" s="264">
        <v>0</v>
      </c>
      <c r="G37" s="264">
        <v>0</v>
      </c>
      <c r="H37" s="264">
        <v>0</v>
      </c>
      <c r="I37" s="264">
        <v>0</v>
      </c>
      <c r="J37" s="264">
        <v>0</v>
      </c>
      <c r="K37" s="264">
        <v>0</v>
      </c>
      <c r="L37" s="264">
        <v>0</v>
      </c>
      <c r="M37" s="264">
        <v>0</v>
      </c>
      <c r="N37" s="264">
        <v>0</v>
      </c>
      <c r="O37" s="24">
        <f t="shared" ref="O33:O42" si="18">SUM(C37:N37)</f>
        <v>0</v>
      </c>
      <c r="P37" s="264">
        <v>0</v>
      </c>
      <c r="Q37" s="264">
        <v>0</v>
      </c>
      <c r="R37" s="264">
        <v>0</v>
      </c>
      <c r="S37" s="264">
        <v>0</v>
      </c>
      <c r="T37" s="264">
        <v>0</v>
      </c>
      <c r="U37" s="264">
        <v>0</v>
      </c>
      <c r="V37" s="264">
        <v>0</v>
      </c>
      <c r="W37" s="264">
        <v>0</v>
      </c>
      <c r="X37" s="264">
        <v>0</v>
      </c>
      <c r="Y37" s="264">
        <v>0</v>
      </c>
      <c r="Z37" s="264">
        <v>0</v>
      </c>
      <c r="AA37" s="264">
        <v>0</v>
      </c>
      <c r="AB37" s="24">
        <f>SUM(P37:AA37)</f>
        <v>0</v>
      </c>
      <c r="AC37" s="264">
        <v>0</v>
      </c>
      <c r="AD37" s="264">
        <v>0</v>
      </c>
      <c r="AE37" s="264">
        <v>0</v>
      </c>
      <c r="AF37" s="264">
        <v>0</v>
      </c>
      <c r="AG37" s="264">
        <v>0</v>
      </c>
      <c r="AH37" s="264">
        <v>0</v>
      </c>
      <c r="AI37" s="264">
        <v>0</v>
      </c>
      <c r="AJ37" s="264">
        <v>0</v>
      </c>
      <c r="AK37" s="264">
        <v>0</v>
      </c>
      <c r="AL37" s="264">
        <v>0</v>
      </c>
      <c r="AM37" s="264">
        <v>0</v>
      </c>
      <c r="AN37" s="264">
        <v>0</v>
      </c>
      <c r="AO37" s="24">
        <f>SUM(AC37:AN37)</f>
        <v>0</v>
      </c>
      <c r="AP37" s="264">
        <v>0</v>
      </c>
      <c r="AQ37" s="264">
        <v>0</v>
      </c>
      <c r="AR37" s="264">
        <v>0</v>
      </c>
      <c r="AS37" s="264">
        <v>0</v>
      </c>
      <c r="AT37" s="264">
        <v>0</v>
      </c>
      <c r="AU37" s="264">
        <v>0</v>
      </c>
      <c r="AV37" s="264">
        <v>0</v>
      </c>
      <c r="AW37" s="264">
        <v>0</v>
      </c>
      <c r="AX37" s="264">
        <v>0</v>
      </c>
      <c r="AY37" s="264">
        <v>0</v>
      </c>
      <c r="AZ37" s="264">
        <v>0</v>
      </c>
      <c r="BA37" s="264">
        <v>0</v>
      </c>
      <c r="BB37" s="24">
        <f>SUM(AP37:BA37)</f>
        <v>0</v>
      </c>
      <c r="BC37" s="264">
        <v>0</v>
      </c>
      <c r="BD37" s="264">
        <v>0</v>
      </c>
      <c r="BE37" s="264">
        <v>0</v>
      </c>
      <c r="BF37" s="264">
        <v>0</v>
      </c>
      <c r="BG37" s="264">
        <v>0</v>
      </c>
      <c r="BH37" s="264">
        <v>0</v>
      </c>
      <c r="BI37" s="264">
        <v>0</v>
      </c>
      <c r="BJ37" s="264">
        <v>0</v>
      </c>
      <c r="BK37" s="264">
        <v>0</v>
      </c>
      <c r="BL37" s="264">
        <v>0</v>
      </c>
      <c r="BM37" s="264">
        <v>0</v>
      </c>
      <c r="BN37" s="264">
        <v>0</v>
      </c>
      <c r="BO37" s="24">
        <f>SUM(BC37:BN37)</f>
        <v>0</v>
      </c>
      <c r="BP37" s="264">
        <v>0</v>
      </c>
      <c r="BQ37" s="264">
        <v>0</v>
      </c>
      <c r="BR37" s="264">
        <v>0</v>
      </c>
      <c r="BS37" s="264">
        <v>0</v>
      </c>
      <c r="BT37" s="264">
        <v>0</v>
      </c>
      <c r="BU37" s="264">
        <v>0</v>
      </c>
      <c r="BV37" s="264">
        <v>0</v>
      </c>
      <c r="BW37" s="264">
        <v>0</v>
      </c>
      <c r="BX37" s="264">
        <v>0</v>
      </c>
      <c r="BY37" s="264">
        <v>0</v>
      </c>
      <c r="BZ37" s="264">
        <v>0</v>
      </c>
      <c r="CA37" s="264">
        <v>0</v>
      </c>
      <c r="CB37" s="24">
        <f>SUM(BP37:CA37)</f>
        <v>0</v>
      </c>
    </row>
    <row r="38" spans="1:80" ht="15" customHeight="1" x14ac:dyDescent="0.2">
      <c r="A38" s="101" t="s">
        <v>394</v>
      </c>
      <c r="B38" s="99">
        <v>0.2</v>
      </c>
      <c r="C38" s="264">
        <v>0</v>
      </c>
      <c r="D38" s="264">
        <v>0</v>
      </c>
      <c r="E38" s="264">
        <v>0</v>
      </c>
      <c r="F38" s="264">
        <v>0</v>
      </c>
      <c r="G38" s="264">
        <v>0</v>
      </c>
      <c r="H38" s="264">
        <v>0</v>
      </c>
      <c r="I38" s="264">
        <v>0</v>
      </c>
      <c r="J38" s="264">
        <v>0</v>
      </c>
      <c r="K38" s="264">
        <v>0</v>
      </c>
      <c r="L38" s="264">
        <v>0</v>
      </c>
      <c r="M38" s="264">
        <v>0</v>
      </c>
      <c r="N38" s="264">
        <v>0</v>
      </c>
      <c r="O38" s="24">
        <f t="shared" si="18"/>
        <v>0</v>
      </c>
      <c r="P38" s="264">
        <v>0</v>
      </c>
      <c r="Q38" s="264">
        <v>0</v>
      </c>
      <c r="R38" s="264">
        <v>0</v>
      </c>
      <c r="S38" s="264">
        <v>0</v>
      </c>
      <c r="T38" s="264">
        <v>0</v>
      </c>
      <c r="U38" s="264">
        <v>0</v>
      </c>
      <c r="V38" s="264">
        <v>0</v>
      </c>
      <c r="W38" s="264">
        <v>0</v>
      </c>
      <c r="X38" s="264">
        <v>0</v>
      </c>
      <c r="Y38" s="264">
        <v>0</v>
      </c>
      <c r="Z38" s="264">
        <v>0</v>
      </c>
      <c r="AA38" s="264">
        <v>0</v>
      </c>
      <c r="AB38" s="24">
        <f>SUM(P38:AA38)</f>
        <v>0</v>
      </c>
      <c r="AC38" s="264">
        <v>0</v>
      </c>
      <c r="AD38" s="264">
        <v>0</v>
      </c>
      <c r="AE38" s="264">
        <v>0</v>
      </c>
      <c r="AF38" s="264">
        <v>0</v>
      </c>
      <c r="AG38" s="264">
        <v>0</v>
      </c>
      <c r="AH38" s="264">
        <v>0</v>
      </c>
      <c r="AI38" s="264">
        <v>0</v>
      </c>
      <c r="AJ38" s="264">
        <v>0</v>
      </c>
      <c r="AK38" s="264">
        <v>0</v>
      </c>
      <c r="AL38" s="264">
        <v>0</v>
      </c>
      <c r="AM38" s="264">
        <v>0</v>
      </c>
      <c r="AN38" s="264">
        <v>0</v>
      </c>
      <c r="AO38" s="24">
        <f>SUM(AC38:AN38)</f>
        <v>0</v>
      </c>
      <c r="AP38" s="264">
        <v>0</v>
      </c>
      <c r="AQ38" s="264">
        <v>0</v>
      </c>
      <c r="AR38" s="264">
        <v>0</v>
      </c>
      <c r="AS38" s="264">
        <v>0</v>
      </c>
      <c r="AT38" s="264">
        <v>0</v>
      </c>
      <c r="AU38" s="264">
        <v>0</v>
      </c>
      <c r="AV38" s="264">
        <v>0</v>
      </c>
      <c r="AW38" s="264">
        <v>0</v>
      </c>
      <c r="AX38" s="264">
        <v>0</v>
      </c>
      <c r="AY38" s="264">
        <v>0</v>
      </c>
      <c r="AZ38" s="264">
        <v>0</v>
      </c>
      <c r="BA38" s="264">
        <v>0</v>
      </c>
      <c r="BB38" s="24">
        <f>SUM(AP38:BA38)</f>
        <v>0</v>
      </c>
      <c r="BC38" s="264">
        <v>0</v>
      </c>
      <c r="BD38" s="264">
        <v>0</v>
      </c>
      <c r="BE38" s="264">
        <v>0</v>
      </c>
      <c r="BF38" s="264">
        <v>0</v>
      </c>
      <c r="BG38" s="264">
        <v>0</v>
      </c>
      <c r="BH38" s="264">
        <v>0</v>
      </c>
      <c r="BI38" s="264">
        <v>0</v>
      </c>
      <c r="BJ38" s="264">
        <v>0</v>
      </c>
      <c r="BK38" s="264">
        <v>0</v>
      </c>
      <c r="BL38" s="264">
        <v>0</v>
      </c>
      <c r="BM38" s="264">
        <v>0</v>
      </c>
      <c r="BN38" s="264">
        <v>0</v>
      </c>
      <c r="BO38" s="24">
        <f>SUM(BC38:BN38)</f>
        <v>0</v>
      </c>
      <c r="BP38" s="264">
        <v>0</v>
      </c>
      <c r="BQ38" s="264">
        <v>0</v>
      </c>
      <c r="BR38" s="264">
        <v>0</v>
      </c>
      <c r="BS38" s="264">
        <v>0</v>
      </c>
      <c r="BT38" s="264">
        <v>0</v>
      </c>
      <c r="BU38" s="264">
        <v>0</v>
      </c>
      <c r="BV38" s="264">
        <v>0</v>
      </c>
      <c r="BW38" s="264">
        <v>0</v>
      </c>
      <c r="BX38" s="264">
        <v>0</v>
      </c>
      <c r="BY38" s="264">
        <v>0</v>
      </c>
      <c r="BZ38" s="264">
        <v>0</v>
      </c>
      <c r="CA38" s="264">
        <v>0</v>
      </c>
      <c r="CB38" s="24">
        <f>SUM(BP38:CA38)</f>
        <v>0</v>
      </c>
    </row>
    <row r="39" spans="1:80" ht="15" customHeight="1" x14ac:dyDescent="0.2">
      <c r="A39" s="101" t="s">
        <v>394</v>
      </c>
      <c r="B39" s="99">
        <v>0.2</v>
      </c>
      <c r="C39" s="264">
        <v>0</v>
      </c>
      <c r="D39" s="264">
        <v>0</v>
      </c>
      <c r="E39" s="264">
        <v>0</v>
      </c>
      <c r="F39" s="264">
        <v>0</v>
      </c>
      <c r="G39" s="264">
        <v>0</v>
      </c>
      <c r="H39" s="264">
        <v>0</v>
      </c>
      <c r="I39" s="264">
        <v>0</v>
      </c>
      <c r="J39" s="264">
        <v>0</v>
      </c>
      <c r="K39" s="264">
        <v>0</v>
      </c>
      <c r="L39" s="264">
        <v>0</v>
      </c>
      <c r="M39" s="264">
        <v>0</v>
      </c>
      <c r="N39" s="264">
        <v>0</v>
      </c>
      <c r="O39" s="24">
        <f t="shared" si="18"/>
        <v>0</v>
      </c>
      <c r="P39" s="264">
        <v>0</v>
      </c>
      <c r="Q39" s="264">
        <v>0</v>
      </c>
      <c r="R39" s="264">
        <v>0</v>
      </c>
      <c r="S39" s="264">
        <v>0</v>
      </c>
      <c r="T39" s="264">
        <v>0</v>
      </c>
      <c r="U39" s="264">
        <v>0</v>
      </c>
      <c r="V39" s="264">
        <v>0</v>
      </c>
      <c r="W39" s="264">
        <v>0</v>
      </c>
      <c r="X39" s="264">
        <v>0</v>
      </c>
      <c r="Y39" s="264">
        <v>0</v>
      </c>
      <c r="Z39" s="264">
        <v>0</v>
      </c>
      <c r="AA39" s="264">
        <v>0</v>
      </c>
      <c r="AB39" s="24">
        <f>SUM(P39:AA39)</f>
        <v>0</v>
      </c>
      <c r="AC39" s="264">
        <v>0</v>
      </c>
      <c r="AD39" s="264">
        <v>0</v>
      </c>
      <c r="AE39" s="264">
        <v>0</v>
      </c>
      <c r="AF39" s="264">
        <v>0</v>
      </c>
      <c r="AG39" s="264">
        <v>0</v>
      </c>
      <c r="AH39" s="264">
        <v>0</v>
      </c>
      <c r="AI39" s="264">
        <v>0</v>
      </c>
      <c r="AJ39" s="264">
        <v>0</v>
      </c>
      <c r="AK39" s="264">
        <v>0</v>
      </c>
      <c r="AL39" s="264">
        <v>0</v>
      </c>
      <c r="AM39" s="264">
        <v>0</v>
      </c>
      <c r="AN39" s="264">
        <v>0</v>
      </c>
      <c r="AO39" s="24">
        <f>SUM(AC39:AN39)</f>
        <v>0</v>
      </c>
      <c r="AP39" s="264">
        <v>0</v>
      </c>
      <c r="AQ39" s="264">
        <v>0</v>
      </c>
      <c r="AR39" s="264">
        <v>0</v>
      </c>
      <c r="AS39" s="264">
        <v>0</v>
      </c>
      <c r="AT39" s="264">
        <v>0</v>
      </c>
      <c r="AU39" s="264">
        <v>0</v>
      </c>
      <c r="AV39" s="264">
        <v>0</v>
      </c>
      <c r="AW39" s="264">
        <v>0</v>
      </c>
      <c r="AX39" s="264">
        <v>0</v>
      </c>
      <c r="AY39" s="264">
        <v>0</v>
      </c>
      <c r="AZ39" s="264">
        <v>0</v>
      </c>
      <c r="BA39" s="264">
        <v>0</v>
      </c>
      <c r="BB39" s="24">
        <f>SUM(AP39:BA39)</f>
        <v>0</v>
      </c>
      <c r="BC39" s="264">
        <v>0</v>
      </c>
      <c r="BD39" s="264">
        <v>0</v>
      </c>
      <c r="BE39" s="264">
        <v>0</v>
      </c>
      <c r="BF39" s="264">
        <v>0</v>
      </c>
      <c r="BG39" s="264">
        <v>0</v>
      </c>
      <c r="BH39" s="264">
        <v>0</v>
      </c>
      <c r="BI39" s="264">
        <v>0</v>
      </c>
      <c r="BJ39" s="264">
        <v>0</v>
      </c>
      <c r="BK39" s="264">
        <v>0</v>
      </c>
      <c r="BL39" s="264">
        <v>0</v>
      </c>
      <c r="BM39" s="264">
        <v>0</v>
      </c>
      <c r="BN39" s="264">
        <v>0</v>
      </c>
      <c r="BO39" s="24">
        <f>SUM(BC39:BN39)</f>
        <v>0</v>
      </c>
      <c r="BP39" s="264">
        <v>0</v>
      </c>
      <c r="BQ39" s="264">
        <v>0</v>
      </c>
      <c r="BR39" s="264">
        <v>0</v>
      </c>
      <c r="BS39" s="264">
        <v>0</v>
      </c>
      <c r="BT39" s="264">
        <v>0</v>
      </c>
      <c r="BU39" s="264">
        <v>0</v>
      </c>
      <c r="BV39" s="264">
        <v>0</v>
      </c>
      <c r="BW39" s="264">
        <v>0</v>
      </c>
      <c r="BX39" s="264">
        <v>0</v>
      </c>
      <c r="BY39" s="264">
        <v>0</v>
      </c>
      <c r="BZ39" s="264">
        <v>0</v>
      </c>
      <c r="CA39" s="264">
        <v>0</v>
      </c>
      <c r="CB39" s="24">
        <f>SUM(BP39:CA39)</f>
        <v>0</v>
      </c>
    </row>
    <row r="40" spans="1:80" ht="15" customHeight="1" x14ac:dyDescent="0.2">
      <c r="A40" s="101" t="s">
        <v>394</v>
      </c>
      <c r="B40" s="99">
        <v>0.2</v>
      </c>
      <c r="C40" s="264">
        <v>0</v>
      </c>
      <c r="D40" s="264">
        <v>0</v>
      </c>
      <c r="E40" s="264">
        <v>0</v>
      </c>
      <c r="F40" s="264">
        <v>0</v>
      </c>
      <c r="G40" s="264">
        <v>0</v>
      </c>
      <c r="H40" s="264">
        <v>0</v>
      </c>
      <c r="I40" s="264">
        <v>0</v>
      </c>
      <c r="J40" s="264">
        <v>0</v>
      </c>
      <c r="K40" s="264">
        <v>0</v>
      </c>
      <c r="L40" s="264">
        <v>0</v>
      </c>
      <c r="M40" s="264">
        <v>0</v>
      </c>
      <c r="N40" s="264">
        <v>0</v>
      </c>
      <c r="O40" s="24">
        <f t="shared" si="18"/>
        <v>0</v>
      </c>
      <c r="P40" s="264">
        <v>0</v>
      </c>
      <c r="Q40" s="264">
        <v>0</v>
      </c>
      <c r="R40" s="264">
        <v>0</v>
      </c>
      <c r="S40" s="264">
        <v>0</v>
      </c>
      <c r="T40" s="264">
        <v>0</v>
      </c>
      <c r="U40" s="264">
        <v>0</v>
      </c>
      <c r="V40" s="264">
        <v>0</v>
      </c>
      <c r="W40" s="264">
        <v>0</v>
      </c>
      <c r="X40" s="264">
        <v>0</v>
      </c>
      <c r="Y40" s="264">
        <v>0</v>
      </c>
      <c r="Z40" s="264">
        <v>0</v>
      </c>
      <c r="AA40" s="264">
        <v>0</v>
      </c>
      <c r="AB40" s="24">
        <f t="shared" ref="AB33:AB42" si="19">SUM(P40:AA40)</f>
        <v>0</v>
      </c>
      <c r="AC40" s="264">
        <v>0</v>
      </c>
      <c r="AD40" s="264">
        <v>0</v>
      </c>
      <c r="AE40" s="264">
        <v>0</v>
      </c>
      <c r="AF40" s="264">
        <v>0</v>
      </c>
      <c r="AG40" s="264">
        <v>0</v>
      </c>
      <c r="AH40" s="264">
        <v>0</v>
      </c>
      <c r="AI40" s="264">
        <v>0</v>
      </c>
      <c r="AJ40" s="264">
        <v>0</v>
      </c>
      <c r="AK40" s="264">
        <v>0</v>
      </c>
      <c r="AL40" s="264">
        <v>0</v>
      </c>
      <c r="AM40" s="264">
        <v>0</v>
      </c>
      <c r="AN40" s="264">
        <v>0</v>
      </c>
      <c r="AO40" s="24">
        <f t="shared" ref="AO33:AO42" si="20">SUM(AC40:AN40)</f>
        <v>0</v>
      </c>
      <c r="AP40" s="264">
        <v>0</v>
      </c>
      <c r="AQ40" s="264">
        <v>0</v>
      </c>
      <c r="AR40" s="264">
        <v>0</v>
      </c>
      <c r="AS40" s="264">
        <v>0</v>
      </c>
      <c r="AT40" s="264">
        <v>0</v>
      </c>
      <c r="AU40" s="264">
        <v>0</v>
      </c>
      <c r="AV40" s="264">
        <v>0</v>
      </c>
      <c r="AW40" s="264">
        <v>0</v>
      </c>
      <c r="AX40" s="264">
        <v>0</v>
      </c>
      <c r="AY40" s="264">
        <v>0</v>
      </c>
      <c r="AZ40" s="264">
        <v>0</v>
      </c>
      <c r="BA40" s="264">
        <v>0</v>
      </c>
      <c r="BB40" s="24">
        <f t="shared" ref="BB33:BB42" si="21">SUM(AP40:BA40)</f>
        <v>0</v>
      </c>
      <c r="BC40" s="264">
        <v>0</v>
      </c>
      <c r="BD40" s="264">
        <v>0</v>
      </c>
      <c r="BE40" s="264">
        <v>0</v>
      </c>
      <c r="BF40" s="264">
        <v>0</v>
      </c>
      <c r="BG40" s="264">
        <v>0</v>
      </c>
      <c r="BH40" s="264">
        <v>0</v>
      </c>
      <c r="BI40" s="264">
        <v>0</v>
      </c>
      <c r="BJ40" s="264">
        <v>0</v>
      </c>
      <c r="BK40" s="264">
        <v>0</v>
      </c>
      <c r="BL40" s="264">
        <v>0</v>
      </c>
      <c r="BM40" s="264">
        <v>0</v>
      </c>
      <c r="BN40" s="264">
        <v>0</v>
      </c>
      <c r="BO40" s="24">
        <f t="shared" ref="BO33:BO42" si="22">SUM(BC40:BN40)</f>
        <v>0</v>
      </c>
      <c r="BP40" s="264">
        <v>0</v>
      </c>
      <c r="BQ40" s="264">
        <v>0</v>
      </c>
      <c r="BR40" s="264">
        <v>0</v>
      </c>
      <c r="BS40" s="264">
        <v>0</v>
      </c>
      <c r="BT40" s="264">
        <v>0</v>
      </c>
      <c r="BU40" s="264">
        <v>0</v>
      </c>
      <c r="BV40" s="264">
        <v>0</v>
      </c>
      <c r="BW40" s="264">
        <v>0</v>
      </c>
      <c r="BX40" s="264">
        <v>0</v>
      </c>
      <c r="BY40" s="264">
        <v>0</v>
      </c>
      <c r="BZ40" s="264">
        <v>0</v>
      </c>
      <c r="CA40" s="264">
        <v>0</v>
      </c>
      <c r="CB40" s="24">
        <f t="shared" ref="CB33:CB42" si="23">SUM(BP40:CA40)</f>
        <v>0</v>
      </c>
    </row>
    <row r="41" spans="1:80" ht="15" customHeight="1" x14ac:dyDescent="0.2">
      <c r="A41" s="101" t="s">
        <v>394</v>
      </c>
      <c r="B41" s="99">
        <v>0.2</v>
      </c>
      <c r="C41" s="264">
        <v>0</v>
      </c>
      <c r="D41" s="264">
        <v>0</v>
      </c>
      <c r="E41" s="264">
        <v>0</v>
      </c>
      <c r="F41" s="264">
        <v>0</v>
      </c>
      <c r="G41" s="264">
        <v>0</v>
      </c>
      <c r="H41" s="264">
        <v>0</v>
      </c>
      <c r="I41" s="264">
        <v>0</v>
      </c>
      <c r="J41" s="264">
        <v>0</v>
      </c>
      <c r="K41" s="264">
        <v>0</v>
      </c>
      <c r="L41" s="264">
        <v>0</v>
      </c>
      <c r="M41" s="264">
        <v>0</v>
      </c>
      <c r="N41" s="264">
        <v>0</v>
      </c>
      <c r="O41" s="24">
        <f t="shared" si="18"/>
        <v>0</v>
      </c>
      <c r="P41" s="264">
        <v>0</v>
      </c>
      <c r="Q41" s="264">
        <v>0</v>
      </c>
      <c r="R41" s="264">
        <v>0</v>
      </c>
      <c r="S41" s="264">
        <v>0</v>
      </c>
      <c r="T41" s="264">
        <v>0</v>
      </c>
      <c r="U41" s="264">
        <v>0</v>
      </c>
      <c r="V41" s="264">
        <v>0</v>
      </c>
      <c r="W41" s="264">
        <v>0</v>
      </c>
      <c r="X41" s="264">
        <v>0</v>
      </c>
      <c r="Y41" s="264">
        <v>0</v>
      </c>
      <c r="Z41" s="264">
        <v>0</v>
      </c>
      <c r="AA41" s="264">
        <v>0</v>
      </c>
      <c r="AB41" s="24">
        <f t="shared" si="19"/>
        <v>0</v>
      </c>
      <c r="AC41" s="264">
        <v>0</v>
      </c>
      <c r="AD41" s="264">
        <v>0</v>
      </c>
      <c r="AE41" s="264">
        <v>0</v>
      </c>
      <c r="AF41" s="264">
        <v>0</v>
      </c>
      <c r="AG41" s="264">
        <v>0</v>
      </c>
      <c r="AH41" s="264">
        <v>0</v>
      </c>
      <c r="AI41" s="264">
        <v>0</v>
      </c>
      <c r="AJ41" s="264">
        <v>0</v>
      </c>
      <c r="AK41" s="264">
        <v>0</v>
      </c>
      <c r="AL41" s="264">
        <v>0</v>
      </c>
      <c r="AM41" s="264">
        <v>0</v>
      </c>
      <c r="AN41" s="264">
        <v>0</v>
      </c>
      <c r="AO41" s="24">
        <f t="shared" si="20"/>
        <v>0</v>
      </c>
      <c r="AP41" s="264">
        <v>0</v>
      </c>
      <c r="AQ41" s="264">
        <v>0</v>
      </c>
      <c r="AR41" s="264">
        <v>0</v>
      </c>
      <c r="AS41" s="264">
        <v>0</v>
      </c>
      <c r="AT41" s="264">
        <v>0</v>
      </c>
      <c r="AU41" s="264">
        <v>0</v>
      </c>
      <c r="AV41" s="264">
        <v>0</v>
      </c>
      <c r="AW41" s="264">
        <v>0</v>
      </c>
      <c r="AX41" s="264">
        <v>0</v>
      </c>
      <c r="AY41" s="264">
        <v>0</v>
      </c>
      <c r="AZ41" s="264">
        <v>0</v>
      </c>
      <c r="BA41" s="264">
        <v>0</v>
      </c>
      <c r="BB41" s="24">
        <f t="shared" si="21"/>
        <v>0</v>
      </c>
      <c r="BC41" s="264">
        <v>0</v>
      </c>
      <c r="BD41" s="264">
        <v>0</v>
      </c>
      <c r="BE41" s="264">
        <v>0</v>
      </c>
      <c r="BF41" s="264">
        <v>0</v>
      </c>
      <c r="BG41" s="264">
        <v>0</v>
      </c>
      <c r="BH41" s="264">
        <v>0</v>
      </c>
      <c r="BI41" s="264">
        <v>0</v>
      </c>
      <c r="BJ41" s="264">
        <v>0</v>
      </c>
      <c r="BK41" s="264">
        <v>0</v>
      </c>
      <c r="BL41" s="264">
        <v>0</v>
      </c>
      <c r="BM41" s="264">
        <v>0</v>
      </c>
      <c r="BN41" s="264">
        <v>0</v>
      </c>
      <c r="BO41" s="24">
        <f t="shared" si="22"/>
        <v>0</v>
      </c>
      <c r="BP41" s="264">
        <v>0</v>
      </c>
      <c r="BQ41" s="264">
        <v>0</v>
      </c>
      <c r="BR41" s="264">
        <v>0</v>
      </c>
      <c r="BS41" s="264">
        <v>0</v>
      </c>
      <c r="BT41" s="264">
        <v>0</v>
      </c>
      <c r="BU41" s="264">
        <v>0</v>
      </c>
      <c r="BV41" s="264">
        <v>0</v>
      </c>
      <c r="BW41" s="264">
        <v>0</v>
      </c>
      <c r="BX41" s="264">
        <v>0</v>
      </c>
      <c r="BY41" s="264">
        <v>0</v>
      </c>
      <c r="BZ41" s="264">
        <v>0</v>
      </c>
      <c r="CA41" s="264">
        <v>0</v>
      </c>
      <c r="CB41" s="24">
        <f t="shared" si="23"/>
        <v>0</v>
      </c>
    </row>
    <row r="42" spans="1:80" ht="15" customHeight="1" x14ac:dyDescent="0.2">
      <c r="A42" s="101" t="s">
        <v>394</v>
      </c>
      <c r="B42" s="99">
        <v>0.2</v>
      </c>
      <c r="C42" s="264">
        <v>0</v>
      </c>
      <c r="D42" s="264">
        <v>0</v>
      </c>
      <c r="E42" s="264">
        <v>0</v>
      </c>
      <c r="F42" s="264">
        <v>0</v>
      </c>
      <c r="G42" s="264">
        <v>0</v>
      </c>
      <c r="H42" s="264">
        <v>0</v>
      </c>
      <c r="I42" s="264">
        <v>0</v>
      </c>
      <c r="J42" s="264">
        <v>0</v>
      </c>
      <c r="K42" s="264">
        <v>0</v>
      </c>
      <c r="L42" s="264">
        <v>0</v>
      </c>
      <c r="M42" s="264">
        <v>0</v>
      </c>
      <c r="N42" s="264">
        <v>0</v>
      </c>
      <c r="O42" s="24">
        <f t="shared" si="18"/>
        <v>0</v>
      </c>
      <c r="P42" s="264">
        <v>0</v>
      </c>
      <c r="Q42" s="264">
        <v>0</v>
      </c>
      <c r="R42" s="264">
        <v>0</v>
      </c>
      <c r="S42" s="264">
        <v>0</v>
      </c>
      <c r="T42" s="264">
        <v>0</v>
      </c>
      <c r="U42" s="264">
        <v>0</v>
      </c>
      <c r="V42" s="264">
        <v>0</v>
      </c>
      <c r="W42" s="264">
        <v>0</v>
      </c>
      <c r="X42" s="264">
        <v>0</v>
      </c>
      <c r="Y42" s="264">
        <v>0</v>
      </c>
      <c r="Z42" s="264">
        <v>0</v>
      </c>
      <c r="AA42" s="264">
        <v>0</v>
      </c>
      <c r="AB42" s="24">
        <f t="shared" si="19"/>
        <v>0</v>
      </c>
      <c r="AC42" s="264">
        <v>0</v>
      </c>
      <c r="AD42" s="264">
        <v>0</v>
      </c>
      <c r="AE42" s="264">
        <v>0</v>
      </c>
      <c r="AF42" s="264">
        <v>0</v>
      </c>
      <c r="AG42" s="264">
        <v>0</v>
      </c>
      <c r="AH42" s="264">
        <v>0</v>
      </c>
      <c r="AI42" s="264">
        <v>0</v>
      </c>
      <c r="AJ42" s="264">
        <v>0</v>
      </c>
      <c r="AK42" s="264">
        <v>0</v>
      </c>
      <c r="AL42" s="264">
        <v>0</v>
      </c>
      <c r="AM42" s="264">
        <v>0</v>
      </c>
      <c r="AN42" s="264">
        <v>0</v>
      </c>
      <c r="AO42" s="24">
        <f t="shared" si="20"/>
        <v>0</v>
      </c>
      <c r="AP42" s="264">
        <v>0</v>
      </c>
      <c r="AQ42" s="264">
        <v>0</v>
      </c>
      <c r="AR42" s="264">
        <v>0</v>
      </c>
      <c r="AS42" s="264">
        <v>0</v>
      </c>
      <c r="AT42" s="264">
        <v>0</v>
      </c>
      <c r="AU42" s="264">
        <v>0</v>
      </c>
      <c r="AV42" s="264">
        <v>0</v>
      </c>
      <c r="AW42" s="264">
        <v>0</v>
      </c>
      <c r="AX42" s="264">
        <v>0</v>
      </c>
      <c r="AY42" s="264">
        <v>0</v>
      </c>
      <c r="AZ42" s="264">
        <v>0</v>
      </c>
      <c r="BA42" s="264">
        <v>0</v>
      </c>
      <c r="BB42" s="24">
        <f t="shared" si="21"/>
        <v>0</v>
      </c>
      <c r="BC42" s="264">
        <v>0</v>
      </c>
      <c r="BD42" s="264">
        <v>0</v>
      </c>
      <c r="BE42" s="264">
        <v>0</v>
      </c>
      <c r="BF42" s="264">
        <v>0</v>
      </c>
      <c r="BG42" s="264">
        <v>0</v>
      </c>
      <c r="BH42" s="264">
        <v>0</v>
      </c>
      <c r="BI42" s="264">
        <v>0</v>
      </c>
      <c r="BJ42" s="264">
        <v>0</v>
      </c>
      <c r="BK42" s="264">
        <v>0</v>
      </c>
      <c r="BL42" s="264">
        <v>0</v>
      </c>
      <c r="BM42" s="264">
        <v>0</v>
      </c>
      <c r="BN42" s="264">
        <v>0</v>
      </c>
      <c r="BO42" s="24">
        <f t="shared" si="22"/>
        <v>0</v>
      </c>
      <c r="BP42" s="264">
        <v>0</v>
      </c>
      <c r="BQ42" s="264">
        <v>0</v>
      </c>
      <c r="BR42" s="264">
        <v>0</v>
      </c>
      <c r="BS42" s="264">
        <v>0</v>
      </c>
      <c r="BT42" s="264">
        <v>0</v>
      </c>
      <c r="BU42" s="264">
        <v>0</v>
      </c>
      <c r="BV42" s="264">
        <v>0</v>
      </c>
      <c r="BW42" s="264">
        <v>0</v>
      </c>
      <c r="BX42" s="264">
        <v>0</v>
      </c>
      <c r="BY42" s="264">
        <v>0</v>
      </c>
      <c r="BZ42" s="264">
        <v>0</v>
      </c>
      <c r="CA42" s="264">
        <v>0</v>
      </c>
      <c r="CB42" s="24">
        <f t="shared" si="23"/>
        <v>0</v>
      </c>
    </row>
    <row r="44" spans="1:80" s="2" customFormat="1" ht="15" customHeight="1" x14ac:dyDescent="0.2">
      <c r="A44" s="10" t="s">
        <v>413</v>
      </c>
      <c r="B44" s="10"/>
      <c r="C44" s="10"/>
      <c r="D44" s="10"/>
      <c r="E44" s="10"/>
      <c r="F44" s="10"/>
      <c r="G44" s="10"/>
      <c r="H44" s="10"/>
      <c r="I44" s="10"/>
      <c r="J44" s="10"/>
      <c r="K44" s="10"/>
      <c r="L44" s="10"/>
      <c r="M44" s="10"/>
      <c r="N44" s="10"/>
    </row>
    <row r="46" spans="1:80" s="278" customFormat="1" ht="15" customHeight="1" x14ac:dyDescent="0.2">
      <c r="A46" s="276" t="str">
        <f>$A$33</f>
        <v>Preuve de concept</v>
      </c>
      <c r="B46" s="265">
        <f>$B$33</f>
        <v>0.2</v>
      </c>
      <c r="C46" s="885">
        <v>0</v>
      </c>
      <c r="D46" s="885">
        <v>0</v>
      </c>
      <c r="E46" s="885">
        <v>0</v>
      </c>
      <c r="F46" s="885">
        <v>0</v>
      </c>
      <c r="G46" s="885">
        <v>0</v>
      </c>
      <c r="H46" s="885">
        <v>0</v>
      </c>
      <c r="I46" s="885">
        <v>0</v>
      </c>
      <c r="J46" s="885">
        <v>0</v>
      </c>
      <c r="K46" s="885">
        <v>35700</v>
      </c>
      <c r="L46" s="885">
        <v>35700</v>
      </c>
      <c r="M46" s="885">
        <v>35700</v>
      </c>
      <c r="N46" s="885">
        <v>35700</v>
      </c>
      <c r="O46" s="277"/>
      <c r="P46" s="885">
        <v>35700</v>
      </c>
      <c r="Q46" s="885">
        <v>35700</v>
      </c>
      <c r="R46" s="885">
        <v>35700</v>
      </c>
      <c r="S46" s="885">
        <v>35700</v>
      </c>
      <c r="T46" s="885">
        <v>35700</v>
      </c>
      <c r="U46" s="885">
        <v>35700</v>
      </c>
      <c r="V46" s="885">
        <v>35700</v>
      </c>
      <c r="W46" s="885">
        <v>35700</v>
      </c>
      <c r="X46" s="885">
        <v>35700</v>
      </c>
      <c r="Y46" s="885">
        <v>35700</v>
      </c>
      <c r="Z46" s="885">
        <v>35700</v>
      </c>
      <c r="AA46" s="885">
        <v>35700</v>
      </c>
      <c r="AB46" s="277"/>
      <c r="AC46" s="885">
        <v>29700</v>
      </c>
      <c r="AD46" s="885">
        <v>29700</v>
      </c>
      <c r="AE46" s="885">
        <v>29700</v>
      </c>
      <c r="AF46" s="885">
        <v>29700</v>
      </c>
      <c r="AG46" s="885">
        <v>29700</v>
      </c>
      <c r="AH46" s="885">
        <v>29700</v>
      </c>
      <c r="AI46" s="885">
        <v>29700</v>
      </c>
      <c r="AJ46" s="885">
        <v>29700</v>
      </c>
      <c r="AK46" s="885">
        <v>29700</v>
      </c>
      <c r="AL46" s="885">
        <v>29700</v>
      </c>
      <c r="AM46" s="885">
        <v>29700</v>
      </c>
      <c r="AN46" s="885">
        <v>29700</v>
      </c>
      <c r="AO46" s="277"/>
      <c r="AP46" s="885">
        <v>29700</v>
      </c>
      <c r="AQ46" s="885">
        <v>29700</v>
      </c>
      <c r="AR46" s="885">
        <v>29700</v>
      </c>
      <c r="AS46" s="885">
        <v>29700</v>
      </c>
      <c r="AT46" s="885">
        <v>29700</v>
      </c>
      <c r="AU46" s="885">
        <v>29700</v>
      </c>
      <c r="AV46" s="885">
        <v>29700</v>
      </c>
      <c r="AW46" s="885">
        <v>29700</v>
      </c>
      <c r="AX46" s="885">
        <v>29700</v>
      </c>
      <c r="AY46" s="885">
        <v>29700</v>
      </c>
      <c r="AZ46" s="885">
        <v>29700</v>
      </c>
      <c r="BA46" s="885">
        <v>29700</v>
      </c>
      <c r="BB46" s="277"/>
      <c r="BC46" s="885">
        <v>23700</v>
      </c>
      <c r="BD46" s="885">
        <v>23700</v>
      </c>
      <c r="BE46" s="885">
        <v>23700</v>
      </c>
      <c r="BF46" s="885">
        <v>23700</v>
      </c>
      <c r="BG46" s="885">
        <v>23700</v>
      </c>
      <c r="BH46" s="885">
        <v>23700</v>
      </c>
      <c r="BI46" s="885">
        <v>23700</v>
      </c>
      <c r="BJ46" s="885">
        <v>23700</v>
      </c>
      <c r="BK46" s="885">
        <v>23700</v>
      </c>
      <c r="BL46" s="885">
        <v>23700</v>
      </c>
      <c r="BM46" s="885">
        <v>23700</v>
      </c>
      <c r="BN46" s="885">
        <v>23700</v>
      </c>
      <c r="BO46" s="277"/>
      <c r="BP46" s="885">
        <f t="shared" ref="BP46:CA46" si="24">BP48*3</f>
        <v>16500</v>
      </c>
      <c r="BQ46" s="885">
        <f t="shared" si="24"/>
        <v>16500</v>
      </c>
      <c r="BR46" s="885">
        <f t="shared" si="24"/>
        <v>16500</v>
      </c>
      <c r="BS46" s="885">
        <f t="shared" si="24"/>
        <v>16500</v>
      </c>
      <c r="BT46" s="885">
        <f t="shared" si="24"/>
        <v>16500</v>
      </c>
      <c r="BU46" s="885">
        <f t="shared" si="24"/>
        <v>16500</v>
      </c>
      <c r="BV46" s="885">
        <f t="shared" si="24"/>
        <v>16500</v>
      </c>
      <c r="BW46" s="885">
        <f t="shared" si="24"/>
        <v>16500</v>
      </c>
      <c r="BX46" s="885">
        <f t="shared" si="24"/>
        <v>16500</v>
      </c>
      <c r="BY46" s="885">
        <f t="shared" si="24"/>
        <v>16500</v>
      </c>
      <c r="BZ46" s="885">
        <f t="shared" si="24"/>
        <v>16500</v>
      </c>
      <c r="CA46" s="885">
        <f t="shared" si="24"/>
        <v>16500</v>
      </c>
      <c r="CB46" s="277"/>
    </row>
    <row r="47" spans="1:80" s="278" customFormat="1" ht="15" customHeight="1" x14ac:dyDescent="0.2">
      <c r="A47" s="276" t="str">
        <f>$A$34</f>
        <v>Redevance porte-à-porte (Indus.)</v>
      </c>
      <c r="B47" s="265">
        <f>$B$34</f>
        <v>0.2</v>
      </c>
      <c r="C47" s="885">
        <v>0</v>
      </c>
      <c r="D47" s="885">
        <v>0</v>
      </c>
      <c r="E47" s="885">
        <v>0</v>
      </c>
      <c r="F47" s="885">
        <v>0</v>
      </c>
      <c r="G47" s="885">
        <v>0</v>
      </c>
      <c r="H47" s="885">
        <v>0</v>
      </c>
      <c r="I47" s="885">
        <v>0</v>
      </c>
      <c r="J47" s="885">
        <v>0</v>
      </c>
      <c r="K47" s="885">
        <v>83300</v>
      </c>
      <c r="L47" s="885">
        <v>83300</v>
      </c>
      <c r="M47" s="885">
        <v>83300</v>
      </c>
      <c r="N47" s="885">
        <v>83300</v>
      </c>
      <c r="O47" s="277"/>
      <c r="P47" s="885">
        <v>83300</v>
      </c>
      <c r="Q47" s="885">
        <v>83300</v>
      </c>
      <c r="R47" s="885">
        <v>83300</v>
      </c>
      <c r="S47" s="885">
        <v>83300</v>
      </c>
      <c r="T47" s="885">
        <v>83300</v>
      </c>
      <c r="U47" s="885">
        <v>83300</v>
      </c>
      <c r="V47" s="885">
        <v>83300</v>
      </c>
      <c r="W47" s="885">
        <v>83300</v>
      </c>
      <c r="X47" s="885">
        <v>83300</v>
      </c>
      <c r="Y47" s="885">
        <v>83300</v>
      </c>
      <c r="Z47" s="885">
        <v>83300</v>
      </c>
      <c r="AA47" s="885">
        <v>83300</v>
      </c>
      <c r="AB47" s="277"/>
      <c r="AC47" s="885">
        <v>69300</v>
      </c>
      <c r="AD47" s="885">
        <v>69300</v>
      </c>
      <c r="AE47" s="885">
        <v>69300</v>
      </c>
      <c r="AF47" s="885">
        <v>69300</v>
      </c>
      <c r="AG47" s="885">
        <v>69300</v>
      </c>
      <c r="AH47" s="885">
        <v>69300</v>
      </c>
      <c r="AI47" s="885">
        <v>69300</v>
      </c>
      <c r="AJ47" s="885">
        <v>69300</v>
      </c>
      <c r="AK47" s="885">
        <v>69300</v>
      </c>
      <c r="AL47" s="885">
        <v>69300</v>
      </c>
      <c r="AM47" s="885">
        <v>69300</v>
      </c>
      <c r="AN47" s="885">
        <v>69300</v>
      </c>
      <c r="AO47" s="277"/>
      <c r="AP47" s="885">
        <v>69300</v>
      </c>
      <c r="AQ47" s="885">
        <v>69300</v>
      </c>
      <c r="AR47" s="885">
        <v>69300</v>
      </c>
      <c r="AS47" s="885">
        <v>69300</v>
      </c>
      <c r="AT47" s="885">
        <v>69300</v>
      </c>
      <c r="AU47" s="885">
        <v>69300</v>
      </c>
      <c r="AV47" s="885">
        <v>69300</v>
      </c>
      <c r="AW47" s="885">
        <v>69300</v>
      </c>
      <c r="AX47" s="885">
        <v>69300</v>
      </c>
      <c r="AY47" s="885">
        <v>69300</v>
      </c>
      <c r="AZ47" s="885">
        <v>69300</v>
      </c>
      <c r="BA47" s="885">
        <v>69300</v>
      </c>
      <c r="BB47" s="277"/>
      <c r="BC47" s="885">
        <v>55300</v>
      </c>
      <c r="BD47" s="885">
        <v>55300</v>
      </c>
      <c r="BE47" s="885">
        <v>55300</v>
      </c>
      <c r="BF47" s="885">
        <v>55300</v>
      </c>
      <c r="BG47" s="885">
        <v>55300</v>
      </c>
      <c r="BH47" s="885">
        <v>55300</v>
      </c>
      <c r="BI47" s="885">
        <v>55300</v>
      </c>
      <c r="BJ47" s="885">
        <v>55300</v>
      </c>
      <c r="BK47" s="885">
        <v>55300</v>
      </c>
      <c r="BL47" s="885">
        <v>55300</v>
      </c>
      <c r="BM47" s="885">
        <v>55300</v>
      </c>
      <c r="BN47" s="885">
        <v>55300</v>
      </c>
      <c r="BO47" s="277"/>
      <c r="BP47" s="885">
        <f t="shared" ref="BP47:CA47" si="25">BP48*7</f>
        <v>38500</v>
      </c>
      <c r="BQ47" s="885">
        <f t="shared" si="25"/>
        <v>38500</v>
      </c>
      <c r="BR47" s="885">
        <f t="shared" si="25"/>
        <v>38500</v>
      </c>
      <c r="BS47" s="885">
        <f t="shared" si="25"/>
        <v>38500</v>
      </c>
      <c r="BT47" s="885">
        <f t="shared" si="25"/>
        <v>38500</v>
      </c>
      <c r="BU47" s="885">
        <f t="shared" si="25"/>
        <v>38500</v>
      </c>
      <c r="BV47" s="885">
        <f t="shared" si="25"/>
        <v>38500</v>
      </c>
      <c r="BW47" s="885">
        <f t="shared" si="25"/>
        <v>38500</v>
      </c>
      <c r="BX47" s="885">
        <f t="shared" si="25"/>
        <v>38500</v>
      </c>
      <c r="BY47" s="885">
        <f t="shared" si="25"/>
        <v>38500</v>
      </c>
      <c r="BZ47" s="885">
        <f t="shared" si="25"/>
        <v>38500</v>
      </c>
      <c r="CA47" s="885">
        <f t="shared" si="25"/>
        <v>38500</v>
      </c>
      <c r="CB47" s="277"/>
    </row>
    <row r="48" spans="1:80" s="278" customFormat="1" ht="15" customHeight="1" x14ac:dyDescent="0.2">
      <c r="A48" s="276" t="str">
        <f>$A$35</f>
        <v>Redevance virale</v>
      </c>
      <c r="B48" s="265">
        <f>$B$35</f>
        <v>0.2</v>
      </c>
      <c r="C48" s="885">
        <v>0</v>
      </c>
      <c r="D48" s="885">
        <v>0</v>
      </c>
      <c r="E48" s="885">
        <v>0</v>
      </c>
      <c r="F48" s="885">
        <v>0</v>
      </c>
      <c r="G48" s="885">
        <v>0</v>
      </c>
      <c r="H48" s="885">
        <v>0</v>
      </c>
      <c r="I48" s="885">
        <v>0</v>
      </c>
      <c r="J48" s="885">
        <v>0</v>
      </c>
      <c r="K48" s="885">
        <v>11900</v>
      </c>
      <c r="L48" s="885">
        <v>11900</v>
      </c>
      <c r="M48" s="885">
        <v>11900</v>
      </c>
      <c r="N48" s="885">
        <v>11900</v>
      </c>
      <c r="O48" s="277"/>
      <c r="P48" s="885">
        <v>11900</v>
      </c>
      <c r="Q48" s="885">
        <v>11900</v>
      </c>
      <c r="R48" s="885">
        <v>11900</v>
      </c>
      <c r="S48" s="885">
        <v>11900</v>
      </c>
      <c r="T48" s="885">
        <v>11900</v>
      </c>
      <c r="U48" s="885">
        <v>11900</v>
      </c>
      <c r="V48" s="885">
        <v>11900</v>
      </c>
      <c r="W48" s="885">
        <v>11900</v>
      </c>
      <c r="X48" s="885">
        <v>11900</v>
      </c>
      <c r="Y48" s="885">
        <v>11900</v>
      </c>
      <c r="Z48" s="885">
        <v>11900</v>
      </c>
      <c r="AA48" s="885">
        <v>11900</v>
      </c>
      <c r="AB48" s="277"/>
      <c r="AC48" s="885">
        <v>9900</v>
      </c>
      <c r="AD48" s="885">
        <v>9900</v>
      </c>
      <c r="AE48" s="885">
        <v>9900</v>
      </c>
      <c r="AF48" s="885">
        <v>9900</v>
      </c>
      <c r="AG48" s="885">
        <v>9900</v>
      </c>
      <c r="AH48" s="885">
        <v>9900</v>
      </c>
      <c r="AI48" s="885">
        <v>9900</v>
      </c>
      <c r="AJ48" s="885">
        <v>9900</v>
      </c>
      <c r="AK48" s="885">
        <v>9900</v>
      </c>
      <c r="AL48" s="885">
        <v>9900</v>
      </c>
      <c r="AM48" s="885">
        <v>9900</v>
      </c>
      <c r="AN48" s="885">
        <v>9900</v>
      </c>
      <c r="AO48" s="277"/>
      <c r="AP48" s="885">
        <v>9900</v>
      </c>
      <c r="AQ48" s="885">
        <v>9900</v>
      </c>
      <c r="AR48" s="885">
        <v>9900</v>
      </c>
      <c r="AS48" s="885">
        <v>9900</v>
      </c>
      <c r="AT48" s="885">
        <v>9900</v>
      </c>
      <c r="AU48" s="885">
        <v>9900</v>
      </c>
      <c r="AV48" s="885">
        <v>9900</v>
      </c>
      <c r="AW48" s="885">
        <v>9900</v>
      </c>
      <c r="AX48" s="885">
        <v>9900</v>
      </c>
      <c r="AY48" s="885">
        <v>9900</v>
      </c>
      <c r="AZ48" s="885">
        <v>9900</v>
      </c>
      <c r="BA48" s="885">
        <v>9900</v>
      </c>
      <c r="BB48" s="277"/>
      <c r="BC48" s="885">
        <v>7900</v>
      </c>
      <c r="BD48" s="885">
        <v>7900</v>
      </c>
      <c r="BE48" s="885">
        <v>7900</v>
      </c>
      <c r="BF48" s="885">
        <v>7900</v>
      </c>
      <c r="BG48" s="885">
        <v>7900</v>
      </c>
      <c r="BH48" s="885">
        <v>7900</v>
      </c>
      <c r="BI48" s="885">
        <v>7900</v>
      </c>
      <c r="BJ48" s="885">
        <v>7900</v>
      </c>
      <c r="BK48" s="885">
        <v>7900</v>
      </c>
      <c r="BL48" s="885">
        <v>7900</v>
      </c>
      <c r="BM48" s="885">
        <v>7900</v>
      </c>
      <c r="BN48" s="885">
        <v>7900</v>
      </c>
      <c r="BO48" s="277"/>
      <c r="BP48" s="885">
        <v>5500</v>
      </c>
      <c r="BQ48" s="885">
        <f>BP48</f>
        <v>5500</v>
      </c>
      <c r="BR48" s="885">
        <f t="shared" ref="BR48:CA48" si="26">BQ48</f>
        <v>5500</v>
      </c>
      <c r="BS48" s="885">
        <f t="shared" si="26"/>
        <v>5500</v>
      </c>
      <c r="BT48" s="885">
        <f t="shared" si="26"/>
        <v>5500</v>
      </c>
      <c r="BU48" s="885">
        <f t="shared" si="26"/>
        <v>5500</v>
      </c>
      <c r="BV48" s="885">
        <f t="shared" si="26"/>
        <v>5500</v>
      </c>
      <c r="BW48" s="885">
        <f t="shared" si="26"/>
        <v>5500</v>
      </c>
      <c r="BX48" s="885">
        <f t="shared" si="26"/>
        <v>5500</v>
      </c>
      <c r="BY48" s="885">
        <f t="shared" si="26"/>
        <v>5500</v>
      </c>
      <c r="BZ48" s="885">
        <f t="shared" si="26"/>
        <v>5500</v>
      </c>
      <c r="CA48" s="885">
        <f t="shared" si="26"/>
        <v>5500</v>
      </c>
      <c r="CB48" s="277"/>
    </row>
    <row r="49" spans="1:80" s="278" customFormat="1" ht="15" customHeight="1" x14ac:dyDescent="0.2">
      <c r="A49" s="276" t="str">
        <f>$A$36</f>
        <v>Reconduction redevance (Vir ou PaP)</v>
      </c>
      <c r="B49" s="265">
        <f>$B$35</f>
        <v>0.2</v>
      </c>
      <c r="C49" s="885">
        <v>0</v>
      </c>
      <c r="D49" s="885">
        <v>0</v>
      </c>
      <c r="E49" s="885">
        <v>0</v>
      </c>
      <c r="F49" s="885">
        <v>0</v>
      </c>
      <c r="G49" s="885">
        <v>0</v>
      </c>
      <c r="H49" s="885">
        <v>0</v>
      </c>
      <c r="I49" s="885">
        <v>0</v>
      </c>
      <c r="J49" s="885">
        <v>0</v>
      </c>
      <c r="K49" s="885">
        <v>11900</v>
      </c>
      <c r="L49" s="885">
        <v>11900</v>
      </c>
      <c r="M49" s="885">
        <v>11900</v>
      </c>
      <c r="N49" s="885">
        <v>11900</v>
      </c>
      <c r="O49" s="277"/>
      <c r="P49" s="885">
        <v>11900</v>
      </c>
      <c r="Q49" s="885">
        <v>11900</v>
      </c>
      <c r="R49" s="885">
        <v>11900</v>
      </c>
      <c r="S49" s="885">
        <v>11900</v>
      </c>
      <c r="T49" s="885">
        <v>11900</v>
      </c>
      <c r="U49" s="885">
        <v>11900</v>
      </c>
      <c r="V49" s="885">
        <v>11900</v>
      </c>
      <c r="W49" s="885">
        <v>11900</v>
      </c>
      <c r="X49" s="885">
        <v>11900</v>
      </c>
      <c r="Y49" s="885">
        <v>11900</v>
      </c>
      <c r="Z49" s="885">
        <v>11900</v>
      </c>
      <c r="AA49" s="885">
        <v>11900</v>
      </c>
      <c r="AB49" s="277"/>
      <c r="AC49" s="885">
        <v>9900</v>
      </c>
      <c r="AD49" s="885">
        <v>9900</v>
      </c>
      <c r="AE49" s="885">
        <v>9900</v>
      </c>
      <c r="AF49" s="885">
        <v>9900</v>
      </c>
      <c r="AG49" s="885">
        <v>9900</v>
      </c>
      <c r="AH49" s="885">
        <v>9900</v>
      </c>
      <c r="AI49" s="885">
        <v>9900</v>
      </c>
      <c r="AJ49" s="885">
        <v>9900</v>
      </c>
      <c r="AK49" s="885">
        <v>9900</v>
      </c>
      <c r="AL49" s="885">
        <v>9900</v>
      </c>
      <c r="AM49" s="885">
        <v>9900</v>
      </c>
      <c r="AN49" s="885">
        <v>9900</v>
      </c>
      <c r="AO49" s="277"/>
      <c r="AP49" s="885">
        <v>9900</v>
      </c>
      <c r="AQ49" s="885">
        <v>9900</v>
      </c>
      <c r="AR49" s="885">
        <v>9900</v>
      </c>
      <c r="AS49" s="885">
        <v>9900</v>
      </c>
      <c r="AT49" s="885">
        <v>9900</v>
      </c>
      <c r="AU49" s="885">
        <v>9900</v>
      </c>
      <c r="AV49" s="885">
        <v>9900</v>
      </c>
      <c r="AW49" s="885">
        <v>9900</v>
      </c>
      <c r="AX49" s="885">
        <v>9900</v>
      </c>
      <c r="AY49" s="885">
        <v>9900</v>
      </c>
      <c r="AZ49" s="885">
        <v>9900</v>
      </c>
      <c r="BA49" s="885">
        <v>9900</v>
      </c>
      <c r="BB49" s="277"/>
      <c r="BC49" s="885">
        <v>7900</v>
      </c>
      <c r="BD49" s="885">
        <v>7900</v>
      </c>
      <c r="BE49" s="885">
        <v>7900</v>
      </c>
      <c r="BF49" s="885">
        <v>7900</v>
      </c>
      <c r="BG49" s="885">
        <v>7900</v>
      </c>
      <c r="BH49" s="885">
        <v>7900</v>
      </c>
      <c r="BI49" s="885">
        <v>7900</v>
      </c>
      <c r="BJ49" s="885">
        <v>7900</v>
      </c>
      <c r="BK49" s="885">
        <v>7900</v>
      </c>
      <c r="BL49" s="885">
        <v>7900</v>
      </c>
      <c r="BM49" s="885">
        <v>7900</v>
      </c>
      <c r="BN49" s="885">
        <v>7900</v>
      </c>
      <c r="BO49" s="277"/>
      <c r="BP49" s="885">
        <f t="shared" ref="BP49:CA49" si="27">BP48</f>
        <v>5500</v>
      </c>
      <c r="BQ49" s="885">
        <f t="shared" si="27"/>
        <v>5500</v>
      </c>
      <c r="BR49" s="885">
        <f t="shared" si="27"/>
        <v>5500</v>
      </c>
      <c r="BS49" s="885">
        <f t="shared" si="27"/>
        <v>5500</v>
      </c>
      <c r="BT49" s="885">
        <f t="shared" si="27"/>
        <v>5500</v>
      </c>
      <c r="BU49" s="885">
        <f t="shared" si="27"/>
        <v>5500</v>
      </c>
      <c r="BV49" s="885">
        <f t="shared" si="27"/>
        <v>5500</v>
      </c>
      <c r="BW49" s="885">
        <f t="shared" si="27"/>
        <v>5500</v>
      </c>
      <c r="BX49" s="885">
        <f t="shared" si="27"/>
        <v>5500</v>
      </c>
      <c r="BY49" s="885">
        <f t="shared" si="27"/>
        <v>5500</v>
      </c>
      <c r="BZ49" s="885">
        <f t="shared" si="27"/>
        <v>5500</v>
      </c>
      <c r="CA49" s="885">
        <f t="shared" si="27"/>
        <v>5500</v>
      </c>
      <c r="CB49" s="277"/>
    </row>
    <row r="50" spans="1:80" s="278" customFormat="1" ht="15" customHeight="1" x14ac:dyDescent="0.2">
      <c r="A50" s="276" t="str">
        <f>$A$37</f>
        <v>(-)</v>
      </c>
      <c r="B50" s="265">
        <f>$B$35</f>
        <v>0.2</v>
      </c>
      <c r="C50" s="264">
        <v>0</v>
      </c>
      <c r="D50" s="264">
        <v>0</v>
      </c>
      <c r="E50" s="264">
        <v>0</v>
      </c>
      <c r="F50" s="264">
        <v>0</v>
      </c>
      <c r="G50" s="264">
        <v>0</v>
      </c>
      <c r="H50" s="264">
        <v>0</v>
      </c>
      <c r="I50" s="264">
        <v>0</v>
      </c>
      <c r="J50" s="264">
        <v>0</v>
      </c>
      <c r="K50" s="264">
        <v>0</v>
      </c>
      <c r="L50" s="264">
        <v>0</v>
      </c>
      <c r="M50" s="264">
        <v>0</v>
      </c>
      <c r="N50" s="264">
        <v>0</v>
      </c>
      <c r="O50" s="277"/>
      <c r="P50" s="264">
        <v>0</v>
      </c>
      <c r="Q50" s="264">
        <v>0</v>
      </c>
      <c r="R50" s="264">
        <v>0</v>
      </c>
      <c r="S50" s="264">
        <v>0</v>
      </c>
      <c r="T50" s="264">
        <v>0</v>
      </c>
      <c r="U50" s="264">
        <v>0</v>
      </c>
      <c r="V50" s="264">
        <v>0</v>
      </c>
      <c r="W50" s="264">
        <v>0</v>
      </c>
      <c r="X50" s="264">
        <v>0</v>
      </c>
      <c r="Y50" s="264">
        <v>0</v>
      </c>
      <c r="Z50" s="264">
        <v>0</v>
      </c>
      <c r="AA50" s="264">
        <v>0</v>
      </c>
      <c r="AB50" s="277"/>
      <c r="AC50" s="264">
        <v>0</v>
      </c>
      <c r="AD50" s="264">
        <v>0</v>
      </c>
      <c r="AE50" s="264">
        <v>0</v>
      </c>
      <c r="AF50" s="264">
        <v>0</v>
      </c>
      <c r="AG50" s="264">
        <v>0</v>
      </c>
      <c r="AH50" s="264">
        <v>0</v>
      </c>
      <c r="AI50" s="264">
        <v>0</v>
      </c>
      <c r="AJ50" s="264">
        <v>0</v>
      </c>
      <c r="AK50" s="264">
        <v>0</v>
      </c>
      <c r="AL50" s="264">
        <v>0</v>
      </c>
      <c r="AM50" s="264">
        <v>0</v>
      </c>
      <c r="AN50" s="264">
        <v>0</v>
      </c>
      <c r="AO50" s="277"/>
      <c r="AP50" s="264">
        <v>0</v>
      </c>
      <c r="AQ50" s="264">
        <v>0</v>
      </c>
      <c r="AR50" s="264">
        <v>0</v>
      </c>
      <c r="AS50" s="264">
        <v>0</v>
      </c>
      <c r="AT50" s="264">
        <v>0</v>
      </c>
      <c r="AU50" s="264">
        <v>0</v>
      </c>
      <c r="AV50" s="264">
        <v>0</v>
      </c>
      <c r="AW50" s="264">
        <v>0</v>
      </c>
      <c r="AX50" s="264">
        <v>0</v>
      </c>
      <c r="AY50" s="264">
        <v>0</v>
      </c>
      <c r="AZ50" s="264">
        <v>0</v>
      </c>
      <c r="BA50" s="264">
        <v>0</v>
      </c>
      <c r="BB50" s="277"/>
      <c r="BC50" s="264">
        <v>0</v>
      </c>
      <c r="BD50" s="264">
        <v>0</v>
      </c>
      <c r="BE50" s="264">
        <v>0</v>
      </c>
      <c r="BF50" s="264">
        <v>0</v>
      </c>
      <c r="BG50" s="264">
        <v>0</v>
      </c>
      <c r="BH50" s="264">
        <v>0</v>
      </c>
      <c r="BI50" s="264">
        <v>0</v>
      </c>
      <c r="BJ50" s="264">
        <v>0</v>
      </c>
      <c r="BK50" s="264">
        <v>0</v>
      </c>
      <c r="BL50" s="264">
        <v>0</v>
      </c>
      <c r="BM50" s="264">
        <v>0</v>
      </c>
      <c r="BN50" s="264">
        <v>0</v>
      </c>
      <c r="BO50" s="277"/>
      <c r="BP50" s="264">
        <v>0</v>
      </c>
      <c r="BQ50" s="264">
        <v>0</v>
      </c>
      <c r="BR50" s="264">
        <v>0</v>
      </c>
      <c r="BS50" s="264">
        <v>0</v>
      </c>
      <c r="BT50" s="264">
        <v>0</v>
      </c>
      <c r="BU50" s="264">
        <v>0</v>
      </c>
      <c r="BV50" s="264">
        <v>0</v>
      </c>
      <c r="BW50" s="264">
        <v>0</v>
      </c>
      <c r="BX50" s="264">
        <v>0</v>
      </c>
      <c r="BY50" s="264">
        <v>0</v>
      </c>
      <c r="BZ50" s="264">
        <v>0</v>
      </c>
      <c r="CA50" s="264">
        <v>0</v>
      </c>
      <c r="CB50" s="277"/>
    </row>
    <row r="51" spans="1:80" s="278" customFormat="1" ht="15" customHeight="1" x14ac:dyDescent="0.2">
      <c r="A51" s="276" t="str">
        <f>$A$38</f>
        <v>(-)</v>
      </c>
      <c r="B51" s="265">
        <f>$B$35</f>
        <v>0.2</v>
      </c>
      <c r="C51" s="264">
        <v>0</v>
      </c>
      <c r="D51" s="264">
        <v>0</v>
      </c>
      <c r="E51" s="264">
        <v>0</v>
      </c>
      <c r="F51" s="264">
        <v>0</v>
      </c>
      <c r="G51" s="264">
        <v>0</v>
      </c>
      <c r="H51" s="264">
        <v>0</v>
      </c>
      <c r="I51" s="264">
        <v>0</v>
      </c>
      <c r="J51" s="264">
        <v>0</v>
      </c>
      <c r="K51" s="264">
        <v>0</v>
      </c>
      <c r="L51" s="264">
        <v>0</v>
      </c>
      <c r="M51" s="264">
        <v>0</v>
      </c>
      <c r="N51" s="264">
        <v>0</v>
      </c>
      <c r="O51" s="277"/>
      <c r="P51" s="264">
        <v>0</v>
      </c>
      <c r="Q51" s="264">
        <v>0</v>
      </c>
      <c r="R51" s="264">
        <v>0</v>
      </c>
      <c r="S51" s="264">
        <v>0</v>
      </c>
      <c r="T51" s="264">
        <v>0</v>
      </c>
      <c r="U51" s="264">
        <v>0</v>
      </c>
      <c r="V51" s="264">
        <v>0</v>
      </c>
      <c r="W51" s="264">
        <v>0</v>
      </c>
      <c r="X51" s="264">
        <v>0</v>
      </c>
      <c r="Y51" s="264">
        <v>0</v>
      </c>
      <c r="Z51" s="264">
        <v>0</v>
      </c>
      <c r="AA51" s="264">
        <v>0</v>
      </c>
      <c r="AB51" s="277"/>
      <c r="AC51" s="264">
        <v>0</v>
      </c>
      <c r="AD51" s="264">
        <v>0</v>
      </c>
      <c r="AE51" s="264">
        <v>0</v>
      </c>
      <c r="AF51" s="264">
        <v>0</v>
      </c>
      <c r="AG51" s="264">
        <v>0</v>
      </c>
      <c r="AH51" s="264">
        <v>0</v>
      </c>
      <c r="AI51" s="264">
        <v>0</v>
      </c>
      <c r="AJ51" s="264">
        <v>0</v>
      </c>
      <c r="AK51" s="264">
        <v>0</v>
      </c>
      <c r="AL51" s="264">
        <v>0</v>
      </c>
      <c r="AM51" s="264">
        <v>0</v>
      </c>
      <c r="AN51" s="264">
        <v>0</v>
      </c>
      <c r="AO51" s="277"/>
      <c r="AP51" s="264">
        <v>0</v>
      </c>
      <c r="AQ51" s="264">
        <v>0</v>
      </c>
      <c r="AR51" s="264">
        <v>0</v>
      </c>
      <c r="AS51" s="264">
        <v>0</v>
      </c>
      <c r="AT51" s="264">
        <v>0</v>
      </c>
      <c r="AU51" s="264">
        <v>0</v>
      </c>
      <c r="AV51" s="264">
        <v>0</v>
      </c>
      <c r="AW51" s="264">
        <v>0</v>
      </c>
      <c r="AX51" s="264">
        <v>0</v>
      </c>
      <c r="AY51" s="264">
        <v>0</v>
      </c>
      <c r="AZ51" s="264">
        <v>0</v>
      </c>
      <c r="BA51" s="264">
        <v>0</v>
      </c>
      <c r="BB51" s="277"/>
      <c r="BC51" s="264">
        <v>0</v>
      </c>
      <c r="BD51" s="264">
        <v>0</v>
      </c>
      <c r="BE51" s="264">
        <v>0</v>
      </c>
      <c r="BF51" s="264">
        <v>0</v>
      </c>
      <c r="BG51" s="264">
        <v>0</v>
      </c>
      <c r="BH51" s="264">
        <v>0</v>
      </c>
      <c r="BI51" s="264">
        <v>0</v>
      </c>
      <c r="BJ51" s="264">
        <v>0</v>
      </c>
      <c r="BK51" s="264">
        <v>0</v>
      </c>
      <c r="BL51" s="264">
        <v>0</v>
      </c>
      <c r="BM51" s="264">
        <v>0</v>
      </c>
      <c r="BN51" s="264">
        <v>0</v>
      </c>
      <c r="BO51" s="277"/>
      <c r="BP51" s="264">
        <v>0</v>
      </c>
      <c r="BQ51" s="264">
        <v>0</v>
      </c>
      <c r="BR51" s="264">
        <v>0</v>
      </c>
      <c r="BS51" s="264">
        <v>0</v>
      </c>
      <c r="BT51" s="264">
        <v>0</v>
      </c>
      <c r="BU51" s="264">
        <v>0</v>
      </c>
      <c r="BV51" s="264">
        <v>0</v>
      </c>
      <c r="BW51" s="264">
        <v>0</v>
      </c>
      <c r="BX51" s="264">
        <v>0</v>
      </c>
      <c r="BY51" s="264">
        <v>0</v>
      </c>
      <c r="BZ51" s="264">
        <v>0</v>
      </c>
      <c r="CA51" s="264">
        <v>0</v>
      </c>
      <c r="CB51" s="277"/>
    </row>
    <row r="52" spans="1:80" s="278" customFormat="1" ht="15" customHeight="1" x14ac:dyDescent="0.2">
      <c r="A52" s="276" t="str">
        <f>$A$39</f>
        <v>(-)</v>
      </c>
      <c r="B52" s="265">
        <f>$B$35</f>
        <v>0.2</v>
      </c>
      <c r="C52" s="264">
        <v>0</v>
      </c>
      <c r="D52" s="264">
        <v>0</v>
      </c>
      <c r="E52" s="264">
        <v>0</v>
      </c>
      <c r="F52" s="264">
        <v>0</v>
      </c>
      <c r="G52" s="264">
        <v>0</v>
      </c>
      <c r="H52" s="264">
        <v>0</v>
      </c>
      <c r="I52" s="264">
        <v>0</v>
      </c>
      <c r="J52" s="264">
        <v>0</v>
      </c>
      <c r="K52" s="264">
        <v>0</v>
      </c>
      <c r="L52" s="264">
        <v>0</v>
      </c>
      <c r="M52" s="264">
        <v>0</v>
      </c>
      <c r="N52" s="264">
        <v>0</v>
      </c>
      <c r="O52" s="277"/>
      <c r="P52" s="264">
        <v>0</v>
      </c>
      <c r="Q52" s="264">
        <v>0</v>
      </c>
      <c r="R52" s="264">
        <v>0</v>
      </c>
      <c r="S52" s="264">
        <v>0</v>
      </c>
      <c r="T52" s="264">
        <v>0</v>
      </c>
      <c r="U52" s="264">
        <v>0</v>
      </c>
      <c r="V52" s="264">
        <v>0</v>
      </c>
      <c r="W52" s="264">
        <v>0</v>
      </c>
      <c r="X52" s="264">
        <v>0</v>
      </c>
      <c r="Y52" s="264">
        <v>0</v>
      </c>
      <c r="Z52" s="264">
        <v>0</v>
      </c>
      <c r="AA52" s="264">
        <v>0</v>
      </c>
      <c r="AB52" s="277"/>
      <c r="AC52" s="264">
        <v>0</v>
      </c>
      <c r="AD52" s="264">
        <v>0</v>
      </c>
      <c r="AE52" s="264">
        <v>0</v>
      </c>
      <c r="AF52" s="264">
        <v>0</v>
      </c>
      <c r="AG52" s="264">
        <v>0</v>
      </c>
      <c r="AH52" s="264">
        <v>0</v>
      </c>
      <c r="AI52" s="264">
        <v>0</v>
      </c>
      <c r="AJ52" s="264">
        <v>0</v>
      </c>
      <c r="AK52" s="264">
        <v>0</v>
      </c>
      <c r="AL52" s="264">
        <v>0</v>
      </c>
      <c r="AM52" s="264">
        <v>0</v>
      </c>
      <c r="AN52" s="264">
        <v>0</v>
      </c>
      <c r="AO52" s="277"/>
      <c r="AP52" s="264">
        <v>0</v>
      </c>
      <c r="AQ52" s="264">
        <v>0</v>
      </c>
      <c r="AR52" s="264">
        <v>0</v>
      </c>
      <c r="AS52" s="264">
        <v>0</v>
      </c>
      <c r="AT52" s="264">
        <v>0</v>
      </c>
      <c r="AU52" s="264">
        <v>0</v>
      </c>
      <c r="AV52" s="264">
        <v>0</v>
      </c>
      <c r="AW52" s="264">
        <v>0</v>
      </c>
      <c r="AX52" s="264">
        <v>0</v>
      </c>
      <c r="AY52" s="264">
        <v>0</v>
      </c>
      <c r="AZ52" s="264">
        <v>0</v>
      </c>
      <c r="BA52" s="264">
        <v>0</v>
      </c>
      <c r="BB52" s="277"/>
      <c r="BC52" s="264">
        <v>0</v>
      </c>
      <c r="BD52" s="264">
        <v>0</v>
      </c>
      <c r="BE52" s="264">
        <v>0</v>
      </c>
      <c r="BF52" s="264">
        <v>0</v>
      </c>
      <c r="BG52" s="264">
        <v>0</v>
      </c>
      <c r="BH52" s="264">
        <v>0</v>
      </c>
      <c r="BI52" s="264">
        <v>0</v>
      </c>
      <c r="BJ52" s="264">
        <v>0</v>
      </c>
      <c r="BK52" s="264">
        <v>0</v>
      </c>
      <c r="BL52" s="264">
        <v>0</v>
      </c>
      <c r="BM52" s="264">
        <v>0</v>
      </c>
      <c r="BN52" s="264">
        <v>0</v>
      </c>
      <c r="BO52" s="277"/>
      <c r="BP52" s="264">
        <v>0</v>
      </c>
      <c r="BQ52" s="264">
        <v>0</v>
      </c>
      <c r="BR52" s="264">
        <v>0</v>
      </c>
      <c r="BS52" s="264">
        <v>0</v>
      </c>
      <c r="BT52" s="264">
        <v>0</v>
      </c>
      <c r="BU52" s="264">
        <v>0</v>
      </c>
      <c r="BV52" s="264">
        <v>0</v>
      </c>
      <c r="BW52" s="264">
        <v>0</v>
      </c>
      <c r="BX52" s="264">
        <v>0</v>
      </c>
      <c r="BY52" s="264">
        <v>0</v>
      </c>
      <c r="BZ52" s="264">
        <v>0</v>
      </c>
      <c r="CA52" s="264">
        <v>0</v>
      </c>
      <c r="CB52" s="277"/>
    </row>
    <row r="53" spans="1:80" s="278" customFormat="1" ht="15" customHeight="1" x14ac:dyDescent="0.2">
      <c r="A53" s="276" t="str">
        <f>$A$40</f>
        <v>(-)</v>
      </c>
      <c r="B53" s="265">
        <f>$B$40</f>
        <v>0.2</v>
      </c>
      <c r="C53" s="264">
        <v>0</v>
      </c>
      <c r="D53" s="264">
        <v>0</v>
      </c>
      <c r="E53" s="264">
        <v>0</v>
      </c>
      <c r="F53" s="264">
        <v>0</v>
      </c>
      <c r="G53" s="264">
        <v>0</v>
      </c>
      <c r="H53" s="264">
        <v>0</v>
      </c>
      <c r="I53" s="264">
        <v>0</v>
      </c>
      <c r="J53" s="264">
        <v>0</v>
      </c>
      <c r="K53" s="264">
        <v>0</v>
      </c>
      <c r="L53" s="264">
        <v>0</v>
      </c>
      <c r="M53" s="264">
        <v>0</v>
      </c>
      <c r="N53" s="264">
        <v>0</v>
      </c>
      <c r="O53" s="277"/>
      <c r="P53" s="264">
        <v>0</v>
      </c>
      <c r="Q53" s="264">
        <v>0</v>
      </c>
      <c r="R53" s="264">
        <v>0</v>
      </c>
      <c r="S53" s="264">
        <v>0</v>
      </c>
      <c r="T53" s="264">
        <v>0</v>
      </c>
      <c r="U53" s="264">
        <v>0</v>
      </c>
      <c r="V53" s="264">
        <v>0</v>
      </c>
      <c r="W53" s="264">
        <v>0</v>
      </c>
      <c r="X53" s="264">
        <v>0</v>
      </c>
      <c r="Y53" s="264">
        <v>0</v>
      </c>
      <c r="Z53" s="264">
        <v>0</v>
      </c>
      <c r="AA53" s="264">
        <v>0</v>
      </c>
      <c r="AB53" s="277"/>
      <c r="AC53" s="264">
        <v>0</v>
      </c>
      <c r="AD53" s="264">
        <v>0</v>
      </c>
      <c r="AE53" s="264">
        <v>0</v>
      </c>
      <c r="AF53" s="264">
        <v>0</v>
      </c>
      <c r="AG53" s="264">
        <v>0</v>
      </c>
      <c r="AH53" s="264">
        <v>0</v>
      </c>
      <c r="AI53" s="264">
        <v>0</v>
      </c>
      <c r="AJ53" s="264">
        <v>0</v>
      </c>
      <c r="AK53" s="264">
        <v>0</v>
      </c>
      <c r="AL53" s="264">
        <v>0</v>
      </c>
      <c r="AM53" s="264">
        <v>0</v>
      </c>
      <c r="AN53" s="264">
        <v>0</v>
      </c>
      <c r="AO53" s="277"/>
      <c r="AP53" s="264">
        <v>0</v>
      </c>
      <c r="AQ53" s="264">
        <v>0</v>
      </c>
      <c r="AR53" s="264">
        <v>0</v>
      </c>
      <c r="AS53" s="264">
        <v>0</v>
      </c>
      <c r="AT53" s="264">
        <v>0</v>
      </c>
      <c r="AU53" s="264">
        <v>0</v>
      </c>
      <c r="AV53" s="264">
        <v>0</v>
      </c>
      <c r="AW53" s="264">
        <v>0</v>
      </c>
      <c r="AX53" s="264">
        <v>0</v>
      </c>
      <c r="AY53" s="264">
        <v>0</v>
      </c>
      <c r="AZ53" s="264">
        <v>0</v>
      </c>
      <c r="BA53" s="264">
        <v>0</v>
      </c>
      <c r="BB53" s="277"/>
      <c r="BC53" s="264">
        <v>0</v>
      </c>
      <c r="BD53" s="264">
        <v>0</v>
      </c>
      <c r="BE53" s="264">
        <v>0</v>
      </c>
      <c r="BF53" s="264">
        <v>0</v>
      </c>
      <c r="BG53" s="264">
        <v>0</v>
      </c>
      <c r="BH53" s="264">
        <v>0</v>
      </c>
      <c r="BI53" s="264">
        <v>0</v>
      </c>
      <c r="BJ53" s="264">
        <v>0</v>
      </c>
      <c r="BK53" s="264">
        <v>0</v>
      </c>
      <c r="BL53" s="264">
        <v>0</v>
      </c>
      <c r="BM53" s="264">
        <v>0</v>
      </c>
      <c r="BN53" s="264">
        <v>0</v>
      </c>
      <c r="BO53" s="277"/>
      <c r="BP53" s="264">
        <v>0</v>
      </c>
      <c r="BQ53" s="264">
        <v>0</v>
      </c>
      <c r="BR53" s="264">
        <v>0</v>
      </c>
      <c r="BS53" s="264">
        <v>0</v>
      </c>
      <c r="BT53" s="264">
        <v>0</v>
      </c>
      <c r="BU53" s="264">
        <v>0</v>
      </c>
      <c r="BV53" s="264">
        <v>0</v>
      </c>
      <c r="BW53" s="264">
        <v>0</v>
      </c>
      <c r="BX53" s="264">
        <v>0</v>
      </c>
      <c r="BY53" s="264">
        <v>0</v>
      </c>
      <c r="BZ53" s="264">
        <v>0</v>
      </c>
      <c r="CA53" s="264">
        <v>0</v>
      </c>
      <c r="CB53" s="277"/>
    </row>
    <row r="54" spans="1:80" s="278" customFormat="1" ht="15" customHeight="1" x14ac:dyDescent="0.2">
      <c r="A54" s="276" t="str">
        <f>$A$41</f>
        <v>(-)</v>
      </c>
      <c r="B54" s="265">
        <f>$B$41</f>
        <v>0.2</v>
      </c>
      <c r="C54" s="264">
        <v>0</v>
      </c>
      <c r="D54" s="264">
        <v>0</v>
      </c>
      <c r="E54" s="264">
        <v>0</v>
      </c>
      <c r="F54" s="264">
        <v>0</v>
      </c>
      <c r="G54" s="264">
        <v>0</v>
      </c>
      <c r="H54" s="264">
        <v>0</v>
      </c>
      <c r="I54" s="264">
        <v>0</v>
      </c>
      <c r="J54" s="264">
        <v>0</v>
      </c>
      <c r="K54" s="264">
        <v>0</v>
      </c>
      <c r="L54" s="264">
        <v>0</v>
      </c>
      <c r="M54" s="264">
        <v>0</v>
      </c>
      <c r="N54" s="264">
        <v>0</v>
      </c>
      <c r="O54" s="277"/>
      <c r="P54" s="264">
        <v>0</v>
      </c>
      <c r="Q54" s="264">
        <v>0</v>
      </c>
      <c r="R54" s="264">
        <v>0</v>
      </c>
      <c r="S54" s="264">
        <v>0</v>
      </c>
      <c r="T54" s="264">
        <v>0</v>
      </c>
      <c r="U54" s="264">
        <v>0</v>
      </c>
      <c r="V54" s="264">
        <v>0</v>
      </c>
      <c r="W54" s="264">
        <v>0</v>
      </c>
      <c r="X54" s="264">
        <v>0</v>
      </c>
      <c r="Y54" s="264">
        <v>0</v>
      </c>
      <c r="Z54" s="264">
        <v>0</v>
      </c>
      <c r="AA54" s="264">
        <v>0</v>
      </c>
      <c r="AB54" s="277"/>
      <c r="AC54" s="264">
        <v>0</v>
      </c>
      <c r="AD54" s="264">
        <v>0</v>
      </c>
      <c r="AE54" s="264">
        <v>0</v>
      </c>
      <c r="AF54" s="264">
        <v>0</v>
      </c>
      <c r="AG54" s="264">
        <v>0</v>
      </c>
      <c r="AH54" s="264">
        <v>0</v>
      </c>
      <c r="AI54" s="264">
        <v>0</v>
      </c>
      <c r="AJ54" s="264">
        <v>0</v>
      </c>
      <c r="AK54" s="264">
        <v>0</v>
      </c>
      <c r="AL54" s="264">
        <v>0</v>
      </c>
      <c r="AM54" s="264">
        <v>0</v>
      </c>
      <c r="AN54" s="264">
        <v>0</v>
      </c>
      <c r="AO54" s="277"/>
      <c r="AP54" s="264">
        <v>0</v>
      </c>
      <c r="AQ54" s="264">
        <v>0</v>
      </c>
      <c r="AR54" s="264">
        <v>0</v>
      </c>
      <c r="AS54" s="264">
        <v>0</v>
      </c>
      <c r="AT54" s="264">
        <v>0</v>
      </c>
      <c r="AU54" s="264">
        <v>0</v>
      </c>
      <c r="AV54" s="264">
        <v>0</v>
      </c>
      <c r="AW54" s="264">
        <v>0</v>
      </c>
      <c r="AX54" s="264">
        <v>0</v>
      </c>
      <c r="AY54" s="264">
        <v>0</v>
      </c>
      <c r="AZ54" s="264">
        <v>0</v>
      </c>
      <c r="BA54" s="264">
        <v>0</v>
      </c>
      <c r="BB54" s="277"/>
      <c r="BC54" s="264">
        <v>0</v>
      </c>
      <c r="BD54" s="264">
        <v>0</v>
      </c>
      <c r="BE54" s="264">
        <v>0</v>
      </c>
      <c r="BF54" s="264">
        <v>0</v>
      </c>
      <c r="BG54" s="264">
        <v>0</v>
      </c>
      <c r="BH54" s="264">
        <v>0</v>
      </c>
      <c r="BI54" s="264">
        <v>0</v>
      </c>
      <c r="BJ54" s="264">
        <v>0</v>
      </c>
      <c r="BK54" s="264">
        <v>0</v>
      </c>
      <c r="BL54" s="264">
        <v>0</v>
      </c>
      <c r="BM54" s="264">
        <v>0</v>
      </c>
      <c r="BN54" s="264">
        <v>0</v>
      </c>
      <c r="BO54" s="277"/>
      <c r="BP54" s="264">
        <v>0</v>
      </c>
      <c r="BQ54" s="264">
        <v>0</v>
      </c>
      <c r="BR54" s="264">
        <v>0</v>
      </c>
      <c r="BS54" s="264">
        <v>0</v>
      </c>
      <c r="BT54" s="264">
        <v>0</v>
      </c>
      <c r="BU54" s="264">
        <v>0</v>
      </c>
      <c r="BV54" s="264">
        <v>0</v>
      </c>
      <c r="BW54" s="264">
        <v>0</v>
      </c>
      <c r="BX54" s="264">
        <v>0</v>
      </c>
      <c r="BY54" s="264">
        <v>0</v>
      </c>
      <c r="BZ54" s="264">
        <v>0</v>
      </c>
      <c r="CA54" s="264">
        <v>0</v>
      </c>
      <c r="CB54" s="277"/>
    </row>
    <row r="55" spans="1:80" s="278" customFormat="1" ht="15" customHeight="1" x14ac:dyDescent="0.2">
      <c r="A55" s="276" t="str">
        <f>$A$42</f>
        <v>(-)</v>
      </c>
      <c r="B55" s="265">
        <f>$B$42</f>
        <v>0.2</v>
      </c>
      <c r="C55" s="264">
        <v>0</v>
      </c>
      <c r="D55" s="264">
        <v>0</v>
      </c>
      <c r="E55" s="264">
        <v>0</v>
      </c>
      <c r="F55" s="264">
        <v>0</v>
      </c>
      <c r="G55" s="264">
        <v>0</v>
      </c>
      <c r="H55" s="264">
        <v>0</v>
      </c>
      <c r="I55" s="264">
        <v>0</v>
      </c>
      <c r="J55" s="264">
        <v>0</v>
      </c>
      <c r="K55" s="264">
        <v>0</v>
      </c>
      <c r="L55" s="264">
        <v>0</v>
      </c>
      <c r="M55" s="264">
        <v>0</v>
      </c>
      <c r="N55" s="264">
        <v>0</v>
      </c>
      <c r="O55" s="277"/>
      <c r="P55" s="264">
        <v>0</v>
      </c>
      <c r="Q55" s="264">
        <v>0</v>
      </c>
      <c r="R55" s="264">
        <v>0</v>
      </c>
      <c r="S55" s="264">
        <v>0</v>
      </c>
      <c r="T55" s="264">
        <v>0</v>
      </c>
      <c r="U55" s="264">
        <v>0</v>
      </c>
      <c r="V55" s="264">
        <v>0</v>
      </c>
      <c r="W55" s="264">
        <v>0</v>
      </c>
      <c r="X55" s="264">
        <v>0</v>
      </c>
      <c r="Y55" s="264">
        <v>0</v>
      </c>
      <c r="Z55" s="264">
        <v>0</v>
      </c>
      <c r="AA55" s="264">
        <v>0</v>
      </c>
      <c r="AB55" s="277"/>
      <c r="AC55" s="264">
        <v>0</v>
      </c>
      <c r="AD55" s="264">
        <v>0</v>
      </c>
      <c r="AE55" s="264">
        <v>0</v>
      </c>
      <c r="AF55" s="264">
        <v>0</v>
      </c>
      <c r="AG55" s="264">
        <v>0</v>
      </c>
      <c r="AH55" s="264">
        <v>0</v>
      </c>
      <c r="AI55" s="264">
        <v>0</v>
      </c>
      <c r="AJ55" s="264">
        <v>0</v>
      </c>
      <c r="AK55" s="264">
        <v>0</v>
      </c>
      <c r="AL55" s="264">
        <v>0</v>
      </c>
      <c r="AM55" s="264">
        <v>0</v>
      </c>
      <c r="AN55" s="264">
        <v>0</v>
      </c>
      <c r="AO55" s="277"/>
      <c r="AP55" s="264">
        <v>0</v>
      </c>
      <c r="AQ55" s="264">
        <v>0</v>
      </c>
      <c r="AR55" s="264">
        <v>0</v>
      </c>
      <c r="AS55" s="264">
        <v>0</v>
      </c>
      <c r="AT55" s="264">
        <v>0</v>
      </c>
      <c r="AU55" s="264">
        <v>0</v>
      </c>
      <c r="AV55" s="264">
        <v>0</v>
      </c>
      <c r="AW55" s="264">
        <v>0</v>
      </c>
      <c r="AX55" s="264">
        <v>0</v>
      </c>
      <c r="AY55" s="264">
        <v>0</v>
      </c>
      <c r="AZ55" s="264">
        <v>0</v>
      </c>
      <c r="BA55" s="264">
        <v>0</v>
      </c>
      <c r="BB55" s="277"/>
      <c r="BC55" s="264">
        <v>0</v>
      </c>
      <c r="BD55" s="264">
        <v>0</v>
      </c>
      <c r="BE55" s="264">
        <v>0</v>
      </c>
      <c r="BF55" s="264">
        <v>0</v>
      </c>
      <c r="BG55" s="264">
        <v>0</v>
      </c>
      <c r="BH55" s="264">
        <v>0</v>
      </c>
      <c r="BI55" s="264">
        <v>0</v>
      </c>
      <c r="BJ55" s="264">
        <v>0</v>
      </c>
      <c r="BK55" s="264">
        <v>0</v>
      </c>
      <c r="BL55" s="264">
        <v>0</v>
      </c>
      <c r="BM55" s="264">
        <v>0</v>
      </c>
      <c r="BN55" s="264">
        <v>0</v>
      </c>
      <c r="BO55" s="277"/>
      <c r="BP55" s="264">
        <v>0</v>
      </c>
      <c r="BQ55" s="264">
        <v>0</v>
      </c>
      <c r="BR55" s="264">
        <v>0</v>
      </c>
      <c r="BS55" s="264">
        <v>0</v>
      </c>
      <c r="BT55" s="264">
        <v>0</v>
      </c>
      <c r="BU55" s="264">
        <v>0</v>
      </c>
      <c r="BV55" s="264">
        <v>0</v>
      </c>
      <c r="BW55" s="264">
        <v>0</v>
      </c>
      <c r="BX55" s="264">
        <v>0</v>
      </c>
      <c r="BY55" s="264">
        <v>0</v>
      </c>
      <c r="BZ55" s="264">
        <v>0</v>
      </c>
      <c r="CA55" s="264">
        <v>0</v>
      </c>
      <c r="CB55" s="277"/>
    </row>
    <row r="57" spans="1:80" s="2" customFormat="1" ht="15" customHeight="1" x14ac:dyDescent="0.2">
      <c r="A57" s="10" t="s">
        <v>414</v>
      </c>
      <c r="B57" s="10"/>
      <c r="C57" s="10"/>
      <c r="D57" s="10"/>
      <c r="E57" s="10"/>
      <c r="F57" s="10"/>
      <c r="G57" s="10"/>
      <c r="H57" s="10"/>
      <c r="I57" s="10"/>
      <c r="J57" s="10"/>
      <c r="K57" s="10"/>
      <c r="L57" s="10"/>
      <c r="M57" s="10"/>
      <c r="N57" s="10"/>
      <c r="BP57" s="633"/>
    </row>
    <row r="59" spans="1:80" ht="15" customHeight="1" x14ac:dyDescent="0.2">
      <c r="A59" s="276" t="str">
        <f>$A$33</f>
        <v>Preuve de concept</v>
      </c>
      <c r="B59" s="265">
        <f>$B$33</f>
        <v>0.2</v>
      </c>
      <c r="C59" s="24">
        <f t="shared" ref="C59:N59" si="28">C33*C46</f>
        <v>0</v>
      </c>
      <c r="D59" s="24">
        <f t="shared" si="28"/>
        <v>0</v>
      </c>
      <c r="E59" s="24">
        <f t="shared" si="28"/>
        <v>0</v>
      </c>
      <c r="F59" s="24">
        <f t="shared" si="28"/>
        <v>0</v>
      </c>
      <c r="G59" s="24">
        <f t="shared" si="28"/>
        <v>0</v>
      </c>
      <c r="H59" s="24">
        <f t="shared" si="28"/>
        <v>0</v>
      </c>
      <c r="I59" s="24">
        <f t="shared" si="28"/>
        <v>0</v>
      </c>
      <c r="J59" s="24">
        <f t="shared" si="28"/>
        <v>0</v>
      </c>
      <c r="K59" s="24">
        <f t="shared" si="28"/>
        <v>35700</v>
      </c>
      <c r="L59" s="24">
        <f t="shared" si="28"/>
        <v>35700</v>
      </c>
      <c r="M59" s="24">
        <f t="shared" si="28"/>
        <v>35700</v>
      </c>
      <c r="N59" s="24">
        <f t="shared" si="28"/>
        <v>35700</v>
      </c>
      <c r="O59" s="24">
        <f t="shared" ref="O59:O68" si="29">SUM(C59:N59)</f>
        <v>142800</v>
      </c>
      <c r="P59" s="24">
        <f t="shared" ref="P59:AA59" si="30">P33*P46</f>
        <v>71400</v>
      </c>
      <c r="Q59" s="24">
        <f t="shared" si="30"/>
        <v>35700</v>
      </c>
      <c r="R59" s="24">
        <f t="shared" si="30"/>
        <v>71400</v>
      </c>
      <c r="S59" s="24">
        <f t="shared" si="30"/>
        <v>35700</v>
      </c>
      <c r="T59" s="24">
        <f t="shared" si="30"/>
        <v>35700</v>
      </c>
      <c r="U59" s="24">
        <f t="shared" si="30"/>
        <v>71400</v>
      </c>
      <c r="V59" s="24">
        <f t="shared" si="30"/>
        <v>35700</v>
      </c>
      <c r="W59" s="24">
        <f t="shared" si="30"/>
        <v>0</v>
      </c>
      <c r="X59" s="24">
        <f t="shared" si="30"/>
        <v>71400</v>
      </c>
      <c r="Y59" s="24">
        <f t="shared" si="30"/>
        <v>35700</v>
      </c>
      <c r="Z59" s="24">
        <f t="shared" si="30"/>
        <v>71400</v>
      </c>
      <c r="AA59" s="24">
        <f t="shared" si="30"/>
        <v>107100</v>
      </c>
      <c r="AB59" s="24">
        <f t="shared" ref="AB59:AB68" si="31">SUM(P59:AA59)</f>
        <v>642600</v>
      </c>
      <c r="AC59" s="24">
        <f t="shared" ref="AC59:AN59" si="32">AC33*AC46</f>
        <v>59400</v>
      </c>
      <c r="AD59" s="24">
        <f t="shared" si="32"/>
        <v>89100</v>
      </c>
      <c r="AE59" s="24">
        <f t="shared" si="32"/>
        <v>59400</v>
      </c>
      <c r="AF59" s="24">
        <f t="shared" si="32"/>
        <v>89100</v>
      </c>
      <c r="AG59" s="24">
        <f t="shared" si="32"/>
        <v>148500</v>
      </c>
      <c r="AH59" s="24">
        <f t="shared" si="32"/>
        <v>89100</v>
      </c>
      <c r="AI59" s="24">
        <f t="shared" si="32"/>
        <v>148500</v>
      </c>
      <c r="AJ59" s="24">
        <f t="shared" si="32"/>
        <v>59400</v>
      </c>
      <c r="AK59" s="24">
        <f t="shared" si="32"/>
        <v>207900</v>
      </c>
      <c r="AL59" s="24">
        <f t="shared" si="32"/>
        <v>118800</v>
      </c>
      <c r="AM59" s="24">
        <f t="shared" si="32"/>
        <v>148500</v>
      </c>
      <c r="AN59" s="24">
        <f t="shared" si="32"/>
        <v>89100</v>
      </c>
      <c r="AO59" s="24">
        <f t="shared" ref="AO59:AO68" si="33">SUM(AC59:AN59)</f>
        <v>1306800</v>
      </c>
      <c r="AP59" s="24">
        <f t="shared" ref="AP59:BA59" si="34">AP33*AP46</f>
        <v>178200</v>
      </c>
      <c r="AQ59" s="24">
        <f t="shared" si="34"/>
        <v>237600</v>
      </c>
      <c r="AR59" s="24">
        <f t="shared" si="34"/>
        <v>267300</v>
      </c>
      <c r="AS59" s="24">
        <f t="shared" si="34"/>
        <v>118800</v>
      </c>
      <c r="AT59" s="24">
        <f t="shared" si="34"/>
        <v>237600</v>
      </c>
      <c r="AU59" s="24">
        <f t="shared" si="34"/>
        <v>89100</v>
      </c>
      <c r="AV59" s="24">
        <f t="shared" si="34"/>
        <v>237600</v>
      </c>
      <c r="AW59" s="24">
        <f t="shared" si="34"/>
        <v>356400</v>
      </c>
      <c r="AX59" s="24">
        <f t="shared" si="34"/>
        <v>237600</v>
      </c>
      <c r="AY59" s="24">
        <f t="shared" si="34"/>
        <v>118800</v>
      </c>
      <c r="AZ59" s="24">
        <f t="shared" si="34"/>
        <v>207900</v>
      </c>
      <c r="BA59" s="24">
        <f t="shared" si="34"/>
        <v>89100</v>
      </c>
      <c r="BB59" s="24">
        <f t="shared" ref="BB59:BB68" si="35">SUM(AP59:BA59)</f>
        <v>2376000</v>
      </c>
      <c r="BC59" s="24">
        <f t="shared" ref="BC59:BN59" si="36">BC33*BC46</f>
        <v>284400</v>
      </c>
      <c r="BD59" s="24">
        <f t="shared" si="36"/>
        <v>379200</v>
      </c>
      <c r="BE59" s="24">
        <f t="shared" si="36"/>
        <v>426600</v>
      </c>
      <c r="BF59" s="24">
        <f t="shared" si="36"/>
        <v>189600</v>
      </c>
      <c r="BG59" s="24">
        <f t="shared" si="36"/>
        <v>379200</v>
      </c>
      <c r="BH59" s="24">
        <f t="shared" si="36"/>
        <v>142200</v>
      </c>
      <c r="BI59" s="24">
        <f t="shared" si="36"/>
        <v>379200</v>
      </c>
      <c r="BJ59" s="24">
        <f t="shared" si="36"/>
        <v>568800</v>
      </c>
      <c r="BK59" s="24">
        <f t="shared" si="36"/>
        <v>379200</v>
      </c>
      <c r="BL59" s="24">
        <f t="shared" si="36"/>
        <v>189600</v>
      </c>
      <c r="BM59" s="24">
        <f t="shared" si="36"/>
        <v>331800</v>
      </c>
      <c r="BN59" s="24">
        <f t="shared" si="36"/>
        <v>142200</v>
      </c>
      <c r="BO59" s="24">
        <f t="shared" ref="BO59:BO68" si="37">SUM(BC59:BN59)</f>
        <v>3792000</v>
      </c>
      <c r="BP59" s="24">
        <f t="shared" ref="BP59:CA59" si="38">BP33*BP46</f>
        <v>396000</v>
      </c>
      <c r="BQ59" s="24">
        <f t="shared" si="38"/>
        <v>528000</v>
      </c>
      <c r="BR59" s="24">
        <f t="shared" si="38"/>
        <v>594000</v>
      </c>
      <c r="BS59" s="24">
        <f t="shared" si="38"/>
        <v>264000</v>
      </c>
      <c r="BT59" s="24">
        <f t="shared" si="38"/>
        <v>528000</v>
      </c>
      <c r="BU59" s="24">
        <f t="shared" si="38"/>
        <v>198000</v>
      </c>
      <c r="BV59" s="24">
        <f t="shared" si="38"/>
        <v>528000</v>
      </c>
      <c r="BW59" s="24">
        <f t="shared" si="38"/>
        <v>792000</v>
      </c>
      <c r="BX59" s="24">
        <f t="shared" si="38"/>
        <v>528000</v>
      </c>
      <c r="BY59" s="24">
        <f t="shared" si="38"/>
        <v>264000</v>
      </c>
      <c r="BZ59" s="24">
        <f t="shared" si="38"/>
        <v>462000</v>
      </c>
      <c r="CA59" s="24">
        <f t="shared" si="38"/>
        <v>198000</v>
      </c>
      <c r="CB59" s="24">
        <f t="shared" ref="CB59:CB68" si="39">SUM(BP59:CA59)</f>
        <v>5280000</v>
      </c>
    </row>
    <row r="60" spans="1:80" ht="15" customHeight="1" x14ac:dyDescent="0.2">
      <c r="A60" s="276" t="str">
        <f>$A$34</f>
        <v>Redevance porte-à-porte (Indus.)</v>
      </c>
      <c r="B60" s="265">
        <f>$B$34</f>
        <v>0.2</v>
      </c>
      <c r="C60" s="24">
        <f t="shared" ref="C60:N60" si="40">C34*C47</f>
        <v>0</v>
      </c>
      <c r="D60" s="24">
        <f t="shared" si="40"/>
        <v>0</v>
      </c>
      <c r="E60" s="24">
        <f t="shared" si="40"/>
        <v>0</v>
      </c>
      <c r="F60" s="24">
        <f t="shared" si="40"/>
        <v>0</v>
      </c>
      <c r="G60" s="24">
        <f t="shared" si="40"/>
        <v>0</v>
      </c>
      <c r="H60" s="24">
        <f t="shared" si="40"/>
        <v>0</v>
      </c>
      <c r="I60" s="24">
        <f t="shared" si="40"/>
        <v>0</v>
      </c>
      <c r="J60" s="24">
        <f t="shared" si="40"/>
        <v>0</v>
      </c>
      <c r="K60" s="24">
        <f t="shared" si="40"/>
        <v>0</v>
      </c>
      <c r="L60" s="24">
        <f t="shared" si="40"/>
        <v>0</v>
      </c>
      <c r="M60" s="24">
        <f t="shared" si="40"/>
        <v>0</v>
      </c>
      <c r="N60" s="24">
        <f t="shared" si="40"/>
        <v>0</v>
      </c>
      <c r="O60" s="24">
        <f t="shared" si="29"/>
        <v>0</v>
      </c>
      <c r="P60" s="24">
        <f t="shared" ref="P60:AA60" si="41">P34*P47</f>
        <v>0</v>
      </c>
      <c r="Q60" s="24">
        <f t="shared" si="41"/>
        <v>83300</v>
      </c>
      <c r="R60" s="24">
        <f t="shared" si="41"/>
        <v>0</v>
      </c>
      <c r="S60" s="24">
        <f t="shared" si="41"/>
        <v>0</v>
      </c>
      <c r="T60" s="24">
        <f t="shared" si="41"/>
        <v>83300</v>
      </c>
      <c r="U60" s="24">
        <f t="shared" si="41"/>
        <v>83300</v>
      </c>
      <c r="V60" s="24">
        <f t="shared" si="41"/>
        <v>0</v>
      </c>
      <c r="W60" s="24">
        <f t="shared" si="41"/>
        <v>0</v>
      </c>
      <c r="X60" s="24">
        <f t="shared" si="41"/>
        <v>83300</v>
      </c>
      <c r="Y60" s="24">
        <f t="shared" si="41"/>
        <v>83300</v>
      </c>
      <c r="Z60" s="24">
        <f t="shared" si="41"/>
        <v>166600</v>
      </c>
      <c r="AA60" s="24">
        <f t="shared" si="41"/>
        <v>166600</v>
      </c>
      <c r="AB60" s="24">
        <f t="shared" si="31"/>
        <v>749700</v>
      </c>
      <c r="AC60" s="24">
        <f t="shared" ref="AC60:AN60" si="42">AC34*AC47</f>
        <v>69300</v>
      </c>
      <c r="AD60" s="24">
        <f t="shared" si="42"/>
        <v>69300</v>
      </c>
      <c r="AE60" s="24">
        <f t="shared" si="42"/>
        <v>138600</v>
      </c>
      <c r="AF60" s="24">
        <f t="shared" si="42"/>
        <v>69300</v>
      </c>
      <c r="AG60" s="24">
        <f t="shared" si="42"/>
        <v>207900</v>
      </c>
      <c r="AH60" s="24">
        <f t="shared" si="42"/>
        <v>277200</v>
      </c>
      <c r="AI60" s="24">
        <f t="shared" si="42"/>
        <v>138600</v>
      </c>
      <c r="AJ60" s="24">
        <f t="shared" si="42"/>
        <v>138600</v>
      </c>
      <c r="AK60" s="24">
        <f t="shared" si="42"/>
        <v>138600</v>
      </c>
      <c r="AL60" s="24">
        <f t="shared" si="42"/>
        <v>277200</v>
      </c>
      <c r="AM60" s="24">
        <f t="shared" si="42"/>
        <v>207900</v>
      </c>
      <c r="AN60" s="24">
        <f t="shared" si="42"/>
        <v>207900</v>
      </c>
      <c r="AO60" s="24">
        <f t="shared" si="33"/>
        <v>1940400</v>
      </c>
      <c r="AP60" s="24">
        <f t="shared" ref="AP60:BA60" si="43">AP34*AP47</f>
        <v>138600</v>
      </c>
      <c r="AQ60" s="24">
        <f t="shared" si="43"/>
        <v>69300</v>
      </c>
      <c r="AR60" s="24">
        <f t="shared" si="43"/>
        <v>0</v>
      </c>
      <c r="AS60" s="24">
        <f t="shared" si="43"/>
        <v>138600</v>
      </c>
      <c r="AT60" s="24">
        <f t="shared" si="43"/>
        <v>346500</v>
      </c>
      <c r="AU60" s="24">
        <f t="shared" si="43"/>
        <v>346500</v>
      </c>
      <c r="AV60" s="24">
        <f t="shared" si="43"/>
        <v>346500</v>
      </c>
      <c r="AW60" s="24">
        <f t="shared" si="43"/>
        <v>554400</v>
      </c>
      <c r="AX60" s="24">
        <f t="shared" si="43"/>
        <v>485100</v>
      </c>
      <c r="AY60" s="24">
        <f t="shared" si="43"/>
        <v>623700</v>
      </c>
      <c r="AZ60" s="24">
        <f t="shared" si="43"/>
        <v>207900</v>
      </c>
      <c r="BA60" s="24">
        <f t="shared" si="43"/>
        <v>346500</v>
      </c>
      <c r="BB60" s="24">
        <f t="shared" si="35"/>
        <v>3603600</v>
      </c>
      <c r="BC60" s="24">
        <f t="shared" ref="BC60:BN60" si="44">BC34*BC47</f>
        <v>221200</v>
      </c>
      <c r="BD60" s="24">
        <f t="shared" si="44"/>
        <v>110600</v>
      </c>
      <c r="BE60" s="24">
        <f t="shared" si="44"/>
        <v>0</v>
      </c>
      <c r="BF60" s="24">
        <f t="shared" si="44"/>
        <v>221200</v>
      </c>
      <c r="BG60" s="24">
        <f t="shared" si="44"/>
        <v>553000</v>
      </c>
      <c r="BH60" s="24">
        <f t="shared" si="44"/>
        <v>553000</v>
      </c>
      <c r="BI60" s="24">
        <f t="shared" si="44"/>
        <v>553000</v>
      </c>
      <c r="BJ60" s="24">
        <f t="shared" si="44"/>
        <v>884800</v>
      </c>
      <c r="BK60" s="24">
        <f t="shared" si="44"/>
        <v>774200</v>
      </c>
      <c r="BL60" s="24">
        <f t="shared" si="44"/>
        <v>995400</v>
      </c>
      <c r="BM60" s="24">
        <f t="shared" si="44"/>
        <v>331800</v>
      </c>
      <c r="BN60" s="24">
        <f t="shared" si="44"/>
        <v>553000</v>
      </c>
      <c r="BO60" s="24">
        <f t="shared" si="37"/>
        <v>5751200</v>
      </c>
      <c r="BP60" s="24">
        <f t="shared" ref="BP60:CA60" si="45">BP34*BP47</f>
        <v>308000</v>
      </c>
      <c r="BQ60" s="24">
        <f t="shared" si="45"/>
        <v>154000</v>
      </c>
      <c r="BR60" s="24">
        <f t="shared" si="45"/>
        <v>0</v>
      </c>
      <c r="BS60" s="24">
        <f t="shared" si="45"/>
        <v>308000</v>
      </c>
      <c r="BT60" s="24">
        <f t="shared" si="45"/>
        <v>770000</v>
      </c>
      <c r="BU60" s="24">
        <f t="shared" si="45"/>
        <v>770000</v>
      </c>
      <c r="BV60" s="24">
        <f t="shared" si="45"/>
        <v>770000</v>
      </c>
      <c r="BW60" s="24">
        <f t="shared" si="45"/>
        <v>1232000</v>
      </c>
      <c r="BX60" s="24">
        <f t="shared" si="45"/>
        <v>1078000</v>
      </c>
      <c r="BY60" s="24">
        <f t="shared" si="45"/>
        <v>1386000</v>
      </c>
      <c r="BZ60" s="24">
        <f t="shared" si="45"/>
        <v>462000</v>
      </c>
      <c r="CA60" s="24">
        <f t="shared" si="45"/>
        <v>770000</v>
      </c>
      <c r="CB60" s="24">
        <f t="shared" si="39"/>
        <v>8008000</v>
      </c>
    </row>
    <row r="61" spans="1:80" ht="15" customHeight="1" x14ac:dyDescent="0.2">
      <c r="A61" s="276" t="str">
        <f>$A$35</f>
        <v>Redevance virale</v>
      </c>
      <c r="B61" s="265">
        <f>$B$35</f>
        <v>0.2</v>
      </c>
      <c r="C61" s="24">
        <f t="shared" ref="C61:N61" si="46">C35*C48</f>
        <v>0</v>
      </c>
      <c r="D61" s="24">
        <f t="shared" si="46"/>
        <v>0</v>
      </c>
      <c r="E61" s="24">
        <f t="shared" si="46"/>
        <v>0</v>
      </c>
      <c r="F61" s="24">
        <f t="shared" si="46"/>
        <v>0</v>
      </c>
      <c r="G61" s="24">
        <f t="shared" si="46"/>
        <v>0</v>
      </c>
      <c r="H61" s="24">
        <f t="shared" si="46"/>
        <v>0</v>
      </c>
      <c r="I61" s="24">
        <f t="shared" si="46"/>
        <v>0</v>
      </c>
      <c r="J61" s="24">
        <f t="shared" si="46"/>
        <v>0</v>
      </c>
      <c r="K61" s="24">
        <f t="shared" si="46"/>
        <v>0</v>
      </c>
      <c r="L61" s="24">
        <f t="shared" si="46"/>
        <v>0</v>
      </c>
      <c r="M61" s="24">
        <f t="shared" si="46"/>
        <v>0</v>
      </c>
      <c r="N61" s="24">
        <f t="shared" si="46"/>
        <v>0</v>
      </c>
      <c r="O61" s="24">
        <f t="shared" si="29"/>
        <v>0</v>
      </c>
      <c r="P61" s="24">
        <f t="shared" ref="P61:AA61" si="47">P35*P48</f>
        <v>0</v>
      </c>
      <c r="Q61" s="24">
        <f t="shared" si="47"/>
        <v>0</v>
      </c>
      <c r="R61" s="24">
        <f t="shared" si="47"/>
        <v>0</v>
      </c>
      <c r="S61" s="24">
        <f t="shared" si="47"/>
        <v>0</v>
      </c>
      <c r="T61" s="24">
        <f t="shared" si="47"/>
        <v>0</v>
      </c>
      <c r="U61" s="24">
        <f t="shared" si="47"/>
        <v>0</v>
      </c>
      <c r="V61" s="24">
        <f t="shared" si="47"/>
        <v>0</v>
      </c>
      <c r="W61" s="24">
        <f t="shared" si="47"/>
        <v>0</v>
      </c>
      <c r="X61" s="24">
        <f t="shared" si="47"/>
        <v>0</v>
      </c>
      <c r="Y61" s="24">
        <f t="shared" si="47"/>
        <v>0</v>
      </c>
      <c r="Z61" s="24">
        <f t="shared" si="47"/>
        <v>0</v>
      </c>
      <c r="AA61" s="24">
        <f t="shared" si="47"/>
        <v>0</v>
      </c>
      <c r="AB61" s="24">
        <f t="shared" si="31"/>
        <v>0</v>
      </c>
      <c r="AC61" s="24">
        <f t="shared" ref="AC61:AN61" si="48">AC35*AC48</f>
        <v>19800</v>
      </c>
      <c r="AD61" s="24">
        <f t="shared" si="48"/>
        <v>19800</v>
      </c>
      <c r="AE61" s="24">
        <f t="shared" si="48"/>
        <v>29700</v>
      </c>
      <c r="AF61" s="24">
        <f t="shared" si="48"/>
        <v>39600</v>
      </c>
      <c r="AG61" s="24">
        <f t="shared" si="48"/>
        <v>39600</v>
      </c>
      <c r="AH61" s="24">
        <f t="shared" si="48"/>
        <v>49500</v>
      </c>
      <c r="AI61" s="24">
        <f t="shared" si="48"/>
        <v>69300</v>
      </c>
      <c r="AJ61" s="24">
        <f t="shared" si="48"/>
        <v>79200</v>
      </c>
      <c r="AK61" s="24">
        <f t="shared" si="48"/>
        <v>89100</v>
      </c>
      <c r="AL61" s="24">
        <f t="shared" si="48"/>
        <v>118800</v>
      </c>
      <c r="AM61" s="24">
        <f t="shared" si="48"/>
        <v>148500</v>
      </c>
      <c r="AN61" s="24">
        <f t="shared" si="48"/>
        <v>168300</v>
      </c>
      <c r="AO61" s="24">
        <f t="shared" si="33"/>
        <v>871200</v>
      </c>
      <c r="AP61" s="24">
        <f t="shared" ref="AP61:BA61" si="49">AP35*AP48</f>
        <v>207900</v>
      </c>
      <c r="AQ61" s="24">
        <f t="shared" si="49"/>
        <v>267300</v>
      </c>
      <c r="AR61" s="24">
        <f t="shared" si="49"/>
        <v>316800</v>
      </c>
      <c r="AS61" s="24">
        <f t="shared" si="49"/>
        <v>376200</v>
      </c>
      <c r="AT61" s="24">
        <f t="shared" si="49"/>
        <v>475200</v>
      </c>
      <c r="AU61" s="24">
        <f t="shared" si="49"/>
        <v>584100</v>
      </c>
      <c r="AV61" s="24">
        <f t="shared" si="49"/>
        <v>693000</v>
      </c>
      <c r="AW61" s="24">
        <f t="shared" si="49"/>
        <v>851400</v>
      </c>
      <c r="AX61" s="24">
        <f t="shared" si="49"/>
        <v>1059300</v>
      </c>
      <c r="AY61" s="24">
        <f t="shared" si="49"/>
        <v>1277100</v>
      </c>
      <c r="AZ61" s="24">
        <f t="shared" si="49"/>
        <v>1544400</v>
      </c>
      <c r="BA61" s="24">
        <f t="shared" si="49"/>
        <v>1910700</v>
      </c>
      <c r="BB61" s="24">
        <f t="shared" si="35"/>
        <v>9563400</v>
      </c>
      <c r="BC61" s="24">
        <f t="shared" ref="BC61:BN61" si="50">BC35*BC48</f>
        <v>1864400</v>
      </c>
      <c r="BD61" s="24">
        <f t="shared" si="50"/>
        <v>2251500</v>
      </c>
      <c r="BE61" s="24">
        <f t="shared" si="50"/>
        <v>2757100</v>
      </c>
      <c r="BF61" s="24">
        <f t="shared" si="50"/>
        <v>3389100</v>
      </c>
      <c r="BG61" s="24">
        <f t="shared" si="50"/>
        <v>4115900</v>
      </c>
      <c r="BH61" s="24">
        <f t="shared" si="50"/>
        <v>5008600</v>
      </c>
      <c r="BI61" s="24">
        <f t="shared" si="50"/>
        <v>6146200</v>
      </c>
      <c r="BJ61" s="24">
        <f t="shared" si="50"/>
        <v>7505000</v>
      </c>
      <c r="BK61" s="24">
        <f t="shared" si="50"/>
        <v>9124500</v>
      </c>
      <c r="BL61" s="24">
        <f t="shared" si="50"/>
        <v>11154800</v>
      </c>
      <c r="BM61" s="24">
        <f t="shared" si="50"/>
        <v>13651200</v>
      </c>
      <c r="BN61" s="24">
        <f t="shared" si="50"/>
        <v>16629500</v>
      </c>
      <c r="BO61" s="24">
        <f t="shared" si="37"/>
        <v>83597800</v>
      </c>
      <c r="BP61" s="24">
        <f t="shared" ref="BP61:CA61" si="51">BP35*BP48</f>
        <v>14118500</v>
      </c>
      <c r="BQ61" s="24">
        <f t="shared" si="51"/>
        <v>17270000</v>
      </c>
      <c r="BR61" s="24">
        <f t="shared" si="51"/>
        <v>17600000</v>
      </c>
      <c r="BS61" s="24">
        <f t="shared" si="51"/>
        <v>20350000</v>
      </c>
      <c r="BT61" s="24">
        <f t="shared" si="51"/>
        <v>21798333.333333336</v>
      </c>
      <c r="BU61" s="24">
        <f t="shared" si="51"/>
        <v>23246666.666666668</v>
      </c>
      <c r="BV61" s="24">
        <f t="shared" si="51"/>
        <v>25300000</v>
      </c>
      <c r="BW61" s="24">
        <f t="shared" si="51"/>
        <v>28098888.888888892</v>
      </c>
      <c r="BX61" s="24">
        <f t="shared" si="51"/>
        <v>30030000</v>
      </c>
      <c r="BY61" s="24">
        <f t="shared" si="51"/>
        <v>32364444.444444448</v>
      </c>
      <c r="BZ61" s="24">
        <f t="shared" si="51"/>
        <v>35599259.259259269</v>
      </c>
      <c r="CA61" s="24">
        <f t="shared" si="51"/>
        <v>38752592.592592597</v>
      </c>
      <c r="CB61" s="24">
        <f t="shared" si="39"/>
        <v>304528685.18518519</v>
      </c>
    </row>
    <row r="62" spans="1:80" ht="15" customHeight="1" x14ac:dyDescent="0.2">
      <c r="A62" s="276" t="str">
        <f>$A$36</f>
        <v>Reconduction redevance (Vir ou PaP)</v>
      </c>
      <c r="B62" s="265">
        <f>$B$35</f>
        <v>0.2</v>
      </c>
      <c r="C62" s="24">
        <f t="shared" ref="C62:N62" si="52">C36*C49</f>
        <v>0</v>
      </c>
      <c r="D62" s="24">
        <f t="shared" si="52"/>
        <v>0</v>
      </c>
      <c r="E62" s="24">
        <f t="shared" si="52"/>
        <v>0</v>
      </c>
      <c r="F62" s="24">
        <f t="shared" si="52"/>
        <v>0</v>
      </c>
      <c r="G62" s="24">
        <f t="shared" si="52"/>
        <v>0</v>
      </c>
      <c r="H62" s="24">
        <f t="shared" si="52"/>
        <v>0</v>
      </c>
      <c r="I62" s="24">
        <f t="shared" si="52"/>
        <v>0</v>
      </c>
      <c r="J62" s="24">
        <f t="shared" si="52"/>
        <v>0</v>
      </c>
      <c r="K62" s="24">
        <f t="shared" si="52"/>
        <v>0</v>
      </c>
      <c r="L62" s="24">
        <f t="shared" si="52"/>
        <v>0</v>
      </c>
      <c r="M62" s="24">
        <f t="shared" si="52"/>
        <v>0</v>
      </c>
      <c r="N62" s="24">
        <f t="shared" si="52"/>
        <v>0</v>
      </c>
      <c r="O62" s="24">
        <f>SUM(C62:N62)</f>
        <v>0</v>
      </c>
      <c r="P62" s="24">
        <f t="shared" ref="P62:AA62" si="53">P36*P49</f>
        <v>0</v>
      </c>
      <c r="Q62" s="24">
        <f t="shared" si="53"/>
        <v>0</v>
      </c>
      <c r="R62" s="24">
        <f t="shared" si="53"/>
        <v>0</v>
      </c>
      <c r="S62" s="24">
        <f t="shared" si="53"/>
        <v>0</v>
      </c>
      <c r="T62" s="24">
        <f t="shared" si="53"/>
        <v>0</v>
      </c>
      <c r="U62" s="24">
        <f t="shared" si="53"/>
        <v>0</v>
      </c>
      <c r="V62" s="24">
        <f t="shared" si="53"/>
        <v>0</v>
      </c>
      <c r="W62" s="24">
        <f t="shared" si="53"/>
        <v>0</v>
      </c>
      <c r="X62" s="24">
        <f t="shared" si="53"/>
        <v>0</v>
      </c>
      <c r="Y62" s="24">
        <f t="shared" si="53"/>
        <v>0</v>
      </c>
      <c r="Z62" s="24">
        <f t="shared" si="53"/>
        <v>0</v>
      </c>
      <c r="AA62" s="24">
        <f t="shared" si="53"/>
        <v>0</v>
      </c>
      <c r="AB62" s="24">
        <f>SUM(P62:AA62)</f>
        <v>0</v>
      </c>
      <c r="AC62" s="24">
        <f t="shared" ref="AC62:AN62" si="54">AC36*AC49</f>
        <v>0</v>
      </c>
      <c r="AD62" s="24">
        <f t="shared" si="54"/>
        <v>9900</v>
      </c>
      <c r="AE62" s="24">
        <f t="shared" si="54"/>
        <v>0</v>
      </c>
      <c r="AF62" s="24">
        <f t="shared" si="54"/>
        <v>0</v>
      </c>
      <c r="AG62" s="24">
        <f t="shared" si="54"/>
        <v>9900</v>
      </c>
      <c r="AH62" s="24">
        <f t="shared" si="54"/>
        <v>9900</v>
      </c>
      <c r="AI62" s="24">
        <f t="shared" si="54"/>
        <v>0</v>
      </c>
      <c r="AJ62" s="24">
        <f t="shared" si="54"/>
        <v>0</v>
      </c>
      <c r="AK62" s="24">
        <f t="shared" si="54"/>
        <v>9900</v>
      </c>
      <c r="AL62" s="24">
        <f t="shared" si="54"/>
        <v>9900</v>
      </c>
      <c r="AM62" s="24">
        <f t="shared" si="54"/>
        <v>19800</v>
      </c>
      <c r="AN62" s="24">
        <f t="shared" si="54"/>
        <v>19800</v>
      </c>
      <c r="AO62" s="24">
        <f>SUM(AC62:AN62)</f>
        <v>89100</v>
      </c>
      <c r="AP62" s="24">
        <f t="shared" ref="AP62:BA62" si="55">AP36*AP49</f>
        <v>29700</v>
      </c>
      <c r="AQ62" s="24">
        <f t="shared" si="55"/>
        <v>39600</v>
      </c>
      <c r="AR62" s="24">
        <f t="shared" si="55"/>
        <v>49500</v>
      </c>
      <c r="AS62" s="24">
        <f t="shared" si="55"/>
        <v>49500</v>
      </c>
      <c r="AT62" s="24">
        <f t="shared" si="55"/>
        <v>79200</v>
      </c>
      <c r="AU62" s="24">
        <f t="shared" si="55"/>
        <v>99000</v>
      </c>
      <c r="AV62" s="24">
        <f t="shared" si="55"/>
        <v>89100</v>
      </c>
      <c r="AW62" s="24">
        <f t="shared" si="55"/>
        <v>99000</v>
      </c>
      <c r="AX62" s="24">
        <f t="shared" si="55"/>
        <v>118800</v>
      </c>
      <c r="AY62" s="24">
        <f t="shared" si="55"/>
        <v>168300</v>
      </c>
      <c r="AZ62" s="24">
        <f t="shared" si="55"/>
        <v>198000</v>
      </c>
      <c r="BA62" s="24">
        <f t="shared" si="55"/>
        <v>217800</v>
      </c>
      <c r="BB62" s="24">
        <f>SUM(AP62:BA62)</f>
        <v>1237500</v>
      </c>
      <c r="BC62" s="24">
        <f t="shared" ref="BC62:BN62" si="56">BC36*BC49</f>
        <v>205400</v>
      </c>
      <c r="BD62" s="24">
        <f t="shared" si="56"/>
        <v>252800</v>
      </c>
      <c r="BE62" s="24">
        <f t="shared" si="56"/>
        <v>292300</v>
      </c>
      <c r="BF62" s="24">
        <f t="shared" si="56"/>
        <v>355500</v>
      </c>
      <c r="BG62" s="24">
        <f t="shared" si="56"/>
        <v>481900</v>
      </c>
      <c r="BH62" s="24">
        <f t="shared" si="56"/>
        <v>584600</v>
      </c>
      <c r="BI62" s="24">
        <f t="shared" si="56"/>
        <v>663600</v>
      </c>
      <c r="BJ62" s="24">
        <f t="shared" si="56"/>
        <v>821600</v>
      </c>
      <c r="BK62" s="24">
        <f t="shared" si="56"/>
        <v>995400</v>
      </c>
      <c r="BL62" s="24">
        <f t="shared" si="56"/>
        <v>1224500</v>
      </c>
      <c r="BM62" s="24">
        <f t="shared" si="56"/>
        <v>1414100</v>
      </c>
      <c r="BN62" s="24">
        <f t="shared" si="56"/>
        <v>1738000</v>
      </c>
      <c r="BO62" s="24">
        <f>SUM(BC62:BN62)</f>
        <v>9029700</v>
      </c>
      <c r="BP62" s="24">
        <f t="shared" ref="BP62:CA62" si="57">BP36*BP49</f>
        <v>1463000</v>
      </c>
      <c r="BQ62" s="24">
        <f t="shared" si="57"/>
        <v>1754500</v>
      </c>
      <c r="BR62" s="24">
        <f t="shared" si="57"/>
        <v>2123000</v>
      </c>
      <c r="BS62" s="24">
        <f t="shared" si="57"/>
        <v>2629000</v>
      </c>
      <c r="BT62" s="24">
        <f t="shared" si="57"/>
        <v>3256000</v>
      </c>
      <c r="BU62" s="24">
        <f t="shared" si="57"/>
        <v>3949000</v>
      </c>
      <c r="BV62" s="24">
        <f t="shared" si="57"/>
        <v>4796000</v>
      </c>
      <c r="BW62" s="24">
        <f t="shared" si="57"/>
        <v>5885000</v>
      </c>
      <c r="BX62" s="24">
        <f t="shared" si="57"/>
        <v>7122500</v>
      </c>
      <c r="BY62" s="24">
        <f t="shared" si="57"/>
        <v>8717500</v>
      </c>
      <c r="BZ62" s="24">
        <f t="shared" si="57"/>
        <v>10521500</v>
      </c>
      <c r="CA62" s="24">
        <f t="shared" si="57"/>
        <v>12842500</v>
      </c>
      <c r="CB62" s="24">
        <f>SUM(BP62:CA62)</f>
        <v>65059500</v>
      </c>
    </row>
    <row r="63" spans="1:80" ht="15" customHeight="1" x14ac:dyDescent="0.2">
      <c r="A63" s="276" t="str">
        <f>$A$37</f>
        <v>(-)</v>
      </c>
      <c r="B63" s="265">
        <f>$B$35</f>
        <v>0.2</v>
      </c>
      <c r="C63" s="24">
        <f t="shared" ref="C63:N63" si="58">C37*C50</f>
        <v>0</v>
      </c>
      <c r="D63" s="24">
        <f t="shared" si="58"/>
        <v>0</v>
      </c>
      <c r="E63" s="24">
        <f t="shared" si="58"/>
        <v>0</v>
      </c>
      <c r="F63" s="24">
        <f t="shared" si="58"/>
        <v>0</v>
      </c>
      <c r="G63" s="24">
        <f t="shared" si="58"/>
        <v>0</v>
      </c>
      <c r="H63" s="24">
        <f t="shared" si="58"/>
        <v>0</v>
      </c>
      <c r="I63" s="24">
        <f t="shared" si="58"/>
        <v>0</v>
      </c>
      <c r="J63" s="24">
        <f t="shared" si="58"/>
        <v>0</v>
      </c>
      <c r="K63" s="24">
        <f t="shared" si="58"/>
        <v>0</v>
      </c>
      <c r="L63" s="24">
        <f t="shared" si="58"/>
        <v>0</v>
      </c>
      <c r="M63" s="24">
        <f t="shared" si="58"/>
        <v>0</v>
      </c>
      <c r="N63" s="24">
        <f t="shared" si="58"/>
        <v>0</v>
      </c>
      <c r="O63" s="24">
        <f>SUM(C63:N63)</f>
        <v>0</v>
      </c>
      <c r="P63" s="24">
        <f t="shared" ref="P63:AA63" si="59">P37*P50</f>
        <v>0</v>
      </c>
      <c r="Q63" s="24">
        <f t="shared" si="59"/>
        <v>0</v>
      </c>
      <c r="R63" s="24">
        <f t="shared" si="59"/>
        <v>0</v>
      </c>
      <c r="S63" s="24">
        <f t="shared" si="59"/>
        <v>0</v>
      </c>
      <c r="T63" s="24">
        <f t="shared" si="59"/>
        <v>0</v>
      </c>
      <c r="U63" s="24">
        <f t="shared" si="59"/>
        <v>0</v>
      </c>
      <c r="V63" s="24">
        <f t="shared" si="59"/>
        <v>0</v>
      </c>
      <c r="W63" s="24">
        <f t="shared" si="59"/>
        <v>0</v>
      </c>
      <c r="X63" s="24">
        <f t="shared" si="59"/>
        <v>0</v>
      </c>
      <c r="Y63" s="24">
        <f t="shared" si="59"/>
        <v>0</v>
      </c>
      <c r="Z63" s="24">
        <f t="shared" si="59"/>
        <v>0</v>
      </c>
      <c r="AA63" s="24">
        <f t="shared" si="59"/>
        <v>0</v>
      </c>
      <c r="AB63" s="24">
        <f>SUM(P63:AA63)</f>
        <v>0</v>
      </c>
      <c r="AC63" s="24">
        <f t="shared" ref="AC63:AN63" si="60">AC37*AC50</f>
        <v>0</v>
      </c>
      <c r="AD63" s="24">
        <f t="shared" si="60"/>
        <v>0</v>
      </c>
      <c r="AE63" s="24">
        <f t="shared" si="60"/>
        <v>0</v>
      </c>
      <c r="AF63" s="24">
        <f t="shared" si="60"/>
        <v>0</v>
      </c>
      <c r="AG63" s="24">
        <f t="shared" si="60"/>
        <v>0</v>
      </c>
      <c r="AH63" s="24">
        <f t="shared" si="60"/>
        <v>0</v>
      </c>
      <c r="AI63" s="24">
        <f t="shared" si="60"/>
        <v>0</v>
      </c>
      <c r="AJ63" s="24">
        <f t="shared" si="60"/>
        <v>0</v>
      </c>
      <c r="AK63" s="24">
        <f t="shared" si="60"/>
        <v>0</v>
      </c>
      <c r="AL63" s="24">
        <f t="shared" si="60"/>
        <v>0</v>
      </c>
      <c r="AM63" s="24">
        <f t="shared" si="60"/>
        <v>0</v>
      </c>
      <c r="AN63" s="24">
        <f t="shared" si="60"/>
        <v>0</v>
      </c>
      <c r="AO63" s="24">
        <f>SUM(AC63:AN63)</f>
        <v>0</v>
      </c>
      <c r="AP63" s="24">
        <f t="shared" ref="AP63:BA63" si="61">AP37*AP50</f>
        <v>0</v>
      </c>
      <c r="AQ63" s="24">
        <f t="shared" si="61"/>
        <v>0</v>
      </c>
      <c r="AR63" s="24">
        <f t="shared" si="61"/>
        <v>0</v>
      </c>
      <c r="AS63" s="24">
        <f t="shared" si="61"/>
        <v>0</v>
      </c>
      <c r="AT63" s="24">
        <f t="shared" si="61"/>
        <v>0</v>
      </c>
      <c r="AU63" s="24">
        <f t="shared" si="61"/>
        <v>0</v>
      </c>
      <c r="AV63" s="24">
        <f t="shared" si="61"/>
        <v>0</v>
      </c>
      <c r="AW63" s="24">
        <f t="shared" si="61"/>
        <v>0</v>
      </c>
      <c r="AX63" s="24">
        <f t="shared" si="61"/>
        <v>0</v>
      </c>
      <c r="AY63" s="24">
        <f t="shared" si="61"/>
        <v>0</v>
      </c>
      <c r="AZ63" s="24">
        <f t="shared" si="61"/>
        <v>0</v>
      </c>
      <c r="BA63" s="24">
        <f t="shared" si="61"/>
        <v>0</v>
      </c>
      <c r="BB63" s="24">
        <f>SUM(AP63:BA63)</f>
        <v>0</v>
      </c>
      <c r="BC63" s="24">
        <f t="shared" ref="BC63:BN63" si="62">BC37*BC50</f>
        <v>0</v>
      </c>
      <c r="BD63" s="24">
        <f t="shared" si="62"/>
        <v>0</v>
      </c>
      <c r="BE63" s="24">
        <f t="shared" si="62"/>
        <v>0</v>
      </c>
      <c r="BF63" s="24">
        <f t="shared" si="62"/>
        <v>0</v>
      </c>
      <c r="BG63" s="24">
        <f t="shared" si="62"/>
        <v>0</v>
      </c>
      <c r="BH63" s="24">
        <f t="shared" si="62"/>
        <v>0</v>
      </c>
      <c r="BI63" s="24">
        <f t="shared" si="62"/>
        <v>0</v>
      </c>
      <c r="BJ63" s="24">
        <f t="shared" si="62"/>
        <v>0</v>
      </c>
      <c r="BK63" s="24">
        <f t="shared" si="62"/>
        <v>0</v>
      </c>
      <c r="BL63" s="24">
        <f t="shared" si="62"/>
        <v>0</v>
      </c>
      <c r="BM63" s="24">
        <f t="shared" si="62"/>
        <v>0</v>
      </c>
      <c r="BN63" s="24">
        <f t="shared" si="62"/>
        <v>0</v>
      </c>
      <c r="BO63" s="24">
        <f>SUM(BC63:BN63)</f>
        <v>0</v>
      </c>
      <c r="BP63" s="24">
        <f t="shared" ref="BP63:CA63" si="63">BP37*BP50</f>
        <v>0</v>
      </c>
      <c r="BQ63" s="24">
        <f t="shared" si="63"/>
        <v>0</v>
      </c>
      <c r="BR63" s="24">
        <f t="shared" si="63"/>
        <v>0</v>
      </c>
      <c r="BS63" s="24">
        <f t="shared" si="63"/>
        <v>0</v>
      </c>
      <c r="BT63" s="24">
        <f t="shared" si="63"/>
        <v>0</v>
      </c>
      <c r="BU63" s="24">
        <f t="shared" si="63"/>
        <v>0</v>
      </c>
      <c r="BV63" s="24">
        <f t="shared" si="63"/>
        <v>0</v>
      </c>
      <c r="BW63" s="24">
        <f t="shared" si="63"/>
        <v>0</v>
      </c>
      <c r="BX63" s="24">
        <f t="shared" si="63"/>
        <v>0</v>
      </c>
      <c r="BY63" s="24">
        <f t="shared" si="63"/>
        <v>0</v>
      </c>
      <c r="BZ63" s="24">
        <f t="shared" si="63"/>
        <v>0</v>
      </c>
      <c r="CA63" s="24">
        <f t="shared" si="63"/>
        <v>0</v>
      </c>
      <c r="CB63" s="24">
        <f>SUM(BP63:CA63)</f>
        <v>0</v>
      </c>
    </row>
    <row r="64" spans="1:80" ht="15" customHeight="1" x14ac:dyDescent="0.2">
      <c r="A64" s="276" t="str">
        <f>$A$38</f>
        <v>(-)</v>
      </c>
      <c r="B64" s="265">
        <f>$B$35</f>
        <v>0.2</v>
      </c>
      <c r="C64" s="24">
        <f t="shared" ref="C64:N64" si="64">C38*C51</f>
        <v>0</v>
      </c>
      <c r="D64" s="24">
        <f t="shared" si="64"/>
        <v>0</v>
      </c>
      <c r="E64" s="24">
        <f t="shared" si="64"/>
        <v>0</v>
      </c>
      <c r="F64" s="24">
        <f t="shared" si="64"/>
        <v>0</v>
      </c>
      <c r="G64" s="24">
        <f t="shared" si="64"/>
        <v>0</v>
      </c>
      <c r="H64" s="24">
        <f t="shared" si="64"/>
        <v>0</v>
      </c>
      <c r="I64" s="24">
        <f t="shared" si="64"/>
        <v>0</v>
      </c>
      <c r="J64" s="24">
        <f t="shared" si="64"/>
        <v>0</v>
      </c>
      <c r="K64" s="24">
        <f t="shared" si="64"/>
        <v>0</v>
      </c>
      <c r="L64" s="24">
        <f t="shared" si="64"/>
        <v>0</v>
      </c>
      <c r="M64" s="24">
        <f>M38*M51</f>
        <v>0</v>
      </c>
      <c r="N64" s="24">
        <f t="shared" si="64"/>
        <v>0</v>
      </c>
      <c r="O64" s="24">
        <f>SUM(C64:N64)</f>
        <v>0</v>
      </c>
      <c r="P64" s="24">
        <f t="shared" ref="P64:AA64" si="65">P38*P51</f>
        <v>0</v>
      </c>
      <c r="Q64" s="24">
        <f t="shared" si="65"/>
        <v>0</v>
      </c>
      <c r="R64" s="24">
        <f t="shared" si="65"/>
        <v>0</v>
      </c>
      <c r="S64" s="24">
        <f t="shared" si="65"/>
        <v>0</v>
      </c>
      <c r="T64" s="24">
        <f t="shared" si="65"/>
        <v>0</v>
      </c>
      <c r="U64" s="24">
        <f t="shared" si="65"/>
        <v>0</v>
      </c>
      <c r="V64" s="24">
        <f t="shared" si="65"/>
        <v>0</v>
      </c>
      <c r="W64" s="24">
        <f t="shared" si="65"/>
        <v>0</v>
      </c>
      <c r="X64" s="24">
        <f t="shared" si="65"/>
        <v>0</v>
      </c>
      <c r="Y64" s="24">
        <f t="shared" si="65"/>
        <v>0</v>
      </c>
      <c r="Z64" s="24">
        <f t="shared" si="65"/>
        <v>0</v>
      </c>
      <c r="AA64" s="24">
        <f t="shared" si="65"/>
        <v>0</v>
      </c>
      <c r="AB64" s="24">
        <f>SUM(P64:AA64)</f>
        <v>0</v>
      </c>
      <c r="AC64" s="24">
        <f t="shared" ref="AC64:AN64" si="66">AC38*AC51</f>
        <v>0</v>
      </c>
      <c r="AD64" s="24">
        <f t="shared" si="66"/>
        <v>0</v>
      </c>
      <c r="AE64" s="24">
        <f t="shared" si="66"/>
        <v>0</v>
      </c>
      <c r="AF64" s="24">
        <f t="shared" si="66"/>
        <v>0</v>
      </c>
      <c r="AG64" s="24">
        <f t="shared" si="66"/>
        <v>0</v>
      </c>
      <c r="AH64" s="24">
        <f t="shared" si="66"/>
        <v>0</v>
      </c>
      <c r="AI64" s="24">
        <f t="shared" si="66"/>
        <v>0</v>
      </c>
      <c r="AJ64" s="24">
        <f t="shared" si="66"/>
        <v>0</v>
      </c>
      <c r="AK64" s="24">
        <f t="shared" si="66"/>
        <v>0</v>
      </c>
      <c r="AL64" s="24">
        <f t="shared" si="66"/>
        <v>0</v>
      </c>
      <c r="AM64" s="24">
        <f t="shared" si="66"/>
        <v>0</v>
      </c>
      <c r="AN64" s="24">
        <f t="shared" si="66"/>
        <v>0</v>
      </c>
      <c r="AO64" s="24">
        <f>SUM(AC64:AN64)</f>
        <v>0</v>
      </c>
      <c r="AP64" s="24">
        <f t="shared" ref="AP64:BA64" si="67">AP38*AP51</f>
        <v>0</v>
      </c>
      <c r="AQ64" s="24">
        <f t="shared" si="67"/>
        <v>0</v>
      </c>
      <c r="AR64" s="24">
        <f t="shared" si="67"/>
        <v>0</v>
      </c>
      <c r="AS64" s="24">
        <f t="shared" si="67"/>
        <v>0</v>
      </c>
      <c r="AT64" s="24">
        <f t="shared" si="67"/>
        <v>0</v>
      </c>
      <c r="AU64" s="24">
        <f t="shared" si="67"/>
        <v>0</v>
      </c>
      <c r="AV64" s="24">
        <f t="shared" si="67"/>
        <v>0</v>
      </c>
      <c r="AW64" s="24">
        <f t="shared" si="67"/>
        <v>0</v>
      </c>
      <c r="AX64" s="24">
        <f t="shared" si="67"/>
        <v>0</v>
      </c>
      <c r="AY64" s="24">
        <f t="shared" si="67"/>
        <v>0</v>
      </c>
      <c r="AZ64" s="24">
        <f t="shared" si="67"/>
        <v>0</v>
      </c>
      <c r="BA64" s="24">
        <f t="shared" si="67"/>
        <v>0</v>
      </c>
      <c r="BB64" s="24">
        <f>SUM(AP64:BA64)</f>
        <v>0</v>
      </c>
      <c r="BC64" s="24">
        <f t="shared" ref="BC64:BN64" si="68">BC38*BC51</f>
        <v>0</v>
      </c>
      <c r="BD64" s="24">
        <f t="shared" si="68"/>
        <v>0</v>
      </c>
      <c r="BE64" s="24">
        <f t="shared" si="68"/>
        <v>0</v>
      </c>
      <c r="BF64" s="24">
        <f t="shared" si="68"/>
        <v>0</v>
      </c>
      <c r="BG64" s="24">
        <f t="shared" si="68"/>
        <v>0</v>
      </c>
      <c r="BH64" s="24">
        <f t="shared" si="68"/>
        <v>0</v>
      </c>
      <c r="BI64" s="24">
        <f t="shared" si="68"/>
        <v>0</v>
      </c>
      <c r="BJ64" s="24">
        <f t="shared" si="68"/>
        <v>0</v>
      </c>
      <c r="BK64" s="24">
        <f t="shared" si="68"/>
        <v>0</v>
      </c>
      <c r="BL64" s="24">
        <f t="shared" si="68"/>
        <v>0</v>
      </c>
      <c r="BM64" s="24">
        <f t="shared" si="68"/>
        <v>0</v>
      </c>
      <c r="BN64" s="24">
        <f t="shared" si="68"/>
        <v>0</v>
      </c>
      <c r="BO64" s="24">
        <f>SUM(BC64:BN64)</f>
        <v>0</v>
      </c>
      <c r="BP64" s="24">
        <f t="shared" ref="BP64:CA64" si="69">BP38*BP51</f>
        <v>0</v>
      </c>
      <c r="BQ64" s="24">
        <f t="shared" si="69"/>
        <v>0</v>
      </c>
      <c r="BR64" s="24">
        <f t="shared" si="69"/>
        <v>0</v>
      </c>
      <c r="BS64" s="24">
        <f t="shared" si="69"/>
        <v>0</v>
      </c>
      <c r="BT64" s="24">
        <f t="shared" si="69"/>
        <v>0</v>
      </c>
      <c r="BU64" s="24">
        <f t="shared" si="69"/>
        <v>0</v>
      </c>
      <c r="BV64" s="24">
        <f t="shared" si="69"/>
        <v>0</v>
      </c>
      <c r="BW64" s="24">
        <f t="shared" si="69"/>
        <v>0</v>
      </c>
      <c r="BX64" s="24">
        <f t="shared" si="69"/>
        <v>0</v>
      </c>
      <c r="BY64" s="24">
        <f t="shared" si="69"/>
        <v>0</v>
      </c>
      <c r="BZ64" s="24">
        <f t="shared" si="69"/>
        <v>0</v>
      </c>
      <c r="CA64" s="24">
        <f t="shared" si="69"/>
        <v>0</v>
      </c>
      <c r="CB64" s="24">
        <f>SUM(BP64:CA64)</f>
        <v>0</v>
      </c>
    </row>
    <row r="65" spans="1:80" ht="15" customHeight="1" x14ac:dyDescent="0.2">
      <c r="A65" s="276" t="str">
        <f>$A$39</f>
        <v>(-)</v>
      </c>
      <c r="B65" s="265">
        <f>$B$35</f>
        <v>0.2</v>
      </c>
      <c r="C65" s="24">
        <f t="shared" ref="C65:N65" si="70">C39*C52</f>
        <v>0</v>
      </c>
      <c r="D65" s="24">
        <f t="shared" si="70"/>
        <v>0</v>
      </c>
      <c r="E65" s="24">
        <f t="shared" si="70"/>
        <v>0</v>
      </c>
      <c r="F65" s="24">
        <f t="shared" si="70"/>
        <v>0</v>
      </c>
      <c r="G65" s="24">
        <f t="shared" si="70"/>
        <v>0</v>
      </c>
      <c r="H65" s="24">
        <f t="shared" si="70"/>
        <v>0</v>
      </c>
      <c r="I65" s="24">
        <f t="shared" si="70"/>
        <v>0</v>
      </c>
      <c r="J65" s="24">
        <f t="shared" si="70"/>
        <v>0</v>
      </c>
      <c r="K65" s="24">
        <f t="shared" si="70"/>
        <v>0</v>
      </c>
      <c r="L65" s="24">
        <f t="shared" si="70"/>
        <v>0</v>
      </c>
      <c r="M65" s="24">
        <f t="shared" si="70"/>
        <v>0</v>
      </c>
      <c r="N65" s="24">
        <f t="shared" si="70"/>
        <v>0</v>
      </c>
      <c r="O65" s="24">
        <f>SUM(C65:N65)</f>
        <v>0</v>
      </c>
      <c r="P65" s="24">
        <f t="shared" ref="P65:AA65" si="71">P39*P52</f>
        <v>0</v>
      </c>
      <c r="Q65" s="24">
        <f t="shared" si="71"/>
        <v>0</v>
      </c>
      <c r="R65" s="24">
        <f t="shared" si="71"/>
        <v>0</v>
      </c>
      <c r="S65" s="24">
        <f t="shared" si="71"/>
        <v>0</v>
      </c>
      <c r="T65" s="24">
        <f t="shared" si="71"/>
        <v>0</v>
      </c>
      <c r="U65" s="24">
        <f t="shared" si="71"/>
        <v>0</v>
      </c>
      <c r="V65" s="24">
        <f t="shared" si="71"/>
        <v>0</v>
      </c>
      <c r="W65" s="24">
        <f t="shared" si="71"/>
        <v>0</v>
      </c>
      <c r="X65" s="24">
        <f t="shared" si="71"/>
        <v>0</v>
      </c>
      <c r="Y65" s="24">
        <f t="shared" si="71"/>
        <v>0</v>
      </c>
      <c r="Z65" s="24">
        <f t="shared" si="71"/>
        <v>0</v>
      </c>
      <c r="AA65" s="24">
        <f t="shared" si="71"/>
        <v>0</v>
      </c>
      <c r="AB65" s="24">
        <f>SUM(P65:AA65)</f>
        <v>0</v>
      </c>
      <c r="AC65" s="24">
        <f t="shared" ref="AC65:AN65" si="72">AC39*AC52</f>
        <v>0</v>
      </c>
      <c r="AD65" s="24">
        <f t="shared" si="72"/>
        <v>0</v>
      </c>
      <c r="AE65" s="24">
        <f t="shared" si="72"/>
        <v>0</v>
      </c>
      <c r="AF65" s="24">
        <f t="shared" si="72"/>
        <v>0</v>
      </c>
      <c r="AG65" s="24">
        <f t="shared" si="72"/>
        <v>0</v>
      </c>
      <c r="AH65" s="24">
        <f t="shared" si="72"/>
        <v>0</v>
      </c>
      <c r="AI65" s="24">
        <f t="shared" si="72"/>
        <v>0</v>
      </c>
      <c r="AJ65" s="24">
        <f t="shared" si="72"/>
        <v>0</v>
      </c>
      <c r="AK65" s="24">
        <f t="shared" si="72"/>
        <v>0</v>
      </c>
      <c r="AL65" s="24">
        <f t="shared" si="72"/>
        <v>0</v>
      </c>
      <c r="AM65" s="24">
        <f t="shared" si="72"/>
        <v>0</v>
      </c>
      <c r="AN65" s="24">
        <f t="shared" si="72"/>
        <v>0</v>
      </c>
      <c r="AO65" s="24">
        <f>SUM(AC65:AN65)</f>
        <v>0</v>
      </c>
      <c r="AP65" s="24">
        <f t="shared" ref="AP65:BA65" si="73">AP39*AP52</f>
        <v>0</v>
      </c>
      <c r="AQ65" s="24">
        <f t="shared" si="73"/>
        <v>0</v>
      </c>
      <c r="AR65" s="24">
        <f t="shared" si="73"/>
        <v>0</v>
      </c>
      <c r="AS65" s="24">
        <f t="shared" si="73"/>
        <v>0</v>
      </c>
      <c r="AT65" s="24">
        <f t="shared" si="73"/>
        <v>0</v>
      </c>
      <c r="AU65" s="24">
        <f t="shared" si="73"/>
        <v>0</v>
      </c>
      <c r="AV65" s="24">
        <f t="shared" si="73"/>
        <v>0</v>
      </c>
      <c r="AW65" s="24">
        <f t="shared" si="73"/>
        <v>0</v>
      </c>
      <c r="AX65" s="24">
        <f t="shared" si="73"/>
        <v>0</v>
      </c>
      <c r="AY65" s="24">
        <f t="shared" si="73"/>
        <v>0</v>
      </c>
      <c r="AZ65" s="24">
        <f t="shared" si="73"/>
        <v>0</v>
      </c>
      <c r="BA65" s="24">
        <f t="shared" si="73"/>
        <v>0</v>
      </c>
      <c r="BB65" s="24">
        <f>SUM(AP65:BA65)</f>
        <v>0</v>
      </c>
      <c r="BC65" s="24">
        <f t="shared" ref="BC65:BN65" si="74">BC39*BC52</f>
        <v>0</v>
      </c>
      <c r="BD65" s="24">
        <f t="shared" si="74"/>
        <v>0</v>
      </c>
      <c r="BE65" s="24">
        <f t="shared" si="74"/>
        <v>0</v>
      </c>
      <c r="BF65" s="24">
        <f t="shared" si="74"/>
        <v>0</v>
      </c>
      <c r="BG65" s="24">
        <f t="shared" si="74"/>
        <v>0</v>
      </c>
      <c r="BH65" s="24">
        <f t="shared" si="74"/>
        <v>0</v>
      </c>
      <c r="BI65" s="24">
        <f t="shared" si="74"/>
        <v>0</v>
      </c>
      <c r="BJ65" s="24">
        <f t="shared" si="74"/>
        <v>0</v>
      </c>
      <c r="BK65" s="24">
        <f t="shared" si="74"/>
        <v>0</v>
      </c>
      <c r="BL65" s="24">
        <f t="shared" si="74"/>
        <v>0</v>
      </c>
      <c r="BM65" s="24">
        <f t="shared" si="74"/>
        <v>0</v>
      </c>
      <c r="BN65" s="24">
        <f t="shared" si="74"/>
        <v>0</v>
      </c>
      <c r="BO65" s="24">
        <f>SUM(BC65:BN65)</f>
        <v>0</v>
      </c>
      <c r="BP65" s="24">
        <f t="shared" ref="BP65:CA65" si="75">BP39*BP52</f>
        <v>0</v>
      </c>
      <c r="BQ65" s="24">
        <f t="shared" si="75"/>
        <v>0</v>
      </c>
      <c r="BR65" s="24">
        <f t="shared" si="75"/>
        <v>0</v>
      </c>
      <c r="BS65" s="24">
        <f t="shared" si="75"/>
        <v>0</v>
      </c>
      <c r="BT65" s="24">
        <f t="shared" si="75"/>
        <v>0</v>
      </c>
      <c r="BU65" s="24">
        <f t="shared" si="75"/>
        <v>0</v>
      </c>
      <c r="BV65" s="24">
        <f t="shared" si="75"/>
        <v>0</v>
      </c>
      <c r="BW65" s="24">
        <f t="shared" si="75"/>
        <v>0</v>
      </c>
      <c r="BX65" s="24">
        <f t="shared" si="75"/>
        <v>0</v>
      </c>
      <c r="BY65" s="24">
        <f t="shared" si="75"/>
        <v>0</v>
      </c>
      <c r="BZ65" s="24">
        <f t="shared" si="75"/>
        <v>0</v>
      </c>
      <c r="CA65" s="24">
        <f t="shared" si="75"/>
        <v>0</v>
      </c>
      <c r="CB65" s="24">
        <f>SUM(BP65:CA65)</f>
        <v>0</v>
      </c>
    </row>
    <row r="66" spans="1:80" ht="15" customHeight="1" x14ac:dyDescent="0.2">
      <c r="A66" s="276" t="str">
        <f>$A$40</f>
        <v>(-)</v>
      </c>
      <c r="B66" s="265">
        <f>$B$40</f>
        <v>0.2</v>
      </c>
      <c r="C66" s="24">
        <f t="shared" ref="C66:N66" si="76">C40*C53</f>
        <v>0</v>
      </c>
      <c r="D66" s="24">
        <f t="shared" si="76"/>
        <v>0</v>
      </c>
      <c r="E66" s="24">
        <f t="shared" si="76"/>
        <v>0</v>
      </c>
      <c r="F66" s="24">
        <f t="shared" si="76"/>
        <v>0</v>
      </c>
      <c r="G66" s="24">
        <f t="shared" si="76"/>
        <v>0</v>
      </c>
      <c r="H66" s="24">
        <f t="shared" si="76"/>
        <v>0</v>
      </c>
      <c r="I66" s="24">
        <f t="shared" si="76"/>
        <v>0</v>
      </c>
      <c r="J66" s="24">
        <f t="shared" si="76"/>
        <v>0</v>
      </c>
      <c r="K66" s="24">
        <f t="shared" si="76"/>
        <v>0</v>
      </c>
      <c r="L66" s="24">
        <f t="shared" si="76"/>
        <v>0</v>
      </c>
      <c r="M66" s="24">
        <f t="shared" si="76"/>
        <v>0</v>
      </c>
      <c r="N66" s="24">
        <f t="shared" si="76"/>
        <v>0</v>
      </c>
      <c r="O66" s="24">
        <f t="shared" si="29"/>
        <v>0</v>
      </c>
      <c r="P66" s="24">
        <f t="shared" ref="P66:AA66" si="77">P40*P53</f>
        <v>0</v>
      </c>
      <c r="Q66" s="24">
        <f t="shared" si="77"/>
        <v>0</v>
      </c>
      <c r="R66" s="24">
        <f t="shared" si="77"/>
        <v>0</v>
      </c>
      <c r="S66" s="24">
        <f t="shared" si="77"/>
        <v>0</v>
      </c>
      <c r="T66" s="24">
        <f t="shared" si="77"/>
        <v>0</v>
      </c>
      <c r="U66" s="24">
        <f t="shared" si="77"/>
        <v>0</v>
      </c>
      <c r="V66" s="24">
        <f t="shared" si="77"/>
        <v>0</v>
      </c>
      <c r="W66" s="24">
        <f t="shared" si="77"/>
        <v>0</v>
      </c>
      <c r="X66" s="24">
        <f t="shared" si="77"/>
        <v>0</v>
      </c>
      <c r="Y66" s="24">
        <f t="shared" si="77"/>
        <v>0</v>
      </c>
      <c r="Z66" s="24">
        <f t="shared" si="77"/>
        <v>0</v>
      </c>
      <c r="AA66" s="24">
        <f t="shared" si="77"/>
        <v>0</v>
      </c>
      <c r="AB66" s="24">
        <f t="shared" si="31"/>
        <v>0</v>
      </c>
      <c r="AC66" s="24">
        <f t="shared" ref="AC66:AN66" si="78">AC40*AC53</f>
        <v>0</v>
      </c>
      <c r="AD66" s="24">
        <f t="shared" si="78"/>
        <v>0</v>
      </c>
      <c r="AE66" s="24">
        <f t="shared" si="78"/>
        <v>0</v>
      </c>
      <c r="AF66" s="24">
        <f t="shared" si="78"/>
        <v>0</v>
      </c>
      <c r="AG66" s="24">
        <f t="shared" si="78"/>
        <v>0</v>
      </c>
      <c r="AH66" s="24">
        <f t="shared" si="78"/>
        <v>0</v>
      </c>
      <c r="AI66" s="24">
        <f t="shared" si="78"/>
        <v>0</v>
      </c>
      <c r="AJ66" s="24">
        <f t="shared" si="78"/>
        <v>0</v>
      </c>
      <c r="AK66" s="24">
        <f t="shared" si="78"/>
        <v>0</v>
      </c>
      <c r="AL66" s="24">
        <f t="shared" si="78"/>
        <v>0</v>
      </c>
      <c r="AM66" s="24">
        <f t="shared" si="78"/>
        <v>0</v>
      </c>
      <c r="AN66" s="24">
        <f t="shared" si="78"/>
        <v>0</v>
      </c>
      <c r="AO66" s="24">
        <f t="shared" si="33"/>
        <v>0</v>
      </c>
      <c r="AP66" s="24">
        <f t="shared" ref="AP66:BA66" si="79">AP40*AP53</f>
        <v>0</v>
      </c>
      <c r="AQ66" s="24">
        <f t="shared" si="79"/>
        <v>0</v>
      </c>
      <c r="AR66" s="24">
        <f t="shared" si="79"/>
        <v>0</v>
      </c>
      <c r="AS66" s="24">
        <f t="shared" si="79"/>
        <v>0</v>
      </c>
      <c r="AT66" s="24">
        <f t="shared" si="79"/>
        <v>0</v>
      </c>
      <c r="AU66" s="24">
        <f t="shared" si="79"/>
        <v>0</v>
      </c>
      <c r="AV66" s="24">
        <f t="shared" si="79"/>
        <v>0</v>
      </c>
      <c r="AW66" s="24">
        <f t="shared" si="79"/>
        <v>0</v>
      </c>
      <c r="AX66" s="24">
        <f t="shared" si="79"/>
        <v>0</v>
      </c>
      <c r="AY66" s="24">
        <f t="shared" si="79"/>
        <v>0</v>
      </c>
      <c r="AZ66" s="24">
        <f t="shared" si="79"/>
        <v>0</v>
      </c>
      <c r="BA66" s="24">
        <f t="shared" si="79"/>
        <v>0</v>
      </c>
      <c r="BB66" s="24">
        <f t="shared" si="35"/>
        <v>0</v>
      </c>
      <c r="BC66" s="24">
        <f t="shared" ref="BC66:BN66" si="80">BC40*BC53</f>
        <v>0</v>
      </c>
      <c r="BD66" s="24">
        <f t="shared" si="80"/>
        <v>0</v>
      </c>
      <c r="BE66" s="24">
        <f t="shared" si="80"/>
        <v>0</v>
      </c>
      <c r="BF66" s="24">
        <f t="shared" si="80"/>
        <v>0</v>
      </c>
      <c r="BG66" s="24">
        <f t="shared" si="80"/>
        <v>0</v>
      </c>
      <c r="BH66" s="24">
        <f t="shared" si="80"/>
        <v>0</v>
      </c>
      <c r="BI66" s="24">
        <f t="shared" si="80"/>
        <v>0</v>
      </c>
      <c r="BJ66" s="24">
        <f t="shared" si="80"/>
        <v>0</v>
      </c>
      <c r="BK66" s="24">
        <f t="shared" si="80"/>
        <v>0</v>
      </c>
      <c r="BL66" s="24">
        <f t="shared" si="80"/>
        <v>0</v>
      </c>
      <c r="BM66" s="24">
        <f t="shared" si="80"/>
        <v>0</v>
      </c>
      <c r="BN66" s="24">
        <f t="shared" si="80"/>
        <v>0</v>
      </c>
      <c r="BO66" s="24">
        <f t="shared" si="37"/>
        <v>0</v>
      </c>
      <c r="BP66" s="24">
        <f t="shared" ref="BP66:CA66" si="81">BP40*BP53</f>
        <v>0</v>
      </c>
      <c r="BQ66" s="24">
        <f t="shared" si="81"/>
        <v>0</v>
      </c>
      <c r="BR66" s="24">
        <f t="shared" si="81"/>
        <v>0</v>
      </c>
      <c r="BS66" s="24">
        <f t="shared" si="81"/>
        <v>0</v>
      </c>
      <c r="BT66" s="24">
        <f t="shared" si="81"/>
        <v>0</v>
      </c>
      <c r="BU66" s="24">
        <f t="shared" si="81"/>
        <v>0</v>
      </c>
      <c r="BV66" s="24">
        <f t="shared" si="81"/>
        <v>0</v>
      </c>
      <c r="BW66" s="24">
        <f t="shared" si="81"/>
        <v>0</v>
      </c>
      <c r="BX66" s="24">
        <f t="shared" si="81"/>
        <v>0</v>
      </c>
      <c r="BY66" s="24">
        <f t="shared" si="81"/>
        <v>0</v>
      </c>
      <c r="BZ66" s="24">
        <f t="shared" si="81"/>
        <v>0</v>
      </c>
      <c r="CA66" s="24">
        <f t="shared" si="81"/>
        <v>0</v>
      </c>
      <c r="CB66" s="24">
        <f t="shared" si="39"/>
        <v>0</v>
      </c>
    </row>
    <row r="67" spans="1:80" ht="15" customHeight="1" x14ac:dyDescent="0.2">
      <c r="A67" s="276" t="str">
        <f>$A$41</f>
        <v>(-)</v>
      </c>
      <c r="B67" s="265">
        <f>$B$41</f>
        <v>0.2</v>
      </c>
      <c r="C67" s="24">
        <f t="shared" ref="C67:N67" si="82">C41*C54</f>
        <v>0</v>
      </c>
      <c r="D67" s="24">
        <f t="shared" si="82"/>
        <v>0</v>
      </c>
      <c r="E67" s="24">
        <f t="shared" si="82"/>
        <v>0</v>
      </c>
      <c r="F67" s="24">
        <f t="shared" si="82"/>
        <v>0</v>
      </c>
      <c r="G67" s="24">
        <f t="shared" si="82"/>
        <v>0</v>
      </c>
      <c r="H67" s="24">
        <f t="shared" si="82"/>
        <v>0</v>
      </c>
      <c r="I67" s="24">
        <f t="shared" si="82"/>
        <v>0</v>
      </c>
      <c r="J67" s="24">
        <f t="shared" si="82"/>
        <v>0</v>
      </c>
      <c r="K67" s="24">
        <f t="shared" si="82"/>
        <v>0</v>
      </c>
      <c r="L67" s="24">
        <f t="shared" si="82"/>
        <v>0</v>
      </c>
      <c r="M67" s="24">
        <f t="shared" si="82"/>
        <v>0</v>
      </c>
      <c r="N67" s="24">
        <f t="shared" si="82"/>
        <v>0</v>
      </c>
      <c r="O67" s="24">
        <f t="shared" si="29"/>
        <v>0</v>
      </c>
      <c r="P67" s="24">
        <f t="shared" ref="P67:AA67" si="83">P41*P54</f>
        <v>0</v>
      </c>
      <c r="Q67" s="24">
        <f t="shared" si="83"/>
        <v>0</v>
      </c>
      <c r="R67" s="24">
        <f t="shared" si="83"/>
        <v>0</v>
      </c>
      <c r="S67" s="24">
        <f t="shared" si="83"/>
        <v>0</v>
      </c>
      <c r="T67" s="24">
        <f t="shared" si="83"/>
        <v>0</v>
      </c>
      <c r="U67" s="24">
        <f t="shared" si="83"/>
        <v>0</v>
      </c>
      <c r="V67" s="24">
        <f t="shared" si="83"/>
        <v>0</v>
      </c>
      <c r="W67" s="24">
        <f t="shared" si="83"/>
        <v>0</v>
      </c>
      <c r="X67" s="24">
        <f t="shared" si="83"/>
        <v>0</v>
      </c>
      <c r="Y67" s="24">
        <f t="shared" si="83"/>
        <v>0</v>
      </c>
      <c r="Z67" s="24">
        <f t="shared" si="83"/>
        <v>0</v>
      </c>
      <c r="AA67" s="24">
        <f t="shared" si="83"/>
        <v>0</v>
      </c>
      <c r="AB67" s="24">
        <f t="shared" si="31"/>
        <v>0</v>
      </c>
      <c r="AC67" s="24">
        <f t="shared" ref="AC67:AN67" si="84">AC41*AC54</f>
        <v>0</v>
      </c>
      <c r="AD67" s="24">
        <f t="shared" si="84"/>
        <v>0</v>
      </c>
      <c r="AE67" s="24">
        <f t="shared" si="84"/>
        <v>0</v>
      </c>
      <c r="AF67" s="24">
        <f t="shared" si="84"/>
        <v>0</v>
      </c>
      <c r="AG67" s="24">
        <f t="shared" si="84"/>
        <v>0</v>
      </c>
      <c r="AH67" s="24">
        <f t="shared" si="84"/>
        <v>0</v>
      </c>
      <c r="AI67" s="24">
        <f t="shared" si="84"/>
        <v>0</v>
      </c>
      <c r="AJ67" s="24">
        <f t="shared" si="84"/>
        <v>0</v>
      </c>
      <c r="AK67" s="24">
        <f t="shared" si="84"/>
        <v>0</v>
      </c>
      <c r="AL67" s="24">
        <f t="shared" si="84"/>
        <v>0</v>
      </c>
      <c r="AM67" s="24">
        <f t="shared" si="84"/>
        <v>0</v>
      </c>
      <c r="AN67" s="24">
        <f t="shared" si="84"/>
        <v>0</v>
      </c>
      <c r="AO67" s="24">
        <f t="shared" si="33"/>
        <v>0</v>
      </c>
      <c r="AP67" s="24">
        <f t="shared" ref="AP67:BA67" si="85">AP41*AP54</f>
        <v>0</v>
      </c>
      <c r="AQ67" s="24">
        <f t="shared" si="85"/>
        <v>0</v>
      </c>
      <c r="AR67" s="24">
        <f t="shared" si="85"/>
        <v>0</v>
      </c>
      <c r="AS67" s="24">
        <f t="shared" si="85"/>
        <v>0</v>
      </c>
      <c r="AT67" s="24">
        <f t="shared" si="85"/>
        <v>0</v>
      </c>
      <c r="AU67" s="24">
        <f t="shared" si="85"/>
        <v>0</v>
      </c>
      <c r="AV67" s="24">
        <f t="shared" si="85"/>
        <v>0</v>
      </c>
      <c r="AW67" s="24">
        <f t="shared" si="85"/>
        <v>0</v>
      </c>
      <c r="AX67" s="24">
        <f t="shared" si="85"/>
        <v>0</v>
      </c>
      <c r="AY67" s="24">
        <f t="shared" si="85"/>
        <v>0</v>
      </c>
      <c r="AZ67" s="24">
        <f t="shared" si="85"/>
        <v>0</v>
      </c>
      <c r="BA67" s="24">
        <f t="shared" si="85"/>
        <v>0</v>
      </c>
      <c r="BB67" s="24">
        <f t="shared" si="35"/>
        <v>0</v>
      </c>
      <c r="BC67" s="24">
        <f t="shared" ref="BC67:BN67" si="86">BC41*BC54</f>
        <v>0</v>
      </c>
      <c r="BD67" s="24">
        <f t="shared" si="86"/>
        <v>0</v>
      </c>
      <c r="BE67" s="24">
        <f t="shared" si="86"/>
        <v>0</v>
      </c>
      <c r="BF67" s="24">
        <f t="shared" si="86"/>
        <v>0</v>
      </c>
      <c r="BG67" s="24">
        <f t="shared" si="86"/>
        <v>0</v>
      </c>
      <c r="BH67" s="24">
        <f t="shared" si="86"/>
        <v>0</v>
      </c>
      <c r="BI67" s="24">
        <f t="shared" si="86"/>
        <v>0</v>
      </c>
      <c r="BJ67" s="24">
        <f t="shared" si="86"/>
        <v>0</v>
      </c>
      <c r="BK67" s="24">
        <f t="shared" si="86"/>
        <v>0</v>
      </c>
      <c r="BL67" s="24">
        <f t="shared" si="86"/>
        <v>0</v>
      </c>
      <c r="BM67" s="24">
        <f t="shared" si="86"/>
        <v>0</v>
      </c>
      <c r="BN67" s="24">
        <f t="shared" si="86"/>
        <v>0</v>
      </c>
      <c r="BO67" s="24">
        <f t="shared" si="37"/>
        <v>0</v>
      </c>
      <c r="BP67" s="24">
        <f t="shared" ref="BP67:CA67" si="87">BP41*BP54</f>
        <v>0</v>
      </c>
      <c r="BQ67" s="24">
        <f t="shared" si="87"/>
        <v>0</v>
      </c>
      <c r="BR67" s="24">
        <f t="shared" si="87"/>
        <v>0</v>
      </c>
      <c r="BS67" s="24">
        <f t="shared" si="87"/>
        <v>0</v>
      </c>
      <c r="BT67" s="24">
        <f t="shared" si="87"/>
        <v>0</v>
      </c>
      <c r="BU67" s="24">
        <f t="shared" si="87"/>
        <v>0</v>
      </c>
      <c r="BV67" s="24">
        <f t="shared" si="87"/>
        <v>0</v>
      </c>
      <c r="BW67" s="24">
        <f t="shared" si="87"/>
        <v>0</v>
      </c>
      <c r="BX67" s="24">
        <f t="shared" si="87"/>
        <v>0</v>
      </c>
      <c r="BY67" s="24">
        <f t="shared" si="87"/>
        <v>0</v>
      </c>
      <c r="BZ67" s="24">
        <f t="shared" si="87"/>
        <v>0</v>
      </c>
      <c r="CA67" s="24">
        <f t="shared" si="87"/>
        <v>0</v>
      </c>
      <c r="CB67" s="24">
        <f t="shared" si="39"/>
        <v>0</v>
      </c>
    </row>
    <row r="68" spans="1:80" ht="15" customHeight="1" x14ac:dyDescent="0.2">
      <c r="A68" s="276" t="str">
        <f>$A$42</f>
        <v>(-)</v>
      </c>
      <c r="B68" s="265">
        <f>$B$42</f>
        <v>0.2</v>
      </c>
      <c r="C68" s="25">
        <f t="shared" ref="C68:N68" si="88">C42*C55</f>
        <v>0</v>
      </c>
      <c r="D68" s="24">
        <f t="shared" si="88"/>
        <v>0</v>
      </c>
      <c r="E68" s="24">
        <f t="shared" si="88"/>
        <v>0</v>
      </c>
      <c r="F68" s="24">
        <f t="shared" si="88"/>
        <v>0</v>
      </c>
      <c r="G68" s="24">
        <f t="shared" si="88"/>
        <v>0</v>
      </c>
      <c r="H68" s="24">
        <f t="shared" si="88"/>
        <v>0</v>
      </c>
      <c r="I68" s="24">
        <f t="shared" si="88"/>
        <v>0</v>
      </c>
      <c r="J68" s="24">
        <f t="shared" si="88"/>
        <v>0</v>
      </c>
      <c r="K68" s="24">
        <f t="shared" si="88"/>
        <v>0</v>
      </c>
      <c r="L68" s="24">
        <f t="shared" si="88"/>
        <v>0</v>
      </c>
      <c r="M68" s="24">
        <f>M42*M55</f>
        <v>0</v>
      </c>
      <c r="N68" s="24">
        <f t="shared" si="88"/>
        <v>0</v>
      </c>
      <c r="O68" s="24">
        <f t="shared" si="29"/>
        <v>0</v>
      </c>
      <c r="P68" s="24">
        <f t="shared" ref="P68:AA68" si="89">P42*P55</f>
        <v>0</v>
      </c>
      <c r="Q68" s="24">
        <f t="shared" si="89"/>
        <v>0</v>
      </c>
      <c r="R68" s="24">
        <f t="shared" si="89"/>
        <v>0</v>
      </c>
      <c r="S68" s="24">
        <f t="shared" si="89"/>
        <v>0</v>
      </c>
      <c r="T68" s="24">
        <f t="shared" si="89"/>
        <v>0</v>
      </c>
      <c r="U68" s="24">
        <f t="shared" si="89"/>
        <v>0</v>
      </c>
      <c r="V68" s="24">
        <f t="shared" si="89"/>
        <v>0</v>
      </c>
      <c r="W68" s="24">
        <f t="shared" si="89"/>
        <v>0</v>
      </c>
      <c r="X68" s="24">
        <f t="shared" si="89"/>
        <v>0</v>
      </c>
      <c r="Y68" s="24">
        <f t="shared" si="89"/>
        <v>0</v>
      </c>
      <c r="Z68" s="24">
        <f t="shared" si="89"/>
        <v>0</v>
      </c>
      <c r="AA68" s="24">
        <f t="shared" si="89"/>
        <v>0</v>
      </c>
      <c r="AB68" s="24">
        <f t="shared" si="31"/>
        <v>0</v>
      </c>
      <c r="AC68" s="24">
        <f t="shared" ref="AC68:AN68" si="90">AC42*AC55</f>
        <v>0</v>
      </c>
      <c r="AD68" s="24">
        <f t="shared" si="90"/>
        <v>0</v>
      </c>
      <c r="AE68" s="24">
        <f t="shared" si="90"/>
        <v>0</v>
      </c>
      <c r="AF68" s="24">
        <f t="shared" si="90"/>
        <v>0</v>
      </c>
      <c r="AG68" s="24">
        <f t="shared" si="90"/>
        <v>0</v>
      </c>
      <c r="AH68" s="24">
        <f t="shared" si="90"/>
        <v>0</v>
      </c>
      <c r="AI68" s="24">
        <f t="shared" si="90"/>
        <v>0</v>
      </c>
      <c r="AJ68" s="24">
        <f t="shared" si="90"/>
        <v>0</v>
      </c>
      <c r="AK68" s="24">
        <f t="shared" si="90"/>
        <v>0</v>
      </c>
      <c r="AL68" s="24">
        <f t="shared" si="90"/>
        <v>0</v>
      </c>
      <c r="AM68" s="24">
        <f t="shared" si="90"/>
        <v>0</v>
      </c>
      <c r="AN68" s="24">
        <f t="shared" si="90"/>
        <v>0</v>
      </c>
      <c r="AO68" s="24">
        <f t="shared" si="33"/>
        <v>0</v>
      </c>
      <c r="AP68" s="24">
        <f t="shared" ref="AP68:BA68" si="91">AP42*AP55</f>
        <v>0</v>
      </c>
      <c r="AQ68" s="24">
        <f t="shared" si="91"/>
        <v>0</v>
      </c>
      <c r="AR68" s="24">
        <f t="shared" si="91"/>
        <v>0</v>
      </c>
      <c r="AS68" s="24">
        <f t="shared" si="91"/>
        <v>0</v>
      </c>
      <c r="AT68" s="24">
        <f t="shared" si="91"/>
        <v>0</v>
      </c>
      <c r="AU68" s="24">
        <f t="shared" si="91"/>
        <v>0</v>
      </c>
      <c r="AV68" s="24">
        <f t="shared" si="91"/>
        <v>0</v>
      </c>
      <c r="AW68" s="24">
        <f t="shared" si="91"/>
        <v>0</v>
      </c>
      <c r="AX68" s="24">
        <f t="shared" si="91"/>
        <v>0</v>
      </c>
      <c r="AY68" s="24">
        <f t="shared" si="91"/>
        <v>0</v>
      </c>
      <c r="AZ68" s="24">
        <f t="shared" si="91"/>
        <v>0</v>
      </c>
      <c r="BA68" s="24">
        <f t="shared" si="91"/>
        <v>0</v>
      </c>
      <c r="BB68" s="24">
        <f t="shared" si="35"/>
        <v>0</v>
      </c>
      <c r="BC68" s="24">
        <f t="shared" ref="BC68:BN68" si="92">BC42*BC55</f>
        <v>0</v>
      </c>
      <c r="BD68" s="24">
        <f t="shared" si="92"/>
        <v>0</v>
      </c>
      <c r="BE68" s="24">
        <f t="shared" si="92"/>
        <v>0</v>
      </c>
      <c r="BF68" s="24">
        <f t="shared" si="92"/>
        <v>0</v>
      </c>
      <c r="BG68" s="24">
        <f t="shared" si="92"/>
        <v>0</v>
      </c>
      <c r="BH68" s="24">
        <f t="shared" si="92"/>
        <v>0</v>
      </c>
      <c r="BI68" s="24">
        <f t="shared" si="92"/>
        <v>0</v>
      </c>
      <c r="BJ68" s="24">
        <f t="shared" si="92"/>
        <v>0</v>
      </c>
      <c r="BK68" s="24">
        <f t="shared" si="92"/>
        <v>0</v>
      </c>
      <c r="BL68" s="24">
        <f t="shared" si="92"/>
        <v>0</v>
      </c>
      <c r="BM68" s="24">
        <f t="shared" si="92"/>
        <v>0</v>
      </c>
      <c r="BN68" s="24">
        <f t="shared" si="92"/>
        <v>0</v>
      </c>
      <c r="BO68" s="24">
        <f t="shared" si="37"/>
        <v>0</v>
      </c>
      <c r="BP68" s="24">
        <f t="shared" ref="BP68:CA68" si="93">BP42*BP55</f>
        <v>0</v>
      </c>
      <c r="BQ68" s="24">
        <f t="shared" si="93"/>
        <v>0</v>
      </c>
      <c r="BR68" s="24">
        <f t="shared" si="93"/>
        <v>0</v>
      </c>
      <c r="BS68" s="24">
        <f t="shared" si="93"/>
        <v>0</v>
      </c>
      <c r="BT68" s="24">
        <f t="shared" si="93"/>
        <v>0</v>
      </c>
      <c r="BU68" s="24">
        <f t="shared" si="93"/>
        <v>0</v>
      </c>
      <c r="BV68" s="24">
        <f t="shared" si="93"/>
        <v>0</v>
      </c>
      <c r="BW68" s="24">
        <f t="shared" si="93"/>
        <v>0</v>
      </c>
      <c r="BX68" s="24">
        <f t="shared" si="93"/>
        <v>0</v>
      </c>
      <c r="BY68" s="24">
        <f t="shared" si="93"/>
        <v>0</v>
      </c>
      <c r="BZ68" s="24">
        <f t="shared" si="93"/>
        <v>0</v>
      </c>
      <c r="CA68" s="24">
        <f t="shared" si="93"/>
        <v>0</v>
      </c>
      <c r="CB68" s="24">
        <f t="shared" si="39"/>
        <v>0</v>
      </c>
    </row>
    <row r="69" spans="1:80" ht="15" customHeight="1" x14ac:dyDescent="0.2">
      <c r="A69" s="21" t="s">
        <v>145</v>
      </c>
      <c r="B69" s="21"/>
      <c r="C69" s="26">
        <f>SUM(C59:C68)</f>
        <v>0</v>
      </c>
      <c r="D69" s="26">
        <f t="shared" ref="D69:N69" si="94">SUM(D59:D68)</f>
        <v>0</v>
      </c>
      <c r="E69" s="26">
        <f t="shared" si="94"/>
        <v>0</v>
      </c>
      <c r="F69" s="26">
        <f t="shared" si="94"/>
        <v>0</v>
      </c>
      <c r="G69" s="26">
        <f t="shared" si="94"/>
        <v>0</v>
      </c>
      <c r="H69" s="26">
        <f t="shared" si="94"/>
        <v>0</v>
      </c>
      <c r="I69" s="26">
        <f t="shared" si="94"/>
        <v>0</v>
      </c>
      <c r="J69" s="26">
        <f t="shared" si="94"/>
        <v>0</v>
      </c>
      <c r="K69" s="26">
        <f t="shared" si="94"/>
        <v>35700</v>
      </c>
      <c r="L69" s="26">
        <f t="shared" si="94"/>
        <v>35700</v>
      </c>
      <c r="M69" s="26">
        <f t="shared" si="94"/>
        <v>35700</v>
      </c>
      <c r="N69" s="26">
        <f t="shared" si="94"/>
        <v>35700</v>
      </c>
      <c r="O69" s="26">
        <f>SUM(O59:O68)</f>
        <v>142800</v>
      </c>
      <c r="P69" s="26">
        <f t="shared" ref="P69:AT69" si="95">SUM(P59:P68)</f>
        <v>71400</v>
      </c>
      <c r="Q69" s="26">
        <f t="shared" si="95"/>
        <v>119000</v>
      </c>
      <c r="R69" s="26">
        <f t="shared" si="95"/>
        <v>71400</v>
      </c>
      <c r="S69" s="26">
        <f t="shared" si="95"/>
        <v>35700</v>
      </c>
      <c r="T69" s="26">
        <f t="shared" si="95"/>
        <v>119000</v>
      </c>
      <c r="U69" s="26">
        <f t="shared" si="95"/>
        <v>154700</v>
      </c>
      <c r="V69" s="26">
        <f t="shared" si="95"/>
        <v>35700</v>
      </c>
      <c r="W69" s="26">
        <f t="shared" si="95"/>
        <v>0</v>
      </c>
      <c r="X69" s="26">
        <f t="shared" si="95"/>
        <v>154700</v>
      </c>
      <c r="Y69" s="26">
        <f t="shared" si="95"/>
        <v>119000</v>
      </c>
      <c r="Z69" s="26">
        <f t="shared" si="95"/>
        <v>238000</v>
      </c>
      <c r="AA69" s="26">
        <f t="shared" si="95"/>
        <v>273700</v>
      </c>
      <c r="AB69" s="26">
        <f t="shared" si="95"/>
        <v>1392300</v>
      </c>
      <c r="AC69" s="26">
        <f t="shared" si="95"/>
        <v>148500</v>
      </c>
      <c r="AD69" s="26">
        <f t="shared" si="95"/>
        <v>188100</v>
      </c>
      <c r="AE69" s="26">
        <f t="shared" si="95"/>
        <v>227700</v>
      </c>
      <c r="AF69" s="26">
        <f t="shared" si="95"/>
        <v>198000</v>
      </c>
      <c r="AG69" s="26">
        <f t="shared" si="95"/>
        <v>405900</v>
      </c>
      <c r="AH69" s="26">
        <f t="shared" si="95"/>
        <v>425700</v>
      </c>
      <c r="AI69" s="26">
        <f t="shared" si="95"/>
        <v>356400</v>
      </c>
      <c r="AJ69" s="26">
        <f t="shared" si="95"/>
        <v>277200</v>
      </c>
      <c r="AK69" s="26">
        <f t="shared" si="95"/>
        <v>445500</v>
      </c>
      <c r="AL69" s="26">
        <f t="shared" si="95"/>
        <v>524700</v>
      </c>
      <c r="AM69" s="26">
        <f t="shared" si="95"/>
        <v>524700</v>
      </c>
      <c r="AN69" s="26">
        <f t="shared" si="95"/>
        <v>485100</v>
      </c>
      <c r="AO69" s="26">
        <f t="shared" si="95"/>
        <v>4207500</v>
      </c>
      <c r="AP69" s="26">
        <f t="shared" si="95"/>
        <v>554400</v>
      </c>
      <c r="AQ69" s="26">
        <f t="shared" si="95"/>
        <v>613800</v>
      </c>
      <c r="AR69" s="26">
        <f t="shared" si="95"/>
        <v>633600</v>
      </c>
      <c r="AS69" s="26">
        <f t="shared" si="95"/>
        <v>683100</v>
      </c>
      <c r="AT69" s="26">
        <f t="shared" si="95"/>
        <v>1138500</v>
      </c>
      <c r="AU69" s="26">
        <f t="shared" ref="AU69:BO69" si="96">SUM(AU59:AU68)</f>
        <v>1118700</v>
      </c>
      <c r="AV69" s="26">
        <f t="shared" si="96"/>
        <v>1366200</v>
      </c>
      <c r="AW69" s="26">
        <f t="shared" si="96"/>
        <v>1861200</v>
      </c>
      <c r="AX69" s="26">
        <f t="shared" si="96"/>
        <v>1900800</v>
      </c>
      <c r="AY69" s="26">
        <f t="shared" si="96"/>
        <v>2187900</v>
      </c>
      <c r="AZ69" s="26">
        <f t="shared" si="96"/>
        <v>2158200</v>
      </c>
      <c r="BA69" s="26">
        <f t="shared" si="96"/>
        <v>2564100</v>
      </c>
      <c r="BB69" s="26">
        <f t="shared" si="96"/>
        <v>16780500</v>
      </c>
      <c r="BC69" s="26">
        <f t="shared" si="96"/>
        <v>2575400</v>
      </c>
      <c r="BD69" s="26">
        <f t="shared" si="96"/>
        <v>2994100</v>
      </c>
      <c r="BE69" s="26">
        <f t="shared" si="96"/>
        <v>3476000</v>
      </c>
      <c r="BF69" s="26">
        <f t="shared" si="96"/>
        <v>4155400</v>
      </c>
      <c r="BG69" s="26">
        <f t="shared" si="96"/>
        <v>5530000</v>
      </c>
      <c r="BH69" s="26">
        <f t="shared" si="96"/>
        <v>6288400</v>
      </c>
      <c r="BI69" s="26">
        <f t="shared" si="96"/>
        <v>7742000</v>
      </c>
      <c r="BJ69" s="26">
        <f t="shared" si="96"/>
        <v>9780200</v>
      </c>
      <c r="BK69" s="26">
        <f t="shared" si="96"/>
        <v>11273300</v>
      </c>
      <c r="BL69" s="26">
        <f t="shared" si="96"/>
        <v>13564300</v>
      </c>
      <c r="BM69" s="26">
        <f t="shared" si="96"/>
        <v>15728900</v>
      </c>
      <c r="BN69" s="26">
        <f t="shared" si="96"/>
        <v>19062700</v>
      </c>
      <c r="BO69" s="26">
        <f t="shared" si="96"/>
        <v>102170700</v>
      </c>
      <c r="BP69" s="26">
        <f t="shared" ref="BP69:CB69" si="97">SUM(BP59:BP68)</f>
        <v>16285500</v>
      </c>
      <c r="BQ69" s="26">
        <f t="shared" si="97"/>
        <v>19706500</v>
      </c>
      <c r="BR69" s="26">
        <f t="shared" si="97"/>
        <v>20317000</v>
      </c>
      <c r="BS69" s="26">
        <f t="shared" si="97"/>
        <v>23551000</v>
      </c>
      <c r="BT69" s="26">
        <f t="shared" si="97"/>
        <v>26352333.333333336</v>
      </c>
      <c r="BU69" s="26">
        <f t="shared" si="97"/>
        <v>28163666.666666668</v>
      </c>
      <c r="BV69" s="26">
        <f t="shared" si="97"/>
        <v>31394000</v>
      </c>
      <c r="BW69" s="26">
        <f t="shared" si="97"/>
        <v>36007888.888888896</v>
      </c>
      <c r="BX69" s="26">
        <f t="shared" si="97"/>
        <v>38758500</v>
      </c>
      <c r="BY69" s="26">
        <f t="shared" si="97"/>
        <v>42731944.444444448</v>
      </c>
      <c r="BZ69" s="26">
        <f t="shared" si="97"/>
        <v>47044759.259259269</v>
      </c>
      <c r="CA69" s="26">
        <f t="shared" si="97"/>
        <v>52563092.592592597</v>
      </c>
      <c r="CB69" s="26">
        <f t="shared" si="97"/>
        <v>382876185.18518519</v>
      </c>
    </row>
    <row r="70" spans="1:80" ht="15" customHeight="1" x14ac:dyDescent="0.2">
      <c r="A70" s="4"/>
      <c r="B70" s="5"/>
      <c r="C70" s="6"/>
      <c r="D70" s="6"/>
      <c r="E70" s="6"/>
      <c r="F70" s="6"/>
      <c r="G70" s="6"/>
      <c r="H70" s="6"/>
      <c r="I70" s="6"/>
      <c r="J70" s="6"/>
      <c r="K70" s="6"/>
      <c r="L70" s="6"/>
    </row>
    <row r="71" spans="1:80" s="2" customFormat="1" ht="15" customHeight="1" x14ac:dyDescent="0.2">
      <c r="A71" s="11" t="s">
        <v>423</v>
      </c>
      <c r="B71" s="11"/>
      <c r="C71" s="11"/>
      <c r="D71" s="11"/>
      <c r="E71" s="11"/>
      <c r="F71" s="11"/>
      <c r="G71" s="11"/>
      <c r="H71" s="11"/>
      <c r="I71" s="11"/>
      <c r="J71" s="11"/>
      <c r="K71" s="11"/>
      <c r="L71" s="11"/>
      <c r="M71" s="11"/>
      <c r="N71" s="11"/>
      <c r="O71" s="8"/>
      <c r="P71" s="1"/>
      <c r="Q71" s="1"/>
      <c r="R71" s="1"/>
      <c r="S71" s="1"/>
      <c r="T71" s="1"/>
      <c r="U71" s="1"/>
      <c r="V71" s="1"/>
      <c r="W71" s="1"/>
      <c r="X71" s="1"/>
      <c r="Y71" s="1"/>
      <c r="Z71" s="1"/>
      <c r="AA71" s="1"/>
      <c r="AB71" s="20"/>
      <c r="AC71" s="1"/>
      <c r="AD71" s="1"/>
      <c r="AE71" s="1"/>
      <c r="AF71" s="1"/>
      <c r="AG71" s="1"/>
      <c r="AH71" s="1"/>
      <c r="AI71" s="1"/>
      <c r="AJ71" s="1"/>
      <c r="AK71" s="1"/>
      <c r="AL71" s="1"/>
      <c r="AM71" s="1"/>
      <c r="AN71" s="1"/>
      <c r="AO71" s="20"/>
      <c r="AP71" s="1"/>
      <c r="AQ71" s="1"/>
      <c r="AR71" s="1"/>
      <c r="AS71" s="1"/>
      <c r="AT71" s="1"/>
      <c r="AU71" s="1"/>
      <c r="AV71" s="1"/>
      <c r="AW71" s="1"/>
      <c r="AX71" s="1"/>
      <c r="AY71" s="1"/>
      <c r="AZ71" s="1"/>
      <c r="BA71" s="1"/>
      <c r="BB71" s="20"/>
      <c r="BC71" s="1"/>
      <c r="BD71" s="1"/>
      <c r="BE71" s="1"/>
      <c r="BF71" s="1"/>
      <c r="BG71" s="1"/>
      <c r="BH71" s="1"/>
      <c r="BI71" s="1"/>
      <c r="BJ71" s="1"/>
      <c r="BK71" s="1"/>
      <c r="BL71" s="1"/>
      <c r="BM71" s="1"/>
      <c r="BN71" s="1"/>
      <c r="BO71" s="20"/>
      <c r="BP71" s="1"/>
      <c r="BQ71" s="1"/>
      <c r="BR71" s="1"/>
      <c r="BS71" s="1"/>
      <c r="BT71" s="1"/>
      <c r="BU71" s="1"/>
      <c r="BV71" s="1"/>
      <c r="BW71" s="1"/>
      <c r="BX71" s="1"/>
      <c r="BY71" s="1"/>
      <c r="BZ71" s="1"/>
      <c r="CA71" s="1"/>
      <c r="CB71" s="20"/>
    </row>
    <row r="73" spans="1:80" ht="13.5" customHeight="1" thickBot="1" x14ac:dyDescent="0.25">
      <c r="B73" s="815" t="s">
        <v>119</v>
      </c>
      <c r="C73" s="717" t="str">
        <f>+CONCATENATE($C$12," - ",$C$13)</f>
        <v>Année 1 - 2017</v>
      </c>
      <c r="D73" s="717"/>
      <c r="E73" s="718"/>
      <c r="F73" s="718"/>
      <c r="G73" s="718"/>
      <c r="H73" s="718"/>
      <c r="I73" s="718"/>
      <c r="J73" s="718"/>
      <c r="K73" s="718"/>
      <c r="L73" s="718"/>
      <c r="M73" s="718"/>
      <c r="N73" s="718"/>
      <c r="P73" s="717" t="str">
        <f>+CONCATENATE($E$12," - ",$E$13)</f>
        <v>Année 2 - 2018</v>
      </c>
      <c r="Q73" s="717"/>
      <c r="R73" s="718"/>
      <c r="S73" s="718"/>
      <c r="T73" s="718"/>
      <c r="U73" s="718"/>
      <c r="V73" s="718"/>
      <c r="W73" s="718"/>
      <c r="X73" s="718"/>
      <c r="Y73" s="718"/>
      <c r="Z73" s="718"/>
      <c r="AA73" s="718"/>
      <c r="AC73" s="717" t="str">
        <f>+CONCATENATE($G$12," - ",$G$13)</f>
        <v>Année 3 - 2019</v>
      </c>
      <c r="AD73" s="717"/>
      <c r="AE73" s="718"/>
      <c r="AF73" s="718"/>
      <c r="AG73" s="718"/>
      <c r="AH73" s="718"/>
      <c r="AI73" s="718"/>
      <c r="AJ73" s="718"/>
      <c r="AK73" s="718"/>
      <c r="AL73" s="718"/>
      <c r="AM73" s="718"/>
      <c r="AN73" s="718"/>
      <c r="AP73" s="717" t="str">
        <f>+CONCATENATE($I$12," - ",$I$13)</f>
        <v>Année 4 - 2020</v>
      </c>
      <c r="AQ73" s="717"/>
      <c r="AR73" s="718"/>
      <c r="AS73" s="718"/>
      <c r="AT73" s="718"/>
      <c r="AU73" s="718"/>
      <c r="AV73" s="718"/>
      <c r="AW73" s="718"/>
      <c r="AX73" s="718"/>
      <c r="AY73" s="718"/>
      <c r="AZ73" s="718"/>
      <c r="BA73" s="718"/>
      <c r="BC73" s="717" t="str">
        <f>+CONCATENATE($K$12," - ",$K$13)</f>
        <v>Année 5 - 2021</v>
      </c>
      <c r="BD73" s="717"/>
      <c r="BE73" s="718"/>
      <c r="BF73" s="718"/>
      <c r="BG73" s="718"/>
      <c r="BH73" s="718"/>
      <c r="BI73" s="718"/>
      <c r="BJ73" s="718"/>
      <c r="BK73" s="718"/>
      <c r="BL73" s="718"/>
      <c r="BM73" s="718"/>
      <c r="BN73" s="718"/>
      <c r="BP73" s="717" t="str">
        <f>+CONCATENATE($M$12," - ",$M$13)</f>
        <v>Année 6 - 2022</v>
      </c>
      <c r="BQ73" s="717"/>
      <c r="BR73" s="718"/>
      <c r="BS73" s="718"/>
      <c r="BT73" s="718"/>
      <c r="BU73" s="718"/>
      <c r="BV73" s="718"/>
      <c r="BW73" s="718"/>
      <c r="BX73" s="718"/>
      <c r="BY73" s="718"/>
      <c r="BZ73" s="718"/>
      <c r="CA73" s="718"/>
    </row>
    <row r="74" spans="1:80" ht="13.5" customHeight="1" thickTop="1" thickBot="1" x14ac:dyDescent="0.25">
      <c r="B74" s="815"/>
      <c r="C74" s="267" t="str">
        <f>+CONCATENATE("1/",$C$13)</f>
        <v>1/2017</v>
      </c>
      <c r="D74" s="267" t="str">
        <f>+CONCATENATE("2/",$C$13)</f>
        <v>2/2017</v>
      </c>
      <c r="E74" s="267" t="str">
        <f>+CONCATENATE("3/",$C$13)</f>
        <v>3/2017</v>
      </c>
      <c r="F74" s="267" t="str">
        <f>+CONCATENATE("4/",$C$13)</f>
        <v>4/2017</v>
      </c>
      <c r="G74" s="267" t="str">
        <f>+CONCATENATE("5/",$C$13)</f>
        <v>5/2017</v>
      </c>
      <c r="H74" s="267" t="str">
        <f>+CONCATENATE("6/",$C$13)</f>
        <v>6/2017</v>
      </c>
      <c r="I74" s="267" t="str">
        <f>+CONCATENATE("7/",$C$13)</f>
        <v>7/2017</v>
      </c>
      <c r="J74" s="267" t="str">
        <f>+CONCATENATE("8/",$C$13)</f>
        <v>8/2017</v>
      </c>
      <c r="K74" s="267" t="str">
        <f>+CONCATENATE("9/",$C$13)</f>
        <v>9/2017</v>
      </c>
      <c r="L74" s="267" t="str">
        <f>+CONCATENATE("10/",$C$13)</f>
        <v>10/2017</v>
      </c>
      <c r="M74" s="267" t="str">
        <f>+CONCATENATE("11/",$C$13)</f>
        <v>11/2017</v>
      </c>
      <c r="N74" s="267" t="str">
        <f>+CONCATENATE("12/",$C$13)</f>
        <v>12/2017</v>
      </c>
      <c r="P74" s="267" t="str">
        <f>+CONCATENATE("1/",$E$13)</f>
        <v>1/2018</v>
      </c>
      <c r="Q74" s="267" t="str">
        <f>+CONCATENATE("2/",$E$13)</f>
        <v>2/2018</v>
      </c>
      <c r="R74" s="267" t="str">
        <f>+CONCATENATE("3/",$E$13)</f>
        <v>3/2018</v>
      </c>
      <c r="S74" s="267" t="str">
        <f>+CONCATENATE("4/",$E$13)</f>
        <v>4/2018</v>
      </c>
      <c r="T74" s="267" t="str">
        <f>+CONCATENATE("5/",$E$13)</f>
        <v>5/2018</v>
      </c>
      <c r="U74" s="267" t="str">
        <f>+CONCATENATE("6/",$E$13)</f>
        <v>6/2018</v>
      </c>
      <c r="V74" s="267" t="str">
        <f>+CONCATENATE("7/",$E$13)</f>
        <v>7/2018</v>
      </c>
      <c r="W74" s="267" t="str">
        <f>+CONCATENATE("8/",$E$13)</f>
        <v>8/2018</v>
      </c>
      <c r="X74" s="267" t="str">
        <f>+CONCATENATE("9/",$E$13)</f>
        <v>9/2018</v>
      </c>
      <c r="Y74" s="267" t="str">
        <f>+CONCATENATE("10/",$E$13)</f>
        <v>10/2018</v>
      </c>
      <c r="Z74" s="267" t="str">
        <f>+CONCATENATE("11/",$E$13)</f>
        <v>11/2018</v>
      </c>
      <c r="AA74" s="267" t="str">
        <f>+CONCATENATE("12/",$E$13)</f>
        <v>12/2018</v>
      </c>
      <c r="AC74" s="267" t="str">
        <f>+CONCATENATE("1/",$G$13)</f>
        <v>1/2019</v>
      </c>
      <c r="AD74" s="267" t="str">
        <f>+CONCATENATE("2/",$G$13)</f>
        <v>2/2019</v>
      </c>
      <c r="AE74" s="267" t="str">
        <f>+CONCATENATE("3/",$G$13)</f>
        <v>3/2019</v>
      </c>
      <c r="AF74" s="267" t="str">
        <f>+CONCATENATE("4/",$G$13)</f>
        <v>4/2019</v>
      </c>
      <c r="AG74" s="267" t="str">
        <f>+CONCATENATE("5/",$G$13)</f>
        <v>5/2019</v>
      </c>
      <c r="AH74" s="267" t="str">
        <f>+CONCATENATE("6/",$G$13)</f>
        <v>6/2019</v>
      </c>
      <c r="AI74" s="267" t="str">
        <f>+CONCATENATE("7/",$G$13)</f>
        <v>7/2019</v>
      </c>
      <c r="AJ74" s="267" t="str">
        <f>+CONCATENATE("8/",$G$13)</f>
        <v>8/2019</v>
      </c>
      <c r="AK74" s="267" t="str">
        <f>+CONCATENATE("9/",$G$13)</f>
        <v>9/2019</v>
      </c>
      <c r="AL74" s="267" t="str">
        <f>+CONCATENATE("10/",$G$13)</f>
        <v>10/2019</v>
      </c>
      <c r="AM74" s="267" t="str">
        <f>+CONCATENATE("11/",$G$13)</f>
        <v>11/2019</v>
      </c>
      <c r="AN74" s="267" t="str">
        <f>+CONCATENATE("12/",$G$13)</f>
        <v>12/2019</v>
      </c>
      <c r="AP74" s="267" t="str">
        <f>+CONCATENATE("1/",$I$13)</f>
        <v>1/2020</v>
      </c>
      <c r="AQ74" s="267" t="str">
        <f>+CONCATENATE("2/",$I$13)</f>
        <v>2/2020</v>
      </c>
      <c r="AR74" s="267" t="str">
        <f>+CONCATENATE("3/",$I$13)</f>
        <v>3/2020</v>
      </c>
      <c r="AS74" s="267" t="str">
        <f>+CONCATENATE("4/",$I$13)</f>
        <v>4/2020</v>
      </c>
      <c r="AT74" s="267" t="str">
        <f>+CONCATENATE("5/",$I$13)</f>
        <v>5/2020</v>
      </c>
      <c r="AU74" s="267" t="str">
        <f>+CONCATENATE("6/",$I$13)</f>
        <v>6/2020</v>
      </c>
      <c r="AV74" s="267" t="str">
        <f>+CONCATENATE("7/",$I$13)</f>
        <v>7/2020</v>
      </c>
      <c r="AW74" s="267" t="str">
        <f>+CONCATENATE("8/",$I$13)</f>
        <v>8/2020</v>
      </c>
      <c r="AX74" s="267" t="str">
        <f>+CONCATENATE("9/",$I$13)</f>
        <v>9/2020</v>
      </c>
      <c r="AY74" s="267" t="str">
        <f>+CONCATENATE("10/",$I$13)</f>
        <v>10/2020</v>
      </c>
      <c r="AZ74" s="267" t="str">
        <f>+CONCATENATE("11/",$I$13)</f>
        <v>11/2020</v>
      </c>
      <c r="BA74" s="267" t="str">
        <f>+CONCATENATE("12/",$I$13)</f>
        <v>12/2020</v>
      </c>
      <c r="BC74" s="267" t="str">
        <f>+CONCATENATE("1/",$K$13)</f>
        <v>1/2021</v>
      </c>
      <c r="BD74" s="267" t="str">
        <f>+CONCATENATE("2/",$K$13)</f>
        <v>2/2021</v>
      </c>
      <c r="BE74" s="267" t="str">
        <f>+CONCATENATE("3/",$K$13)</f>
        <v>3/2021</v>
      </c>
      <c r="BF74" s="267" t="str">
        <f>+CONCATENATE("4/",$K$13)</f>
        <v>4/2021</v>
      </c>
      <c r="BG74" s="267" t="str">
        <f>+CONCATENATE("5/",$K$13)</f>
        <v>5/2021</v>
      </c>
      <c r="BH74" s="267" t="str">
        <f>+CONCATENATE("6/",$K$13)</f>
        <v>6/2021</v>
      </c>
      <c r="BI74" s="267" t="str">
        <f>+CONCATENATE("7/",$K$13)</f>
        <v>7/2021</v>
      </c>
      <c r="BJ74" s="267" t="str">
        <f>+CONCATENATE("8/",$K$13)</f>
        <v>8/2021</v>
      </c>
      <c r="BK74" s="267" t="str">
        <f>+CONCATENATE("9/",$K$13)</f>
        <v>9/2021</v>
      </c>
      <c r="BL74" s="267" t="str">
        <f>+CONCATENATE("10/",$K$13)</f>
        <v>10/2021</v>
      </c>
      <c r="BM74" s="267" t="str">
        <f>+CONCATENATE("11/",$K$13)</f>
        <v>11/2021</v>
      </c>
      <c r="BN74" s="267" t="str">
        <f>+CONCATENATE("12/",$K$13)</f>
        <v>12/2021</v>
      </c>
      <c r="BP74" s="267" t="str">
        <f>+CONCATENATE("1/",$M$13)</f>
        <v>1/2022</v>
      </c>
      <c r="BQ74" s="267" t="str">
        <f>+CONCATENATE("2/",$M$13)</f>
        <v>2/2022</v>
      </c>
      <c r="BR74" s="267" t="str">
        <f>+CONCATENATE("3/",$M$13)</f>
        <v>3/2022</v>
      </c>
      <c r="BS74" s="267" t="str">
        <f>+CONCATENATE("4/",$M$13)</f>
        <v>4/2022</v>
      </c>
      <c r="BT74" s="267" t="str">
        <f>+CONCATENATE("5/",$M$13)</f>
        <v>5/2022</v>
      </c>
      <c r="BU74" s="267" t="str">
        <f>+CONCATENATE("6/",$M$13)</f>
        <v>6/2022</v>
      </c>
      <c r="BV74" s="267" t="str">
        <f>+CONCATENATE("7/",$M$13)</f>
        <v>7/2022</v>
      </c>
      <c r="BW74" s="267" t="str">
        <f>+CONCATENATE("8/",$M$13)</f>
        <v>8/2022</v>
      </c>
      <c r="BX74" s="267" t="str">
        <f>+CONCATENATE("9/",$M$13)</f>
        <v>9/2022</v>
      </c>
      <c r="BY74" s="267" t="str">
        <f>+CONCATENATE("10/",$M$13)</f>
        <v>10/2022</v>
      </c>
      <c r="BZ74" s="267" t="str">
        <f>+CONCATENATE("11/",$M$13)</f>
        <v>11/2022</v>
      </c>
      <c r="CA74" s="267" t="str">
        <f>+CONCATENATE("12/",$M$13)</f>
        <v>12/2022</v>
      </c>
    </row>
    <row r="75" spans="1:80" ht="15" customHeight="1" thickTop="1" x14ac:dyDescent="0.2"/>
    <row r="76" spans="1:80" ht="15" customHeight="1" x14ac:dyDescent="0.2">
      <c r="A76" s="115" t="s">
        <v>415</v>
      </c>
      <c r="B76" s="8"/>
    </row>
    <row r="77" spans="1:80" ht="15" customHeight="1" x14ac:dyDescent="0.2">
      <c r="A77" s="8"/>
      <c r="B77" s="8"/>
      <c r="O77" s="20"/>
    </row>
    <row r="78" spans="1:80" s="270" customFormat="1" ht="15" customHeight="1" x14ac:dyDescent="0.2">
      <c r="A78" s="276" t="str">
        <f>$A$33</f>
        <v>Preuve de concept</v>
      </c>
      <c r="B78" s="291">
        <f>$B$33</f>
        <v>0.2</v>
      </c>
      <c r="C78" s="268"/>
      <c r="D78" s="268"/>
      <c r="E78" s="268"/>
      <c r="F78" s="268"/>
      <c r="G78" s="268"/>
      <c r="H78" s="268"/>
      <c r="I78" s="268"/>
      <c r="J78" s="268"/>
      <c r="K78" s="268"/>
      <c r="L78" s="268"/>
      <c r="M78" s="268"/>
      <c r="N78" s="268"/>
      <c r="O78" s="269"/>
      <c r="P78" s="268"/>
      <c r="Q78" s="268"/>
      <c r="R78" s="268"/>
      <c r="S78" s="268"/>
      <c r="T78" s="268"/>
      <c r="U78" s="268"/>
      <c r="V78" s="268"/>
      <c r="W78" s="268"/>
      <c r="X78" s="268"/>
      <c r="Y78" s="268"/>
      <c r="Z78" s="268"/>
      <c r="AA78" s="268"/>
      <c r="AC78" s="268"/>
      <c r="AD78" s="268"/>
      <c r="AE78" s="268"/>
      <c r="AF78" s="268"/>
      <c r="AG78" s="268"/>
      <c r="AH78" s="268"/>
      <c r="AI78" s="268"/>
      <c r="AJ78" s="268"/>
      <c r="AK78" s="268"/>
      <c r="AL78" s="268"/>
      <c r="AM78" s="268"/>
      <c r="AN78" s="268"/>
      <c r="AP78" s="268"/>
      <c r="AQ78" s="268"/>
      <c r="AR78" s="268"/>
      <c r="AS78" s="268"/>
      <c r="AT78" s="268"/>
      <c r="AU78" s="268"/>
      <c r="AV78" s="268"/>
      <c r="AW78" s="268"/>
      <c r="AX78" s="268"/>
      <c r="AY78" s="268"/>
      <c r="AZ78" s="268"/>
      <c r="BA78" s="268"/>
      <c r="BC78" s="268"/>
      <c r="BD78" s="268"/>
      <c r="BE78" s="268"/>
      <c r="BF78" s="268"/>
      <c r="BG78" s="268"/>
      <c r="BH78" s="268"/>
      <c r="BI78" s="268"/>
      <c r="BJ78" s="268"/>
      <c r="BK78" s="268"/>
      <c r="BL78" s="268"/>
      <c r="BM78" s="268"/>
      <c r="BN78" s="268"/>
      <c r="BP78" s="268"/>
      <c r="BQ78" s="268"/>
      <c r="BR78" s="268"/>
      <c r="BS78" s="268"/>
      <c r="BT78" s="268"/>
      <c r="BU78" s="268"/>
      <c r="BV78" s="268"/>
      <c r="BW78" s="268"/>
      <c r="BX78" s="268"/>
      <c r="BY78" s="268"/>
      <c r="BZ78" s="268"/>
      <c r="CA78" s="268"/>
    </row>
    <row r="79" spans="1:80" s="270" customFormat="1" ht="15" customHeight="1" x14ac:dyDescent="0.2">
      <c r="A79" s="276" t="str">
        <f>$A$34</f>
        <v>Redevance porte-à-porte (Indus.)</v>
      </c>
      <c r="B79" s="291">
        <f>$B$34</f>
        <v>0.2</v>
      </c>
      <c r="C79" s="268"/>
      <c r="D79" s="268"/>
      <c r="E79" s="268"/>
      <c r="F79" s="268"/>
      <c r="G79" s="268"/>
      <c r="H79" s="268"/>
      <c r="I79" s="268"/>
      <c r="J79" s="268"/>
      <c r="K79" s="268"/>
      <c r="L79" s="268"/>
      <c r="M79" s="268"/>
      <c r="N79" s="268"/>
      <c r="O79" s="269"/>
      <c r="P79" s="268"/>
      <c r="Q79" s="268"/>
      <c r="R79" s="268"/>
      <c r="S79" s="268"/>
      <c r="T79" s="268"/>
      <c r="U79" s="268"/>
      <c r="V79" s="268"/>
      <c r="W79" s="268"/>
      <c r="X79" s="268"/>
      <c r="Y79" s="268"/>
      <c r="Z79" s="268"/>
      <c r="AA79" s="268"/>
      <c r="AC79" s="268"/>
      <c r="AD79" s="268"/>
      <c r="AE79" s="268"/>
      <c r="AF79" s="268"/>
      <c r="AG79" s="268"/>
      <c r="AH79" s="268"/>
      <c r="AI79" s="268"/>
      <c r="AJ79" s="268"/>
      <c r="AK79" s="268"/>
      <c r="AL79" s="268"/>
      <c r="AM79" s="268"/>
      <c r="AN79" s="268"/>
      <c r="AP79" s="268"/>
      <c r="AQ79" s="268"/>
      <c r="AR79" s="268"/>
      <c r="AS79" s="268"/>
      <c r="AT79" s="268"/>
      <c r="AU79" s="268"/>
      <c r="AV79" s="268"/>
      <c r="AW79" s="268"/>
      <c r="AX79" s="268"/>
      <c r="AY79" s="268"/>
      <c r="AZ79" s="268"/>
      <c r="BA79" s="268"/>
      <c r="BC79" s="268"/>
      <c r="BD79" s="268"/>
      <c r="BE79" s="268"/>
      <c r="BF79" s="268"/>
      <c r="BG79" s="268"/>
      <c r="BH79" s="268"/>
      <c r="BI79" s="268"/>
      <c r="BJ79" s="268"/>
      <c r="BK79" s="268"/>
      <c r="BL79" s="268"/>
      <c r="BM79" s="268"/>
      <c r="BN79" s="268"/>
      <c r="BP79" s="268"/>
      <c r="BQ79" s="268"/>
      <c r="BR79" s="268"/>
      <c r="BS79" s="268"/>
      <c r="BT79" s="268"/>
      <c r="BU79" s="268"/>
      <c r="BV79" s="268"/>
      <c r="BW79" s="268"/>
      <c r="BX79" s="268"/>
      <c r="BY79" s="268"/>
      <c r="BZ79" s="268"/>
      <c r="CA79" s="268"/>
    </row>
    <row r="80" spans="1:80" s="270" customFormat="1" ht="15" customHeight="1" x14ac:dyDescent="0.2">
      <c r="A80" s="276" t="str">
        <f>$A$35</f>
        <v>Redevance virale</v>
      </c>
      <c r="B80" s="291">
        <f>$B$35</f>
        <v>0.2</v>
      </c>
      <c r="C80" s="268"/>
      <c r="D80" s="268"/>
      <c r="E80" s="268"/>
      <c r="F80" s="268"/>
      <c r="G80" s="268"/>
      <c r="H80" s="268"/>
      <c r="I80" s="268"/>
      <c r="J80" s="268"/>
      <c r="K80" s="268"/>
      <c r="L80" s="268"/>
      <c r="M80" s="268"/>
      <c r="N80" s="268"/>
      <c r="O80" s="269"/>
      <c r="P80" s="268"/>
      <c r="Q80" s="268"/>
      <c r="R80" s="268"/>
      <c r="S80" s="268"/>
      <c r="T80" s="268"/>
      <c r="U80" s="268"/>
      <c r="V80" s="268"/>
      <c r="W80" s="268"/>
      <c r="X80" s="268"/>
      <c r="Y80" s="268"/>
      <c r="Z80" s="268"/>
      <c r="AA80" s="268"/>
      <c r="AC80" s="268"/>
      <c r="AD80" s="268"/>
      <c r="AE80" s="268"/>
      <c r="AF80" s="268"/>
      <c r="AG80" s="268"/>
      <c r="AH80" s="268"/>
      <c r="AI80" s="268"/>
      <c r="AJ80" s="268"/>
      <c r="AK80" s="268"/>
      <c r="AL80" s="268"/>
      <c r="AM80" s="268"/>
      <c r="AN80" s="268"/>
      <c r="AP80" s="268"/>
      <c r="AQ80" s="268"/>
      <c r="AR80" s="268"/>
      <c r="AS80" s="268"/>
      <c r="AT80" s="268"/>
      <c r="AU80" s="268"/>
      <c r="AV80" s="268"/>
      <c r="AW80" s="268"/>
      <c r="AX80" s="268"/>
      <c r="AY80" s="268"/>
      <c r="AZ80" s="268"/>
      <c r="BA80" s="268"/>
      <c r="BC80" s="268"/>
      <c r="BD80" s="268"/>
      <c r="BE80" s="268"/>
      <c r="BF80" s="268"/>
      <c r="BG80" s="268"/>
      <c r="BH80" s="268"/>
      <c r="BI80" s="268"/>
      <c r="BJ80" s="268"/>
      <c r="BK80" s="268"/>
      <c r="BL80" s="268"/>
      <c r="BM80" s="268"/>
      <c r="BN80" s="268"/>
      <c r="BP80" s="268"/>
      <c r="BQ80" s="268"/>
      <c r="BR80" s="268"/>
      <c r="BS80" s="268"/>
      <c r="BT80" s="268"/>
      <c r="BU80" s="268"/>
      <c r="BV80" s="268"/>
      <c r="BW80" s="268"/>
      <c r="BX80" s="268"/>
      <c r="BY80" s="268"/>
      <c r="BZ80" s="268"/>
      <c r="CA80" s="268"/>
    </row>
    <row r="81" spans="1:79" s="270" customFormat="1" ht="15" customHeight="1" x14ac:dyDescent="0.2">
      <c r="A81" s="276" t="str">
        <f>$A$36</f>
        <v>Reconduction redevance (Vir ou PaP)</v>
      </c>
      <c r="B81" s="291">
        <f>$B$35</f>
        <v>0.2</v>
      </c>
      <c r="C81" s="268"/>
      <c r="D81" s="268"/>
      <c r="E81" s="268"/>
      <c r="F81" s="268"/>
      <c r="G81" s="268"/>
      <c r="H81" s="268"/>
      <c r="I81" s="268"/>
      <c r="J81" s="268"/>
      <c r="K81" s="268"/>
      <c r="L81" s="268"/>
      <c r="M81" s="268"/>
      <c r="N81" s="268"/>
      <c r="O81" s="269"/>
      <c r="P81" s="268"/>
      <c r="Q81" s="268"/>
      <c r="R81" s="268"/>
      <c r="S81" s="268"/>
      <c r="T81" s="268"/>
      <c r="U81" s="268"/>
      <c r="V81" s="268"/>
      <c r="W81" s="268"/>
      <c r="X81" s="268"/>
      <c r="Y81" s="268"/>
      <c r="Z81" s="268"/>
      <c r="AA81" s="268"/>
      <c r="AC81" s="268"/>
      <c r="AD81" s="268"/>
      <c r="AE81" s="268"/>
      <c r="AF81" s="268"/>
      <c r="AG81" s="268"/>
      <c r="AH81" s="268"/>
      <c r="AI81" s="268"/>
      <c r="AJ81" s="268"/>
      <c r="AK81" s="268"/>
      <c r="AL81" s="268"/>
      <c r="AM81" s="268"/>
      <c r="AN81" s="268"/>
      <c r="AP81" s="268"/>
      <c r="AQ81" s="268"/>
      <c r="AR81" s="268"/>
      <c r="AS81" s="268"/>
      <c r="AT81" s="268"/>
      <c r="AU81" s="268"/>
      <c r="AV81" s="268"/>
      <c r="AW81" s="268"/>
      <c r="AX81" s="268"/>
      <c r="AY81" s="268"/>
      <c r="AZ81" s="268"/>
      <c r="BA81" s="268"/>
      <c r="BC81" s="268"/>
      <c r="BD81" s="268"/>
      <c r="BE81" s="268"/>
      <c r="BF81" s="268"/>
      <c r="BG81" s="268"/>
      <c r="BH81" s="268"/>
      <c r="BI81" s="268"/>
      <c r="BJ81" s="268"/>
      <c r="BK81" s="268"/>
      <c r="BL81" s="268"/>
      <c r="BM81" s="268"/>
      <c r="BN81" s="268"/>
      <c r="BP81" s="268"/>
      <c r="BQ81" s="268"/>
      <c r="BR81" s="268"/>
      <c r="BS81" s="268"/>
      <c r="BT81" s="268"/>
      <c r="BU81" s="268"/>
      <c r="BV81" s="268"/>
      <c r="BW81" s="268"/>
      <c r="BX81" s="268"/>
      <c r="BY81" s="268"/>
      <c r="BZ81" s="268"/>
      <c r="CA81" s="268"/>
    </row>
    <row r="82" spans="1:79" s="270" customFormat="1" ht="15" customHeight="1" x14ac:dyDescent="0.2">
      <c r="A82" s="276" t="str">
        <f>$A$37</f>
        <v>(-)</v>
      </c>
      <c r="B82" s="291">
        <f>$B$35</f>
        <v>0.2</v>
      </c>
      <c r="C82" s="268"/>
      <c r="D82" s="268"/>
      <c r="E82" s="268"/>
      <c r="F82" s="268"/>
      <c r="G82" s="268"/>
      <c r="H82" s="268"/>
      <c r="I82" s="268"/>
      <c r="J82" s="268"/>
      <c r="K82" s="268"/>
      <c r="L82" s="268"/>
      <c r="M82" s="268"/>
      <c r="N82" s="268"/>
      <c r="O82" s="269"/>
      <c r="P82" s="268"/>
      <c r="Q82" s="268"/>
      <c r="R82" s="268"/>
      <c r="S82" s="268"/>
      <c r="T82" s="268"/>
      <c r="U82" s="268"/>
      <c r="V82" s="268"/>
      <c r="W82" s="268"/>
      <c r="X82" s="268"/>
      <c r="Y82" s="268"/>
      <c r="Z82" s="268"/>
      <c r="AA82" s="268"/>
      <c r="AC82" s="268"/>
      <c r="AD82" s="268"/>
      <c r="AE82" s="268"/>
      <c r="AF82" s="268"/>
      <c r="AG82" s="268"/>
      <c r="AH82" s="268"/>
      <c r="AI82" s="268"/>
      <c r="AJ82" s="268"/>
      <c r="AK82" s="268"/>
      <c r="AL82" s="268"/>
      <c r="AM82" s="268"/>
      <c r="AN82" s="268"/>
      <c r="AP82" s="268"/>
      <c r="AQ82" s="268"/>
      <c r="AR82" s="268"/>
      <c r="AS82" s="268"/>
      <c r="AT82" s="268"/>
      <c r="AU82" s="268"/>
      <c r="AV82" s="268"/>
      <c r="AW82" s="268"/>
      <c r="AX82" s="268"/>
      <c r="AY82" s="268"/>
      <c r="AZ82" s="268"/>
      <c r="BA82" s="268"/>
      <c r="BC82" s="268"/>
      <c r="BD82" s="268"/>
      <c r="BE82" s="268"/>
      <c r="BF82" s="268"/>
      <c r="BG82" s="268"/>
      <c r="BH82" s="268"/>
      <c r="BI82" s="268"/>
      <c r="BJ82" s="268"/>
      <c r="BK82" s="268"/>
      <c r="BL82" s="268"/>
      <c r="BM82" s="268"/>
      <c r="BN82" s="268"/>
      <c r="BP82" s="268"/>
      <c r="BQ82" s="268"/>
      <c r="BR82" s="268"/>
      <c r="BS82" s="268"/>
      <c r="BT82" s="268"/>
      <c r="BU82" s="268"/>
      <c r="BV82" s="268"/>
      <c r="BW82" s="268"/>
      <c r="BX82" s="268"/>
      <c r="BY82" s="268"/>
      <c r="BZ82" s="268"/>
      <c r="CA82" s="268"/>
    </row>
    <row r="83" spans="1:79" s="270" customFormat="1" ht="15" customHeight="1" x14ac:dyDescent="0.2">
      <c r="A83" s="276" t="str">
        <f>$A$38</f>
        <v>(-)</v>
      </c>
      <c r="B83" s="291">
        <f>$B$35</f>
        <v>0.2</v>
      </c>
      <c r="C83" s="268"/>
      <c r="D83" s="268"/>
      <c r="E83" s="268"/>
      <c r="F83" s="268"/>
      <c r="G83" s="268"/>
      <c r="H83" s="268"/>
      <c r="I83" s="268"/>
      <c r="J83" s="268"/>
      <c r="K83" s="268"/>
      <c r="L83" s="268"/>
      <c r="M83" s="268"/>
      <c r="N83" s="268"/>
      <c r="O83" s="269"/>
      <c r="P83" s="268"/>
      <c r="Q83" s="268"/>
      <c r="R83" s="268"/>
      <c r="S83" s="268"/>
      <c r="T83" s="268"/>
      <c r="U83" s="268"/>
      <c r="V83" s="268"/>
      <c r="W83" s="268"/>
      <c r="X83" s="268"/>
      <c r="Y83" s="268"/>
      <c r="Z83" s="268"/>
      <c r="AA83" s="268"/>
      <c r="AC83" s="268"/>
      <c r="AD83" s="268"/>
      <c r="AE83" s="268"/>
      <c r="AF83" s="268"/>
      <c r="AG83" s="268"/>
      <c r="AH83" s="268"/>
      <c r="AI83" s="268"/>
      <c r="AJ83" s="268"/>
      <c r="AK83" s="268"/>
      <c r="AL83" s="268"/>
      <c r="AM83" s="268"/>
      <c r="AN83" s="268"/>
      <c r="AP83" s="268"/>
      <c r="AQ83" s="268"/>
      <c r="AR83" s="268"/>
      <c r="AS83" s="268"/>
      <c r="AT83" s="268"/>
      <c r="AU83" s="268"/>
      <c r="AV83" s="268"/>
      <c r="AW83" s="268"/>
      <c r="AX83" s="268"/>
      <c r="AY83" s="268"/>
      <c r="AZ83" s="268"/>
      <c r="BA83" s="268"/>
      <c r="BC83" s="268"/>
      <c r="BD83" s="268"/>
      <c r="BE83" s="268"/>
      <c r="BF83" s="268"/>
      <c r="BG83" s="268"/>
      <c r="BH83" s="268"/>
      <c r="BI83" s="268"/>
      <c r="BJ83" s="268"/>
      <c r="BK83" s="268"/>
      <c r="BL83" s="268"/>
      <c r="BM83" s="268"/>
      <c r="BN83" s="268"/>
      <c r="BP83" s="268"/>
      <c r="BQ83" s="268"/>
      <c r="BR83" s="268"/>
      <c r="BS83" s="268"/>
      <c r="BT83" s="268"/>
      <c r="BU83" s="268"/>
      <c r="BV83" s="268"/>
      <c r="BW83" s="268"/>
      <c r="BX83" s="268"/>
      <c r="BY83" s="268"/>
      <c r="BZ83" s="268"/>
      <c r="CA83" s="268"/>
    </row>
    <row r="84" spans="1:79" s="270" customFormat="1" ht="15" customHeight="1" x14ac:dyDescent="0.2">
      <c r="A84" s="276" t="str">
        <f>$A$39</f>
        <v>(-)</v>
      </c>
      <c r="B84" s="291">
        <f>$B$35</f>
        <v>0.2</v>
      </c>
      <c r="C84" s="268"/>
      <c r="D84" s="268"/>
      <c r="E84" s="268"/>
      <c r="F84" s="268"/>
      <c r="G84" s="268"/>
      <c r="H84" s="268"/>
      <c r="I84" s="268"/>
      <c r="J84" s="268"/>
      <c r="K84" s="268"/>
      <c r="L84" s="268"/>
      <c r="M84" s="268"/>
      <c r="N84" s="268"/>
      <c r="O84" s="269"/>
      <c r="P84" s="268"/>
      <c r="Q84" s="268"/>
      <c r="R84" s="268"/>
      <c r="S84" s="268"/>
      <c r="T84" s="268"/>
      <c r="U84" s="268"/>
      <c r="V84" s="268"/>
      <c r="W84" s="268"/>
      <c r="X84" s="268"/>
      <c r="Y84" s="268"/>
      <c r="Z84" s="268"/>
      <c r="AA84" s="268"/>
      <c r="AC84" s="268"/>
      <c r="AD84" s="268"/>
      <c r="AE84" s="268"/>
      <c r="AF84" s="268"/>
      <c r="AG84" s="268"/>
      <c r="AH84" s="268"/>
      <c r="AI84" s="268"/>
      <c r="AJ84" s="268"/>
      <c r="AK84" s="268"/>
      <c r="AL84" s="268"/>
      <c r="AM84" s="268"/>
      <c r="AN84" s="268"/>
      <c r="AP84" s="268"/>
      <c r="AQ84" s="268"/>
      <c r="AR84" s="268"/>
      <c r="AS84" s="268"/>
      <c r="AT84" s="268"/>
      <c r="AU84" s="268"/>
      <c r="AV84" s="268"/>
      <c r="AW84" s="268"/>
      <c r="AX84" s="268"/>
      <c r="AY84" s="268"/>
      <c r="AZ84" s="268"/>
      <c r="BA84" s="268"/>
      <c r="BC84" s="268"/>
      <c r="BD84" s="268"/>
      <c r="BE84" s="268"/>
      <c r="BF84" s="268"/>
      <c r="BG84" s="268"/>
      <c r="BH84" s="268"/>
      <c r="BI84" s="268"/>
      <c r="BJ84" s="268"/>
      <c r="BK84" s="268"/>
      <c r="BL84" s="268"/>
      <c r="BM84" s="268"/>
      <c r="BN84" s="268"/>
      <c r="BP84" s="268"/>
      <c r="BQ84" s="268"/>
      <c r="BR84" s="268"/>
      <c r="BS84" s="268"/>
      <c r="BT84" s="268"/>
      <c r="BU84" s="268"/>
      <c r="BV84" s="268"/>
      <c r="BW84" s="268"/>
      <c r="BX84" s="268"/>
      <c r="BY84" s="268"/>
      <c r="BZ84" s="268"/>
      <c r="CA84" s="268"/>
    </row>
    <row r="85" spans="1:79" s="270" customFormat="1" ht="15" customHeight="1" x14ac:dyDescent="0.2">
      <c r="A85" s="276" t="str">
        <f>$A$40</f>
        <v>(-)</v>
      </c>
      <c r="B85" s="291">
        <f>$B$40</f>
        <v>0.2</v>
      </c>
      <c r="C85" s="268"/>
      <c r="D85" s="268"/>
      <c r="E85" s="268"/>
      <c r="F85" s="268"/>
      <c r="G85" s="268"/>
      <c r="H85" s="268"/>
      <c r="I85" s="268"/>
      <c r="J85" s="268"/>
      <c r="K85" s="268"/>
      <c r="L85" s="268"/>
      <c r="M85" s="268"/>
      <c r="N85" s="268"/>
      <c r="O85" s="269"/>
      <c r="P85" s="268"/>
      <c r="Q85" s="268"/>
      <c r="R85" s="268"/>
      <c r="S85" s="268"/>
      <c r="T85" s="268"/>
      <c r="U85" s="268"/>
      <c r="V85" s="268"/>
      <c r="W85" s="268"/>
      <c r="X85" s="268"/>
      <c r="Y85" s="268"/>
      <c r="Z85" s="268"/>
      <c r="AA85" s="268"/>
      <c r="AC85" s="268"/>
      <c r="AD85" s="268"/>
      <c r="AE85" s="268"/>
      <c r="AF85" s="268"/>
      <c r="AG85" s="268"/>
      <c r="AH85" s="268"/>
      <c r="AI85" s="268"/>
      <c r="AJ85" s="268"/>
      <c r="AK85" s="268"/>
      <c r="AL85" s="268"/>
      <c r="AM85" s="268"/>
      <c r="AN85" s="268"/>
      <c r="AP85" s="268"/>
      <c r="AQ85" s="268"/>
      <c r="AR85" s="268"/>
      <c r="AS85" s="268"/>
      <c r="AT85" s="268"/>
      <c r="AU85" s="268"/>
      <c r="AV85" s="268"/>
      <c r="AW85" s="268"/>
      <c r="AX85" s="268"/>
      <c r="AY85" s="268"/>
      <c r="AZ85" s="268"/>
      <c r="BA85" s="268"/>
      <c r="BC85" s="268"/>
      <c r="BD85" s="268"/>
      <c r="BE85" s="268"/>
      <c r="BF85" s="268"/>
      <c r="BG85" s="268"/>
      <c r="BH85" s="268"/>
      <c r="BI85" s="268"/>
      <c r="BJ85" s="268"/>
      <c r="BK85" s="268"/>
      <c r="BL85" s="268"/>
      <c r="BM85" s="268"/>
      <c r="BN85" s="268"/>
      <c r="BP85" s="268"/>
      <c r="BQ85" s="268"/>
      <c r="BR85" s="268"/>
      <c r="BS85" s="268"/>
      <c r="BT85" s="268"/>
      <c r="BU85" s="268"/>
      <c r="BV85" s="268"/>
      <c r="BW85" s="268"/>
      <c r="BX85" s="268"/>
      <c r="BY85" s="268"/>
      <c r="BZ85" s="268"/>
      <c r="CA85" s="268"/>
    </row>
    <row r="86" spans="1:79" s="270" customFormat="1" ht="15" customHeight="1" x14ac:dyDescent="0.2">
      <c r="A86" s="276" t="str">
        <f>$A$41</f>
        <v>(-)</v>
      </c>
      <c r="B86" s="291">
        <f>$B$41</f>
        <v>0.2</v>
      </c>
      <c r="C86" s="268"/>
      <c r="D86" s="268"/>
      <c r="E86" s="268"/>
      <c r="F86" s="268"/>
      <c r="G86" s="268"/>
      <c r="H86" s="268"/>
      <c r="I86" s="268"/>
      <c r="J86" s="268"/>
      <c r="K86" s="268"/>
      <c r="L86" s="268"/>
      <c r="M86" s="268"/>
      <c r="N86" s="268"/>
      <c r="O86" s="269"/>
      <c r="P86" s="268"/>
      <c r="Q86" s="268"/>
      <c r="R86" s="268"/>
      <c r="S86" s="268"/>
      <c r="T86" s="268"/>
      <c r="U86" s="268"/>
      <c r="V86" s="268"/>
      <c r="W86" s="268"/>
      <c r="X86" s="268"/>
      <c r="Y86" s="268"/>
      <c r="Z86" s="268"/>
      <c r="AA86" s="268"/>
      <c r="AC86" s="268"/>
      <c r="AD86" s="268"/>
      <c r="AE86" s="268"/>
      <c r="AF86" s="268"/>
      <c r="AG86" s="268"/>
      <c r="AH86" s="268"/>
      <c r="AI86" s="268"/>
      <c r="AJ86" s="268"/>
      <c r="AK86" s="268"/>
      <c r="AL86" s="268"/>
      <c r="AM86" s="268"/>
      <c r="AN86" s="268"/>
      <c r="AP86" s="268"/>
      <c r="AQ86" s="268"/>
      <c r="AR86" s="268"/>
      <c r="AS86" s="268"/>
      <c r="AT86" s="268"/>
      <c r="AU86" s="268"/>
      <c r="AV86" s="268"/>
      <c r="AW86" s="268"/>
      <c r="AX86" s="268"/>
      <c r="AY86" s="268"/>
      <c r="AZ86" s="268"/>
      <c r="BA86" s="268"/>
      <c r="BC86" s="268"/>
      <c r="BD86" s="268"/>
      <c r="BE86" s="268"/>
      <c r="BF86" s="268"/>
      <c r="BG86" s="268"/>
      <c r="BH86" s="268"/>
      <c r="BI86" s="268"/>
      <c r="BJ86" s="268"/>
      <c r="BK86" s="268"/>
      <c r="BL86" s="268"/>
      <c r="BM86" s="268"/>
      <c r="BN86" s="268"/>
      <c r="BP86" s="268"/>
      <c r="BQ86" s="268"/>
      <c r="BR86" s="268"/>
      <c r="BS86" s="268"/>
      <c r="BT86" s="268"/>
      <c r="BU86" s="268"/>
      <c r="BV86" s="268"/>
      <c r="BW86" s="268"/>
      <c r="BX86" s="268"/>
      <c r="BY86" s="268"/>
      <c r="BZ86" s="268"/>
      <c r="CA86" s="268"/>
    </row>
    <row r="87" spans="1:79" s="270" customFormat="1" ht="15" customHeight="1" x14ac:dyDescent="0.2">
      <c r="A87" s="276" t="str">
        <f>$A$42</f>
        <v>(-)</v>
      </c>
      <c r="B87" s="291">
        <f>$B$42</f>
        <v>0.2</v>
      </c>
      <c r="C87" s="268"/>
      <c r="D87" s="268"/>
      <c r="E87" s="268"/>
      <c r="F87" s="268"/>
      <c r="G87" s="268"/>
      <c r="H87" s="268"/>
      <c r="I87" s="268"/>
      <c r="J87" s="268"/>
      <c r="K87" s="268"/>
      <c r="L87" s="268"/>
      <c r="M87" s="268"/>
      <c r="N87" s="268"/>
      <c r="O87" s="269"/>
      <c r="P87" s="268"/>
      <c r="Q87" s="268"/>
      <c r="R87" s="268"/>
      <c r="S87" s="268"/>
      <c r="T87" s="268"/>
      <c r="U87" s="268"/>
      <c r="V87" s="268"/>
      <c r="W87" s="268"/>
      <c r="X87" s="268"/>
      <c r="Y87" s="268"/>
      <c r="Z87" s="268"/>
      <c r="AA87" s="268"/>
      <c r="AC87" s="268"/>
      <c r="AD87" s="268"/>
      <c r="AE87" s="268"/>
      <c r="AF87" s="268"/>
      <c r="AG87" s="268"/>
      <c r="AH87" s="268"/>
      <c r="AI87" s="268"/>
      <c r="AJ87" s="268"/>
      <c r="AK87" s="268"/>
      <c r="AL87" s="268"/>
      <c r="AM87" s="268"/>
      <c r="AN87" s="268"/>
      <c r="AP87" s="268"/>
      <c r="AQ87" s="268"/>
      <c r="AR87" s="268"/>
      <c r="AS87" s="268"/>
      <c r="AT87" s="268"/>
      <c r="AU87" s="268"/>
      <c r="AV87" s="268"/>
      <c r="AW87" s="268"/>
      <c r="AX87" s="268"/>
      <c r="AY87" s="268"/>
      <c r="AZ87" s="268"/>
      <c r="BA87" s="268"/>
      <c r="BC87" s="268"/>
      <c r="BD87" s="268"/>
      <c r="BE87" s="268"/>
      <c r="BF87" s="268"/>
      <c r="BG87" s="268"/>
      <c r="BH87" s="268"/>
      <c r="BI87" s="268"/>
      <c r="BJ87" s="268"/>
      <c r="BK87" s="268"/>
      <c r="BL87" s="268"/>
      <c r="BM87" s="268"/>
      <c r="BN87" s="268"/>
      <c r="BP87" s="268"/>
      <c r="BQ87" s="268"/>
      <c r="BR87" s="268"/>
      <c r="BS87" s="268"/>
      <c r="BT87" s="268"/>
      <c r="BU87" s="268"/>
      <c r="BV87" s="268"/>
      <c r="BW87" s="268"/>
      <c r="BX87" s="268"/>
      <c r="BY87" s="268"/>
      <c r="BZ87" s="268"/>
      <c r="CA87" s="268"/>
    </row>
    <row r="88" spans="1:79" ht="15" customHeight="1" x14ac:dyDescent="0.2">
      <c r="O88" s="20"/>
    </row>
    <row r="89" spans="1:79" ht="15" customHeight="1" x14ac:dyDescent="0.2">
      <c r="A89" s="115" t="s">
        <v>416</v>
      </c>
      <c r="B89" s="8"/>
    </row>
    <row r="90" spans="1:79" ht="15" customHeight="1" x14ac:dyDescent="0.2">
      <c r="A90" s="8"/>
      <c r="B90" s="8"/>
      <c r="O90" s="20"/>
    </row>
    <row r="91" spans="1:79" s="270" customFormat="1" ht="15" customHeight="1" x14ac:dyDescent="0.2">
      <c r="A91" s="276" t="str">
        <f>$A$33</f>
        <v>Preuve de concept</v>
      </c>
      <c r="B91" s="291">
        <f>$B$33</f>
        <v>0.2</v>
      </c>
      <c r="C91" s="268"/>
      <c r="D91" s="268"/>
      <c r="E91" s="268"/>
      <c r="F91" s="268"/>
      <c r="G91" s="268"/>
      <c r="H91" s="268"/>
      <c r="I91" s="268"/>
      <c r="J91" s="268"/>
      <c r="K91" s="268"/>
      <c r="L91" s="268"/>
      <c r="M91" s="268"/>
      <c r="N91" s="268"/>
      <c r="O91" s="269"/>
      <c r="P91" s="268"/>
      <c r="Q91" s="268"/>
      <c r="R91" s="268"/>
      <c r="S91" s="268"/>
      <c r="T91" s="268"/>
      <c r="U91" s="268"/>
      <c r="V91" s="268"/>
      <c r="W91" s="268"/>
      <c r="X91" s="268"/>
      <c r="Y91" s="268"/>
      <c r="Z91" s="268"/>
      <c r="AA91" s="268"/>
      <c r="AC91" s="268"/>
      <c r="AD91" s="268"/>
      <c r="AE91" s="268"/>
      <c r="AF91" s="268"/>
      <c r="AG91" s="268"/>
      <c r="AH91" s="268"/>
      <c r="AI91" s="268"/>
      <c r="AJ91" s="268"/>
      <c r="AK91" s="268"/>
      <c r="AL91" s="268"/>
      <c r="AM91" s="268"/>
      <c r="AN91" s="268"/>
      <c r="AP91" s="268"/>
      <c r="AQ91" s="268"/>
      <c r="AR91" s="268"/>
      <c r="AS91" s="268"/>
      <c r="AT91" s="268"/>
      <c r="AU91" s="268"/>
      <c r="AV91" s="268"/>
      <c r="AW91" s="268"/>
      <c r="AX91" s="268"/>
      <c r="AY91" s="268"/>
      <c r="AZ91" s="268"/>
      <c r="BA91" s="268"/>
      <c r="BC91" s="268"/>
      <c r="BD91" s="268"/>
      <c r="BE91" s="268"/>
      <c r="BF91" s="268"/>
      <c r="BG91" s="268"/>
      <c r="BH91" s="268"/>
      <c r="BI91" s="268"/>
      <c r="BJ91" s="268"/>
      <c r="BK91" s="268"/>
      <c r="BL91" s="268"/>
      <c r="BM91" s="268"/>
      <c r="BN91" s="268"/>
      <c r="BP91" s="268"/>
      <c r="BQ91" s="268"/>
      <c r="BR91" s="268"/>
      <c r="BS91" s="268"/>
      <c r="BT91" s="268"/>
      <c r="BU91" s="268"/>
      <c r="BV91" s="268"/>
      <c r="BW91" s="268"/>
      <c r="BX91" s="268"/>
      <c r="BY91" s="268"/>
      <c r="BZ91" s="268"/>
      <c r="CA91" s="268"/>
    </row>
    <row r="92" spans="1:79" s="270" customFormat="1" ht="15" customHeight="1" x14ac:dyDescent="0.2">
      <c r="A92" s="276" t="str">
        <f>$A$34</f>
        <v>Redevance porte-à-porte (Indus.)</v>
      </c>
      <c r="B92" s="291">
        <f>$B$34</f>
        <v>0.2</v>
      </c>
      <c r="C92" s="268"/>
      <c r="D92" s="268"/>
      <c r="E92" s="268"/>
      <c r="F92" s="268"/>
      <c r="G92" s="268"/>
      <c r="H92" s="268"/>
      <c r="I92" s="268"/>
      <c r="J92" s="268"/>
      <c r="K92" s="268"/>
      <c r="L92" s="268"/>
      <c r="M92" s="268"/>
      <c r="N92" s="268"/>
      <c r="O92" s="269"/>
      <c r="P92" s="268"/>
      <c r="Q92" s="268"/>
      <c r="R92" s="268"/>
      <c r="S92" s="268"/>
      <c r="T92" s="268"/>
      <c r="U92" s="268"/>
      <c r="V92" s="268"/>
      <c r="W92" s="268"/>
      <c r="X92" s="268"/>
      <c r="Y92" s="268"/>
      <c r="Z92" s="268"/>
      <c r="AA92" s="268"/>
      <c r="AC92" s="268"/>
      <c r="AD92" s="268"/>
      <c r="AE92" s="268"/>
      <c r="AF92" s="268"/>
      <c r="AG92" s="268"/>
      <c r="AH92" s="268"/>
      <c r="AI92" s="268"/>
      <c r="AJ92" s="268"/>
      <c r="AK92" s="268"/>
      <c r="AL92" s="268"/>
      <c r="AM92" s="268"/>
      <c r="AN92" s="268"/>
      <c r="AP92" s="268"/>
      <c r="AQ92" s="268"/>
      <c r="AR92" s="268"/>
      <c r="AS92" s="268"/>
      <c r="AT92" s="268"/>
      <c r="AU92" s="268"/>
      <c r="AV92" s="268"/>
      <c r="AW92" s="268"/>
      <c r="AX92" s="268"/>
      <c r="AY92" s="268"/>
      <c r="AZ92" s="268"/>
      <c r="BA92" s="268"/>
      <c r="BC92" s="268"/>
      <c r="BD92" s="268"/>
      <c r="BE92" s="268"/>
      <c r="BF92" s="268"/>
      <c r="BG92" s="268"/>
      <c r="BH92" s="268"/>
      <c r="BI92" s="268"/>
      <c r="BJ92" s="268"/>
      <c r="BK92" s="268"/>
      <c r="BL92" s="268"/>
      <c r="BM92" s="268"/>
      <c r="BN92" s="268"/>
      <c r="BP92" s="268"/>
      <c r="BQ92" s="268"/>
      <c r="BR92" s="268"/>
      <c r="BS92" s="268"/>
      <c r="BT92" s="268"/>
      <c r="BU92" s="268"/>
      <c r="BV92" s="268"/>
      <c r="BW92" s="268"/>
      <c r="BX92" s="268"/>
      <c r="BY92" s="268"/>
      <c r="BZ92" s="268"/>
      <c r="CA92" s="268"/>
    </row>
    <row r="93" spans="1:79" s="270" customFormat="1" ht="15" customHeight="1" x14ac:dyDescent="0.2">
      <c r="A93" s="276" t="str">
        <f>$A$35</f>
        <v>Redevance virale</v>
      </c>
      <c r="B93" s="291">
        <f>$B$35</f>
        <v>0.2</v>
      </c>
      <c r="C93" s="268"/>
      <c r="D93" s="268"/>
      <c r="E93" s="268"/>
      <c r="F93" s="268"/>
      <c r="G93" s="268"/>
      <c r="H93" s="268"/>
      <c r="I93" s="268"/>
      <c r="J93" s="268"/>
      <c r="K93" s="268"/>
      <c r="L93" s="268"/>
      <c r="M93" s="268"/>
      <c r="N93" s="268"/>
      <c r="O93" s="269"/>
      <c r="P93" s="268"/>
      <c r="Q93" s="268"/>
      <c r="R93" s="268"/>
      <c r="S93" s="268"/>
      <c r="T93" s="268"/>
      <c r="U93" s="268"/>
      <c r="V93" s="268"/>
      <c r="W93" s="268"/>
      <c r="X93" s="268"/>
      <c r="Y93" s="268"/>
      <c r="Z93" s="268"/>
      <c r="AA93" s="268"/>
      <c r="AC93" s="268"/>
      <c r="AD93" s="268"/>
      <c r="AE93" s="268"/>
      <c r="AF93" s="268"/>
      <c r="AG93" s="268"/>
      <c r="AH93" s="268"/>
      <c r="AI93" s="268"/>
      <c r="AJ93" s="268"/>
      <c r="AK93" s="268"/>
      <c r="AL93" s="268"/>
      <c r="AM93" s="268"/>
      <c r="AN93" s="268"/>
      <c r="AP93" s="268"/>
      <c r="AQ93" s="268"/>
      <c r="AR93" s="268"/>
      <c r="AS93" s="268"/>
      <c r="AT93" s="268"/>
      <c r="AU93" s="268"/>
      <c r="AV93" s="268"/>
      <c r="AW93" s="268"/>
      <c r="AX93" s="268"/>
      <c r="AY93" s="268"/>
      <c r="AZ93" s="268"/>
      <c r="BA93" s="268"/>
      <c r="BC93" s="268"/>
      <c r="BD93" s="268"/>
      <c r="BE93" s="268"/>
      <c r="BF93" s="268"/>
      <c r="BG93" s="268"/>
      <c r="BH93" s="268"/>
      <c r="BI93" s="268"/>
      <c r="BJ93" s="268"/>
      <c r="BK93" s="268"/>
      <c r="BL93" s="268"/>
      <c r="BM93" s="268"/>
      <c r="BN93" s="268"/>
      <c r="BP93" s="268"/>
      <c r="BQ93" s="268"/>
      <c r="BR93" s="268"/>
      <c r="BS93" s="268"/>
      <c r="BT93" s="268"/>
      <c r="BU93" s="268"/>
      <c r="BV93" s="268"/>
      <c r="BW93" s="268"/>
      <c r="BX93" s="268"/>
      <c r="BY93" s="268"/>
      <c r="BZ93" s="268"/>
      <c r="CA93" s="268"/>
    </row>
    <row r="94" spans="1:79" s="270" customFormat="1" ht="15" customHeight="1" x14ac:dyDescent="0.2">
      <c r="A94" s="276" t="str">
        <f>$A$36</f>
        <v>Reconduction redevance (Vir ou PaP)</v>
      </c>
      <c r="B94" s="291">
        <f>$B$35</f>
        <v>0.2</v>
      </c>
      <c r="C94" s="268"/>
      <c r="D94" s="268"/>
      <c r="E94" s="268"/>
      <c r="F94" s="268"/>
      <c r="G94" s="268"/>
      <c r="H94" s="268"/>
      <c r="I94" s="268"/>
      <c r="J94" s="268"/>
      <c r="K94" s="268"/>
      <c r="L94" s="268"/>
      <c r="M94" s="268"/>
      <c r="N94" s="268"/>
      <c r="O94" s="269"/>
      <c r="P94" s="268"/>
      <c r="Q94" s="268"/>
      <c r="R94" s="268"/>
      <c r="S94" s="268"/>
      <c r="T94" s="268"/>
      <c r="U94" s="268"/>
      <c r="V94" s="268"/>
      <c r="W94" s="268"/>
      <c r="X94" s="268"/>
      <c r="Y94" s="268"/>
      <c r="Z94" s="268"/>
      <c r="AA94" s="268"/>
      <c r="AC94" s="268"/>
      <c r="AD94" s="268"/>
      <c r="AE94" s="268"/>
      <c r="AF94" s="268"/>
      <c r="AG94" s="268"/>
      <c r="AH94" s="268"/>
      <c r="AI94" s="268"/>
      <c r="AJ94" s="268"/>
      <c r="AK94" s="268"/>
      <c r="AL94" s="268"/>
      <c r="AM94" s="268"/>
      <c r="AN94" s="268"/>
      <c r="AP94" s="268"/>
      <c r="AQ94" s="268"/>
      <c r="AR94" s="268"/>
      <c r="AS94" s="268"/>
      <c r="AT94" s="268"/>
      <c r="AU94" s="268"/>
      <c r="AV94" s="268"/>
      <c r="AW94" s="268"/>
      <c r="AX94" s="268"/>
      <c r="AY94" s="268"/>
      <c r="AZ94" s="268"/>
      <c r="BA94" s="268"/>
      <c r="BC94" s="268"/>
      <c r="BD94" s="268"/>
      <c r="BE94" s="268"/>
      <c r="BF94" s="268"/>
      <c r="BG94" s="268"/>
      <c r="BH94" s="268"/>
      <c r="BI94" s="268"/>
      <c r="BJ94" s="268"/>
      <c r="BK94" s="268"/>
      <c r="BL94" s="268"/>
      <c r="BM94" s="268"/>
      <c r="BN94" s="268"/>
      <c r="BP94" s="268"/>
      <c r="BQ94" s="268"/>
      <c r="BR94" s="268"/>
      <c r="BS94" s="268"/>
      <c r="BT94" s="268"/>
      <c r="BU94" s="268"/>
      <c r="BV94" s="268"/>
      <c r="BW94" s="268"/>
      <c r="BX94" s="268"/>
      <c r="BY94" s="268"/>
      <c r="BZ94" s="268"/>
      <c r="CA94" s="268"/>
    </row>
    <row r="95" spans="1:79" s="270" customFormat="1" ht="15" customHeight="1" x14ac:dyDescent="0.2">
      <c r="A95" s="276" t="str">
        <f>$A$37</f>
        <v>(-)</v>
      </c>
      <c r="B95" s="291">
        <f>$B$35</f>
        <v>0.2</v>
      </c>
      <c r="C95" s="268"/>
      <c r="D95" s="268"/>
      <c r="E95" s="268"/>
      <c r="F95" s="268"/>
      <c r="G95" s="268"/>
      <c r="H95" s="268"/>
      <c r="I95" s="268"/>
      <c r="J95" s="268"/>
      <c r="K95" s="268"/>
      <c r="L95" s="268"/>
      <c r="M95" s="268"/>
      <c r="N95" s="268"/>
      <c r="O95" s="269"/>
      <c r="P95" s="268"/>
      <c r="Q95" s="268"/>
      <c r="R95" s="268"/>
      <c r="S95" s="268"/>
      <c r="T95" s="268"/>
      <c r="U95" s="268"/>
      <c r="V95" s="268"/>
      <c r="W95" s="268"/>
      <c r="X95" s="268"/>
      <c r="Y95" s="268"/>
      <c r="Z95" s="268"/>
      <c r="AA95" s="268"/>
      <c r="AC95" s="268"/>
      <c r="AD95" s="268"/>
      <c r="AE95" s="268"/>
      <c r="AF95" s="268"/>
      <c r="AG95" s="268"/>
      <c r="AH95" s="268"/>
      <c r="AI95" s="268"/>
      <c r="AJ95" s="268"/>
      <c r="AK95" s="268"/>
      <c r="AL95" s="268"/>
      <c r="AM95" s="268"/>
      <c r="AN95" s="268"/>
      <c r="AP95" s="268"/>
      <c r="AQ95" s="268"/>
      <c r="AR95" s="268"/>
      <c r="AS95" s="268"/>
      <c r="AT95" s="268"/>
      <c r="AU95" s="268"/>
      <c r="AV95" s="268"/>
      <c r="AW95" s="268"/>
      <c r="AX95" s="268"/>
      <c r="AY95" s="268"/>
      <c r="AZ95" s="268"/>
      <c r="BA95" s="268"/>
      <c r="BC95" s="268"/>
      <c r="BD95" s="268"/>
      <c r="BE95" s="268"/>
      <c r="BF95" s="268"/>
      <c r="BG95" s="268"/>
      <c r="BH95" s="268"/>
      <c r="BI95" s="268"/>
      <c r="BJ95" s="268"/>
      <c r="BK95" s="268"/>
      <c r="BL95" s="268"/>
      <c r="BM95" s="268"/>
      <c r="BN95" s="268"/>
      <c r="BP95" s="268"/>
      <c r="BQ95" s="268"/>
      <c r="BR95" s="268"/>
      <c r="BS95" s="268"/>
      <c r="BT95" s="268"/>
      <c r="BU95" s="268"/>
      <c r="BV95" s="268"/>
      <c r="BW95" s="268"/>
      <c r="BX95" s="268"/>
      <c r="BY95" s="268"/>
      <c r="BZ95" s="268"/>
      <c r="CA95" s="268"/>
    </row>
    <row r="96" spans="1:79" s="270" customFormat="1" ht="15" customHeight="1" x14ac:dyDescent="0.2">
      <c r="A96" s="276" t="str">
        <f>$A$38</f>
        <v>(-)</v>
      </c>
      <c r="B96" s="291">
        <f>$B$35</f>
        <v>0.2</v>
      </c>
      <c r="C96" s="268"/>
      <c r="D96" s="268"/>
      <c r="E96" s="268"/>
      <c r="F96" s="268"/>
      <c r="G96" s="268"/>
      <c r="H96" s="268"/>
      <c r="I96" s="268"/>
      <c r="J96" s="268"/>
      <c r="K96" s="268"/>
      <c r="L96" s="268"/>
      <c r="M96" s="268"/>
      <c r="N96" s="268"/>
      <c r="O96" s="269"/>
      <c r="P96" s="268"/>
      <c r="Q96" s="268"/>
      <c r="R96" s="268"/>
      <c r="S96" s="268"/>
      <c r="T96" s="268"/>
      <c r="U96" s="268"/>
      <c r="V96" s="268"/>
      <c r="W96" s="268"/>
      <c r="X96" s="268"/>
      <c r="Y96" s="268"/>
      <c r="Z96" s="268"/>
      <c r="AA96" s="268"/>
      <c r="AC96" s="268"/>
      <c r="AD96" s="268"/>
      <c r="AE96" s="268"/>
      <c r="AF96" s="268"/>
      <c r="AG96" s="268"/>
      <c r="AH96" s="268"/>
      <c r="AI96" s="268"/>
      <c r="AJ96" s="268"/>
      <c r="AK96" s="268"/>
      <c r="AL96" s="268"/>
      <c r="AM96" s="268"/>
      <c r="AN96" s="268"/>
      <c r="AP96" s="268"/>
      <c r="AQ96" s="268"/>
      <c r="AR96" s="268"/>
      <c r="AS96" s="268"/>
      <c r="AT96" s="268"/>
      <c r="AU96" s="268"/>
      <c r="AV96" s="268"/>
      <c r="AW96" s="268"/>
      <c r="AX96" s="268"/>
      <c r="AY96" s="268"/>
      <c r="AZ96" s="268"/>
      <c r="BA96" s="268"/>
      <c r="BC96" s="268"/>
      <c r="BD96" s="268"/>
      <c r="BE96" s="268"/>
      <c r="BF96" s="268"/>
      <c r="BG96" s="268"/>
      <c r="BH96" s="268"/>
      <c r="BI96" s="268"/>
      <c r="BJ96" s="268"/>
      <c r="BK96" s="268"/>
      <c r="BL96" s="268"/>
      <c r="BM96" s="268"/>
      <c r="BN96" s="268"/>
      <c r="BP96" s="268"/>
      <c r="BQ96" s="268"/>
      <c r="BR96" s="268"/>
      <c r="BS96" s="268"/>
      <c r="BT96" s="268"/>
      <c r="BU96" s="268"/>
      <c r="BV96" s="268"/>
      <c r="BW96" s="268"/>
      <c r="BX96" s="268"/>
      <c r="BY96" s="268"/>
      <c r="BZ96" s="268"/>
      <c r="CA96" s="268"/>
    </row>
    <row r="97" spans="1:80" s="270" customFormat="1" ht="15" customHeight="1" x14ac:dyDescent="0.2">
      <c r="A97" s="276" t="str">
        <f>$A$39</f>
        <v>(-)</v>
      </c>
      <c r="B97" s="291">
        <f>$B$35</f>
        <v>0.2</v>
      </c>
      <c r="C97" s="268"/>
      <c r="D97" s="268"/>
      <c r="E97" s="268"/>
      <c r="F97" s="268"/>
      <c r="G97" s="268"/>
      <c r="H97" s="268"/>
      <c r="I97" s="268"/>
      <c r="J97" s="268"/>
      <c r="K97" s="268"/>
      <c r="L97" s="268"/>
      <c r="M97" s="268"/>
      <c r="N97" s="268"/>
      <c r="O97" s="269"/>
      <c r="P97" s="268"/>
      <c r="Q97" s="268"/>
      <c r="R97" s="268"/>
      <c r="S97" s="268"/>
      <c r="T97" s="268"/>
      <c r="U97" s="268"/>
      <c r="V97" s="268"/>
      <c r="W97" s="268"/>
      <c r="X97" s="268"/>
      <c r="Y97" s="268"/>
      <c r="Z97" s="268"/>
      <c r="AA97" s="268"/>
      <c r="AC97" s="268"/>
      <c r="AD97" s="268"/>
      <c r="AE97" s="268"/>
      <c r="AF97" s="268"/>
      <c r="AG97" s="268"/>
      <c r="AH97" s="268"/>
      <c r="AI97" s="268"/>
      <c r="AJ97" s="268"/>
      <c r="AK97" s="268"/>
      <c r="AL97" s="268"/>
      <c r="AM97" s="268"/>
      <c r="AN97" s="268"/>
      <c r="AP97" s="268"/>
      <c r="AQ97" s="268"/>
      <c r="AR97" s="268"/>
      <c r="AS97" s="268"/>
      <c r="AT97" s="268"/>
      <c r="AU97" s="268"/>
      <c r="AV97" s="268"/>
      <c r="AW97" s="268"/>
      <c r="AX97" s="268"/>
      <c r="AY97" s="268"/>
      <c r="AZ97" s="268"/>
      <c r="BA97" s="268"/>
      <c r="BC97" s="268"/>
      <c r="BD97" s="268"/>
      <c r="BE97" s="268"/>
      <c r="BF97" s="268"/>
      <c r="BG97" s="268"/>
      <c r="BH97" s="268"/>
      <c r="BI97" s="268"/>
      <c r="BJ97" s="268"/>
      <c r="BK97" s="268"/>
      <c r="BL97" s="268"/>
      <c r="BM97" s="268"/>
      <c r="BN97" s="268"/>
      <c r="BP97" s="268"/>
      <c r="BQ97" s="268"/>
      <c r="BR97" s="268"/>
      <c r="BS97" s="268"/>
      <c r="BT97" s="268"/>
      <c r="BU97" s="268"/>
      <c r="BV97" s="268"/>
      <c r="BW97" s="268"/>
      <c r="BX97" s="268"/>
      <c r="BY97" s="268"/>
      <c r="BZ97" s="268"/>
      <c r="CA97" s="268"/>
    </row>
    <row r="98" spans="1:80" s="270" customFormat="1" ht="15" customHeight="1" x14ac:dyDescent="0.2">
      <c r="A98" s="276" t="str">
        <f>$A$40</f>
        <v>(-)</v>
      </c>
      <c r="B98" s="291">
        <f>$B$40</f>
        <v>0.2</v>
      </c>
      <c r="C98" s="268"/>
      <c r="D98" s="268"/>
      <c r="E98" s="268"/>
      <c r="F98" s="268"/>
      <c r="G98" s="268"/>
      <c r="H98" s="268"/>
      <c r="I98" s="268"/>
      <c r="J98" s="268"/>
      <c r="K98" s="268"/>
      <c r="L98" s="268"/>
      <c r="M98" s="268"/>
      <c r="N98" s="268"/>
      <c r="O98" s="269"/>
      <c r="P98" s="268"/>
      <c r="Q98" s="268"/>
      <c r="R98" s="268"/>
      <c r="S98" s="268"/>
      <c r="T98" s="268"/>
      <c r="U98" s="268"/>
      <c r="V98" s="268"/>
      <c r="W98" s="268"/>
      <c r="X98" s="268"/>
      <c r="Y98" s="268"/>
      <c r="Z98" s="268"/>
      <c r="AA98" s="268"/>
      <c r="AC98" s="268"/>
      <c r="AD98" s="268"/>
      <c r="AE98" s="268"/>
      <c r="AF98" s="268"/>
      <c r="AG98" s="268"/>
      <c r="AH98" s="268"/>
      <c r="AI98" s="268"/>
      <c r="AJ98" s="268"/>
      <c r="AK98" s="268"/>
      <c r="AL98" s="268"/>
      <c r="AM98" s="268"/>
      <c r="AN98" s="268"/>
      <c r="AP98" s="268"/>
      <c r="AQ98" s="268"/>
      <c r="AR98" s="268"/>
      <c r="AS98" s="268"/>
      <c r="AT98" s="268"/>
      <c r="AU98" s="268"/>
      <c r="AV98" s="268"/>
      <c r="AW98" s="268"/>
      <c r="AX98" s="268"/>
      <c r="AY98" s="268"/>
      <c r="AZ98" s="268"/>
      <c r="BA98" s="268"/>
      <c r="BC98" s="268"/>
      <c r="BD98" s="268"/>
      <c r="BE98" s="268"/>
      <c r="BF98" s="268"/>
      <c r="BG98" s="268"/>
      <c r="BH98" s="268"/>
      <c r="BI98" s="268"/>
      <c r="BJ98" s="268"/>
      <c r="BK98" s="268"/>
      <c r="BL98" s="268"/>
      <c r="BM98" s="268"/>
      <c r="BN98" s="268"/>
      <c r="BP98" s="268"/>
      <c r="BQ98" s="268"/>
      <c r="BR98" s="268"/>
      <c r="BS98" s="268"/>
      <c r="BT98" s="268"/>
      <c r="BU98" s="268"/>
      <c r="BV98" s="268"/>
      <c r="BW98" s="268"/>
      <c r="BX98" s="268"/>
      <c r="BY98" s="268"/>
      <c r="BZ98" s="268"/>
      <c r="CA98" s="268"/>
    </row>
    <row r="99" spans="1:80" s="270" customFormat="1" ht="15" customHeight="1" x14ac:dyDescent="0.2">
      <c r="A99" s="276" t="str">
        <f>$A$41</f>
        <v>(-)</v>
      </c>
      <c r="B99" s="291">
        <f>$B$41</f>
        <v>0.2</v>
      </c>
      <c r="C99" s="268"/>
      <c r="D99" s="268"/>
      <c r="E99" s="268"/>
      <c r="F99" s="268"/>
      <c r="G99" s="268"/>
      <c r="H99" s="268"/>
      <c r="I99" s="268"/>
      <c r="J99" s="268"/>
      <c r="K99" s="268"/>
      <c r="L99" s="268"/>
      <c r="M99" s="268"/>
      <c r="N99" s="268"/>
      <c r="O99" s="269"/>
      <c r="P99" s="268"/>
      <c r="Q99" s="268"/>
      <c r="R99" s="268"/>
      <c r="S99" s="268"/>
      <c r="T99" s="268"/>
      <c r="U99" s="268"/>
      <c r="V99" s="268"/>
      <c r="W99" s="268"/>
      <c r="X99" s="268"/>
      <c r="Y99" s="268"/>
      <c r="Z99" s="268"/>
      <c r="AA99" s="268"/>
      <c r="AC99" s="268"/>
      <c r="AD99" s="268"/>
      <c r="AE99" s="268"/>
      <c r="AF99" s="268"/>
      <c r="AG99" s="268"/>
      <c r="AH99" s="268"/>
      <c r="AI99" s="268"/>
      <c r="AJ99" s="268"/>
      <c r="AK99" s="268"/>
      <c r="AL99" s="268"/>
      <c r="AM99" s="268"/>
      <c r="AN99" s="268"/>
      <c r="AP99" s="268"/>
      <c r="AQ99" s="268"/>
      <c r="AR99" s="268"/>
      <c r="AS99" s="268"/>
      <c r="AT99" s="268"/>
      <c r="AU99" s="268"/>
      <c r="AV99" s="268"/>
      <c r="AW99" s="268"/>
      <c r="AX99" s="268"/>
      <c r="AY99" s="268"/>
      <c r="AZ99" s="268"/>
      <c r="BA99" s="268"/>
      <c r="BC99" s="268"/>
      <c r="BD99" s="268"/>
      <c r="BE99" s="268"/>
      <c r="BF99" s="268"/>
      <c r="BG99" s="268"/>
      <c r="BH99" s="268"/>
      <c r="BI99" s="268"/>
      <c r="BJ99" s="268"/>
      <c r="BK99" s="268"/>
      <c r="BL99" s="268"/>
      <c r="BM99" s="268"/>
      <c r="BN99" s="268"/>
      <c r="BP99" s="268"/>
      <c r="BQ99" s="268"/>
      <c r="BR99" s="268"/>
      <c r="BS99" s="268"/>
      <c r="BT99" s="268"/>
      <c r="BU99" s="268"/>
      <c r="BV99" s="268"/>
      <c r="BW99" s="268"/>
      <c r="BX99" s="268"/>
      <c r="BY99" s="268"/>
      <c r="BZ99" s="268"/>
      <c r="CA99" s="268"/>
    </row>
    <row r="100" spans="1:80" s="270" customFormat="1" ht="15" customHeight="1" x14ac:dyDescent="0.2">
      <c r="A100" s="276" t="str">
        <f>$A$42</f>
        <v>(-)</v>
      </c>
      <c r="B100" s="291">
        <f>$B$42</f>
        <v>0.2</v>
      </c>
      <c r="C100" s="268"/>
      <c r="D100" s="268"/>
      <c r="E100" s="268"/>
      <c r="F100" s="268"/>
      <c r="G100" s="268"/>
      <c r="H100" s="268"/>
      <c r="I100" s="268"/>
      <c r="J100" s="268"/>
      <c r="K100" s="268"/>
      <c r="L100" s="268"/>
      <c r="M100" s="268"/>
      <c r="N100" s="268"/>
      <c r="O100" s="269"/>
      <c r="P100" s="268"/>
      <c r="Q100" s="268"/>
      <c r="R100" s="268"/>
      <c r="S100" s="268"/>
      <c r="T100" s="268"/>
      <c r="U100" s="268"/>
      <c r="V100" s="268"/>
      <c r="W100" s="268"/>
      <c r="X100" s="268"/>
      <c r="Y100" s="268"/>
      <c r="Z100" s="268"/>
      <c r="AA100" s="268"/>
      <c r="AC100" s="268"/>
      <c r="AD100" s="268"/>
      <c r="AE100" s="268"/>
      <c r="AF100" s="268"/>
      <c r="AG100" s="268"/>
      <c r="AH100" s="268"/>
      <c r="AI100" s="268"/>
      <c r="AJ100" s="268"/>
      <c r="AK100" s="268"/>
      <c r="AL100" s="268"/>
      <c r="AM100" s="268"/>
      <c r="AN100" s="268"/>
      <c r="AP100" s="268"/>
      <c r="AQ100" s="268"/>
      <c r="AR100" s="268"/>
      <c r="AS100" s="268"/>
      <c r="AT100" s="268"/>
      <c r="AU100" s="268"/>
      <c r="AV100" s="268"/>
      <c r="AW100" s="268"/>
      <c r="AX100" s="268"/>
      <c r="AY100" s="268"/>
      <c r="AZ100" s="268"/>
      <c r="BA100" s="268"/>
      <c r="BC100" s="268"/>
      <c r="BD100" s="268"/>
      <c r="BE100" s="268"/>
      <c r="BF100" s="268"/>
      <c r="BG100" s="268"/>
      <c r="BH100" s="268"/>
      <c r="BI100" s="268"/>
      <c r="BJ100" s="268"/>
      <c r="BK100" s="268"/>
      <c r="BL100" s="268"/>
      <c r="BM100" s="268"/>
      <c r="BN100" s="268"/>
      <c r="BP100" s="268"/>
      <c r="BQ100" s="268"/>
      <c r="BR100" s="268"/>
      <c r="BS100" s="268"/>
      <c r="BT100" s="268"/>
      <c r="BU100" s="268"/>
      <c r="BV100" s="268"/>
      <c r="BW100" s="268"/>
      <c r="BX100" s="268"/>
      <c r="BY100" s="268"/>
      <c r="BZ100" s="268"/>
      <c r="CA100" s="268"/>
    </row>
    <row r="102" spans="1:80" ht="15" customHeight="1" x14ac:dyDescent="0.2">
      <c r="A102" s="11" t="s">
        <v>417</v>
      </c>
      <c r="B102" s="11"/>
      <c r="C102" s="11"/>
      <c r="D102" s="11"/>
      <c r="E102" s="11"/>
      <c r="F102" s="11"/>
      <c r="G102" s="11"/>
      <c r="H102" s="11"/>
      <c r="I102" s="11"/>
      <c r="J102" s="11"/>
      <c r="K102" s="11"/>
      <c r="L102" s="11"/>
      <c r="M102" s="11"/>
      <c r="N102" s="11"/>
    </row>
    <row r="104" spans="1:80" ht="13.5" customHeight="1" thickBot="1" x14ac:dyDescent="0.25">
      <c r="B104" s="815" t="s">
        <v>119</v>
      </c>
      <c r="C104" s="717" t="str">
        <f>+CONCATENATE($C$12," - ",$C$13)</f>
        <v>Année 1 - 2017</v>
      </c>
      <c r="D104" s="717"/>
      <c r="E104" s="718"/>
      <c r="F104" s="718"/>
      <c r="G104" s="718"/>
      <c r="H104" s="718"/>
      <c r="I104" s="718"/>
      <c r="J104" s="718"/>
      <c r="K104" s="718"/>
      <c r="L104" s="718"/>
      <c r="M104" s="718"/>
      <c r="N104" s="718"/>
      <c r="O104" s="266" t="str">
        <f>+CONCATENATE("TOTAL - ",$C$13)</f>
        <v>TOTAL - 2017</v>
      </c>
      <c r="P104" s="717" t="str">
        <f>+CONCATENATE($E$12," - ",$E$13)</f>
        <v>Année 2 - 2018</v>
      </c>
      <c r="Q104" s="717"/>
      <c r="R104" s="718"/>
      <c r="S104" s="718"/>
      <c r="T104" s="718"/>
      <c r="U104" s="718"/>
      <c r="V104" s="718"/>
      <c r="W104" s="718"/>
      <c r="X104" s="718"/>
      <c r="Y104" s="718"/>
      <c r="Z104" s="718"/>
      <c r="AA104" s="718"/>
      <c r="AB104" s="266" t="str">
        <f>+CONCATENATE("TOTAL - ",$E$13)</f>
        <v>TOTAL - 2018</v>
      </c>
      <c r="AC104" s="717" t="str">
        <f>+CONCATENATE($G$12," - ",$G$13)</f>
        <v>Année 3 - 2019</v>
      </c>
      <c r="AD104" s="717"/>
      <c r="AE104" s="718"/>
      <c r="AF104" s="718"/>
      <c r="AG104" s="718"/>
      <c r="AH104" s="718"/>
      <c r="AI104" s="718"/>
      <c r="AJ104" s="718"/>
      <c r="AK104" s="718"/>
      <c r="AL104" s="718"/>
      <c r="AM104" s="718"/>
      <c r="AN104" s="718"/>
      <c r="AO104" s="266" t="str">
        <f>+CONCATENATE("TOTAL - ",$G$13)</f>
        <v>TOTAL - 2019</v>
      </c>
      <c r="AP104" s="717" t="str">
        <f>+CONCATENATE($I$12," - ",$I$13)</f>
        <v>Année 4 - 2020</v>
      </c>
      <c r="AQ104" s="717"/>
      <c r="AR104" s="718"/>
      <c r="AS104" s="718"/>
      <c r="AT104" s="718"/>
      <c r="AU104" s="718"/>
      <c r="AV104" s="718"/>
      <c r="AW104" s="718"/>
      <c r="AX104" s="718"/>
      <c r="AY104" s="718"/>
      <c r="AZ104" s="718"/>
      <c r="BA104" s="718"/>
      <c r="BB104" s="266" t="str">
        <f>+CONCATENATE("TOTAL - ",$I$13)</f>
        <v>TOTAL - 2020</v>
      </c>
      <c r="BC104" s="717" t="str">
        <f>+CONCATENATE($K$12," - ",$K$13)</f>
        <v>Année 5 - 2021</v>
      </c>
      <c r="BD104" s="717"/>
      <c r="BE104" s="718"/>
      <c r="BF104" s="718"/>
      <c r="BG104" s="718"/>
      <c r="BH104" s="718"/>
      <c r="BI104" s="718"/>
      <c r="BJ104" s="718"/>
      <c r="BK104" s="718"/>
      <c r="BL104" s="718"/>
      <c r="BM104" s="718"/>
      <c r="BN104" s="718"/>
      <c r="BO104" s="266" t="str">
        <f>+CONCATENATE("TOTAL - ",$K$13)</f>
        <v>TOTAL - 2021</v>
      </c>
      <c r="BP104" s="717" t="str">
        <f>+CONCATENATE($M$12," - ",$M$13)</f>
        <v>Année 6 - 2022</v>
      </c>
      <c r="BQ104" s="717"/>
      <c r="BR104" s="718"/>
      <c r="BS104" s="718"/>
      <c r="BT104" s="718"/>
      <c r="BU104" s="718"/>
      <c r="BV104" s="718"/>
      <c r="BW104" s="718"/>
      <c r="BX104" s="718"/>
      <c r="BY104" s="718"/>
      <c r="BZ104" s="718"/>
      <c r="CA104" s="718"/>
      <c r="CB104" s="529" t="str">
        <f>+CONCATENATE("TOTAL - ",$M$13)</f>
        <v>TOTAL - 2022</v>
      </c>
    </row>
    <row r="105" spans="1:80" ht="13.5" customHeight="1" thickTop="1" thickBot="1" x14ac:dyDescent="0.25">
      <c r="B105" s="815"/>
      <c r="C105" s="267" t="str">
        <f>+CONCATENATE("1/",$C$13)</f>
        <v>1/2017</v>
      </c>
      <c r="D105" s="267" t="str">
        <f>+CONCATENATE("2/",$C$13)</f>
        <v>2/2017</v>
      </c>
      <c r="E105" s="267" t="str">
        <f>+CONCATENATE("3/",$C$13)</f>
        <v>3/2017</v>
      </c>
      <c r="F105" s="267" t="str">
        <f>+CONCATENATE("4/",$C$13)</f>
        <v>4/2017</v>
      </c>
      <c r="G105" s="267" t="str">
        <f>+CONCATENATE("5/",$C$13)</f>
        <v>5/2017</v>
      </c>
      <c r="H105" s="267" t="str">
        <f>+CONCATENATE("6/",$C$13)</f>
        <v>6/2017</v>
      </c>
      <c r="I105" s="267" t="str">
        <f>+CONCATENATE("7/",$C$13)</f>
        <v>7/2017</v>
      </c>
      <c r="J105" s="267" t="str">
        <f>+CONCATENATE("8/",$C$13)</f>
        <v>8/2017</v>
      </c>
      <c r="K105" s="267" t="str">
        <f>+CONCATENATE("9/",$C$13)</f>
        <v>9/2017</v>
      </c>
      <c r="L105" s="267" t="str">
        <f>+CONCATENATE("10/",$C$13)</f>
        <v>10/2017</v>
      </c>
      <c r="M105" s="267" t="str">
        <f>+CONCATENATE("11/",$C$13)</f>
        <v>11/2017</v>
      </c>
      <c r="N105" s="267" t="str">
        <f>+CONCATENATE("12/",$C$13)</f>
        <v>12/2017</v>
      </c>
      <c r="O105" s="266" t="str">
        <f>$C$14</f>
        <v>6 mois</v>
      </c>
      <c r="P105" s="267" t="str">
        <f>+CONCATENATE("1/",$E$13)</f>
        <v>1/2018</v>
      </c>
      <c r="Q105" s="267" t="str">
        <f>+CONCATENATE("2/",$E$13)</f>
        <v>2/2018</v>
      </c>
      <c r="R105" s="267" t="str">
        <f>+CONCATENATE("3/",$E$13)</f>
        <v>3/2018</v>
      </c>
      <c r="S105" s="267" t="str">
        <f>+CONCATENATE("4/",$E$13)</f>
        <v>4/2018</v>
      </c>
      <c r="T105" s="267" t="str">
        <f>+CONCATENATE("5/",$E$13)</f>
        <v>5/2018</v>
      </c>
      <c r="U105" s="267" t="str">
        <f>+CONCATENATE("6/",$E$13)</f>
        <v>6/2018</v>
      </c>
      <c r="V105" s="267" t="str">
        <f>+CONCATENATE("7/",$E$13)</f>
        <v>7/2018</v>
      </c>
      <c r="W105" s="267" t="str">
        <f>+CONCATENATE("8/",$E$13)</f>
        <v>8/2018</v>
      </c>
      <c r="X105" s="267" t="str">
        <f>+CONCATENATE("9/",$E$13)</f>
        <v>9/2018</v>
      </c>
      <c r="Y105" s="267" t="str">
        <f>+CONCATENATE("10/",$E$13)</f>
        <v>10/2018</v>
      </c>
      <c r="Z105" s="267" t="str">
        <f>+CONCATENATE("11/",$E$13)</f>
        <v>11/2018</v>
      </c>
      <c r="AA105" s="267" t="str">
        <f>+CONCATENATE("12/",$E$13)</f>
        <v>12/2018</v>
      </c>
      <c r="AB105" s="266" t="str">
        <f>$E$14</f>
        <v>12 mois</v>
      </c>
      <c r="AC105" s="267" t="str">
        <f>+CONCATENATE("1/",$G$13)</f>
        <v>1/2019</v>
      </c>
      <c r="AD105" s="267" t="str">
        <f>+CONCATENATE("2/",$G$13)</f>
        <v>2/2019</v>
      </c>
      <c r="AE105" s="267" t="str">
        <f>+CONCATENATE("3/",$G$13)</f>
        <v>3/2019</v>
      </c>
      <c r="AF105" s="267" t="str">
        <f>+CONCATENATE("4/",$G$13)</f>
        <v>4/2019</v>
      </c>
      <c r="AG105" s="267" t="str">
        <f>+CONCATENATE("5/",$G$13)</f>
        <v>5/2019</v>
      </c>
      <c r="AH105" s="267" t="str">
        <f>+CONCATENATE("6/",$G$13)</f>
        <v>6/2019</v>
      </c>
      <c r="AI105" s="267" t="str">
        <f>+CONCATENATE("7/",$G$13)</f>
        <v>7/2019</v>
      </c>
      <c r="AJ105" s="267" t="str">
        <f>+CONCATENATE("8/",$G$13)</f>
        <v>8/2019</v>
      </c>
      <c r="AK105" s="267" t="str">
        <f>+CONCATENATE("9/",$G$13)</f>
        <v>9/2019</v>
      </c>
      <c r="AL105" s="267" t="str">
        <f>+CONCATENATE("10/",$G$13)</f>
        <v>10/2019</v>
      </c>
      <c r="AM105" s="267" t="str">
        <f>+CONCATENATE("11/",$G$13)</f>
        <v>11/2019</v>
      </c>
      <c r="AN105" s="267" t="str">
        <f>+CONCATENATE("12/",$G$13)</f>
        <v>12/2019</v>
      </c>
      <c r="AO105" s="266" t="str">
        <f>$G$14</f>
        <v>12 mois</v>
      </c>
      <c r="AP105" s="267" t="str">
        <f>+CONCATENATE("1/",$I$13)</f>
        <v>1/2020</v>
      </c>
      <c r="AQ105" s="267" t="str">
        <f>+CONCATENATE("2/",$I$13)</f>
        <v>2/2020</v>
      </c>
      <c r="AR105" s="267" t="str">
        <f>+CONCATENATE("3/",$I$13)</f>
        <v>3/2020</v>
      </c>
      <c r="AS105" s="267" t="str">
        <f>+CONCATENATE("4/",$I$13)</f>
        <v>4/2020</v>
      </c>
      <c r="AT105" s="267" t="str">
        <f>+CONCATENATE("5/",$I$13)</f>
        <v>5/2020</v>
      </c>
      <c r="AU105" s="267" t="str">
        <f>+CONCATENATE("6/",$I$13)</f>
        <v>6/2020</v>
      </c>
      <c r="AV105" s="267" t="str">
        <f>+CONCATENATE("7/",$I$13)</f>
        <v>7/2020</v>
      </c>
      <c r="AW105" s="267" t="str">
        <f>+CONCATENATE("8/",$I$13)</f>
        <v>8/2020</v>
      </c>
      <c r="AX105" s="267" t="str">
        <f>+CONCATENATE("9/",$I$13)</f>
        <v>9/2020</v>
      </c>
      <c r="AY105" s="267" t="str">
        <f>+CONCATENATE("10/",$I$13)</f>
        <v>10/2020</v>
      </c>
      <c r="AZ105" s="267" t="str">
        <f>+CONCATENATE("11/",$I$13)</f>
        <v>11/2020</v>
      </c>
      <c r="BA105" s="267" t="str">
        <f>+CONCATENATE("12/",$I$13)</f>
        <v>12/2020</v>
      </c>
      <c r="BB105" s="266" t="str">
        <f>$I$14</f>
        <v>12 mois</v>
      </c>
      <c r="BC105" s="267" t="str">
        <f>+CONCATENATE("1/",$K$13)</f>
        <v>1/2021</v>
      </c>
      <c r="BD105" s="267" t="str">
        <f>+CONCATENATE("2/",$K$13)</f>
        <v>2/2021</v>
      </c>
      <c r="BE105" s="267" t="str">
        <f>+CONCATENATE("3/",$K$13)</f>
        <v>3/2021</v>
      </c>
      <c r="BF105" s="267" t="str">
        <f>+CONCATENATE("4/",$K$13)</f>
        <v>4/2021</v>
      </c>
      <c r="BG105" s="267" t="str">
        <f>+CONCATENATE("5/",$K$13)</f>
        <v>5/2021</v>
      </c>
      <c r="BH105" s="267" t="str">
        <f>+CONCATENATE("6/",$K$13)</f>
        <v>6/2021</v>
      </c>
      <c r="BI105" s="267" t="str">
        <f>+CONCATENATE("7/",$K$13)</f>
        <v>7/2021</v>
      </c>
      <c r="BJ105" s="267" t="str">
        <f>+CONCATENATE("8/",$K$13)</f>
        <v>8/2021</v>
      </c>
      <c r="BK105" s="267" t="str">
        <f>+CONCATENATE("9/",$K$13)</f>
        <v>9/2021</v>
      </c>
      <c r="BL105" s="267" t="str">
        <f>+CONCATENATE("10/",$K$13)</f>
        <v>10/2021</v>
      </c>
      <c r="BM105" s="267" t="str">
        <f>+CONCATENATE("11/",$K$13)</f>
        <v>11/2021</v>
      </c>
      <c r="BN105" s="267" t="str">
        <f>+CONCATENATE("12/",$K$13)</f>
        <v>12/2021</v>
      </c>
      <c r="BO105" s="266" t="str">
        <f>$K$14</f>
        <v>12 mois</v>
      </c>
      <c r="BP105" s="267" t="str">
        <f>+CONCATENATE("1/",$M$13)</f>
        <v>1/2022</v>
      </c>
      <c r="BQ105" s="267" t="str">
        <f>+CONCATENATE("2/",$M$13)</f>
        <v>2/2022</v>
      </c>
      <c r="BR105" s="267" t="str">
        <f>+CONCATENATE("3/",$M$13)</f>
        <v>3/2022</v>
      </c>
      <c r="BS105" s="267" t="str">
        <f>+CONCATENATE("4/",$M$13)</f>
        <v>4/2022</v>
      </c>
      <c r="BT105" s="267" t="str">
        <f>+CONCATENATE("5/",$M$13)</f>
        <v>5/2022</v>
      </c>
      <c r="BU105" s="267" t="str">
        <f>+CONCATENATE("6/",$M$13)</f>
        <v>6/2022</v>
      </c>
      <c r="BV105" s="267" t="str">
        <f>+CONCATENATE("7/",$M$13)</f>
        <v>7/2022</v>
      </c>
      <c r="BW105" s="267" t="str">
        <f>+CONCATENATE("8/",$M$13)</f>
        <v>8/2022</v>
      </c>
      <c r="BX105" s="267" t="str">
        <f>+CONCATENATE("9/",$M$13)</f>
        <v>9/2022</v>
      </c>
      <c r="BY105" s="267" t="str">
        <f>+CONCATENATE("10/",$M$13)</f>
        <v>10/2022</v>
      </c>
      <c r="BZ105" s="267" t="str">
        <f>+CONCATENATE("11/",$M$13)</f>
        <v>11/2022</v>
      </c>
      <c r="CA105" s="267" t="str">
        <f>+CONCATENATE("12/",$M$13)</f>
        <v>12/2022</v>
      </c>
      <c r="CB105" s="455" t="str">
        <f>$M$14</f>
        <v>12 mois</v>
      </c>
    </row>
    <row r="106" spans="1:80" s="2" customFormat="1" ht="15" customHeight="1" thickTop="1" x14ac:dyDescent="0.2">
      <c r="A106" s="1"/>
      <c r="B106" s="1"/>
      <c r="C106" s="1"/>
      <c r="D106" s="1"/>
      <c r="E106" s="1"/>
      <c r="F106" s="1"/>
      <c r="G106" s="1"/>
      <c r="H106" s="1"/>
      <c r="I106" s="1"/>
      <c r="J106" s="1"/>
      <c r="K106" s="1"/>
      <c r="L106" s="1"/>
    </row>
    <row r="107" spans="1:80" ht="15" customHeight="1" x14ac:dyDescent="0.2">
      <c r="A107" s="101" t="s">
        <v>394</v>
      </c>
      <c r="B107" s="99">
        <v>0.2</v>
      </c>
      <c r="C107" s="264">
        <v>0</v>
      </c>
      <c r="D107" s="264">
        <v>0</v>
      </c>
      <c r="E107" s="264">
        <v>0</v>
      </c>
      <c r="F107" s="264">
        <v>0</v>
      </c>
      <c r="G107" s="264">
        <v>0</v>
      </c>
      <c r="H107" s="264">
        <v>0</v>
      </c>
      <c r="I107" s="264">
        <v>0</v>
      </c>
      <c r="J107" s="264">
        <v>0</v>
      </c>
      <c r="K107" s="264">
        <v>0</v>
      </c>
      <c r="L107" s="264">
        <v>0</v>
      </c>
      <c r="M107" s="264">
        <v>0</v>
      </c>
      <c r="N107" s="264">
        <v>0</v>
      </c>
      <c r="O107" s="24">
        <f>SUM(C107:N107)</f>
        <v>0</v>
      </c>
      <c r="P107" s="264">
        <v>0</v>
      </c>
      <c r="Q107" s="264">
        <v>0</v>
      </c>
      <c r="R107" s="264">
        <v>0</v>
      </c>
      <c r="S107" s="264">
        <v>0</v>
      </c>
      <c r="T107" s="264">
        <v>0</v>
      </c>
      <c r="U107" s="264">
        <v>0</v>
      </c>
      <c r="V107" s="264">
        <v>0</v>
      </c>
      <c r="W107" s="264">
        <v>0</v>
      </c>
      <c r="X107" s="264">
        <v>0</v>
      </c>
      <c r="Y107" s="264">
        <v>0</v>
      </c>
      <c r="Z107" s="264">
        <v>0</v>
      </c>
      <c r="AA107" s="264">
        <v>0</v>
      </c>
      <c r="AB107" s="24">
        <f>SUM(P107:AA107)</f>
        <v>0</v>
      </c>
      <c r="AC107" s="264">
        <v>0</v>
      </c>
      <c r="AD107" s="264">
        <v>0</v>
      </c>
      <c r="AE107" s="264">
        <v>0</v>
      </c>
      <c r="AF107" s="264">
        <v>0</v>
      </c>
      <c r="AG107" s="264">
        <v>0</v>
      </c>
      <c r="AH107" s="264">
        <v>0</v>
      </c>
      <c r="AI107" s="264">
        <v>0</v>
      </c>
      <c r="AJ107" s="264">
        <v>0</v>
      </c>
      <c r="AK107" s="264">
        <v>0</v>
      </c>
      <c r="AL107" s="264">
        <v>0</v>
      </c>
      <c r="AM107" s="264">
        <v>0</v>
      </c>
      <c r="AN107" s="264">
        <v>0</v>
      </c>
      <c r="AO107" s="24">
        <f>SUM(AC107:AN107)</f>
        <v>0</v>
      </c>
      <c r="AP107" s="264">
        <v>0</v>
      </c>
      <c r="AQ107" s="264">
        <v>0</v>
      </c>
      <c r="AR107" s="264">
        <v>0</v>
      </c>
      <c r="AS107" s="264">
        <v>0</v>
      </c>
      <c r="AT107" s="264">
        <v>0</v>
      </c>
      <c r="AU107" s="264">
        <v>0</v>
      </c>
      <c r="AV107" s="264">
        <v>0</v>
      </c>
      <c r="AW107" s="264">
        <v>0</v>
      </c>
      <c r="AX107" s="264">
        <v>0</v>
      </c>
      <c r="AY107" s="264">
        <v>0</v>
      </c>
      <c r="AZ107" s="264">
        <v>0</v>
      </c>
      <c r="BA107" s="264">
        <v>0</v>
      </c>
      <c r="BB107" s="24">
        <f>SUM(AP107:BA107)</f>
        <v>0</v>
      </c>
      <c r="BC107" s="264">
        <v>0</v>
      </c>
      <c r="BD107" s="264">
        <v>0</v>
      </c>
      <c r="BE107" s="264">
        <v>0</v>
      </c>
      <c r="BF107" s="264">
        <v>0</v>
      </c>
      <c r="BG107" s="264">
        <v>0</v>
      </c>
      <c r="BH107" s="264">
        <v>0</v>
      </c>
      <c r="BI107" s="264">
        <v>0</v>
      </c>
      <c r="BJ107" s="264">
        <v>0</v>
      </c>
      <c r="BK107" s="264">
        <v>0</v>
      </c>
      <c r="BL107" s="264">
        <v>0</v>
      </c>
      <c r="BM107" s="264">
        <v>0</v>
      </c>
      <c r="BN107" s="264">
        <v>0</v>
      </c>
      <c r="BO107" s="24">
        <f>SUM(BC107:BN107)</f>
        <v>0</v>
      </c>
      <c r="BP107" s="264">
        <v>0</v>
      </c>
      <c r="BQ107" s="264">
        <v>0</v>
      </c>
      <c r="BR107" s="264">
        <v>0</v>
      </c>
      <c r="BS107" s="264">
        <v>0</v>
      </c>
      <c r="BT107" s="264">
        <v>0</v>
      </c>
      <c r="BU107" s="264">
        <v>0</v>
      </c>
      <c r="BV107" s="264">
        <v>0</v>
      </c>
      <c r="BW107" s="264">
        <v>0</v>
      </c>
      <c r="BX107" s="264">
        <v>0</v>
      </c>
      <c r="BY107" s="264">
        <v>0</v>
      </c>
      <c r="BZ107" s="264">
        <v>0</v>
      </c>
      <c r="CA107" s="264">
        <v>0</v>
      </c>
      <c r="CB107" s="24">
        <f>SUM(BP107:CA107)</f>
        <v>0</v>
      </c>
    </row>
    <row r="108" spans="1:80" ht="15" customHeight="1" x14ac:dyDescent="0.2">
      <c r="A108" s="101" t="s">
        <v>394</v>
      </c>
      <c r="B108" s="100">
        <v>0.2</v>
      </c>
      <c r="C108" s="264">
        <v>0</v>
      </c>
      <c r="D108" s="264">
        <v>0</v>
      </c>
      <c r="E108" s="264">
        <v>0</v>
      </c>
      <c r="F108" s="264">
        <v>0</v>
      </c>
      <c r="G108" s="264">
        <v>0</v>
      </c>
      <c r="H108" s="264">
        <v>0</v>
      </c>
      <c r="I108" s="264">
        <v>0</v>
      </c>
      <c r="J108" s="264">
        <v>0</v>
      </c>
      <c r="K108" s="264">
        <v>0</v>
      </c>
      <c r="L108" s="264">
        <v>0</v>
      </c>
      <c r="M108" s="264">
        <v>0</v>
      </c>
      <c r="N108" s="264">
        <v>0</v>
      </c>
      <c r="O108" s="24">
        <f>SUM(C108:N108)</f>
        <v>0</v>
      </c>
      <c r="P108" s="264">
        <v>0</v>
      </c>
      <c r="Q108" s="264">
        <v>0</v>
      </c>
      <c r="R108" s="264">
        <v>0</v>
      </c>
      <c r="S108" s="264">
        <v>0</v>
      </c>
      <c r="T108" s="264">
        <v>0</v>
      </c>
      <c r="U108" s="264">
        <v>0</v>
      </c>
      <c r="V108" s="264">
        <v>0</v>
      </c>
      <c r="W108" s="264">
        <v>0</v>
      </c>
      <c r="X108" s="264">
        <v>0</v>
      </c>
      <c r="Y108" s="264">
        <v>0</v>
      </c>
      <c r="Z108" s="264">
        <v>0</v>
      </c>
      <c r="AA108" s="264">
        <v>0</v>
      </c>
      <c r="AB108" s="24">
        <f>SUM(P108:AA108)</f>
        <v>0</v>
      </c>
      <c r="AC108" s="264">
        <v>0</v>
      </c>
      <c r="AD108" s="264">
        <v>0</v>
      </c>
      <c r="AE108" s="264">
        <v>0</v>
      </c>
      <c r="AF108" s="264">
        <v>0</v>
      </c>
      <c r="AG108" s="264">
        <v>0</v>
      </c>
      <c r="AH108" s="264">
        <v>0</v>
      </c>
      <c r="AI108" s="264">
        <v>0</v>
      </c>
      <c r="AJ108" s="264">
        <v>0</v>
      </c>
      <c r="AK108" s="264">
        <v>0</v>
      </c>
      <c r="AL108" s="264">
        <v>0</v>
      </c>
      <c r="AM108" s="264">
        <v>0</v>
      </c>
      <c r="AN108" s="264">
        <v>0</v>
      </c>
      <c r="AO108" s="24">
        <f>SUM(AC108:AN108)</f>
        <v>0</v>
      </c>
      <c r="AP108" s="264">
        <v>0</v>
      </c>
      <c r="AQ108" s="264">
        <v>0</v>
      </c>
      <c r="AR108" s="264">
        <v>0</v>
      </c>
      <c r="AS108" s="264">
        <v>0</v>
      </c>
      <c r="AT108" s="264">
        <v>0</v>
      </c>
      <c r="AU108" s="264">
        <v>0</v>
      </c>
      <c r="AV108" s="264">
        <v>0</v>
      </c>
      <c r="AW108" s="264">
        <v>0</v>
      </c>
      <c r="AX108" s="264">
        <v>0</v>
      </c>
      <c r="AY108" s="264">
        <v>0</v>
      </c>
      <c r="AZ108" s="264">
        <v>0</v>
      </c>
      <c r="BA108" s="264">
        <v>0</v>
      </c>
      <c r="BB108" s="24">
        <f>SUM(AP108:BA108)</f>
        <v>0</v>
      </c>
      <c r="BC108" s="264">
        <v>0</v>
      </c>
      <c r="BD108" s="264">
        <v>0</v>
      </c>
      <c r="BE108" s="264">
        <v>0</v>
      </c>
      <c r="BF108" s="264">
        <v>0</v>
      </c>
      <c r="BG108" s="264">
        <v>0</v>
      </c>
      <c r="BH108" s="264">
        <v>0</v>
      </c>
      <c r="BI108" s="264">
        <v>0</v>
      </c>
      <c r="BJ108" s="264">
        <v>0</v>
      </c>
      <c r="BK108" s="264">
        <v>0</v>
      </c>
      <c r="BL108" s="264">
        <v>0</v>
      </c>
      <c r="BM108" s="264">
        <v>0</v>
      </c>
      <c r="BN108" s="264">
        <v>0</v>
      </c>
      <c r="BO108" s="24">
        <f>SUM(BC108:BN108)</f>
        <v>0</v>
      </c>
      <c r="BP108" s="264">
        <v>0</v>
      </c>
      <c r="BQ108" s="264">
        <v>0</v>
      </c>
      <c r="BR108" s="264">
        <v>0</v>
      </c>
      <c r="BS108" s="264">
        <v>0</v>
      </c>
      <c r="BT108" s="264">
        <v>0</v>
      </c>
      <c r="BU108" s="264">
        <v>0</v>
      </c>
      <c r="BV108" s="264">
        <v>0</v>
      </c>
      <c r="BW108" s="264">
        <v>0</v>
      </c>
      <c r="BX108" s="264">
        <v>0</v>
      </c>
      <c r="BY108" s="264">
        <v>0</v>
      </c>
      <c r="BZ108" s="264">
        <v>0</v>
      </c>
      <c r="CA108" s="264">
        <v>0</v>
      </c>
      <c r="CB108" s="24">
        <f>SUM(BP108:CA108)</f>
        <v>0</v>
      </c>
    </row>
    <row r="109" spans="1:80" ht="15" customHeight="1" x14ac:dyDescent="0.2">
      <c r="A109" s="101" t="s">
        <v>394</v>
      </c>
      <c r="B109" s="100">
        <v>0.2</v>
      </c>
      <c r="C109" s="264">
        <v>0</v>
      </c>
      <c r="D109" s="264">
        <v>0</v>
      </c>
      <c r="E109" s="264">
        <v>0</v>
      </c>
      <c r="F109" s="264">
        <v>0</v>
      </c>
      <c r="G109" s="264">
        <v>0</v>
      </c>
      <c r="H109" s="264">
        <v>0</v>
      </c>
      <c r="I109" s="264">
        <v>0</v>
      </c>
      <c r="J109" s="264">
        <v>0</v>
      </c>
      <c r="K109" s="264">
        <v>0</v>
      </c>
      <c r="L109" s="264">
        <v>0</v>
      </c>
      <c r="M109" s="264">
        <v>0</v>
      </c>
      <c r="N109" s="264">
        <v>0</v>
      </c>
      <c r="O109" s="24">
        <f>SUM(C109:N109)</f>
        <v>0</v>
      </c>
      <c r="P109" s="264">
        <v>0</v>
      </c>
      <c r="Q109" s="264">
        <v>0</v>
      </c>
      <c r="R109" s="264">
        <v>0</v>
      </c>
      <c r="S109" s="264">
        <v>0</v>
      </c>
      <c r="T109" s="264">
        <v>0</v>
      </c>
      <c r="U109" s="264">
        <v>0</v>
      </c>
      <c r="V109" s="264">
        <v>0</v>
      </c>
      <c r="W109" s="264">
        <v>0</v>
      </c>
      <c r="X109" s="264">
        <v>0</v>
      </c>
      <c r="Y109" s="264">
        <v>0</v>
      </c>
      <c r="Z109" s="264">
        <v>0</v>
      </c>
      <c r="AA109" s="264">
        <v>0</v>
      </c>
      <c r="AB109" s="24">
        <f>SUM(P109:AA109)</f>
        <v>0</v>
      </c>
      <c r="AC109" s="264">
        <v>0</v>
      </c>
      <c r="AD109" s="264">
        <v>0</v>
      </c>
      <c r="AE109" s="264">
        <v>0</v>
      </c>
      <c r="AF109" s="264">
        <v>0</v>
      </c>
      <c r="AG109" s="264">
        <v>0</v>
      </c>
      <c r="AH109" s="264">
        <v>0</v>
      </c>
      <c r="AI109" s="264">
        <v>0</v>
      </c>
      <c r="AJ109" s="264">
        <v>0</v>
      </c>
      <c r="AK109" s="264">
        <v>0</v>
      </c>
      <c r="AL109" s="264">
        <v>0</v>
      </c>
      <c r="AM109" s="264">
        <v>0</v>
      </c>
      <c r="AN109" s="264">
        <v>0</v>
      </c>
      <c r="AO109" s="24">
        <f>SUM(AC109:AN109)</f>
        <v>0</v>
      </c>
      <c r="AP109" s="264">
        <v>0</v>
      </c>
      <c r="AQ109" s="264">
        <v>0</v>
      </c>
      <c r="AR109" s="264">
        <v>0</v>
      </c>
      <c r="AS109" s="264">
        <v>0</v>
      </c>
      <c r="AT109" s="264">
        <v>0</v>
      </c>
      <c r="AU109" s="264">
        <v>0</v>
      </c>
      <c r="AV109" s="264">
        <v>0</v>
      </c>
      <c r="AW109" s="264">
        <v>0</v>
      </c>
      <c r="AX109" s="264">
        <v>0</v>
      </c>
      <c r="AY109" s="264">
        <v>0</v>
      </c>
      <c r="AZ109" s="264">
        <v>0</v>
      </c>
      <c r="BA109" s="264">
        <v>0</v>
      </c>
      <c r="BB109" s="24">
        <f>SUM(AP109:BA109)</f>
        <v>0</v>
      </c>
      <c r="BC109" s="264">
        <v>0</v>
      </c>
      <c r="BD109" s="264">
        <v>0</v>
      </c>
      <c r="BE109" s="264">
        <v>0</v>
      </c>
      <c r="BF109" s="264">
        <v>0</v>
      </c>
      <c r="BG109" s="264">
        <v>0</v>
      </c>
      <c r="BH109" s="264">
        <v>0</v>
      </c>
      <c r="BI109" s="264">
        <v>0</v>
      </c>
      <c r="BJ109" s="264">
        <v>0</v>
      </c>
      <c r="BK109" s="264">
        <v>0</v>
      </c>
      <c r="BL109" s="264">
        <v>0</v>
      </c>
      <c r="BM109" s="264">
        <v>0</v>
      </c>
      <c r="BN109" s="264">
        <v>0</v>
      </c>
      <c r="BO109" s="24">
        <f>SUM(BC109:BN109)</f>
        <v>0</v>
      </c>
      <c r="BP109" s="264">
        <v>0</v>
      </c>
      <c r="BQ109" s="264">
        <v>0</v>
      </c>
      <c r="BR109" s="264">
        <v>0</v>
      </c>
      <c r="BS109" s="264">
        <v>0</v>
      </c>
      <c r="BT109" s="264">
        <v>0</v>
      </c>
      <c r="BU109" s="264">
        <v>0</v>
      </c>
      <c r="BV109" s="264">
        <v>0</v>
      </c>
      <c r="BW109" s="264">
        <v>0</v>
      </c>
      <c r="BX109" s="264">
        <v>0</v>
      </c>
      <c r="BY109" s="264">
        <v>0</v>
      </c>
      <c r="BZ109" s="264">
        <v>0</v>
      </c>
      <c r="CA109" s="264">
        <v>0</v>
      </c>
      <c r="CB109" s="24">
        <f>SUM(BP109:CA109)</f>
        <v>0</v>
      </c>
    </row>
    <row r="110" spans="1:80" ht="15" customHeight="1" x14ac:dyDescent="0.2">
      <c r="A110" s="823" t="s">
        <v>145</v>
      </c>
      <c r="B110" s="824"/>
      <c r="C110" s="24">
        <f>SUM(C107:C109)</f>
        <v>0</v>
      </c>
      <c r="D110" s="24">
        <f t="shared" ref="D110:BO110" si="98">SUM(D107:D109)</f>
        <v>0</v>
      </c>
      <c r="E110" s="24">
        <f t="shared" si="98"/>
        <v>0</v>
      </c>
      <c r="F110" s="24">
        <f t="shared" si="98"/>
        <v>0</v>
      </c>
      <c r="G110" s="24">
        <f t="shared" si="98"/>
        <v>0</v>
      </c>
      <c r="H110" s="24">
        <f t="shared" si="98"/>
        <v>0</v>
      </c>
      <c r="I110" s="24">
        <f t="shared" si="98"/>
        <v>0</v>
      </c>
      <c r="J110" s="24">
        <f t="shared" si="98"/>
        <v>0</v>
      </c>
      <c r="K110" s="24">
        <f t="shared" si="98"/>
        <v>0</v>
      </c>
      <c r="L110" s="24">
        <f t="shared" si="98"/>
        <v>0</v>
      </c>
      <c r="M110" s="24">
        <f t="shared" si="98"/>
        <v>0</v>
      </c>
      <c r="N110" s="24">
        <f t="shared" si="98"/>
        <v>0</v>
      </c>
      <c r="O110" s="24">
        <f t="shared" si="98"/>
        <v>0</v>
      </c>
      <c r="P110" s="24">
        <f t="shared" si="98"/>
        <v>0</v>
      </c>
      <c r="Q110" s="24">
        <f t="shared" si="98"/>
        <v>0</v>
      </c>
      <c r="R110" s="24">
        <f t="shared" si="98"/>
        <v>0</v>
      </c>
      <c r="S110" s="24">
        <f t="shared" si="98"/>
        <v>0</v>
      </c>
      <c r="T110" s="24">
        <f t="shared" si="98"/>
        <v>0</v>
      </c>
      <c r="U110" s="24">
        <f t="shared" si="98"/>
        <v>0</v>
      </c>
      <c r="V110" s="24">
        <f t="shared" si="98"/>
        <v>0</v>
      </c>
      <c r="W110" s="24">
        <f t="shared" si="98"/>
        <v>0</v>
      </c>
      <c r="X110" s="24">
        <f t="shared" si="98"/>
        <v>0</v>
      </c>
      <c r="Y110" s="24">
        <f t="shared" si="98"/>
        <v>0</v>
      </c>
      <c r="Z110" s="24">
        <f t="shared" si="98"/>
        <v>0</v>
      </c>
      <c r="AA110" s="24">
        <f t="shared" si="98"/>
        <v>0</v>
      </c>
      <c r="AB110" s="24">
        <f t="shared" si="98"/>
        <v>0</v>
      </c>
      <c r="AC110" s="24">
        <f t="shared" si="98"/>
        <v>0</v>
      </c>
      <c r="AD110" s="24">
        <f t="shared" si="98"/>
        <v>0</v>
      </c>
      <c r="AE110" s="24">
        <f t="shared" si="98"/>
        <v>0</v>
      </c>
      <c r="AF110" s="24">
        <f t="shared" si="98"/>
        <v>0</v>
      </c>
      <c r="AG110" s="24">
        <f t="shared" si="98"/>
        <v>0</v>
      </c>
      <c r="AH110" s="24">
        <f t="shared" si="98"/>
        <v>0</v>
      </c>
      <c r="AI110" s="24">
        <f t="shared" si="98"/>
        <v>0</v>
      </c>
      <c r="AJ110" s="24">
        <f t="shared" si="98"/>
        <v>0</v>
      </c>
      <c r="AK110" s="24">
        <f t="shared" si="98"/>
        <v>0</v>
      </c>
      <c r="AL110" s="24">
        <f t="shared" si="98"/>
        <v>0</v>
      </c>
      <c r="AM110" s="24">
        <f t="shared" si="98"/>
        <v>0</v>
      </c>
      <c r="AN110" s="24">
        <f t="shared" si="98"/>
        <v>0</v>
      </c>
      <c r="AO110" s="24">
        <f t="shared" si="98"/>
        <v>0</v>
      </c>
      <c r="AP110" s="24">
        <f t="shared" si="98"/>
        <v>0</v>
      </c>
      <c r="AQ110" s="24">
        <f t="shared" si="98"/>
        <v>0</v>
      </c>
      <c r="AR110" s="24">
        <f t="shared" si="98"/>
        <v>0</v>
      </c>
      <c r="AS110" s="24">
        <f t="shared" si="98"/>
        <v>0</v>
      </c>
      <c r="AT110" s="24">
        <f t="shared" si="98"/>
        <v>0</v>
      </c>
      <c r="AU110" s="24">
        <f t="shared" si="98"/>
        <v>0</v>
      </c>
      <c r="AV110" s="24">
        <f t="shared" si="98"/>
        <v>0</v>
      </c>
      <c r="AW110" s="24">
        <f t="shared" si="98"/>
        <v>0</v>
      </c>
      <c r="AX110" s="24">
        <f t="shared" si="98"/>
        <v>0</v>
      </c>
      <c r="AY110" s="24">
        <f t="shared" si="98"/>
        <v>0</v>
      </c>
      <c r="AZ110" s="24">
        <f t="shared" si="98"/>
        <v>0</v>
      </c>
      <c r="BA110" s="24">
        <f t="shared" si="98"/>
        <v>0</v>
      </c>
      <c r="BB110" s="24">
        <f t="shared" si="98"/>
        <v>0</v>
      </c>
      <c r="BC110" s="24">
        <f t="shared" si="98"/>
        <v>0</v>
      </c>
      <c r="BD110" s="24">
        <f t="shared" si="98"/>
        <v>0</v>
      </c>
      <c r="BE110" s="24">
        <f t="shared" si="98"/>
        <v>0</v>
      </c>
      <c r="BF110" s="24">
        <f t="shared" si="98"/>
        <v>0</v>
      </c>
      <c r="BG110" s="24">
        <f t="shared" si="98"/>
        <v>0</v>
      </c>
      <c r="BH110" s="24">
        <f t="shared" si="98"/>
        <v>0</v>
      </c>
      <c r="BI110" s="24">
        <f t="shared" si="98"/>
        <v>0</v>
      </c>
      <c r="BJ110" s="24">
        <f t="shared" si="98"/>
        <v>0</v>
      </c>
      <c r="BK110" s="24">
        <f t="shared" si="98"/>
        <v>0</v>
      </c>
      <c r="BL110" s="24">
        <f t="shared" si="98"/>
        <v>0</v>
      </c>
      <c r="BM110" s="24">
        <f t="shared" si="98"/>
        <v>0</v>
      </c>
      <c r="BN110" s="24">
        <f t="shared" si="98"/>
        <v>0</v>
      </c>
      <c r="BO110" s="24">
        <f t="shared" si="98"/>
        <v>0</v>
      </c>
      <c r="BP110" s="24">
        <f t="shared" ref="BP110:CB110" si="99">SUM(BP107:BP109)</f>
        <v>0</v>
      </c>
      <c r="BQ110" s="24">
        <f t="shared" si="99"/>
        <v>0</v>
      </c>
      <c r="BR110" s="24">
        <f t="shared" si="99"/>
        <v>0</v>
      </c>
      <c r="BS110" s="24">
        <f t="shared" si="99"/>
        <v>0</v>
      </c>
      <c r="BT110" s="24">
        <f t="shared" si="99"/>
        <v>0</v>
      </c>
      <c r="BU110" s="24">
        <f t="shared" si="99"/>
        <v>0</v>
      </c>
      <c r="BV110" s="24">
        <f t="shared" si="99"/>
        <v>0</v>
      </c>
      <c r="BW110" s="24">
        <f t="shared" si="99"/>
        <v>0</v>
      </c>
      <c r="BX110" s="24">
        <f t="shared" si="99"/>
        <v>0</v>
      </c>
      <c r="BY110" s="24">
        <f t="shared" si="99"/>
        <v>0</v>
      </c>
      <c r="BZ110" s="24">
        <f t="shared" si="99"/>
        <v>0</v>
      </c>
      <c r="CA110" s="24">
        <f t="shared" si="99"/>
        <v>0</v>
      </c>
      <c r="CB110" s="24">
        <f t="shared" si="99"/>
        <v>0</v>
      </c>
    </row>
    <row r="111" spans="1:80" ht="15" customHeight="1" x14ac:dyDescent="0.2">
      <c r="A111" s="5"/>
      <c r="B111" s="5"/>
      <c r="C111" s="6"/>
      <c r="D111" s="6"/>
      <c r="E111" s="6"/>
      <c r="F111" s="6"/>
      <c r="G111" s="6"/>
      <c r="H111" s="6"/>
      <c r="I111" s="6"/>
      <c r="J111" s="6"/>
      <c r="K111" s="6"/>
      <c r="L111" s="6"/>
    </row>
    <row r="112" spans="1:80" ht="15" customHeight="1" x14ac:dyDescent="0.2">
      <c r="A112" s="11" t="s">
        <v>147</v>
      </c>
      <c r="B112" s="11"/>
      <c r="C112" s="11"/>
      <c r="D112" s="11"/>
      <c r="E112" s="11"/>
      <c r="F112" s="11"/>
      <c r="G112" s="11"/>
      <c r="H112" s="11"/>
      <c r="I112" s="11"/>
      <c r="J112" s="11"/>
      <c r="K112" s="11"/>
      <c r="L112" s="11"/>
      <c r="M112" s="11"/>
      <c r="N112" s="11"/>
    </row>
    <row r="113" spans="1:24" s="8" customFormat="1" ht="15" customHeight="1" x14ac:dyDescent="0.2">
      <c r="A113" s="19"/>
      <c r="B113" s="19"/>
      <c r="C113" s="19"/>
      <c r="D113" s="19"/>
      <c r="E113" s="19"/>
      <c r="F113" s="19"/>
      <c r="G113" s="19"/>
      <c r="H113" s="19"/>
      <c r="I113" s="19"/>
      <c r="J113" s="19"/>
      <c r="K113" s="19"/>
      <c r="L113" s="19"/>
    </row>
    <row r="114" spans="1:24" ht="15" customHeight="1" x14ac:dyDescent="0.2">
      <c r="A114" s="719" t="s">
        <v>204</v>
      </c>
      <c r="B114" s="719"/>
      <c r="C114" s="719"/>
      <c r="D114" s="719"/>
      <c r="E114" s="719"/>
      <c r="F114" s="719"/>
      <c r="G114" s="719"/>
      <c r="H114" s="719"/>
      <c r="I114" s="719"/>
      <c r="J114" s="719"/>
      <c r="K114" s="720"/>
      <c r="L114" s="720"/>
      <c r="N114" s="8"/>
      <c r="O114" s="8"/>
    </row>
    <row r="115" spans="1:24" ht="15" customHeight="1" x14ac:dyDescent="0.2">
      <c r="C115" s="795" t="s">
        <v>354</v>
      </c>
      <c r="D115" s="796"/>
      <c r="E115" s="797"/>
      <c r="F115" s="795" t="s">
        <v>353</v>
      </c>
      <c r="G115" s="796"/>
      <c r="H115" s="797"/>
      <c r="K115" s="19"/>
      <c r="L115" s="19"/>
      <c r="P115" s="8"/>
      <c r="Q115" s="8"/>
      <c r="R115" s="8"/>
      <c r="S115" s="8"/>
      <c r="X115" s="22"/>
    </row>
    <row r="116" spans="1:24" s="8" customFormat="1" ht="15" customHeight="1" x14ac:dyDescent="0.2">
      <c r="A116" s="800" t="str">
        <f>$A$33</f>
        <v>Preuve de concept</v>
      </c>
      <c r="B116" s="801"/>
      <c r="C116" s="102">
        <v>0</v>
      </c>
      <c r="D116" s="798" t="s">
        <v>146</v>
      </c>
      <c r="E116" s="799"/>
      <c r="F116" s="103">
        <v>0</v>
      </c>
      <c r="G116" s="798" t="s">
        <v>75</v>
      </c>
      <c r="H116" s="799"/>
      <c r="K116" s="19"/>
      <c r="L116" s="19"/>
      <c r="X116" s="22"/>
    </row>
    <row r="117" spans="1:24" s="8" customFormat="1" ht="15" customHeight="1" x14ac:dyDescent="0.2">
      <c r="A117" s="740" t="str">
        <f>$A$34</f>
        <v>Redevance porte-à-porte (Indus.)</v>
      </c>
      <c r="B117" s="741"/>
      <c r="C117" s="102">
        <v>0</v>
      </c>
      <c r="D117" s="744" t="s">
        <v>146</v>
      </c>
      <c r="E117" s="745"/>
      <c r="F117" s="103">
        <v>0</v>
      </c>
      <c r="G117" s="744" t="s">
        <v>75</v>
      </c>
      <c r="H117" s="745"/>
      <c r="K117" s="19"/>
      <c r="L117" s="19"/>
      <c r="X117" s="22"/>
    </row>
    <row r="118" spans="1:24" s="8" customFormat="1" ht="15" customHeight="1" x14ac:dyDescent="0.2">
      <c r="A118" s="740" t="str">
        <f>$A$35</f>
        <v>Redevance virale</v>
      </c>
      <c r="B118" s="741"/>
      <c r="C118" s="102">
        <v>0</v>
      </c>
      <c r="D118" s="744" t="s">
        <v>146</v>
      </c>
      <c r="E118" s="745"/>
      <c r="F118" s="103">
        <v>0</v>
      </c>
      <c r="G118" s="744" t="s">
        <v>75</v>
      </c>
      <c r="H118" s="745"/>
      <c r="K118" s="19"/>
      <c r="L118" s="19"/>
      <c r="X118" s="22"/>
    </row>
    <row r="119" spans="1:24" s="8" customFormat="1" ht="15" customHeight="1" x14ac:dyDescent="0.2">
      <c r="A119" s="740" t="str">
        <f>$A$36</f>
        <v>Reconduction redevance (Vir ou PaP)</v>
      </c>
      <c r="B119" s="741"/>
      <c r="C119" s="102">
        <v>0</v>
      </c>
      <c r="D119" s="744" t="s">
        <v>146</v>
      </c>
      <c r="E119" s="745"/>
      <c r="F119" s="103">
        <v>0</v>
      </c>
      <c r="G119" s="744" t="s">
        <v>75</v>
      </c>
      <c r="H119" s="745"/>
      <c r="K119" s="19"/>
      <c r="L119" s="19"/>
      <c r="X119" s="22"/>
    </row>
    <row r="120" spans="1:24" s="8" customFormat="1" ht="15" customHeight="1" x14ac:dyDescent="0.2">
      <c r="A120" s="740" t="str">
        <f>$A$37</f>
        <v>(-)</v>
      </c>
      <c r="B120" s="741"/>
      <c r="C120" s="102">
        <v>0</v>
      </c>
      <c r="D120" s="744" t="s">
        <v>146</v>
      </c>
      <c r="E120" s="745"/>
      <c r="F120" s="103">
        <v>0</v>
      </c>
      <c r="G120" s="744" t="s">
        <v>75</v>
      </c>
      <c r="H120" s="745"/>
      <c r="K120" s="19"/>
      <c r="L120" s="19"/>
      <c r="X120" s="22"/>
    </row>
    <row r="121" spans="1:24" s="8" customFormat="1" ht="15" customHeight="1" x14ac:dyDescent="0.2">
      <c r="A121" s="740" t="str">
        <f>$A$38</f>
        <v>(-)</v>
      </c>
      <c r="B121" s="741"/>
      <c r="C121" s="102">
        <v>0</v>
      </c>
      <c r="D121" s="744" t="s">
        <v>146</v>
      </c>
      <c r="E121" s="745"/>
      <c r="F121" s="103">
        <v>0</v>
      </c>
      <c r="G121" s="744" t="s">
        <v>75</v>
      </c>
      <c r="H121" s="745"/>
      <c r="K121" s="19"/>
      <c r="L121" s="19"/>
      <c r="X121" s="22"/>
    </row>
    <row r="122" spans="1:24" s="8" customFormat="1" ht="15" customHeight="1" x14ac:dyDescent="0.2">
      <c r="A122" s="740" t="str">
        <f>$A$39</f>
        <v>(-)</v>
      </c>
      <c r="B122" s="741"/>
      <c r="C122" s="102">
        <v>0</v>
      </c>
      <c r="D122" s="744" t="s">
        <v>146</v>
      </c>
      <c r="E122" s="745"/>
      <c r="F122" s="103">
        <v>0</v>
      </c>
      <c r="G122" s="744" t="s">
        <v>75</v>
      </c>
      <c r="H122" s="745"/>
      <c r="K122" s="19"/>
      <c r="L122" s="19"/>
      <c r="X122" s="22"/>
    </row>
    <row r="123" spans="1:24" s="8" customFormat="1" ht="15" customHeight="1" x14ac:dyDescent="0.2">
      <c r="A123" s="740" t="str">
        <f>$A$40</f>
        <v>(-)</v>
      </c>
      <c r="B123" s="741"/>
      <c r="C123" s="102">
        <v>0</v>
      </c>
      <c r="D123" s="744" t="s">
        <v>146</v>
      </c>
      <c r="E123" s="745"/>
      <c r="F123" s="103">
        <v>0</v>
      </c>
      <c r="G123" s="744" t="s">
        <v>75</v>
      </c>
      <c r="H123" s="745"/>
      <c r="K123" s="19"/>
      <c r="L123" s="19"/>
      <c r="X123" s="22"/>
    </row>
    <row r="124" spans="1:24" s="8" customFormat="1" ht="15" customHeight="1" x14ac:dyDescent="0.2">
      <c r="A124" s="740" t="str">
        <f>$A$41</f>
        <v>(-)</v>
      </c>
      <c r="B124" s="741"/>
      <c r="C124" s="102">
        <v>0</v>
      </c>
      <c r="D124" s="744" t="s">
        <v>146</v>
      </c>
      <c r="E124" s="745"/>
      <c r="F124" s="103">
        <v>0</v>
      </c>
      <c r="G124" s="744" t="s">
        <v>75</v>
      </c>
      <c r="H124" s="745"/>
      <c r="K124" s="19"/>
      <c r="L124" s="19"/>
      <c r="X124" s="22"/>
    </row>
    <row r="125" spans="1:24" s="8" customFormat="1" ht="15" customHeight="1" x14ac:dyDescent="0.2">
      <c r="A125" s="740" t="str">
        <f>$A$42</f>
        <v>(-)</v>
      </c>
      <c r="B125" s="741"/>
      <c r="C125" s="102">
        <v>0</v>
      </c>
      <c r="D125" s="744" t="s">
        <v>146</v>
      </c>
      <c r="E125" s="745"/>
      <c r="F125" s="103">
        <v>0</v>
      </c>
      <c r="G125" s="744" t="s">
        <v>75</v>
      </c>
      <c r="H125" s="745"/>
      <c r="K125" s="19"/>
      <c r="L125" s="19"/>
      <c r="X125" s="22"/>
    </row>
    <row r="126" spans="1:24" ht="15" customHeight="1" x14ac:dyDescent="0.2">
      <c r="B126" s="19"/>
      <c r="C126" s="19"/>
      <c r="D126" s="19"/>
      <c r="E126" s="19"/>
      <c r="F126" s="19"/>
      <c r="G126" s="19"/>
      <c r="H126" s="19"/>
      <c r="I126" s="19"/>
      <c r="J126" s="19"/>
      <c r="K126" s="19"/>
      <c r="L126" s="19"/>
    </row>
    <row r="127" spans="1:24" ht="15" customHeight="1" x14ac:dyDescent="0.2">
      <c r="A127" s="719" t="s">
        <v>208</v>
      </c>
      <c r="B127" s="719"/>
      <c r="C127" s="719"/>
      <c r="D127" s="719"/>
      <c r="E127" s="719"/>
      <c r="F127" s="719"/>
      <c r="G127" s="719"/>
      <c r="H127" s="719"/>
      <c r="I127" s="719"/>
      <c r="J127" s="719"/>
      <c r="K127" s="720"/>
      <c r="L127" s="720"/>
      <c r="N127" s="8"/>
      <c r="O127" s="8"/>
    </row>
    <row r="128" spans="1:24" ht="15" customHeight="1" x14ac:dyDescent="0.2">
      <c r="B128" s="114"/>
      <c r="C128" s="114"/>
      <c r="D128" s="114"/>
      <c r="E128" s="114"/>
      <c r="F128" s="40"/>
      <c r="H128" s="40"/>
      <c r="I128" s="40"/>
      <c r="J128" s="40"/>
      <c r="K128" s="19"/>
      <c r="L128" s="19"/>
    </row>
    <row r="129" spans="1:80" ht="15" customHeight="1" x14ac:dyDescent="0.2">
      <c r="A129" s="23" t="s">
        <v>398</v>
      </c>
      <c r="B129" s="47"/>
      <c r="C129" s="47"/>
      <c r="D129" s="47"/>
      <c r="E129" s="47"/>
      <c r="F129" s="273">
        <v>1</v>
      </c>
      <c r="G129" s="744" t="s">
        <v>75</v>
      </c>
      <c r="H129" s="745"/>
      <c r="L129" s="19"/>
      <c r="M129" s="19"/>
    </row>
    <row r="130" spans="1:80" ht="15" customHeight="1" x14ac:dyDescent="0.2">
      <c r="B130" s="19"/>
      <c r="C130" s="19"/>
      <c r="D130" s="19"/>
      <c r="E130" s="19"/>
      <c r="F130" s="19"/>
      <c r="G130" s="19"/>
      <c r="H130" s="19"/>
      <c r="I130" s="19"/>
      <c r="J130" s="19"/>
      <c r="K130" s="19"/>
      <c r="L130" s="19"/>
    </row>
    <row r="131" spans="1:80" ht="15" customHeight="1" x14ac:dyDescent="0.2">
      <c r="A131" s="719" t="s">
        <v>207</v>
      </c>
      <c r="B131" s="719"/>
      <c r="C131" s="719"/>
      <c r="D131" s="719"/>
      <c r="E131" s="719"/>
      <c r="F131" s="719"/>
      <c r="G131" s="719"/>
      <c r="H131" s="719"/>
      <c r="I131" s="719"/>
      <c r="J131" s="719"/>
      <c r="K131" s="720"/>
      <c r="L131" s="720"/>
      <c r="N131" s="8"/>
      <c r="O131" s="8"/>
    </row>
    <row r="132" spans="1:80" ht="15" customHeight="1" x14ac:dyDescent="0.2">
      <c r="B132" s="114"/>
      <c r="C132" s="114"/>
      <c r="D132" s="114"/>
      <c r="E132" s="114"/>
      <c r="F132" s="40"/>
      <c r="H132" s="40"/>
      <c r="I132" s="40"/>
      <c r="J132" s="40"/>
      <c r="K132" s="19"/>
      <c r="L132" s="19"/>
    </row>
    <row r="133" spans="1:80" ht="15" customHeight="1" x14ac:dyDescent="0.2">
      <c r="A133" s="23" t="s">
        <v>399</v>
      </c>
      <c r="B133" s="47"/>
      <c r="C133" s="47"/>
      <c r="D133" s="47"/>
      <c r="E133" s="47"/>
      <c r="F133" s="273">
        <v>1</v>
      </c>
      <c r="G133" s="744" t="s">
        <v>75</v>
      </c>
      <c r="H133" s="745"/>
      <c r="L133" s="19"/>
      <c r="M133" s="19"/>
    </row>
    <row r="135" spans="1:80" s="2" customFormat="1" ht="15" customHeight="1" x14ac:dyDescent="0.2">
      <c r="A135" s="11" t="s">
        <v>827</v>
      </c>
      <c r="B135" s="11"/>
      <c r="C135" s="11"/>
      <c r="D135" s="11"/>
      <c r="E135" s="11"/>
      <c r="F135" s="11"/>
      <c r="G135" s="11"/>
      <c r="H135" s="11"/>
      <c r="I135" s="11"/>
      <c r="J135" s="11"/>
      <c r="K135" s="11"/>
      <c r="L135" s="11"/>
      <c r="M135" s="11"/>
      <c r="N135" s="11"/>
    </row>
    <row r="137" spans="1:80" ht="13.5" customHeight="1" thickBot="1" x14ac:dyDescent="0.25">
      <c r="B137" s="815" t="s">
        <v>119</v>
      </c>
      <c r="C137" s="717" t="str">
        <f>+CONCATENATE($C$12," - ",$C$13)</f>
        <v>Année 1 - 2017</v>
      </c>
      <c r="D137" s="717"/>
      <c r="E137" s="718"/>
      <c r="F137" s="718"/>
      <c r="G137" s="718"/>
      <c r="H137" s="718"/>
      <c r="I137" s="718"/>
      <c r="J137" s="718"/>
      <c r="K137" s="718"/>
      <c r="L137" s="718"/>
      <c r="M137" s="718"/>
      <c r="N137" s="718"/>
      <c r="O137" s="266" t="str">
        <f>+CONCATENATE("TOTAL - ",$C$13)</f>
        <v>TOTAL - 2017</v>
      </c>
      <c r="P137" s="717" t="str">
        <f>+CONCATENATE($E$12," - ",$E$13)</f>
        <v>Année 2 - 2018</v>
      </c>
      <c r="Q137" s="717"/>
      <c r="R137" s="718"/>
      <c r="S137" s="718"/>
      <c r="T137" s="718"/>
      <c r="U137" s="718"/>
      <c r="V137" s="718"/>
      <c r="W137" s="718"/>
      <c r="X137" s="718"/>
      <c r="Y137" s="718"/>
      <c r="Z137" s="718"/>
      <c r="AA137" s="718"/>
      <c r="AB137" s="266" t="str">
        <f>+CONCATENATE("TOTAL - ",$E$13)</f>
        <v>TOTAL - 2018</v>
      </c>
      <c r="AC137" s="717" t="str">
        <f>+CONCATENATE($G$12," - ",$G$13)</f>
        <v>Année 3 - 2019</v>
      </c>
      <c r="AD137" s="717"/>
      <c r="AE137" s="718"/>
      <c r="AF137" s="718"/>
      <c r="AG137" s="718"/>
      <c r="AH137" s="718"/>
      <c r="AI137" s="718"/>
      <c r="AJ137" s="718"/>
      <c r="AK137" s="718"/>
      <c r="AL137" s="718"/>
      <c r="AM137" s="718"/>
      <c r="AN137" s="718"/>
      <c r="AO137" s="266" t="str">
        <f>+CONCATENATE("TOTAL - ",$G$13)</f>
        <v>TOTAL - 2019</v>
      </c>
      <c r="AP137" s="717" t="str">
        <f>+CONCATENATE($I$12," - ",$I$13)</f>
        <v>Année 4 - 2020</v>
      </c>
      <c r="AQ137" s="717"/>
      <c r="AR137" s="718"/>
      <c r="AS137" s="718"/>
      <c r="AT137" s="718"/>
      <c r="AU137" s="718"/>
      <c r="AV137" s="718"/>
      <c r="AW137" s="718"/>
      <c r="AX137" s="718"/>
      <c r="AY137" s="718"/>
      <c r="AZ137" s="718"/>
      <c r="BA137" s="718"/>
      <c r="BB137" s="266" t="str">
        <f>+CONCATENATE("TOTAL - ",$I$13)</f>
        <v>TOTAL - 2020</v>
      </c>
      <c r="BC137" s="717" t="str">
        <f>+CONCATENATE($K$12," - ",$K$13)</f>
        <v>Année 5 - 2021</v>
      </c>
      <c r="BD137" s="717"/>
      <c r="BE137" s="718"/>
      <c r="BF137" s="718"/>
      <c r="BG137" s="718"/>
      <c r="BH137" s="718"/>
      <c r="BI137" s="718"/>
      <c r="BJ137" s="718"/>
      <c r="BK137" s="718"/>
      <c r="BL137" s="718"/>
      <c r="BM137" s="718"/>
      <c r="BN137" s="718"/>
      <c r="BO137" s="266" t="str">
        <f>+CONCATENATE("TOTAL - ",$K$13)</f>
        <v>TOTAL - 2021</v>
      </c>
      <c r="BP137" s="717" t="str">
        <f>+CONCATENATE($M$12," - ",$M$13)</f>
        <v>Année 6 - 2022</v>
      </c>
      <c r="BQ137" s="717"/>
      <c r="BR137" s="718"/>
      <c r="BS137" s="718"/>
      <c r="BT137" s="718"/>
      <c r="BU137" s="718"/>
      <c r="BV137" s="718"/>
      <c r="BW137" s="718"/>
      <c r="BX137" s="718"/>
      <c r="BY137" s="718"/>
      <c r="BZ137" s="718"/>
      <c r="CA137" s="718"/>
      <c r="CB137" s="529" t="s">
        <v>763</v>
      </c>
    </row>
    <row r="138" spans="1:80" ht="13.5" customHeight="1" thickTop="1" thickBot="1" x14ac:dyDescent="0.25">
      <c r="B138" s="815"/>
      <c r="C138" s="267" t="str">
        <f>+CONCATENATE("1/",$C$13)</f>
        <v>1/2017</v>
      </c>
      <c r="D138" s="267" t="str">
        <f>+CONCATENATE("2/",$C$13)</f>
        <v>2/2017</v>
      </c>
      <c r="E138" s="267" t="str">
        <f>+CONCATENATE("3/",$C$13)</f>
        <v>3/2017</v>
      </c>
      <c r="F138" s="267" t="str">
        <f>+CONCATENATE("4/",$C$13)</f>
        <v>4/2017</v>
      </c>
      <c r="G138" s="267" t="str">
        <f>+CONCATENATE("5/",$C$13)</f>
        <v>5/2017</v>
      </c>
      <c r="H138" s="267" t="str">
        <f>+CONCATENATE("6/",$C$13)</f>
        <v>6/2017</v>
      </c>
      <c r="I138" s="267" t="str">
        <f>+CONCATENATE("7/",$C$13)</f>
        <v>7/2017</v>
      </c>
      <c r="J138" s="267" t="str">
        <f>+CONCATENATE("8/",$C$13)</f>
        <v>8/2017</v>
      </c>
      <c r="K138" s="267" t="str">
        <f>+CONCATENATE("9/",$C$13)</f>
        <v>9/2017</v>
      </c>
      <c r="L138" s="267" t="str">
        <f>+CONCATENATE("10/",$C$13)</f>
        <v>10/2017</v>
      </c>
      <c r="M138" s="267" t="str">
        <f>+CONCATENATE("11/",$C$13)</f>
        <v>11/2017</v>
      </c>
      <c r="N138" s="267" t="str">
        <f>+CONCATENATE("12/",$C$13)</f>
        <v>12/2017</v>
      </c>
      <c r="O138" s="266" t="str">
        <f>$C$14</f>
        <v>6 mois</v>
      </c>
      <c r="P138" s="267" t="str">
        <f>+CONCATENATE("1/",$E$13)</f>
        <v>1/2018</v>
      </c>
      <c r="Q138" s="267" t="str">
        <f>+CONCATENATE("2/",$E$13)</f>
        <v>2/2018</v>
      </c>
      <c r="R138" s="267" t="str">
        <f>+CONCATENATE("3/",$E$13)</f>
        <v>3/2018</v>
      </c>
      <c r="S138" s="267" t="str">
        <f>+CONCATENATE("4/",$E$13)</f>
        <v>4/2018</v>
      </c>
      <c r="T138" s="267" t="str">
        <f>+CONCATENATE("5/",$E$13)</f>
        <v>5/2018</v>
      </c>
      <c r="U138" s="267" t="str">
        <f>+CONCATENATE("6/",$E$13)</f>
        <v>6/2018</v>
      </c>
      <c r="V138" s="267" t="str">
        <f>+CONCATENATE("7/",$E$13)</f>
        <v>7/2018</v>
      </c>
      <c r="W138" s="267" t="str">
        <f>+CONCATENATE("8/",$E$13)</f>
        <v>8/2018</v>
      </c>
      <c r="X138" s="267" t="str">
        <f>+CONCATENATE("9/",$E$13)</f>
        <v>9/2018</v>
      </c>
      <c r="Y138" s="267" t="str">
        <f>+CONCATENATE("10/",$E$13)</f>
        <v>10/2018</v>
      </c>
      <c r="Z138" s="267" t="str">
        <f>+CONCATENATE("11/",$E$13)</f>
        <v>11/2018</v>
      </c>
      <c r="AA138" s="267" t="str">
        <f>+CONCATENATE("12/",$E$13)</f>
        <v>12/2018</v>
      </c>
      <c r="AB138" s="266" t="str">
        <f>$E$14</f>
        <v>12 mois</v>
      </c>
      <c r="AC138" s="267" t="str">
        <f>+CONCATENATE("1/",$G$13)</f>
        <v>1/2019</v>
      </c>
      <c r="AD138" s="267" t="str">
        <f>+CONCATENATE("2/",$G$13)</f>
        <v>2/2019</v>
      </c>
      <c r="AE138" s="267" t="str">
        <f>+CONCATENATE("3/",$G$13)</f>
        <v>3/2019</v>
      </c>
      <c r="AF138" s="267" t="str">
        <f>+CONCATENATE("4/",$G$13)</f>
        <v>4/2019</v>
      </c>
      <c r="AG138" s="267" t="str">
        <f>+CONCATENATE("5/",$G$13)</f>
        <v>5/2019</v>
      </c>
      <c r="AH138" s="267" t="str">
        <f>+CONCATENATE("6/",$G$13)</f>
        <v>6/2019</v>
      </c>
      <c r="AI138" s="267" t="str">
        <f>+CONCATENATE("7/",$G$13)</f>
        <v>7/2019</v>
      </c>
      <c r="AJ138" s="267" t="str">
        <f>+CONCATENATE("8/",$G$13)</f>
        <v>8/2019</v>
      </c>
      <c r="AK138" s="267" t="str">
        <f>+CONCATENATE("9/",$G$13)</f>
        <v>9/2019</v>
      </c>
      <c r="AL138" s="267" t="str">
        <f>+CONCATENATE("10/",$G$13)</f>
        <v>10/2019</v>
      </c>
      <c r="AM138" s="267" t="str">
        <f>+CONCATENATE("11/",$G$13)</f>
        <v>11/2019</v>
      </c>
      <c r="AN138" s="267" t="str">
        <f>+CONCATENATE("12/",$G$13)</f>
        <v>12/2019</v>
      </c>
      <c r="AO138" s="266" t="str">
        <f>$G$14</f>
        <v>12 mois</v>
      </c>
      <c r="AP138" s="267" t="str">
        <f>+CONCATENATE("1/",$I$13)</f>
        <v>1/2020</v>
      </c>
      <c r="AQ138" s="267" t="str">
        <f>+CONCATENATE("2/",$I$13)</f>
        <v>2/2020</v>
      </c>
      <c r="AR138" s="267" t="str">
        <f>+CONCATENATE("3/",$I$13)</f>
        <v>3/2020</v>
      </c>
      <c r="AS138" s="267" t="str">
        <f>+CONCATENATE("4/",$I$13)</f>
        <v>4/2020</v>
      </c>
      <c r="AT138" s="267" t="str">
        <f>+CONCATENATE("5/",$I$13)</f>
        <v>5/2020</v>
      </c>
      <c r="AU138" s="267" t="str">
        <f>+CONCATENATE("6/",$I$13)</f>
        <v>6/2020</v>
      </c>
      <c r="AV138" s="267" t="str">
        <f>+CONCATENATE("7/",$I$13)</f>
        <v>7/2020</v>
      </c>
      <c r="AW138" s="267" t="str">
        <f>+CONCATENATE("8/",$I$13)</f>
        <v>8/2020</v>
      </c>
      <c r="AX138" s="267" t="str">
        <f>+CONCATENATE("9/",$I$13)</f>
        <v>9/2020</v>
      </c>
      <c r="AY138" s="267" t="str">
        <f>+CONCATENATE("10/",$I$13)</f>
        <v>10/2020</v>
      </c>
      <c r="AZ138" s="267" t="str">
        <f>+CONCATENATE("11/",$I$13)</f>
        <v>11/2020</v>
      </c>
      <c r="BA138" s="267" t="str">
        <f>+CONCATENATE("12/",$I$13)</f>
        <v>12/2020</v>
      </c>
      <c r="BB138" s="266" t="str">
        <f>$I$14</f>
        <v>12 mois</v>
      </c>
      <c r="BC138" s="267" t="str">
        <f>+CONCATENATE("1/",$K$13)</f>
        <v>1/2021</v>
      </c>
      <c r="BD138" s="267" t="str">
        <f>+CONCATENATE("2/",$K$13)</f>
        <v>2/2021</v>
      </c>
      <c r="BE138" s="267" t="str">
        <f>+CONCATENATE("3/",$K$13)</f>
        <v>3/2021</v>
      </c>
      <c r="BF138" s="267" t="str">
        <f>+CONCATENATE("4/",$K$13)</f>
        <v>4/2021</v>
      </c>
      <c r="BG138" s="267" t="str">
        <f>+CONCATENATE("5/",$K$13)</f>
        <v>5/2021</v>
      </c>
      <c r="BH138" s="267" t="str">
        <f>+CONCATENATE("6/",$K$13)</f>
        <v>6/2021</v>
      </c>
      <c r="BI138" s="267" t="str">
        <f>+CONCATENATE("7/",$K$13)</f>
        <v>7/2021</v>
      </c>
      <c r="BJ138" s="267" t="str">
        <f>+CONCATENATE("8/",$K$13)</f>
        <v>8/2021</v>
      </c>
      <c r="BK138" s="267" t="str">
        <f>+CONCATENATE("9/",$K$13)</f>
        <v>9/2021</v>
      </c>
      <c r="BL138" s="267" t="str">
        <f>+CONCATENATE("10/",$K$13)</f>
        <v>10/2021</v>
      </c>
      <c r="BM138" s="267" t="str">
        <f>+CONCATENATE("11/",$K$13)</f>
        <v>11/2021</v>
      </c>
      <c r="BN138" s="267" t="str">
        <f>+CONCATENATE("12/",$K$13)</f>
        <v>12/2021</v>
      </c>
      <c r="BO138" s="266" t="str">
        <f>$K$14</f>
        <v>12 mois</v>
      </c>
      <c r="BP138" s="267" t="str">
        <f>+CONCATENATE("1/",$M$13)</f>
        <v>1/2022</v>
      </c>
      <c r="BQ138" s="267" t="str">
        <f>+CONCATENATE("2/",$M$13)</f>
        <v>2/2022</v>
      </c>
      <c r="BR138" s="267" t="str">
        <f>+CONCATENATE("3/",$M$13)</f>
        <v>3/2022</v>
      </c>
      <c r="BS138" s="267" t="str">
        <f>+CONCATENATE("4/",$M$13)</f>
        <v>4/2022</v>
      </c>
      <c r="BT138" s="267" t="str">
        <f>+CONCATENATE("5/",$M$13)</f>
        <v>5/2022</v>
      </c>
      <c r="BU138" s="267" t="str">
        <f>+CONCATENATE("6/",$M$13)</f>
        <v>6/2022</v>
      </c>
      <c r="BV138" s="267" t="str">
        <f>+CONCATENATE("7/",$M$13)</f>
        <v>7/2022</v>
      </c>
      <c r="BW138" s="267" t="str">
        <f>+CONCATENATE("8/",$M$13)</f>
        <v>8/2022</v>
      </c>
      <c r="BX138" s="267" t="str">
        <f>+CONCATENATE("9/",$M$13)</f>
        <v>9/2022</v>
      </c>
      <c r="BY138" s="267" t="str">
        <f>+CONCATENATE("10/",$M$13)</f>
        <v>10/2022</v>
      </c>
      <c r="BZ138" s="267" t="str">
        <f>+CONCATENATE("11/",$M$13)</f>
        <v>11/2022</v>
      </c>
      <c r="CA138" s="267" t="str">
        <f>+CONCATENATE("12/",$M$13)</f>
        <v>12/2022</v>
      </c>
      <c r="CB138" s="455" t="s">
        <v>118</v>
      </c>
    </row>
    <row r="139" spans="1:80" ht="15" customHeight="1" thickTop="1" x14ac:dyDescent="0.2"/>
    <row r="140" spans="1:80" ht="15" customHeight="1" x14ac:dyDescent="0.2">
      <c r="A140" s="271" t="s">
        <v>211</v>
      </c>
      <c r="B140" s="100">
        <v>0.2</v>
      </c>
      <c r="C140" s="264">
        <v>0</v>
      </c>
      <c r="D140" s="264">
        <v>0</v>
      </c>
      <c r="E140" s="264">
        <v>0</v>
      </c>
      <c r="F140" s="264">
        <v>0</v>
      </c>
      <c r="G140" s="264">
        <v>0</v>
      </c>
      <c r="H140" s="264">
        <v>0</v>
      </c>
      <c r="I140" s="264">
        <v>0</v>
      </c>
      <c r="J140" s="264">
        <v>0</v>
      </c>
      <c r="K140" s="264">
        <v>16200</v>
      </c>
      <c r="L140" s="264">
        <v>16200</v>
      </c>
      <c r="M140" s="264">
        <v>19800</v>
      </c>
      <c r="N140" s="264">
        <v>19800</v>
      </c>
      <c r="O140" s="24">
        <f t="shared" ref="O140:O159" si="100">SUM(C140:N140)</f>
        <v>72000</v>
      </c>
      <c r="P140" s="264">
        <v>22680</v>
      </c>
      <c r="Q140" s="264">
        <v>22680</v>
      </c>
      <c r="R140" s="264">
        <v>24030</v>
      </c>
      <c r="S140" s="264">
        <v>30667.5</v>
      </c>
      <c r="T140" s="264">
        <v>30667.5</v>
      </c>
      <c r="U140" s="264">
        <v>39780</v>
      </c>
      <c r="V140" s="264">
        <v>39780</v>
      </c>
      <c r="W140" s="264">
        <v>39780</v>
      </c>
      <c r="X140" s="264">
        <v>51367.5</v>
      </c>
      <c r="Y140" s="264">
        <v>51367.5</v>
      </c>
      <c r="Z140" s="264">
        <v>53730</v>
      </c>
      <c r="AA140" s="264">
        <v>53730</v>
      </c>
      <c r="AB140" s="24">
        <f t="shared" ref="AB140:AB159" si="101">SUM(P140:AA140)</f>
        <v>460260</v>
      </c>
      <c r="AC140" s="264">
        <v>68499.3</v>
      </c>
      <c r="AD140" s="264">
        <v>68499.3</v>
      </c>
      <c r="AE140" s="264">
        <v>68499.3</v>
      </c>
      <c r="AF140" s="264">
        <v>68499.3</v>
      </c>
      <c r="AG140" s="264">
        <v>68499.3</v>
      </c>
      <c r="AH140" s="264">
        <v>77161.8</v>
      </c>
      <c r="AI140" s="264">
        <v>77161.8</v>
      </c>
      <c r="AJ140" s="264">
        <v>77161.8</v>
      </c>
      <c r="AK140" s="264">
        <v>77161.8</v>
      </c>
      <c r="AL140" s="264">
        <v>77161.8</v>
      </c>
      <c r="AM140" s="264">
        <v>77161.8</v>
      </c>
      <c r="AN140" s="264">
        <v>77161.8</v>
      </c>
      <c r="AO140" s="24">
        <f t="shared" ref="AO140:AO159" si="102">SUM(AC140:AN140)</f>
        <v>882629.10000000021</v>
      </c>
      <c r="AP140" s="264">
        <v>88815.917999999991</v>
      </c>
      <c r="AQ140" s="264">
        <v>88815.917999999991</v>
      </c>
      <c r="AR140" s="264">
        <v>88815.917999999991</v>
      </c>
      <c r="AS140" s="264">
        <v>88815.917999999991</v>
      </c>
      <c r="AT140" s="264">
        <v>88815.917999999991</v>
      </c>
      <c r="AU140" s="264">
        <v>89828.417999999991</v>
      </c>
      <c r="AV140" s="264">
        <v>89828.417999999991</v>
      </c>
      <c r="AW140" s="264">
        <v>89828.417999999991</v>
      </c>
      <c r="AX140" s="264">
        <v>89828.417999999991</v>
      </c>
      <c r="AY140" s="264">
        <v>89828.417999999991</v>
      </c>
      <c r="AZ140" s="264">
        <v>89828.417999999991</v>
      </c>
      <c r="BA140" s="264">
        <v>89828.417999999991</v>
      </c>
      <c r="BB140" s="24">
        <f t="shared" ref="BB140:BB159" si="103">SUM(AP140:BA140)</f>
        <v>1072878.5159999996</v>
      </c>
      <c r="BC140" s="264">
        <v>102396.70217999999</v>
      </c>
      <c r="BD140" s="264">
        <v>102396.70217999999</v>
      </c>
      <c r="BE140" s="264">
        <v>102396.70217999999</v>
      </c>
      <c r="BF140" s="264">
        <v>102396.70217999999</v>
      </c>
      <c r="BG140" s="264">
        <v>102396.70217999999</v>
      </c>
      <c r="BH140" s="264">
        <v>102396.70217999999</v>
      </c>
      <c r="BI140" s="264">
        <v>102396.70217999999</v>
      </c>
      <c r="BJ140" s="264">
        <v>102396.70217999999</v>
      </c>
      <c r="BK140" s="264">
        <v>102396.70217999999</v>
      </c>
      <c r="BL140" s="264">
        <v>102396.70217999999</v>
      </c>
      <c r="BM140" s="264">
        <v>102396.70217999999</v>
      </c>
      <c r="BN140" s="264">
        <v>102396.70217999999</v>
      </c>
      <c r="BO140" s="24">
        <f t="shared" ref="BO140:BO159" si="104">SUM(BC140:BN140)</f>
        <v>1228760.42616</v>
      </c>
      <c r="BP140" s="264">
        <f>BC140*1.2</f>
        <v>122876.04261599999</v>
      </c>
      <c r="BQ140" s="264">
        <f>BP140</f>
        <v>122876.04261599999</v>
      </c>
      <c r="BR140" s="264">
        <f t="shared" ref="BR140:CA140" si="105">BQ140</f>
        <v>122876.04261599999</v>
      </c>
      <c r="BS140" s="264">
        <f t="shared" si="105"/>
        <v>122876.04261599999</v>
      </c>
      <c r="BT140" s="264">
        <f t="shared" si="105"/>
        <v>122876.04261599999</v>
      </c>
      <c r="BU140" s="264">
        <f t="shared" si="105"/>
        <v>122876.04261599999</v>
      </c>
      <c r="BV140" s="264">
        <f t="shared" si="105"/>
        <v>122876.04261599999</v>
      </c>
      <c r="BW140" s="264">
        <f t="shared" si="105"/>
        <v>122876.04261599999</v>
      </c>
      <c r="BX140" s="264">
        <f t="shared" si="105"/>
        <v>122876.04261599999</v>
      </c>
      <c r="BY140" s="264">
        <f t="shared" si="105"/>
        <v>122876.04261599999</v>
      </c>
      <c r="BZ140" s="264">
        <f t="shared" si="105"/>
        <v>122876.04261599999</v>
      </c>
      <c r="CA140" s="264">
        <f t="shared" si="105"/>
        <v>122876.04261599999</v>
      </c>
      <c r="CB140" s="24">
        <f t="shared" ref="CB140:CB159" si="106">SUM(BP140:CA140)</f>
        <v>1474512.5113919994</v>
      </c>
    </row>
    <row r="141" spans="1:80" ht="15" customHeight="1" x14ac:dyDescent="0.2">
      <c r="A141" s="271" t="s">
        <v>213</v>
      </c>
      <c r="B141" s="100">
        <v>0.2</v>
      </c>
      <c r="C141" s="264">
        <v>0</v>
      </c>
      <c r="D141" s="264">
        <v>0</v>
      </c>
      <c r="E141" s="264">
        <v>0</v>
      </c>
      <c r="F141" s="264">
        <v>0</v>
      </c>
      <c r="G141" s="264">
        <v>0</v>
      </c>
      <c r="H141" s="264">
        <v>0</v>
      </c>
      <c r="I141" s="264">
        <v>0</v>
      </c>
      <c r="J141" s="264">
        <v>0</v>
      </c>
      <c r="K141" s="264">
        <v>0</v>
      </c>
      <c r="L141" s="264">
        <v>0</v>
      </c>
      <c r="M141" s="264">
        <v>0</v>
      </c>
      <c r="N141" s="264">
        <v>0</v>
      </c>
      <c r="O141" s="24">
        <f t="shared" si="100"/>
        <v>0</v>
      </c>
      <c r="P141" s="264">
        <v>0</v>
      </c>
      <c r="Q141" s="264">
        <v>0</v>
      </c>
      <c r="R141" s="264">
        <v>0</v>
      </c>
      <c r="S141" s="264">
        <v>0</v>
      </c>
      <c r="T141" s="264">
        <v>0</v>
      </c>
      <c r="U141" s="264">
        <v>0</v>
      </c>
      <c r="V141" s="264">
        <v>0</v>
      </c>
      <c r="W141" s="264">
        <v>0</v>
      </c>
      <c r="X141" s="264">
        <v>0</v>
      </c>
      <c r="Y141" s="264">
        <v>0</v>
      </c>
      <c r="Z141" s="264">
        <v>0</v>
      </c>
      <c r="AA141" s="264">
        <v>0</v>
      </c>
      <c r="AB141" s="24">
        <f t="shared" si="101"/>
        <v>0</v>
      </c>
      <c r="AC141" s="264">
        <v>0</v>
      </c>
      <c r="AD141" s="264">
        <v>0</v>
      </c>
      <c r="AE141" s="264">
        <v>0</v>
      </c>
      <c r="AF141" s="264">
        <v>0</v>
      </c>
      <c r="AG141" s="264">
        <v>0</v>
      </c>
      <c r="AH141" s="264">
        <v>0</v>
      </c>
      <c r="AI141" s="264">
        <v>0</v>
      </c>
      <c r="AJ141" s="264">
        <v>0</v>
      </c>
      <c r="AK141" s="264">
        <v>0</v>
      </c>
      <c r="AL141" s="264">
        <v>0</v>
      </c>
      <c r="AM141" s="264">
        <v>0</v>
      </c>
      <c r="AN141" s="264">
        <v>0</v>
      </c>
      <c r="AO141" s="24">
        <f t="shared" si="102"/>
        <v>0</v>
      </c>
      <c r="AP141" s="264">
        <v>0</v>
      </c>
      <c r="AQ141" s="264">
        <v>0</v>
      </c>
      <c r="AR141" s="264">
        <v>0</v>
      </c>
      <c r="AS141" s="264">
        <v>0</v>
      </c>
      <c r="AT141" s="264">
        <v>0</v>
      </c>
      <c r="AU141" s="264">
        <v>0</v>
      </c>
      <c r="AV141" s="264">
        <v>0</v>
      </c>
      <c r="AW141" s="264">
        <v>0</v>
      </c>
      <c r="AX141" s="264">
        <v>0</v>
      </c>
      <c r="AY141" s="264">
        <v>0</v>
      </c>
      <c r="AZ141" s="264">
        <v>0</v>
      </c>
      <c r="BA141" s="264">
        <v>0</v>
      </c>
      <c r="BB141" s="24">
        <f t="shared" si="103"/>
        <v>0</v>
      </c>
      <c r="BC141" s="264">
        <v>0</v>
      </c>
      <c r="BD141" s="264">
        <v>0</v>
      </c>
      <c r="BE141" s="264">
        <v>0</v>
      </c>
      <c r="BF141" s="264">
        <v>0</v>
      </c>
      <c r="BG141" s="264">
        <v>0</v>
      </c>
      <c r="BH141" s="264">
        <v>0</v>
      </c>
      <c r="BI141" s="264">
        <v>0</v>
      </c>
      <c r="BJ141" s="264">
        <v>0</v>
      </c>
      <c r="BK141" s="264">
        <v>0</v>
      </c>
      <c r="BL141" s="264">
        <v>0</v>
      </c>
      <c r="BM141" s="264">
        <v>0</v>
      </c>
      <c r="BN141" s="264">
        <v>0</v>
      </c>
      <c r="BO141" s="24">
        <f t="shared" si="104"/>
        <v>0</v>
      </c>
      <c r="BP141" s="264">
        <f t="shared" ref="BP141:CA143" si="107">4%*BP56</f>
        <v>0</v>
      </c>
      <c r="BQ141" s="264">
        <f t="shared" si="107"/>
        <v>0</v>
      </c>
      <c r="BR141" s="264">
        <f t="shared" si="107"/>
        <v>0</v>
      </c>
      <c r="BS141" s="264">
        <f t="shared" si="107"/>
        <v>0</v>
      </c>
      <c r="BT141" s="264">
        <f t="shared" si="107"/>
        <v>0</v>
      </c>
      <c r="BU141" s="264">
        <f t="shared" si="107"/>
        <v>0</v>
      </c>
      <c r="BV141" s="264">
        <f t="shared" si="107"/>
        <v>0</v>
      </c>
      <c r="BW141" s="264">
        <f t="shared" si="107"/>
        <v>0</v>
      </c>
      <c r="BX141" s="264">
        <f t="shared" si="107"/>
        <v>0</v>
      </c>
      <c r="BY141" s="264">
        <f t="shared" si="107"/>
        <v>0</v>
      </c>
      <c r="BZ141" s="264">
        <f t="shared" si="107"/>
        <v>0</v>
      </c>
      <c r="CA141" s="264">
        <f t="shared" si="107"/>
        <v>0</v>
      </c>
      <c r="CB141" s="24">
        <f t="shared" si="106"/>
        <v>0</v>
      </c>
    </row>
    <row r="142" spans="1:80" ht="15" customHeight="1" x14ac:dyDescent="0.2">
      <c r="A142" s="271" t="s">
        <v>214</v>
      </c>
      <c r="B142" s="100">
        <v>0.2</v>
      </c>
      <c r="C142" s="264">
        <v>0</v>
      </c>
      <c r="D142" s="264">
        <v>0</v>
      </c>
      <c r="E142" s="264">
        <v>0</v>
      </c>
      <c r="F142" s="264">
        <v>0</v>
      </c>
      <c r="G142" s="264">
        <v>0</v>
      </c>
      <c r="H142" s="264">
        <v>0</v>
      </c>
      <c r="I142" s="264">
        <v>0</v>
      </c>
      <c r="J142" s="264">
        <v>0</v>
      </c>
      <c r="K142" s="264">
        <v>0</v>
      </c>
      <c r="L142" s="264">
        <v>0</v>
      </c>
      <c r="M142" s="264">
        <v>0</v>
      </c>
      <c r="N142" s="264">
        <v>0</v>
      </c>
      <c r="O142" s="24">
        <f t="shared" si="100"/>
        <v>0</v>
      </c>
      <c r="P142" s="264">
        <v>0</v>
      </c>
      <c r="Q142" s="264">
        <v>0</v>
      </c>
      <c r="R142" s="264">
        <v>0</v>
      </c>
      <c r="S142" s="264">
        <v>0</v>
      </c>
      <c r="T142" s="264">
        <v>0</v>
      </c>
      <c r="U142" s="264">
        <v>0</v>
      </c>
      <c r="V142" s="264">
        <v>0</v>
      </c>
      <c r="W142" s="264">
        <v>0</v>
      </c>
      <c r="X142" s="264">
        <v>0</v>
      </c>
      <c r="Y142" s="264">
        <v>0</v>
      </c>
      <c r="Z142" s="264">
        <v>0</v>
      </c>
      <c r="AA142" s="264">
        <v>0</v>
      </c>
      <c r="AB142" s="24">
        <f t="shared" si="101"/>
        <v>0</v>
      </c>
      <c r="AC142" s="264">
        <v>0</v>
      </c>
      <c r="AD142" s="264">
        <v>0</v>
      </c>
      <c r="AE142" s="264">
        <v>0</v>
      </c>
      <c r="AF142" s="264">
        <v>0</v>
      </c>
      <c r="AG142" s="264">
        <v>0</v>
      </c>
      <c r="AH142" s="264">
        <v>0</v>
      </c>
      <c r="AI142" s="264">
        <v>0</v>
      </c>
      <c r="AJ142" s="264">
        <v>0</v>
      </c>
      <c r="AK142" s="264">
        <v>0</v>
      </c>
      <c r="AL142" s="264">
        <v>0</v>
      </c>
      <c r="AM142" s="264">
        <v>0</v>
      </c>
      <c r="AN142" s="264">
        <v>0</v>
      </c>
      <c r="AO142" s="24">
        <f t="shared" si="102"/>
        <v>0</v>
      </c>
      <c r="AP142" s="264">
        <v>0</v>
      </c>
      <c r="AQ142" s="264">
        <v>0</v>
      </c>
      <c r="AR142" s="264">
        <v>0</v>
      </c>
      <c r="AS142" s="264">
        <v>0</v>
      </c>
      <c r="AT142" s="264">
        <v>0</v>
      </c>
      <c r="AU142" s="264">
        <v>0</v>
      </c>
      <c r="AV142" s="264">
        <v>0</v>
      </c>
      <c r="AW142" s="264">
        <v>0</v>
      </c>
      <c r="AX142" s="264">
        <v>0</v>
      </c>
      <c r="AY142" s="264">
        <v>0</v>
      </c>
      <c r="AZ142" s="264">
        <v>0</v>
      </c>
      <c r="BA142" s="264">
        <v>0</v>
      </c>
      <c r="BB142" s="24">
        <f t="shared" si="103"/>
        <v>0</v>
      </c>
      <c r="BC142" s="264">
        <v>0</v>
      </c>
      <c r="BD142" s="264">
        <v>0</v>
      </c>
      <c r="BE142" s="264">
        <v>0</v>
      </c>
      <c r="BF142" s="264">
        <v>0</v>
      </c>
      <c r="BG142" s="264">
        <v>0</v>
      </c>
      <c r="BH142" s="264">
        <v>0</v>
      </c>
      <c r="BI142" s="264">
        <v>0</v>
      </c>
      <c r="BJ142" s="264">
        <v>0</v>
      </c>
      <c r="BK142" s="264">
        <v>0</v>
      </c>
      <c r="BL142" s="264">
        <v>0</v>
      </c>
      <c r="BM142" s="264">
        <v>0</v>
      </c>
      <c r="BN142" s="264">
        <v>0</v>
      </c>
      <c r="BO142" s="24">
        <f t="shared" si="104"/>
        <v>0</v>
      </c>
      <c r="BP142" s="264">
        <f t="shared" si="107"/>
        <v>0</v>
      </c>
      <c r="BQ142" s="264">
        <f t="shared" si="107"/>
        <v>0</v>
      </c>
      <c r="BR142" s="264">
        <f t="shared" si="107"/>
        <v>0</v>
      </c>
      <c r="BS142" s="264">
        <f t="shared" si="107"/>
        <v>0</v>
      </c>
      <c r="BT142" s="264">
        <f t="shared" si="107"/>
        <v>0</v>
      </c>
      <c r="BU142" s="264">
        <f t="shared" si="107"/>
        <v>0</v>
      </c>
      <c r="BV142" s="264">
        <f t="shared" si="107"/>
        <v>0</v>
      </c>
      <c r="BW142" s="264">
        <f t="shared" si="107"/>
        <v>0</v>
      </c>
      <c r="BX142" s="264">
        <f t="shared" si="107"/>
        <v>0</v>
      </c>
      <c r="BY142" s="264">
        <f t="shared" si="107"/>
        <v>0</v>
      </c>
      <c r="BZ142" s="264">
        <f t="shared" si="107"/>
        <v>0</v>
      </c>
      <c r="CA142" s="264">
        <f t="shared" si="107"/>
        <v>0</v>
      </c>
      <c r="CB142" s="24">
        <f t="shared" si="106"/>
        <v>0</v>
      </c>
    </row>
    <row r="143" spans="1:80" ht="15" customHeight="1" x14ac:dyDescent="0.2">
      <c r="A143" s="271" t="s">
        <v>218</v>
      </c>
      <c r="B143" s="100">
        <v>0.2</v>
      </c>
      <c r="C143" s="264">
        <v>0</v>
      </c>
      <c r="D143" s="264">
        <v>0</v>
      </c>
      <c r="E143" s="264">
        <v>0</v>
      </c>
      <c r="F143" s="264">
        <v>0</v>
      </c>
      <c r="G143" s="264">
        <v>0</v>
      </c>
      <c r="H143" s="264">
        <v>0</v>
      </c>
      <c r="I143" s="264">
        <v>0</v>
      </c>
      <c r="J143" s="264">
        <v>0</v>
      </c>
      <c r="K143" s="264">
        <v>0</v>
      </c>
      <c r="L143" s="264">
        <v>0</v>
      </c>
      <c r="M143" s="264">
        <v>0</v>
      </c>
      <c r="N143" s="264">
        <v>0</v>
      </c>
      <c r="O143" s="24">
        <f t="shared" si="100"/>
        <v>0</v>
      </c>
      <c r="P143" s="264">
        <v>0</v>
      </c>
      <c r="Q143" s="264">
        <v>0</v>
      </c>
      <c r="R143" s="264">
        <v>0</v>
      </c>
      <c r="S143" s="264">
        <v>0</v>
      </c>
      <c r="T143" s="264">
        <v>0</v>
      </c>
      <c r="U143" s="264">
        <v>0</v>
      </c>
      <c r="V143" s="264">
        <v>0</v>
      </c>
      <c r="W143" s="264">
        <v>0</v>
      </c>
      <c r="X143" s="264">
        <v>0</v>
      </c>
      <c r="Y143" s="264">
        <v>0</v>
      </c>
      <c r="Z143" s="264">
        <v>0</v>
      </c>
      <c r="AA143" s="264">
        <v>0</v>
      </c>
      <c r="AB143" s="24">
        <f t="shared" si="101"/>
        <v>0</v>
      </c>
      <c r="AC143" s="264">
        <v>0</v>
      </c>
      <c r="AD143" s="264">
        <v>0</v>
      </c>
      <c r="AE143" s="264">
        <v>0</v>
      </c>
      <c r="AF143" s="264">
        <v>0</v>
      </c>
      <c r="AG143" s="264">
        <v>0</v>
      </c>
      <c r="AH143" s="264">
        <v>0</v>
      </c>
      <c r="AI143" s="264">
        <v>0</v>
      </c>
      <c r="AJ143" s="264">
        <v>0</v>
      </c>
      <c r="AK143" s="264">
        <v>0</v>
      </c>
      <c r="AL143" s="264">
        <v>0</v>
      </c>
      <c r="AM143" s="264">
        <v>0</v>
      </c>
      <c r="AN143" s="264">
        <v>0</v>
      </c>
      <c r="AO143" s="24">
        <f t="shared" si="102"/>
        <v>0</v>
      </c>
      <c r="AP143" s="264">
        <v>0</v>
      </c>
      <c r="AQ143" s="264">
        <v>0</v>
      </c>
      <c r="AR143" s="264">
        <v>0</v>
      </c>
      <c r="AS143" s="264">
        <v>0</v>
      </c>
      <c r="AT143" s="264">
        <v>0</v>
      </c>
      <c r="AU143" s="264">
        <v>0</v>
      </c>
      <c r="AV143" s="264">
        <v>0</v>
      </c>
      <c r="AW143" s="264">
        <v>0</v>
      </c>
      <c r="AX143" s="264">
        <v>0</v>
      </c>
      <c r="AY143" s="264">
        <v>0</v>
      </c>
      <c r="AZ143" s="264">
        <v>0</v>
      </c>
      <c r="BA143" s="264">
        <v>0</v>
      </c>
      <c r="BB143" s="24">
        <f t="shared" si="103"/>
        <v>0</v>
      </c>
      <c r="BC143" s="264">
        <v>0</v>
      </c>
      <c r="BD143" s="264">
        <v>0</v>
      </c>
      <c r="BE143" s="264">
        <v>0</v>
      </c>
      <c r="BF143" s="264">
        <v>0</v>
      </c>
      <c r="BG143" s="264">
        <v>0</v>
      </c>
      <c r="BH143" s="264">
        <v>0</v>
      </c>
      <c r="BI143" s="264">
        <v>0</v>
      </c>
      <c r="BJ143" s="264">
        <v>0</v>
      </c>
      <c r="BK143" s="264">
        <v>0</v>
      </c>
      <c r="BL143" s="264">
        <v>0</v>
      </c>
      <c r="BM143" s="264">
        <v>0</v>
      </c>
      <c r="BN143" s="264">
        <v>0</v>
      </c>
      <c r="BO143" s="24">
        <f t="shared" si="104"/>
        <v>0</v>
      </c>
      <c r="BP143" s="264">
        <f t="shared" si="107"/>
        <v>0</v>
      </c>
      <c r="BQ143" s="264">
        <f t="shared" si="107"/>
        <v>0</v>
      </c>
      <c r="BR143" s="264">
        <f t="shared" si="107"/>
        <v>0</v>
      </c>
      <c r="BS143" s="264">
        <f t="shared" si="107"/>
        <v>0</v>
      </c>
      <c r="BT143" s="264">
        <f t="shared" si="107"/>
        <v>0</v>
      </c>
      <c r="BU143" s="264">
        <f t="shared" si="107"/>
        <v>0</v>
      </c>
      <c r="BV143" s="264">
        <f t="shared" si="107"/>
        <v>0</v>
      </c>
      <c r="BW143" s="264">
        <f t="shared" si="107"/>
        <v>0</v>
      </c>
      <c r="BX143" s="264">
        <f t="shared" si="107"/>
        <v>0</v>
      </c>
      <c r="BY143" s="264">
        <f t="shared" si="107"/>
        <v>0</v>
      </c>
      <c r="BZ143" s="264">
        <f t="shared" si="107"/>
        <v>0</v>
      </c>
      <c r="CA143" s="264">
        <f t="shared" si="107"/>
        <v>0</v>
      </c>
      <c r="CB143" s="24">
        <f t="shared" si="106"/>
        <v>0</v>
      </c>
    </row>
    <row r="144" spans="1:80" ht="15" customHeight="1" x14ac:dyDescent="0.2">
      <c r="A144" s="271" t="s">
        <v>258</v>
      </c>
      <c r="B144" s="100">
        <v>0.2</v>
      </c>
      <c r="C144" s="264">
        <v>0</v>
      </c>
      <c r="D144" s="264">
        <v>0</v>
      </c>
      <c r="E144" s="264">
        <v>0</v>
      </c>
      <c r="F144" s="264">
        <v>0</v>
      </c>
      <c r="G144" s="264">
        <v>0</v>
      </c>
      <c r="H144" s="264">
        <v>0</v>
      </c>
      <c r="I144" s="264">
        <v>0</v>
      </c>
      <c r="J144" s="264">
        <v>0</v>
      </c>
      <c r="K144" s="264">
        <v>0</v>
      </c>
      <c r="L144" s="264">
        <v>0</v>
      </c>
      <c r="M144" s="264">
        <v>0</v>
      </c>
      <c r="N144" s="264">
        <v>0</v>
      </c>
      <c r="O144" s="24">
        <f t="shared" si="100"/>
        <v>0</v>
      </c>
      <c r="P144" s="264">
        <v>0</v>
      </c>
      <c r="Q144" s="264">
        <v>0</v>
      </c>
      <c r="R144" s="264">
        <v>0</v>
      </c>
      <c r="S144" s="264">
        <v>0</v>
      </c>
      <c r="T144" s="264">
        <v>0</v>
      </c>
      <c r="U144" s="264">
        <v>0</v>
      </c>
      <c r="V144" s="264">
        <v>0</v>
      </c>
      <c r="W144" s="264">
        <v>0</v>
      </c>
      <c r="X144" s="264">
        <v>0</v>
      </c>
      <c r="Y144" s="264">
        <v>0</v>
      </c>
      <c r="Z144" s="264">
        <v>0</v>
      </c>
      <c r="AA144" s="264">
        <v>0</v>
      </c>
      <c r="AB144" s="24">
        <f t="shared" si="101"/>
        <v>0</v>
      </c>
      <c r="AC144" s="264">
        <v>0</v>
      </c>
      <c r="AD144" s="264">
        <v>0</v>
      </c>
      <c r="AE144" s="264">
        <v>0</v>
      </c>
      <c r="AF144" s="264">
        <v>0</v>
      </c>
      <c r="AG144" s="264">
        <v>0</v>
      </c>
      <c r="AH144" s="264">
        <v>0</v>
      </c>
      <c r="AI144" s="264">
        <v>0</v>
      </c>
      <c r="AJ144" s="264">
        <v>0</v>
      </c>
      <c r="AK144" s="264">
        <v>0</v>
      </c>
      <c r="AL144" s="264">
        <v>0</v>
      </c>
      <c r="AM144" s="264">
        <v>0</v>
      </c>
      <c r="AN144" s="264">
        <v>0</v>
      </c>
      <c r="AO144" s="24">
        <f t="shared" si="102"/>
        <v>0</v>
      </c>
      <c r="AP144" s="264">
        <v>0</v>
      </c>
      <c r="AQ144" s="264">
        <v>0</v>
      </c>
      <c r="AR144" s="264">
        <v>0</v>
      </c>
      <c r="AS144" s="264">
        <v>0</v>
      </c>
      <c r="AT144" s="264">
        <v>0</v>
      </c>
      <c r="AU144" s="264">
        <v>0</v>
      </c>
      <c r="AV144" s="264">
        <v>0</v>
      </c>
      <c r="AW144" s="264">
        <v>0</v>
      </c>
      <c r="AX144" s="264">
        <v>0</v>
      </c>
      <c r="AY144" s="264">
        <v>0</v>
      </c>
      <c r="AZ144" s="264">
        <v>0</v>
      </c>
      <c r="BA144" s="264">
        <v>0</v>
      </c>
      <c r="BB144" s="24">
        <f t="shared" si="103"/>
        <v>0</v>
      </c>
      <c r="BC144" s="264">
        <v>0</v>
      </c>
      <c r="BD144" s="264">
        <v>0</v>
      </c>
      <c r="BE144" s="264">
        <v>0</v>
      </c>
      <c r="BF144" s="264">
        <v>0</v>
      </c>
      <c r="BG144" s="264">
        <v>0</v>
      </c>
      <c r="BH144" s="264">
        <v>0</v>
      </c>
      <c r="BI144" s="264">
        <v>0</v>
      </c>
      <c r="BJ144" s="264">
        <v>0</v>
      </c>
      <c r="BK144" s="264">
        <v>0</v>
      </c>
      <c r="BL144" s="264">
        <v>0</v>
      </c>
      <c r="BM144" s="264">
        <v>0</v>
      </c>
      <c r="BN144" s="264">
        <v>0</v>
      </c>
      <c r="BO144" s="24">
        <f t="shared" si="104"/>
        <v>0</v>
      </c>
      <c r="BP144" s="264">
        <f>BC144*2</f>
        <v>0</v>
      </c>
      <c r="BQ144" s="264">
        <f t="shared" ref="BQ144:CA150" si="108">BD144*2</f>
        <v>0</v>
      </c>
      <c r="BR144" s="264">
        <f t="shared" si="108"/>
        <v>0</v>
      </c>
      <c r="BS144" s="264">
        <f t="shared" si="108"/>
        <v>0</v>
      </c>
      <c r="BT144" s="264">
        <f t="shared" si="108"/>
        <v>0</v>
      </c>
      <c r="BU144" s="264">
        <f t="shared" si="108"/>
        <v>0</v>
      </c>
      <c r="BV144" s="264">
        <f t="shared" si="108"/>
        <v>0</v>
      </c>
      <c r="BW144" s="264">
        <f t="shared" si="108"/>
        <v>0</v>
      </c>
      <c r="BX144" s="264">
        <f t="shared" si="108"/>
        <v>0</v>
      </c>
      <c r="BY144" s="264">
        <f t="shared" si="108"/>
        <v>0</v>
      </c>
      <c r="BZ144" s="264">
        <f t="shared" si="108"/>
        <v>0</v>
      </c>
      <c r="CA144" s="264">
        <f t="shared" si="108"/>
        <v>0</v>
      </c>
      <c r="CB144" s="24">
        <f t="shared" si="106"/>
        <v>0</v>
      </c>
    </row>
    <row r="145" spans="1:80" ht="15" customHeight="1" x14ac:dyDescent="0.2">
      <c r="A145" s="271" t="s">
        <v>264</v>
      </c>
      <c r="B145" s="100">
        <v>0.2</v>
      </c>
      <c r="C145" s="264">
        <v>0</v>
      </c>
      <c r="D145" s="264">
        <v>0</v>
      </c>
      <c r="E145" s="264">
        <v>0</v>
      </c>
      <c r="F145" s="264">
        <v>0</v>
      </c>
      <c r="G145" s="264">
        <v>0</v>
      </c>
      <c r="H145" s="264">
        <v>0</v>
      </c>
      <c r="I145" s="264">
        <v>0</v>
      </c>
      <c r="J145" s="264">
        <v>0</v>
      </c>
      <c r="K145" s="264">
        <v>2000</v>
      </c>
      <c r="L145" s="264">
        <v>2000</v>
      </c>
      <c r="M145" s="264">
        <v>2000</v>
      </c>
      <c r="N145" s="264">
        <v>2000</v>
      </c>
      <c r="O145" s="24">
        <f t="shared" si="100"/>
        <v>8000</v>
      </c>
      <c r="P145" s="264">
        <v>4000</v>
      </c>
      <c r="Q145" s="264">
        <v>4000</v>
      </c>
      <c r="R145" s="264">
        <v>4000</v>
      </c>
      <c r="S145" s="264">
        <v>4000</v>
      </c>
      <c r="T145" s="264">
        <v>4000</v>
      </c>
      <c r="U145" s="264">
        <v>4000</v>
      </c>
      <c r="V145" s="264">
        <v>4000</v>
      </c>
      <c r="W145" s="264">
        <v>4000</v>
      </c>
      <c r="X145" s="264">
        <v>4000</v>
      </c>
      <c r="Y145" s="264">
        <v>4000</v>
      </c>
      <c r="Z145" s="264">
        <v>4000</v>
      </c>
      <c r="AA145" s="264">
        <v>4000</v>
      </c>
      <c r="AB145" s="24">
        <f t="shared" si="101"/>
        <v>48000</v>
      </c>
      <c r="AC145" s="264">
        <v>4000</v>
      </c>
      <c r="AD145" s="264">
        <v>4000</v>
      </c>
      <c r="AE145" s="264">
        <v>4000</v>
      </c>
      <c r="AF145" s="264">
        <v>4000</v>
      </c>
      <c r="AG145" s="264">
        <v>4000</v>
      </c>
      <c r="AH145" s="264">
        <v>4000</v>
      </c>
      <c r="AI145" s="264">
        <v>4000</v>
      </c>
      <c r="AJ145" s="264">
        <v>4000</v>
      </c>
      <c r="AK145" s="264">
        <v>4000</v>
      </c>
      <c r="AL145" s="264">
        <v>4000</v>
      </c>
      <c r="AM145" s="264">
        <v>4000</v>
      </c>
      <c r="AN145" s="264">
        <v>4000</v>
      </c>
      <c r="AO145" s="24">
        <f t="shared" si="102"/>
        <v>48000</v>
      </c>
      <c r="AP145" s="264">
        <v>16000</v>
      </c>
      <c r="AQ145" s="264">
        <v>16000</v>
      </c>
      <c r="AR145" s="264">
        <v>16000</v>
      </c>
      <c r="AS145" s="264">
        <v>16000</v>
      </c>
      <c r="AT145" s="264">
        <v>16000</v>
      </c>
      <c r="AU145" s="264">
        <v>16000</v>
      </c>
      <c r="AV145" s="264">
        <v>16000</v>
      </c>
      <c r="AW145" s="264">
        <v>16000</v>
      </c>
      <c r="AX145" s="264">
        <v>16000</v>
      </c>
      <c r="AY145" s="264">
        <v>16000</v>
      </c>
      <c r="AZ145" s="264">
        <v>16000</v>
      </c>
      <c r="BA145" s="264">
        <v>16000</v>
      </c>
      <c r="BB145" s="24">
        <f t="shared" si="103"/>
        <v>192000</v>
      </c>
      <c r="BC145" s="264">
        <v>32000</v>
      </c>
      <c r="BD145" s="264">
        <v>32000</v>
      </c>
      <c r="BE145" s="264">
        <v>32000</v>
      </c>
      <c r="BF145" s="264">
        <v>32000</v>
      </c>
      <c r="BG145" s="264">
        <v>32000</v>
      </c>
      <c r="BH145" s="264">
        <v>32000</v>
      </c>
      <c r="BI145" s="264">
        <v>32000</v>
      </c>
      <c r="BJ145" s="264">
        <v>32000</v>
      </c>
      <c r="BK145" s="264">
        <v>32000</v>
      </c>
      <c r="BL145" s="264">
        <v>32000</v>
      </c>
      <c r="BM145" s="264">
        <v>32000</v>
      </c>
      <c r="BN145" s="264">
        <v>32000</v>
      </c>
      <c r="BO145" s="24">
        <f t="shared" si="104"/>
        <v>384000</v>
      </c>
      <c r="BP145" s="264">
        <f t="shared" ref="BP145:BP150" si="109">BC145*2</f>
        <v>64000</v>
      </c>
      <c r="BQ145" s="264">
        <f t="shared" si="108"/>
        <v>64000</v>
      </c>
      <c r="BR145" s="264">
        <f t="shared" si="108"/>
        <v>64000</v>
      </c>
      <c r="BS145" s="264">
        <f t="shared" si="108"/>
        <v>64000</v>
      </c>
      <c r="BT145" s="264">
        <f t="shared" si="108"/>
        <v>64000</v>
      </c>
      <c r="BU145" s="264">
        <f t="shared" si="108"/>
        <v>64000</v>
      </c>
      <c r="BV145" s="264">
        <f t="shared" si="108"/>
        <v>64000</v>
      </c>
      <c r="BW145" s="264">
        <f t="shared" si="108"/>
        <v>64000</v>
      </c>
      <c r="BX145" s="264">
        <f t="shared" si="108"/>
        <v>64000</v>
      </c>
      <c r="BY145" s="264">
        <f t="shared" si="108"/>
        <v>64000</v>
      </c>
      <c r="BZ145" s="264">
        <f t="shared" si="108"/>
        <v>64000</v>
      </c>
      <c r="CA145" s="264">
        <f t="shared" si="108"/>
        <v>64000</v>
      </c>
      <c r="CB145" s="24">
        <f t="shared" si="106"/>
        <v>768000</v>
      </c>
    </row>
    <row r="146" spans="1:80" ht="15" customHeight="1" x14ac:dyDescent="0.2">
      <c r="A146" s="271" t="s">
        <v>265</v>
      </c>
      <c r="B146" s="100">
        <v>0.2</v>
      </c>
      <c r="C146" s="264">
        <v>0</v>
      </c>
      <c r="D146" s="264">
        <v>0</v>
      </c>
      <c r="E146" s="264">
        <v>0</v>
      </c>
      <c r="F146" s="264">
        <v>0</v>
      </c>
      <c r="G146" s="264">
        <v>0</v>
      </c>
      <c r="H146" s="264">
        <v>0</v>
      </c>
      <c r="I146" s="264">
        <v>0</v>
      </c>
      <c r="J146" s="264">
        <v>0</v>
      </c>
      <c r="K146" s="264">
        <v>0</v>
      </c>
      <c r="L146" s="264">
        <v>0</v>
      </c>
      <c r="M146" s="264">
        <v>0</v>
      </c>
      <c r="N146" s="264">
        <v>0</v>
      </c>
      <c r="O146" s="24">
        <f t="shared" si="100"/>
        <v>0</v>
      </c>
      <c r="P146" s="264">
        <v>0</v>
      </c>
      <c r="Q146" s="264">
        <v>0</v>
      </c>
      <c r="R146" s="264">
        <v>0</v>
      </c>
      <c r="S146" s="264">
        <v>0</v>
      </c>
      <c r="T146" s="264">
        <v>0</v>
      </c>
      <c r="U146" s="264">
        <v>0</v>
      </c>
      <c r="V146" s="264">
        <v>0</v>
      </c>
      <c r="W146" s="264">
        <v>0</v>
      </c>
      <c r="X146" s="264">
        <v>0</v>
      </c>
      <c r="Y146" s="264">
        <v>0</v>
      </c>
      <c r="Z146" s="264">
        <v>0</v>
      </c>
      <c r="AA146" s="264">
        <v>0</v>
      </c>
      <c r="AB146" s="24">
        <f t="shared" si="101"/>
        <v>0</v>
      </c>
      <c r="AC146" s="264">
        <v>0</v>
      </c>
      <c r="AD146" s="264">
        <v>0</v>
      </c>
      <c r="AE146" s="264">
        <v>0</v>
      </c>
      <c r="AF146" s="264">
        <v>0</v>
      </c>
      <c r="AG146" s="264">
        <v>0</v>
      </c>
      <c r="AH146" s="264">
        <v>0</v>
      </c>
      <c r="AI146" s="264">
        <v>0</v>
      </c>
      <c r="AJ146" s="264">
        <v>0</v>
      </c>
      <c r="AK146" s="264">
        <v>0</v>
      </c>
      <c r="AL146" s="264">
        <v>0</v>
      </c>
      <c r="AM146" s="264">
        <v>0</v>
      </c>
      <c r="AN146" s="264">
        <v>0</v>
      </c>
      <c r="AO146" s="24">
        <f t="shared" si="102"/>
        <v>0</v>
      </c>
      <c r="AP146" s="264">
        <v>0</v>
      </c>
      <c r="AQ146" s="264">
        <v>0</v>
      </c>
      <c r="AR146" s="264">
        <v>0</v>
      </c>
      <c r="AS146" s="264">
        <v>0</v>
      </c>
      <c r="AT146" s="264">
        <v>0</v>
      </c>
      <c r="AU146" s="264">
        <v>0</v>
      </c>
      <c r="AV146" s="264">
        <v>0</v>
      </c>
      <c r="AW146" s="264">
        <v>0</v>
      </c>
      <c r="AX146" s="264">
        <v>0</v>
      </c>
      <c r="AY146" s="264">
        <v>0</v>
      </c>
      <c r="AZ146" s="264">
        <v>0</v>
      </c>
      <c r="BA146" s="264">
        <v>0</v>
      </c>
      <c r="BB146" s="24">
        <f t="shared" si="103"/>
        <v>0</v>
      </c>
      <c r="BC146" s="264">
        <v>0</v>
      </c>
      <c r="BD146" s="264">
        <v>0</v>
      </c>
      <c r="BE146" s="264">
        <v>0</v>
      </c>
      <c r="BF146" s="264">
        <v>0</v>
      </c>
      <c r="BG146" s="264">
        <v>0</v>
      </c>
      <c r="BH146" s="264">
        <v>0</v>
      </c>
      <c r="BI146" s="264">
        <v>0</v>
      </c>
      <c r="BJ146" s="264">
        <v>0</v>
      </c>
      <c r="BK146" s="264">
        <v>0</v>
      </c>
      <c r="BL146" s="264">
        <v>0</v>
      </c>
      <c r="BM146" s="264">
        <v>0</v>
      </c>
      <c r="BN146" s="264">
        <v>0</v>
      </c>
      <c r="BO146" s="24">
        <f t="shared" si="104"/>
        <v>0</v>
      </c>
      <c r="BP146" s="264">
        <f t="shared" si="109"/>
        <v>0</v>
      </c>
      <c r="BQ146" s="264">
        <f t="shared" si="108"/>
        <v>0</v>
      </c>
      <c r="BR146" s="264">
        <f t="shared" si="108"/>
        <v>0</v>
      </c>
      <c r="BS146" s="264">
        <f t="shared" si="108"/>
        <v>0</v>
      </c>
      <c r="BT146" s="264">
        <f t="shared" si="108"/>
        <v>0</v>
      </c>
      <c r="BU146" s="264">
        <f t="shared" si="108"/>
        <v>0</v>
      </c>
      <c r="BV146" s="264">
        <f t="shared" si="108"/>
        <v>0</v>
      </c>
      <c r="BW146" s="264">
        <f t="shared" si="108"/>
        <v>0</v>
      </c>
      <c r="BX146" s="264">
        <f t="shared" si="108"/>
        <v>0</v>
      </c>
      <c r="BY146" s="264">
        <f t="shared" si="108"/>
        <v>0</v>
      </c>
      <c r="BZ146" s="264">
        <f t="shared" si="108"/>
        <v>0</v>
      </c>
      <c r="CA146" s="264">
        <f t="shared" si="108"/>
        <v>0</v>
      </c>
      <c r="CB146" s="24">
        <f t="shared" si="106"/>
        <v>0</v>
      </c>
    </row>
    <row r="147" spans="1:80" ht="15" customHeight="1" x14ac:dyDescent="0.2">
      <c r="A147" s="271" t="s">
        <v>266</v>
      </c>
      <c r="B147" s="100">
        <v>0.2</v>
      </c>
      <c r="C147" s="264">
        <v>0</v>
      </c>
      <c r="D147" s="264">
        <v>0</v>
      </c>
      <c r="E147" s="264">
        <v>0</v>
      </c>
      <c r="F147" s="264">
        <v>0</v>
      </c>
      <c r="G147" s="264">
        <v>0</v>
      </c>
      <c r="H147" s="264">
        <v>0</v>
      </c>
      <c r="I147" s="264">
        <v>0</v>
      </c>
      <c r="J147" s="264">
        <v>0</v>
      </c>
      <c r="K147" s="264">
        <v>2000</v>
      </c>
      <c r="L147" s="264">
        <v>2000</v>
      </c>
      <c r="M147" s="264">
        <v>2000</v>
      </c>
      <c r="N147" s="264">
        <v>2000</v>
      </c>
      <c r="O147" s="24">
        <f t="shared" si="100"/>
        <v>8000</v>
      </c>
      <c r="P147" s="264">
        <v>4000</v>
      </c>
      <c r="Q147" s="264">
        <v>4000</v>
      </c>
      <c r="R147" s="264">
        <v>4000</v>
      </c>
      <c r="S147" s="264">
        <v>4000</v>
      </c>
      <c r="T147" s="264">
        <v>4000</v>
      </c>
      <c r="U147" s="264">
        <v>4000</v>
      </c>
      <c r="V147" s="264">
        <v>4000</v>
      </c>
      <c r="W147" s="264">
        <v>4000</v>
      </c>
      <c r="X147" s="264">
        <v>4000</v>
      </c>
      <c r="Y147" s="264">
        <v>4000</v>
      </c>
      <c r="Z147" s="264">
        <v>4000</v>
      </c>
      <c r="AA147" s="264">
        <v>4000</v>
      </c>
      <c r="AB147" s="24">
        <f t="shared" si="101"/>
        <v>48000</v>
      </c>
      <c r="AC147" s="264">
        <v>4000</v>
      </c>
      <c r="AD147" s="264">
        <v>4000</v>
      </c>
      <c r="AE147" s="264">
        <v>4000</v>
      </c>
      <c r="AF147" s="264">
        <v>4000</v>
      </c>
      <c r="AG147" s="264">
        <v>4000</v>
      </c>
      <c r="AH147" s="264">
        <v>4000</v>
      </c>
      <c r="AI147" s="264">
        <v>4000</v>
      </c>
      <c r="AJ147" s="264">
        <v>4000</v>
      </c>
      <c r="AK147" s="264">
        <v>4000</v>
      </c>
      <c r="AL147" s="264">
        <v>4000</v>
      </c>
      <c r="AM147" s="264">
        <v>4000</v>
      </c>
      <c r="AN147" s="264">
        <v>4000</v>
      </c>
      <c r="AO147" s="24">
        <f t="shared" si="102"/>
        <v>48000</v>
      </c>
      <c r="AP147" s="264">
        <v>16000</v>
      </c>
      <c r="AQ147" s="264">
        <v>16000</v>
      </c>
      <c r="AR147" s="264">
        <v>16000</v>
      </c>
      <c r="AS147" s="264">
        <v>16000</v>
      </c>
      <c r="AT147" s="264">
        <v>16000</v>
      </c>
      <c r="AU147" s="264">
        <v>16000</v>
      </c>
      <c r="AV147" s="264">
        <v>16000</v>
      </c>
      <c r="AW147" s="264">
        <v>16000</v>
      </c>
      <c r="AX147" s="264">
        <v>16000</v>
      </c>
      <c r="AY147" s="264">
        <v>16000</v>
      </c>
      <c r="AZ147" s="264">
        <v>16000</v>
      </c>
      <c r="BA147" s="264">
        <v>16000</v>
      </c>
      <c r="BB147" s="24">
        <f t="shared" si="103"/>
        <v>192000</v>
      </c>
      <c r="BC147" s="264">
        <v>32000</v>
      </c>
      <c r="BD147" s="264">
        <v>32000</v>
      </c>
      <c r="BE147" s="264">
        <v>32000</v>
      </c>
      <c r="BF147" s="264">
        <v>32000</v>
      </c>
      <c r="BG147" s="264">
        <v>32000</v>
      </c>
      <c r="BH147" s="264">
        <v>32000</v>
      </c>
      <c r="BI147" s="264">
        <v>32000</v>
      </c>
      <c r="BJ147" s="264">
        <v>32000</v>
      </c>
      <c r="BK147" s="264">
        <v>32000</v>
      </c>
      <c r="BL147" s="264">
        <v>32000</v>
      </c>
      <c r="BM147" s="264">
        <v>32000</v>
      </c>
      <c r="BN147" s="264">
        <v>32000</v>
      </c>
      <c r="BO147" s="24">
        <f t="shared" si="104"/>
        <v>384000</v>
      </c>
      <c r="BP147" s="264">
        <f t="shared" si="109"/>
        <v>64000</v>
      </c>
      <c r="BQ147" s="264">
        <f t="shared" si="108"/>
        <v>64000</v>
      </c>
      <c r="BR147" s="264">
        <f t="shared" si="108"/>
        <v>64000</v>
      </c>
      <c r="BS147" s="264">
        <f t="shared" si="108"/>
        <v>64000</v>
      </c>
      <c r="BT147" s="264">
        <f t="shared" si="108"/>
        <v>64000</v>
      </c>
      <c r="BU147" s="264">
        <f t="shared" si="108"/>
        <v>64000</v>
      </c>
      <c r="BV147" s="264">
        <f t="shared" si="108"/>
        <v>64000</v>
      </c>
      <c r="BW147" s="264">
        <f t="shared" si="108"/>
        <v>64000</v>
      </c>
      <c r="BX147" s="264">
        <f t="shared" si="108"/>
        <v>64000</v>
      </c>
      <c r="BY147" s="264">
        <f t="shared" si="108"/>
        <v>64000</v>
      </c>
      <c r="BZ147" s="264">
        <f t="shared" si="108"/>
        <v>64000</v>
      </c>
      <c r="CA147" s="264">
        <f t="shared" si="108"/>
        <v>64000</v>
      </c>
      <c r="CB147" s="24">
        <f t="shared" si="106"/>
        <v>768000</v>
      </c>
    </row>
    <row r="148" spans="1:80" ht="15" customHeight="1" x14ac:dyDescent="0.2">
      <c r="A148" s="271" t="s">
        <v>263</v>
      </c>
      <c r="B148" s="100">
        <v>0.2</v>
      </c>
      <c r="C148" s="264">
        <v>0</v>
      </c>
      <c r="D148" s="264">
        <v>0</v>
      </c>
      <c r="E148" s="264">
        <v>0</v>
      </c>
      <c r="F148" s="264">
        <v>0</v>
      </c>
      <c r="G148" s="264">
        <v>0</v>
      </c>
      <c r="H148" s="264">
        <v>0</v>
      </c>
      <c r="I148" s="264">
        <v>0</v>
      </c>
      <c r="J148" s="264">
        <v>0</v>
      </c>
      <c r="K148" s="264">
        <v>0</v>
      </c>
      <c r="L148" s="264">
        <v>0</v>
      </c>
      <c r="M148" s="264">
        <v>0</v>
      </c>
      <c r="N148" s="264">
        <v>0</v>
      </c>
      <c r="O148" s="24">
        <f t="shared" si="100"/>
        <v>0</v>
      </c>
      <c r="P148" s="264">
        <v>0</v>
      </c>
      <c r="Q148" s="264">
        <v>0</v>
      </c>
      <c r="R148" s="264">
        <v>0</v>
      </c>
      <c r="S148" s="264">
        <v>0</v>
      </c>
      <c r="T148" s="264">
        <v>0</v>
      </c>
      <c r="U148" s="264">
        <v>0</v>
      </c>
      <c r="V148" s="264">
        <v>0</v>
      </c>
      <c r="W148" s="264">
        <v>0</v>
      </c>
      <c r="X148" s="264">
        <v>0</v>
      </c>
      <c r="Y148" s="264">
        <v>0</v>
      </c>
      <c r="Z148" s="264">
        <v>0</v>
      </c>
      <c r="AA148" s="264">
        <v>0</v>
      </c>
      <c r="AB148" s="24">
        <f t="shared" si="101"/>
        <v>0</v>
      </c>
      <c r="AC148" s="264">
        <v>0</v>
      </c>
      <c r="AD148" s="264">
        <v>0</v>
      </c>
      <c r="AE148" s="264">
        <v>0</v>
      </c>
      <c r="AF148" s="264">
        <v>0</v>
      </c>
      <c r="AG148" s="264">
        <v>0</v>
      </c>
      <c r="AH148" s="264">
        <v>0</v>
      </c>
      <c r="AI148" s="264">
        <v>0</v>
      </c>
      <c r="AJ148" s="264">
        <v>0</v>
      </c>
      <c r="AK148" s="264">
        <v>0</v>
      </c>
      <c r="AL148" s="264">
        <v>0</v>
      </c>
      <c r="AM148" s="264">
        <v>0</v>
      </c>
      <c r="AN148" s="264">
        <v>0</v>
      </c>
      <c r="AO148" s="24">
        <f t="shared" si="102"/>
        <v>0</v>
      </c>
      <c r="AP148" s="264">
        <v>0</v>
      </c>
      <c r="AQ148" s="264">
        <v>0</v>
      </c>
      <c r="AR148" s="264">
        <v>0</v>
      </c>
      <c r="AS148" s="264">
        <v>0</v>
      </c>
      <c r="AT148" s="264">
        <v>0</v>
      </c>
      <c r="AU148" s="264">
        <v>0</v>
      </c>
      <c r="AV148" s="264">
        <v>0</v>
      </c>
      <c r="AW148" s="264">
        <v>0</v>
      </c>
      <c r="AX148" s="264">
        <v>0</v>
      </c>
      <c r="AY148" s="264">
        <v>0</v>
      </c>
      <c r="AZ148" s="264">
        <v>0</v>
      </c>
      <c r="BA148" s="264">
        <v>0</v>
      </c>
      <c r="BB148" s="24">
        <f t="shared" si="103"/>
        <v>0</v>
      </c>
      <c r="BC148" s="264">
        <v>0</v>
      </c>
      <c r="BD148" s="264">
        <v>0</v>
      </c>
      <c r="BE148" s="264">
        <v>0</v>
      </c>
      <c r="BF148" s="264">
        <v>0</v>
      </c>
      <c r="BG148" s="264">
        <v>0</v>
      </c>
      <c r="BH148" s="264">
        <v>0</v>
      </c>
      <c r="BI148" s="264">
        <v>0</v>
      </c>
      <c r="BJ148" s="264">
        <v>0</v>
      </c>
      <c r="BK148" s="264">
        <v>0</v>
      </c>
      <c r="BL148" s="264">
        <v>0</v>
      </c>
      <c r="BM148" s="264">
        <v>0</v>
      </c>
      <c r="BN148" s="264">
        <v>0</v>
      </c>
      <c r="BO148" s="24">
        <f t="shared" si="104"/>
        <v>0</v>
      </c>
      <c r="BP148" s="264">
        <f t="shared" si="109"/>
        <v>0</v>
      </c>
      <c r="BQ148" s="264">
        <f t="shared" si="108"/>
        <v>0</v>
      </c>
      <c r="BR148" s="264">
        <f t="shared" si="108"/>
        <v>0</v>
      </c>
      <c r="BS148" s="264">
        <f t="shared" si="108"/>
        <v>0</v>
      </c>
      <c r="BT148" s="264">
        <f t="shared" si="108"/>
        <v>0</v>
      </c>
      <c r="BU148" s="264">
        <f t="shared" si="108"/>
        <v>0</v>
      </c>
      <c r="BV148" s="264">
        <f t="shared" si="108"/>
        <v>0</v>
      </c>
      <c r="BW148" s="264">
        <f t="shared" si="108"/>
        <v>0</v>
      </c>
      <c r="BX148" s="264">
        <f t="shared" si="108"/>
        <v>0</v>
      </c>
      <c r="BY148" s="264">
        <f t="shared" si="108"/>
        <v>0</v>
      </c>
      <c r="BZ148" s="264">
        <f t="shared" si="108"/>
        <v>0</v>
      </c>
      <c r="CA148" s="264">
        <f t="shared" si="108"/>
        <v>0</v>
      </c>
      <c r="CB148" s="24">
        <f t="shared" si="106"/>
        <v>0</v>
      </c>
    </row>
    <row r="149" spans="1:80" ht="15" customHeight="1" x14ac:dyDescent="0.2">
      <c r="A149" s="271" t="s">
        <v>220</v>
      </c>
      <c r="B149" s="100">
        <v>0.2</v>
      </c>
      <c r="C149" s="264">
        <v>0</v>
      </c>
      <c r="D149" s="264">
        <v>0</v>
      </c>
      <c r="E149" s="264">
        <v>0</v>
      </c>
      <c r="F149" s="264">
        <v>0</v>
      </c>
      <c r="G149" s="264">
        <v>0</v>
      </c>
      <c r="H149" s="264">
        <v>0</v>
      </c>
      <c r="I149" s="264">
        <v>0</v>
      </c>
      <c r="J149" s="264">
        <v>0</v>
      </c>
      <c r="K149" s="264">
        <v>0</v>
      </c>
      <c r="L149" s="264">
        <v>0</v>
      </c>
      <c r="M149" s="264">
        <v>0</v>
      </c>
      <c r="N149" s="264">
        <v>0</v>
      </c>
      <c r="O149" s="24">
        <f t="shared" si="100"/>
        <v>0</v>
      </c>
      <c r="P149" s="264">
        <v>0</v>
      </c>
      <c r="Q149" s="264">
        <v>0</v>
      </c>
      <c r="R149" s="264">
        <v>0</v>
      </c>
      <c r="S149" s="264">
        <v>0</v>
      </c>
      <c r="T149" s="264">
        <v>0</v>
      </c>
      <c r="U149" s="264">
        <v>0</v>
      </c>
      <c r="V149" s="264">
        <v>0</v>
      </c>
      <c r="W149" s="264">
        <v>0</v>
      </c>
      <c r="X149" s="264">
        <v>0</v>
      </c>
      <c r="Y149" s="264">
        <v>0</v>
      </c>
      <c r="Z149" s="264">
        <v>0</v>
      </c>
      <c r="AA149" s="264">
        <v>0</v>
      </c>
      <c r="AB149" s="24">
        <f t="shared" si="101"/>
        <v>0</v>
      </c>
      <c r="AC149" s="264">
        <v>0</v>
      </c>
      <c r="AD149" s="264">
        <v>0</v>
      </c>
      <c r="AE149" s="264">
        <v>0</v>
      </c>
      <c r="AF149" s="264">
        <v>0</v>
      </c>
      <c r="AG149" s="264">
        <v>0</v>
      </c>
      <c r="AH149" s="264">
        <v>0</v>
      </c>
      <c r="AI149" s="264">
        <v>0</v>
      </c>
      <c r="AJ149" s="264">
        <v>0</v>
      </c>
      <c r="AK149" s="264">
        <v>0</v>
      </c>
      <c r="AL149" s="264">
        <v>0</v>
      </c>
      <c r="AM149" s="264">
        <v>0</v>
      </c>
      <c r="AN149" s="264">
        <v>0</v>
      </c>
      <c r="AO149" s="24">
        <f t="shared" si="102"/>
        <v>0</v>
      </c>
      <c r="AP149" s="264">
        <v>0</v>
      </c>
      <c r="AQ149" s="264">
        <v>0</v>
      </c>
      <c r="AR149" s="264">
        <v>0</v>
      </c>
      <c r="AS149" s="264">
        <v>0</v>
      </c>
      <c r="AT149" s="264">
        <v>0</v>
      </c>
      <c r="AU149" s="264">
        <v>0</v>
      </c>
      <c r="AV149" s="264">
        <v>0</v>
      </c>
      <c r="AW149" s="264">
        <v>0</v>
      </c>
      <c r="AX149" s="264">
        <v>0</v>
      </c>
      <c r="AY149" s="264">
        <v>0</v>
      </c>
      <c r="AZ149" s="264">
        <v>0</v>
      </c>
      <c r="BA149" s="264">
        <v>0</v>
      </c>
      <c r="BB149" s="24">
        <f t="shared" si="103"/>
        <v>0</v>
      </c>
      <c r="BC149" s="264">
        <v>0</v>
      </c>
      <c r="BD149" s="264">
        <v>0</v>
      </c>
      <c r="BE149" s="264">
        <v>0</v>
      </c>
      <c r="BF149" s="264">
        <v>0</v>
      </c>
      <c r="BG149" s="264">
        <v>0</v>
      </c>
      <c r="BH149" s="264">
        <v>0</v>
      </c>
      <c r="BI149" s="264">
        <v>0</v>
      </c>
      <c r="BJ149" s="264">
        <v>0</v>
      </c>
      <c r="BK149" s="264">
        <v>0</v>
      </c>
      <c r="BL149" s="264">
        <v>0</v>
      </c>
      <c r="BM149" s="264">
        <v>0</v>
      </c>
      <c r="BN149" s="264">
        <v>0</v>
      </c>
      <c r="BO149" s="24">
        <f t="shared" si="104"/>
        <v>0</v>
      </c>
      <c r="BP149" s="264">
        <f t="shared" si="109"/>
        <v>0</v>
      </c>
      <c r="BQ149" s="264">
        <f t="shared" si="108"/>
        <v>0</v>
      </c>
      <c r="BR149" s="264">
        <f t="shared" si="108"/>
        <v>0</v>
      </c>
      <c r="BS149" s="264">
        <f t="shared" si="108"/>
        <v>0</v>
      </c>
      <c r="BT149" s="264">
        <f t="shared" si="108"/>
        <v>0</v>
      </c>
      <c r="BU149" s="264">
        <f t="shared" si="108"/>
        <v>0</v>
      </c>
      <c r="BV149" s="264">
        <f t="shared" si="108"/>
        <v>0</v>
      </c>
      <c r="BW149" s="264">
        <f t="shared" si="108"/>
        <v>0</v>
      </c>
      <c r="BX149" s="264">
        <f t="shared" si="108"/>
        <v>0</v>
      </c>
      <c r="BY149" s="264">
        <f t="shared" si="108"/>
        <v>0</v>
      </c>
      <c r="BZ149" s="264">
        <f t="shared" si="108"/>
        <v>0</v>
      </c>
      <c r="CA149" s="264">
        <f t="shared" si="108"/>
        <v>0</v>
      </c>
      <c r="CB149" s="24">
        <f t="shared" si="106"/>
        <v>0</v>
      </c>
    </row>
    <row r="150" spans="1:80" ht="15" customHeight="1" x14ac:dyDescent="0.2">
      <c r="A150" s="271" t="s">
        <v>222</v>
      </c>
      <c r="B150" s="100">
        <v>0.2</v>
      </c>
      <c r="C150" s="264">
        <v>0</v>
      </c>
      <c r="D150" s="264">
        <v>0</v>
      </c>
      <c r="E150" s="264">
        <v>0</v>
      </c>
      <c r="F150" s="264">
        <v>0</v>
      </c>
      <c r="G150" s="264">
        <v>0</v>
      </c>
      <c r="H150" s="264">
        <v>0</v>
      </c>
      <c r="I150" s="264">
        <v>0</v>
      </c>
      <c r="J150" s="264">
        <v>0</v>
      </c>
      <c r="K150" s="264">
        <v>2000</v>
      </c>
      <c r="L150" s="264">
        <v>2000</v>
      </c>
      <c r="M150" s="264">
        <v>2000</v>
      </c>
      <c r="N150" s="264">
        <v>2000</v>
      </c>
      <c r="O150" s="24">
        <f t="shared" si="100"/>
        <v>8000</v>
      </c>
      <c r="P150" s="264">
        <v>2000</v>
      </c>
      <c r="Q150" s="264">
        <v>2000</v>
      </c>
      <c r="R150" s="264">
        <v>4000</v>
      </c>
      <c r="S150" s="264">
        <v>4000</v>
      </c>
      <c r="T150" s="264">
        <v>4000</v>
      </c>
      <c r="U150" s="264">
        <v>10000</v>
      </c>
      <c r="V150" s="264">
        <v>10000</v>
      </c>
      <c r="W150" s="264">
        <v>10000</v>
      </c>
      <c r="X150" s="264">
        <v>10000</v>
      </c>
      <c r="Y150" s="264">
        <v>10000</v>
      </c>
      <c r="Z150" s="264">
        <v>10000</v>
      </c>
      <c r="AA150" s="264">
        <v>10000</v>
      </c>
      <c r="AB150" s="24">
        <f t="shared" si="101"/>
        <v>86000</v>
      </c>
      <c r="AC150" s="264">
        <v>18000</v>
      </c>
      <c r="AD150" s="264">
        <v>18000</v>
      </c>
      <c r="AE150" s="264">
        <v>18000</v>
      </c>
      <c r="AF150" s="264">
        <v>18000</v>
      </c>
      <c r="AG150" s="264">
        <v>18000</v>
      </c>
      <c r="AH150" s="264">
        <v>18000</v>
      </c>
      <c r="AI150" s="264">
        <v>36000</v>
      </c>
      <c r="AJ150" s="264">
        <v>36000</v>
      </c>
      <c r="AK150" s="264">
        <v>36000</v>
      </c>
      <c r="AL150" s="264">
        <v>36000</v>
      </c>
      <c r="AM150" s="264">
        <v>36000</v>
      </c>
      <c r="AN150" s="264">
        <v>36000</v>
      </c>
      <c r="AO150" s="24">
        <f t="shared" si="102"/>
        <v>324000</v>
      </c>
      <c r="AP150" s="264">
        <v>72000</v>
      </c>
      <c r="AQ150" s="264">
        <v>72000</v>
      </c>
      <c r="AR150" s="264">
        <v>72000</v>
      </c>
      <c r="AS150" s="264">
        <v>72000</v>
      </c>
      <c r="AT150" s="264">
        <v>72000</v>
      </c>
      <c r="AU150" s="264">
        <v>72000</v>
      </c>
      <c r="AV150" s="264">
        <v>72000</v>
      </c>
      <c r="AW150" s="264">
        <v>72000</v>
      </c>
      <c r="AX150" s="264">
        <v>72000</v>
      </c>
      <c r="AY150" s="264">
        <v>72000</v>
      </c>
      <c r="AZ150" s="264">
        <v>72000</v>
      </c>
      <c r="BA150" s="264">
        <v>72000</v>
      </c>
      <c r="BB150" s="24">
        <f t="shared" si="103"/>
        <v>864000</v>
      </c>
      <c r="BC150" s="264">
        <v>144000</v>
      </c>
      <c r="BD150" s="264">
        <v>144000</v>
      </c>
      <c r="BE150" s="264">
        <v>144000</v>
      </c>
      <c r="BF150" s="264">
        <v>144000</v>
      </c>
      <c r="BG150" s="264">
        <v>144000</v>
      </c>
      <c r="BH150" s="264">
        <v>144000</v>
      </c>
      <c r="BI150" s="264">
        <v>144000</v>
      </c>
      <c r="BJ150" s="264">
        <v>144000</v>
      </c>
      <c r="BK150" s="264">
        <v>144000</v>
      </c>
      <c r="BL150" s="264">
        <v>144000</v>
      </c>
      <c r="BM150" s="264">
        <v>144000</v>
      </c>
      <c r="BN150" s="264">
        <v>144000</v>
      </c>
      <c r="BO150" s="24">
        <f t="shared" si="104"/>
        <v>1728000</v>
      </c>
      <c r="BP150" s="264">
        <f t="shared" si="109"/>
        <v>288000</v>
      </c>
      <c r="BQ150" s="264">
        <f t="shared" si="108"/>
        <v>288000</v>
      </c>
      <c r="BR150" s="264">
        <f t="shared" si="108"/>
        <v>288000</v>
      </c>
      <c r="BS150" s="264">
        <f t="shared" si="108"/>
        <v>288000</v>
      </c>
      <c r="BT150" s="264">
        <f t="shared" si="108"/>
        <v>288000</v>
      </c>
      <c r="BU150" s="264">
        <f t="shared" si="108"/>
        <v>288000</v>
      </c>
      <c r="BV150" s="264">
        <f t="shared" si="108"/>
        <v>288000</v>
      </c>
      <c r="BW150" s="264">
        <f t="shared" si="108"/>
        <v>288000</v>
      </c>
      <c r="BX150" s="264">
        <f t="shared" si="108"/>
        <v>288000</v>
      </c>
      <c r="BY150" s="264">
        <f t="shared" si="108"/>
        <v>288000</v>
      </c>
      <c r="BZ150" s="264">
        <f t="shared" si="108"/>
        <v>288000</v>
      </c>
      <c r="CA150" s="264">
        <f t="shared" si="108"/>
        <v>288000</v>
      </c>
      <c r="CB150" s="24">
        <f t="shared" si="106"/>
        <v>3456000</v>
      </c>
    </row>
    <row r="151" spans="1:80" ht="15" customHeight="1" x14ac:dyDescent="0.2">
      <c r="A151" s="271" t="s">
        <v>272</v>
      </c>
      <c r="B151" s="100">
        <v>0.2</v>
      </c>
      <c r="C151" s="264">
        <v>0</v>
      </c>
      <c r="D151" s="264">
        <v>0</v>
      </c>
      <c r="E151" s="264">
        <v>0</v>
      </c>
      <c r="F151" s="264">
        <v>0</v>
      </c>
      <c r="G151" s="264">
        <v>0</v>
      </c>
      <c r="H151" s="264">
        <v>0</v>
      </c>
      <c r="I151" s="264">
        <v>0</v>
      </c>
      <c r="J151" s="264">
        <v>0</v>
      </c>
      <c r="K151" s="264">
        <v>0</v>
      </c>
      <c r="L151" s="264">
        <v>0</v>
      </c>
      <c r="M151" s="264">
        <v>0</v>
      </c>
      <c r="N151" s="264">
        <v>0</v>
      </c>
      <c r="O151" s="24">
        <f t="shared" si="100"/>
        <v>0</v>
      </c>
      <c r="P151" s="264">
        <v>0</v>
      </c>
      <c r="Q151" s="264">
        <v>0</v>
      </c>
      <c r="R151" s="264">
        <v>0</v>
      </c>
      <c r="S151" s="264">
        <v>0</v>
      </c>
      <c r="T151" s="264">
        <v>0</v>
      </c>
      <c r="U151" s="264">
        <v>0</v>
      </c>
      <c r="V151" s="264">
        <v>0</v>
      </c>
      <c r="W151" s="264">
        <v>0</v>
      </c>
      <c r="X151" s="264">
        <v>0</v>
      </c>
      <c r="Y151" s="264">
        <v>0</v>
      </c>
      <c r="Z151" s="264">
        <v>0</v>
      </c>
      <c r="AA151" s="264">
        <v>0</v>
      </c>
      <c r="AB151" s="24">
        <f t="shared" si="101"/>
        <v>0</v>
      </c>
      <c r="AC151" s="264">
        <v>0</v>
      </c>
      <c r="AD151" s="264">
        <v>0</v>
      </c>
      <c r="AE151" s="264">
        <v>0</v>
      </c>
      <c r="AF151" s="264">
        <v>0</v>
      </c>
      <c r="AG151" s="264">
        <v>0</v>
      </c>
      <c r="AH151" s="264">
        <v>0</v>
      </c>
      <c r="AI151" s="264">
        <v>0</v>
      </c>
      <c r="AJ151" s="264">
        <v>0</v>
      </c>
      <c r="AK151" s="264">
        <v>0</v>
      </c>
      <c r="AL151" s="264">
        <v>0</v>
      </c>
      <c r="AM151" s="264">
        <v>0</v>
      </c>
      <c r="AN151" s="264">
        <v>0</v>
      </c>
      <c r="AO151" s="24">
        <f t="shared" si="102"/>
        <v>0</v>
      </c>
      <c r="AP151" s="264">
        <v>0</v>
      </c>
      <c r="AQ151" s="264">
        <v>0</v>
      </c>
      <c r="AR151" s="264">
        <v>0</v>
      </c>
      <c r="AS151" s="264">
        <v>0</v>
      </c>
      <c r="AT151" s="264">
        <v>0</v>
      </c>
      <c r="AU151" s="264">
        <v>0</v>
      </c>
      <c r="AV151" s="264">
        <v>0</v>
      </c>
      <c r="AW151" s="264">
        <v>0</v>
      </c>
      <c r="AX151" s="264">
        <v>0</v>
      </c>
      <c r="AY151" s="264">
        <v>0</v>
      </c>
      <c r="AZ151" s="264">
        <v>0</v>
      </c>
      <c r="BA151" s="264">
        <v>0</v>
      </c>
      <c r="BB151" s="24">
        <f t="shared" si="103"/>
        <v>0</v>
      </c>
      <c r="BC151" s="264">
        <v>0</v>
      </c>
      <c r="BD151" s="264">
        <v>0</v>
      </c>
      <c r="BE151" s="264">
        <v>0</v>
      </c>
      <c r="BF151" s="264">
        <v>0</v>
      </c>
      <c r="BG151" s="264">
        <v>0</v>
      </c>
      <c r="BH151" s="264">
        <v>0</v>
      </c>
      <c r="BI151" s="264">
        <v>0</v>
      </c>
      <c r="BJ151" s="264">
        <v>0</v>
      </c>
      <c r="BK151" s="264">
        <v>0</v>
      </c>
      <c r="BL151" s="264">
        <v>0</v>
      </c>
      <c r="BM151" s="264">
        <v>0</v>
      </c>
      <c r="BN151" s="264">
        <v>0</v>
      </c>
      <c r="BO151" s="24">
        <f t="shared" si="104"/>
        <v>0</v>
      </c>
      <c r="BP151" s="264">
        <f t="shared" ref="BP151:CA153" si="110">4%*BP66</f>
        <v>0</v>
      </c>
      <c r="BQ151" s="264">
        <f t="shared" si="110"/>
        <v>0</v>
      </c>
      <c r="BR151" s="264">
        <f t="shared" si="110"/>
        <v>0</v>
      </c>
      <c r="BS151" s="264">
        <f t="shared" si="110"/>
        <v>0</v>
      </c>
      <c r="BT151" s="264">
        <f t="shared" si="110"/>
        <v>0</v>
      </c>
      <c r="BU151" s="264">
        <f t="shared" si="110"/>
        <v>0</v>
      </c>
      <c r="BV151" s="264">
        <f t="shared" si="110"/>
        <v>0</v>
      </c>
      <c r="BW151" s="264">
        <f t="shared" si="110"/>
        <v>0</v>
      </c>
      <c r="BX151" s="264">
        <f t="shared" si="110"/>
        <v>0</v>
      </c>
      <c r="BY151" s="264">
        <f t="shared" si="110"/>
        <v>0</v>
      </c>
      <c r="BZ151" s="264">
        <f t="shared" si="110"/>
        <v>0</v>
      </c>
      <c r="CA151" s="264">
        <f t="shared" si="110"/>
        <v>0</v>
      </c>
      <c r="CB151" s="24">
        <f t="shared" si="106"/>
        <v>0</v>
      </c>
    </row>
    <row r="152" spans="1:80" ht="15" customHeight="1" x14ac:dyDescent="0.2">
      <c r="A152" s="271" t="s">
        <v>259</v>
      </c>
      <c r="B152" s="100">
        <v>0.2</v>
      </c>
      <c r="C152" s="264">
        <v>0</v>
      </c>
      <c r="D152" s="264">
        <v>0</v>
      </c>
      <c r="E152" s="264">
        <v>0</v>
      </c>
      <c r="F152" s="264">
        <v>0</v>
      </c>
      <c r="G152" s="264">
        <v>0</v>
      </c>
      <c r="H152" s="264">
        <v>0</v>
      </c>
      <c r="I152" s="264">
        <v>0</v>
      </c>
      <c r="J152" s="264">
        <v>0</v>
      </c>
      <c r="K152" s="264">
        <v>0</v>
      </c>
      <c r="L152" s="264">
        <v>0</v>
      </c>
      <c r="M152" s="264">
        <v>0</v>
      </c>
      <c r="N152" s="264">
        <v>0</v>
      </c>
      <c r="O152" s="24">
        <f t="shared" si="100"/>
        <v>0</v>
      </c>
      <c r="P152" s="264">
        <v>0</v>
      </c>
      <c r="Q152" s="264">
        <v>0</v>
      </c>
      <c r="R152" s="264">
        <v>0</v>
      </c>
      <c r="S152" s="264">
        <v>0</v>
      </c>
      <c r="T152" s="264">
        <v>0</v>
      </c>
      <c r="U152" s="264">
        <v>0</v>
      </c>
      <c r="V152" s="264">
        <v>0</v>
      </c>
      <c r="W152" s="264">
        <v>0</v>
      </c>
      <c r="X152" s="264">
        <v>0</v>
      </c>
      <c r="Y152" s="264">
        <v>0</v>
      </c>
      <c r="Z152" s="264">
        <v>0</v>
      </c>
      <c r="AA152" s="264">
        <v>0</v>
      </c>
      <c r="AB152" s="24">
        <f t="shared" si="101"/>
        <v>0</v>
      </c>
      <c r="AC152" s="264">
        <v>0</v>
      </c>
      <c r="AD152" s="264">
        <v>0</v>
      </c>
      <c r="AE152" s="264">
        <v>0</v>
      </c>
      <c r="AF152" s="264">
        <v>0</v>
      </c>
      <c r="AG152" s="264">
        <v>0</v>
      </c>
      <c r="AH152" s="264">
        <v>0</v>
      </c>
      <c r="AI152" s="264">
        <v>0</v>
      </c>
      <c r="AJ152" s="264">
        <v>0</v>
      </c>
      <c r="AK152" s="264">
        <v>0</v>
      </c>
      <c r="AL152" s="264">
        <v>0</v>
      </c>
      <c r="AM152" s="264">
        <v>0</v>
      </c>
      <c r="AN152" s="264">
        <v>0</v>
      </c>
      <c r="AO152" s="24">
        <f t="shared" si="102"/>
        <v>0</v>
      </c>
      <c r="AP152" s="264">
        <v>0</v>
      </c>
      <c r="AQ152" s="264">
        <v>0</v>
      </c>
      <c r="AR152" s="264">
        <v>0</v>
      </c>
      <c r="AS152" s="264">
        <v>0</v>
      </c>
      <c r="AT152" s="264">
        <v>0</v>
      </c>
      <c r="AU152" s="264">
        <v>0</v>
      </c>
      <c r="AV152" s="264">
        <v>0</v>
      </c>
      <c r="AW152" s="264">
        <v>0</v>
      </c>
      <c r="AX152" s="264">
        <v>0</v>
      </c>
      <c r="AY152" s="264">
        <v>0</v>
      </c>
      <c r="AZ152" s="264">
        <v>0</v>
      </c>
      <c r="BA152" s="264">
        <v>0</v>
      </c>
      <c r="BB152" s="24">
        <f t="shared" si="103"/>
        <v>0</v>
      </c>
      <c r="BC152" s="264">
        <v>0</v>
      </c>
      <c r="BD152" s="264">
        <v>0</v>
      </c>
      <c r="BE152" s="264">
        <v>0</v>
      </c>
      <c r="BF152" s="264">
        <v>0</v>
      </c>
      <c r="BG152" s="264">
        <v>0</v>
      </c>
      <c r="BH152" s="264">
        <v>0</v>
      </c>
      <c r="BI152" s="264">
        <v>0</v>
      </c>
      <c r="BJ152" s="264">
        <v>0</v>
      </c>
      <c r="BK152" s="264">
        <v>0</v>
      </c>
      <c r="BL152" s="264">
        <v>0</v>
      </c>
      <c r="BM152" s="264">
        <v>0</v>
      </c>
      <c r="BN152" s="264">
        <v>0</v>
      </c>
      <c r="BO152" s="24">
        <f t="shared" si="104"/>
        <v>0</v>
      </c>
      <c r="BP152" s="264">
        <f t="shared" si="110"/>
        <v>0</v>
      </c>
      <c r="BQ152" s="264">
        <f t="shared" si="110"/>
        <v>0</v>
      </c>
      <c r="BR152" s="264">
        <f t="shared" si="110"/>
        <v>0</v>
      </c>
      <c r="BS152" s="264">
        <f t="shared" si="110"/>
        <v>0</v>
      </c>
      <c r="BT152" s="264">
        <f t="shared" si="110"/>
        <v>0</v>
      </c>
      <c r="BU152" s="264">
        <f t="shared" si="110"/>
        <v>0</v>
      </c>
      <c r="BV152" s="264">
        <f t="shared" si="110"/>
        <v>0</v>
      </c>
      <c r="BW152" s="264">
        <f t="shared" si="110"/>
        <v>0</v>
      </c>
      <c r="BX152" s="264">
        <f t="shared" si="110"/>
        <v>0</v>
      </c>
      <c r="BY152" s="264">
        <f t="shared" si="110"/>
        <v>0</v>
      </c>
      <c r="BZ152" s="264">
        <f t="shared" si="110"/>
        <v>0</v>
      </c>
      <c r="CA152" s="264">
        <f t="shared" si="110"/>
        <v>0</v>
      </c>
      <c r="CB152" s="24">
        <f t="shared" si="106"/>
        <v>0</v>
      </c>
    </row>
    <row r="153" spans="1:80" ht="15" customHeight="1" x14ac:dyDescent="0.2">
      <c r="A153" s="271" t="s">
        <v>262</v>
      </c>
      <c r="B153" s="100">
        <v>0.2</v>
      </c>
      <c r="C153" s="264">
        <v>0</v>
      </c>
      <c r="D153" s="264">
        <v>0</v>
      </c>
      <c r="E153" s="264">
        <v>0</v>
      </c>
      <c r="F153" s="264">
        <v>0</v>
      </c>
      <c r="G153" s="264">
        <v>0</v>
      </c>
      <c r="H153" s="264">
        <v>0</v>
      </c>
      <c r="I153" s="264">
        <v>0</v>
      </c>
      <c r="J153" s="264">
        <v>0</v>
      </c>
      <c r="K153" s="264">
        <v>0</v>
      </c>
      <c r="L153" s="264">
        <v>0</v>
      </c>
      <c r="M153" s="264">
        <v>0</v>
      </c>
      <c r="N153" s="264">
        <v>0</v>
      </c>
      <c r="O153" s="24">
        <f t="shared" si="100"/>
        <v>0</v>
      </c>
      <c r="P153" s="264">
        <v>0</v>
      </c>
      <c r="Q153" s="264">
        <v>0</v>
      </c>
      <c r="R153" s="264">
        <v>0</v>
      </c>
      <c r="S153" s="264">
        <v>0</v>
      </c>
      <c r="T153" s="264">
        <v>0</v>
      </c>
      <c r="U153" s="264">
        <v>0</v>
      </c>
      <c r="V153" s="264">
        <v>0</v>
      </c>
      <c r="W153" s="264">
        <v>0</v>
      </c>
      <c r="X153" s="264">
        <v>0</v>
      </c>
      <c r="Y153" s="264">
        <v>0</v>
      </c>
      <c r="Z153" s="264">
        <v>0</v>
      </c>
      <c r="AA153" s="264">
        <v>0</v>
      </c>
      <c r="AB153" s="24">
        <f t="shared" si="101"/>
        <v>0</v>
      </c>
      <c r="AC153" s="264">
        <v>0</v>
      </c>
      <c r="AD153" s="264">
        <v>0</v>
      </c>
      <c r="AE153" s="264">
        <v>0</v>
      </c>
      <c r="AF153" s="264">
        <v>0</v>
      </c>
      <c r="AG153" s="264">
        <v>0</v>
      </c>
      <c r="AH153" s="264">
        <v>0</v>
      </c>
      <c r="AI153" s="264">
        <v>0</v>
      </c>
      <c r="AJ153" s="264">
        <v>0</v>
      </c>
      <c r="AK153" s="264">
        <v>0</v>
      </c>
      <c r="AL153" s="264">
        <v>0</v>
      </c>
      <c r="AM153" s="264">
        <v>0</v>
      </c>
      <c r="AN153" s="264">
        <v>0</v>
      </c>
      <c r="AO153" s="24">
        <f t="shared" si="102"/>
        <v>0</v>
      </c>
      <c r="AP153" s="264">
        <v>0</v>
      </c>
      <c r="AQ153" s="264">
        <v>0</v>
      </c>
      <c r="AR153" s="264">
        <v>0</v>
      </c>
      <c r="AS153" s="264">
        <v>0</v>
      </c>
      <c r="AT153" s="264">
        <v>0</v>
      </c>
      <c r="AU153" s="264">
        <v>0</v>
      </c>
      <c r="AV153" s="264">
        <v>0</v>
      </c>
      <c r="AW153" s="264">
        <v>0</v>
      </c>
      <c r="AX153" s="264">
        <v>0</v>
      </c>
      <c r="AY153" s="264">
        <v>0</v>
      </c>
      <c r="AZ153" s="264">
        <v>0</v>
      </c>
      <c r="BA153" s="264">
        <v>0</v>
      </c>
      <c r="BB153" s="24">
        <f t="shared" si="103"/>
        <v>0</v>
      </c>
      <c r="BC153" s="264">
        <v>0</v>
      </c>
      <c r="BD153" s="264">
        <v>0</v>
      </c>
      <c r="BE153" s="264">
        <v>0</v>
      </c>
      <c r="BF153" s="264">
        <v>0</v>
      </c>
      <c r="BG153" s="264">
        <v>0</v>
      </c>
      <c r="BH153" s="264">
        <v>0</v>
      </c>
      <c r="BI153" s="264">
        <v>0</v>
      </c>
      <c r="BJ153" s="264">
        <v>0</v>
      </c>
      <c r="BK153" s="264">
        <v>0</v>
      </c>
      <c r="BL153" s="264">
        <v>0</v>
      </c>
      <c r="BM153" s="264">
        <v>0</v>
      </c>
      <c r="BN153" s="264">
        <v>0</v>
      </c>
      <c r="BO153" s="24">
        <f t="shared" si="104"/>
        <v>0</v>
      </c>
      <c r="BP153" s="264">
        <f t="shared" si="110"/>
        <v>0</v>
      </c>
      <c r="BQ153" s="264">
        <f t="shared" si="110"/>
        <v>0</v>
      </c>
      <c r="BR153" s="264">
        <f t="shared" si="110"/>
        <v>0</v>
      </c>
      <c r="BS153" s="264">
        <f t="shared" si="110"/>
        <v>0</v>
      </c>
      <c r="BT153" s="264">
        <f t="shared" si="110"/>
        <v>0</v>
      </c>
      <c r="BU153" s="264">
        <f t="shared" si="110"/>
        <v>0</v>
      </c>
      <c r="BV153" s="264">
        <f t="shared" si="110"/>
        <v>0</v>
      </c>
      <c r="BW153" s="264">
        <f t="shared" si="110"/>
        <v>0</v>
      </c>
      <c r="BX153" s="264">
        <f t="shared" si="110"/>
        <v>0</v>
      </c>
      <c r="BY153" s="264">
        <f t="shared" si="110"/>
        <v>0</v>
      </c>
      <c r="BZ153" s="264">
        <f t="shared" si="110"/>
        <v>0</v>
      </c>
      <c r="CA153" s="264">
        <f t="shared" si="110"/>
        <v>0</v>
      </c>
      <c r="CB153" s="24">
        <f t="shared" si="106"/>
        <v>0</v>
      </c>
    </row>
    <row r="154" spans="1:80" ht="15" customHeight="1" x14ac:dyDescent="0.2">
      <c r="A154" s="271" t="s">
        <v>271</v>
      </c>
      <c r="B154" s="100">
        <v>0.2</v>
      </c>
      <c r="C154" s="264">
        <v>0</v>
      </c>
      <c r="D154" s="264">
        <v>0</v>
      </c>
      <c r="E154" s="264">
        <v>0</v>
      </c>
      <c r="F154" s="264">
        <v>0</v>
      </c>
      <c r="G154" s="264">
        <v>0</v>
      </c>
      <c r="H154" s="264">
        <v>0</v>
      </c>
      <c r="I154" s="264">
        <v>0</v>
      </c>
      <c r="J154" s="264">
        <v>0</v>
      </c>
      <c r="K154" s="264">
        <v>5355</v>
      </c>
      <c r="L154" s="264">
        <v>5355</v>
      </c>
      <c r="M154" s="264">
        <v>5355</v>
      </c>
      <c r="N154" s="264">
        <v>5355</v>
      </c>
      <c r="O154" s="24">
        <f t="shared" si="100"/>
        <v>21420</v>
      </c>
      <c r="P154" s="264">
        <v>10710</v>
      </c>
      <c r="Q154" s="264">
        <v>17850</v>
      </c>
      <c r="R154" s="264">
        <v>10710</v>
      </c>
      <c r="S154" s="264">
        <v>5355</v>
      </c>
      <c r="T154" s="264">
        <v>17850</v>
      </c>
      <c r="U154" s="264">
        <v>23205</v>
      </c>
      <c r="V154" s="264">
        <v>5355</v>
      </c>
      <c r="W154" s="264">
        <v>0</v>
      </c>
      <c r="X154" s="264">
        <v>23205</v>
      </c>
      <c r="Y154" s="264">
        <v>17850</v>
      </c>
      <c r="Z154" s="264">
        <v>35700</v>
      </c>
      <c r="AA154" s="264">
        <v>41055</v>
      </c>
      <c r="AB154" s="24">
        <f t="shared" si="101"/>
        <v>208845</v>
      </c>
      <c r="AC154" s="264">
        <v>22275</v>
      </c>
      <c r="AD154" s="264">
        <v>28215</v>
      </c>
      <c r="AE154" s="264">
        <v>34155</v>
      </c>
      <c r="AF154" s="264">
        <v>29700</v>
      </c>
      <c r="AG154" s="264">
        <v>60885</v>
      </c>
      <c r="AH154" s="264">
        <v>63855</v>
      </c>
      <c r="AI154" s="264">
        <v>53460</v>
      </c>
      <c r="AJ154" s="264">
        <v>41580</v>
      </c>
      <c r="AK154" s="264">
        <v>66825</v>
      </c>
      <c r="AL154" s="264">
        <v>78705</v>
      </c>
      <c r="AM154" s="264">
        <v>78705</v>
      </c>
      <c r="AN154" s="264">
        <v>72765</v>
      </c>
      <c r="AO154" s="24">
        <f t="shared" si="102"/>
        <v>631125</v>
      </c>
      <c r="AP154" s="264">
        <v>83160</v>
      </c>
      <c r="AQ154" s="264">
        <v>92070</v>
      </c>
      <c r="AR154" s="264">
        <v>95040</v>
      </c>
      <c r="AS154" s="264">
        <v>102465</v>
      </c>
      <c r="AT154" s="264">
        <v>170775</v>
      </c>
      <c r="AU154" s="264">
        <v>167805</v>
      </c>
      <c r="AV154" s="264">
        <v>204930</v>
      </c>
      <c r="AW154" s="264">
        <v>279180</v>
      </c>
      <c r="AX154" s="264">
        <v>285120</v>
      </c>
      <c r="AY154" s="264">
        <v>328185</v>
      </c>
      <c r="AZ154" s="264">
        <v>323730</v>
      </c>
      <c r="BA154" s="264">
        <v>384615</v>
      </c>
      <c r="BB154" s="24">
        <f t="shared" si="103"/>
        <v>2517075</v>
      </c>
      <c r="BC154" s="264">
        <v>643850</v>
      </c>
      <c r="BD154" s="264">
        <v>748525</v>
      </c>
      <c r="BE154" s="264">
        <v>869000</v>
      </c>
      <c r="BF154" s="264">
        <v>1038850</v>
      </c>
      <c r="BG154" s="264">
        <v>1382500</v>
      </c>
      <c r="BH154" s="264">
        <v>1572100</v>
      </c>
      <c r="BI154" s="264">
        <v>1935500</v>
      </c>
      <c r="BJ154" s="264">
        <v>2445050</v>
      </c>
      <c r="BK154" s="264">
        <v>2818325</v>
      </c>
      <c r="BL154" s="264">
        <v>3391075</v>
      </c>
      <c r="BM154" s="264">
        <v>3932225</v>
      </c>
      <c r="BN154" s="264">
        <v>4765675</v>
      </c>
      <c r="BO154" s="24">
        <f t="shared" si="104"/>
        <v>25542675</v>
      </c>
      <c r="BP154" s="264">
        <f>2*BN154-BM154</f>
        <v>5599125</v>
      </c>
      <c r="BQ154" s="264">
        <f>2*BP154-BN154</f>
        <v>6432575</v>
      </c>
      <c r="BR154" s="264">
        <f t="shared" ref="BR154:CA155" si="111">2*BQ154-BP154</f>
        <v>7266025</v>
      </c>
      <c r="BS154" s="264">
        <f t="shared" si="111"/>
        <v>8099475</v>
      </c>
      <c r="BT154" s="264">
        <f t="shared" si="111"/>
        <v>8932925</v>
      </c>
      <c r="BU154" s="264">
        <f t="shared" si="111"/>
        <v>9766375</v>
      </c>
      <c r="BV154" s="264">
        <f t="shared" si="111"/>
        <v>10599825</v>
      </c>
      <c r="BW154" s="264">
        <f t="shared" si="111"/>
        <v>11433275</v>
      </c>
      <c r="BX154" s="264">
        <f t="shared" si="111"/>
        <v>12266725</v>
      </c>
      <c r="BY154" s="264">
        <f t="shared" si="111"/>
        <v>13100175</v>
      </c>
      <c r="BZ154" s="264">
        <f t="shared" si="111"/>
        <v>13933625</v>
      </c>
      <c r="CA154" s="264">
        <f t="shared" si="111"/>
        <v>14767075</v>
      </c>
      <c r="CB154" s="24">
        <f t="shared" si="106"/>
        <v>122197200</v>
      </c>
    </row>
    <row r="155" spans="1:80" ht="15" customHeight="1" x14ac:dyDescent="0.2">
      <c r="A155" s="271" t="s">
        <v>760</v>
      </c>
      <c r="B155" s="100">
        <v>0.2</v>
      </c>
      <c r="C155" s="528">
        <v>0</v>
      </c>
      <c r="D155" s="528">
        <v>0</v>
      </c>
      <c r="E155" s="528">
        <v>0</v>
      </c>
      <c r="F155" s="528">
        <v>0</v>
      </c>
      <c r="G155" s="528">
        <v>0</v>
      </c>
      <c r="H155" s="528">
        <v>0</v>
      </c>
      <c r="I155" s="528">
        <v>0</v>
      </c>
      <c r="J155" s="528">
        <v>0</v>
      </c>
      <c r="K155" s="528">
        <v>5355</v>
      </c>
      <c r="L155" s="528">
        <v>5355</v>
      </c>
      <c r="M155" s="528">
        <v>1785</v>
      </c>
      <c r="N155" s="528">
        <v>1785</v>
      </c>
      <c r="O155" s="24">
        <f t="shared" si="100"/>
        <v>14280</v>
      </c>
      <c r="P155" s="528">
        <v>3570</v>
      </c>
      <c r="Q155" s="528">
        <v>5950</v>
      </c>
      <c r="R155" s="528">
        <v>3570</v>
      </c>
      <c r="S155" s="528">
        <v>1785</v>
      </c>
      <c r="T155" s="528">
        <v>5950</v>
      </c>
      <c r="U155" s="528">
        <v>7735</v>
      </c>
      <c r="V155" s="528">
        <v>1785</v>
      </c>
      <c r="W155" s="528">
        <v>0</v>
      </c>
      <c r="X155" s="528">
        <v>7735</v>
      </c>
      <c r="Y155" s="528">
        <v>5950</v>
      </c>
      <c r="Z155" s="528">
        <v>11900</v>
      </c>
      <c r="AA155" s="528">
        <v>13685</v>
      </c>
      <c r="AB155" s="24">
        <f t="shared" si="101"/>
        <v>69615</v>
      </c>
      <c r="AC155" s="264">
        <v>7425</v>
      </c>
      <c r="AD155" s="264">
        <v>9405</v>
      </c>
      <c r="AE155" s="264">
        <v>11385</v>
      </c>
      <c r="AF155" s="264">
        <v>9900</v>
      </c>
      <c r="AG155" s="264">
        <v>20295</v>
      </c>
      <c r="AH155" s="264">
        <v>21285</v>
      </c>
      <c r="AI155" s="264">
        <v>17820</v>
      </c>
      <c r="AJ155" s="264">
        <v>13860</v>
      </c>
      <c r="AK155" s="264">
        <v>22275</v>
      </c>
      <c r="AL155" s="264">
        <v>26235</v>
      </c>
      <c r="AM155" s="264">
        <v>26235</v>
      </c>
      <c r="AN155" s="264">
        <v>24255</v>
      </c>
      <c r="AO155" s="24">
        <f t="shared" si="102"/>
        <v>210375</v>
      </c>
      <c r="AP155" s="528">
        <v>27720</v>
      </c>
      <c r="AQ155" s="528">
        <v>30690</v>
      </c>
      <c r="AR155" s="528">
        <v>31680</v>
      </c>
      <c r="AS155" s="528">
        <v>34155</v>
      </c>
      <c r="AT155" s="528">
        <v>56925</v>
      </c>
      <c r="AU155" s="528">
        <v>55935</v>
      </c>
      <c r="AV155" s="528">
        <v>68310</v>
      </c>
      <c r="AW155" s="528">
        <v>93060</v>
      </c>
      <c r="AX155" s="528">
        <v>95040</v>
      </c>
      <c r="AY155" s="528">
        <v>109395</v>
      </c>
      <c r="AZ155" s="528">
        <v>107910</v>
      </c>
      <c r="BA155" s="528">
        <v>128205</v>
      </c>
      <c r="BB155" s="24">
        <f t="shared" si="103"/>
        <v>839025</v>
      </c>
      <c r="BC155" s="528">
        <v>257540</v>
      </c>
      <c r="BD155" s="528">
        <v>299410</v>
      </c>
      <c r="BE155" s="528">
        <v>347600</v>
      </c>
      <c r="BF155" s="528">
        <v>415540</v>
      </c>
      <c r="BG155" s="528">
        <v>553000</v>
      </c>
      <c r="BH155" s="528">
        <v>628840</v>
      </c>
      <c r="BI155" s="528">
        <v>774200</v>
      </c>
      <c r="BJ155" s="528">
        <v>978020</v>
      </c>
      <c r="BK155" s="528">
        <v>1127330</v>
      </c>
      <c r="BL155" s="528">
        <v>1356430</v>
      </c>
      <c r="BM155" s="528">
        <v>1572890</v>
      </c>
      <c r="BN155" s="528">
        <v>1906270</v>
      </c>
      <c r="BO155" s="24">
        <f t="shared" si="104"/>
        <v>10217070</v>
      </c>
      <c r="BP155" s="264">
        <f>2*BN155-BM155</f>
        <v>2239650</v>
      </c>
      <c r="BQ155" s="264">
        <f>2*BP155-BN155</f>
        <v>2573030</v>
      </c>
      <c r="BR155" s="264">
        <f t="shared" si="111"/>
        <v>2906410</v>
      </c>
      <c r="BS155" s="264">
        <f t="shared" si="111"/>
        <v>3239790</v>
      </c>
      <c r="BT155" s="264">
        <f t="shared" si="111"/>
        <v>3573170</v>
      </c>
      <c r="BU155" s="264">
        <f t="shared" si="111"/>
        <v>3906550</v>
      </c>
      <c r="BV155" s="264">
        <f t="shared" si="111"/>
        <v>4239930</v>
      </c>
      <c r="BW155" s="264">
        <f t="shared" si="111"/>
        <v>4573310</v>
      </c>
      <c r="BX155" s="264">
        <f t="shared" si="111"/>
        <v>4906690</v>
      </c>
      <c r="BY155" s="264">
        <f t="shared" si="111"/>
        <v>5240070</v>
      </c>
      <c r="BZ155" s="264">
        <f t="shared" si="111"/>
        <v>5573450</v>
      </c>
      <c r="CA155" s="264">
        <f t="shared" si="111"/>
        <v>5906830</v>
      </c>
      <c r="CB155" s="24">
        <f t="shared" si="106"/>
        <v>48878880</v>
      </c>
    </row>
    <row r="156" spans="1:80" ht="15" customHeight="1" x14ac:dyDescent="0.2">
      <c r="A156" s="271" t="s">
        <v>828</v>
      </c>
      <c r="B156" s="100">
        <v>0.2</v>
      </c>
      <c r="C156" s="264">
        <v>0</v>
      </c>
      <c r="D156" s="264">
        <v>0</v>
      </c>
      <c r="E156" s="264">
        <v>0</v>
      </c>
      <c r="F156" s="264">
        <v>0</v>
      </c>
      <c r="G156" s="264">
        <v>0</v>
      </c>
      <c r="H156" s="264">
        <v>0</v>
      </c>
      <c r="I156" s="264">
        <v>0</v>
      </c>
      <c r="J156" s="264">
        <v>0</v>
      </c>
      <c r="K156" s="264">
        <v>0</v>
      </c>
      <c r="L156" s="264">
        <v>0</v>
      </c>
      <c r="M156" s="264">
        <v>0</v>
      </c>
      <c r="N156" s="264">
        <v>0</v>
      </c>
      <c r="O156" s="24">
        <f t="shared" si="100"/>
        <v>0</v>
      </c>
      <c r="P156" s="264">
        <v>0</v>
      </c>
      <c r="Q156" s="264">
        <v>0</v>
      </c>
      <c r="R156" s="264">
        <v>0</v>
      </c>
      <c r="S156" s="264">
        <v>0</v>
      </c>
      <c r="T156" s="264">
        <v>0</v>
      </c>
      <c r="U156" s="264">
        <v>0</v>
      </c>
      <c r="V156" s="264">
        <v>0</v>
      </c>
      <c r="W156" s="264">
        <v>0</v>
      </c>
      <c r="X156" s="264">
        <v>0</v>
      </c>
      <c r="Y156" s="264">
        <v>0</v>
      </c>
      <c r="Z156" s="264">
        <v>0</v>
      </c>
      <c r="AA156" s="264">
        <v>0</v>
      </c>
      <c r="AB156" s="24">
        <f t="shared" si="101"/>
        <v>0</v>
      </c>
      <c r="AC156" s="264">
        <v>0</v>
      </c>
      <c r="AD156" s="264">
        <v>0</v>
      </c>
      <c r="AE156" s="264">
        <v>0</v>
      </c>
      <c r="AF156" s="264">
        <v>0</v>
      </c>
      <c r="AG156" s="264">
        <v>0</v>
      </c>
      <c r="AH156" s="264">
        <v>0</v>
      </c>
      <c r="AI156" s="264">
        <v>0</v>
      </c>
      <c r="AJ156" s="264">
        <v>0</v>
      </c>
      <c r="AK156" s="264">
        <v>0</v>
      </c>
      <c r="AL156" s="264">
        <v>0</v>
      </c>
      <c r="AM156" s="264">
        <v>0</v>
      </c>
      <c r="AN156" s="264">
        <v>0</v>
      </c>
      <c r="AO156" s="24">
        <f t="shared" si="102"/>
        <v>0</v>
      </c>
      <c r="AP156" s="264">
        <v>0</v>
      </c>
      <c r="AQ156" s="264">
        <v>0</v>
      </c>
      <c r="AR156" s="264">
        <v>0</v>
      </c>
      <c r="AS156" s="264">
        <v>0</v>
      </c>
      <c r="AT156" s="264">
        <v>0</v>
      </c>
      <c r="AU156" s="264">
        <v>0</v>
      </c>
      <c r="AV156" s="264">
        <v>0</v>
      </c>
      <c r="AW156" s="264">
        <v>0</v>
      </c>
      <c r="AX156" s="264">
        <v>0</v>
      </c>
      <c r="AY156" s="264">
        <v>0</v>
      </c>
      <c r="AZ156" s="264">
        <v>0</v>
      </c>
      <c r="BA156" s="264">
        <v>0</v>
      </c>
      <c r="BB156" s="24">
        <f t="shared" si="103"/>
        <v>0</v>
      </c>
      <c r="BC156" s="264">
        <v>0</v>
      </c>
      <c r="BD156" s="264">
        <v>0</v>
      </c>
      <c r="BE156" s="264">
        <v>0</v>
      </c>
      <c r="BF156" s="264">
        <v>0</v>
      </c>
      <c r="BG156" s="264">
        <v>0</v>
      </c>
      <c r="BH156" s="264">
        <v>0</v>
      </c>
      <c r="BI156" s="264">
        <v>0</v>
      </c>
      <c r="BJ156" s="264">
        <v>0</v>
      </c>
      <c r="BK156" s="264">
        <v>0</v>
      </c>
      <c r="BL156" s="264">
        <v>0</v>
      </c>
      <c r="BM156" s="264">
        <v>0</v>
      </c>
      <c r="BN156" s="264">
        <v>0</v>
      </c>
      <c r="BO156" s="24">
        <f t="shared" si="104"/>
        <v>0</v>
      </c>
      <c r="BP156" s="264">
        <v>0</v>
      </c>
      <c r="BQ156" s="264">
        <v>0</v>
      </c>
      <c r="BR156" s="264">
        <v>0</v>
      </c>
      <c r="BS156" s="264">
        <v>0</v>
      </c>
      <c r="BT156" s="264">
        <v>0</v>
      </c>
      <c r="BU156" s="264">
        <v>0</v>
      </c>
      <c r="BV156" s="264">
        <v>0</v>
      </c>
      <c r="BW156" s="264">
        <v>0</v>
      </c>
      <c r="BX156" s="264">
        <v>0</v>
      </c>
      <c r="BY156" s="264">
        <v>0</v>
      </c>
      <c r="BZ156" s="264">
        <v>0</v>
      </c>
      <c r="CA156" s="264">
        <v>0</v>
      </c>
      <c r="CB156" s="24">
        <f t="shared" si="106"/>
        <v>0</v>
      </c>
    </row>
    <row r="157" spans="1:80" ht="15" customHeight="1" x14ac:dyDescent="0.2">
      <c r="A157" s="271" t="s">
        <v>277</v>
      </c>
      <c r="B157" s="100">
        <v>0.2</v>
      </c>
      <c r="C157" s="264">
        <v>0</v>
      </c>
      <c r="D157" s="264">
        <v>0</v>
      </c>
      <c r="E157" s="264">
        <v>0</v>
      </c>
      <c r="F157" s="264">
        <v>0</v>
      </c>
      <c r="G157" s="264">
        <v>0</v>
      </c>
      <c r="H157" s="264">
        <v>0</v>
      </c>
      <c r="I157" s="264">
        <v>0</v>
      </c>
      <c r="J157" s="264">
        <v>0</v>
      </c>
      <c r="K157" s="264">
        <v>0</v>
      </c>
      <c r="L157" s="264">
        <v>0</v>
      </c>
      <c r="M157" s="264">
        <v>0</v>
      </c>
      <c r="N157" s="264">
        <v>0</v>
      </c>
      <c r="O157" s="24">
        <f t="shared" si="100"/>
        <v>0</v>
      </c>
      <c r="P157" s="264">
        <v>0</v>
      </c>
      <c r="Q157" s="264">
        <v>0</v>
      </c>
      <c r="R157" s="264">
        <v>0</v>
      </c>
      <c r="S157" s="264">
        <v>0</v>
      </c>
      <c r="T157" s="264">
        <v>0</v>
      </c>
      <c r="U157" s="264">
        <v>0</v>
      </c>
      <c r="V157" s="264">
        <v>0</v>
      </c>
      <c r="W157" s="264">
        <v>0</v>
      </c>
      <c r="X157" s="264">
        <v>0</v>
      </c>
      <c r="Y157" s="264">
        <v>0</v>
      </c>
      <c r="Z157" s="264">
        <v>0</v>
      </c>
      <c r="AA157" s="264">
        <v>0</v>
      </c>
      <c r="AB157" s="24">
        <f t="shared" si="101"/>
        <v>0</v>
      </c>
      <c r="AC157" s="264">
        <v>0</v>
      </c>
      <c r="AD157" s="264">
        <v>0</v>
      </c>
      <c r="AE157" s="264">
        <v>0</v>
      </c>
      <c r="AF157" s="264">
        <v>0</v>
      </c>
      <c r="AG157" s="264">
        <v>0</v>
      </c>
      <c r="AH157" s="264">
        <v>0</v>
      </c>
      <c r="AI157" s="264">
        <v>0</v>
      </c>
      <c r="AJ157" s="264">
        <v>0</v>
      </c>
      <c r="AK157" s="264">
        <v>0</v>
      </c>
      <c r="AL157" s="264">
        <v>0</v>
      </c>
      <c r="AM157" s="264">
        <v>0</v>
      </c>
      <c r="AN157" s="264">
        <v>0</v>
      </c>
      <c r="AO157" s="24">
        <f t="shared" si="102"/>
        <v>0</v>
      </c>
      <c r="AP157" s="264">
        <v>0</v>
      </c>
      <c r="AQ157" s="264">
        <v>0</v>
      </c>
      <c r="AR157" s="264">
        <v>0</v>
      </c>
      <c r="AS157" s="264">
        <v>0</v>
      </c>
      <c r="AT157" s="264">
        <v>0</v>
      </c>
      <c r="AU157" s="264">
        <v>0</v>
      </c>
      <c r="AV157" s="264">
        <v>0</v>
      </c>
      <c r="AW157" s="264">
        <v>0</v>
      </c>
      <c r="AX157" s="264">
        <v>0</v>
      </c>
      <c r="AY157" s="264">
        <v>0</v>
      </c>
      <c r="AZ157" s="264">
        <v>0</v>
      </c>
      <c r="BA157" s="264">
        <v>0</v>
      </c>
      <c r="BB157" s="24">
        <f t="shared" si="103"/>
        <v>0</v>
      </c>
      <c r="BC157" s="264">
        <v>0</v>
      </c>
      <c r="BD157" s="264">
        <v>0</v>
      </c>
      <c r="BE157" s="264">
        <v>0</v>
      </c>
      <c r="BF157" s="264">
        <v>0</v>
      </c>
      <c r="BG157" s="264">
        <v>0</v>
      </c>
      <c r="BH157" s="264">
        <v>0</v>
      </c>
      <c r="BI157" s="264">
        <v>0</v>
      </c>
      <c r="BJ157" s="264">
        <v>0</v>
      </c>
      <c r="BK157" s="264">
        <v>0</v>
      </c>
      <c r="BL157" s="264">
        <v>0</v>
      </c>
      <c r="BM157" s="264">
        <v>0</v>
      </c>
      <c r="BN157" s="264">
        <v>0</v>
      </c>
      <c r="BO157" s="24">
        <f t="shared" si="104"/>
        <v>0</v>
      </c>
      <c r="BP157" s="264">
        <v>0</v>
      </c>
      <c r="BQ157" s="264">
        <v>0</v>
      </c>
      <c r="BR157" s="264">
        <v>0</v>
      </c>
      <c r="BS157" s="264">
        <v>0</v>
      </c>
      <c r="BT157" s="264">
        <v>0</v>
      </c>
      <c r="BU157" s="264">
        <v>0</v>
      </c>
      <c r="BV157" s="264">
        <v>0</v>
      </c>
      <c r="BW157" s="264">
        <v>0</v>
      </c>
      <c r="BX157" s="264">
        <v>0</v>
      </c>
      <c r="BY157" s="264">
        <v>0</v>
      </c>
      <c r="BZ157" s="264">
        <v>0</v>
      </c>
      <c r="CA157" s="264">
        <v>0</v>
      </c>
      <c r="CB157" s="24">
        <f t="shared" si="106"/>
        <v>0</v>
      </c>
    </row>
    <row r="158" spans="1:80" ht="15" customHeight="1" x14ac:dyDescent="0.2">
      <c r="A158" s="271" t="s">
        <v>280</v>
      </c>
      <c r="B158" s="100">
        <v>0.2</v>
      </c>
      <c r="C158" s="264">
        <v>0</v>
      </c>
      <c r="D158" s="264">
        <v>0</v>
      </c>
      <c r="E158" s="264">
        <v>0</v>
      </c>
      <c r="F158" s="264">
        <v>0</v>
      </c>
      <c r="G158" s="264">
        <v>0</v>
      </c>
      <c r="H158" s="264">
        <v>0</v>
      </c>
      <c r="I158" s="264">
        <v>0</v>
      </c>
      <c r="J158" s="264">
        <v>0</v>
      </c>
      <c r="K158" s="264">
        <v>0</v>
      </c>
      <c r="L158" s="264">
        <v>0</v>
      </c>
      <c r="M158" s="264">
        <v>0</v>
      </c>
      <c r="N158" s="264">
        <v>0</v>
      </c>
      <c r="O158" s="24">
        <f t="shared" si="100"/>
        <v>0</v>
      </c>
      <c r="P158" s="264">
        <v>0</v>
      </c>
      <c r="Q158" s="264">
        <v>0</v>
      </c>
      <c r="R158" s="264">
        <v>0</v>
      </c>
      <c r="S158" s="264">
        <v>0</v>
      </c>
      <c r="T158" s="264">
        <v>0</v>
      </c>
      <c r="U158" s="264">
        <v>0</v>
      </c>
      <c r="V158" s="264">
        <v>0</v>
      </c>
      <c r="W158" s="264">
        <v>0</v>
      </c>
      <c r="X158" s="264">
        <v>0</v>
      </c>
      <c r="Y158" s="264">
        <v>0</v>
      </c>
      <c r="Z158" s="264">
        <v>0</v>
      </c>
      <c r="AA158" s="264">
        <v>0</v>
      </c>
      <c r="AB158" s="24">
        <f t="shared" si="101"/>
        <v>0</v>
      </c>
      <c r="AC158" s="264">
        <v>0</v>
      </c>
      <c r="AD158" s="264">
        <v>0</v>
      </c>
      <c r="AE158" s="264">
        <v>0</v>
      </c>
      <c r="AF158" s="264">
        <v>0</v>
      </c>
      <c r="AG158" s="264">
        <v>0</v>
      </c>
      <c r="AH158" s="264">
        <v>0</v>
      </c>
      <c r="AI158" s="264">
        <v>0</v>
      </c>
      <c r="AJ158" s="264">
        <v>0</v>
      </c>
      <c r="AK158" s="264">
        <v>0</v>
      </c>
      <c r="AL158" s="264">
        <v>0</v>
      </c>
      <c r="AM158" s="264">
        <v>0</v>
      </c>
      <c r="AN158" s="264">
        <v>0</v>
      </c>
      <c r="AO158" s="24">
        <f t="shared" si="102"/>
        <v>0</v>
      </c>
      <c r="AP158" s="264">
        <v>0</v>
      </c>
      <c r="AQ158" s="264">
        <v>0</v>
      </c>
      <c r="AR158" s="264">
        <v>0</v>
      </c>
      <c r="AS158" s="264">
        <v>0</v>
      </c>
      <c r="AT158" s="264">
        <v>0</v>
      </c>
      <c r="AU158" s="264">
        <v>0</v>
      </c>
      <c r="AV158" s="264">
        <v>0</v>
      </c>
      <c r="AW158" s="264">
        <v>0</v>
      </c>
      <c r="AX158" s="264">
        <v>0</v>
      </c>
      <c r="AY158" s="264">
        <v>0</v>
      </c>
      <c r="AZ158" s="264">
        <v>0</v>
      </c>
      <c r="BA158" s="264">
        <v>0</v>
      </c>
      <c r="BB158" s="24">
        <f t="shared" si="103"/>
        <v>0</v>
      </c>
      <c r="BC158" s="264">
        <v>0</v>
      </c>
      <c r="BD158" s="264">
        <v>0</v>
      </c>
      <c r="BE158" s="264">
        <v>0</v>
      </c>
      <c r="BF158" s="264">
        <v>0</v>
      </c>
      <c r="BG158" s="264">
        <v>0</v>
      </c>
      <c r="BH158" s="264">
        <v>0</v>
      </c>
      <c r="BI158" s="264">
        <v>0</v>
      </c>
      <c r="BJ158" s="264">
        <v>0</v>
      </c>
      <c r="BK158" s="264">
        <v>0</v>
      </c>
      <c r="BL158" s="264">
        <v>0</v>
      </c>
      <c r="BM158" s="264">
        <v>0</v>
      </c>
      <c r="BN158" s="264">
        <v>0</v>
      </c>
      <c r="BO158" s="24">
        <f t="shared" si="104"/>
        <v>0</v>
      </c>
      <c r="BP158" s="264">
        <v>0</v>
      </c>
      <c r="BQ158" s="264">
        <v>0</v>
      </c>
      <c r="BR158" s="264">
        <v>0</v>
      </c>
      <c r="BS158" s="264">
        <v>0</v>
      </c>
      <c r="BT158" s="264">
        <v>0</v>
      </c>
      <c r="BU158" s="264">
        <v>0</v>
      </c>
      <c r="BV158" s="264">
        <v>0</v>
      </c>
      <c r="BW158" s="264">
        <v>0</v>
      </c>
      <c r="BX158" s="264">
        <v>0</v>
      </c>
      <c r="BY158" s="264">
        <v>0</v>
      </c>
      <c r="BZ158" s="264">
        <v>0</v>
      </c>
      <c r="CA158" s="264">
        <v>0</v>
      </c>
      <c r="CB158" s="24">
        <f t="shared" si="106"/>
        <v>0</v>
      </c>
    </row>
    <row r="159" spans="1:80" ht="15" customHeight="1" x14ac:dyDescent="0.2">
      <c r="A159" s="271" t="s">
        <v>283</v>
      </c>
      <c r="B159" s="100">
        <v>0.2</v>
      </c>
      <c r="C159" s="264">
        <v>0</v>
      </c>
      <c r="D159" s="264">
        <v>0</v>
      </c>
      <c r="E159" s="264">
        <v>0</v>
      </c>
      <c r="F159" s="264">
        <v>0</v>
      </c>
      <c r="G159" s="264">
        <v>0</v>
      </c>
      <c r="H159" s="264">
        <v>0</v>
      </c>
      <c r="I159" s="264">
        <v>0</v>
      </c>
      <c r="J159" s="264">
        <v>0</v>
      </c>
      <c r="K159" s="264">
        <v>0</v>
      </c>
      <c r="L159" s="264">
        <v>0</v>
      </c>
      <c r="M159" s="264">
        <v>0</v>
      </c>
      <c r="N159" s="264">
        <v>0</v>
      </c>
      <c r="O159" s="24">
        <f t="shared" si="100"/>
        <v>0</v>
      </c>
      <c r="P159" s="264">
        <v>0</v>
      </c>
      <c r="Q159" s="264">
        <v>0</v>
      </c>
      <c r="R159" s="264">
        <v>0</v>
      </c>
      <c r="S159" s="264">
        <v>0</v>
      </c>
      <c r="T159" s="264">
        <v>0</v>
      </c>
      <c r="U159" s="264">
        <v>0</v>
      </c>
      <c r="V159" s="264">
        <v>0</v>
      </c>
      <c r="W159" s="264">
        <v>0</v>
      </c>
      <c r="X159" s="264">
        <v>0</v>
      </c>
      <c r="Y159" s="264">
        <v>0</v>
      </c>
      <c r="Z159" s="264">
        <v>0</v>
      </c>
      <c r="AA159" s="264">
        <v>0</v>
      </c>
      <c r="AB159" s="24">
        <f t="shared" si="101"/>
        <v>0</v>
      </c>
      <c r="AC159" s="264">
        <v>0</v>
      </c>
      <c r="AD159" s="264">
        <v>0</v>
      </c>
      <c r="AE159" s="264">
        <v>0</v>
      </c>
      <c r="AF159" s="264">
        <v>0</v>
      </c>
      <c r="AG159" s="264">
        <v>0</v>
      </c>
      <c r="AH159" s="264">
        <v>0</v>
      </c>
      <c r="AI159" s="264">
        <v>0</v>
      </c>
      <c r="AJ159" s="264">
        <v>0</v>
      </c>
      <c r="AK159" s="264">
        <v>0</v>
      </c>
      <c r="AL159" s="264">
        <v>0</v>
      </c>
      <c r="AM159" s="264">
        <v>0</v>
      </c>
      <c r="AN159" s="264">
        <v>0</v>
      </c>
      <c r="AO159" s="24">
        <f t="shared" si="102"/>
        <v>0</v>
      </c>
      <c r="AP159" s="264">
        <v>0</v>
      </c>
      <c r="AQ159" s="264">
        <v>0</v>
      </c>
      <c r="AR159" s="264">
        <v>0</v>
      </c>
      <c r="AS159" s="264">
        <v>0</v>
      </c>
      <c r="AT159" s="264">
        <v>0</v>
      </c>
      <c r="AU159" s="264">
        <v>0</v>
      </c>
      <c r="AV159" s="264">
        <v>0</v>
      </c>
      <c r="AW159" s="264">
        <v>0</v>
      </c>
      <c r="AX159" s="264">
        <v>0</v>
      </c>
      <c r="AY159" s="264">
        <v>0</v>
      </c>
      <c r="AZ159" s="264">
        <v>0</v>
      </c>
      <c r="BA159" s="264">
        <v>0</v>
      </c>
      <c r="BB159" s="24">
        <f t="shared" si="103"/>
        <v>0</v>
      </c>
      <c r="BC159" s="264">
        <v>0</v>
      </c>
      <c r="BD159" s="264">
        <v>0</v>
      </c>
      <c r="BE159" s="264">
        <v>0</v>
      </c>
      <c r="BF159" s="264">
        <v>0</v>
      </c>
      <c r="BG159" s="264">
        <v>0</v>
      </c>
      <c r="BH159" s="264">
        <v>0</v>
      </c>
      <c r="BI159" s="264">
        <v>0</v>
      </c>
      <c r="BJ159" s="264">
        <v>0</v>
      </c>
      <c r="BK159" s="264">
        <v>0</v>
      </c>
      <c r="BL159" s="264">
        <v>0</v>
      </c>
      <c r="BM159" s="264">
        <v>0</v>
      </c>
      <c r="BN159" s="264">
        <v>0</v>
      </c>
      <c r="BO159" s="24">
        <f t="shared" si="104"/>
        <v>0</v>
      </c>
      <c r="BP159" s="264">
        <v>0</v>
      </c>
      <c r="BQ159" s="264">
        <v>0</v>
      </c>
      <c r="BR159" s="264">
        <v>0</v>
      </c>
      <c r="BS159" s="264">
        <v>0</v>
      </c>
      <c r="BT159" s="264">
        <v>0</v>
      </c>
      <c r="BU159" s="264">
        <v>0</v>
      </c>
      <c r="BV159" s="264">
        <v>0</v>
      </c>
      <c r="BW159" s="264">
        <v>0</v>
      </c>
      <c r="BX159" s="264">
        <v>0</v>
      </c>
      <c r="BY159" s="264">
        <v>0</v>
      </c>
      <c r="BZ159" s="264">
        <v>0</v>
      </c>
      <c r="CA159" s="264">
        <v>0</v>
      </c>
      <c r="CB159" s="24">
        <f t="shared" si="106"/>
        <v>0</v>
      </c>
    </row>
    <row r="160" spans="1:80" ht="15" customHeight="1" x14ac:dyDescent="0.2">
      <c r="A160" s="825" t="s">
        <v>148</v>
      </c>
      <c r="B160" s="825"/>
      <c r="C160" s="24">
        <f>SUM(C140:C159)</f>
        <v>0</v>
      </c>
      <c r="D160" s="24">
        <f t="shared" ref="D160:N160" si="112">SUM(D140:D159)</f>
        <v>0</v>
      </c>
      <c r="E160" s="24">
        <f t="shared" si="112"/>
        <v>0</v>
      </c>
      <c r="F160" s="24">
        <f t="shared" si="112"/>
        <v>0</v>
      </c>
      <c r="G160" s="24">
        <f t="shared" si="112"/>
        <v>0</v>
      </c>
      <c r="H160" s="24">
        <f t="shared" si="112"/>
        <v>0</v>
      </c>
      <c r="I160" s="24">
        <f t="shared" si="112"/>
        <v>0</v>
      </c>
      <c r="J160" s="24">
        <f t="shared" si="112"/>
        <v>0</v>
      </c>
      <c r="K160" s="24">
        <f t="shared" si="112"/>
        <v>32910</v>
      </c>
      <c r="L160" s="24">
        <f t="shared" si="112"/>
        <v>32910</v>
      </c>
      <c r="M160" s="24">
        <f t="shared" si="112"/>
        <v>32940</v>
      </c>
      <c r="N160" s="24">
        <f t="shared" si="112"/>
        <v>32940</v>
      </c>
      <c r="O160" s="24">
        <f>SUM(O140:O159)</f>
        <v>131700</v>
      </c>
      <c r="P160" s="24">
        <f t="shared" ref="P160:AB160" si="113">SUM(P140:P159)</f>
        <v>46960</v>
      </c>
      <c r="Q160" s="24">
        <f t="shared" si="113"/>
        <v>56480</v>
      </c>
      <c r="R160" s="24">
        <f t="shared" si="113"/>
        <v>50310</v>
      </c>
      <c r="S160" s="24">
        <f t="shared" si="113"/>
        <v>49807.5</v>
      </c>
      <c r="T160" s="24">
        <f t="shared" si="113"/>
        <v>66467.5</v>
      </c>
      <c r="U160" s="24">
        <f t="shared" si="113"/>
        <v>88720</v>
      </c>
      <c r="V160" s="24">
        <f t="shared" si="113"/>
        <v>64920</v>
      </c>
      <c r="W160" s="24">
        <f t="shared" si="113"/>
        <v>57780</v>
      </c>
      <c r="X160" s="24">
        <f t="shared" si="113"/>
        <v>100307.5</v>
      </c>
      <c r="Y160" s="24">
        <f t="shared" si="113"/>
        <v>93167.5</v>
      </c>
      <c r="Z160" s="24">
        <f t="shared" si="113"/>
        <v>119330</v>
      </c>
      <c r="AA160" s="24">
        <f>SUM(AA140:AA159)</f>
        <v>126470</v>
      </c>
      <c r="AB160" s="24">
        <f t="shared" si="113"/>
        <v>920720</v>
      </c>
      <c r="AC160" s="24">
        <f t="shared" ref="AC160:AO160" si="114">SUM(AC140:AC159)</f>
        <v>124199.3</v>
      </c>
      <c r="AD160" s="24">
        <f t="shared" si="114"/>
        <v>132119.29999999999</v>
      </c>
      <c r="AE160" s="24">
        <f t="shared" si="114"/>
        <v>140039.29999999999</v>
      </c>
      <c r="AF160" s="24">
        <f t="shared" si="114"/>
        <v>134099.29999999999</v>
      </c>
      <c r="AG160" s="24">
        <f t="shared" si="114"/>
        <v>175679.3</v>
      </c>
      <c r="AH160" s="24">
        <f t="shared" si="114"/>
        <v>188301.8</v>
      </c>
      <c r="AI160" s="24">
        <f t="shared" si="114"/>
        <v>192441.8</v>
      </c>
      <c r="AJ160" s="24">
        <f t="shared" si="114"/>
        <v>176601.8</v>
      </c>
      <c r="AK160" s="24">
        <f t="shared" si="114"/>
        <v>210261.8</v>
      </c>
      <c r="AL160" s="24">
        <f t="shared" si="114"/>
        <v>226101.8</v>
      </c>
      <c r="AM160" s="24">
        <f t="shared" si="114"/>
        <v>226101.8</v>
      </c>
      <c r="AN160" s="24">
        <f t="shared" si="114"/>
        <v>218181.8</v>
      </c>
      <c r="AO160" s="24">
        <f t="shared" si="114"/>
        <v>2144129.1</v>
      </c>
      <c r="AP160" s="24">
        <f t="shared" ref="AP160:BA160" si="115">SUM(AP140:AP159)</f>
        <v>303695.91800000001</v>
      </c>
      <c r="AQ160" s="24">
        <f t="shared" si="115"/>
        <v>315575.91800000001</v>
      </c>
      <c r="AR160" s="24">
        <f t="shared" si="115"/>
        <v>319535.91800000001</v>
      </c>
      <c r="AS160" s="24">
        <f t="shared" si="115"/>
        <v>329435.91800000001</v>
      </c>
      <c r="AT160" s="24">
        <f t="shared" si="115"/>
        <v>420515.91800000001</v>
      </c>
      <c r="AU160" s="24">
        <f t="shared" si="115"/>
        <v>417568.41800000001</v>
      </c>
      <c r="AV160" s="24">
        <f t="shared" si="115"/>
        <v>467068.41800000001</v>
      </c>
      <c r="AW160" s="24">
        <f t="shared" si="115"/>
        <v>566068.41800000006</v>
      </c>
      <c r="AX160" s="24">
        <f t="shared" si="115"/>
        <v>573988.41800000006</v>
      </c>
      <c r="AY160" s="24">
        <f>SUM(AY140:AY159)</f>
        <v>631408.41800000006</v>
      </c>
      <c r="AZ160" s="24">
        <f t="shared" si="115"/>
        <v>625468.41800000006</v>
      </c>
      <c r="BA160" s="24">
        <f t="shared" si="115"/>
        <v>706648.41800000006</v>
      </c>
      <c r="BB160" s="24">
        <f>SUM(BB140:BB159)</f>
        <v>5676978.5159999998</v>
      </c>
      <c r="BC160" s="24">
        <f t="shared" ref="BC160:BO160" si="116">SUM(BC140:BC159)</f>
        <v>1211786.70218</v>
      </c>
      <c r="BD160" s="24">
        <f t="shared" si="116"/>
        <v>1358331.70218</v>
      </c>
      <c r="BE160" s="24">
        <f t="shared" si="116"/>
        <v>1526996.70218</v>
      </c>
      <c r="BF160" s="24">
        <f t="shared" si="116"/>
        <v>1764786.70218</v>
      </c>
      <c r="BG160" s="24">
        <f t="shared" si="116"/>
        <v>2245896.70218</v>
      </c>
      <c r="BH160" s="24">
        <f t="shared" si="116"/>
        <v>2511336.70218</v>
      </c>
      <c r="BI160" s="24">
        <f t="shared" si="116"/>
        <v>3020096.70218</v>
      </c>
      <c r="BJ160" s="24">
        <f t="shared" si="116"/>
        <v>3733466.70218</v>
      </c>
      <c r="BK160" s="24">
        <f t="shared" si="116"/>
        <v>4256051.70218</v>
      </c>
      <c r="BL160" s="24">
        <f t="shared" si="116"/>
        <v>5057901.70218</v>
      </c>
      <c r="BM160" s="24">
        <f t="shared" si="116"/>
        <v>5815511.70218</v>
      </c>
      <c r="BN160" s="24">
        <f>SUM(BN140:BN159)</f>
        <v>6982341.70218</v>
      </c>
      <c r="BO160" s="24">
        <f t="shared" si="116"/>
        <v>39484505.42616</v>
      </c>
      <c r="BP160" s="24">
        <f t="shared" ref="BP160:BZ160" si="117">SUM(BP140:BP159)</f>
        <v>8377651.0426160004</v>
      </c>
      <c r="BQ160" s="24">
        <f t="shared" si="117"/>
        <v>9544481.0426160004</v>
      </c>
      <c r="BR160" s="24">
        <f t="shared" si="117"/>
        <v>10711311.042616</v>
      </c>
      <c r="BS160" s="24">
        <f t="shared" si="117"/>
        <v>11878141.042616</v>
      </c>
      <c r="BT160" s="24">
        <f t="shared" si="117"/>
        <v>13044971.042616</v>
      </c>
      <c r="BU160" s="24">
        <f t="shared" si="117"/>
        <v>14211801.042616</v>
      </c>
      <c r="BV160" s="24">
        <f t="shared" si="117"/>
        <v>15378631.042616</v>
      </c>
      <c r="BW160" s="24">
        <f t="shared" si="117"/>
        <v>16545461.042616</v>
      </c>
      <c r="BX160" s="24">
        <f t="shared" si="117"/>
        <v>17712291.042616002</v>
      </c>
      <c r="BY160" s="24">
        <f t="shared" si="117"/>
        <v>18879121.042616002</v>
      </c>
      <c r="BZ160" s="24">
        <f t="shared" si="117"/>
        <v>20045951.042616002</v>
      </c>
      <c r="CA160" s="24">
        <f>SUM(CA140:CA159)</f>
        <v>21212781.042616002</v>
      </c>
      <c r="CB160" s="24">
        <f>SUM(CB140:CB159)</f>
        <v>177542592.511392</v>
      </c>
    </row>
    <row r="162" spans="1:25" ht="15" customHeight="1" x14ac:dyDescent="0.2">
      <c r="A162" s="11" t="s">
        <v>206</v>
      </c>
      <c r="B162" s="11"/>
      <c r="C162" s="11"/>
      <c r="D162" s="11"/>
      <c r="E162" s="11"/>
      <c r="F162" s="11"/>
      <c r="G162" s="11"/>
      <c r="H162" s="11"/>
      <c r="I162" s="11"/>
      <c r="J162" s="11"/>
      <c r="K162" s="11"/>
      <c r="L162" s="11"/>
      <c r="M162" s="11"/>
      <c r="N162" s="11"/>
    </row>
    <row r="164" spans="1:25" ht="15" customHeight="1" x14ac:dyDescent="0.2">
      <c r="A164" s="719" t="s">
        <v>205</v>
      </c>
      <c r="B164" s="719"/>
      <c r="C164" s="719"/>
      <c r="D164" s="719"/>
      <c r="E164" s="719"/>
      <c r="F164" s="719"/>
      <c r="G164" s="719"/>
      <c r="H164" s="719"/>
      <c r="I164" s="719"/>
      <c r="J164" s="719"/>
      <c r="K164" s="720"/>
      <c r="L164" s="720"/>
      <c r="N164" s="8"/>
      <c r="O164" s="8"/>
    </row>
    <row r="166" spans="1:25" ht="15" customHeight="1" x14ac:dyDescent="0.2">
      <c r="A166" s="520" t="s">
        <v>40</v>
      </c>
      <c r="B166" s="521"/>
      <c r="C166" s="521"/>
      <c r="D166" s="521"/>
      <c r="E166" s="521"/>
      <c r="F166" s="521"/>
      <c r="G166" s="521"/>
      <c r="H166" s="522"/>
      <c r="I166" s="520" t="s">
        <v>41</v>
      </c>
      <c r="J166" s="521"/>
      <c r="K166" s="521"/>
      <c r="L166" s="521"/>
      <c r="M166" s="521"/>
      <c r="N166" s="521"/>
      <c r="O166" s="521"/>
      <c r="P166" s="521"/>
      <c r="Q166" s="521"/>
      <c r="R166" s="522"/>
    </row>
    <row r="167" spans="1:25" ht="36.6" customHeight="1" x14ac:dyDescent="0.2">
      <c r="A167" s="492" t="s">
        <v>39</v>
      </c>
      <c r="B167" s="493" t="s">
        <v>836</v>
      </c>
      <c r="C167" s="493" t="s">
        <v>748</v>
      </c>
      <c r="D167" s="493" t="s">
        <v>33</v>
      </c>
      <c r="E167" s="493" t="s">
        <v>749</v>
      </c>
      <c r="F167" s="493" t="s">
        <v>750</v>
      </c>
      <c r="G167" s="493" t="s">
        <v>757</v>
      </c>
      <c r="H167" s="27" t="s">
        <v>149</v>
      </c>
      <c r="I167" s="492" t="s">
        <v>39</v>
      </c>
      <c r="J167" s="493"/>
      <c r="K167" s="493"/>
      <c r="L167" s="493" t="s">
        <v>836</v>
      </c>
      <c r="M167" s="493" t="s">
        <v>748</v>
      </c>
      <c r="N167" s="493" t="s">
        <v>33</v>
      </c>
      <c r="O167" s="493" t="s">
        <v>749</v>
      </c>
      <c r="P167" s="493" t="s">
        <v>750</v>
      </c>
      <c r="Q167" s="493" t="s">
        <v>757</v>
      </c>
      <c r="R167" s="27" t="s">
        <v>149</v>
      </c>
      <c r="T167" s="511" t="s">
        <v>802</v>
      </c>
      <c r="U167" s="511" t="s">
        <v>803</v>
      </c>
      <c r="W167" s="511" t="s">
        <v>804</v>
      </c>
      <c r="X167" s="511" t="s">
        <v>805</v>
      </c>
    </row>
    <row r="168" spans="1:25" s="2" customFormat="1" ht="15" customHeight="1" x14ac:dyDescent="0.2">
      <c r="A168" s="490" t="s">
        <v>845</v>
      </c>
      <c r="B168" s="491" t="s">
        <v>846</v>
      </c>
      <c r="C168" s="508">
        <v>1</v>
      </c>
      <c r="D168" s="28">
        <v>8000</v>
      </c>
      <c r="E168" s="509">
        <v>0</v>
      </c>
      <c r="F168" s="510">
        <f t="shared" ref="F168:F203" si="118">C168*D168*(1+E168)</f>
        <v>8000</v>
      </c>
      <c r="G168" s="507" t="s">
        <v>764</v>
      </c>
      <c r="H168" s="29">
        <v>42979</v>
      </c>
      <c r="I168" s="490" t="s">
        <v>853</v>
      </c>
      <c r="J168" s="491"/>
      <c r="K168" s="508"/>
      <c r="L168" s="491" t="s">
        <v>854</v>
      </c>
      <c r="M168" s="508">
        <v>1</v>
      </c>
      <c r="N168" s="28">
        <v>8000</v>
      </c>
      <c r="O168" s="509">
        <v>0</v>
      </c>
      <c r="P168" s="510">
        <f t="shared" ref="P168:P201" si="119">M168*N168*(1+O168)</f>
        <v>8000</v>
      </c>
      <c r="Q168" s="507" t="s">
        <v>764</v>
      </c>
      <c r="R168" s="29">
        <v>43466</v>
      </c>
      <c r="T168" s="512">
        <f t="shared" ref="T168:T203" si="120">YEAR(H168)</f>
        <v>2017</v>
      </c>
      <c r="U168" s="512">
        <f t="shared" ref="U168:U203" si="121">YEAR(R168)</f>
        <v>2019</v>
      </c>
      <c r="W168" s="512" t="str">
        <f>HLOOKUP(MONTH(H168)&amp;"/"&amp;YEAR(H168),$C$25:$CA$26,2,FALSE)</f>
        <v>Exercice Fiscal 1</v>
      </c>
      <c r="X168" s="512" t="str">
        <f>HLOOKUP(MONTH(R168)&amp;"/"&amp;YEAR(R168),$C$25:$CA$26,2,FALSE)</f>
        <v>Exercice Fiscal 2</v>
      </c>
      <c r="Y168" s="252"/>
    </row>
    <row r="169" spans="1:25" ht="15" customHeight="1" x14ac:dyDescent="0.2">
      <c r="A169" s="490" t="s">
        <v>850</v>
      </c>
      <c r="B169" s="491" t="s">
        <v>846</v>
      </c>
      <c r="C169" s="508">
        <v>4</v>
      </c>
      <c r="D169" s="28">
        <v>6000</v>
      </c>
      <c r="E169" s="509">
        <v>0</v>
      </c>
      <c r="F169" s="510">
        <f t="shared" si="118"/>
        <v>24000</v>
      </c>
      <c r="G169" s="507" t="s">
        <v>764</v>
      </c>
      <c r="H169" s="29">
        <v>42979</v>
      </c>
      <c r="I169" s="490" t="s">
        <v>856</v>
      </c>
      <c r="J169" s="491"/>
      <c r="K169" s="508"/>
      <c r="L169" s="491" t="s">
        <v>857</v>
      </c>
      <c r="M169" s="508">
        <v>1</v>
      </c>
      <c r="N169" s="28">
        <v>6000</v>
      </c>
      <c r="O169" s="509">
        <v>0</v>
      </c>
      <c r="P169" s="510">
        <f t="shared" si="119"/>
        <v>6000</v>
      </c>
      <c r="Q169" s="507" t="s">
        <v>764</v>
      </c>
      <c r="R169" s="29">
        <v>43466</v>
      </c>
      <c r="T169" s="512">
        <f t="shared" si="120"/>
        <v>2017</v>
      </c>
      <c r="U169" s="512">
        <f t="shared" si="121"/>
        <v>2019</v>
      </c>
      <c r="W169" s="512" t="str">
        <f t="shared" ref="W169:W203" si="122">HLOOKUP(MONTH(H169)&amp;"/"&amp;YEAR(H169),$C$25:$CA$26,2,FALSE)</f>
        <v>Exercice Fiscal 1</v>
      </c>
      <c r="X169" s="512" t="str">
        <f t="shared" ref="X169:X203" si="123">HLOOKUP(MONTH(R169)&amp;"/"&amp;YEAR(R169),$C$25:$CA$26,2,FALSE)</f>
        <v>Exercice Fiscal 2</v>
      </c>
    </row>
    <row r="170" spans="1:25" ht="15" customHeight="1" x14ac:dyDescent="0.2">
      <c r="A170" s="490" t="s">
        <v>847</v>
      </c>
      <c r="B170" s="491" t="s">
        <v>846</v>
      </c>
      <c r="C170" s="508">
        <v>1</v>
      </c>
      <c r="D170" s="28">
        <v>6000</v>
      </c>
      <c r="E170" s="509">
        <v>0</v>
      </c>
      <c r="F170" s="510">
        <f t="shared" si="118"/>
        <v>6000</v>
      </c>
      <c r="G170" s="507" t="s">
        <v>764</v>
      </c>
      <c r="H170" s="29">
        <v>42979</v>
      </c>
      <c r="I170" s="490" t="s">
        <v>863</v>
      </c>
      <c r="J170" s="491"/>
      <c r="K170" s="508"/>
      <c r="L170" s="491" t="s">
        <v>859</v>
      </c>
      <c r="M170" s="508">
        <v>1</v>
      </c>
      <c r="N170" s="28">
        <v>6000</v>
      </c>
      <c r="O170" s="509">
        <v>0</v>
      </c>
      <c r="P170" s="510">
        <f t="shared" si="119"/>
        <v>6000</v>
      </c>
      <c r="Q170" s="507" t="s">
        <v>764</v>
      </c>
      <c r="R170" s="29">
        <v>43252</v>
      </c>
      <c r="T170" s="512">
        <f t="shared" si="120"/>
        <v>2017</v>
      </c>
      <c r="U170" s="512">
        <f t="shared" si="121"/>
        <v>2018</v>
      </c>
      <c r="W170" s="512" t="str">
        <f t="shared" si="122"/>
        <v>Exercice Fiscal 1</v>
      </c>
      <c r="X170" s="512" t="str">
        <f t="shared" si="123"/>
        <v>Exercice Fiscal 1</v>
      </c>
    </row>
    <row r="171" spans="1:25" s="30" customFormat="1" ht="18" customHeight="1" x14ac:dyDescent="0.2">
      <c r="A171" s="490" t="s">
        <v>848</v>
      </c>
      <c r="B171" s="491" t="s">
        <v>849</v>
      </c>
      <c r="C171" s="508">
        <v>4</v>
      </c>
      <c r="D171" s="28">
        <v>4500</v>
      </c>
      <c r="E171" s="509">
        <v>0</v>
      </c>
      <c r="F171" s="510">
        <f t="shared" si="118"/>
        <v>18000</v>
      </c>
      <c r="G171" s="507" t="s">
        <v>764</v>
      </c>
      <c r="H171" s="29">
        <v>42979</v>
      </c>
      <c r="I171" s="490" t="s">
        <v>848</v>
      </c>
      <c r="J171" s="491"/>
      <c r="K171" s="508"/>
      <c r="L171" s="491" t="s">
        <v>849</v>
      </c>
      <c r="M171" s="508">
        <v>1</v>
      </c>
      <c r="N171" s="28">
        <v>4500</v>
      </c>
      <c r="O171" s="509">
        <v>0</v>
      </c>
      <c r="P171" s="510">
        <f t="shared" si="119"/>
        <v>4500</v>
      </c>
      <c r="Q171" s="507" t="s">
        <v>764</v>
      </c>
      <c r="R171" s="29">
        <v>43344</v>
      </c>
      <c r="T171" s="512">
        <f t="shared" si="120"/>
        <v>2017</v>
      </c>
      <c r="U171" s="512">
        <f t="shared" si="121"/>
        <v>2018</v>
      </c>
      <c r="W171" s="512" t="str">
        <f t="shared" si="122"/>
        <v>Exercice Fiscal 1</v>
      </c>
      <c r="X171" s="512" t="str">
        <f t="shared" si="123"/>
        <v>Exercice Fiscal 2</v>
      </c>
    </row>
    <row r="172" spans="1:25" ht="15" customHeight="1" x14ac:dyDescent="0.2">
      <c r="A172" s="490" t="s">
        <v>850</v>
      </c>
      <c r="B172" s="491" t="s">
        <v>846</v>
      </c>
      <c r="C172" s="508">
        <v>2</v>
      </c>
      <c r="D172" s="28">
        <v>6000</v>
      </c>
      <c r="E172" s="509">
        <v>0</v>
      </c>
      <c r="F172" s="510">
        <f t="shared" si="118"/>
        <v>12000</v>
      </c>
      <c r="G172" s="507" t="s">
        <v>764</v>
      </c>
      <c r="H172" s="29">
        <v>43040</v>
      </c>
      <c r="I172" s="490" t="s">
        <v>848</v>
      </c>
      <c r="J172" s="491"/>
      <c r="K172" s="508"/>
      <c r="L172" s="491" t="s">
        <v>849</v>
      </c>
      <c r="M172" s="508">
        <v>1</v>
      </c>
      <c r="N172" s="28">
        <v>6000</v>
      </c>
      <c r="O172" s="509">
        <v>0</v>
      </c>
      <c r="P172" s="510">
        <f t="shared" si="119"/>
        <v>6000</v>
      </c>
      <c r="Q172" s="507" t="s">
        <v>764</v>
      </c>
      <c r="R172" s="29">
        <v>43466</v>
      </c>
      <c r="T172" s="512">
        <f t="shared" si="120"/>
        <v>2017</v>
      </c>
      <c r="U172" s="512">
        <f t="shared" si="121"/>
        <v>2019</v>
      </c>
      <c r="W172" s="512" t="str">
        <f t="shared" si="122"/>
        <v>Exercice Fiscal 1</v>
      </c>
      <c r="X172" s="512" t="str">
        <f t="shared" si="123"/>
        <v>Exercice Fiscal 2</v>
      </c>
    </row>
    <row r="173" spans="1:25" ht="15" customHeight="1" x14ac:dyDescent="0.2">
      <c r="A173" s="490" t="s">
        <v>850</v>
      </c>
      <c r="B173" s="491" t="s">
        <v>846</v>
      </c>
      <c r="C173" s="508">
        <v>2</v>
      </c>
      <c r="D173" s="28">
        <v>6000</v>
      </c>
      <c r="E173" s="509">
        <v>0</v>
      </c>
      <c r="F173" s="510">
        <f t="shared" si="118"/>
        <v>12000</v>
      </c>
      <c r="G173" s="507" t="s">
        <v>764</v>
      </c>
      <c r="H173" s="29">
        <v>43101</v>
      </c>
      <c r="I173" s="490" t="s">
        <v>848</v>
      </c>
      <c r="J173" s="491"/>
      <c r="K173" s="491"/>
      <c r="L173" s="491" t="s">
        <v>849</v>
      </c>
      <c r="M173" s="508">
        <v>1</v>
      </c>
      <c r="N173" s="28">
        <v>6000</v>
      </c>
      <c r="O173" s="509">
        <v>0</v>
      </c>
      <c r="P173" s="510">
        <f t="shared" si="119"/>
        <v>6000</v>
      </c>
      <c r="Q173" s="507" t="s">
        <v>764</v>
      </c>
      <c r="R173" s="29">
        <v>43466</v>
      </c>
      <c r="T173" s="512">
        <f t="shared" si="120"/>
        <v>2018</v>
      </c>
      <c r="U173" s="512">
        <f t="shared" si="121"/>
        <v>2019</v>
      </c>
      <c r="W173" s="512" t="str">
        <f t="shared" si="122"/>
        <v>Exercice Fiscal 1</v>
      </c>
      <c r="X173" s="512" t="str">
        <f t="shared" si="123"/>
        <v>Exercice Fiscal 2</v>
      </c>
    </row>
    <row r="174" spans="1:25" ht="15" customHeight="1" x14ac:dyDescent="0.2">
      <c r="A174" s="490" t="s">
        <v>851</v>
      </c>
      <c r="B174" s="491" t="s">
        <v>852</v>
      </c>
      <c r="C174" s="508">
        <v>1</v>
      </c>
      <c r="D174" s="28">
        <v>4000</v>
      </c>
      <c r="E174" s="509">
        <v>0</v>
      </c>
      <c r="F174" s="510">
        <f t="shared" si="118"/>
        <v>4000</v>
      </c>
      <c r="G174" s="507" t="s">
        <v>764</v>
      </c>
      <c r="H174" s="29">
        <v>43040</v>
      </c>
      <c r="I174" s="490" t="s">
        <v>848</v>
      </c>
      <c r="J174" s="491"/>
      <c r="K174" s="491"/>
      <c r="L174" s="491" t="s">
        <v>849</v>
      </c>
      <c r="M174" s="508">
        <v>1</v>
      </c>
      <c r="N174" s="28">
        <v>4000</v>
      </c>
      <c r="O174" s="509">
        <v>0</v>
      </c>
      <c r="P174" s="510">
        <f t="shared" si="119"/>
        <v>4000</v>
      </c>
      <c r="Q174" s="507" t="s">
        <v>764</v>
      </c>
      <c r="R174" s="29">
        <v>43617</v>
      </c>
      <c r="T174" s="512">
        <f t="shared" si="120"/>
        <v>2017</v>
      </c>
      <c r="U174" s="512">
        <f t="shared" si="121"/>
        <v>2019</v>
      </c>
      <c r="W174" s="512" t="str">
        <f t="shared" si="122"/>
        <v>Exercice Fiscal 1</v>
      </c>
      <c r="X174" s="512" t="str">
        <f t="shared" si="123"/>
        <v>Exercice Fiscal 2</v>
      </c>
    </row>
    <row r="175" spans="1:25" ht="15" customHeight="1" x14ac:dyDescent="0.2">
      <c r="A175" s="490" t="s">
        <v>853</v>
      </c>
      <c r="B175" s="491" t="s">
        <v>854</v>
      </c>
      <c r="C175" s="508">
        <v>1</v>
      </c>
      <c r="D175" s="28">
        <v>8000</v>
      </c>
      <c r="E175" s="509">
        <v>0</v>
      </c>
      <c r="F175" s="510">
        <f t="shared" si="118"/>
        <v>8000</v>
      </c>
      <c r="G175" s="507" t="s">
        <v>764</v>
      </c>
      <c r="H175" s="29">
        <v>42979</v>
      </c>
      <c r="I175" s="490" t="s">
        <v>864</v>
      </c>
      <c r="J175" s="491"/>
      <c r="K175" s="491"/>
      <c r="L175" s="491" t="s">
        <v>852</v>
      </c>
      <c r="M175" s="508">
        <v>1</v>
      </c>
      <c r="N175" s="28">
        <v>8000</v>
      </c>
      <c r="O175" s="509">
        <v>0</v>
      </c>
      <c r="P175" s="510">
        <f t="shared" si="119"/>
        <v>8000</v>
      </c>
      <c r="Q175" s="507" t="s">
        <v>764</v>
      </c>
      <c r="R175" s="29">
        <v>43617</v>
      </c>
      <c r="T175" s="512">
        <f t="shared" si="120"/>
        <v>2017</v>
      </c>
      <c r="U175" s="512">
        <f t="shared" si="121"/>
        <v>2019</v>
      </c>
      <c r="W175" s="512" t="str">
        <f t="shared" si="122"/>
        <v>Exercice Fiscal 1</v>
      </c>
      <c r="X175" s="512" t="str">
        <f t="shared" si="123"/>
        <v>Exercice Fiscal 2</v>
      </c>
    </row>
    <row r="176" spans="1:25" ht="15" customHeight="1" x14ac:dyDescent="0.2">
      <c r="A176" s="490" t="s">
        <v>855</v>
      </c>
      <c r="B176" s="491" t="s">
        <v>854</v>
      </c>
      <c r="C176" s="508">
        <v>1</v>
      </c>
      <c r="D176" s="28">
        <v>6000</v>
      </c>
      <c r="E176" s="509">
        <v>0</v>
      </c>
      <c r="F176" s="510">
        <f t="shared" si="118"/>
        <v>6000</v>
      </c>
      <c r="G176" s="507" t="s">
        <v>764</v>
      </c>
      <c r="H176" s="29">
        <v>43344</v>
      </c>
      <c r="I176" s="490" t="s">
        <v>864</v>
      </c>
      <c r="J176" s="491"/>
      <c r="K176" s="491"/>
      <c r="L176" s="491" t="s">
        <v>852</v>
      </c>
      <c r="M176" s="508">
        <v>1</v>
      </c>
      <c r="N176" s="28">
        <v>6000</v>
      </c>
      <c r="O176" s="509">
        <v>0</v>
      </c>
      <c r="P176" s="510">
        <f t="shared" si="119"/>
        <v>6000</v>
      </c>
      <c r="Q176" s="507" t="s">
        <v>764</v>
      </c>
      <c r="R176" s="29">
        <v>43617</v>
      </c>
      <c r="T176" s="512">
        <f t="shared" si="120"/>
        <v>2018</v>
      </c>
      <c r="U176" s="512">
        <f t="shared" si="121"/>
        <v>2019</v>
      </c>
      <c r="W176" s="512" t="str">
        <f t="shared" si="122"/>
        <v>Exercice Fiscal 2</v>
      </c>
      <c r="X176" s="512" t="str">
        <f t="shared" si="123"/>
        <v>Exercice Fiscal 2</v>
      </c>
    </row>
    <row r="177" spans="1:24" ht="15" customHeight="1" x14ac:dyDescent="0.2">
      <c r="A177" s="490" t="s">
        <v>848</v>
      </c>
      <c r="B177" s="491" t="s">
        <v>849</v>
      </c>
      <c r="C177" s="508">
        <v>2</v>
      </c>
      <c r="D177" s="28">
        <v>3500</v>
      </c>
      <c r="E177" s="509">
        <v>0</v>
      </c>
      <c r="F177" s="510">
        <f t="shared" si="118"/>
        <v>7000</v>
      </c>
      <c r="G177" s="507" t="s">
        <v>764</v>
      </c>
      <c r="H177" s="29">
        <v>43191</v>
      </c>
      <c r="I177" s="490" t="s">
        <v>864</v>
      </c>
      <c r="J177" s="491"/>
      <c r="K177" s="491"/>
      <c r="L177" s="491" t="s">
        <v>852</v>
      </c>
      <c r="M177" s="508">
        <v>1</v>
      </c>
      <c r="N177" s="28">
        <v>3500</v>
      </c>
      <c r="O177" s="509">
        <v>0</v>
      </c>
      <c r="P177" s="510">
        <f t="shared" si="119"/>
        <v>3500</v>
      </c>
      <c r="Q177" s="507" t="s">
        <v>764</v>
      </c>
      <c r="R177" s="29">
        <v>43831</v>
      </c>
      <c r="T177" s="512">
        <f t="shared" si="120"/>
        <v>2018</v>
      </c>
      <c r="U177" s="512">
        <f t="shared" si="121"/>
        <v>2020</v>
      </c>
      <c r="W177" s="512" t="str">
        <f t="shared" si="122"/>
        <v>Exercice Fiscal 1</v>
      </c>
      <c r="X177" s="512" t="str">
        <f t="shared" si="123"/>
        <v>Exercice Fiscal 3</v>
      </c>
    </row>
    <row r="178" spans="1:24" ht="15" customHeight="1" x14ac:dyDescent="0.2">
      <c r="A178" s="490" t="s">
        <v>850</v>
      </c>
      <c r="B178" s="491" t="s">
        <v>846</v>
      </c>
      <c r="C178" s="508">
        <v>4</v>
      </c>
      <c r="D178" s="28">
        <v>4500</v>
      </c>
      <c r="E178" s="509">
        <v>0</v>
      </c>
      <c r="F178" s="510">
        <f t="shared" si="118"/>
        <v>18000</v>
      </c>
      <c r="G178" s="507" t="s">
        <v>764</v>
      </c>
      <c r="H178" s="29">
        <v>43191</v>
      </c>
      <c r="I178" s="490" t="s">
        <v>864</v>
      </c>
      <c r="J178" s="491"/>
      <c r="K178" s="491"/>
      <c r="L178" s="491" t="s">
        <v>852</v>
      </c>
      <c r="M178" s="508">
        <v>1</v>
      </c>
      <c r="N178" s="28">
        <v>4500</v>
      </c>
      <c r="O178" s="509">
        <v>0</v>
      </c>
      <c r="P178" s="510">
        <f t="shared" si="119"/>
        <v>4500</v>
      </c>
      <c r="Q178" s="507" t="s">
        <v>764</v>
      </c>
      <c r="R178" s="29">
        <v>43831</v>
      </c>
      <c r="T178" s="512">
        <f t="shared" si="120"/>
        <v>2018</v>
      </c>
      <c r="U178" s="512">
        <f t="shared" si="121"/>
        <v>2020</v>
      </c>
      <c r="W178" s="512" t="str">
        <f t="shared" si="122"/>
        <v>Exercice Fiscal 1</v>
      </c>
      <c r="X178" s="512" t="str">
        <f t="shared" si="123"/>
        <v>Exercice Fiscal 3</v>
      </c>
    </row>
    <row r="179" spans="1:24" ht="15" customHeight="1" x14ac:dyDescent="0.2">
      <c r="A179" s="490" t="s">
        <v>850</v>
      </c>
      <c r="B179" s="491" t="s">
        <v>846</v>
      </c>
      <c r="C179" s="508">
        <v>1</v>
      </c>
      <c r="D179" s="28">
        <v>4500</v>
      </c>
      <c r="E179" s="509">
        <v>0</v>
      </c>
      <c r="F179" s="510">
        <f t="shared" si="118"/>
        <v>4500</v>
      </c>
      <c r="G179" s="507" t="s">
        <v>764</v>
      </c>
      <c r="H179" s="29">
        <v>43191</v>
      </c>
      <c r="I179" s="490" t="s">
        <v>864</v>
      </c>
      <c r="J179" s="491"/>
      <c r="K179" s="491"/>
      <c r="L179" s="491" t="s">
        <v>852</v>
      </c>
      <c r="M179" s="508">
        <v>1</v>
      </c>
      <c r="N179" s="28">
        <v>4500</v>
      </c>
      <c r="O179" s="509">
        <v>0</v>
      </c>
      <c r="P179" s="510">
        <f t="shared" si="119"/>
        <v>4500</v>
      </c>
      <c r="Q179" s="507" t="s">
        <v>764</v>
      </c>
      <c r="R179" s="29">
        <v>43831</v>
      </c>
      <c r="T179" s="512">
        <f t="shared" si="120"/>
        <v>2018</v>
      </c>
      <c r="U179" s="512">
        <f t="shared" si="121"/>
        <v>2020</v>
      </c>
      <c r="W179" s="512" t="str">
        <f t="shared" si="122"/>
        <v>Exercice Fiscal 1</v>
      </c>
      <c r="X179" s="512" t="str">
        <f t="shared" si="123"/>
        <v>Exercice Fiscal 3</v>
      </c>
    </row>
    <row r="180" spans="1:24" ht="15" customHeight="1" x14ac:dyDescent="0.2">
      <c r="A180" s="490" t="s">
        <v>856</v>
      </c>
      <c r="B180" s="491" t="s">
        <v>849</v>
      </c>
      <c r="C180" s="508">
        <v>1</v>
      </c>
      <c r="D180" s="28">
        <v>6000</v>
      </c>
      <c r="E180" s="509">
        <v>0</v>
      </c>
      <c r="F180" s="510">
        <f t="shared" si="118"/>
        <v>6000</v>
      </c>
      <c r="G180" s="507" t="s">
        <v>764</v>
      </c>
      <c r="H180" s="29">
        <v>43160</v>
      </c>
      <c r="I180" s="490" t="s">
        <v>864</v>
      </c>
      <c r="J180" s="491"/>
      <c r="K180" s="491"/>
      <c r="L180" s="491" t="s">
        <v>852</v>
      </c>
      <c r="M180" s="508">
        <v>1</v>
      </c>
      <c r="N180" s="28">
        <v>6000</v>
      </c>
      <c r="O180" s="509">
        <v>0</v>
      </c>
      <c r="P180" s="510">
        <f t="shared" si="119"/>
        <v>6000</v>
      </c>
      <c r="Q180" s="507" t="s">
        <v>764</v>
      </c>
      <c r="R180" s="29">
        <v>44197</v>
      </c>
      <c r="T180" s="512">
        <f t="shared" si="120"/>
        <v>2018</v>
      </c>
      <c r="U180" s="512">
        <f t="shared" si="121"/>
        <v>2021</v>
      </c>
      <c r="W180" s="512" t="str">
        <f t="shared" si="122"/>
        <v>Exercice Fiscal 1</v>
      </c>
      <c r="X180" s="512" t="str">
        <f t="shared" si="123"/>
        <v>Exercice Fiscal 4</v>
      </c>
    </row>
    <row r="181" spans="1:24" ht="15" customHeight="1" x14ac:dyDescent="0.2">
      <c r="A181" s="490" t="s">
        <v>850</v>
      </c>
      <c r="B181" s="491" t="s">
        <v>846</v>
      </c>
      <c r="C181" s="508">
        <v>2</v>
      </c>
      <c r="D181" s="28">
        <v>5000</v>
      </c>
      <c r="E181" s="509">
        <v>0</v>
      </c>
      <c r="F181" s="510">
        <f t="shared" si="118"/>
        <v>10000</v>
      </c>
      <c r="G181" s="507" t="s">
        <v>764</v>
      </c>
      <c r="H181" s="29">
        <v>43344</v>
      </c>
      <c r="I181" s="490" t="s">
        <v>864</v>
      </c>
      <c r="J181" s="491"/>
      <c r="K181" s="491"/>
      <c r="L181" s="491" t="s">
        <v>852</v>
      </c>
      <c r="M181" s="508">
        <v>1</v>
      </c>
      <c r="N181" s="28">
        <v>5000</v>
      </c>
      <c r="O181" s="509">
        <v>0</v>
      </c>
      <c r="P181" s="510">
        <f t="shared" si="119"/>
        <v>5000</v>
      </c>
      <c r="Q181" s="507" t="s">
        <v>764</v>
      </c>
      <c r="R181" s="29">
        <v>44197</v>
      </c>
      <c r="T181" s="512">
        <f t="shared" si="120"/>
        <v>2018</v>
      </c>
      <c r="U181" s="512">
        <f t="shared" si="121"/>
        <v>2021</v>
      </c>
      <c r="W181" s="512" t="str">
        <f t="shared" si="122"/>
        <v>Exercice Fiscal 2</v>
      </c>
      <c r="X181" s="512" t="str">
        <f t="shared" si="123"/>
        <v>Exercice Fiscal 4</v>
      </c>
    </row>
    <row r="182" spans="1:24" ht="15" customHeight="1" x14ac:dyDescent="0.2">
      <c r="A182" s="490" t="s">
        <v>850</v>
      </c>
      <c r="B182" s="491" t="s">
        <v>846</v>
      </c>
      <c r="C182" s="508">
        <v>2</v>
      </c>
      <c r="D182" s="28">
        <v>5000</v>
      </c>
      <c r="E182" s="509">
        <v>0</v>
      </c>
      <c r="F182" s="510">
        <f t="shared" si="118"/>
        <v>10000</v>
      </c>
      <c r="G182" s="507" t="s">
        <v>764</v>
      </c>
      <c r="H182" s="29">
        <v>43344</v>
      </c>
      <c r="I182" s="490" t="s">
        <v>864</v>
      </c>
      <c r="J182" s="491"/>
      <c r="K182" s="491"/>
      <c r="L182" s="491" t="s">
        <v>852</v>
      </c>
      <c r="M182" s="508">
        <v>1</v>
      </c>
      <c r="N182" s="28">
        <v>5000</v>
      </c>
      <c r="O182" s="509">
        <v>0</v>
      </c>
      <c r="P182" s="510">
        <f t="shared" si="119"/>
        <v>5000</v>
      </c>
      <c r="Q182" s="507" t="s">
        <v>764</v>
      </c>
      <c r="R182" s="29">
        <v>44197</v>
      </c>
      <c r="T182" s="512">
        <f t="shared" si="120"/>
        <v>2018</v>
      </c>
      <c r="U182" s="512">
        <f t="shared" si="121"/>
        <v>2021</v>
      </c>
      <c r="W182" s="512" t="str">
        <f t="shared" si="122"/>
        <v>Exercice Fiscal 2</v>
      </c>
      <c r="X182" s="512" t="str">
        <f t="shared" si="123"/>
        <v>Exercice Fiscal 4</v>
      </c>
    </row>
    <row r="183" spans="1:24" ht="15" customHeight="1" x14ac:dyDescent="0.2">
      <c r="A183" s="490" t="s">
        <v>853</v>
      </c>
      <c r="B183" s="491" t="s">
        <v>854</v>
      </c>
      <c r="C183" s="508">
        <v>1</v>
      </c>
      <c r="D183" s="28">
        <v>8000</v>
      </c>
      <c r="E183" s="509">
        <v>0</v>
      </c>
      <c r="F183" s="510">
        <f t="shared" si="118"/>
        <v>8000</v>
      </c>
      <c r="G183" s="507" t="s">
        <v>764</v>
      </c>
      <c r="H183" s="29">
        <v>43252</v>
      </c>
      <c r="I183" s="490" t="s">
        <v>862</v>
      </c>
      <c r="J183" s="491"/>
      <c r="K183" s="491"/>
      <c r="L183" s="491" t="s">
        <v>860</v>
      </c>
      <c r="M183" s="508">
        <v>1</v>
      </c>
      <c r="N183" s="28">
        <v>8000</v>
      </c>
      <c r="O183" s="509">
        <v>0</v>
      </c>
      <c r="P183" s="510">
        <f t="shared" si="119"/>
        <v>8000</v>
      </c>
      <c r="Q183" s="507" t="s">
        <v>764</v>
      </c>
      <c r="R183" s="29">
        <v>43617</v>
      </c>
      <c r="T183" s="512">
        <f t="shared" si="120"/>
        <v>2018</v>
      </c>
      <c r="U183" s="512">
        <f t="shared" si="121"/>
        <v>2019</v>
      </c>
      <c r="W183" s="512" t="str">
        <f t="shared" si="122"/>
        <v>Exercice Fiscal 1</v>
      </c>
      <c r="X183" s="512" t="str">
        <f t="shared" si="123"/>
        <v>Exercice Fiscal 2</v>
      </c>
    </row>
    <row r="184" spans="1:24" ht="15" customHeight="1" x14ac:dyDescent="0.2">
      <c r="A184" s="490" t="s">
        <v>856</v>
      </c>
      <c r="B184" s="491" t="s">
        <v>857</v>
      </c>
      <c r="C184" s="508">
        <v>1</v>
      </c>
      <c r="D184" s="28">
        <v>6000</v>
      </c>
      <c r="E184" s="509">
        <v>0</v>
      </c>
      <c r="F184" s="510">
        <f t="shared" si="118"/>
        <v>6000</v>
      </c>
      <c r="G184" s="507" t="s">
        <v>764</v>
      </c>
      <c r="H184" s="29">
        <v>43252</v>
      </c>
      <c r="I184" s="490" t="s">
        <v>862</v>
      </c>
      <c r="J184" s="491"/>
      <c r="K184" s="491"/>
      <c r="L184" s="491" t="s">
        <v>860</v>
      </c>
      <c r="M184" s="508">
        <v>1</v>
      </c>
      <c r="N184" s="28">
        <v>6000</v>
      </c>
      <c r="O184" s="509">
        <v>0</v>
      </c>
      <c r="P184" s="510">
        <f t="shared" si="119"/>
        <v>6000</v>
      </c>
      <c r="Q184" s="507" t="s">
        <v>764</v>
      </c>
      <c r="R184" s="29">
        <v>44075</v>
      </c>
      <c r="T184" s="512">
        <f t="shared" si="120"/>
        <v>2018</v>
      </c>
      <c r="U184" s="512">
        <f t="shared" si="121"/>
        <v>2020</v>
      </c>
      <c r="W184" s="512" t="str">
        <f t="shared" si="122"/>
        <v>Exercice Fiscal 1</v>
      </c>
      <c r="X184" s="512" t="str">
        <f t="shared" si="123"/>
        <v>Exercice Fiscal 4</v>
      </c>
    </row>
    <row r="185" spans="1:24" ht="15" customHeight="1" x14ac:dyDescent="0.2">
      <c r="A185" s="490" t="s">
        <v>858</v>
      </c>
      <c r="B185" s="491" t="s">
        <v>859</v>
      </c>
      <c r="C185" s="508">
        <v>1</v>
      </c>
      <c r="D185" s="28">
        <v>8000</v>
      </c>
      <c r="E185" s="509">
        <v>0</v>
      </c>
      <c r="F185" s="510">
        <f t="shared" si="118"/>
        <v>8000</v>
      </c>
      <c r="G185" s="507" t="s">
        <v>764</v>
      </c>
      <c r="H185" s="29">
        <v>43252</v>
      </c>
      <c r="I185" s="490" t="s">
        <v>862</v>
      </c>
      <c r="J185" s="491"/>
      <c r="K185" s="508"/>
      <c r="L185" s="491" t="s">
        <v>860</v>
      </c>
      <c r="M185" s="508">
        <v>1</v>
      </c>
      <c r="N185" s="28">
        <v>8000</v>
      </c>
      <c r="O185" s="509">
        <v>0</v>
      </c>
      <c r="P185" s="510">
        <f t="shared" si="119"/>
        <v>8000</v>
      </c>
      <c r="Q185" s="507" t="s">
        <v>764</v>
      </c>
      <c r="R185" s="29">
        <v>43252</v>
      </c>
      <c r="T185" s="512">
        <f t="shared" si="120"/>
        <v>2018</v>
      </c>
      <c r="U185" s="512">
        <f t="shared" si="121"/>
        <v>2018</v>
      </c>
      <c r="W185" s="512" t="str">
        <f t="shared" si="122"/>
        <v>Exercice Fiscal 1</v>
      </c>
      <c r="X185" s="512" t="str">
        <f t="shared" si="123"/>
        <v>Exercice Fiscal 1</v>
      </c>
    </row>
    <row r="186" spans="1:24" ht="15" customHeight="1" x14ac:dyDescent="0.2">
      <c r="A186" s="490" t="s">
        <v>853</v>
      </c>
      <c r="B186" s="491" t="s">
        <v>854</v>
      </c>
      <c r="C186" s="508">
        <v>1</v>
      </c>
      <c r="D186" s="28">
        <v>8000</v>
      </c>
      <c r="E186" s="509">
        <v>0</v>
      </c>
      <c r="F186" s="510">
        <f t="shared" si="118"/>
        <v>8000</v>
      </c>
      <c r="G186" s="507" t="s">
        <v>764</v>
      </c>
      <c r="H186" s="29">
        <v>43466</v>
      </c>
      <c r="I186" s="490" t="s">
        <v>862</v>
      </c>
      <c r="J186" s="491"/>
      <c r="K186" s="508"/>
      <c r="L186" s="491" t="s">
        <v>860</v>
      </c>
      <c r="M186" s="508">
        <v>1</v>
      </c>
      <c r="N186" s="28">
        <v>8000</v>
      </c>
      <c r="O186" s="509">
        <v>0</v>
      </c>
      <c r="P186" s="510">
        <f t="shared" si="119"/>
        <v>8000</v>
      </c>
      <c r="Q186" s="507" t="s">
        <v>764</v>
      </c>
      <c r="R186" s="29">
        <v>43983</v>
      </c>
      <c r="T186" s="512">
        <f t="shared" si="120"/>
        <v>2019</v>
      </c>
      <c r="U186" s="512">
        <f t="shared" si="121"/>
        <v>2020</v>
      </c>
      <c r="W186" s="512" t="str">
        <f t="shared" si="122"/>
        <v>Exercice Fiscal 2</v>
      </c>
      <c r="X186" s="512" t="str">
        <f t="shared" si="123"/>
        <v>Exercice Fiscal 3</v>
      </c>
    </row>
    <row r="187" spans="1:24" ht="15" customHeight="1" x14ac:dyDescent="0.2">
      <c r="A187" s="490" t="s">
        <v>856</v>
      </c>
      <c r="B187" s="491" t="s">
        <v>857</v>
      </c>
      <c r="C187" s="508">
        <v>1</v>
      </c>
      <c r="D187" s="28">
        <v>6000</v>
      </c>
      <c r="E187" s="509">
        <v>0</v>
      </c>
      <c r="F187" s="510">
        <f t="shared" si="118"/>
        <v>6000</v>
      </c>
      <c r="G187" s="507" t="s">
        <v>764</v>
      </c>
      <c r="H187" s="29">
        <v>43466</v>
      </c>
      <c r="I187" s="490" t="s">
        <v>862</v>
      </c>
      <c r="J187" s="491"/>
      <c r="K187" s="491"/>
      <c r="L187" s="491" t="s">
        <v>860</v>
      </c>
      <c r="M187" s="508">
        <v>1</v>
      </c>
      <c r="N187" s="28">
        <v>6000</v>
      </c>
      <c r="O187" s="509">
        <v>0</v>
      </c>
      <c r="P187" s="510">
        <f t="shared" si="119"/>
        <v>6000</v>
      </c>
      <c r="Q187" s="507" t="s">
        <v>764</v>
      </c>
      <c r="R187" s="29">
        <v>44075</v>
      </c>
      <c r="T187" s="512">
        <f t="shared" si="120"/>
        <v>2019</v>
      </c>
      <c r="U187" s="512">
        <f t="shared" si="121"/>
        <v>2020</v>
      </c>
      <c r="W187" s="512" t="str">
        <f t="shared" si="122"/>
        <v>Exercice Fiscal 2</v>
      </c>
      <c r="X187" s="512" t="str">
        <f t="shared" si="123"/>
        <v>Exercice Fiscal 4</v>
      </c>
    </row>
    <row r="188" spans="1:24" ht="15" customHeight="1" x14ac:dyDescent="0.2">
      <c r="A188" s="490" t="s">
        <v>850</v>
      </c>
      <c r="B188" s="491" t="s">
        <v>846</v>
      </c>
      <c r="C188" s="508">
        <v>2</v>
      </c>
      <c r="D188" s="28">
        <v>4500</v>
      </c>
      <c r="E188" s="509">
        <v>0</v>
      </c>
      <c r="F188" s="510">
        <f t="shared" si="118"/>
        <v>9000</v>
      </c>
      <c r="G188" s="507" t="s">
        <v>764</v>
      </c>
      <c r="H188" s="29">
        <v>43466</v>
      </c>
      <c r="I188" s="490" t="s">
        <v>862</v>
      </c>
      <c r="J188" s="491"/>
      <c r="K188" s="491"/>
      <c r="L188" s="491" t="s">
        <v>860</v>
      </c>
      <c r="M188" s="508">
        <v>1</v>
      </c>
      <c r="N188" s="28">
        <v>4500</v>
      </c>
      <c r="O188" s="509">
        <v>0</v>
      </c>
      <c r="P188" s="510">
        <f t="shared" si="119"/>
        <v>4500</v>
      </c>
      <c r="Q188" s="507" t="s">
        <v>764</v>
      </c>
      <c r="R188" s="29">
        <v>43709</v>
      </c>
      <c r="T188" s="512">
        <f t="shared" si="120"/>
        <v>2019</v>
      </c>
      <c r="U188" s="512">
        <f t="shared" si="121"/>
        <v>2019</v>
      </c>
      <c r="W188" s="512" t="str">
        <f t="shared" si="122"/>
        <v>Exercice Fiscal 2</v>
      </c>
      <c r="X188" s="512" t="str">
        <f t="shared" si="123"/>
        <v>Exercice Fiscal 3</v>
      </c>
    </row>
    <row r="189" spans="1:24" ht="15" customHeight="1" x14ac:dyDescent="0.2">
      <c r="A189" s="490" t="s">
        <v>850</v>
      </c>
      <c r="B189" s="491" t="s">
        <v>846</v>
      </c>
      <c r="C189" s="508">
        <v>2</v>
      </c>
      <c r="D189" s="28">
        <v>4500</v>
      </c>
      <c r="E189" s="509">
        <v>0</v>
      </c>
      <c r="F189" s="510">
        <f t="shared" si="118"/>
        <v>9000</v>
      </c>
      <c r="G189" s="507" t="s">
        <v>764</v>
      </c>
      <c r="H189" s="29">
        <v>43466</v>
      </c>
      <c r="I189" s="490" t="s">
        <v>862</v>
      </c>
      <c r="J189" s="491"/>
      <c r="K189" s="491"/>
      <c r="L189" s="491" t="s">
        <v>860</v>
      </c>
      <c r="M189" s="508">
        <v>1</v>
      </c>
      <c r="N189" s="28">
        <v>4500</v>
      </c>
      <c r="O189" s="509">
        <v>0</v>
      </c>
      <c r="P189" s="510">
        <f t="shared" si="119"/>
        <v>4500</v>
      </c>
      <c r="Q189" s="507" t="s">
        <v>764</v>
      </c>
      <c r="R189" s="29">
        <v>43617</v>
      </c>
      <c r="T189" s="512">
        <f t="shared" si="120"/>
        <v>2019</v>
      </c>
      <c r="U189" s="512">
        <f t="shared" si="121"/>
        <v>2019</v>
      </c>
      <c r="W189" s="512" t="str">
        <f t="shared" si="122"/>
        <v>Exercice Fiscal 2</v>
      </c>
      <c r="X189" s="512" t="str">
        <f t="shared" si="123"/>
        <v>Exercice Fiscal 2</v>
      </c>
    </row>
    <row r="190" spans="1:24" ht="15" customHeight="1" x14ac:dyDescent="0.2">
      <c r="A190" s="490" t="s">
        <v>850</v>
      </c>
      <c r="B190" s="491" t="s">
        <v>846</v>
      </c>
      <c r="C190" s="508">
        <v>2</v>
      </c>
      <c r="D190" s="28">
        <v>4500</v>
      </c>
      <c r="E190" s="509">
        <v>0</v>
      </c>
      <c r="F190" s="510">
        <f t="shared" si="118"/>
        <v>9000</v>
      </c>
      <c r="G190" s="507" t="s">
        <v>764</v>
      </c>
      <c r="H190" s="29">
        <v>43831</v>
      </c>
      <c r="I190" s="490" t="s">
        <v>862</v>
      </c>
      <c r="J190" s="491"/>
      <c r="K190" s="491"/>
      <c r="L190" s="491" t="s">
        <v>860</v>
      </c>
      <c r="M190" s="508">
        <v>1</v>
      </c>
      <c r="N190" s="28">
        <v>4500</v>
      </c>
      <c r="O190" s="509">
        <v>0</v>
      </c>
      <c r="P190" s="510">
        <f t="shared" si="119"/>
        <v>4500</v>
      </c>
      <c r="Q190" s="507" t="s">
        <v>764</v>
      </c>
      <c r="R190" s="29">
        <v>43344</v>
      </c>
      <c r="T190" s="512">
        <f t="shared" si="120"/>
        <v>2020</v>
      </c>
      <c r="U190" s="512">
        <f t="shared" si="121"/>
        <v>2018</v>
      </c>
      <c r="W190" s="512" t="str">
        <f t="shared" si="122"/>
        <v>Exercice Fiscal 3</v>
      </c>
      <c r="X190" s="512" t="str">
        <f t="shared" si="123"/>
        <v>Exercice Fiscal 2</v>
      </c>
    </row>
    <row r="191" spans="1:24" ht="15" customHeight="1" x14ac:dyDescent="0.2">
      <c r="A191" s="490" t="s">
        <v>850</v>
      </c>
      <c r="B191" s="491" t="s">
        <v>846</v>
      </c>
      <c r="C191" s="508">
        <v>2</v>
      </c>
      <c r="D191" s="28">
        <v>4500</v>
      </c>
      <c r="E191" s="509">
        <v>0</v>
      </c>
      <c r="F191" s="510">
        <f t="shared" si="118"/>
        <v>9000</v>
      </c>
      <c r="G191" s="507" t="s">
        <v>764</v>
      </c>
      <c r="H191" s="29">
        <v>43831</v>
      </c>
      <c r="I191" s="490" t="s">
        <v>862</v>
      </c>
      <c r="J191" s="491"/>
      <c r="K191" s="491"/>
      <c r="L191" s="491" t="s">
        <v>860</v>
      </c>
      <c r="M191" s="508">
        <v>1</v>
      </c>
      <c r="N191" s="28">
        <v>4500</v>
      </c>
      <c r="O191" s="509">
        <v>0</v>
      </c>
      <c r="P191" s="510">
        <f t="shared" si="119"/>
        <v>4500</v>
      </c>
      <c r="Q191" s="507" t="s">
        <v>764</v>
      </c>
      <c r="R191" s="29">
        <v>43617</v>
      </c>
      <c r="T191" s="512">
        <f t="shared" si="120"/>
        <v>2020</v>
      </c>
      <c r="U191" s="512">
        <f t="shared" si="121"/>
        <v>2019</v>
      </c>
      <c r="W191" s="512" t="str">
        <f t="shared" si="122"/>
        <v>Exercice Fiscal 3</v>
      </c>
      <c r="X191" s="512" t="str">
        <f t="shared" si="123"/>
        <v>Exercice Fiscal 2</v>
      </c>
    </row>
    <row r="192" spans="1:24" ht="15" customHeight="1" x14ac:dyDescent="0.2">
      <c r="A192" s="490" t="s">
        <v>850</v>
      </c>
      <c r="B192" s="491" t="s">
        <v>846</v>
      </c>
      <c r="C192" s="508">
        <v>2</v>
      </c>
      <c r="D192" s="28">
        <v>4500</v>
      </c>
      <c r="E192" s="509">
        <v>0</v>
      </c>
      <c r="F192" s="510">
        <f t="shared" si="118"/>
        <v>9000</v>
      </c>
      <c r="G192" s="507" t="s">
        <v>764</v>
      </c>
      <c r="H192" s="29">
        <v>44197</v>
      </c>
      <c r="I192" s="490" t="s">
        <v>862</v>
      </c>
      <c r="J192" s="491"/>
      <c r="K192" s="491"/>
      <c r="L192" s="491" t="s">
        <v>860</v>
      </c>
      <c r="M192" s="508">
        <v>1</v>
      </c>
      <c r="N192" s="28">
        <v>4500</v>
      </c>
      <c r="O192" s="509">
        <v>0</v>
      </c>
      <c r="P192" s="510">
        <f t="shared" si="119"/>
        <v>4500</v>
      </c>
      <c r="Q192" s="507" t="s">
        <v>764</v>
      </c>
      <c r="R192" s="29">
        <v>43983</v>
      </c>
      <c r="T192" s="512">
        <f t="shared" si="120"/>
        <v>2021</v>
      </c>
      <c r="U192" s="512">
        <f t="shared" si="121"/>
        <v>2020</v>
      </c>
      <c r="W192" s="512" t="str">
        <f t="shared" si="122"/>
        <v>Exercice Fiscal 4</v>
      </c>
      <c r="X192" s="512" t="str">
        <f t="shared" si="123"/>
        <v>Exercice Fiscal 3</v>
      </c>
    </row>
    <row r="193" spans="1:24" ht="15" customHeight="1" x14ac:dyDescent="0.2">
      <c r="A193" s="490" t="s">
        <v>850</v>
      </c>
      <c r="B193" s="491" t="s">
        <v>846</v>
      </c>
      <c r="C193" s="508">
        <v>2</v>
      </c>
      <c r="D193" s="28">
        <v>4500</v>
      </c>
      <c r="E193" s="509">
        <v>0</v>
      </c>
      <c r="F193" s="510">
        <f t="shared" si="118"/>
        <v>9000</v>
      </c>
      <c r="G193" s="507" t="s">
        <v>764</v>
      </c>
      <c r="H193" s="29">
        <v>44197</v>
      </c>
      <c r="I193" s="490" t="s">
        <v>862</v>
      </c>
      <c r="J193" s="491"/>
      <c r="K193" s="491"/>
      <c r="L193" s="491" t="s">
        <v>860</v>
      </c>
      <c r="M193" s="508">
        <v>1</v>
      </c>
      <c r="N193" s="28">
        <v>4500</v>
      </c>
      <c r="O193" s="509">
        <v>0</v>
      </c>
      <c r="P193" s="510">
        <f t="shared" si="119"/>
        <v>4500</v>
      </c>
      <c r="Q193" s="507" t="s">
        <v>764</v>
      </c>
      <c r="R193" s="29">
        <v>44501</v>
      </c>
      <c r="T193" s="512">
        <f t="shared" si="120"/>
        <v>2021</v>
      </c>
      <c r="U193" s="512">
        <f t="shared" si="121"/>
        <v>2021</v>
      </c>
      <c r="W193" s="512" t="str">
        <f t="shared" si="122"/>
        <v>Exercice Fiscal 4</v>
      </c>
      <c r="X193" s="512" t="str">
        <f t="shared" si="123"/>
        <v>Exercice Fiscal 5</v>
      </c>
    </row>
    <row r="194" spans="1:24" ht="15" customHeight="1" x14ac:dyDescent="0.2">
      <c r="A194" s="490" t="s">
        <v>856</v>
      </c>
      <c r="B194" s="491" t="s">
        <v>857</v>
      </c>
      <c r="C194" s="508">
        <v>1</v>
      </c>
      <c r="D194" s="28">
        <v>6000</v>
      </c>
      <c r="E194" s="509">
        <v>0</v>
      </c>
      <c r="F194" s="510">
        <f t="shared" si="118"/>
        <v>6000</v>
      </c>
      <c r="G194" s="507" t="s">
        <v>764</v>
      </c>
      <c r="H194" s="29">
        <v>43831</v>
      </c>
      <c r="I194" s="490" t="s">
        <v>862</v>
      </c>
      <c r="J194" s="491"/>
      <c r="K194" s="491"/>
      <c r="L194" s="491" t="s">
        <v>860</v>
      </c>
      <c r="M194" s="508">
        <v>1</v>
      </c>
      <c r="N194" s="28">
        <v>6000</v>
      </c>
      <c r="O194" s="509">
        <v>0</v>
      </c>
      <c r="P194" s="510">
        <f t="shared" si="119"/>
        <v>6000</v>
      </c>
      <c r="Q194" s="507" t="s">
        <v>764</v>
      </c>
      <c r="R194" s="29">
        <v>44501</v>
      </c>
      <c r="T194" s="512">
        <f t="shared" si="120"/>
        <v>2020</v>
      </c>
      <c r="U194" s="512">
        <f t="shared" si="121"/>
        <v>2021</v>
      </c>
      <c r="W194" s="512" t="str">
        <f t="shared" si="122"/>
        <v>Exercice Fiscal 3</v>
      </c>
      <c r="X194" s="512" t="str">
        <f t="shared" si="123"/>
        <v>Exercice Fiscal 5</v>
      </c>
    </row>
    <row r="195" spans="1:24" ht="15" customHeight="1" x14ac:dyDescent="0.2">
      <c r="A195" s="490" t="s">
        <v>856</v>
      </c>
      <c r="B195" s="491" t="s">
        <v>857</v>
      </c>
      <c r="C195" s="507">
        <v>1</v>
      </c>
      <c r="D195" s="28">
        <v>6000</v>
      </c>
      <c r="E195" s="509">
        <v>0</v>
      </c>
      <c r="F195" s="510">
        <f t="shared" si="118"/>
        <v>6000</v>
      </c>
      <c r="G195" s="507" t="s">
        <v>764</v>
      </c>
      <c r="H195" s="29">
        <v>43831</v>
      </c>
      <c r="I195" s="490" t="s">
        <v>856</v>
      </c>
      <c r="J195" s="491"/>
      <c r="K195" s="491"/>
      <c r="L195" s="491" t="s">
        <v>857</v>
      </c>
      <c r="M195" s="508">
        <v>1</v>
      </c>
      <c r="N195" s="28">
        <v>6000</v>
      </c>
      <c r="O195" s="509">
        <v>0</v>
      </c>
      <c r="P195" s="510">
        <f t="shared" si="119"/>
        <v>6000</v>
      </c>
      <c r="Q195" s="507" t="s">
        <v>764</v>
      </c>
      <c r="R195" s="29">
        <v>44197</v>
      </c>
      <c r="T195" s="512">
        <f t="shared" si="120"/>
        <v>2020</v>
      </c>
      <c r="U195" s="512">
        <f t="shared" si="121"/>
        <v>2021</v>
      </c>
      <c r="W195" s="512" t="str">
        <f t="shared" si="122"/>
        <v>Exercice Fiscal 3</v>
      </c>
      <c r="X195" s="512" t="str">
        <f t="shared" si="123"/>
        <v>Exercice Fiscal 4</v>
      </c>
    </row>
    <row r="196" spans="1:24" ht="15" customHeight="1" x14ac:dyDescent="0.2">
      <c r="A196" s="490" t="s">
        <v>856</v>
      </c>
      <c r="B196" s="491" t="s">
        <v>857</v>
      </c>
      <c r="C196" s="507">
        <v>1</v>
      </c>
      <c r="D196" s="28">
        <v>6000</v>
      </c>
      <c r="E196" s="509">
        <v>0</v>
      </c>
      <c r="F196" s="510">
        <f t="shared" si="118"/>
        <v>6000</v>
      </c>
      <c r="G196" s="507" t="s">
        <v>764</v>
      </c>
      <c r="H196" s="29">
        <v>43831</v>
      </c>
      <c r="I196" s="490" t="s">
        <v>856</v>
      </c>
      <c r="J196" s="491"/>
      <c r="K196" s="491"/>
      <c r="L196" s="491" t="s">
        <v>857</v>
      </c>
      <c r="M196" s="508">
        <v>1</v>
      </c>
      <c r="N196" s="28">
        <v>6000</v>
      </c>
      <c r="O196" s="509">
        <v>0</v>
      </c>
      <c r="P196" s="510">
        <f t="shared" si="119"/>
        <v>6000</v>
      </c>
      <c r="Q196" s="507" t="s">
        <v>764</v>
      </c>
      <c r="R196" s="29">
        <v>44197</v>
      </c>
      <c r="T196" s="512">
        <f t="shared" si="120"/>
        <v>2020</v>
      </c>
      <c r="U196" s="512">
        <f t="shared" si="121"/>
        <v>2021</v>
      </c>
      <c r="W196" s="512" t="str">
        <f t="shared" si="122"/>
        <v>Exercice Fiscal 3</v>
      </c>
      <c r="X196" s="512" t="str">
        <f t="shared" si="123"/>
        <v>Exercice Fiscal 4</v>
      </c>
    </row>
    <row r="197" spans="1:24" ht="15" customHeight="1" x14ac:dyDescent="0.2">
      <c r="A197" s="490" t="s">
        <v>850</v>
      </c>
      <c r="B197" s="491" t="s">
        <v>846</v>
      </c>
      <c r="C197" s="507">
        <v>2</v>
      </c>
      <c r="D197" s="28">
        <v>4500</v>
      </c>
      <c r="E197" s="509">
        <v>0</v>
      </c>
      <c r="F197" s="510">
        <f t="shared" si="118"/>
        <v>9000</v>
      </c>
      <c r="G197" s="507" t="s">
        <v>764</v>
      </c>
      <c r="H197" s="29">
        <v>44562</v>
      </c>
      <c r="I197" s="490" t="s">
        <v>856</v>
      </c>
      <c r="J197" s="491"/>
      <c r="K197" s="491"/>
      <c r="L197" s="507" t="s">
        <v>857</v>
      </c>
      <c r="M197" s="507">
        <v>1</v>
      </c>
      <c r="N197" s="508">
        <v>6000</v>
      </c>
      <c r="O197" s="509">
        <v>0</v>
      </c>
      <c r="P197" s="510">
        <v>6000</v>
      </c>
      <c r="Q197" s="507" t="s">
        <v>764</v>
      </c>
      <c r="R197" s="29">
        <v>44562</v>
      </c>
      <c r="T197" s="512">
        <f t="shared" si="120"/>
        <v>2022</v>
      </c>
      <c r="U197" s="512">
        <f t="shared" si="121"/>
        <v>2022</v>
      </c>
      <c r="W197" s="512" t="str">
        <f t="shared" si="122"/>
        <v>Exercice Fiscal 5</v>
      </c>
      <c r="X197" s="512" t="str">
        <f t="shared" si="123"/>
        <v>Exercice Fiscal 5</v>
      </c>
    </row>
    <row r="198" spans="1:24" ht="15" customHeight="1" x14ac:dyDescent="0.2">
      <c r="A198" s="490" t="s">
        <v>850</v>
      </c>
      <c r="B198" s="491" t="s">
        <v>846</v>
      </c>
      <c r="C198" s="507">
        <v>2</v>
      </c>
      <c r="D198" s="28">
        <v>4500</v>
      </c>
      <c r="E198" s="509">
        <v>0</v>
      </c>
      <c r="F198" s="510">
        <f t="shared" si="118"/>
        <v>9000</v>
      </c>
      <c r="G198" s="507" t="s">
        <v>764</v>
      </c>
      <c r="H198" s="29">
        <v>44562</v>
      </c>
      <c r="I198" s="490" t="s">
        <v>856</v>
      </c>
      <c r="J198" s="491"/>
      <c r="K198" s="491"/>
      <c r="L198" s="507" t="s">
        <v>857</v>
      </c>
      <c r="M198" s="507">
        <v>1</v>
      </c>
      <c r="N198" s="508">
        <v>6000</v>
      </c>
      <c r="O198" s="509">
        <v>0</v>
      </c>
      <c r="P198" s="510">
        <v>6000</v>
      </c>
      <c r="Q198" s="507" t="s">
        <v>764</v>
      </c>
      <c r="R198" s="29">
        <v>44562</v>
      </c>
      <c r="T198" s="512">
        <f t="shared" si="120"/>
        <v>2022</v>
      </c>
      <c r="U198" s="512">
        <f t="shared" si="121"/>
        <v>2022</v>
      </c>
      <c r="W198" s="512" t="str">
        <f t="shared" si="122"/>
        <v>Exercice Fiscal 5</v>
      </c>
      <c r="X198" s="512" t="str">
        <f t="shared" si="123"/>
        <v>Exercice Fiscal 5</v>
      </c>
    </row>
    <row r="199" spans="1:24" ht="15" customHeight="1" x14ac:dyDescent="0.2">
      <c r="A199" s="490"/>
      <c r="B199" s="507"/>
      <c r="C199" s="507"/>
      <c r="D199" s="508"/>
      <c r="E199" s="509">
        <v>0</v>
      </c>
      <c r="F199" s="510">
        <f t="shared" si="118"/>
        <v>0</v>
      </c>
      <c r="G199" s="507" t="s">
        <v>764</v>
      </c>
      <c r="H199" s="29">
        <f t="shared" ref="H168:H203" si="124">$L$7</f>
        <v>42917</v>
      </c>
      <c r="I199" s="490" t="s">
        <v>864</v>
      </c>
      <c r="J199" s="491"/>
      <c r="K199" s="491"/>
      <c r="L199" s="507" t="s">
        <v>852</v>
      </c>
      <c r="M199" s="507">
        <v>1</v>
      </c>
      <c r="N199" s="508">
        <v>6000</v>
      </c>
      <c r="O199" s="509">
        <v>0</v>
      </c>
      <c r="P199" s="510">
        <v>6000</v>
      </c>
      <c r="Q199" s="507" t="s">
        <v>764</v>
      </c>
      <c r="R199" s="29">
        <v>44562</v>
      </c>
      <c r="T199" s="512">
        <f t="shared" si="120"/>
        <v>2017</v>
      </c>
      <c r="U199" s="512">
        <f t="shared" si="121"/>
        <v>2022</v>
      </c>
      <c r="W199" s="512" t="str">
        <f t="shared" si="122"/>
        <v>Exercice Fiscal 1</v>
      </c>
      <c r="X199" s="512" t="str">
        <f t="shared" si="123"/>
        <v>Exercice Fiscal 5</v>
      </c>
    </row>
    <row r="200" spans="1:24" ht="15" customHeight="1" x14ac:dyDescent="0.2">
      <c r="A200" s="490"/>
      <c r="B200" s="491"/>
      <c r="C200" s="508"/>
      <c r="D200" s="28"/>
      <c r="E200" s="509">
        <v>0</v>
      </c>
      <c r="F200" s="510">
        <f t="shared" si="118"/>
        <v>0</v>
      </c>
      <c r="G200" s="507" t="s">
        <v>764</v>
      </c>
      <c r="H200" s="29">
        <f t="shared" si="124"/>
        <v>42917</v>
      </c>
      <c r="I200" s="490" t="s">
        <v>864</v>
      </c>
      <c r="J200" s="491"/>
      <c r="K200" s="491"/>
      <c r="L200" s="507" t="s">
        <v>852</v>
      </c>
      <c r="M200" s="507">
        <v>1</v>
      </c>
      <c r="N200" s="508">
        <v>5000</v>
      </c>
      <c r="O200" s="509">
        <v>0</v>
      </c>
      <c r="P200" s="510">
        <v>5000</v>
      </c>
      <c r="Q200" s="507" t="s">
        <v>764</v>
      </c>
      <c r="R200" s="29">
        <v>44562</v>
      </c>
      <c r="T200" s="512">
        <f t="shared" si="120"/>
        <v>2017</v>
      </c>
      <c r="U200" s="512">
        <f t="shared" si="121"/>
        <v>2022</v>
      </c>
      <c r="W200" s="512" t="str">
        <f t="shared" si="122"/>
        <v>Exercice Fiscal 1</v>
      </c>
      <c r="X200" s="512" t="str">
        <f t="shared" si="123"/>
        <v>Exercice Fiscal 5</v>
      </c>
    </row>
    <row r="201" spans="1:24" ht="15" customHeight="1" x14ac:dyDescent="0.2">
      <c r="A201" s="490"/>
      <c r="B201" s="507"/>
      <c r="C201" s="507"/>
      <c r="D201" s="508"/>
      <c r="E201" s="509">
        <v>0</v>
      </c>
      <c r="F201" s="510">
        <f t="shared" si="118"/>
        <v>0</v>
      </c>
      <c r="G201" s="507" t="s">
        <v>764</v>
      </c>
      <c r="H201" s="29">
        <f t="shared" si="124"/>
        <v>42917</v>
      </c>
      <c r="I201" s="490" t="s">
        <v>864</v>
      </c>
      <c r="J201" s="491"/>
      <c r="K201" s="491"/>
      <c r="L201" s="507" t="s">
        <v>852</v>
      </c>
      <c r="M201" s="507">
        <v>1</v>
      </c>
      <c r="N201" s="508">
        <v>5000</v>
      </c>
      <c r="O201" s="509">
        <v>0</v>
      </c>
      <c r="P201" s="510">
        <v>5000</v>
      </c>
      <c r="Q201" s="507" t="s">
        <v>764</v>
      </c>
      <c r="R201" s="29">
        <v>44562</v>
      </c>
      <c r="T201" s="512">
        <f t="shared" si="120"/>
        <v>2017</v>
      </c>
      <c r="U201" s="512">
        <f t="shared" si="121"/>
        <v>2022</v>
      </c>
      <c r="W201" s="512" t="str">
        <f t="shared" si="122"/>
        <v>Exercice Fiscal 1</v>
      </c>
      <c r="X201" s="512" t="str">
        <f t="shared" si="123"/>
        <v>Exercice Fiscal 5</v>
      </c>
    </row>
    <row r="202" spans="1:24" ht="15" customHeight="1" x14ac:dyDescent="0.2">
      <c r="A202" s="490"/>
      <c r="B202" s="491"/>
      <c r="C202" s="508"/>
      <c r="D202" s="28"/>
      <c r="E202" s="509">
        <v>0</v>
      </c>
      <c r="F202" s="510">
        <f t="shared" si="118"/>
        <v>0</v>
      </c>
      <c r="G202" s="507" t="s">
        <v>764</v>
      </c>
      <c r="H202" s="29">
        <f t="shared" si="124"/>
        <v>42917</v>
      </c>
      <c r="I202" s="490"/>
      <c r="J202" s="491"/>
      <c r="K202" s="491"/>
      <c r="L202" s="507"/>
      <c r="M202" s="507"/>
      <c r="N202" s="508"/>
      <c r="O202" s="509">
        <v>0</v>
      </c>
      <c r="P202" s="510">
        <f t="shared" ref="P168:P203" si="125">M202*N202*(1+O202)</f>
        <v>0</v>
      </c>
      <c r="Q202" s="507" t="s">
        <v>764</v>
      </c>
      <c r="R202" s="29">
        <f t="shared" ref="R202:R203" si="126">$L$7</f>
        <v>42917</v>
      </c>
      <c r="T202" s="512">
        <f t="shared" si="120"/>
        <v>2017</v>
      </c>
      <c r="U202" s="512">
        <f t="shared" si="121"/>
        <v>2017</v>
      </c>
      <c r="W202" s="512" t="str">
        <f t="shared" si="122"/>
        <v>Exercice Fiscal 1</v>
      </c>
      <c r="X202" s="512" t="str">
        <f t="shared" si="123"/>
        <v>Exercice Fiscal 1</v>
      </c>
    </row>
    <row r="203" spans="1:24" ht="15" customHeight="1" x14ac:dyDescent="0.2">
      <c r="A203" s="490"/>
      <c r="B203" s="507"/>
      <c r="C203" s="507"/>
      <c r="D203" s="508"/>
      <c r="E203" s="509">
        <v>0</v>
      </c>
      <c r="F203" s="510">
        <f t="shared" si="118"/>
        <v>0</v>
      </c>
      <c r="G203" s="507" t="s">
        <v>764</v>
      </c>
      <c r="H203" s="29">
        <f t="shared" si="124"/>
        <v>42917</v>
      </c>
      <c r="I203" s="490"/>
      <c r="J203" s="491"/>
      <c r="K203" s="491"/>
      <c r="L203" s="507"/>
      <c r="M203" s="507"/>
      <c r="N203" s="508"/>
      <c r="O203" s="509">
        <v>0</v>
      </c>
      <c r="P203" s="510">
        <f t="shared" si="125"/>
        <v>0</v>
      </c>
      <c r="Q203" s="507" t="s">
        <v>764</v>
      </c>
      <c r="R203" s="29">
        <f t="shared" si="126"/>
        <v>42917</v>
      </c>
      <c r="T203" s="512">
        <f t="shared" si="120"/>
        <v>2017</v>
      </c>
      <c r="U203" s="512">
        <f t="shared" si="121"/>
        <v>2017</v>
      </c>
      <c r="W203" s="512" t="str">
        <f t="shared" si="122"/>
        <v>Exercice Fiscal 1</v>
      </c>
      <c r="X203" s="512" t="str">
        <f t="shared" si="123"/>
        <v>Exercice Fiscal 1</v>
      </c>
    </row>
    <row r="204" spans="1:24" ht="15" customHeight="1" x14ac:dyDescent="0.2">
      <c r="A204" s="490" t="s">
        <v>11</v>
      </c>
      <c r="B204" s="491"/>
      <c r="C204" s="491"/>
      <c r="D204" s="491"/>
      <c r="E204" s="491"/>
      <c r="F204" s="491"/>
      <c r="G204" s="491"/>
      <c r="H204" s="104">
        <v>0.01</v>
      </c>
      <c r="I204" s="490" t="s">
        <v>11</v>
      </c>
      <c r="J204" s="491"/>
      <c r="K204" s="491"/>
      <c r="L204" s="491"/>
      <c r="M204" s="491"/>
      <c r="N204" s="491"/>
      <c r="O204" s="491"/>
      <c r="P204" s="491"/>
      <c r="Q204" s="491"/>
      <c r="R204" s="104">
        <v>0.01</v>
      </c>
    </row>
    <row r="205" spans="1:24" ht="15" customHeight="1" x14ac:dyDescent="0.2">
      <c r="A205" s="490" t="s">
        <v>35</v>
      </c>
      <c r="B205" s="491"/>
      <c r="C205" s="491"/>
      <c r="D205" s="491"/>
      <c r="E205" s="491"/>
      <c r="F205" s="491"/>
      <c r="G205" s="491"/>
      <c r="H205" s="104">
        <v>0.5</v>
      </c>
      <c r="I205" s="490" t="s">
        <v>35</v>
      </c>
      <c r="J205" s="491"/>
      <c r="K205" s="491"/>
      <c r="L205" s="491"/>
      <c r="M205" s="491"/>
      <c r="N205" s="491"/>
      <c r="O205" s="491"/>
      <c r="P205" s="491"/>
      <c r="Q205" s="491"/>
      <c r="R205" s="104">
        <v>0.5</v>
      </c>
    </row>
    <row r="206" spans="1:24" ht="15" customHeight="1" x14ac:dyDescent="0.2">
      <c r="A206" s="526" t="s">
        <v>758</v>
      </c>
      <c r="B206" s="526"/>
      <c r="C206" s="526"/>
      <c r="D206" s="526"/>
      <c r="E206" s="526"/>
      <c r="F206" s="526"/>
      <c r="G206" s="526"/>
      <c r="H206" s="527">
        <v>0.2</v>
      </c>
      <c r="I206" s="526" t="s">
        <v>758</v>
      </c>
      <c r="J206" s="526"/>
      <c r="K206" s="526"/>
      <c r="L206" s="526"/>
      <c r="M206" s="526"/>
      <c r="N206" s="526"/>
      <c r="O206" s="526"/>
      <c r="P206" s="526"/>
      <c r="Q206" s="526"/>
      <c r="R206" s="527">
        <v>0.2</v>
      </c>
    </row>
    <row r="207" spans="1:24" ht="15" customHeight="1" x14ac:dyDescent="0.2">
      <c r="A207" s="1" t="s">
        <v>159</v>
      </c>
    </row>
    <row r="208" spans="1:24" ht="15" customHeight="1" x14ac:dyDescent="0.2">
      <c r="A208" s="115" t="s">
        <v>155</v>
      </c>
      <c r="B208" s="115"/>
    </row>
    <row r="209" spans="1:80" ht="15" customHeight="1" x14ac:dyDescent="0.2">
      <c r="A209" s="115"/>
      <c r="B209" s="115"/>
    </row>
    <row r="210" spans="1:80" ht="13.5" customHeight="1" thickBot="1" x14ac:dyDescent="0.25">
      <c r="C210" s="717" t="str">
        <f>+CONCATENATE($C$12," - ",$C$13)</f>
        <v>Année 1 - 2017</v>
      </c>
      <c r="D210" s="717"/>
      <c r="E210" s="718"/>
      <c r="F210" s="718"/>
      <c r="G210" s="718"/>
      <c r="H210" s="718"/>
      <c r="I210" s="718"/>
      <c r="J210" s="718"/>
      <c r="K210" s="718"/>
      <c r="L210" s="718"/>
      <c r="M210" s="718"/>
      <c r="N210" s="718"/>
      <c r="O210" s="266" t="str">
        <f>+CONCATENATE("TOTAL - ",$C$13)</f>
        <v>TOTAL - 2017</v>
      </c>
      <c r="P210" s="717" t="str">
        <f>+CONCATENATE($E$12," - ",$E$13)</f>
        <v>Année 2 - 2018</v>
      </c>
      <c r="Q210" s="717"/>
      <c r="R210" s="718"/>
      <c r="S210" s="718"/>
      <c r="T210" s="718"/>
      <c r="U210" s="718"/>
      <c r="V210" s="718"/>
      <c r="W210" s="718"/>
      <c r="X210" s="718"/>
      <c r="Y210" s="718"/>
      <c r="Z210" s="718"/>
      <c r="AA210" s="718"/>
      <c r="AB210" s="266" t="str">
        <f>+CONCATENATE("TOTAL - ",$E$13)</f>
        <v>TOTAL - 2018</v>
      </c>
      <c r="AC210" s="717" t="str">
        <f>+CONCATENATE($G$12," - ",$G$13)</f>
        <v>Année 3 - 2019</v>
      </c>
      <c r="AD210" s="717"/>
      <c r="AE210" s="718"/>
      <c r="AF210" s="718"/>
      <c r="AG210" s="718"/>
      <c r="AH210" s="718"/>
      <c r="AI210" s="718"/>
      <c r="AJ210" s="718"/>
      <c r="AK210" s="718"/>
      <c r="AL210" s="718"/>
      <c r="AM210" s="718"/>
      <c r="AN210" s="718"/>
      <c r="AO210" s="266" t="str">
        <f>+CONCATENATE("TOTAL - ",$G$13)</f>
        <v>TOTAL - 2019</v>
      </c>
      <c r="AP210" s="717" t="str">
        <f>+CONCATENATE($I$12," - ",$I$13)</f>
        <v>Année 4 - 2020</v>
      </c>
      <c r="AQ210" s="717"/>
      <c r="AR210" s="718"/>
      <c r="AS210" s="718"/>
      <c r="AT210" s="718"/>
      <c r="AU210" s="718"/>
      <c r="AV210" s="718"/>
      <c r="AW210" s="718"/>
      <c r="AX210" s="718"/>
      <c r="AY210" s="718"/>
      <c r="AZ210" s="718"/>
      <c r="BA210" s="718"/>
      <c r="BB210" s="266" t="str">
        <f>+CONCATENATE("TOTAL - ",$I$13)</f>
        <v>TOTAL - 2020</v>
      </c>
      <c r="BC210" s="717" t="str">
        <f>+CONCATENATE($K$12," - ",$K$13)</f>
        <v>Année 5 - 2021</v>
      </c>
      <c r="BD210" s="717"/>
      <c r="BE210" s="718"/>
      <c r="BF210" s="718"/>
      <c r="BG210" s="718"/>
      <c r="BH210" s="718"/>
      <c r="BI210" s="718"/>
      <c r="BJ210" s="718"/>
      <c r="BK210" s="718"/>
      <c r="BL210" s="718"/>
      <c r="BM210" s="718"/>
      <c r="BN210" s="718"/>
      <c r="BO210" s="266" t="str">
        <f>+CONCATENATE("TOTAL - ",$K$13)</f>
        <v>TOTAL - 2021</v>
      </c>
      <c r="BP210" s="717" t="str">
        <f>+CONCATENATE($M$12," - ",$M$13)</f>
        <v>Année 6 - 2022</v>
      </c>
      <c r="BQ210" s="717"/>
      <c r="BR210" s="718"/>
      <c r="BS210" s="718"/>
      <c r="BT210" s="718"/>
      <c r="BU210" s="718"/>
      <c r="BV210" s="718"/>
      <c r="BW210" s="718"/>
      <c r="BX210" s="718"/>
      <c r="BY210" s="718"/>
      <c r="BZ210" s="718"/>
      <c r="CA210" s="718"/>
      <c r="CB210" s="529" t="s">
        <v>763</v>
      </c>
    </row>
    <row r="211" spans="1:80" ht="13.5" customHeight="1" thickTop="1" thickBot="1" x14ac:dyDescent="0.25">
      <c r="C211" s="267" t="str">
        <f>+CONCATENATE("1/",$C$13)</f>
        <v>1/2017</v>
      </c>
      <c r="D211" s="267" t="str">
        <f>+CONCATENATE("2/",$C$13)</f>
        <v>2/2017</v>
      </c>
      <c r="E211" s="267" t="str">
        <f>+CONCATENATE("3/",$C$13)</f>
        <v>3/2017</v>
      </c>
      <c r="F211" s="267" t="str">
        <f>+CONCATENATE("4/",$C$13)</f>
        <v>4/2017</v>
      </c>
      <c r="G211" s="267" t="str">
        <f>+CONCATENATE("5/",$C$13)</f>
        <v>5/2017</v>
      </c>
      <c r="H211" s="267" t="str">
        <f>+CONCATENATE("6/",$C$13)</f>
        <v>6/2017</v>
      </c>
      <c r="I211" s="267" t="str">
        <f>+CONCATENATE("7/",$C$13)</f>
        <v>7/2017</v>
      </c>
      <c r="J211" s="267" t="str">
        <f>+CONCATENATE("8/",$C$13)</f>
        <v>8/2017</v>
      </c>
      <c r="K211" s="267" t="str">
        <f>+CONCATENATE("9/",$C$13)</f>
        <v>9/2017</v>
      </c>
      <c r="L211" s="267" t="str">
        <f>+CONCATENATE("10/",$C$13)</f>
        <v>10/2017</v>
      </c>
      <c r="M211" s="267" t="str">
        <f>+CONCATENATE("11/",$C$13)</f>
        <v>11/2017</v>
      </c>
      <c r="N211" s="267" t="str">
        <f>+CONCATENATE("12/",$C$13)</f>
        <v>12/2017</v>
      </c>
      <c r="O211" s="266" t="str">
        <f>$C$14</f>
        <v>6 mois</v>
      </c>
      <c r="P211" s="267" t="str">
        <f>+CONCATENATE("1/",$E$13)</f>
        <v>1/2018</v>
      </c>
      <c r="Q211" s="267" t="str">
        <f>+CONCATENATE("2/",$E$13)</f>
        <v>2/2018</v>
      </c>
      <c r="R211" s="267" t="str">
        <f>+CONCATENATE("3/",$E$13)</f>
        <v>3/2018</v>
      </c>
      <c r="S211" s="267" t="str">
        <f>+CONCATENATE("4/",$E$13)</f>
        <v>4/2018</v>
      </c>
      <c r="T211" s="267" t="str">
        <f>+CONCATENATE("5/",$E$13)</f>
        <v>5/2018</v>
      </c>
      <c r="U211" s="267" t="str">
        <f>+CONCATENATE("6/",$E$13)</f>
        <v>6/2018</v>
      </c>
      <c r="V211" s="267" t="str">
        <f>+CONCATENATE("7/",$E$13)</f>
        <v>7/2018</v>
      </c>
      <c r="W211" s="267" t="str">
        <f>+CONCATENATE("8/",$E$13)</f>
        <v>8/2018</v>
      </c>
      <c r="X211" s="267" t="str">
        <f>+CONCATENATE("9/",$E$13)</f>
        <v>9/2018</v>
      </c>
      <c r="Y211" s="267" t="str">
        <f>+CONCATENATE("10/",$E$13)</f>
        <v>10/2018</v>
      </c>
      <c r="Z211" s="267" t="str">
        <f>+CONCATENATE("11/",$E$13)</f>
        <v>11/2018</v>
      </c>
      <c r="AA211" s="267" t="str">
        <f>+CONCATENATE("12/",$E$13)</f>
        <v>12/2018</v>
      </c>
      <c r="AB211" s="266" t="str">
        <f>$E$14</f>
        <v>12 mois</v>
      </c>
      <c r="AC211" s="267" t="str">
        <f>+CONCATENATE("1/",$G$13)</f>
        <v>1/2019</v>
      </c>
      <c r="AD211" s="267" t="str">
        <f>+CONCATENATE("2/",$G$13)</f>
        <v>2/2019</v>
      </c>
      <c r="AE211" s="267" t="str">
        <f>+CONCATENATE("3/",$G$13)</f>
        <v>3/2019</v>
      </c>
      <c r="AF211" s="267" t="str">
        <f>+CONCATENATE("4/",$G$13)</f>
        <v>4/2019</v>
      </c>
      <c r="AG211" s="267" t="str">
        <f>+CONCATENATE("5/",$G$13)</f>
        <v>5/2019</v>
      </c>
      <c r="AH211" s="267" t="str">
        <f>+CONCATENATE("6/",$G$13)</f>
        <v>6/2019</v>
      </c>
      <c r="AI211" s="267" t="str">
        <f>+CONCATENATE("7/",$G$13)</f>
        <v>7/2019</v>
      </c>
      <c r="AJ211" s="267" t="str">
        <f>+CONCATENATE("8/",$G$13)</f>
        <v>8/2019</v>
      </c>
      <c r="AK211" s="267" t="str">
        <f>+CONCATENATE("9/",$G$13)</f>
        <v>9/2019</v>
      </c>
      <c r="AL211" s="267" t="str">
        <f>+CONCATENATE("10/",$G$13)</f>
        <v>10/2019</v>
      </c>
      <c r="AM211" s="267" t="str">
        <f>+CONCATENATE("11/",$G$13)</f>
        <v>11/2019</v>
      </c>
      <c r="AN211" s="267" t="str">
        <f>+CONCATENATE("12/",$G$13)</f>
        <v>12/2019</v>
      </c>
      <c r="AO211" s="266" t="str">
        <f>$G$14</f>
        <v>12 mois</v>
      </c>
      <c r="AP211" s="267" t="str">
        <f>+CONCATENATE("1/",$I$13)</f>
        <v>1/2020</v>
      </c>
      <c r="AQ211" s="267" t="str">
        <f>+CONCATENATE("2/",$I$13)</f>
        <v>2/2020</v>
      </c>
      <c r="AR211" s="267" t="str">
        <f>+CONCATENATE("3/",$I$13)</f>
        <v>3/2020</v>
      </c>
      <c r="AS211" s="267" t="str">
        <f>+CONCATENATE("4/",$I$13)</f>
        <v>4/2020</v>
      </c>
      <c r="AT211" s="267" t="str">
        <f>+CONCATENATE("5/",$I$13)</f>
        <v>5/2020</v>
      </c>
      <c r="AU211" s="267" t="str">
        <f>+CONCATENATE("6/",$I$13)</f>
        <v>6/2020</v>
      </c>
      <c r="AV211" s="267" t="str">
        <f>+CONCATENATE("7/",$I$13)</f>
        <v>7/2020</v>
      </c>
      <c r="AW211" s="267" t="str">
        <f>+CONCATENATE("8/",$I$13)</f>
        <v>8/2020</v>
      </c>
      <c r="AX211" s="267" t="str">
        <f>+CONCATENATE("9/",$I$13)</f>
        <v>9/2020</v>
      </c>
      <c r="AY211" s="267" t="str">
        <f>+CONCATENATE("10/",$I$13)</f>
        <v>10/2020</v>
      </c>
      <c r="AZ211" s="267" t="str">
        <f>+CONCATENATE("11/",$I$13)</f>
        <v>11/2020</v>
      </c>
      <c r="BA211" s="267" t="str">
        <f>+CONCATENATE("12/",$I$13)</f>
        <v>12/2020</v>
      </c>
      <c r="BB211" s="266" t="str">
        <f>$I$14</f>
        <v>12 mois</v>
      </c>
      <c r="BC211" s="267" t="str">
        <f>+CONCATENATE("1/",$K$13)</f>
        <v>1/2021</v>
      </c>
      <c r="BD211" s="267" t="str">
        <f>+CONCATENATE("2/",$K$13)</f>
        <v>2/2021</v>
      </c>
      <c r="BE211" s="267" t="str">
        <f>+CONCATENATE("3/",$K$13)</f>
        <v>3/2021</v>
      </c>
      <c r="BF211" s="267" t="str">
        <f>+CONCATENATE("4/",$K$13)</f>
        <v>4/2021</v>
      </c>
      <c r="BG211" s="267" t="str">
        <f>+CONCATENATE("5/",$K$13)</f>
        <v>5/2021</v>
      </c>
      <c r="BH211" s="267" t="str">
        <f>+CONCATENATE("6/",$K$13)</f>
        <v>6/2021</v>
      </c>
      <c r="BI211" s="267" t="str">
        <f>+CONCATENATE("7/",$K$13)</f>
        <v>7/2021</v>
      </c>
      <c r="BJ211" s="267" t="str">
        <f>+CONCATENATE("8/",$K$13)</f>
        <v>8/2021</v>
      </c>
      <c r="BK211" s="267" t="str">
        <f>+CONCATENATE("9/",$K$13)</f>
        <v>9/2021</v>
      </c>
      <c r="BL211" s="267" t="str">
        <f>+CONCATENATE("10/",$K$13)</f>
        <v>10/2021</v>
      </c>
      <c r="BM211" s="267" t="str">
        <f>+CONCATENATE("11/",$K$13)</f>
        <v>11/2021</v>
      </c>
      <c r="BN211" s="267" t="str">
        <f>+CONCATENATE("12/",$K$13)</f>
        <v>12/2021</v>
      </c>
      <c r="BO211" s="266" t="str">
        <f>$K$14</f>
        <v>12 mois</v>
      </c>
      <c r="BP211" s="267" t="str">
        <f>+CONCATENATE("1/",$M$13)</f>
        <v>1/2022</v>
      </c>
      <c r="BQ211" s="267" t="str">
        <f>+CONCATENATE("2/",$M$13)</f>
        <v>2/2022</v>
      </c>
      <c r="BR211" s="267" t="str">
        <f>+CONCATENATE("3/",$M$13)</f>
        <v>3/2022</v>
      </c>
      <c r="BS211" s="267" t="str">
        <f>+CONCATENATE("4/",$M$13)</f>
        <v>4/2022</v>
      </c>
      <c r="BT211" s="267" t="str">
        <f>+CONCATENATE("5/",$M$13)</f>
        <v>5/2022</v>
      </c>
      <c r="BU211" s="267" t="str">
        <f>+CONCATENATE("6/",$M$13)</f>
        <v>6/2022</v>
      </c>
      <c r="BV211" s="267" t="str">
        <f>+CONCATENATE("7/",$M$13)</f>
        <v>7/2022</v>
      </c>
      <c r="BW211" s="267" t="str">
        <f>+CONCATENATE("8/",$M$13)</f>
        <v>8/2022</v>
      </c>
      <c r="BX211" s="267" t="str">
        <f>+CONCATENATE("9/",$M$13)</f>
        <v>9/2022</v>
      </c>
      <c r="BY211" s="267" t="str">
        <f>+CONCATENATE("10/",$M$13)</f>
        <v>10/2022</v>
      </c>
      <c r="BZ211" s="267" t="str">
        <f>+CONCATENATE("11/",$M$13)</f>
        <v>11/2022</v>
      </c>
      <c r="CA211" s="267" t="str">
        <f>+CONCATENATE("12/",$M$13)</f>
        <v>12/2022</v>
      </c>
      <c r="CB211" s="455" t="s">
        <v>118</v>
      </c>
    </row>
    <row r="212" spans="1:80" ht="21.6" customHeight="1" thickTop="1" x14ac:dyDescent="0.2">
      <c r="A212" s="8"/>
      <c r="B212" s="620" t="s">
        <v>749</v>
      </c>
      <c r="O212" s="20"/>
      <c r="AB212" s="20"/>
      <c r="AO212" s="20"/>
      <c r="BB212" s="20"/>
      <c r="BO212" s="20"/>
      <c r="CB212" s="20"/>
    </row>
    <row r="213" spans="1:80" ht="15" customHeight="1" x14ac:dyDescent="0.2">
      <c r="A213" s="729" t="s">
        <v>861</v>
      </c>
      <c r="B213" s="730"/>
      <c r="C213" s="264">
        <v>0</v>
      </c>
      <c r="D213" s="264">
        <v>0</v>
      </c>
      <c r="E213" s="264">
        <v>0</v>
      </c>
      <c r="F213" s="264">
        <v>0</v>
      </c>
      <c r="G213" s="264">
        <v>0</v>
      </c>
      <c r="H213" s="264">
        <v>0</v>
      </c>
      <c r="I213" s="264">
        <v>0</v>
      </c>
      <c r="J213" s="264">
        <v>0</v>
      </c>
      <c r="K213" s="264">
        <v>12000</v>
      </c>
      <c r="L213" s="264">
        <v>12000</v>
      </c>
      <c r="M213" s="264">
        <v>12000</v>
      </c>
      <c r="N213" s="264">
        <v>12000</v>
      </c>
      <c r="O213" s="24">
        <f>SUM(C213:N213)</f>
        <v>48000</v>
      </c>
      <c r="P213" s="264">
        <v>12000</v>
      </c>
      <c r="Q213" s="264">
        <v>12000</v>
      </c>
      <c r="R213" s="264">
        <v>12000</v>
      </c>
      <c r="S213" s="264">
        <v>12000</v>
      </c>
      <c r="T213" s="264">
        <v>12000</v>
      </c>
      <c r="U213" s="264">
        <v>12000</v>
      </c>
      <c r="V213" s="264">
        <v>12000</v>
      </c>
      <c r="W213" s="264">
        <v>12000</v>
      </c>
      <c r="X213" s="264">
        <v>12000</v>
      </c>
      <c r="Y213" s="264">
        <v>12000</v>
      </c>
      <c r="Z213" s="264">
        <v>12000</v>
      </c>
      <c r="AA213" s="264">
        <v>12000</v>
      </c>
      <c r="AB213" s="24">
        <f>SUM(P213:AA213)</f>
        <v>144000</v>
      </c>
      <c r="AC213" s="264">
        <v>20000</v>
      </c>
      <c r="AD213" s="264">
        <v>20000</v>
      </c>
      <c r="AE213" s="264">
        <v>20000</v>
      </c>
      <c r="AF213" s="264">
        <v>20000</v>
      </c>
      <c r="AG213" s="264">
        <v>20000</v>
      </c>
      <c r="AH213" s="264">
        <v>20000</v>
      </c>
      <c r="AI213" s="264">
        <v>20000</v>
      </c>
      <c r="AJ213" s="264">
        <v>20000</v>
      </c>
      <c r="AK213" s="264">
        <v>20000</v>
      </c>
      <c r="AL213" s="264">
        <v>20000</v>
      </c>
      <c r="AM213" s="264">
        <v>20000</v>
      </c>
      <c r="AN213" s="264">
        <v>20000</v>
      </c>
      <c r="AO213" s="24">
        <f>SUM(AC213:AN213)</f>
        <v>240000</v>
      </c>
      <c r="AP213" s="264">
        <v>20000</v>
      </c>
      <c r="AQ213" s="264">
        <v>20000</v>
      </c>
      <c r="AR213" s="264">
        <v>20000</v>
      </c>
      <c r="AS213" s="264">
        <v>20000</v>
      </c>
      <c r="AT213" s="264">
        <v>20000</v>
      </c>
      <c r="AU213" s="264">
        <v>20000</v>
      </c>
      <c r="AV213" s="264">
        <v>20000</v>
      </c>
      <c r="AW213" s="264">
        <v>20000</v>
      </c>
      <c r="AX213" s="264">
        <v>20000</v>
      </c>
      <c r="AY213" s="264">
        <v>20000</v>
      </c>
      <c r="AZ213" s="264">
        <v>20000</v>
      </c>
      <c r="BA213" s="264">
        <v>20000</v>
      </c>
      <c r="BB213" s="24">
        <f>SUM(AP213:BA213)</f>
        <v>240000</v>
      </c>
      <c r="BC213" s="264">
        <v>20000</v>
      </c>
      <c r="BD213" s="264">
        <v>20000</v>
      </c>
      <c r="BE213" s="264">
        <v>20000</v>
      </c>
      <c r="BF213" s="264">
        <v>20000</v>
      </c>
      <c r="BG213" s="264">
        <v>20000</v>
      </c>
      <c r="BH213" s="264">
        <v>20000</v>
      </c>
      <c r="BI213" s="264">
        <v>20000</v>
      </c>
      <c r="BJ213" s="264">
        <v>20000</v>
      </c>
      <c r="BK213" s="264">
        <v>20000</v>
      </c>
      <c r="BL213" s="264">
        <v>20000</v>
      </c>
      <c r="BM213" s="264">
        <v>20000</v>
      </c>
      <c r="BN213" s="264">
        <v>20000</v>
      </c>
      <c r="BO213" s="24">
        <f>SUM(BC213:BN213)</f>
        <v>240000</v>
      </c>
      <c r="BP213" s="264">
        <v>28000</v>
      </c>
      <c r="BQ213" s="264">
        <v>28000</v>
      </c>
      <c r="BR213" s="264">
        <v>28000</v>
      </c>
      <c r="BS213" s="264">
        <v>28000</v>
      </c>
      <c r="BT213" s="264">
        <v>28000</v>
      </c>
      <c r="BU213" s="264">
        <v>28000</v>
      </c>
      <c r="BV213" s="264">
        <v>28000</v>
      </c>
      <c r="BW213" s="264">
        <v>28000</v>
      </c>
      <c r="BX213" s="264">
        <v>28000</v>
      </c>
      <c r="BY213" s="264">
        <v>28000</v>
      </c>
      <c r="BZ213" s="264">
        <v>28000</v>
      </c>
      <c r="CA213" s="264">
        <v>28000</v>
      </c>
      <c r="CB213" s="24">
        <f>SUM(BP213:CA213)</f>
        <v>336000</v>
      </c>
    </row>
    <row r="214" spans="1:80" ht="15" customHeight="1" x14ac:dyDescent="0.2">
      <c r="A214" s="618" t="s">
        <v>151</v>
      </c>
      <c r="B214" s="619">
        <v>0</v>
      </c>
      <c r="C214" s="264">
        <v>0</v>
      </c>
      <c r="D214" s="264">
        <v>0</v>
      </c>
      <c r="E214" s="264">
        <v>0</v>
      </c>
      <c r="F214" s="264">
        <v>0</v>
      </c>
      <c r="G214" s="264">
        <v>0</v>
      </c>
      <c r="H214" s="264">
        <v>0</v>
      </c>
      <c r="I214" s="264">
        <v>0</v>
      </c>
      <c r="J214" s="264">
        <v>0</v>
      </c>
      <c r="K214" s="264">
        <v>0</v>
      </c>
      <c r="L214" s="264">
        <v>0</v>
      </c>
      <c r="M214" s="264">
        <v>0</v>
      </c>
      <c r="N214" s="264">
        <v>0</v>
      </c>
      <c r="O214" s="24">
        <f>SUM(C214:N214)</f>
        <v>0</v>
      </c>
      <c r="P214" s="264">
        <v>0</v>
      </c>
      <c r="Q214" s="264">
        <v>0</v>
      </c>
      <c r="R214" s="264">
        <v>0</v>
      </c>
      <c r="S214" s="264">
        <v>0</v>
      </c>
      <c r="T214" s="264">
        <v>0</v>
      </c>
      <c r="U214" s="264">
        <v>0</v>
      </c>
      <c r="V214" s="264">
        <v>0</v>
      </c>
      <c r="W214" s="264">
        <v>0</v>
      </c>
      <c r="X214" s="264">
        <v>0</v>
      </c>
      <c r="Y214" s="264">
        <v>0</v>
      </c>
      <c r="Z214" s="264">
        <v>0</v>
      </c>
      <c r="AA214" s="264">
        <v>0</v>
      </c>
      <c r="AB214" s="24">
        <f>SUM(P214:AA214)</f>
        <v>0</v>
      </c>
      <c r="AC214" s="264">
        <v>0</v>
      </c>
      <c r="AD214" s="264">
        <v>0</v>
      </c>
      <c r="AE214" s="264">
        <v>0</v>
      </c>
      <c r="AF214" s="264">
        <v>0</v>
      </c>
      <c r="AG214" s="264">
        <v>0</v>
      </c>
      <c r="AH214" s="264">
        <v>0</v>
      </c>
      <c r="AI214" s="264">
        <v>0</v>
      </c>
      <c r="AJ214" s="264">
        <v>0</v>
      </c>
      <c r="AK214" s="264">
        <v>0</v>
      </c>
      <c r="AL214" s="264">
        <v>0</v>
      </c>
      <c r="AM214" s="264">
        <v>0</v>
      </c>
      <c r="AN214" s="264">
        <v>0</v>
      </c>
      <c r="AO214" s="24">
        <f>SUM(AC214:AN214)</f>
        <v>0</v>
      </c>
      <c r="AP214" s="264">
        <v>0</v>
      </c>
      <c r="AQ214" s="264">
        <v>0</v>
      </c>
      <c r="AR214" s="264">
        <v>0</v>
      </c>
      <c r="AS214" s="264">
        <v>0</v>
      </c>
      <c r="AT214" s="264">
        <v>0</v>
      </c>
      <c r="AU214" s="264">
        <v>0</v>
      </c>
      <c r="AV214" s="264">
        <v>0</v>
      </c>
      <c r="AW214" s="264">
        <v>0</v>
      </c>
      <c r="AX214" s="264">
        <v>0</v>
      </c>
      <c r="AY214" s="264">
        <v>0</v>
      </c>
      <c r="AZ214" s="264">
        <v>0</v>
      </c>
      <c r="BA214" s="264">
        <v>0</v>
      </c>
      <c r="BB214" s="24">
        <f>SUM(AP214:BA214)</f>
        <v>0</v>
      </c>
      <c r="BC214" s="264">
        <v>0</v>
      </c>
      <c r="BD214" s="264">
        <v>0</v>
      </c>
      <c r="BE214" s="264">
        <v>0</v>
      </c>
      <c r="BF214" s="264">
        <v>0</v>
      </c>
      <c r="BG214" s="264">
        <v>0</v>
      </c>
      <c r="BH214" s="264">
        <v>0</v>
      </c>
      <c r="BI214" s="264">
        <v>0</v>
      </c>
      <c r="BJ214" s="264">
        <v>0</v>
      </c>
      <c r="BK214" s="264">
        <v>0</v>
      </c>
      <c r="BL214" s="264">
        <v>0</v>
      </c>
      <c r="BM214" s="264">
        <v>0</v>
      </c>
      <c r="BN214" s="264">
        <v>0</v>
      </c>
      <c r="BO214" s="24">
        <f>SUM(BC214:BN214)</f>
        <v>0</v>
      </c>
      <c r="BP214" s="264">
        <v>0</v>
      </c>
      <c r="BQ214" s="264">
        <v>0</v>
      </c>
      <c r="BR214" s="264">
        <v>0</v>
      </c>
      <c r="BS214" s="264">
        <v>0</v>
      </c>
      <c r="BT214" s="264">
        <v>0</v>
      </c>
      <c r="BU214" s="264">
        <v>0</v>
      </c>
      <c r="BV214" s="264">
        <v>0</v>
      </c>
      <c r="BW214" s="264">
        <v>0</v>
      </c>
      <c r="BX214" s="264">
        <v>0</v>
      </c>
      <c r="BY214" s="264">
        <v>0</v>
      </c>
      <c r="BZ214" s="264">
        <v>0</v>
      </c>
      <c r="CA214" s="264">
        <v>0</v>
      </c>
      <c r="CB214" s="24">
        <f>SUM(BP214:CA214)</f>
        <v>0</v>
      </c>
    </row>
    <row r="215" spans="1:80" ht="15" customHeight="1" x14ac:dyDescent="0.2">
      <c r="A215" s="618" t="s">
        <v>153</v>
      </c>
      <c r="B215" s="619">
        <v>0</v>
      </c>
      <c r="C215" s="264">
        <v>0</v>
      </c>
      <c r="D215" s="264">
        <v>0</v>
      </c>
      <c r="E215" s="264">
        <v>0</v>
      </c>
      <c r="F215" s="264">
        <v>0</v>
      </c>
      <c r="G215" s="264">
        <v>0</v>
      </c>
      <c r="H215" s="264">
        <v>0</v>
      </c>
      <c r="I215" s="264">
        <v>0</v>
      </c>
      <c r="J215" s="264">
        <v>0</v>
      </c>
      <c r="K215" s="264">
        <v>0</v>
      </c>
      <c r="L215" s="264">
        <v>0</v>
      </c>
      <c r="M215" s="264">
        <v>0</v>
      </c>
      <c r="N215" s="264">
        <v>0</v>
      </c>
      <c r="O215" s="24">
        <f>SUM(C215:N215)</f>
        <v>0</v>
      </c>
      <c r="P215" s="264">
        <v>0</v>
      </c>
      <c r="Q215" s="264">
        <v>0</v>
      </c>
      <c r="R215" s="264">
        <v>0</v>
      </c>
      <c r="S215" s="264">
        <v>0</v>
      </c>
      <c r="T215" s="264">
        <v>0</v>
      </c>
      <c r="U215" s="264">
        <v>0</v>
      </c>
      <c r="V215" s="264">
        <v>0</v>
      </c>
      <c r="W215" s="264">
        <v>0</v>
      </c>
      <c r="X215" s="264">
        <v>0</v>
      </c>
      <c r="Y215" s="264">
        <v>0</v>
      </c>
      <c r="Z215" s="264">
        <v>0</v>
      </c>
      <c r="AA215" s="264">
        <v>0</v>
      </c>
      <c r="AB215" s="24">
        <f>SUM(P215:AA215)</f>
        <v>0</v>
      </c>
      <c r="AC215" s="264">
        <v>0</v>
      </c>
      <c r="AD215" s="264">
        <v>0</v>
      </c>
      <c r="AE215" s="264">
        <v>0</v>
      </c>
      <c r="AF215" s="264">
        <v>0</v>
      </c>
      <c r="AG215" s="264">
        <v>0</v>
      </c>
      <c r="AH215" s="264">
        <v>0</v>
      </c>
      <c r="AI215" s="264">
        <v>0</v>
      </c>
      <c r="AJ215" s="264">
        <v>0</v>
      </c>
      <c r="AK215" s="264">
        <v>0</v>
      </c>
      <c r="AL215" s="264">
        <v>0</v>
      </c>
      <c r="AM215" s="264">
        <v>0</v>
      </c>
      <c r="AN215" s="264">
        <v>0</v>
      </c>
      <c r="AO215" s="24">
        <f>SUM(AC215:AN215)</f>
        <v>0</v>
      </c>
      <c r="AP215" s="264">
        <v>0</v>
      </c>
      <c r="AQ215" s="264">
        <v>0</v>
      </c>
      <c r="AR215" s="264">
        <v>0</v>
      </c>
      <c r="AS215" s="264">
        <v>0</v>
      </c>
      <c r="AT215" s="264">
        <v>0</v>
      </c>
      <c r="AU215" s="264">
        <v>0</v>
      </c>
      <c r="AV215" s="264">
        <v>0</v>
      </c>
      <c r="AW215" s="264">
        <v>0</v>
      </c>
      <c r="AX215" s="264">
        <v>0</v>
      </c>
      <c r="AY215" s="264">
        <v>0</v>
      </c>
      <c r="AZ215" s="264">
        <v>0</v>
      </c>
      <c r="BA215" s="264">
        <v>0</v>
      </c>
      <c r="BB215" s="24">
        <f>SUM(AP215:BA215)</f>
        <v>0</v>
      </c>
      <c r="BC215" s="264">
        <v>0</v>
      </c>
      <c r="BD215" s="264">
        <v>0</v>
      </c>
      <c r="BE215" s="264">
        <v>0</v>
      </c>
      <c r="BF215" s="264">
        <v>0</v>
      </c>
      <c r="BG215" s="264">
        <v>0</v>
      </c>
      <c r="BH215" s="264">
        <v>0</v>
      </c>
      <c r="BI215" s="264">
        <v>0</v>
      </c>
      <c r="BJ215" s="264">
        <v>0</v>
      </c>
      <c r="BK215" s="264">
        <v>0</v>
      </c>
      <c r="BL215" s="264">
        <v>0</v>
      </c>
      <c r="BM215" s="264">
        <v>0</v>
      </c>
      <c r="BN215" s="264">
        <v>0</v>
      </c>
      <c r="BO215" s="24">
        <f>SUM(BC215:BN215)</f>
        <v>0</v>
      </c>
      <c r="BP215" s="264">
        <v>0</v>
      </c>
      <c r="BQ215" s="264">
        <v>0</v>
      </c>
      <c r="BR215" s="264">
        <v>0</v>
      </c>
      <c r="BS215" s="264">
        <v>0</v>
      </c>
      <c r="BT215" s="264">
        <v>0</v>
      </c>
      <c r="BU215" s="264">
        <v>0</v>
      </c>
      <c r="BV215" s="264">
        <v>0</v>
      </c>
      <c r="BW215" s="264">
        <v>0</v>
      </c>
      <c r="BX215" s="264">
        <v>0</v>
      </c>
      <c r="BY215" s="264">
        <v>0</v>
      </c>
      <c r="BZ215" s="264">
        <v>0</v>
      </c>
      <c r="CA215" s="264">
        <v>0</v>
      </c>
      <c r="CB215" s="24">
        <f>SUM(BP215:CA215)</f>
        <v>0</v>
      </c>
    </row>
    <row r="216" spans="1:80" ht="15" customHeight="1" x14ac:dyDescent="0.2">
      <c r="A216" s="618" t="s">
        <v>152</v>
      </c>
      <c r="B216" s="619">
        <v>0</v>
      </c>
      <c r="C216" s="264">
        <v>0</v>
      </c>
      <c r="D216" s="264">
        <v>0</v>
      </c>
      <c r="E216" s="264">
        <v>0</v>
      </c>
      <c r="F216" s="264">
        <v>0</v>
      </c>
      <c r="G216" s="264">
        <v>0</v>
      </c>
      <c r="H216" s="264">
        <v>0</v>
      </c>
      <c r="I216" s="264">
        <v>0</v>
      </c>
      <c r="J216" s="264">
        <v>0</v>
      </c>
      <c r="K216" s="264">
        <v>0</v>
      </c>
      <c r="L216" s="264">
        <v>0</v>
      </c>
      <c r="M216" s="264">
        <v>0</v>
      </c>
      <c r="N216" s="264">
        <v>0</v>
      </c>
      <c r="O216" s="24">
        <f>SUM(C216:N216)</f>
        <v>0</v>
      </c>
      <c r="P216" s="264">
        <v>0</v>
      </c>
      <c r="Q216" s="264">
        <v>0</v>
      </c>
      <c r="R216" s="264">
        <v>0</v>
      </c>
      <c r="S216" s="264">
        <v>0</v>
      </c>
      <c r="T216" s="264">
        <v>0</v>
      </c>
      <c r="U216" s="264">
        <v>0</v>
      </c>
      <c r="V216" s="264">
        <v>0</v>
      </c>
      <c r="W216" s="264">
        <v>0</v>
      </c>
      <c r="X216" s="264">
        <v>0</v>
      </c>
      <c r="Y216" s="264">
        <v>0</v>
      </c>
      <c r="Z216" s="264">
        <v>0</v>
      </c>
      <c r="AA216" s="264">
        <v>0</v>
      </c>
      <c r="AB216" s="24">
        <f>SUM(P216:AA216)</f>
        <v>0</v>
      </c>
      <c r="AC216" s="264">
        <v>0</v>
      </c>
      <c r="AD216" s="264">
        <v>0</v>
      </c>
      <c r="AE216" s="264">
        <v>0</v>
      </c>
      <c r="AF216" s="264">
        <v>0</v>
      </c>
      <c r="AG216" s="264">
        <v>0</v>
      </c>
      <c r="AH216" s="264">
        <v>0</v>
      </c>
      <c r="AI216" s="264">
        <v>0</v>
      </c>
      <c r="AJ216" s="264">
        <v>0</v>
      </c>
      <c r="AK216" s="264">
        <v>0</v>
      </c>
      <c r="AL216" s="264">
        <v>0</v>
      </c>
      <c r="AM216" s="264">
        <v>0</v>
      </c>
      <c r="AN216" s="264">
        <v>0</v>
      </c>
      <c r="AO216" s="24">
        <f>SUM(AC216:AN216)</f>
        <v>0</v>
      </c>
      <c r="AP216" s="264">
        <v>0</v>
      </c>
      <c r="AQ216" s="264">
        <v>0</v>
      </c>
      <c r="AR216" s="264">
        <v>0</v>
      </c>
      <c r="AS216" s="264">
        <v>0</v>
      </c>
      <c r="AT216" s="264">
        <v>0</v>
      </c>
      <c r="AU216" s="264">
        <v>0</v>
      </c>
      <c r="AV216" s="264">
        <v>0</v>
      </c>
      <c r="AW216" s="264">
        <v>0</v>
      </c>
      <c r="AX216" s="264">
        <v>0</v>
      </c>
      <c r="AY216" s="264">
        <v>0</v>
      </c>
      <c r="AZ216" s="264">
        <v>0</v>
      </c>
      <c r="BA216" s="264">
        <v>0</v>
      </c>
      <c r="BB216" s="24">
        <f>SUM(AP216:BA216)</f>
        <v>0</v>
      </c>
      <c r="BC216" s="264">
        <v>0</v>
      </c>
      <c r="BD216" s="264">
        <v>0</v>
      </c>
      <c r="BE216" s="264">
        <v>0</v>
      </c>
      <c r="BF216" s="264">
        <v>0</v>
      </c>
      <c r="BG216" s="264">
        <v>0</v>
      </c>
      <c r="BH216" s="264">
        <v>0</v>
      </c>
      <c r="BI216" s="264">
        <v>0</v>
      </c>
      <c r="BJ216" s="264">
        <v>0</v>
      </c>
      <c r="BK216" s="264">
        <v>0</v>
      </c>
      <c r="BL216" s="264">
        <v>0</v>
      </c>
      <c r="BM216" s="264">
        <v>0</v>
      </c>
      <c r="BN216" s="264">
        <v>0</v>
      </c>
      <c r="BO216" s="24">
        <f>SUM(BC216:BN216)</f>
        <v>0</v>
      </c>
      <c r="BP216" s="264">
        <v>0</v>
      </c>
      <c r="BQ216" s="264">
        <v>0</v>
      </c>
      <c r="BR216" s="264">
        <v>0</v>
      </c>
      <c r="BS216" s="264">
        <v>0</v>
      </c>
      <c r="BT216" s="264">
        <v>0</v>
      </c>
      <c r="BU216" s="264">
        <v>0</v>
      </c>
      <c r="BV216" s="264">
        <v>0</v>
      </c>
      <c r="BW216" s="264">
        <v>0</v>
      </c>
      <c r="BX216" s="264">
        <v>0</v>
      </c>
      <c r="BY216" s="264">
        <v>0</v>
      </c>
      <c r="BZ216" s="264">
        <v>0</v>
      </c>
      <c r="CA216" s="264">
        <v>0</v>
      </c>
      <c r="CB216" s="24">
        <f>SUM(BP216:CA216)</f>
        <v>0</v>
      </c>
    </row>
    <row r="217" spans="1:80" ht="15" customHeight="1" x14ac:dyDescent="0.2">
      <c r="A217" s="821" t="s">
        <v>150</v>
      </c>
      <c r="B217" s="822"/>
      <c r="C217" s="24">
        <f>SUM(C213:C216)</f>
        <v>0</v>
      </c>
      <c r="D217" s="24">
        <f t="shared" ref="D217:BO217" si="127">SUM(D213:D216)</f>
        <v>0</v>
      </c>
      <c r="E217" s="24">
        <f t="shared" si="127"/>
        <v>0</v>
      </c>
      <c r="F217" s="24">
        <f t="shared" si="127"/>
        <v>0</v>
      </c>
      <c r="G217" s="24">
        <f t="shared" si="127"/>
        <v>0</v>
      </c>
      <c r="H217" s="24">
        <f t="shared" si="127"/>
        <v>0</v>
      </c>
      <c r="I217" s="24">
        <f t="shared" si="127"/>
        <v>0</v>
      </c>
      <c r="J217" s="24">
        <f t="shared" si="127"/>
        <v>0</v>
      </c>
      <c r="K217" s="24">
        <f t="shared" si="127"/>
        <v>12000</v>
      </c>
      <c r="L217" s="24">
        <f t="shared" si="127"/>
        <v>12000</v>
      </c>
      <c r="M217" s="24">
        <f t="shared" si="127"/>
        <v>12000</v>
      </c>
      <c r="N217" s="24">
        <f t="shared" si="127"/>
        <v>12000</v>
      </c>
      <c r="O217" s="24">
        <f t="shared" si="127"/>
        <v>48000</v>
      </c>
      <c r="P217" s="24">
        <f t="shared" si="127"/>
        <v>12000</v>
      </c>
      <c r="Q217" s="24">
        <f t="shared" si="127"/>
        <v>12000</v>
      </c>
      <c r="R217" s="24">
        <f t="shared" si="127"/>
        <v>12000</v>
      </c>
      <c r="S217" s="24">
        <f t="shared" si="127"/>
        <v>12000</v>
      </c>
      <c r="T217" s="24">
        <f t="shared" si="127"/>
        <v>12000</v>
      </c>
      <c r="U217" s="24">
        <f t="shared" si="127"/>
        <v>12000</v>
      </c>
      <c r="V217" s="24">
        <f t="shared" si="127"/>
        <v>12000</v>
      </c>
      <c r="W217" s="24">
        <f t="shared" si="127"/>
        <v>12000</v>
      </c>
      <c r="X217" s="24">
        <f t="shared" si="127"/>
        <v>12000</v>
      </c>
      <c r="Y217" s="24">
        <f t="shared" si="127"/>
        <v>12000</v>
      </c>
      <c r="Z217" s="24">
        <f t="shared" si="127"/>
        <v>12000</v>
      </c>
      <c r="AA217" s="24">
        <f t="shared" si="127"/>
        <v>12000</v>
      </c>
      <c r="AB217" s="24">
        <f t="shared" si="127"/>
        <v>144000</v>
      </c>
      <c r="AC217" s="24">
        <f t="shared" si="127"/>
        <v>20000</v>
      </c>
      <c r="AD217" s="24">
        <f t="shared" si="127"/>
        <v>20000</v>
      </c>
      <c r="AE217" s="24">
        <f t="shared" si="127"/>
        <v>20000</v>
      </c>
      <c r="AF217" s="24">
        <f t="shared" si="127"/>
        <v>20000</v>
      </c>
      <c r="AG217" s="24">
        <f t="shared" si="127"/>
        <v>20000</v>
      </c>
      <c r="AH217" s="24">
        <f t="shared" si="127"/>
        <v>20000</v>
      </c>
      <c r="AI217" s="24">
        <f t="shared" si="127"/>
        <v>20000</v>
      </c>
      <c r="AJ217" s="24">
        <f t="shared" si="127"/>
        <v>20000</v>
      </c>
      <c r="AK217" s="24">
        <f t="shared" si="127"/>
        <v>20000</v>
      </c>
      <c r="AL217" s="24">
        <f t="shared" si="127"/>
        <v>20000</v>
      </c>
      <c r="AM217" s="24">
        <f t="shared" si="127"/>
        <v>20000</v>
      </c>
      <c r="AN217" s="24">
        <f t="shared" si="127"/>
        <v>20000</v>
      </c>
      <c r="AO217" s="24">
        <f t="shared" si="127"/>
        <v>240000</v>
      </c>
      <c r="AP217" s="24">
        <f t="shared" si="127"/>
        <v>20000</v>
      </c>
      <c r="AQ217" s="24">
        <f t="shared" si="127"/>
        <v>20000</v>
      </c>
      <c r="AR217" s="24">
        <f t="shared" si="127"/>
        <v>20000</v>
      </c>
      <c r="AS217" s="24">
        <f t="shared" si="127"/>
        <v>20000</v>
      </c>
      <c r="AT217" s="24">
        <f t="shared" si="127"/>
        <v>20000</v>
      </c>
      <c r="AU217" s="24">
        <f t="shared" si="127"/>
        <v>20000</v>
      </c>
      <c r="AV217" s="24">
        <f t="shared" si="127"/>
        <v>20000</v>
      </c>
      <c r="AW217" s="24">
        <f t="shared" si="127"/>
        <v>20000</v>
      </c>
      <c r="AX217" s="24">
        <f t="shared" si="127"/>
        <v>20000</v>
      </c>
      <c r="AY217" s="24">
        <f t="shared" si="127"/>
        <v>20000</v>
      </c>
      <c r="AZ217" s="24">
        <f t="shared" si="127"/>
        <v>20000</v>
      </c>
      <c r="BA217" s="24">
        <f t="shared" si="127"/>
        <v>20000</v>
      </c>
      <c r="BB217" s="24">
        <f t="shared" si="127"/>
        <v>240000</v>
      </c>
      <c r="BC217" s="24">
        <f t="shared" si="127"/>
        <v>20000</v>
      </c>
      <c r="BD217" s="24">
        <f t="shared" si="127"/>
        <v>20000</v>
      </c>
      <c r="BE217" s="24">
        <f t="shared" si="127"/>
        <v>20000</v>
      </c>
      <c r="BF217" s="24">
        <f t="shared" si="127"/>
        <v>20000</v>
      </c>
      <c r="BG217" s="24">
        <f t="shared" si="127"/>
        <v>20000</v>
      </c>
      <c r="BH217" s="24">
        <f t="shared" si="127"/>
        <v>20000</v>
      </c>
      <c r="BI217" s="24">
        <f t="shared" si="127"/>
        <v>20000</v>
      </c>
      <c r="BJ217" s="24">
        <f t="shared" si="127"/>
        <v>20000</v>
      </c>
      <c r="BK217" s="24">
        <f t="shared" si="127"/>
        <v>20000</v>
      </c>
      <c r="BL217" s="24">
        <f t="shared" si="127"/>
        <v>20000</v>
      </c>
      <c r="BM217" s="24">
        <f t="shared" si="127"/>
        <v>20000</v>
      </c>
      <c r="BN217" s="24">
        <f t="shared" si="127"/>
        <v>20000</v>
      </c>
      <c r="BO217" s="24">
        <f t="shared" si="127"/>
        <v>240000</v>
      </c>
      <c r="BP217" s="24">
        <f t="shared" ref="BP217:CB217" si="128">SUM(BP213:BP216)</f>
        <v>28000</v>
      </c>
      <c r="BQ217" s="24">
        <f t="shared" si="128"/>
        <v>28000</v>
      </c>
      <c r="BR217" s="24">
        <f t="shared" si="128"/>
        <v>28000</v>
      </c>
      <c r="BS217" s="24">
        <f t="shared" si="128"/>
        <v>28000</v>
      </c>
      <c r="BT217" s="24">
        <f t="shared" si="128"/>
        <v>28000</v>
      </c>
      <c r="BU217" s="24">
        <f t="shared" si="128"/>
        <v>28000</v>
      </c>
      <c r="BV217" s="24">
        <f t="shared" si="128"/>
        <v>28000</v>
      </c>
      <c r="BW217" s="24">
        <f t="shared" si="128"/>
        <v>28000</v>
      </c>
      <c r="BX217" s="24">
        <f t="shared" si="128"/>
        <v>28000</v>
      </c>
      <c r="BY217" s="24">
        <f t="shared" si="128"/>
        <v>28000</v>
      </c>
      <c r="BZ217" s="24">
        <f t="shared" si="128"/>
        <v>28000</v>
      </c>
      <c r="CA217" s="24">
        <f t="shared" si="128"/>
        <v>28000</v>
      </c>
      <c r="CB217" s="24">
        <f t="shared" si="128"/>
        <v>336000</v>
      </c>
    </row>
    <row r="218" spans="1:80" ht="15" customHeight="1" x14ac:dyDescent="0.2">
      <c r="A218" s="31"/>
      <c r="B218" s="31"/>
      <c r="C218" s="626"/>
      <c r="D218" s="626"/>
      <c r="E218" s="626"/>
      <c r="F218" s="626"/>
      <c r="G218" s="626"/>
      <c r="H218" s="626"/>
      <c r="I218" s="626"/>
      <c r="J218" s="626"/>
      <c r="K218" s="626"/>
      <c r="L218" s="626"/>
      <c r="M218" s="626"/>
      <c r="N218" s="626"/>
      <c r="O218" s="626"/>
      <c r="P218" s="626"/>
      <c r="Q218" s="626"/>
      <c r="R218" s="626"/>
      <c r="S218" s="626"/>
      <c r="T218" s="626"/>
      <c r="U218" s="626"/>
      <c r="V218" s="626"/>
      <c r="W218" s="626"/>
      <c r="X218" s="626"/>
      <c r="Y218" s="626"/>
      <c r="Z218" s="626"/>
      <c r="AA218" s="626"/>
      <c r="AB218" s="626"/>
      <c r="AC218" s="626"/>
      <c r="AD218" s="626"/>
      <c r="AE218" s="626"/>
      <c r="AF218" s="626"/>
      <c r="AG218" s="626"/>
      <c r="AH218" s="626"/>
      <c r="AI218" s="626"/>
      <c r="AJ218" s="626"/>
      <c r="AK218" s="626"/>
      <c r="AL218" s="626"/>
      <c r="AM218" s="626"/>
      <c r="AN218" s="626"/>
      <c r="AO218" s="626"/>
      <c r="AP218" s="626"/>
      <c r="AQ218" s="626"/>
      <c r="AR218" s="626"/>
      <c r="AS218" s="626"/>
      <c r="AT218" s="626"/>
      <c r="AU218" s="626"/>
      <c r="AV218" s="626"/>
      <c r="AW218" s="626"/>
      <c r="AX218" s="626"/>
      <c r="AY218" s="626"/>
      <c r="AZ218" s="626"/>
      <c r="BA218" s="626"/>
      <c r="BB218" s="626"/>
      <c r="BC218" s="626"/>
      <c r="BD218" s="626"/>
      <c r="BE218" s="626"/>
      <c r="BF218" s="626"/>
      <c r="BG218" s="626"/>
      <c r="BH218" s="626"/>
      <c r="BI218" s="626"/>
      <c r="BJ218" s="626"/>
      <c r="BK218" s="626"/>
      <c r="BL218" s="626"/>
      <c r="BM218" s="626"/>
      <c r="BN218" s="626"/>
      <c r="BO218" s="626"/>
      <c r="BP218" s="626"/>
      <c r="BQ218" s="626"/>
      <c r="BR218" s="626"/>
      <c r="BS218" s="626"/>
      <c r="BT218" s="626"/>
      <c r="BU218" s="626"/>
      <c r="BV218" s="626"/>
      <c r="BW218" s="626"/>
      <c r="BX218" s="626"/>
      <c r="BY218" s="626"/>
      <c r="BZ218" s="626"/>
      <c r="CA218" s="626"/>
      <c r="CB218" s="626"/>
    </row>
    <row r="219" spans="1:80" ht="15" customHeight="1" x14ac:dyDescent="0.2">
      <c r="A219" s="115" t="s">
        <v>811</v>
      </c>
      <c r="B219" s="115"/>
    </row>
    <row r="220" spans="1:80" ht="15" customHeight="1" x14ac:dyDescent="0.2">
      <c r="A220" s="115"/>
      <c r="B220" s="115"/>
    </row>
    <row r="221" spans="1:80" ht="13.5" customHeight="1" thickBot="1" x14ac:dyDescent="0.25">
      <c r="C221" s="717" t="str">
        <f>+CONCATENATE($C$12," - ",$C$13)</f>
        <v>Année 1 - 2017</v>
      </c>
      <c r="D221" s="717"/>
      <c r="E221" s="718"/>
      <c r="F221" s="718"/>
      <c r="G221" s="718"/>
      <c r="H221" s="718"/>
      <c r="I221" s="718"/>
      <c r="J221" s="718"/>
      <c r="K221" s="718"/>
      <c r="L221" s="718"/>
      <c r="M221" s="718"/>
      <c r="N221" s="718"/>
      <c r="O221" s="622" t="str">
        <f>+CONCATENATE("TOTAL - ",$C$13)</f>
        <v>TOTAL - 2017</v>
      </c>
      <c r="P221" s="717" t="str">
        <f>+CONCATENATE($E$12," - ",$E$13)</f>
        <v>Année 2 - 2018</v>
      </c>
      <c r="Q221" s="717"/>
      <c r="R221" s="718"/>
      <c r="S221" s="718"/>
      <c r="T221" s="718"/>
      <c r="U221" s="718"/>
      <c r="V221" s="718"/>
      <c r="W221" s="718"/>
      <c r="X221" s="718"/>
      <c r="Y221" s="718"/>
      <c r="Z221" s="718"/>
      <c r="AA221" s="718"/>
      <c r="AB221" s="622" t="str">
        <f>+CONCATENATE("TOTAL - ",$E$13)</f>
        <v>TOTAL - 2018</v>
      </c>
      <c r="AC221" s="717" t="str">
        <f>+CONCATENATE($G$12," - ",$G$13)</f>
        <v>Année 3 - 2019</v>
      </c>
      <c r="AD221" s="717"/>
      <c r="AE221" s="718"/>
      <c r="AF221" s="718"/>
      <c r="AG221" s="718"/>
      <c r="AH221" s="718"/>
      <c r="AI221" s="718"/>
      <c r="AJ221" s="718"/>
      <c r="AK221" s="718"/>
      <c r="AL221" s="718"/>
      <c r="AM221" s="718"/>
      <c r="AN221" s="718"/>
      <c r="AO221" s="622" t="str">
        <f>+CONCATENATE("TOTAL - ",$G$13)</f>
        <v>TOTAL - 2019</v>
      </c>
      <c r="AP221" s="717" t="str">
        <f>+CONCATENATE($I$12," - ",$I$13)</f>
        <v>Année 4 - 2020</v>
      </c>
      <c r="AQ221" s="717"/>
      <c r="AR221" s="718"/>
      <c r="AS221" s="718"/>
      <c r="AT221" s="718"/>
      <c r="AU221" s="718"/>
      <c r="AV221" s="718"/>
      <c r="AW221" s="718"/>
      <c r="AX221" s="718"/>
      <c r="AY221" s="718"/>
      <c r="AZ221" s="718"/>
      <c r="BA221" s="718"/>
      <c r="BB221" s="622" t="str">
        <f>+CONCATENATE("TOTAL - ",$I$13)</f>
        <v>TOTAL - 2020</v>
      </c>
      <c r="BC221" s="717" t="str">
        <f>+CONCATENATE($K$12," - ",$K$13)</f>
        <v>Année 5 - 2021</v>
      </c>
      <c r="BD221" s="717"/>
      <c r="BE221" s="718"/>
      <c r="BF221" s="718"/>
      <c r="BG221" s="718"/>
      <c r="BH221" s="718"/>
      <c r="BI221" s="718"/>
      <c r="BJ221" s="718"/>
      <c r="BK221" s="718"/>
      <c r="BL221" s="718"/>
      <c r="BM221" s="718"/>
      <c r="BN221" s="718"/>
      <c r="BO221" s="622" t="str">
        <f>+CONCATENATE("TOTAL - ",$K$13)</f>
        <v>TOTAL - 2021</v>
      </c>
      <c r="BP221" s="717" t="str">
        <f>+CONCATENATE($M$12," - ",$M$13)</f>
        <v>Année 6 - 2022</v>
      </c>
      <c r="BQ221" s="717"/>
      <c r="BR221" s="718"/>
      <c r="BS221" s="718"/>
      <c r="BT221" s="718"/>
      <c r="BU221" s="718"/>
      <c r="BV221" s="718"/>
      <c r="BW221" s="718"/>
      <c r="BX221" s="718"/>
      <c r="BY221" s="718"/>
      <c r="BZ221" s="718"/>
      <c r="CA221" s="718"/>
      <c r="CB221" s="622" t="s">
        <v>763</v>
      </c>
    </row>
    <row r="222" spans="1:80" ht="13.5" customHeight="1" thickTop="1" thickBot="1" x14ac:dyDescent="0.25">
      <c r="C222" s="267" t="str">
        <f>+CONCATENATE("1/",$C$13)</f>
        <v>1/2017</v>
      </c>
      <c r="D222" s="267" t="str">
        <f>+CONCATENATE("2/",$C$13)</f>
        <v>2/2017</v>
      </c>
      <c r="E222" s="267" t="str">
        <f>+CONCATENATE("3/",$C$13)</f>
        <v>3/2017</v>
      </c>
      <c r="F222" s="267" t="str">
        <f>+CONCATENATE("4/",$C$13)</f>
        <v>4/2017</v>
      </c>
      <c r="G222" s="267" t="str">
        <f>+CONCATENATE("5/",$C$13)</f>
        <v>5/2017</v>
      </c>
      <c r="H222" s="267" t="str">
        <f>+CONCATENATE("6/",$C$13)</f>
        <v>6/2017</v>
      </c>
      <c r="I222" s="267" t="str">
        <f>+CONCATENATE("7/",$C$13)</f>
        <v>7/2017</v>
      </c>
      <c r="J222" s="267" t="str">
        <f>+CONCATENATE("8/",$C$13)</f>
        <v>8/2017</v>
      </c>
      <c r="K222" s="267" t="str">
        <f>+CONCATENATE("9/",$C$13)</f>
        <v>9/2017</v>
      </c>
      <c r="L222" s="267" t="str">
        <f>+CONCATENATE("10/",$C$13)</f>
        <v>10/2017</v>
      </c>
      <c r="M222" s="267" t="str">
        <f>+CONCATENATE("11/",$C$13)</f>
        <v>11/2017</v>
      </c>
      <c r="N222" s="267" t="str">
        <f>+CONCATENATE("12/",$C$13)</f>
        <v>12/2017</v>
      </c>
      <c r="O222" s="622" t="str">
        <f>$C$14</f>
        <v>6 mois</v>
      </c>
      <c r="P222" s="267" t="str">
        <f>+CONCATENATE("1/",$E$13)</f>
        <v>1/2018</v>
      </c>
      <c r="Q222" s="267" t="str">
        <f>+CONCATENATE("2/",$E$13)</f>
        <v>2/2018</v>
      </c>
      <c r="R222" s="267" t="str">
        <f>+CONCATENATE("3/",$E$13)</f>
        <v>3/2018</v>
      </c>
      <c r="S222" s="267" t="str">
        <f>+CONCATENATE("4/",$E$13)</f>
        <v>4/2018</v>
      </c>
      <c r="T222" s="267" t="str">
        <f>+CONCATENATE("5/",$E$13)</f>
        <v>5/2018</v>
      </c>
      <c r="U222" s="267" t="str">
        <f>+CONCATENATE("6/",$E$13)</f>
        <v>6/2018</v>
      </c>
      <c r="V222" s="267" t="str">
        <f>+CONCATENATE("7/",$E$13)</f>
        <v>7/2018</v>
      </c>
      <c r="W222" s="267" t="str">
        <f>+CONCATENATE("8/",$E$13)</f>
        <v>8/2018</v>
      </c>
      <c r="X222" s="267" t="str">
        <f>+CONCATENATE("9/",$E$13)</f>
        <v>9/2018</v>
      </c>
      <c r="Y222" s="267" t="str">
        <f>+CONCATENATE("10/",$E$13)</f>
        <v>10/2018</v>
      </c>
      <c r="Z222" s="267" t="str">
        <f>+CONCATENATE("11/",$E$13)</f>
        <v>11/2018</v>
      </c>
      <c r="AA222" s="267" t="str">
        <f>+CONCATENATE("12/",$E$13)</f>
        <v>12/2018</v>
      </c>
      <c r="AB222" s="622" t="str">
        <f>$E$14</f>
        <v>12 mois</v>
      </c>
      <c r="AC222" s="267" t="str">
        <f>+CONCATENATE("1/",$G$13)</f>
        <v>1/2019</v>
      </c>
      <c r="AD222" s="267" t="str">
        <f>+CONCATENATE("2/",$G$13)</f>
        <v>2/2019</v>
      </c>
      <c r="AE222" s="267" t="str">
        <f>+CONCATENATE("3/",$G$13)</f>
        <v>3/2019</v>
      </c>
      <c r="AF222" s="267" t="str">
        <f>+CONCATENATE("4/",$G$13)</f>
        <v>4/2019</v>
      </c>
      <c r="AG222" s="267" t="str">
        <f>+CONCATENATE("5/",$G$13)</f>
        <v>5/2019</v>
      </c>
      <c r="AH222" s="267" t="str">
        <f>+CONCATENATE("6/",$G$13)</f>
        <v>6/2019</v>
      </c>
      <c r="AI222" s="267" t="str">
        <f>+CONCATENATE("7/",$G$13)</f>
        <v>7/2019</v>
      </c>
      <c r="AJ222" s="267" t="str">
        <f>+CONCATENATE("8/",$G$13)</f>
        <v>8/2019</v>
      </c>
      <c r="AK222" s="267" t="str">
        <f>+CONCATENATE("9/",$G$13)</f>
        <v>9/2019</v>
      </c>
      <c r="AL222" s="267" t="str">
        <f>+CONCATENATE("10/",$G$13)</f>
        <v>10/2019</v>
      </c>
      <c r="AM222" s="267" t="str">
        <f>+CONCATENATE("11/",$G$13)</f>
        <v>11/2019</v>
      </c>
      <c r="AN222" s="267" t="str">
        <f>+CONCATENATE("12/",$G$13)</f>
        <v>12/2019</v>
      </c>
      <c r="AO222" s="622" t="str">
        <f>$G$14</f>
        <v>12 mois</v>
      </c>
      <c r="AP222" s="267" t="str">
        <f>+CONCATENATE("1/",$I$13)</f>
        <v>1/2020</v>
      </c>
      <c r="AQ222" s="267" t="str">
        <f>+CONCATENATE("2/",$I$13)</f>
        <v>2/2020</v>
      </c>
      <c r="AR222" s="267" t="str">
        <f>+CONCATENATE("3/",$I$13)</f>
        <v>3/2020</v>
      </c>
      <c r="AS222" s="267" t="str">
        <f>+CONCATENATE("4/",$I$13)</f>
        <v>4/2020</v>
      </c>
      <c r="AT222" s="267" t="str">
        <f>+CONCATENATE("5/",$I$13)</f>
        <v>5/2020</v>
      </c>
      <c r="AU222" s="267" t="str">
        <f>+CONCATENATE("6/",$I$13)</f>
        <v>6/2020</v>
      </c>
      <c r="AV222" s="267" t="str">
        <f>+CONCATENATE("7/",$I$13)</f>
        <v>7/2020</v>
      </c>
      <c r="AW222" s="267" t="str">
        <f>+CONCATENATE("8/",$I$13)</f>
        <v>8/2020</v>
      </c>
      <c r="AX222" s="267" t="str">
        <f>+CONCATENATE("9/",$I$13)</f>
        <v>9/2020</v>
      </c>
      <c r="AY222" s="267" t="str">
        <f>+CONCATENATE("10/",$I$13)</f>
        <v>10/2020</v>
      </c>
      <c r="AZ222" s="267" t="str">
        <f>+CONCATENATE("11/",$I$13)</f>
        <v>11/2020</v>
      </c>
      <c r="BA222" s="267" t="str">
        <f>+CONCATENATE("12/",$I$13)</f>
        <v>12/2020</v>
      </c>
      <c r="BB222" s="622" t="str">
        <f>$I$14</f>
        <v>12 mois</v>
      </c>
      <c r="BC222" s="267" t="str">
        <f>+CONCATENATE("1/",$K$13)</f>
        <v>1/2021</v>
      </c>
      <c r="BD222" s="267" t="str">
        <f>+CONCATENATE("2/",$K$13)</f>
        <v>2/2021</v>
      </c>
      <c r="BE222" s="267" t="str">
        <f>+CONCATENATE("3/",$K$13)</f>
        <v>3/2021</v>
      </c>
      <c r="BF222" s="267" t="str">
        <f>+CONCATENATE("4/",$K$13)</f>
        <v>4/2021</v>
      </c>
      <c r="BG222" s="267" t="str">
        <f>+CONCATENATE("5/",$K$13)</f>
        <v>5/2021</v>
      </c>
      <c r="BH222" s="267" t="str">
        <f>+CONCATENATE("6/",$K$13)</f>
        <v>6/2021</v>
      </c>
      <c r="BI222" s="267" t="str">
        <f>+CONCATENATE("7/",$K$13)</f>
        <v>7/2021</v>
      </c>
      <c r="BJ222" s="267" t="str">
        <f>+CONCATENATE("8/",$K$13)</f>
        <v>8/2021</v>
      </c>
      <c r="BK222" s="267" t="str">
        <f>+CONCATENATE("9/",$K$13)</f>
        <v>9/2021</v>
      </c>
      <c r="BL222" s="267" t="str">
        <f>+CONCATENATE("10/",$K$13)</f>
        <v>10/2021</v>
      </c>
      <c r="BM222" s="267" t="str">
        <f>+CONCATENATE("11/",$K$13)</f>
        <v>11/2021</v>
      </c>
      <c r="BN222" s="267" t="str">
        <f>+CONCATENATE("12/",$K$13)</f>
        <v>12/2021</v>
      </c>
      <c r="BO222" s="622" t="str">
        <f>$K$14</f>
        <v>12 mois</v>
      </c>
      <c r="BP222" s="267" t="str">
        <f>+CONCATENATE("1/",$M$13)</f>
        <v>1/2022</v>
      </c>
      <c r="BQ222" s="267" t="str">
        <f>+CONCATENATE("2/",$M$13)</f>
        <v>2/2022</v>
      </c>
      <c r="BR222" s="267" t="str">
        <f>+CONCATENATE("3/",$M$13)</f>
        <v>3/2022</v>
      </c>
      <c r="BS222" s="267" t="str">
        <f>+CONCATENATE("4/",$M$13)</f>
        <v>4/2022</v>
      </c>
      <c r="BT222" s="267" t="str">
        <f>+CONCATENATE("5/",$M$13)</f>
        <v>5/2022</v>
      </c>
      <c r="BU222" s="267" t="str">
        <f>+CONCATENATE("6/",$M$13)</f>
        <v>6/2022</v>
      </c>
      <c r="BV222" s="267" t="str">
        <f>+CONCATENATE("7/",$M$13)</f>
        <v>7/2022</v>
      </c>
      <c r="BW222" s="267" t="str">
        <f>+CONCATENATE("8/",$M$13)</f>
        <v>8/2022</v>
      </c>
      <c r="BX222" s="267" t="str">
        <f>+CONCATENATE("9/",$M$13)</f>
        <v>9/2022</v>
      </c>
      <c r="BY222" s="267" t="str">
        <f>+CONCATENATE("10/",$M$13)</f>
        <v>10/2022</v>
      </c>
      <c r="BZ222" s="267" t="str">
        <f>+CONCATENATE("11/",$M$13)</f>
        <v>11/2022</v>
      </c>
      <c r="CA222" s="267" t="str">
        <f>+CONCATENATE("12/",$M$13)</f>
        <v>12/2022</v>
      </c>
      <c r="CB222" s="455" t="s">
        <v>118</v>
      </c>
    </row>
    <row r="223" spans="1:80" ht="21.6" customHeight="1" thickTop="1" x14ac:dyDescent="0.2">
      <c r="A223" s="8"/>
      <c r="B223" s="620"/>
      <c r="O223" s="20"/>
      <c r="AB223" s="20"/>
      <c r="AO223" s="20"/>
      <c r="BB223" s="20"/>
      <c r="BO223" s="20"/>
      <c r="CB223" s="20"/>
    </row>
    <row r="224" spans="1:80" ht="15" customHeight="1" x14ac:dyDescent="0.2">
      <c r="A224" s="621" t="s">
        <v>812</v>
      </c>
      <c r="B224" s="619"/>
      <c r="C224" s="264">
        <v>0</v>
      </c>
      <c r="D224" s="264">
        <v>0</v>
      </c>
      <c r="E224" s="264">
        <v>0</v>
      </c>
      <c r="F224" s="264">
        <v>0</v>
      </c>
      <c r="G224" s="264">
        <v>0</v>
      </c>
      <c r="H224" s="264">
        <v>0</v>
      </c>
      <c r="I224" s="264">
        <v>0</v>
      </c>
      <c r="J224" s="264">
        <v>0</v>
      </c>
      <c r="K224" s="264">
        <v>0</v>
      </c>
      <c r="L224" s="264">
        <v>0</v>
      </c>
      <c r="M224" s="264">
        <v>0</v>
      </c>
      <c r="N224" s="264">
        <v>0</v>
      </c>
      <c r="O224" s="24">
        <f>SUM(C224:N224)</f>
        <v>0</v>
      </c>
      <c r="P224" s="264"/>
      <c r="Q224" s="264"/>
      <c r="R224" s="264"/>
      <c r="S224" s="264"/>
      <c r="T224" s="264"/>
      <c r="U224" s="264"/>
      <c r="V224" s="264"/>
      <c r="W224" s="264"/>
      <c r="X224" s="264"/>
      <c r="Y224" s="264"/>
      <c r="Z224" s="264"/>
      <c r="AA224" s="264"/>
      <c r="AB224" s="24">
        <f>SUM(P224:AA224)</f>
        <v>0</v>
      </c>
      <c r="AC224" s="264"/>
      <c r="AD224" s="264"/>
      <c r="AE224" s="264"/>
      <c r="AF224" s="264"/>
      <c r="AG224" s="264"/>
      <c r="AH224" s="264"/>
      <c r="AI224" s="264"/>
      <c r="AJ224" s="264"/>
      <c r="AK224" s="264"/>
      <c r="AL224" s="264"/>
      <c r="AM224" s="264"/>
      <c r="AN224" s="264"/>
      <c r="AO224" s="24">
        <f>SUM(AC224:AN224)</f>
        <v>0</v>
      </c>
      <c r="AP224" s="264"/>
      <c r="AQ224" s="264"/>
      <c r="AR224" s="264"/>
      <c r="AS224" s="264"/>
      <c r="AT224" s="264"/>
      <c r="AU224" s="264"/>
      <c r="AV224" s="264"/>
      <c r="AW224" s="264"/>
      <c r="AX224" s="264"/>
      <c r="AY224" s="264"/>
      <c r="AZ224" s="264"/>
      <c r="BA224" s="264"/>
      <c r="BB224" s="24">
        <f>SUM(AP224:BA224)</f>
        <v>0</v>
      </c>
      <c r="BC224" s="264"/>
      <c r="BD224" s="264"/>
      <c r="BE224" s="264"/>
      <c r="BF224" s="264"/>
      <c r="BG224" s="264"/>
      <c r="BH224" s="264"/>
      <c r="BI224" s="264"/>
      <c r="BJ224" s="264"/>
      <c r="BK224" s="264"/>
      <c r="BL224" s="264"/>
      <c r="BM224" s="264"/>
      <c r="BN224" s="264"/>
      <c r="BO224" s="24">
        <f>SUM(BC224:BN224)</f>
        <v>0</v>
      </c>
      <c r="BP224" s="264"/>
      <c r="BQ224" s="264"/>
      <c r="BR224" s="264"/>
      <c r="BS224" s="264"/>
      <c r="BT224" s="264"/>
      <c r="BU224" s="264"/>
      <c r="BV224" s="264"/>
      <c r="BW224" s="264"/>
      <c r="BX224" s="264"/>
      <c r="BY224" s="264"/>
      <c r="BZ224" s="264"/>
      <c r="CA224" s="264"/>
      <c r="CB224" s="24">
        <f>SUM(BP224:CA224)</f>
        <v>0</v>
      </c>
    </row>
    <row r="225" spans="1:80" ht="15" customHeight="1" x14ac:dyDescent="0.2">
      <c r="A225" s="31"/>
      <c r="B225" s="31"/>
      <c r="C225" s="32"/>
      <c r="D225" s="32"/>
      <c r="E225" s="32"/>
      <c r="F225" s="33"/>
      <c r="G225" s="33"/>
      <c r="H225" s="33"/>
      <c r="I225" s="33"/>
      <c r="J225" s="33"/>
      <c r="K225" s="33"/>
      <c r="L225" s="33"/>
    </row>
    <row r="226" spans="1:80" ht="15" customHeight="1" x14ac:dyDescent="0.2">
      <c r="A226" s="11" t="s">
        <v>144</v>
      </c>
      <c r="B226" s="11"/>
      <c r="C226" s="11"/>
      <c r="D226" s="11"/>
      <c r="E226" s="11"/>
      <c r="F226" s="11"/>
      <c r="G226" s="11"/>
      <c r="H226" s="11"/>
      <c r="I226" s="11"/>
      <c r="J226" s="11"/>
      <c r="K226" s="11"/>
      <c r="L226" s="11"/>
      <c r="M226" s="11"/>
      <c r="N226" s="11"/>
    </row>
    <row r="227" spans="1:80" ht="15" customHeight="1" x14ac:dyDescent="0.2">
      <c r="G227" s="39"/>
      <c r="H227" s="39"/>
      <c r="K227" s="6"/>
      <c r="L227" s="34"/>
    </row>
    <row r="228" spans="1:80" ht="15" customHeight="1" x14ac:dyDescent="0.2">
      <c r="A228" s="719" t="str">
        <f>+CONCATENATE("8.1. Investissements de l'année ",C$13," - Premier exercice")</f>
        <v>8.1. Investissements de l'année 2017 - Premier exercice</v>
      </c>
      <c r="B228" s="719"/>
      <c r="C228" s="719"/>
      <c r="D228" s="719"/>
      <c r="E228" s="719"/>
      <c r="F228" s="719"/>
      <c r="G228" s="719"/>
      <c r="H228" s="719"/>
      <c r="I228" s="719"/>
      <c r="J228" s="719"/>
      <c r="K228" s="720"/>
      <c r="L228" s="720"/>
      <c r="N228" s="8"/>
      <c r="O228" s="8"/>
    </row>
    <row r="229" spans="1:80" ht="15" customHeight="1" x14ac:dyDescent="0.2">
      <c r="AB229" s="8"/>
      <c r="AO229" s="8"/>
      <c r="BB229" s="8"/>
      <c r="BO229" s="8"/>
      <c r="CB229" s="8"/>
    </row>
    <row r="230" spans="1:80" s="2" customFormat="1" ht="15" customHeight="1" x14ac:dyDescent="0.2">
      <c r="A230" s="727" t="s">
        <v>78</v>
      </c>
      <c r="B230" s="728"/>
      <c r="C230" s="728"/>
      <c r="D230" s="26" t="s">
        <v>119</v>
      </c>
      <c r="E230" s="816" t="s">
        <v>79</v>
      </c>
      <c r="F230" s="755"/>
      <c r="G230" s="754" t="s">
        <v>80</v>
      </c>
      <c r="H230" s="755"/>
      <c r="I230" s="754" t="s">
        <v>81</v>
      </c>
      <c r="J230" s="755"/>
      <c r="K230" s="6"/>
      <c r="L230" s="34"/>
    </row>
    <row r="231" spans="1:80" ht="15" customHeight="1" x14ac:dyDescent="0.2">
      <c r="A231" s="729" t="s">
        <v>286</v>
      </c>
      <c r="B231" s="730"/>
      <c r="C231" s="731"/>
      <c r="D231" s="100">
        <v>0.2</v>
      </c>
      <c r="E231" s="736">
        <f>$L$7</f>
        <v>42917</v>
      </c>
      <c r="F231" s="737"/>
      <c r="G231" s="732">
        <v>0</v>
      </c>
      <c r="H231" s="733"/>
      <c r="I231" s="105">
        <v>5</v>
      </c>
      <c r="J231" s="106" t="s">
        <v>82</v>
      </c>
      <c r="K231" s="6"/>
      <c r="L231" s="34"/>
    </row>
    <row r="232" spans="1:80" ht="15" customHeight="1" x14ac:dyDescent="0.2">
      <c r="A232" s="729" t="s">
        <v>286</v>
      </c>
      <c r="B232" s="730"/>
      <c r="C232" s="731"/>
      <c r="D232" s="100">
        <v>0.2</v>
      </c>
      <c r="E232" s="736">
        <f>$L$7</f>
        <v>42917</v>
      </c>
      <c r="F232" s="737"/>
      <c r="G232" s="732">
        <v>0</v>
      </c>
      <c r="H232" s="733"/>
      <c r="I232" s="105">
        <v>5</v>
      </c>
      <c r="J232" s="106" t="s">
        <v>82</v>
      </c>
      <c r="K232" s="6"/>
      <c r="L232" s="34"/>
    </row>
    <row r="233" spans="1:80" ht="15" customHeight="1" x14ac:dyDescent="0.2">
      <c r="A233" s="756" t="s">
        <v>90</v>
      </c>
      <c r="B233" s="757"/>
      <c r="C233" s="757"/>
      <c r="D233" s="758"/>
      <c r="E233" s="734"/>
      <c r="F233" s="735"/>
      <c r="G233" s="725">
        <f>+SUM(G231:H232)</f>
        <v>0</v>
      </c>
      <c r="H233" s="726"/>
      <c r="I233" s="37"/>
      <c r="J233" s="38"/>
      <c r="K233" s="6"/>
      <c r="L233" s="34"/>
    </row>
    <row r="234" spans="1:80" ht="15" customHeight="1" x14ac:dyDescent="0.2">
      <c r="A234" s="727" t="s">
        <v>84</v>
      </c>
      <c r="B234" s="728"/>
      <c r="C234" s="728"/>
      <c r="D234" s="26" t="s">
        <v>119</v>
      </c>
      <c r="E234" s="754" t="s">
        <v>79</v>
      </c>
      <c r="F234" s="755"/>
      <c r="G234" s="742" t="s">
        <v>80</v>
      </c>
      <c r="H234" s="743"/>
      <c r="I234" s="754" t="s">
        <v>81</v>
      </c>
      <c r="J234" s="755"/>
      <c r="K234" s="6"/>
      <c r="L234" s="34"/>
    </row>
    <row r="235" spans="1:80" ht="15" customHeight="1" x14ac:dyDescent="0.2">
      <c r="A235" s="729" t="s">
        <v>286</v>
      </c>
      <c r="B235" s="730"/>
      <c r="C235" s="731"/>
      <c r="D235" s="100">
        <v>0.2</v>
      </c>
      <c r="E235" s="736">
        <f>$L$7</f>
        <v>42917</v>
      </c>
      <c r="F235" s="737"/>
      <c r="G235" s="732">
        <v>0</v>
      </c>
      <c r="H235" s="733"/>
      <c r="I235" s="105">
        <v>5</v>
      </c>
      <c r="J235" s="106" t="s">
        <v>82</v>
      </c>
      <c r="K235" s="6"/>
      <c r="L235" s="34"/>
    </row>
    <row r="236" spans="1:80" ht="15" customHeight="1" x14ac:dyDescent="0.2">
      <c r="A236" s="729" t="s">
        <v>286</v>
      </c>
      <c r="B236" s="730"/>
      <c r="C236" s="731"/>
      <c r="D236" s="100">
        <v>0.2</v>
      </c>
      <c r="E236" s="736">
        <f>$L$7</f>
        <v>42917</v>
      </c>
      <c r="F236" s="737"/>
      <c r="G236" s="732">
        <v>0</v>
      </c>
      <c r="H236" s="733"/>
      <c r="I236" s="105">
        <v>5</v>
      </c>
      <c r="J236" s="106" t="s">
        <v>82</v>
      </c>
      <c r="K236" s="6"/>
      <c r="L236" s="34"/>
    </row>
    <row r="237" spans="1:80" s="8" customFormat="1" ht="15" customHeight="1" x14ac:dyDescent="0.2">
      <c r="A237" s="729" t="s">
        <v>286</v>
      </c>
      <c r="B237" s="730"/>
      <c r="C237" s="731"/>
      <c r="D237" s="100">
        <v>0.2</v>
      </c>
      <c r="E237" s="736">
        <f>$L$7</f>
        <v>42917</v>
      </c>
      <c r="F237" s="737"/>
      <c r="G237" s="732">
        <v>0</v>
      </c>
      <c r="H237" s="733"/>
      <c r="I237" s="105">
        <v>5</v>
      </c>
      <c r="J237" s="106" t="s">
        <v>82</v>
      </c>
      <c r="K237" s="6"/>
      <c r="L237" s="34"/>
    </row>
    <row r="238" spans="1:80" ht="15" customHeight="1" x14ac:dyDescent="0.2">
      <c r="A238" s="756" t="s">
        <v>90</v>
      </c>
      <c r="B238" s="757"/>
      <c r="C238" s="757"/>
      <c r="D238" s="758"/>
      <c r="E238" s="734"/>
      <c r="F238" s="735"/>
      <c r="G238" s="725">
        <f>+SUM(G235:H237)</f>
        <v>0</v>
      </c>
      <c r="H238" s="726"/>
      <c r="I238" s="37"/>
      <c r="J238" s="38"/>
      <c r="K238" s="6"/>
      <c r="L238" s="34"/>
    </row>
    <row r="239" spans="1:80" ht="15" customHeight="1" x14ac:dyDescent="0.2">
      <c r="A239" s="727" t="s">
        <v>91</v>
      </c>
      <c r="B239" s="728"/>
      <c r="C239" s="728"/>
      <c r="D239" s="26" t="s">
        <v>119</v>
      </c>
      <c r="E239" s="754" t="s">
        <v>79</v>
      </c>
      <c r="F239" s="755"/>
      <c r="G239" s="742" t="s">
        <v>80</v>
      </c>
      <c r="H239" s="743"/>
      <c r="I239" s="36" t="s">
        <v>81</v>
      </c>
      <c r="J239" s="35"/>
      <c r="K239" s="6"/>
      <c r="L239" s="34"/>
    </row>
    <row r="240" spans="1:80" ht="15" customHeight="1" x14ac:dyDescent="0.2">
      <c r="A240" s="729" t="s">
        <v>286</v>
      </c>
      <c r="B240" s="730"/>
      <c r="C240" s="731"/>
      <c r="D240" s="100">
        <v>0.2</v>
      </c>
      <c r="E240" s="736">
        <f t="shared" ref="E240:E247" si="129">$L$7</f>
        <v>42917</v>
      </c>
      <c r="F240" s="737"/>
      <c r="G240" s="732">
        <v>0</v>
      </c>
      <c r="H240" s="733"/>
      <c r="I240" s="105">
        <v>5</v>
      </c>
      <c r="J240" s="106" t="s">
        <v>82</v>
      </c>
      <c r="K240" s="6"/>
      <c r="L240" s="34"/>
    </row>
    <row r="241" spans="1:80" ht="15" customHeight="1" x14ac:dyDescent="0.2">
      <c r="A241" s="729" t="s">
        <v>286</v>
      </c>
      <c r="B241" s="730"/>
      <c r="C241" s="731"/>
      <c r="D241" s="100">
        <v>0.2</v>
      </c>
      <c r="E241" s="736">
        <f t="shared" si="129"/>
        <v>42917</v>
      </c>
      <c r="F241" s="737"/>
      <c r="G241" s="732">
        <v>0</v>
      </c>
      <c r="H241" s="733"/>
      <c r="I241" s="105">
        <v>5</v>
      </c>
      <c r="J241" s="106" t="s">
        <v>82</v>
      </c>
      <c r="K241" s="6"/>
      <c r="L241" s="34"/>
    </row>
    <row r="242" spans="1:80" s="8" customFormat="1" ht="15" customHeight="1" x14ac:dyDescent="0.2">
      <c r="A242" s="729" t="s">
        <v>286</v>
      </c>
      <c r="B242" s="730"/>
      <c r="C242" s="731"/>
      <c r="D242" s="100">
        <v>0.2</v>
      </c>
      <c r="E242" s="736">
        <f t="shared" si="129"/>
        <v>42917</v>
      </c>
      <c r="F242" s="737"/>
      <c r="G242" s="732">
        <v>0</v>
      </c>
      <c r="H242" s="733"/>
      <c r="I242" s="105">
        <v>5</v>
      </c>
      <c r="J242" s="106" t="s">
        <v>82</v>
      </c>
      <c r="K242" s="6"/>
      <c r="L242" s="34"/>
    </row>
    <row r="243" spans="1:80" ht="15" customHeight="1" x14ac:dyDescent="0.2">
      <c r="A243" s="729" t="s">
        <v>286</v>
      </c>
      <c r="B243" s="730"/>
      <c r="C243" s="731"/>
      <c r="D243" s="100">
        <v>0.2</v>
      </c>
      <c r="E243" s="736">
        <f t="shared" si="129"/>
        <v>42917</v>
      </c>
      <c r="F243" s="737"/>
      <c r="G243" s="732">
        <v>0</v>
      </c>
      <c r="H243" s="733"/>
      <c r="I243" s="105">
        <v>5</v>
      </c>
      <c r="J243" s="106" t="s">
        <v>82</v>
      </c>
      <c r="K243" s="6"/>
      <c r="L243" s="34"/>
    </row>
    <row r="244" spans="1:80" ht="15" customHeight="1" x14ac:dyDescent="0.2">
      <c r="A244" s="729" t="s">
        <v>286</v>
      </c>
      <c r="B244" s="730"/>
      <c r="C244" s="731"/>
      <c r="D244" s="100">
        <v>0.2</v>
      </c>
      <c r="E244" s="736">
        <f t="shared" si="129"/>
        <v>42917</v>
      </c>
      <c r="F244" s="737"/>
      <c r="G244" s="732">
        <v>0</v>
      </c>
      <c r="H244" s="733"/>
      <c r="I244" s="105">
        <v>5</v>
      </c>
      <c r="J244" s="106" t="s">
        <v>82</v>
      </c>
      <c r="K244" s="6"/>
      <c r="L244" s="34"/>
    </row>
    <row r="245" spans="1:80" ht="15" customHeight="1" x14ac:dyDescent="0.2">
      <c r="A245" s="729" t="s">
        <v>286</v>
      </c>
      <c r="B245" s="730"/>
      <c r="C245" s="731"/>
      <c r="D245" s="100">
        <v>0.2</v>
      </c>
      <c r="E245" s="736">
        <f t="shared" si="129"/>
        <v>42917</v>
      </c>
      <c r="F245" s="737"/>
      <c r="G245" s="732">
        <v>0</v>
      </c>
      <c r="H245" s="733"/>
      <c r="I245" s="105">
        <v>5</v>
      </c>
      <c r="J245" s="106" t="s">
        <v>82</v>
      </c>
      <c r="K245" s="6"/>
      <c r="L245" s="34"/>
    </row>
    <row r="246" spans="1:80" ht="15" customHeight="1" x14ac:dyDescent="0.2">
      <c r="A246" s="729" t="s">
        <v>286</v>
      </c>
      <c r="B246" s="730"/>
      <c r="C246" s="731"/>
      <c r="D246" s="100">
        <v>0.2</v>
      </c>
      <c r="E246" s="736">
        <f t="shared" si="129"/>
        <v>42917</v>
      </c>
      <c r="F246" s="737"/>
      <c r="G246" s="732">
        <v>0</v>
      </c>
      <c r="H246" s="733"/>
      <c r="I246" s="105">
        <v>5</v>
      </c>
      <c r="J246" s="106" t="s">
        <v>82</v>
      </c>
      <c r="K246" s="6"/>
      <c r="L246" s="34"/>
    </row>
    <row r="247" spans="1:80" ht="15" customHeight="1" x14ac:dyDescent="0.2">
      <c r="A247" s="729" t="s">
        <v>286</v>
      </c>
      <c r="B247" s="730"/>
      <c r="C247" s="731"/>
      <c r="D247" s="100">
        <v>0.2</v>
      </c>
      <c r="E247" s="736">
        <f t="shared" si="129"/>
        <v>42917</v>
      </c>
      <c r="F247" s="737"/>
      <c r="G247" s="732">
        <v>0</v>
      </c>
      <c r="H247" s="733"/>
      <c r="I247" s="105">
        <v>5</v>
      </c>
      <c r="J247" s="106" t="s">
        <v>82</v>
      </c>
      <c r="K247" s="6"/>
      <c r="L247" s="34"/>
    </row>
    <row r="248" spans="1:80" ht="15" customHeight="1" x14ac:dyDescent="0.2">
      <c r="A248" s="756" t="s">
        <v>90</v>
      </c>
      <c r="B248" s="757"/>
      <c r="C248" s="757"/>
      <c r="D248" s="758"/>
      <c r="E248" s="734"/>
      <c r="F248" s="735"/>
      <c r="G248" s="725">
        <f>+SUM(G240:H247)</f>
        <v>0</v>
      </c>
      <c r="H248" s="726"/>
      <c r="I248" s="37"/>
      <c r="J248" s="38"/>
      <c r="K248" s="6"/>
      <c r="L248" s="34"/>
    </row>
    <row r="249" spans="1:80" ht="15" customHeight="1" x14ac:dyDescent="0.2">
      <c r="A249" s="756" t="s">
        <v>92</v>
      </c>
      <c r="B249" s="757"/>
      <c r="C249" s="757"/>
      <c r="D249" s="757"/>
      <c r="E249" s="757"/>
      <c r="F249" s="758"/>
      <c r="G249" s="725">
        <f>+G248+G238+G233</f>
        <v>0</v>
      </c>
      <c r="H249" s="726"/>
      <c r="I249" s="37"/>
      <c r="J249" s="38"/>
      <c r="K249" s="6"/>
      <c r="L249" s="34"/>
    </row>
    <row r="250" spans="1:80" ht="15" customHeight="1" x14ac:dyDescent="0.2">
      <c r="G250" s="39"/>
      <c r="H250" s="39"/>
      <c r="K250" s="6"/>
      <c r="L250" s="34"/>
    </row>
    <row r="251" spans="1:80" ht="15" customHeight="1" x14ac:dyDescent="0.2">
      <c r="A251" s="719" t="str">
        <f>+CONCATENATE("8.2. Investissements de l'année ",E13)</f>
        <v>8.2. Investissements de l'année 2018</v>
      </c>
      <c r="B251" s="719"/>
      <c r="C251" s="719"/>
      <c r="D251" s="719"/>
      <c r="E251" s="719"/>
      <c r="F251" s="719"/>
      <c r="G251" s="719"/>
      <c r="H251" s="719"/>
      <c r="I251" s="719"/>
      <c r="J251" s="719"/>
      <c r="K251" s="720"/>
      <c r="L251" s="720"/>
      <c r="N251" s="8"/>
      <c r="O251" s="8"/>
    </row>
    <row r="252" spans="1:80" ht="15" customHeight="1" x14ac:dyDescent="0.2">
      <c r="AB252" s="8"/>
      <c r="AO252" s="8"/>
      <c r="BB252" s="8"/>
      <c r="BO252" s="8"/>
      <c r="CB252" s="8"/>
    </row>
    <row r="253" spans="1:80" s="8" customFormat="1" ht="15" customHeight="1" x14ac:dyDescent="0.2">
      <c r="A253" s="727" t="s">
        <v>83</v>
      </c>
      <c r="B253" s="728"/>
      <c r="C253" s="728"/>
      <c r="D253" s="26" t="s">
        <v>119</v>
      </c>
      <c r="E253" s="754" t="s">
        <v>79</v>
      </c>
      <c r="F253" s="755"/>
      <c r="G253" s="742" t="s">
        <v>80</v>
      </c>
      <c r="H253" s="743"/>
      <c r="I253" s="754" t="s">
        <v>81</v>
      </c>
      <c r="J253" s="755"/>
      <c r="K253" s="6"/>
      <c r="L253" s="34"/>
    </row>
    <row r="254" spans="1:80" ht="15" customHeight="1" x14ac:dyDescent="0.2">
      <c r="A254" s="729" t="s">
        <v>286</v>
      </c>
      <c r="B254" s="730"/>
      <c r="C254" s="731"/>
      <c r="D254" s="100">
        <v>0.2</v>
      </c>
      <c r="E254" s="736">
        <v>43282</v>
      </c>
      <c r="F254" s="737"/>
      <c r="G254" s="732">
        <v>0</v>
      </c>
      <c r="H254" s="733"/>
      <c r="I254" s="105">
        <v>5</v>
      </c>
      <c r="J254" s="106" t="s">
        <v>82</v>
      </c>
      <c r="K254" s="6"/>
      <c r="L254" s="34"/>
    </row>
    <row r="255" spans="1:80" ht="15" customHeight="1" x14ac:dyDescent="0.2">
      <c r="A255" s="729" t="s">
        <v>286</v>
      </c>
      <c r="B255" s="730"/>
      <c r="C255" s="731"/>
      <c r="D255" s="100">
        <v>0.2</v>
      </c>
      <c r="E255" s="736">
        <v>43282</v>
      </c>
      <c r="F255" s="737"/>
      <c r="G255" s="732">
        <v>0</v>
      </c>
      <c r="H255" s="733"/>
      <c r="I255" s="105">
        <v>5</v>
      </c>
      <c r="J255" s="106" t="s">
        <v>82</v>
      </c>
      <c r="K255" s="6"/>
      <c r="L255" s="34"/>
    </row>
    <row r="256" spans="1:80" ht="15" customHeight="1" x14ac:dyDescent="0.2">
      <c r="A256" s="756" t="s">
        <v>90</v>
      </c>
      <c r="B256" s="757"/>
      <c r="C256" s="757"/>
      <c r="D256" s="758"/>
      <c r="E256" s="734"/>
      <c r="F256" s="735"/>
      <c r="G256" s="725">
        <f>+SUM(G254:H255)</f>
        <v>0</v>
      </c>
      <c r="H256" s="726"/>
      <c r="I256" s="37"/>
      <c r="J256" s="38"/>
      <c r="K256" s="6"/>
      <c r="L256" s="34"/>
    </row>
    <row r="257" spans="1:80" ht="15" customHeight="1" x14ac:dyDescent="0.2">
      <c r="A257" s="727" t="s">
        <v>89</v>
      </c>
      <c r="B257" s="728"/>
      <c r="C257" s="728"/>
      <c r="D257" s="26" t="s">
        <v>119</v>
      </c>
      <c r="E257" s="754" t="s">
        <v>79</v>
      </c>
      <c r="F257" s="755"/>
      <c r="G257" s="742" t="s">
        <v>80</v>
      </c>
      <c r="H257" s="743"/>
      <c r="I257" s="754" t="s">
        <v>81</v>
      </c>
      <c r="J257" s="755"/>
      <c r="K257" s="6"/>
      <c r="L257" s="34"/>
    </row>
    <row r="258" spans="1:80" ht="15" customHeight="1" x14ac:dyDescent="0.2">
      <c r="A258" s="729" t="s">
        <v>286</v>
      </c>
      <c r="B258" s="730"/>
      <c r="C258" s="731"/>
      <c r="D258" s="100">
        <v>0.2</v>
      </c>
      <c r="E258" s="736">
        <f>+(DATE(YEAR(L$7)+1,1,1))</f>
        <v>43101</v>
      </c>
      <c r="F258" s="737"/>
      <c r="G258" s="732">
        <v>0</v>
      </c>
      <c r="H258" s="733"/>
      <c r="I258" s="105">
        <v>5</v>
      </c>
      <c r="J258" s="106" t="s">
        <v>82</v>
      </c>
      <c r="K258" s="6"/>
      <c r="L258" s="34"/>
    </row>
    <row r="259" spans="1:80" ht="15" customHeight="1" x14ac:dyDescent="0.2">
      <c r="A259" s="729" t="s">
        <v>286</v>
      </c>
      <c r="B259" s="730"/>
      <c r="C259" s="731"/>
      <c r="D259" s="100">
        <v>0.2</v>
      </c>
      <c r="E259" s="736">
        <f>+(DATE(YEAR(L$7)+1,1,1))</f>
        <v>43101</v>
      </c>
      <c r="F259" s="737"/>
      <c r="G259" s="732">
        <v>0</v>
      </c>
      <c r="H259" s="733"/>
      <c r="I259" s="105">
        <v>5</v>
      </c>
      <c r="J259" s="106" t="s">
        <v>82</v>
      </c>
      <c r="K259" s="6"/>
      <c r="L259" s="34"/>
    </row>
    <row r="260" spans="1:80" s="8" customFormat="1" ht="15" customHeight="1" x14ac:dyDescent="0.2">
      <c r="A260" s="729" t="s">
        <v>286</v>
      </c>
      <c r="B260" s="730"/>
      <c r="C260" s="731"/>
      <c r="D260" s="100">
        <v>0.2</v>
      </c>
      <c r="E260" s="736">
        <f>+(DATE(YEAR(L$7)+1,1,1))</f>
        <v>43101</v>
      </c>
      <c r="F260" s="737"/>
      <c r="G260" s="732">
        <v>0</v>
      </c>
      <c r="H260" s="733"/>
      <c r="I260" s="105">
        <v>5</v>
      </c>
      <c r="J260" s="106" t="s">
        <v>82</v>
      </c>
      <c r="K260" s="6"/>
      <c r="L260" s="34"/>
    </row>
    <row r="261" spans="1:80" ht="15" customHeight="1" x14ac:dyDescent="0.2">
      <c r="A261" s="729" t="s">
        <v>286</v>
      </c>
      <c r="B261" s="730"/>
      <c r="C261" s="731"/>
      <c r="D261" s="100">
        <v>0.2</v>
      </c>
      <c r="E261" s="736">
        <f>+(DATE(YEAR(L$7)+1,1,1))</f>
        <v>43101</v>
      </c>
      <c r="F261" s="737"/>
      <c r="G261" s="732">
        <v>0</v>
      </c>
      <c r="H261" s="733"/>
      <c r="I261" s="105">
        <v>5</v>
      </c>
      <c r="J261" s="106" t="s">
        <v>82</v>
      </c>
      <c r="K261" s="6"/>
      <c r="L261" s="34"/>
    </row>
    <row r="262" spans="1:80" ht="15" customHeight="1" x14ac:dyDescent="0.2">
      <c r="A262" s="729" t="s">
        <v>286</v>
      </c>
      <c r="B262" s="730"/>
      <c r="C262" s="731"/>
      <c r="D262" s="100">
        <v>0.2</v>
      </c>
      <c r="E262" s="736">
        <f>+(DATE(YEAR(L$7)+1,1,1))</f>
        <v>43101</v>
      </c>
      <c r="F262" s="737"/>
      <c r="G262" s="732">
        <v>0</v>
      </c>
      <c r="H262" s="733"/>
      <c r="I262" s="105">
        <v>5</v>
      </c>
      <c r="J262" s="106" t="s">
        <v>82</v>
      </c>
      <c r="K262" s="6"/>
      <c r="L262" s="34"/>
    </row>
    <row r="263" spans="1:80" ht="15" customHeight="1" x14ac:dyDescent="0.2">
      <c r="A263" s="756" t="s">
        <v>90</v>
      </c>
      <c r="B263" s="757"/>
      <c r="C263" s="757"/>
      <c r="D263" s="758"/>
      <c r="E263" s="734"/>
      <c r="F263" s="735"/>
      <c r="G263" s="725">
        <f>+SUM(G258:H262)</f>
        <v>0</v>
      </c>
      <c r="H263" s="726"/>
      <c r="I263" s="37"/>
      <c r="J263" s="38"/>
      <c r="K263" s="6"/>
      <c r="L263" s="34"/>
    </row>
    <row r="264" spans="1:80" ht="15" customHeight="1" x14ac:dyDescent="0.2">
      <c r="A264" s="756" t="s">
        <v>92</v>
      </c>
      <c r="B264" s="757"/>
      <c r="C264" s="757"/>
      <c r="D264" s="757"/>
      <c r="E264" s="757"/>
      <c r="F264" s="758"/>
      <c r="G264" s="725">
        <f>+G256+G263</f>
        <v>0</v>
      </c>
      <c r="H264" s="726"/>
      <c r="I264" s="37"/>
      <c r="J264" s="38"/>
      <c r="K264" s="6"/>
      <c r="L264" s="34"/>
    </row>
    <row r="265" spans="1:80" ht="15" customHeight="1" x14ac:dyDescent="0.2">
      <c r="G265" s="39"/>
      <c r="H265" s="39"/>
      <c r="K265" s="6"/>
      <c r="L265" s="34"/>
    </row>
    <row r="266" spans="1:80" ht="15" customHeight="1" x14ac:dyDescent="0.2">
      <c r="A266" s="719" t="str">
        <f>+CONCATENATE("8.3. Investissements de l'année ",G13)</f>
        <v>8.3. Investissements de l'année 2019</v>
      </c>
      <c r="B266" s="719"/>
      <c r="C266" s="719"/>
      <c r="D266" s="719"/>
      <c r="E266" s="719"/>
      <c r="F266" s="719"/>
      <c r="G266" s="719"/>
      <c r="H266" s="719"/>
      <c r="I266" s="719"/>
      <c r="J266" s="719"/>
      <c r="K266" s="720"/>
      <c r="L266" s="720"/>
      <c r="N266" s="8"/>
      <c r="O266" s="8"/>
    </row>
    <row r="267" spans="1:80" ht="15" customHeight="1" x14ac:dyDescent="0.2">
      <c r="AB267" s="8"/>
      <c r="AO267" s="8"/>
      <c r="BB267" s="8"/>
      <c r="BO267" s="8"/>
      <c r="CB267" s="8"/>
    </row>
    <row r="268" spans="1:80" s="8" customFormat="1" ht="15" customHeight="1" x14ac:dyDescent="0.2">
      <c r="A268" s="727" t="s">
        <v>83</v>
      </c>
      <c r="B268" s="728"/>
      <c r="C268" s="728"/>
      <c r="D268" s="26" t="s">
        <v>119</v>
      </c>
      <c r="E268" s="754" t="s">
        <v>79</v>
      </c>
      <c r="F268" s="755"/>
      <c r="G268" s="742" t="s">
        <v>80</v>
      </c>
      <c r="H268" s="743"/>
      <c r="I268" s="754" t="s">
        <v>81</v>
      </c>
      <c r="J268" s="755"/>
      <c r="K268" s="6"/>
      <c r="L268" s="34"/>
    </row>
    <row r="269" spans="1:80" ht="15" customHeight="1" x14ac:dyDescent="0.2">
      <c r="A269" s="729" t="s">
        <v>286</v>
      </c>
      <c r="B269" s="730"/>
      <c r="C269" s="731"/>
      <c r="D269" s="100">
        <v>0.2</v>
      </c>
      <c r="E269" s="736">
        <v>43647</v>
      </c>
      <c r="F269" s="737"/>
      <c r="G269" s="732">
        <v>0</v>
      </c>
      <c r="H269" s="733"/>
      <c r="I269" s="105">
        <v>5</v>
      </c>
      <c r="J269" s="106" t="s">
        <v>82</v>
      </c>
      <c r="K269" s="6"/>
      <c r="L269" s="34"/>
    </row>
    <row r="270" spans="1:80" ht="15" customHeight="1" x14ac:dyDescent="0.2">
      <c r="A270" s="729" t="s">
        <v>286</v>
      </c>
      <c r="B270" s="730"/>
      <c r="C270" s="731"/>
      <c r="D270" s="100">
        <v>0.2</v>
      </c>
      <c r="E270" s="736">
        <v>43647</v>
      </c>
      <c r="F270" s="737"/>
      <c r="G270" s="732">
        <v>0</v>
      </c>
      <c r="H270" s="733"/>
      <c r="I270" s="105">
        <v>5</v>
      </c>
      <c r="J270" s="106" t="s">
        <v>82</v>
      </c>
      <c r="K270" s="6"/>
      <c r="L270" s="34"/>
    </row>
    <row r="271" spans="1:80" ht="15" customHeight="1" x14ac:dyDescent="0.2">
      <c r="A271" s="756" t="s">
        <v>90</v>
      </c>
      <c r="B271" s="757"/>
      <c r="C271" s="757"/>
      <c r="D271" s="758"/>
      <c r="E271" s="734"/>
      <c r="F271" s="735"/>
      <c r="G271" s="725">
        <f>+SUM(G269:H270)</f>
        <v>0</v>
      </c>
      <c r="H271" s="726"/>
      <c r="I271" s="37"/>
      <c r="J271" s="38"/>
      <c r="K271" s="6"/>
      <c r="L271" s="34"/>
    </row>
    <row r="272" spans="1:80" ht="15" customHeight="1" x14ac:dyDescent="0.2">
      <c r="A272" s="727" t="s">
        <v>89</v>
      </c>
      <c r="B272" s="728"/>
      <c r="C272" s="728"/>
      <c r="D272" s="26" t="s">
        <v>119</v>
      </c>
      <c r="E272" s="754" t="s">
        <v>79</v>
      </c>
      <c r="F272" s="755"/>
      <c r="G272" s="742" t="s">
        <v>80</v>
      </c>
      <c r="H272" s="743"/>
      <c r="I272" s="754" t="s">
        <v>81</v>
      </c>
      <c r="J272" s="755"/>
      <c r="K272" s="6"/>
      <c r="L272" s="34"/>
    </row>
    <row r="273" spans="1:80" ht="15" customHeight="1" x14ac:dyDescent="0.2">
      <c r="A273" s="729" t="s">
        <v>286</v>
      </c>
      <c r="B273" s="730"/>
      <c r="C273" s="731"/>
      <c r="D273" s="100">
        <v>0.2</v>
      </c>
      <c r="E273" s="736">
        <f>+(DATE(YEAR(L$7)+2,1,1))</f>
        <v>43466</v>
      </c>
      <c r="F273" s="737"/>
      <c r="G273" s="732">
        <v>0</v>
      </c>
      <c r="H273" s="733"/>
      <c r="I273" s="105">
        <v>5</v>
      </c>
      <c r="J273" s="106" t="s">
        <v>82</v>
      </c>
      <c r="K273" s="6"/>
      <c r="L273" s="34"/>
    </row>
    <row r="274" spans="1:80" ht="15" customHeight="1" x14ac:dyDescent="0.2">
      <c r="A274" s="729" t="s">
        <v>286</v>
      </c>
      <c r="B274" s="730"/>
      <c r="C274" s="731"/>
      <c r="D274" s="100">
        <v>0.2</v>
      </c>
      <c r="E274" s="736">
        <f>+(DATE(YEAR(L$7)+2,1,1))</f>
        <v>43466</v>
      </c>
      <c r="F274" s="737"/>
      <c r="G274" s="732">
        <v>0</v>
      </c>
      <c r="H274" s="733"/>
      <c r="I274" s="105">
        <v>5</v>
      </c>
      <c r="J274" s="106" t="s">
        <v>82</v>
      </c>
      <c r="K274" s="6"/>
      <c r="L274" s="34"/>
    </row>
    <row r="275" spans="1:80" s="8" customFormat="1" ht="16.5" customHeight="1" x14ac:dyDescent="0.2">
      <c r="A275" s="729" t="s">
        <v>286</v>
      </c>
      <c r="B275" s="730"/>
      <c r="C275" s="731"/>
      <c r="D275" s="100">
        <v>0.2</v>
      </c>
      <c r="E275" s="736">
        <f>+(DATE(YEAR(L$7)+2,1,1))</f>
        <v>43466</v>
      </c>
      <c r="F275" s="737"/>
      <c r="G275" s="732">
        <v>0</v>
      </c>
      <c r="H275" s="733"/>
      <c r="I275" s="105">
        <v>5</v>
      </c>
      <c r="J275" s="106" t="s">
        <v>82</v>
      </c>
      <c r="K275" s="6"/>
      <c r="L275" s="34"/>
    </row>
    <row r="276" spans="1:80" ht="15" customHeight="1" x14ac:dyDescent="0.2">
      <c r="A276" s="729" t="s">
        <v>286</v>
      </c>
      <c r="B276" s="730"/>
      <c r="C276" s="731"/>
      <c r="D276" s="100">
        <v>0.2</v>
      </c>
      <c r="E276" s="736">
        <f>+(DATE(YEAR(L$7)+2,1,1))</f>
        <v>43466</v>
      </c>
      <c r="F276" s="737"/>
      <c r="G276" s="732">
        <v>0</v>
      </c>
      <c r="H276" s="733"/>
      <c r="I276" s="105">
        <v>5</v>
      </c>
      <c r="J276" s="106" t="s">
        <v>82</v>
      </c>
      <c r="K276" s="6"/>
      <c r="L276" s="34"/>
    </row>
    <row r="277" spans="1:80" ht="15" customHeight="1" x14ac:dyDescent="0.2">
      <c r="A277" s="729" t="s">
        <v>286</v>
      </c>
      <c r="B277" s="730"/>
      <c r="C277" s="731"/>
      <c r="D277" s="100">
        <v>0.2</v>
      </c>
      <c r="E277" s="736">
        <f>+(DATE(YEAR(L$7)+2,1,1))</f>
        <v>43466</v>
      </c>
      <c r="F277" s="737"/>
      <c r="G277" s="732">
        <v>0</v>
      </c>
      <c r="H277" s="733"/>
      <c r="I277" s="105">
        <v>5</v>
      </c>
      <c r="J277" s="106" t="s">
        <v>82</v>
      </c>
      <c r="K277" s="6"/>
      <c r="L277" s="34"/>
    </row>
    <row r="278" spans="1:80" ht="15" customHeight="1" x14ac:dyDescent="0.2">
      <c r="A278" s="756" t="s">
        <v>90</v>
      </c>
      <c r="B278" s="757"/>
      <c r="C278" s="757"/>
      <c r="D278" s="758"/>
      <c r="E278" s="734"/>
      <c r="F278" s="735"/>
      <c r="G278" s="725">
        <f>+SUM(G273:H277)</f>
        <v>0</v>
      </c>
      <c r="H278" s="726"/>
      <c r="I278" s="37"/>
      <c r="J278" s="38"/>
      <c r="K278" s="6"/>
      <c r="L278" s="34"/>
    </row>
    <row r="279" spans="1:80" ht="15" customHeight="1" x14ac:dyDescent="0.2">
      <c r="A279" s="756" t="s">
        <v>92</v>
      </c>
      <c r="B279" s="757"/>
      <c r="C279" s="757"/>
      <c r="D279" s="757"/>
      <c r="E279" s="757"/>
      <c r="F279" s="758"/>
      <c r="G279" s="725">
        <f>+G271+G278</f>
        <v>0</v>
      </c>
      <c r="H279" s="726"/>
      <c r="I279" s="37"/>
      <c r="J279" s="38"/>
      <c r="K279" s="6"/>
      <c r="L279" s="34"/>
    </row>
    <row r="280" spans="1:80" ht="15" customHeight="1" x14ac:dyDescent="0.2">
      <c r="G280" s="39"/>
      <c r="H280" s="39"/>
      <c r="K280" s="6"/>
      <c r="L280" s="34"/>
    </row>
    <row r="281" spans="1:80" ht="15" customHeight="1" x14ac:dyDescent="0.2">
      <c r="A281" s="719" t="str">
        <f>+CONCATENATE("8.4. Investissements de l'année ",I13)</f>
        <v>8.4. Investissements de l'année 2020</v>
      </c>
      <c r="B281" s="719"/>
      <c r="C281" s="719"/>
      <c r="D281" s="719"/>
      <c r="E281" s="719"/>
      <c r="F281" s="719"/>
      <c r="G281" s="719"/>
      <c r="H281" s="719"/>
      <c r="I281" s="719"/>
      <c r="J281" s="719"/>
      <c r="K281" s="720"/>
      <c r="L281" s="720"/>
      <c r="N281" s="8"/>
      <c r="O281" s="8"/>
    </row>
    <row r="282" spans="1:80" ht="15" customHeight="1" x14ac:dyDescent="0.2">
      <c r="AB282" s="8"/>
      <c r="AO282" s="8"/>
      <c r="BB282" s="8"/>
      <c r="BO282" s="8"/>
      <c r="CB282" s="8"/>
    </row>
    <row r="283" spans="1:80" ht="15" customHeight="1" x14ac:dyDescent="0.2">
      <c r="A283" s="727" t="s">
        <v>83</v>
      </c>
      <c r="B283" s="728"/>
      <c r="C283" s="728"/>
      <c r="D283" s="26" t="s">
        <v>119</v>
      </c>
      <c r="E283" s="754" t="s">
        <v>79</v>
      </c>
      <c r="F283" s="755"/>
      <c r="G283" s="742" t="s">
        <v>80</v>
      </c>
      <c r="H283" s="743"/>
      <c r="I283" s="754" t="s">
        <v>81</v>
      </c>
      <c r="J283" s="755"/>
      <c r="K283" s="6"/>
      <c r="L283" s="34"/>
    </row>
    <row r="284" spans="1:80" ht="15" customHeight="1" x14ac:dyDescent="0.2">
      <c r="A284" s="729" t="s">
        <v>286</v>
      </c>
      <c r="B284" s="730"/>
      <c r="C284" s="731"/>
      <c r="D284" s="100">
        <v>0.2</v>
      </c>
      <c r="E284" s="736">
        <v>44013</v>
      </c>
      <c r="F284" s="737"/>
      <c r="G284" s="732">
        <v>0</v>
      </c>
      <c r="H284" s="733"/>
      <c r="I284" s="105">
        <v>5</v>
      </c>
      <c r="J284" s="106" t="s">
        <v>82</v>
      </c>
      <c r="K284" s="6"/>
      <c r="L284" s="34"/>
    </row>
    <row r="285" spans="1:80" ht="15" customHeight="1" x14ac:dyDescent="0.2">
      <c r="A285" s="729" t="s">
        <v>286</v>
      </c>
      <c r="B285" s="730"/>
      <c r="C285" s="731"/>
      <c r="D285" s="100">
        <v>0.2</v>
      </c>
      <c r="E285" s="736">
        <v>44013</v>
      </c>
      <c r="F285" s="737"/>
      <c r="G285" s="732">
        <v>0</v>
      </c>
      <c r="H285" s="733"/>
      <c r="I285" s="105">
        <v>5</v>
      </c>
      <c r="J285" s="106" t="s">
        <v>82</v>
      </c>
      <c r="K285" s="6"/>
      <c r="L285" s="34"/>
    </row>
    <row r="286" spans="1:80" ht="15" customHeight="1" x14ac:dyDescent="0.2">
      <c r="A286" s="756" t="s">
        <v>90</v>
      </c>
      <c r="B286" s="757"/>
      <c r="C286" s="757"/>
      <c r="D286" s="758"/>
      <c r="E286" s="734"/>
      <c r="F286" s="735"/>
      <c r="G286" s="725">
        <f>+SUM(G284:H285)</f>
        <v>0</v>
      </c>
      <c r="H286" s="726"/>
      <c r="I286" s="37"/>
      <c r="J286" s="38"/>
      <c r="K286" s="6"/>
      <c r="L286" s="34"/>
    </row>
    <row r="287" spans="1:80" ht="15" customHeight="1" x14ac:dyDescent="0.2">
      <c r="A287" s="727" t="s">
        <v>89</v>
      </c>
      <c r="B287" s="728"/>
      <c r="C287" s="728"/>
      <c r="D287" s="26" t="s">
        <v>119</v>
      </c>
      <c r="E287" s="754" t="s">
        <v>79</v>
      </c>
      <c r="F287" s="755"/>
      <c r="G287" s="742" t="s">
        <v>80</v>
      </c>
      <c r="H287" s="743"/>
      <c r="I287" s="754" t="s">
        <v>81</v>
      </c>
      <c r="J287" s="755"/>
      <c r="K287" s="6"/>
      <c r="L287" s="34"/>
    </row>
    <row r="288" spans="1:80" ht="15" customHeight="1" x14ac:dyDescent="0.2">
      <c r="A288" s="729" t="s">
        <v>286</v>
      </c>
      <c r="B288" s="730"/>
      <c r="C288" s="731"/>
      <c r="D288" s="100">
        <v>0.2</v>
      </c>
      <c r="E288" s="736">
        <f>+(DATE(YEAR(L$7)+3,1,1))</f>
        <v>43831</v>
      </c>
      <c r="F288" s="737"/>
      <c r="G288" s="732">
        <v>0</v>
      </c>
      <c r="H288" s="733"/>
      <c r="I288" s="105">
        <v>5</v>
      </c>
      <c r="J288" s="106" t="s">
        <v>82</v>
      </c>
      <c r="K288" s="6"/>
      <c r="L288" s="34"/>
    </row>
    <row r="289" spans="1:80" ht="15" customHeight="1" x14ac:dyDescent="0.2">
      <c r="A289" s="729" t="s">
        <v>286</v>
      </c>
      <c r="B289" s="730"/>
      <c r="C289" s="731"/>
      <c r="D289" s="100">
        <v>0.2</v>
      </c>
      <c r="E289" s="736">
        <f>+(DATE(YEAR(L$7)+3,1,1))</f>
        <v>43831</v>
      </c>
      <c r="F289" s="737"/>
      <c r="G289" s="732">
        <v>0</v>
      </c>
      <c r="H289" s="733"/>
      <c r="I289" s="105">
        <v>5</v>
      </c>
      <c r="J289" s="106" t="s">
        <v>82</v>
      </c>
      <c r="K289" s="6"/>
      <c r="L289" s="34"/>
    </row>
    <row r="290" spans="1:80" s="8" customFormat="1" ht="15" customHeight="1" x14ac:dyDescent="0.2">
      <c r="A290" s="729" t="s">
        <v>286</v>
      </c>
      <c r="B290" s="730"/>
      <c r="C290" s="731"/>
      <c r="D290" s="100">
        <v>0.2</v>
      </c>
      <c r="E290" s="736">
        <f>+(DATE(YEAR(L$7)+3,1,1))</f>
        <v>43831</v>
      </c>
      <c r="F290" s="737"/>
      <c r="G290" s="732">
        <v>0</v>
      </c>
      <c r="H290" s="733"/>
      <c r="I290" s="105">
        <v>5</v>
      </c>
      <c r="J290" s="106" t="s">
        <v>82</v>
      </c>
      <c r="K290" s="6"/>
      <c r="L290" s="34"/>
    </row>
    <row r="291" spans="1:80" ht="15" customHeight="1" x14ac:dyDescent="0.2">
      <c r="A291" s="729" t="s">
        <v>286</v>
      </c>
      <c r="B291" s="730"/>
      <c r="C291" s="731"/>
      <c r="D291" s="100">
        <v>0.2</v>
      </c>
      <c r="E291" s="736">
        <f>+(DATE(YEAR(L$7)+3,1,1))</f>
        <v>43831</v>
      </c>
      <c r="F291" s="737"/>
      <c r="G291" s="732">
        <v>0</v>
      </c>
      <c r="H291" s="733"/>
      <c r="I291" s="105">
        <v>5</v>
      </c>
      <c r="J291" s="106" t="s">
        <v>82</v>
      </c>
      <c r="K291" s="6"/>
      <c r="L291" s="34"/>
    </row>
    <row r="292" spans="1:80" ht="15" customHeight="1" x14ac:dyDescent="0.2">
      <c r="A292" s="729" t="s">
        <v>286</v>
      </c>
      <c r="B292" s="730"/>
      <c r="C292" s="731"/>
      <c r="D292" s="100">
        <v>0.2</v>
      </c>
      <c r="E292" s="736">
        <f>+(DATE(YEAR(L$7)+3,1,1))</f>
        <v>43831</v>
      </c>
      <c r="F292" s="737"/>
      <c r="G292" s="732">
        <v>0</v>
      </c>
      <c r="H292" s="733"/>
      <c r="I292" s="105">
        <v>5</v>
      </c>
      <c r="J292" s="106" t="s">
        <v>82</v>
      </c>
      <c r="K292" s="6"/>
      <c r="L292" s="34"/>
    </row>
    <row r="293" spans="1:80" ht="15" customHeight="1" x14ac:dyDescent="0.2">
      <c r="A293" s="756" t="s">
        <v>90</v>
      </c>
      <c r="B293" s="757"/>
      <c r="C293" s="757"/>
      <c r="D293" s="758"/>
      <c r="E293" s="734"/>
      <c r="F293" s="735"/>
      <c r="G293" s="725">
        <f>+SUM(G288:H292)</f>
        <v>0</v>
      </c>
      <c r="H293" s="726"/>
      <c r="I293" s="37"/>
      <c r="J293" s="38"/>
      <c r="K293" s="6"/>
      <c r="L293" s="34"/>
    </row>
    <row r="294" spans="1:80" ht="15" customHeight="1" x14ac:dyDescent="0.2">
      <c r="A294" s="756" t="s">
        <v>92</v>
      </c>
      <c r="B294" s="757"/>
      <c r="C294" s="757"/>
      <c r="D294" s="757"/>
      <c r="E294" s="757"/>
      <c r="F294" s="758"/>
      <c r="G294" s="725">
        <f>+G286+G293</f>
        <v>0</v>
      </c>
      <c r="H294" s="726"/>
      <c r="I294" s="37"/>
      <c r="J294" s="38"/>
      <c r="K294" s="6"/>
      <c r="L294" s="34"/>
    </row>
    <row r="295" spans="1:80" ht="15" customHeight="1" x14ac:dyDescent="0.2">
      <c r="G295" s="39"/>
      <c r="H295" s="39"/>
      <c r="K295" s="6"/>
      <c r="L295" s="34"/>
    </row>
    <row r="296" spans="1:80" ht="15" customHeight="1" x14ac:dyDescent="0.2">
      <c r="A296" s="719" t="str">
        <f>+CONCATENATE("8.5. Investissements de l'année ",K13)</f>
        <v>8.5. Investissements de l'année 2021</v>
      </c>
      <c r="B296" s="719"/>
      <c r="C296" s="719"/>
      <c r="D296" s="719"/>
      <c r="E296" s="719"/>
      <c r="F296" s="719"/>
      <c r="G296" s="719"/>
      <c r="H296" s="719"/>
      <c r="I296" s="719"/>
      <c r="J296" s="719"/>
      <c r="K296" s="720"/>
      <c r="L296" s="720"/>
      <c r="N296" s="8"/>
      <c r="O296" s="8"/>
    </row>
    <row r="297" spans="1:80" ht="15" customHeight="1" x14ac:dyDescent="0.2">
      <c r="AB297" s="8"/>
      <c r="AO297" s="8"/>
      <c r="BB297" s="8"/>
      <c r="BO297" s="8"/>
      <c r="CB297" s="8"/>
    </row>
    <row r="298" spans="1:80" ht="15" customHeight="1" x14ac:dyDescent="0.2">
      <c r="A298" s="727" t="s">
        <v>83</v>
      </c>
      <c r="B298" s="728"/>
      <c r="C298" s="728"/>
      <c r="D298" s="26" t="s">
        <v>119</v>
      </c>
      <c r="E298" s="754" t="s">
        <v>79</v>
      </c>
      <c r="F298" s="755"/>
      <c r="G298" s="742" t="s">
        <v>80</v>
      </c>
      <c r="H298" s="743"/>
      <c r="I298" s="754" t="s">
        <v>81</v>
      </c>
      <c r="J298" s="755"/>
      <c r="K298" s="6"/>
      <c r="L298" s="34"/>
    </row>
    <row r="299" spans="1:80" ht="15" customHeight="1" x14ac:dyDescent="0.2">
      <c r="A299" s="729" t="s">
        <v>286</v>
      </c>
      <c r="B299" s="730"/>
      <c r="C299" s="731"/>
      <c r="D299" s="100">
        <v>0.2</v>
      </c>
      <c r="E299" s="736">
        <v>44378</v>
      </c>
      <c r="F299" s="737"/>
      <c r="G299" s="732">
        <v>0</v>
      </c>
      <c r="H299" s="733"/>
      <c r="I299" s="105">
        <v>5</v>
      </c>
      <c r="J299" s="106" t="s">
        <v>82</v>
      </c>
      <c r="K299" s="6"/>
      <c r="L299" s="34"/>
    </row>
    <row r="300" spans="1:80" ht="15" customHeight="1" x14ac:dyDescent="0.2">
      <c r="A300" s="729" t="s">
        <v>286</v>
      </c>
      <c r="B300" s="730"/>
      <c r="C300" s="731"/>
      <c r="D300" s="100">
        <v>0.2</v>
      </c>
      <c r="E300" s="736">
        <v>44378</v>
      </c>
      <c r="F300" s="737"/>
      <c r="G300" s="732">
        <v>0</v>
      </c>
      <c r="H300" s="733"/>
      <c r="I300" s="105">
        <v>5</v>
      </c>
      <c r="J300" s="106" t="s">
        <v>82</v>
      </c>
      <c r="K300" s="6"/>
      <c r="L300" s="34"/>
    </row>
    <row r="301" spans="1:80" ht="15" customHeight="1" x14ac:dyDescent="0.2">
      <c r="A301" s="756" t="s">
        <v>90</v>
      </c>
      <c r="B301" s="757"/>
      <c r="C301" s="757"/>
      <c r="D301" s="758"/>
      <c r="E301" s="734"/>
      <c r="F301" s="735"/>
      <c r="G301" s="725">
        <f>+SUM(G299:H300)</f>
        <v>0</v>
      </c>
      <c r="H301" s="726"/>
      <c r="I301" s="37"/>
      <c r="J301" s="38"/>
      <c r="K301" s="6"/>
      <c r="L301" s="34"/>
    </row>
    <row r="302" spans="1:80" ht="15" customHeight="1" x14ac:dyDescent="0.2">
      <c r="A302" s="727" t="s">
        <v>89</v>
      </c>
      <c r="B302" s="728"/>
      <c r="C302" s="728"/>
      <c r="D302" s="26" t="s">
        <v>119</v>
      </c>
      <c r="E302" s="754" t="s">
        <v>79</v>
      </c>
      <c r="F302" s="755"/>
      <c r="G302" s="742" t="s">
        <v>80</v>
      </c>
      <c r="H302" s="743"/>
      <c r="I302" s="754" t="s">
        <v>81</v>
      </c>
      <c r="J302" s="755"/>
      <c r="K302" s="6"/>
      <c r="L302" s="34"/>
    </row>
    <row r="303" spans="1:80" ht="15" customHeight="1" x14ac:dyDescent="0.2">
      <c r="A303" s="729" t="s">
        <v>286</v>
      </c>
      <c r="B303" s="730"/>
      <c r="C303" s="731"/>
      <c r="D303" s="100">
        <v>0.2</v>
      </c>
      <c r="E303" s="736">
        <f>+(DATE(YEAR(L$7)+4,1,1))</f>
        <v>44197</v>
      </c>
      <c r="F303" s="737"/>
      <c r="G303" s="732">
        <v>0</v>
      </c>
      <c r="H303" s="733"/>
      <c r="I303" s="105">
        <v>5</v>
      </c>
      <c r="J303" s="106" t="s">
        <v>82</v>
      </c>
      <c r="K303" s="6"/>
      <c r="L303" s="34"/>
    </row>
    <row r="304" spans="1:80" ht="15" customHeight="1" x14ac:dyDescent="0.2">
      <c r="A304" s="729" t="s">
        <v>286</v>
      </c>
      <c r="B304" s="730"/>
      <c r="C304" s="731"/>
      <c r="D304" s="100">
        <v>0.2</v>
      </c>
      <c r="E304" s="736">
        <f>+(DATE(YEAR(L$7)+4,1,1))</f>
        <v>44197</v>
      </c>
      <c r="F304" s="737"/>
      <c r="G304" s="732">
        <v>0</v>
      </c>
      <c r="H304" s="733"/>
      <c r="I304" s="105">
        <v>5</v>
      </c>
      <c r="J304" s="106" t="s">
        <v>82</v>
      </c>
      <c r="K304" s="6"/>
      <c r="L304" s="34"/>
    </row>
    <row r="305" spans="1:80" s="8" customFormat="1" ht="15" customHeight="1" x14ac:dyDescent="0.2">
      <c r="A305" s="729" t="s">
        <v>286</v>
      </c>
      <c r="B305" s="730"/>
      <c r="C305" s="731"/>
      <c r="D305" s="100">
        <v>0.2</v>
      </c>
      <c r="E305" s="736">
        <f>+(DATE(YEAR(L$7)+4,1,1))</f>
        <v>44197</v>
      </c>
      <c r="F305" s="737"/>
      <c r="G305" s="732">
        <v>0</v>
      </c>
      <c r="H305" s="733"/>
      <c r="I305" s="105">
        <v>5</v>
      </c>
      <c r="J305" s="106" t="s">
        <v>82</v>
      </c>
      <c r="K305" s="6"/>
      <c r="L305" s="34"/>
    </row>
    <row r="306" spans="1:80" ht="15" customHeight="1" x14ac:dyDescent="0.2">
      <c r="A306" s="729" t="s">
        <v>286</v>
      </c>
      <c r="B306" s="730"/>
      <c r="C306" s="731"/>
      <c r="D306" s="100">
        <v>0.2</v>
      </c>
      <c r="E306" s="736">
        <f>+(DATE(YEAR(L$7)+4,1,1))</f>
        <v>44197</v>
      </c>
      <c r="F306" s="737"/>
      <c r="G306" s="732">
        <v>0</v>
      </c>
      <c r="H306" s="733"/>
      <c r="I306" s="105">
        <v>5</v>
      </c>
      <c r="J306" s="106" t="s">
        <v>82</v>
      </c>
      <c r="K306" s="6"/>
      <c r="L306" s="34"/>
    </row>
    <row r="307" spans="1:80" ht="15" customHeight="1" x14ac:dyDescent="0.2">
      <c r="A307" s="729" t="s">
        <v>286</v>
      </c>
      <c r="B307" s="730"/>
      <c r="C307" s="731"/>
      <c r="D307" s="100">
        <v>0.2</v>
      </c>
      <c r="E307" s="736">
        <f>+(DATE(YEAR(L$7)+4,1,1))</f>
        <v>44197</v>
      </c>
      <c r="F307" s="737"/>
      <c r="G307" s="732">
        <v>0</v>
      </c>
      <c r="H307" s="733"/>
      <c r="I307" s="105">
        <v>5</v>
      </c>
      <c r="J307" s="106" t="s">
        <v>82</v>
      </c>
      <c r="K307" s="6"/>
      <c r="L307" s="34"/>
    </row>
    <row r="308" spans="1:80" ht="15" customHeight="1" x14ac:dyDescent="0.2">
      <c r="A308" s="756" t="s">
        <v>90</v>
      </c>
      <c r="B308" s="757"/>
      <c r="C308" s="757"/>
      <c r="D308" s="758"/>
      <c r="E308" s="734"/>
      <c r="F308" s="735"/>
      <c r="G308" s="725">
        <f>+SUM(G303:H307)</f>
        <v>0</v>
      </c>
      <c r="H308" s="726"/>
      <c r="I308" s="37"/>
      <c r="J308" s="38"/>
      <c r="K308" s="6"/>
      <c r="L308" s="34"/>
    </row>
    <row r="309" spans="1:80" ht="15" customHeight="1" x14ac:dyDescent="0.2">
      <c r="A309" s="756" t="s">
        <v>92</v>
      </c>
      <c r="B309" s="757"/>
      <c r="C309" s="757"/>
      <c r="D309" s="757"/>
      <c r="E309" s="757"/>
      <c r="F309" s="758"/>
      <c r="G309" s="725">
        <f>+G301+G308</f>
        <v>0</v>
      </c>
      <c r="H309" s="726"/>
      <c r="I309" s="37"/>
      <c r="J309" s="38"/>
      <c r="K309" s="6"/>
      <c r="L309" s="34"/>
    </row>
    <row r="310" spans="1:80" ht="15" customHeight="1" x14ac:dyDescent="0.2">
      <c r="A310" s="40"/>
      <c r="B310" s="40"/>
      <c r="C310" s="40"/>
      <c r="D310" s="40"/>
      <c r="E310" s="40"/>
      <c r="F310" s="40"/>
      <c r="G310" s="41"/>
      <c r="H310" s="41"/>
      <c r="I310" s="41"/>
      <c r="J310" s="41"/>
      <c r="K310" s="6"/>
      <c r="L310" s="34"/>
    </row>
    <row r="311" spans="1:80" s="8" customFormat="1" ht="15" customHeight="1" x14ac:dyDescent="0.2">
      <c r="A311" s="11" t="s">
        <v>418</v>
      </c>
      <c r="B311" s="11"/>
      <c r="C311" s="11"/>
      <c r="D311" s="11"/>
      <c r="E311" s="11"/>
      <c r="F311" s="11"/>
      <c r="G311" s="11"/>
      <c r="H311" s="11"/>
      <c r="I311" s="11"/>
      <c r="J311" s="11"/>
      <c r="K311" s="11"/>
      <c r="L311" s="11"/>
      <c r="M311" s="11"/>
      <c r="N311" s="11"/>
    </row>
    <row r="312" spans="1:80" s="8" customFormat="1" ht="15" customHeight="1" x14ac:dyDescent="0.2">
      <c r="A312" s="1"/>
      <c r="B312" s="1"/>
      <c r="C312" s="1"/>
      <c r="D312" s="1"/>
      <c r="E312" s="1"/>
      <c r="F312" s="1"/>
      <c r="G312" s="1"/>
      <c r="H312" s="1"/>
      <c r="I312" s="1"/>
      <c r="J312" s="1"/>
      <c r="K312" s="1"/>
      <c r="L312" s="1"/>
    </row>
    <row r="313" spans="1:80" ht="13.5" customHeight="1" thickBot="1" x14ac:dyDescent="0.25">
      <c r="C313" s="717" t="str">
        <f>+CONCATENATE($C$12," - ",$C$13)</f>
        <v>Année 1 - 2017</v>
      </c>
      <c r="D313" s="717"/>
      <c r="E313" s="718"/>
      <c r="F313" s="718"/>
      <c r="G313" s="718"/>
      <c r="H313" s="718"/>
      <c r="I313" s="718"/>
      <c r="J313" s="718"/>
      <c r="K313" s="718"/>
      <c r="L313" s="718"/>
      <c r="M313" s="718"/>
      <c r="N313" s="718"/>
      <c r="O313" s="266" t="str">
        <f>+CONCATENATE("TOTAL - ",$C$13)</f>
        <v>TOTAL - 2017</v>
      </c>
      <c r="P313" s="717" t="str">
        <f>+CONCATENATE($E$12," - ",$E$13)</f>
        <v>Année 2 - 2018</v>
      </c>
      <c r="Q313" s="717"/>
      <c r="R313" s="718"/>
      <c r="S313" s="718"/>
      <c r="T313" s="718"/>
      <c r="U313" s="718"/>
      <c r="V313" s="718"/>
      <c r="W313" s="718"/>
      <c r="X313" s="718"/>
      <c r="Y313" s="718"/>
      <c r="Z313" s="718"/>
      <c r="AA313" s="718"/>
      <c r="AB313" s="266" t="str">
        <f>+CONCATENATE("TOTAL - ",$E$13)</f>
        <v>TOTAL - 2018</v>
      </c>
      <c r="AC313" s="717" t="str">
        <f>+CONCATENATE($G$12," - ",$G$13)</f>
        <v>Année 3 - 2019</v>
      </c>
      <c r="AD313" s="717"/>
      <c r="AE313" s="718"/>
      <c r="AF313" s="718"/>
      <c r="AG313" s="718"/>
      <c r="AH313" s="718"/>
      <c r="AI313" s="718"/>
      <c r="AJ313" s="718"/>
      <c r="AK313" s="718"/>
      <c r="AL313" s="718"/>
      <c r="AM313" s="718"/>
      <c r="AN313" s="718"/>
      <c r="AO313" s="266" t="str">
        <f>+CONCATENATE("TOTAL - ",$G$13)</f>
        <v>TOTAL - 2019</v>
      </c>
      <c r="AP313" s="717" t="str">
        <f>+CONCATENATE($I$12," - ",$I$13)</f>
        <v>Année 4 - 2020</v>
      </c>
      <c r="AQ313" s="717"/>
      <c r="AR313" s="718"/>
      <c r="AS313" s="718"/>
      <c r="AT313" s="718"/>
      <c r="AU313" s="718"/>
      <c r="AV313" s="718"/>
      <c r="AW313" s="718"/>
      <c r="AX313" s="718"/>
      <c r="AY313" s="718"/>
      <c r="AZ313" s="718"/>
      <c r="BA313" s="718"/>
      <c r="BB313" s="266" t="str">
        <f>+CONCATENATE("TOTAL - ",$I$13)</f>
        <v>TOTAL - 2020</v>
      </c>
      <c r="BC313" s="717" t="str">
        <f>+CONCATENATE($K$12," - ",$K$13)</f>
        <v>Année 5 - 2021</v>
      </c>
      <c r="BD313" s="717"/>
      <c r="BE313" s="718"/>
      <c r="BF313" s="718"/>
      <c r="BG313" s="718"/>
      <c r="BH313" s="718"/>
      <c r="BI313" s="718"/>
      <c r="BJ313" s="718"/>
      <c r="BK313" s="718"/>
      <c r="BL313" s="718"/>
      <c r="BM313" s="718"/>
      <c r="BN313" s="718"/>
      <c r="BO313" s="266" t="str">
        <f>+CONCATENATE("TOTAL - ",$K$13)</f>
        <v>TOTAL - 2021</v>
      </c>
      <c r="BP313" s="717" t="str">
        <f>+CONCATENATE($M$12," - ",$M$13)</f>
        <v>Année 6 - 2022</v>
      </c>
      <c r="BQ313" s="717"/>
      <c r="BR313" s="718"/>
      <c r="BS313" s="718"/>
      <c r="BT313" s="718"/>
      <c r="BU313" s="718"/>
      <c r="BV313" s="718"/>
      <c r="BW313" s="718"/>
      <c r="BX313" s="718"/>
      <c r="BY313" s="718"/>
      <c r="BZ313" s="718"/>
      <c r="CA313" s="718"/>
      <c r="CB313" s="529" t="s">
        <v>763</v>
      </c>
    </row>
    <row r="314" spans="1:80" ht="13.5" customHeight="1" thickTop="1" thickBot="1" x14ac:dyDescent="0.25">
      <c r="C314" s="267" t="str">
        <f>+CONCATENATE("1/",$C$13)</f>
        <v>1/2017</v>
      </c>
      <c r="D314" s="267" t="str">
        <f>+CONCATENATE("2/",$C$13)</f>
        <v>2/2017</v>
      </c>
      <c r="E314" s="267" t="str">
        <f>+CONCATENATE("3/",$C$13)</f>
        <v>3/2017</v>
      </c>
      <c r="F314" s="267" t="str">
        <f>+CONCATENATE("4/",$C$13)</f>
        <v>4/2017</v>
      </c>
      <c r="G314" s="267" t="str">
        <f>+CONCATENATE("5/",$C$13)</f>
        <v>5/2017</v>
      </c>
      <c r="H314" s="267" t="str">
        <f>+CONCATENATE("6/",$C$13)</f>
        <v>6/2017</v>
      </c>
      <c r="I314" s="267" t="str">
        <f>+CONCATENATE("7/",$C$13)</f>
        <v>7/2017</v>
      </c>
      <c r="J314" s="267" t="str">
        <f>+CONCATENATE("8/",$C$13)</f>
        <v>8/2017</v>
      </c>
      <c r="K314" s="267" t="str">
        <f>+CONCATENATE("9/",$C$13)</f>
        <v>9/2017</v>
      </c>
      <c r="L314" s="267" t="str">
        <f>+CONCATENATE("10/",$C$13)</f>
        <v>10/2017</v>
      </c>
      <c r="M314" s="267" t="str">
        <f>+CONCATENATE("11/",$C$13)</f>
        <v>11/2017</v>
      </c>
      <c r="N314" s="267" t="str">
        <f>+CONCATENATE("12/",$C$13)</f>
        <v>12/2017</v>
      </c>
      <c r="O314" s="266" t="str">
        <f>$C$14</f>
        <v>6 mois</v>
      </c>
      <c r="P314" s="267" t="str">
        <f>+CONCATENATE("1/",$E$13)</f>
        <v>1/2018</v>
      </c>
      <c r="Q314" s="267" t="str">
        <f>+CONCATENATE("2/",$E$13)</f>
        <v>2/2018</v>
      </c>
      <c r="R314" s="267" t="str">
        <f>+CONCATENATE("3/",$E$13)</f>
        <v>3/2018</v>
      </c>
      <c r="S314" s="267" t="str">
        <f>+CONCATENATE("4/",$E$13)</f>
        <v>4/2018</v>
      </c>
      <c r="T314" s="267" t="str">
        <f>+CONCATENATE("5/",$E$13)</f>
        <v>5/2018</v>
      </c>
      <c r="U314" s="267" t="str">
        <f>+CONCATENATE("6/",$E$13)</f>
        <v>6/2018</v>
      </c>
      <c r="V314" s="267" t="str">
        <f>+CONCATENATE("7/",$E$13)</f>
        <v>7/2018</v>
      </c>
      <c r="W314" s="267" t="str">
        <f>+CONCATENATE("8/",$E$13)</f>
        <v>8/2018</v>
      </c>
      <c r="X314" s="267" t="str">
        <f>+CONCATENATE("9/",$E$13)</f>
        <v>9/2018</v>
      </c>
      <c r="Y314" s="267" t="str">
        <f>+CONCATENATE("10/",$E$13)</f>
        <v>10/2018</v>
      </c>
      <c r="Z314" s="267" t="str">
        <f>+CONCATENATE("11/",$E$13)</f>
        <v>11/2018</v>
      </c>
      <c r="AA314" s="267" t="str">
        <f>+CONCATENATE("12/",$E$13)</f>
        <v>12/2018</v>
      </c>
      <c r="AB314" s="266" t="str">
        <f>$E$14</f>
        <v>12 mois</v>
      </c>
      <c r="AC314" s="267" t="str">
        <f>+CONCATENATE("1/",$G$13)</f>
        <v>1/2019</v>
      </c>
      <c r="AD314" s="267" t="str">
        <f>+CONCATENATE("2/",$G$13)</f>
        <v>2/2019</v>
      </c>
      <c r="AE314" s="267" t="str">
        <f>+CONCATENATE("3/",$G$13)</f>
        <v>3/2019</v>
      </c>
      <c r="AF314" s="267" t="str">
        <f>+CONCATENATE("4/",$G$13)</f>
        <v>4/2019</v>
      </c>
      <c r="AG314" s="267" t="str">
        <f>+CONCATENATE("5/",$G$13)</f>
        <v>5/2019</v>
      </c>
      <c r="AH314" s="267" t="str">
        <f>+CONCATENATE("6/",$G$13)</f>
        <v>6/2019</v>
      </c>
      <c r="AI314" s="267" t="str">
        <f>+CONCATENATE("7/",$G$13)</f>
        <v>7/2019</v>
      </c>
      <c r="AJ314" s="267" t="str">
        <f>+CONCATENATE("8/",$G$13)</f>
        <v>8/2019</v>
      </c>
      <c r="AK314" s="267" t="str">
        <f>+CONCATENATE("9/",$G$13)</f>
        <v>9/2019</v>
      </c>
      <c r="AL314" s="267" t="str">
        <f>+CONCATENATE("10/",$G$13)</f>
        <v>10/2019</v>
      </c>
      <c r="AM314" s="267" t="str">
        <f>+CONCATENATE("11/",$G$13)</f>
        <v>11/2019</v>
      </c>
      <c r="AN314" s="267" t="str">
        <f>+CONCATENATE("12/",$G$13)</f>
        <v>12/2019</v>
      </c>
      <c r="AO314" s="266" t="str">
        <f>$G$14</f>
        <v>12 mois</v>
      </c>
      <c r="AP314" s="267" t="str">
        <f>+CONCATENATE("1/",$I$13)</f>
        <v>1/2020</v>
      </c>
      <c r="AQ314" s="267" t="str">
        <f>+CONCATENATE("2/",$I$13)</f>
        <v>2/2020</v>
      </c>
      <c r="AR314" s="267" t="str">
        <f>+CONCATENATE("3/",$I$13)</f>
        <v>3/2020</v>
      </c>
      <c r="AS314" s="267" t="str">
        <f>+CONCATENATE("4/",$I$13)</f>
        <v>4/2020</v>
      </c>
      <c r="AT314" s="267" t="str">
        <f>+CONCATENATE("5/",$I$13)</f>
        <v>5/2020</v>
      </c>
      <c r="AU314" s="267" t="str">
        <f>+CONCATENATE("6/",$I$13)</f>
        <v>6/2020</v>
      </c>
      <c r="AV314" s="267" t="str">
        <f>+CONCATENATE("7/",$I$13)</f>
        <v>7/2020</v>
      </c>
      <c r="AW314" s="267" t="str">
        <f>+CONCATENATE("8/",$I$13)</f>
        <v>8/2020</v>
      </c>
      <c r="AX314" s="267" t="str">
        <f>+CONCATENATE("9/",$I$13)</f>
        <v>9/2020</v>
      </c>
      <c r="AY314" s="267" t="str">
        <f>+CONCATENATE("10/",$I$13)</f>
        <v>10/2020</v>
      </c>
      <c r="AZ314" s="267" t="str">
        <f>+CONCATENATE("11/",$I$13)</f>
        <v>11/2020</v>
      </c>
      <c r="BA314" s="267" t="str">
        <f>+CONCATENATE("12/",$I$13)</f>
        <v>12/2020</v>
      </c>
      <c r="BB314" s="266" t="str">
        <f>$I$14</f>
        <v>12 mois</v>
      </c>
      <c r="BC314" s="267" t="str">
        <f>+CONCATENATE("1/",$K$13)</f>
        <v>1/2021</v>
      </c>
      <c r="BD314" s="267" t="str">
        <f>+CONCATENATE("2/",$K$13)</f>
        <v>2/2021</v>
      </c>
      <c r="BE314" s="267" t="str">
        <f>+CONCATENATE("3/",$K$13)</f>
        <v>3/2021</v>
      </c>
      <c r="BF314" s="267" t="str">
        <f>+CONCATENATE("4/",$K$13)</f>
        <v>4/2021</v>
      </c>
      <c r="BG314" s="267" t="str">
        <f>+CONCATENATE("5/",$K$13)</f>
        <v>5/2021</v>
      </c>
      <c r="BH314" s="267" t="str">
        <f>+CONCATENATE("6/",$K$13)</f>
        <v>6/2021</v>
      </c>
      <c r="BI314" s="267" t="str">
        <f>+CONCATENATE("7/",$K$13)</f>
        <v>7/2021</v>
      </c>
      <c r="BJ314" s="267" t="str">
        <f>+CONCATENATE("8/",$K$13)</f>
        <v>8/2021</v>
      </c>
      <c r="BK314" s="267" t="str">
        <f>+CONCATENATE("9/",$K$13)</f>
        <v>9/2021</v>
      </c>
      <c r="BL314" s="267" t="str">
        <f>+CONCATENATE("10/",$K$13)</f>
        <v>10/2021</v>
      </c>
      <c r="BM314" s="267" t="str">
        <f>+CONCATENATE("11/",$K$13)</f>
        <v>11/2021</v>
      </c>
      <c r="BN314" s="267" t="str">
        <f>+CONCATENATE("12/",$K$13)</f>
        <v>12/2021</v>
      </c>
      <c r="BO314" s="266" t="str">
        <f>$K$14</f>
        <v>12 mois</v>
      </c>
      <c r="BP314" s="267" t="str">
        <f>+CONCATENATE("1/",$M$13)</f>
        <v>1/2022</v>
      </c>
      <c r="BQ314" s="267" t="str">
        <f>+CONCATENATE("2/",$M$13)</f>
        <v>2/2022</v>
      </c>
      <c r="BR314" s="267" t="str">
        <f>+CONCATENATE("3/",$M$13)</f>
        <v>3/2022</v>
      </c>
      <c r="BS314" s="267" t="str">
        <f>+CONCATENATE("4/",$M$13)</f>
        <v>4/2022</v>
      </c>
      <c r="BT314" s="267" t="str">
        <f>+CONCATENATE("5/",$M$13)</f>
        <v>5/2022</v>
      </c>
      <c r="BU314" s="267" t="str">
        <f>+CONCATENATE("6/",$M$13)</f>
        <v>6/2022</v>
      </c>
      <c r="BV314" s="267" t="str">
        <f>+CONCATENATE("7/",$M$13)</f>
        <v>7/2022</v>
      </c>
      <c r="BW314" s="267" t="str">
        <f>+CONCATENATE("8/",$M$13)</f>
        <v>8/2022</v>
      </c>
      <c r="BX314" s="267" t="str">
        <f>+CONCATENATE("9/",$M$13)</f>
        <v>9/2022</v>
      </c>
      <c r="BY314" s="267" t="str">
        <f>+CONCATENATE("10/",$M$13)</f>
        <v>10/2022</v>
      </c>
      <c r="BZ314" s="267" t="str">
        <f>+CONCATENATE("11/",$M$13)</f>
        <v>11/2022</v>
      </c>
      <c r="CA314" s="267" t="str">
        <f>+CONCATENATE("12/",$M$13)</f>
        <v>12/2022</v>
      </c>
      <c r="CB314" s="455" t="s">
        <v>118</v>
      </c>
    </row>
    <row r="315" spans="1:80" ht="15" customHeight="1" thickTop="1" x14ac:dyDescent="0.2">
      <c r="O315" s="8"/>
      <c r="AB315" s="8"/>
      <c r="AO315" s="8"/>
      <c r="BB315" s="8"/>
      <c r="BO315" s="8"/>
      <c r="CB315" s="8"/>
    </row>
    <row r="316" spans="1:80" ht="15" customHeight="1" x14ac:dyDescent="0.2">
      <c r="A316" s="786" t="s">
        <v>156</v>
      </c>
      <c r="B316" s="787"/>
      <c r="C316" s="264">
        <v>0</v>
      </c>
      <c r="D316" s="264">
        <v>0</v>
      </c>
      <c r="E316" s="264">
        <v>0</v>
      </c>
      <c r="F316" s="264">
        <v>0</v>
      </c>
      <c r="G316" s="264">
        <v>0</v>
      </c>
      <c r="H316" s="264">
        <v>0</v>
      </c>
      <c r="I316" s="264">
        <v>0</v>
      </c>
      <c r="J316" s="264">
        <v>0</v>
      </c>
      <c r="K316" s="264">
        <v>0</v>
      </c>
      <c r="L316" s="264">
        <v>0</v>
      </c>
      <c r="M316" s="264">
        <v>0</v>
      </c>
      <c r="N316" s="264">
        <v>0</v>
      </c>
      <c r="O316" s="24">
        <f>SUM(C316:N316)</f>
        <v>0</v>
      </c>
      <c r="P316" s="264">
        <v>0</v>
      </c>
      <c r="Q316" s="264">
        <v>0</v>
      </c>
      <c r="R316" s="264">
        <v>0</v>
      </c>
      <c r="S316" s="264">
        <v>0</v>
      </c>
      <c r="T316" s="264">
        <v>0</v>
      </c>
      <c r="U316" s="264">
        <v>0</v>
      </c>
      <c r="V316" s="264">
        <v>0</v>
      </c>
      <c r="W316" s="264">
        <v>0</v>
      </c>
      <c r="X316" s="264">
        <v>0</v>
      </c>
      <c r="Y316" s="264">
        <v>0</v>
      </c>
      <c r="Z316" s="264">
        <v>0</v>
      </c>
      <c r="AA316" s="264">
        <v>0</v>
      </c>
      <c r="AB316" s="24">
        <f>SUM(P316:AA316)</f>
        <v>0</v>
      </c>
      <c r="AC316" s="264">
        <v>0</v>
      </c>
      <c r="AD316" s="264">
        <v>0</v>
      </c>
      <c r="AE316" s="264">
        <v>0</v>
      </c>
      <c r="AF316" s="264">
        <v>0</v>
      </c>
      <c r="AG316" s="264">
        <v>0</v>
      </c>
      <c r="AH316" s="264">
        <v>0</v>
      </c>
      <c r="AI316" s="264">
        <v>0</v>
      </c>
      <c r="AJ316" s="264">
        <v>0</v>
      </c>
      <c r="AK316" s="264">
        <v>0</v>
      </c>
      <c r="AL316" s="264">
        <v>0</v>
      </c>
      <c r="AM316" s="264">
        <v>0</v>
      </c>
      <c r="AN316" s="264">
        <v>0</v>
      </c>
      <c r="AO316" s="24">
        <f>SUM(AC316:AN316)</f>
        <v>0</v>
      </c>
      <c r="AP316" s="264">
        <v>0</v>
      </c>
      <c r="AQ316" s="264">
        <v>0</v>
      </c>
      <c r="AR316" s="264">
        <v>0</v>
      </c>
      <c r="AS316" s="264">
        <v>0</v>
      </c>
      <c r="AT316" s="264">
        <v>0</v>
      </c>
      <c r="AU316" s="264">
        <v>0</v>
      </c>
      <c r="AV316" s="264">
        <v>0</v>
      </c>
      <c r="AW316" s="264">
        <v>0</v>
      </c>
      <c r="AX316" s="264">
        <v>0</v>
      </c>
      <c r="AY316" s="264">
        <v>0</v>
      </c>
      <c r="AZ316" s="264">
        <v>0</v>
      </c>
      <c r="BA316" s="264">
        <v>0</v>
      </c>
      <c r="BB316" s="24">
        <f>SUM(AP316:BA316)</f>
        <v>0</v>
      </c>
      <c r="BC316" s="264">
        <v>0</v>
      </c>
      <c r="BD316" s="264">
        <v>0</v>
      </c>
      <c r="BE316" s="264">
        <v>0</v>
      </c>
      <c r="BF316" s="264">
        <v>0</v>
      </c>
      <c r="BG316" s="264">
        <v>0</v>
      </c>
      <c r="BH316" s="264">
        <v>0</v>
      </c>
      <c r="BI316" s="264">
        <v>0</v>
      </c>
      <c r="BJ316" s="264">
        <v>0</v>
      </c>
      <c r="BK316" s="264">
        <v>0</v>
      </c>
      <c r="BL316" s="264">
        <v>0</v>
      </c>
      <c r="BM316" s="264">
        <v>0</v>
      </c>
      <c r="BN316" s="264">
        <v>0</v>
      </c>
      <c r="BO316" s="24">
        <f>SUM(BC316:BN316)</f>
        <v>0</v>
      </c>
      <c r="BP316" s="264">
        <v>0</v>
      </c>
      <c r="BQ316" s="264">
        <v>0</v>
      </c>
      <c r="BR316" s="264">
        <v>0</v>
      </c>
      <c r="BS316" s="264">
        <v>0</v>
      </c>
      <c r="BT316" s="264">
        <v>0</v>
      </c>
      <c r="BU316" s="264">
        <v>0</v>
      </c>
      <c r="BV316" s="264">
        <v>0</v>
      </c>
      <c r="BW316" s="264">
        <v>0</v>
      </c>
      <c r="BX316" s="264">
        <v>0</v>
      </c>
      <c r="BY316" s="264">
        <v>0</v>
      </c>
      <c r="BZ316" s="264">
        <v>0</v>
      </c>
      <c r="CA316" s="264">
        <v>0</v>
      </c>
      <c r="CB316" s="24">
        <f>SUM(BP316:CA316)</f>
        <v>0</v>
      </c>
    </row>
    <row r="317" spans="1:80" s="2" customFormat="1" ht="15" customHeight="1" x14ac:dyDescent="0.2">
      <c r="A317" s="768" t="s">
        <v>157</v>
      </c>
      <c r="B317" s="769"/>
      <c r="C317" s="42">
        <f>C316</f>
        <v>0</v>
      </c>
      <c r="D317" s="24">
        <f>C317+D316</f>
        <v>0</v>
      </c>
      <c r="E317" s="24">
        <f t="shared" ref="E317:N317" si="130">D317+E316</f>
        <v>0</v>
      </c>
      <c r="F317" s="24">
        <f t="shared" si="130"/>
        <v>0</v>
      </c>
      <c r="G317" s="24">
        <f t="shared" si="130"/>
        <v>0</v>
      </c>
      <c r="H317" s="24">
        <f t="shared" si="130"/>
        <v>0</v>
      </c>
      <c r="I317" s="24">
        <f t="shared" si="130"/>
        <v>0</v>
      </c>
      <c r="J317" s="24">
        <f t="shared" si="130"/>
        <v>0</v>
      </c>
      <c r="K317" s="24">
        <f t="shared" si="130"/>
        <v>0</v>
      </c>
      <c r="L317" s="24">
        <f t="shared" si="130"/>
        <v>0</v>
      </c>
      <c r="M317" s="24">
        <f t="shared" si="130"/>
        <v>0</v>
      </c>
      <c r="N317" s="24">
        <f t="shared" si="130"/>
        <v>0</v>
      </c>
      <c r="O317" s="8"/>
      <c r="P317" s="24">
        <f>N317+P316</f>
        <v>0</v>
      </c>
      <c r="Q317" s="24">
        <f>P317+Q316</f>
        <v>0</v>
      </c>
      <c r="R317" s="24">
        <f t="shared" ref="R317:AA317" si="131">Q317+R316</f>
        <v>0</v>
      </c>
      <c r="S317" s="24">
        <f t="shared" si="131"/>
        <v>0</v>
      </c>
      <c r="T317" s="24">
        <f t="shared" si="131"/>
        <v>0</v>
      </c>
      <c r="U317" s="24">
        <f t="shared" si="131"/>
        <v>0</v>
      </c>
      <c r="V317" s="24">
        <f t="shared" si="131"/>
        <v>0</v>
      </c>
      <c r="W317" s="24">
        <f t="shared" si="131"/>
        <v>0</v>
      </c>
      <c r="X317" s="24">
        <f t="shared" si="131"/>
        <v>0</v>
      </c>
      <c r="Y317" s="24">
        <f t="shared" si="131"/>
        <v>0</v>
      </c>
      <c r="Z317" s="24">
        <f t="shared" si="131"/>
        <v>0</v>
      </c>
      <c r="AA317" s="24">
        <f t="shared" si="131"/>
        <v>0</v>
      </c>
      <c r="AB317" s="8"/>
      <c r="AC317" s="24">
        <f>AA317+AC316</f>
        <v>0</v>
      </c>
      <c r="AD317" s="24">
        <f t="shared" ref="AD317:AN317" si="132">AC317+AD316</f>
        <v>0</v>
      </c>
      <c r="AE317" s="24">
        <f t="shared" si="132"/>
        <v>0</v>
      </c>
      <c r="AF317" s="24">
        <f t="shared" si="132"/>
        <v>0</v>
      </c>
      <c r="AG317" s="24">
        <f t="shared" si="132"/>
        <v>0</v>
      </c>
      <c r="AH317" s="24">
        <f t="shared" si="132"/>
        <v>0</v>
      </c>
      <c r="AI317" s="24">
        <f t="shared" si="132"/>
        <v>0</v>
      </c>
      <c r="AJ317" s="24">
        <f t="shared" si="132"/>
        <v>0</v>
      </c>
      <c r="AK317" s="24">
        <f t="shared" si="132"/>
        <v>0</v>
      </c>
      <c r="AL317" s="24">
        <f t="shared" si="132"/>
        <v>0</v>
      </c>
      <c r="AM317" s="24">
        <f t="shared" si="132"/>
        <v>0</v>
      </c>
      <c r="AN317" s="24">
        <f t="shared" si="132"/>
        <v>0</v>
      </c>
      <c r="AO317" s="8"/>
      <c r="AP317" s="24">
        <f>AN317+AP316</f>
        <v>0</v>
      </c>
      <c r="AQ317" s="24">
        <f t="shared" ref="AQ317:BA317" si="133">AP317+AQ316</f>
        <v>0</v>
      </c>
      <c r="AR317" s="24">
        <f t="shared" si="133"/>
        <v>0</v>
      </c>
      <c r="AS317" s="24">
        <f t="shared" si="133"/>
        <v>0</v>
      </c>
      <c r="AT317" s="24">
        <f t="shared" si="133"/>
        <v>0</v>
      </c>
      <c r="AU317" s="24">
        <f t="shared" si="133"/>
        <v>0</v>
      </c>
      <c r="AV317" s="24">
        <f t="shared" si="133"/>
        <v>0</v>
      </c>
      <c r="AW317" s="24">
        <f t="shared" si="133"/>
        <v>0</v>
      </c>
      <c r="AX317" s="24">
        <f t="shared" si="133"/>
        <v>0</v>
      </c>
      <c r="AY317" s="24">
        <f t="shared" si="133"/>
        <v>0</v>
      </c>
      <c r="AZ317" s="24">
        <f t="shared" si="133"/>
        <v>0</v>
      </c>
      <c r="BA317" s="24">
        <f t="shared" si="133"/>
        <v>0</v>
      </c>
      <c r="BB317" s="8"/>
      <c r="BC317" s="24">
        <f>BA317+BC316</f>
        <v>0</v>
      </c>
      <c r="BD317" s="24">
        <f t="shared" ref="BD317:BN317" si="134">BC317+BD316</f>
        <v>0</v>
      </c>
      <c r="BE317" s="24">
        <f t="shared" si="134"/>
        <v>0</v>
      </c>
      <c r="BF317" s="24">
        <f t="shared" si="134"/>
        <v>0</v>
      </c>
      <c r="BG317" s="24">
        <f t="shared" si="134"/>
        <v>0</v>
      </c>
      <c r="BH317" s="24">
        <f t="shared" si="134"/>
        <v>0</v>
      </c>
      <c r="BI317" s="24">
        <f t="shared" si="134"/>
        <v>0</v>
      </c>
      <c r="BJ317" s="24">
        <f t="shared" si="134"/>
        <v>0</v>
      </c>
      <c r="BK317" s="24">
        <f t="shared" si="134"/>
        <v>0</v>
      </c>
      <c r="BL317" s="24">
        <f t="shared" si="134"/>
        <v>0</v>
      </c>
      <c r="BM317" s="24">
        <f t="shared" si="134"/>
        <v>0</v>
      </c>
      <c r="BN317" s="24">
        <f t="shared" si="134"/>
        <v>0</v>
      </c>
      <c r="BO317" s="8"/>
      <c r="BP317" s="24">
        <f>BN317+BP316</f>
        <v>0</v>
      </c>
      <c r="BQ317" s="24">
        <f t="shared" ref="BQ317:CA317" si="135">BP317+BQ316</f>
        <v>0</v>
      </c>
      <c r="BR317" s="24">
        <f t="shared" si="135"/>
        <v>0</v>
      </c>
      <c r="BS317" s="24">
        <f t="shared" si="135"/>
        <v>0</v>
      </c>
      <c r="BT317" s="24">
        <f t="shared" si="135"/>
        <v>0</v>
      </c>
      <c r="BU317" s="24">
        <f t="shared" si="135"/>
        <v>0</v>
      </c>
      <c r="BV317" s="24">
        <f t="shared" si="135"/>
        <v>0</v>
      </c>
      <c r="BW317" s="24">
        <f t="shared" si="135"/>
        <v>0</v>
      </c>
      <c r="BX317" s="24">
        <f t="shared" si="135"/>
        <v>0</v>
      </c>
      <c r="BY317" s="24">
        <f t="shared" si="135"/>
        <v>0</v>
      </c>
      <c r="BZ317" s="24">
        <f t="shared" si="135"/>
        <v>0</v>
      </c>
      <c r="CA317" s="24">
        <f t="shared" si="135"/>
        <v>0</v>
      </c>
      <c r="CB317" s="8"/>
    </row>
    <row r="318" spans="1:80" ht="15" customHeight="1" x14ac:dyDescent="0.2">
      <c r="O318" s="7"/>
    </row>
    <row r="319" spans="1:80" ht="15" customHeight="1" x14ac:dyDescent="0.2">
      <c r="A319" s="11" t="s">
        <v>197</v>
      </c>
      <c r="B319" s="11"/>
      <c r="C319" s="11"/>
      <c r="D319" s="11"/>
      <c r="E319" s="11"/>
      <c r="F319" s="11"/>
      <c r="G319" s="11"/>
      <c r="H319" s="11"/>
      <c r="I319" s="11"/>
      <c r="J319" s="11"/>
      <c r="K319" s="11"/>
      <c r="L319" s="11"/>
      <c r="M319" s="11"/>
      <c r="N319" s="11"/>
    </row>
    <row r="320" spans="1:80" ht="15" customHeight="1" x14ac:dyDescent="0.2">
      <c r="B320" s="1" t="s">
        <v>159</v>
      </c>
    </row>
    <row r="321" spans="1:79" ht="15" customHeight="1" x14ac:dyDescent="0.2">
      <c r="A321" s="719" t="s">
        <v>158</v>
      </c>
      <c r="B321" s="719"/>
      <c r="C321" s="719"/>
      <c r="D321" s="719"/>
      <c r="E321" s="719"/>
      <c r="F321" s="719"/>
      <c r="G321" s="719"/>
      <c r="H321" s="719"/>
      <c r="I321" s="719"/>
      <c r="J321" s="719"/>
      <c r="K321" s="720"/>
      <c r="L321" s="720"/>
    </row>
    <row r="322" spans="1:79" ht="15" customHeight="1" x14ac:dyDescent="0.2">
      <c r="A322" s="113"/>
      <c r="B322" s="113"/>
      <c r="C322" s="113"/>
      <c r="D322" s="113"/>
      <c r="E322" s="113"/>
      <c r="F322" s="113"/>
      <c r="G322" s="113"/>
      <c r="H322" s="113"/>
      <c r="I322" s="113"/>
      <c r="J322" s="113"/>
      <c r="K322" s="113"/>
      <c r="L322" s="113"/>
    </row>
    <row r="323" spans="1:79" ht="15" customHeight="1" x14ac:dyDescent="0.2">
      <c r="A323" s="750" t="s">
        <v>823</v>
      </c>
      <c r="B323" s="751"/>
      <c r="C323" s="750" t="s">
        <v>824</v>
      </c>
      <c r="D323" s="751"/>
      <c r="E323" s="26" t="s">
        <v>114</v>
      </c>
      <c r="F323" s="26" t="s">
        <v>825</v>
      </c>
      <c r="G323" s="750" t="s">
        <v>307</v>
      </c>
      <c r="H323" s="751"/>
      <c r="I323" s="750" t="s">
        <v>306</v>
      </c>
      <c r="J323" s="778"/>
      <c r="K323" s="750" t="s">
        <v>308</v>
      </c>
      <c r="L323" s="751"/>
    </row>
    <row r="324" spans="1:79" s="2" customFormat="1" ht="15" customHeight="1" x14ac:dyDescent="0.2">
      <c r="A324" s="752"/>
      <c r="B324" s="753"/>
      <c r="C324" s="776"/>
      <c r="D324" s="777"/>
      <c r="E324" s="107">
        <v>0</v>
      </c>
      <c r="F324" s="675">
        <f t="shared" ref="F324:F326" si="136">$L$7</f>
        <v>42917</v>
      </c>
      <c r="G324" s="610">
        <v>5</v>
      </c>
      <c r="H324" s="50" t="s">
        <v>115</v>
      </c>
      <c r="I324" s="108">
        <v>12</v>
      </c>
      <c r="J324" s="48" t="str">
        <f>+IF(I324=12,"mensualités",IF(I324=4,"trimestrialités",IF(I324=2,"semestrialités",IF(I324=1,"annuités",""))))</f>
        <v>mensualités</v>
      </c>
      <c r="K324" s="108">
        <v>90</v>
      </c>
      <c r="L324" s="57" t="str">
        <f>J324</f>
        <v>mensualités</v>
      </c>
      <c r="AB324" s="252"/>
    </row>
    <row r="325" spans="1:79" ht="15" customHeight="1" x14ac:dyDescent="0.2">
      <c r="A325" s="748"/>
      <c r="B325" s="749"/>
      <c r="C325" s="746"/>
      <c r="D325" s="747"/>
      <c r="E325" s="109">
        <v>0</v>
      </c>
      <c r="F325" s="676">
        <f t="shared" si="136"/>
        <v>42917</v>
      </c>
      <c r="G325" s="612">
        <v>5</v>
      </c>
      <c r="H325" s="51" t="s">
        <v>115</v>
      </c>
      <c r="I325" s="110">
        <v>12</v>
      </c>
      <c r="J325" s="43" t="str">
        <f>+IF(I325=12,"mensualités",IF(I325=4,"trimestrialités",IF(I325=2,"semestrialités",IF(I325=1,"annuités",""))))</f>
        <v>mensualités</v>
      </c>
      <c r="K325" s="110">
        <v>90</v>
      </c>
      <c r="L325" s="58" t="str">
        <f>J325</f>
        <v>mensualités</v>
      </c>
      <c r="AB325" s="252"/>
    </row>
    <row r="326" spans="1:79" ht="15" customHeight="1" x14ac:dyDescent="0.2">
      <c r="A326" s="774"/>
      <c r="B326" s="775"/>
      <c r="C326" s="779"/>
      <c r="D326" s="780"/>
      <c r="E326" s="111">
        <v>0</v>
      </c>
      <c r="F326" s="677">
        <f t="shared" si="136"/>
        <v>42917</v>
      </c>
      <c r="G326" s="611">
        <v>5</v>
      </c>
      <c r="H326" s="52" t="s">
        <v>115</v>
      </c>
      <c r="I326" s="112">
        <v>12</v>
      </c>
      <c r="J326" s="44" t="str">
        <f>+IF(I326=12,"mensualités",IF(I326=4,"trimestrialités",IF(I326=2,"semestrialités",IF(I326=1,"annuités",""))))</f>
        <v>mensualités</v>
      </c>
      <c r="K326" s="112">
        <v>90</v>
      </c>
      <c r="L326" s="59" t="str">
        <f>J326</f>
        <v>mensualités</v>
      </c>
      <c r="AB326" s="252"/>
    </row>
    <row r="328" spans="1:79" ht="15" customHeight="1" x14ac:dyDescent="0.2">
      <c r="A328" s="719" t="s">
        <v>200</v>
      </c>
      <c r="B328" s="719"/>
      <c r="C328" s="719"/>
      <c r="D328" s="719"/>
      <c r="E328" s="719"/>
      <c r="F328" s="719"/>
      <c r="G328" s="719"/>
      <c r="H328" s="719"/>
      <c r="I328" s="719"/>
      <c r="J328" s="719"/>
      <c r="K328" s="720"/>
      <c r="L328" s="720"/>
      <c r="N328" s="8"/>
      <c r="O328" s="8"/>
    </row>
    <row r="329" spans="1:79" ht="15" customHeight="1" x14ac:dyDescent="0.2">
      <c r="A329" s="113"/>
      <c r="B329" s="113"/>
      <c r="C329" s="113"/>
      <c r="D329" s="113"/>
      <c r="E329" s="49"/>
      <c r="F329" s="49"/>
      <c r="G329" s="49"/>
      <c r="H329" s="49"/>
      <c r="I329" s="49"/>
      <c r="J329" s="49"/>
      <c r="K329" s="49"/>
      <c r="L329" s="49"/>
    </row>
    <row r="330" spans="1:79" ht="15" customHeight="1" x14ac:dyDescent="0.2">
      <c r="A330" s="750" t="s">
        <v>80</v>
      </c>
      <c r="B330" s="751"/>
      <c r="C330" s="772">
        <v>0</v>
      </c>
      <c r="D330" s="773"/>
      <c r="E330" s="20"/>
      <c r="F330" s="20"/>
      <c r="G330" s="20"/>
      <c r="H330" s="20"/>
      <c r="I330" s="20"/>
      <c r="J330" s="20"/>
      <c r="K330" s="20"/>
      <c r="L330" s="20"/>
    </row>
    <row r="331" spans="1:79" ht="15" customHeight="1" x14ac:dyDescent="0.2">
      <c r="A331" s="750" t="s">
        <v>198</v>
      </c>
      <c r="B331" s="751"/>
      <c r="C331" s="770">
        <v>0.1</v>
      </c>
      <c r="D331" s="771"/>
      <c r="E331" s="20"/>
      <c r="F331" s="20"/>
      <c r="G331" s="20"/>
      <c r="H331" s="20"/>
      <c r="I331" s="20"/>
      <c r="J331" s="20"/>
      <c r="K331" s="20"/>
      <c r="L331" s="20"/>
    </row>
    <row r="333" spans="1:79" ht="15" customHeight="1" x14ac:dyDescent="0.2">
      <c r="A333" s="115" t="s">
        <v>419</v>
      </c>
      <c r="B333" s="8"/>
    </row>
    <row r="335" spans="1:79" ht="13.5" customHeight="1" thickBot="1" x14ac:dyDescent="0.25">
      <c r="A335" s="26" t="s">
        <v>198</v>
      </c>
      <c r="C335" s="783" t="str">
        <f>+CONCATENATE($C$12," - ",$C$13)</f>
        <v>Année 1 - 2017</v>
      </c>
      <c r="D335" s="784"/>
      <c r="E335" s="785"/>
      <c r="F335" s="785"/>
      <c r="G335" s="785"/>
      <c r="H335" s="785"/>
      <c r="I335" s="785"/>
      <c r="J335" s="785"/>
      <c r="K335" s="785"/>
      <c r="L335" s="785"/>
      <c r="M335" s="785"/>
      <c r="N335" s="785"/>
      <c r="P335" s="717" t="str">
        <f>+CONCATENATE($E$12," - ",$E$13)</f>
        <v>Année 2 - 2018</v>
      </c>
      <c r="Q335" s="717"/>
      <c r="R335" s="718"/>
      <c r="S335" s="718"/>
      <c r="T335" s="718"/>
      <c r="U335" s="718"/>
      <c r="V335" s="718"/>
      <c r="W335" s="718"/>
      <c r="X335" s="718"/>
      <c r="Y335" s="718"/>
      <c r="Z335" s="718"/>
      <c r="AA335" s="718"/>
      <c r="AC335" s="717" t="str">
        <f>+CONCATENATE($G$12," - ",$G$13)</f>
        <v>Année 3 - 2019</v>
      </c>
      <c r="AD335" s="717"/>
      <c r="AE335" s="718"/>
      <c r="AF335" s="718"/>
      <c r="AG335" s="718"/>
      <c r="AH335" s="718"/>
      <c r="AI335" s="718"/>
      <c r="AJ335" s="718"/>
      <c r="AK335" s="718"/>
      <c r="AL335" s="718"/>
      <c r="AM335" s="718"/>
      <c r="AN335" s="718"/>
      <c r="AP335" s="717" t="str">
        <f>+CONCATENATE($I$12," - ",$I$13)</f>
        <v>Année 4 - 2020</v>
      </c>
      <c r="AQ335" s="717"/>
      <c r="AR335" s="718"/>
      <c r="AS335" s="718"/>
      <c r="AT335" s="718"/>
      <c r="AU335" s="718"/>
      <c r="AV335" s="718"/>
      <c r="AW335" s="718"/>
      <c r="AX335" s="718"/>
      <c r="AY335" s="718"/>
      <c r="AZ335" s="718"/>
      <c r="BA335" s="718"/>
      <c r="BC335" s="717" t="str">
        <f>+CONCATENATE($K$12," - ",$K$13)</f>
        <v>Année 5 - 2021</v>
      </c>
      <c r="BD335" s="717"/>
      <c r="BE335" s="718"/>
      <c r="BF335" s="718"/>
      <c r="BG335" s="718"/>
      <c r="BH335" s="718"/>
      <c r="BI335" s="718"/>
      <c r="BJ335" s="718"/>
      <c r="BK335" s="718"/>
      <c r="BL335" s="718"/>
      <c r="BM335" s="718"/>
      <c r="BN335" s="718"/>
      <c r="BP335" s="717" t="str">
        <f>+CONCATENATE($M$12," - ",$M$13)</f>
        <v>Année 6 - 2022</v>
      </c>
      <c r="BQ335" s="717"/>
      <c r="BR335" s="718"/>
      <c r="BS335" s="718"/>
      <c r="BT335" s="718"/>
      <c r="BU335" s="718"/>
      <c r="BV335" s="718"/>
      <c r="BW335" s="718"/>
      <c r="BX335" s="718"/>
      <c r="BY335" s="718"/>
      <c r="BZ335" s="718"/>
      <c r="CA335" s="718"/>
    </row>
    <row r="336" spans="1:79" ht="13.5" customHeight="1" thickTop="1" thickBot="1" x14ac:dyDescent="0.25">
      <c r="A336" s="272">
        <v>1.4999999999999999E-2</v>
      </c>
      <c r="C336" s="267" t="str">
        <f>+CONCATENATE("1/",$C$13)</f>
        <v>1/2017</v>
      </c>
      <c r="D336" s="267" t="str">
        <f>+CONCATENATE("2/",$C$13)</f>
        <v>2/2017</v>
      </c>
      <c r="E336" s="267" t="str">
        <f>+CONCATENATE("3/",$C$13)</f>
        <v>3/2017</v>
      </c>
      <c r="F336" s="267" t="str">
        <f>+CONCATENATE("4/",$C$13)</f>
        <v>4/2017</v>
      </c>
      <c r="G336" s="267" t="str">
        <f>+CONCATENATE("5/",$C$13)</f>
        <v>5/2017</v>
      </c>
      <c r="H336" s="267" t="str">
        <f>+CONCATENATE("6/",$C$13)</f>
        <v>6/2017</v>
      </c>
      <c r="I336" s="267" t="str">
        <f>+CONCATENATE("7/",$C$13)</f>
        <v>7/2017</v>
      </c>
      <c r="J336" s="267" t="str">
        <f>+CONCATENATE("8/",$C$13)</f>
        <v>8/2017</v>
      </c>
      <c r="K336" s="267" t="str">
        <f>+CONCATENATE("9/",$C$13)</f>
        <v>9/2017</v>
      </c>
      <c r="L336" s="267" t="str">
        <f>+CONCATENATE("10/",$C$13)</f>
        <v>10/2017</v>
      </c>
      <c r="M336" s="267" t="str">
        <f>+CONCATENATE("11/",$C$13)</f>
        <v>11/2017</v>
      </c>
      <c r="N336" s="267" t="str">
        <f>+CONCATENATE("12/",$C$13)</f>
        <v>12/2017</v>
      </c>
      <c r="P336" s="267" t="str">
        <f>+CONCATENATE("1/",$E$13)</f>
        <v>1/2018</v>
      </c>
      <c r="Q336" s="267" t="str">
        <f>+CONCATENATE("2/",$E$13)</f>
        <v>2/2018</v>
      </c>
      <c r="R336" s="267" t="str">
        <f>+CONCATENATE("3/",$E$13)</f>
        <v>3/2018</v>
      </c>
      <c r="S336" s="267" t="str">
        <f>+CONCATENATE("4/",$E$13)</f>
        <v>4/2018</v>
      </c>
      <c r="T336" s="267" t="str">
        <f>+CONCATENATE("5/",$E$13)</f>
        <v>5/2018</v>
      </c>
      <c r="U336" s="267" t="str">
        <f>+CONCATENATE("6/",$E$13)</f>
        <v>6/2018</v>
      </c>
      <c r="V336" s="267" t="str">
        <f>+CONCATENATE("7/",$E$13)</f>
        <v>7/2018</v>
      </c>
      <c r="W336" s="267" t="str">
        <f>+CONCATENATE("8/",$E$13)</f>
        <v>8/2018</v>
      </c>
      <c r="X336" s="267" t="str">
        <f>+CONCATENATE("9/",$E$13)</f>
        <v>9/2018</v>
      </c>
      <c r="Y336" s="267" t="str">
        <f>+CONCATENATE("10/",$E$13)</f>
        <v>10/2018</v>
      </c>
      <c r="Z336" s="267" t="str">
        <f>+CONCATENATE("11/",$E$13)</f>
        <v>11/2018</v>
      </c>
      <c r="AA336" s="267" t="str">
        <f>+CONCATENATE("12/",$E$13)</f>
        <v>12/2018</v>
      </c>
      <c r="AC336" s="267" t="str">
        <f>+CONCATENATE("1/",$G$13)</f>
        <v>1/2019</v>
      </c>
      <c r="AD336" s="267" t="str">
        <f>+CONCATENATE("2/",$G$13)</f>
        <v>2/2019</v>
      </c>
      <c r="AE336" s="267" t="str">
        <f>+CONCATENATE("3/",$G$13)</f>
        <v>3/2019</v>
      </c>
      <c r="AF336" s="267" t="str">
        <f>+CONCATENATE("4/",$G$13)</f>
        <v>4/2019</v>
      </c>
      <c r="AG336" s="267" t="str">
        <f>+CONCATENATE("5/",$G$13)</f>
        <v>5/2019</v>
      </c>
      <c r="AH336" s="267" t="str">
        <f>+CONCATENATE("6/",$G$13)</f>
        <v>6/2019</v>
      </c>
      <c r="AI336" s="267" t="str">
        <f>+CONCATENATE("7/",$G$13)</f>
        <v>7/2019</v>
      </c>
      <c r="AJ336" s="267" t="str">
        <f>+CONCATENATE("8/",$G$13)</f>
        <v>8/2019</v>
      </c>
      <c r="AK336" s="267" t="str">
        <f>+CONCATENATE("9/",$G$13)</f>
        <v>9/2019</v>
      </c>
      <c r="AL336" s="267" t="str">
        <f>+CONCATENATE("10/",$G$13)</f>
        <v>10/2019</v>
      </c>
      <c r="AM336" s="267" t="str">
        <f>+CONCATENATE("11/",$G$13)</f>
        <v>11/2019</v>
      </c>
      <c r="AN336" s="267" t="str">
        <f>+CONCATENATE("12/",$G$13)</f>
        <v>12/2019</v>
      </c>
      <c r="AP336" s="267" t="str">
        <f>+CONCATENATE("1/",$I$13)</f>
        <v>1/2020</v>
      </c>
      <c r="AQ336" s="267" t="str">
        <f>+CONCATENATE("2/",$I$13)</f>
        <v>2/2020</v>
      </c>
      <c r="AR336" s="267" t="str">
        <f>+CONCATENATE("3/",$I$13)</f>
        <v>3/2020</v>
      </c>
      <c r="AS336" s="267" t="str">
        <f>+CONCATENATE("4/",$I$13)</f>
        <v>4/2020</v>
      </c>
      <c r="AT336" s="267" t="str">
        <f>+CONCATENATE("5/",$I$13)</f>
        <v>5/2020</v>
      </c>
      <c r="AU336" s="267" t="str">
        <f>+CONCATENATE("6/",$I$13)</f>
        <v>6/2020</v>
      </c>
      <c r="AV336" s="267" t="str">
        <f>+CONCATENATE("7/",$I$13)</f>
        <v>7/2020</v>
      </c>
      <c r="AW336" s="267" t="str">
        <f>+CONCATENATE("8/",$I$13)</f>
        <v>8/2020</v>
      </c>
      <c r="AX336" s="267" t="str">
        <f>+CONCATENATE("9/",$I$13)</f>
        <v>9/2020</v>
      </c>
      <c r="AY336" s="267" t="str">
        <f>+CONCATENATE("10/",$I$13)</f>
        <v>10/2020</v>
      </c>
      <c r="AZ336" s="267" t="str">
        <f>+CONCATENATE("11/",$I$13)</f>
        <v>11/2020</v>
      </c>
      <c r="BA336" s="267" t="str">
        <f>+CONCATENATE("12/",$I$13)</f>
        <v>12/2020</v>
      </c>
      <c r="BC336" s="267" t="str">
        <f>+CONCATENATE("1/",$K$13)</f>
        <v>1/2021</v>
      </c>
      <c r="BD336" s="267" t="str">
        <f>+CONCATENATE("2/",$K$13)</f>
        <v>2/2021</v>
      </c>
      <c r="BE336" s="267" t="str">
        <f>+CONCATENATE("3/",$K$13)</f>
        <v>3/2021</v>
      </c>
      <c r="BF336" s="267" t="str">
        <f>+CONCATENATE("4/",$K$13)</f>
        <v>4/2021</v>
      </c>
      <c r="BG336" s="267" t="str">
        <f>+CONCATENATE("5/",$K$13)</f>
        <v>5/2021</v>
      </c>
      <c r="BH336" s="267" t="str">
        <f>+CONCATENATE("6/",$K$13)</f>
        <v>6/2021</v>
      </c>
      <c r="BI336" s="267" t="str">
        <f>+CONCATENATE("7/",$K$13)</f>
        <v>7/2021</v>
      </c>
      <c r="BJ336" s="267" t="str">
        <f>+CONCATENATE("8/",$K$13)</f>
        <v>8/2021</v>
      </c>
      <c r="BK336" s="267" t="str">
        <f>+CONCATENATE("9/",$K$13)</f>
        <v>9/2021</v>
      </c>
      <c r="BL336" s="267" t="str">
        <f>+CONCATENATE("10/",$K$13)</f>
        <v>10/2021</v>
      </c>
      <c r="BM336" s="267" t="str">
        <f>+CONCATENATE("11/",$K$13)</f>
        <v>11/2021</v>
      </c>
      <c r="BN336" s="267" t="str">
        <f>+CONCATENATE("12/",$K$13)</f>
        <v>12/2021</v>
      </c>
      <c r="BP336" s="267" t="str">
        <f>+CONCATENATE("1/",$M$13)</f>
        <v>1/2022</v>
      </c>
      <c r="BQ336" s="267" t="str">
        <f>+CONCATENATE("2/",$M$13)</f>
        <v>2/2022</v>
      </c>
      <c r="BR336" s="267" t="str">
        <f>+CONCATENATE("3/",$M$13)</f>
        <v>3/2022</v>
      </c>
      <c r="BS336" s="267" t="str">
        <f>+CONCATENATE("4/",$M$13)</f>
        <v>4/2022</v>
      </c>
      <c r="BT336" s="267" t="str">
        <f>+CONCATENATE("5/",$M$13)</f>
        <v>5/2022</v>
      </c>
      <c r="BU336" s="267" t="str">
        <f>+CONCATENATE("6/",$M$13)</f>
        <v>6/2022</v>
      </c>
      <c r="BV336" s="267" t="str">
        <f>+CONCATENATE("7/",$M$13)</f>
        <v>7/2022</v>
      </c>
      <c r="BW336" s="267" t="str">
        <f>+CONCATENATE("8/",$M$13)</f>
        <v>8/2022</v>
      </c>
      <c r="BX336" s="267" t="str">
        <f>+CONCATENATE("9/",$M$13)</f>
        <v>9/2022</v>
      </c>
      <c r="BY336" s="267" t="str">
        <f>+CONCATENATE("10/",$M$13)</f>
        <v>10/2022</v>
      </c>
      <c r="BZ336" s="267" t="str">
        <f>+CONCATENATE("11/",$M$13)</f>
        <v>11/2022</v>
      </c>
      <c r="CA336" s="267" t="str">
        <f>+CONCATENATE("12/",$M$13)</f>
        <v>12/2022</v>
      </c>
    </row>
    <row r="337" spans="1:80" ht="15" customHeight="1" thickTop="1" x14ac:dyDescent="0.2"/>
    <row r="338" spans="1:80" ht="15" customHeight="1" x14ac:dyDescent="0.2">
      <c r="A338" s="768" t="s">
        <v>199</v>
      </c>
      <c r="B338" s="769"/>
      <c r="C338" s="264">
        <v>0</v>
      </c>
      <c r="D338" s="264">
        <v>0</v>
      </c>
      <c r="E338" s="264">
        <v>0</v>
      </c>
      <c r="F338" s="264">
        <v>0</v>
      </c>
      <c r="G338" s="264">
        <v>0</v>
      </c>
      <c r="H338" s="264">
        <v>0</v>
      </c>
      <c r="I338" s="264">
        <v>0</v>
      </c>
      <c r="J338" s="264">
        <v>0</v>
      </c>
      <c r="K338" s="264">
        <v>0</v>
      </c>
      <c r="L338" s="264">
        <v>0</v>
      </c>
      <c r="M338" s="264">
        <v>0</v>
      </c>
      <c r="N338" s="264">
        <v>0</v>
      </c>
      <c r="P338" s="264">
        <v>0</v>
      </c>
      <c r="Q338" s="264">
        <v>0</v>
      </c>
      <c r="R338" s="264">
        <v>0</v>
      </c>
      <c r="S338" s="264">
        <v>0</v>
      </c>
      <c r="T338" s="264">
        <v>0</v>
      </c>
      <c r="U338" s="264">
        <v>0</v>
      </c>
      <c r="V338" s="264">
        <v>0</v>
      </c>
      <c r="W338" s="264">
        <v>0</v>
      </c>
      <c r="X338" s="264">
        <v>0</v>
      </c>
      <c r="Y338" s="264">
        <v>0</v>
      </c>
      <c r="Z338" s="264">
        <v>0</v>
      </c>
      <c r="AA338" s="264">
        <v>0</v>
      </c>
      <c r="AC338" s="264">
        <v>0</v>
      </c>
      <c r="AD338" s="264">
        <v>0</v>
      </c>
      <c r="AE338" s="264">
        <v>0</v>
      </c>
      <c r="AF338" s="264">
        <v>0</v>
      </c>
      <c r="AG338" s="264">
        <v>0</v>
      </c>
      <c r="AH338" s="264">
        <v>0</v>
      </c>
      <c r="AI338" s="264">
        <v>0</v>
      </c>
      <c r="AJ338" s="264">
        <v>0</v>
      </c>
      <c r="AK338" s="264">
        <v>0</v>
      </c>
      <c r="AL338" s="264">
        <v>0</v>
      </c>
      <c r="AM338" s="264">
        <v>0</v>
      </c>
      <c r="AN338" s="264">
        <v>0</v>
      </c>
      <c r="AP338" s="264">
        <v>0</v>
      </c>
      <c r="AQ338" s="264">
        <v>0</v>
      </c>
      <c r="AR338" s="264">
        <v>0</v>
      </c>
      <c r="AS338" s="264">
        <v>0</v>
      </c>
      <c r="AT338" s="264">
        <v>0</v>
      </c>
      <c r="AU338" s="264">
        <v>0</v>
      </c>
      <c r="AV338" s="264">
        <v>0</v>
      </c>
      <c r="AW338" s="264">
        <v>0</v>
      </c>
      <c r="AX338" s="264">
        <v>0</v>
      </c>
      <c r="AY338" s="264">
        <v>0</v>
      </c>
      <c r="AZ338" s="264">
        <v>0</v>
      </c>
      <c r="BA338" s="264">
        <v>0</v>
      </c>
      <c r="BC338" s="264">
        <v>0</v>
      </c>
      <c r="BD338" s="264">
        <v>0</v>
      </c>
      <c r="BE338" s="264">
        <v>0</v>
      </c>
      <c r="BF338" s="264">
        <v>0</v>
      </c>
      <c r="BG338" s="264">
        <v>0</v>
      </c>
      <c r="BH338" s="264">
        <v>0</v>
      </c>
      <c r="BI338" s="264">
        <v>0</v>
      </c>
      <c r="BJ338" s="264">
        <v>0</v>
      </c>
      <c r="BK338" s="264">
        <v>0</v>
      </c>
      <c r="BL338" s="264">
        <v>0</v>
      </c>
      <c r="BM338" s="264">
        <v>0</v>
      </c>
      <c r="BN338" s="264">
        <v>0</v>
      </c>
      <c r="BP338" s="264">
        <v>0</v>
      </c>
      <c r="BQ338" s="264">
        <v>0</v>
      </c>
      <c r="BR338" s="264">
        <v>0</v>
      </c>
      <c r="BS338" s="264">
        <v>0</v>
      </c>
      <c r="BT338" s="264">
        <v>0</v>
      </c>
      <c r="BU338" s="264">
        <v>0</v>
      </c>
      <c r="BV338" s="264">
        <v>0</v>
      </c>
      <c r="BW338" s="264">
        <v>0</v>
      </c>
      <c r="BX338" s="264">
        <v>0</v>
      </c>
      <c r="BY338" s="264">
        <v>0</v>
      </c>
      <c r="BZ338" s="264">
        <v>0</v>
      </c>
      <c r="CA338" s="264">
        <v>0</v>
      </c>
    </row>
    <row r="339" spans="1:80" s="2" customFormat="1" ht="15" customHeight="1" x14ac:dyDescent="0.2">
      <c r="BO339" s="1"/>
      <c r="CB339" s="1"/>
    </row>
    <row r="340" spans="1:80" ht="15" customHeight="1" x14ac:dyDescent="0.2">
      <c r="A340" s="11" t="s">
        <v>420</v>
      </c>
      <c r="B340" s="11"/>
      <c r="C340" s="11"/>
      <c r="D340" s="11"/>
      <c r="E340" s="11"/>
      <c r="F340" s="11"/>
      <c r="G340" s="11"/>
      <c r="H340" s="11"/>
      <c r="I340" s="11"/>
      <c r="J340" s="11"/>
      <c r="K340" s="11"/>
      <c r="L340" s="11"/>
      <c r="M340" s="11"/>
      <c r="N340" s="11"/>
    </row>
    <row r="342" spans="1:80" ht="15" customHeight="1" x14ac:dyDescent="0.2">
      <c r="A342" s="768" t="s">
        <v>125</v>
      </c>
      <c r="B342" s="769"/>
      <c r="C342" s="264">
        <v>0</v>
      </c>
      <c r="D342" s="264">
        <v>0</v>
      </c>
      <c r="E342" s="264">
        <v>0</v>
      </c>
      <c r="F342" s="264">
        <v>0</v>
      </c>
      <c r="G342" s="264">
        <v>0</v>
      </c>
      <c r="H342" s="264">
        <v>0</v>
      </c>
      <c r="I342" s="264">
        <v>0</v>
      </c>
      <c r="J342" s="264">
        <v>0</v>
      </c>
      <c r="K342" s="264">
        <v>0</v>
      </c>
      <c r="L342" s="264">
        <v>0</v>
      </c>
      <c r="M342" s="264">
        <v>0</v>
      </c>
      <c r="N342" s="264">
        <v>0</v>
      </c>
      <c r="P342" s="264">
        <v>0</v>
      </c>
      <c r="Q342" s="264">
        <v>0</v>
      </c>
      <c r="R342" s="264">
        <v>0</v>
      </c>
      <c r="S342" s="264">
        <v>0</v>
      </c>
      <c r="T342" s="264">
        <v>0</v>
      </c>
      <c r="U342" s="264">
        <v>0</v>
      </c>
      <c r="V342" s="264">
        <v>0</v>
      </c>
      <c r="W342" s="264">
        <v>0</v>
      </c>
      <c r="X342" s="264">
        <v>0</v>
      </c>
      <c r="Y342" s="264">
        <v>0</v>
      </c>
      <c r="Z342" s="264">
        <v>0</v>
      </c>
      <c r="AA342" s="264">
        <v>0</v>
      </c>
      <c r="AC342" s="264">
        <v>0</v>
      </c>
      <c r="AD342" s="264">
        <v>0</v>
      </c>
      <c r="AE342" s="264">
        <v>0</v>
      </c>
      <c r="AF342" s="264">
        <v>0</v>
      </c>
      <c r="AG342" s="264">
        <v>0</v>
      </c>
      <c r="AH342" s="264">
        <v>0</v>
      </c>
      <c r="AI342" s="264">
        <v>0</v>
      </c>
      <c r="AJ342" s="264">
        <v>0</v>
      </c>
      <c r="AK342" s="264">
        <v>0</v>
      </c>
      <c r="AL342" s="264">
        <v>0</v>
      </c>
      <c r="AM342" s="264">
        <v>0</v>
      </c>
      <c r="AN342" s="264">
        <v>0</v>
      </c>
      <c r="AP342" s="264">
        <v>0</v>
      </c>
      <c r="AQ342" s="264">
        <v>0</v>
      </c>
      <c r="AR342" s="264">
        <v>0</v>
      </c>
      <c r="AS342" s="264">
        <v>0</v>
      </c>
      <c r="AT342" s="264">
        <v>0</v>
      </c>
      <c r="AU342" s="264">
        <v>0</v>
      </c>
      <c r="AV342" s="264">
        <v>0</v>
      </c>
      <c r="AW342" s="264">
        <v>0</v>
      </c>
      <c r="AX342" s="264">
        <v>0</v>
      </c>
      <c r="AY342" s="264">
        <v>0</v>
      </c>
      <c r="AZ342" s="264">
        <v>0</v>
      </c>
      <c r="BA342" s="264">
        <v>0</v>
      </c>
      <c r="BC342" s="264">
        <v>0</v>
      </c>
      <c r="BD342" s="264">
        <v>0</v>
      </c>
      <c r="BE342" s="264">
        <v>0</v>
      </c>
      <c r="BF342" s="264">
        <v>0</v>
      </c>
      <c r="BG342" s="264">
        <v>0</v>
      </c>
      <c r="BH342" s="264">
        <v>0</v>
      </c>
      <c r="BI342" s="264">
        <v>0</v>
      </c>
      <c r="BJ342" s="264">
        <v>0</v>
      </c>
      <c r="BK342" s="264">
        <v>0</v>
      </c>
      <c r="BL342" s="264">
        <v>0</v>
      </c>
      <c r="BM342" s="264">
        <v>0</v>
      </c>
      <c r="BN342" s="264">
        <v>0</v>
      </c>
      <c r="BP342" s="264">
        <v>0</v>
      </c>
      <c r="BQ342" s="264">
        <v>0</v>
      </c>
      <c r="BR342" s="264">
        <v>0</v>
      </c>
      <c r="BS342" s="264">
        <v>0</v>
      </c>
      <c r="BT342" s="264">
        <v>0</v>
      </c>
      <c r="BU342" s="264">
        <v>0</v>
      </c>
      <c r="BV342" s="264">
        <v>0</v>
      </c>
      <c r="BW342" s="264">
        <v>0</v>
      </c>
      <c r="BX342" s="264">
        <v>0</v>
      </c>
      <c r="BY342" s="264">
        <v>0</v>
      </c>
      <c r="BZ342" s="264">
        <v>0</v>
      </c>
      <c r="CA342" s="264">
        <v>0</v>
      </c>
    </row>
    <row r="343" spans="1:80" s="2" customFormat="1" ht="15" customHeight="1" x14ac:dyDescent="0.2">
      <c r="BO343" s="1"/>
      <c r="CB343" s="1"/>
    </row>
    <row r="344" spans="1:80" ht="15" customHeight="1" x14ac:dyDescent="0.2">
      <c r="A344" s="11" t="s">
        <v>421</v>
      </c>
      <c r="B344" s="11"/>
      <c r="C344" s="11"/>
      <c r="D344" s="11"/>
      <c r="E344" s="11"/>
      <c r="F344" s="11"/>
      <c r="G344" s="11"/>
      <c r="H344" s="11"/>
      <c r="I344" s="11"/>
      <c r="J344" s="11"/>
      <c r="K344" s="11"/>
      <c r="L344" s="11"/>
      <c r="M344" s="11"/>
      <c r="N344" s="11"/>
    </row>
    <row r="346" spans="1:80" ht="15" customHeight="1" x14ac:dyDescent="0.2">
      <c r="A346" s="768" t="s">
        <v>51</v>
      </c>
      <c r="B346" s="769"/>
      <c r="C346" s="264">
        <v>0</v>
      </c>
      <c r="D346" s="264">
        <v>0</v>
      </c>
      <c r="E346" s="264">
        <v>0</v>
      </c>
      <c r="F346" s="264">
        <v>0</v>
      </c>
      <c r="G346" s="264">
        <v>0</v>
      </c>
      <c r="H346" s="264">
        <v>0</v>
      </c>
      <c r="I346" s="264">
        <v>0</v>
      </c>
      <c r="J346" s="264">
        <v>0</v>
      </c>
      <c r="K346" s="264">
        <v>0</v>
      </c>
      <c r="L346" s="264">
        <v>0</v>
      </c>
      <c r="M346" s="264">
        <v>0</v>
      </c>
      <c r="N346" s="264">
        <v>0</v>
      </c>
      <c r="P346" s="264">
        <v>0</v>
      </c>
      <c r="Q346" s="264">
        <v>0</v>
      </c>
      <c r="R346" s="264">
        <v>0</v>
      </c>
      <c r="S346" s="264">
        <v>0</v>
      </c>
      <c r="T346" s="264">
        <v>0</v>
      </c>
      <c r="U346" s="264">
        <v>0</v>
      </c>
      <c r="V346" s="264">
        <v>0</v>
      </c>
      <c r="W346" s="264">
        <v>0</v>
      </c>
      <c r="X346" s="264">
        <v>0</v>
      </c>
      <c r="Y346" s="264">
        <v>0</v>
      </c>
      <c r="Z346" s="264">
        <v>0</v>
      </c>
      <c r="AA346" s="264">
        <v>0</v>
      </c>
      <c r="AC346" s="264">
        <v>0</v>
      </c>
      <c r="AD346" s="264">
        <v>0</v>
      </c>
      <c r="AE346" s="264">
        <v>0</v>
      </c>
      <c r="AF346" s="264">
        <v>0</v>
      </c>
      <c r="AG346" s="264">
        <v>0</v>
      </c>
      <c r="AH346" s="264">
        <v>0</v>
      </c>
      <c r="AI346" s="264">
        <v>0</v>
      </c>
      <c r="AJ346" s="264">
        <v>0</v>
      </c>
      <c r="AK346" s="264">
        <v>0</v>
      </c>
      <c r="AL346" s="264">
        <v>0</v>
      </c>
      <c r="AM346" s="264">
        <v>0</v>
      </c>
      <c r="AN346" s="264">
        <v>0</v>
      </c>
      <c r="AP346" s="264">
        <v>0</v>
      </c>
      <c r="AQ346" s="264">
        <v>0</v>
      </c>
      <c r="AR346" s="264">
        <v>0</v>
      </c>
      <c r="AS346" s="264">
        <v>0</v>
      </c>
      <c r="AT346" s="264">
        <v>0</v>
      </c>
      <c r="AU346" s="264">
        <v>0</v>
      </c>
      <c r="AV346" s="264">
        <v>0</v>
      </c>
      <c r="AW346" s="264">
        <v>0</v>
      </c>
      <c r="AX346" s="264">
        <v>0</v>
      </c>
      <c r="AY346" s="264">
        <v>0</v>
      </c>
      <c r="AZ346" s="264">
        <v>0</v>
      </c>
      <c r="BA346" s="264">
        <v>0</v>
      </c>
      <c r="BC346" s="264">
        <v>0</v>
      </c>
      <c r="BD346" s="264">
        <v>0</v>
      </c>
      <c r="BE346" s="264">
        <v>0</v>
      </c>
      <c r="BF346" s="264">
        <v>0</v>
      </c>
      <c r="BG346" s="264">
        <v>0</v>
      </c>
      <c r="BH346" s="264">
        <v>0</v>
      </c>
      <c r="BI346" s="264">
        <v>0</v>
      </c>
      <c r="BJ346" s="264">
        <v>0</v>
      </c>
      <c r="BK346" s="264">
        <v>0</v>
      </c>
      <c r="BL346" s="264">
        <v>0</v>
      </c>
      <c r="BM346" s="264">
        <v>0</v>
      </c>
      <c r="BN346" s="264">
        <v>0</v>
      </c>
      <c r="BP346" s="264">
        <v>0</v>
      </c>
      <c r="BQ346" s="264">
        <v>0</v>
      </c>
      <c r="BR346" s="264">
        <v>0</v>
      </c>
      <c r="BS346" s="264">
        <v>0</v>
      </c>
      <c r="BT346" s="264">
        <v>0</v>
      </c>
      <c r="BU346" s="264">
        <v>0</v>
      </c>
      <c r="BV346" s="264">
        <v>0</v>
      </c>
      <c r="BW346" s="264">
        <v>0</v>
      </c>
      <c r="BX346" s="264">
        <v>0</v>
      </c>
      <c r="BY346" s="264">
        <v>0</v>
      </c>
      <c r="BZ346" s="264">
        <v>0</v>
      </c>
      <c r="CA346" s="264">
        <v>0</v>
      </c>
    </row>
    <row r="347" spans="1:80" s="2" customFormat="1" ht="15" customHeight="1" x14ac:dyDescent="0.2"/>
    <row r="348" spans="1:80" ht="15" customHeight="1" x14ac:dyDescent="0.2">
      <c r="A348" s="11" t="s">
        <v>422</v>
      </c>
      <c r="B348" s="11"/>
      <c r="C348" s="11"/>
      <c r="D348" s="11"/>
      <c r="E348" s="11"/>
      <c r="F348" s="11"/>
      <c r="G348" s="11"/>
      <c r="H348" s="11"/>
      <c r="I348" s="11"/>
      <c r="J348" s="11"/>
      <c r="K348" s="11"/>
      <c r="L348" s="11"/>
      <c r="M348" s="11"/>
      <c r="N348" s="11"/>
    </row>
    <row r="350" spans="1:80" ht="15" customHeight="1" x14ac:dyDescent="0.2">
      <c r="A350" s="45" t="s">
        <v>23</v>
      </c>
      <c r="B350" s="46"/>
      <c r="C350" s="781">
        <v>0.34</v>
      </c>
      <c r="D350" s="782"/>
    </row>
    <row r="353" spans="1:14" ht="15" customHeight="1" x14ac:dyDescent="0.2">
      <c r="A353" s="11" t="s">
        <v>689</v>
      </c>
      <c r="B353" s="11"/>
      <c r="C353" s="11"/>
      <c r="D353" s="11"/>
      <c r="E353" s="11"/>
      <c r="F353" s="11"/>
      <c r="G353" s="11"/>
      <c r="H353" s="11"/>
      <c r="I353" s="11"/>
      <c r="J353" s="11"/>
      <c r="K353" s="11"/>
      <c r="L353" s="11"/>
      <c r="M353" s="11"/>
      <c r="N353" s="11"/>
    </row>
    <row r="354" spans="1:14" ht="15" customHeight="1" thickBot="1" x14ac:dyDescent="0.25"/>
    <row r="355" spans="1:14" ht="15" customHeight="1" x14ac:dyDescent="0.2">
      <c r="A355" s="349"/>
      <c r="B355" s="344"/>
      <c r="C355" s="341">
        <f>C13</f>
        <v>2017</v>
      </c>
      <c r="D355" s="341">
        <f>C355+1</f>
        <v>2018</v>
      </c>
      <c r="E355" s="341">
        <f>D355+1</f>
        <v>2019</v>
      </c>
      <c r="F355" s="341">
        <f>E355+1</f>
        <v>2020</v>
      </c>
      <c r="G355" s="341">
        <f>F355+1</f>
        <v>2021</v>
      </c>
      <c r="H355" s="341">
        <f>G355+1</f>
        <v>2022</v>
      </c>
    </row>
    <row r="356" spans="1:14" ht="15" customHeight="1" x14ac:dyDescent="0.2">
      <c r="A356" s="349"/>
      <c r="B356" s="344"/>
      <c r="C356" s="344"/>
      <c r="D356" s="344"/>
      <c r="E356" s="344"/>
      <c r="F356" s="344"/>
      <c r="G356" s="344"/>
      <c r="H356" s="344"/>
    </row>
    <row r="357" spans="1:14" ht="15" customHeight="1" x14ac:dyDescent="0.2">
      <c r="A357" s="344" t="s">
        <v>794</v>
      </c>
      <c r="B357" s="344"/>
      <c r="C357" s="613"/>
      <c r="D357" s="613"/>
      <c r="E357" s="613"/>
      <c r="F357" s="613"/>
      <c r="G357" s="613"/>
      <c r="H357" s="613"/>
    </row>
    <row r="358" spans="1:14" ht="15" customHeight="1" x14ac:dyDescent="0.2">
      <c r="A358" s="344"/>
      <c r="B358" s="344"/>
      <c r="C358" s="614"/>
      <c r="D358" s="614"/>
      <c r="E358" s="614"/>
      <c r="F358" s="614"/>
      <c r="G358" s="614"/>
      <c r="H358" s="614"/>
    </row>
    <row r="359" spans="1:14" ht="15" customHeight="1" x14ac:dyDescent="0.2">
      <c r="A359" s="344" t="s">
        <v>606</v>
      </c>
      <c r="B359" s="344"/>
      <c r="C359" s="613"/>
      <c r="D359" s="613"/>
      <c r="E359" s="613"/>
      <c r="F359" s="613"/>
      <c r="G359" s="613"/>
      <c r="H359" s="613"/>
    </row>
    <row r="360" spans="1:14" ht="15" customHeight="1" x14ac:dyDescent="0.15">
      <c r="A360" s="350"/>
      <c r="B360" s="351"/>
      <c r="C360" s="352"/>
      <c r="D360" s="352"/>
      <c r="E360" s="352"/>
      <c r="F360" s="352"/>
      <c r="G360" s="352"/>
      <c r="H360" s="352"/>
    </row>
    <row r="361" spans="1:14" ht="15" customHeight="1" x14ac:dyDescent="0.2">
      <c r="A361" s="344" t="s">
        <v>607</v>
      </c>
      <c r="B361" s="344"/>
      <c r="C361" s="476"/>
      <c r="D361" s="476"/>
      <c r="E361" s="476"/>
      <c r="F361" s="476"/>
      <c r="G361" s="476"/>
      <c r="H361" s="476"/>
    </row>
    <row r="362" spans="1:14" ht="15" customHeight="1" x14ac:dyDescent="0.15">
      <c r="A362" s="350"/>
      <c r="B362" s="351"/>
      <c r="C362" s="352"/>
      <c r="D362" s="352"/>
      <c r="E362" s="352"/>
      <c r="F362" s="352"/>
      <c r="G362" s="352"/>
      <c r="H362" s="352"/>
    </row>
    <row r="363" spans="1:14" ht="15" customHeight="1" x14ac:dyDescent="0.2">
      <c r="A363" s="344" t="s">
        <v>608</v>
      </c>
      <c r="B363" s="354"/>
      <c r="C363" s="476"/>
      <c r="D363" s="476"/>
      <c r="E363" s="476"/>
      <c r="F363" s="476"/>
      <c r="G363" s="476"/>
      <c r="H363" s="476"/>
    </row>
    <row r="364" spans="1:14" ht="15" customHeight="1" x14ac:dyDescent="0.2">
      <c r="A364" s="344"/>
      <c r="B364" s="354"/>
      <c r="C364" s="344"/>
      <c r="D364" s="344"/>
      <c r="E364" s="344"/>
      <c r="F364" s="344"/>
      <c r="G364" s="344"/>
      <c r="H364" s="344"/>
    </row>
    <row r="365" spans="1:14" ht="15" customHeight="1" x14ac:dyDescent="0.2">
      <c r="A365" s="344" t="s">
        <v>609</v>
      </c>
      <c r="B365" s="354"/>
      <c r="C365" s="476"/>
      <c r="D365" s="476"/>
      <c r="E365" s="476"/>
      <c r="F365" s="476"/>
      <c r="G365" s="476"/>
      <c r="H365" s="476"/>
    </row>
  </sheetData>
  <mergeCells count="390">
    <mergeCell ref="A233:D233"/>
    <mergeCell ref="A235:C235"/>
    <mergeCell ref="A234:C234"/>
    <mergeCell ref="C210:N210"/>
    <mergeCell ref="A217:B217"/>
    <mergeCell ref="A231:C231"/>
    <mergeCell ref="B30:B31"/>
    <mergeCell ref="B73:B74"/>
    <mergeCell ref="A110:B110"/>
    <mergeCell ref="B104:B105"/>
    <mergeCell ref="A121:B121"/>
    <mergeCell ref="A232:C232"/>
    <mergeCell ref="A160:B160"/>
    <mergeCell ref="A213:B213"/>
    <mergeCell ref="L9:N9"/>
    <mergeCell ref="M12:N12"/>
    <mergeCell ref="M13:N13"/>
    <mergeCell ref="M14:N14"/>
    <mergeCell ref="AP30:BA30"/>
    <mergeCell ref="O21:O22"/>
    <mergeCell ref="C30:N30"/>
    <mergeCell ref="G119:H119"/>
    <mergeCell ref="G18:H18"/>
    <mergeCell ref="I18:J18"/>
    <mergeCell ref="K18:L18"/>
    <mergeCell ref="P30:AA30"/>
    <mergeCell ref="G16:H16"/>
    <mergeCell ref="I16:J16"/>
    <mergeCell ref="C18:D18"/>
    <mergeCell ref="E18:F18"/>
    <mergeCell ref="AO21:AO22"/>
    <mergeCell ref="I302:J302"/>
    <mergeCell ref="BP104:CA104"/>
    <mergeCell ref="BP137:CA137"/>
    <mergeCell ref="BP210:CA210"/>
    <mergeCell ref="G233:H233"/>
    <mergeCell ref="G242:H242"/>
    <mergeCell ref="C137:N137"/>
    <mergeCell ref="E231:F231"/>
    <mergeCell ref="E232:F232"/>
    <mergeCell ref="G231:H231"/>
    <mergeCell ref="G232:H232"/>
    <mergeCell ref="D117:E117"/>
    <mergeCell ref="C104:N104"/>
    <mergeCell ref="E230:F230"/>
    <mergeCell ref="E234:F234"/>
    <mergeCell ref="G241:H241"/>
    <mergeCell ref="G235:H235"/>
    <mergeCell ref="A242:C242"/>
    <mergeCell ref="E236:F236"/>
    <mergeCell ref="A238:D238"/>
    <mergeCell ref="G234:H234"/>
    <mergeCell ref="A240:C240"/>
    <mergeCell ref="A241:C241"/>
    <mergeCell ref="E233:F233"/>
    <mergeCell ref="BP313:CA313"/>
    <mergeCell ref="BP335:CA335"/>
    <mergeCell ref="A230:C230"/>
    <mergeCell ref="D119:E119"/>
    <mergeCell ref="D125:E125"/>
    <mergeCell ref="B137:B138"/>
    <mergeCell ref="A118:B118"/>
    <mergeCell ref="A124:B124"/>
    <mergeCell ref="A119:B119"/>
    <mergeCell ref="A120:B120"/>
    <mergeCell ref="G129:H129"/>
    <mergeCell ref="G133:H133"/>
    <mergeCell ref="G125:H125"/>
    <mergeCell ref="G123:H123"/>
    <mergeCell ref="G120:H120"/>
    <mergeCell ref="G121:H121"/>
    <mergeCell ref="G122:H122"/>
    <mergeCell ref="A125:B125"/>
    <mergeCell ref="D118:E118"/>
    <mergeCell ref="D123:E123"/>
    <mergeCell ref="D120:E120"/>
    <mergeCell ref="D121:E121"/>
    <mergeCell ref="D122:E122"/>
    <mergeCell ref="A122:B122"/>
    <mergeCell ref="BC19:BN19"/>
    <mergeCell ref="C19:N19"/>
    <mergeCell ref="K12:L12"/>
    <mergeCell ref="K13:L13"/>
    <mergeCell ref="K14:L14"/>
    <mergeCell ref="A12:B14"/>
    <mergeCell ref="C14:D14"/>
    <mergeCell ref="C12:D12"/>
    <mergeCell ref="AC19:AN19"/>
    <mergeCell ref="AP19:BA19"/>
    <mergeCell ref="P19:AA19"/>
    <mergeCell ref="E13:F13"/>
    <mergeCell ref="M17:N17"/>
    <mergeCell ref="K16:L16"/>
    <mergeCell ref="C17:D17"/>
    <mergeCell ref="E17:F17"/>
    <mergeCell ref="G17:H17"/>
    <mergeCell ref="I17:J17"/>
    <mergeCell ref="K17:L17"/>
    <mergeCell ref="E14:F14"/>
    <mergeCell ref="A16:B18"/>
    <mergeCell ref="C16:D16"/>
    <mergeCell ref="C13:D13"/>
    <mergeCell ref="E16:F16"/>
    <mergeCell ref="K323:L323"/>
    <mergeCell ref="A257:C257"/>
    <mergeCell ref="G258:H258"/>
    <mergeCell ref="E247:F247"/>
    <mergeCell ref="A283:C283"/>
    <mergeCell ref="A274:C274"/>
    <mergeCell ref="G260:H260"/>
    <mergeCell ref="A269:C269"/>
    <mergeCell ref="A270:C270"/>
    <mergeCell ref="A273:C273"/>
    <mergeCell ref="A266:L266"/>
    <mergeCell ref="G272:H272"/>
    <mergeCell ref="E298:F298"/>
    <mergeCell ref="G298:H298"/>
    <mergeCell ref="I298:J298"/>
    <mergeCell ref="G302:H302"/>
    <mergeCell ref="A292:C292"/>
    <mergeCell ref="G299:H299"/>
    <mergeCell ref="G303:H303"/>
    <mergeCell ref="E300:F300"/>
    <mergeCell ref="G305:H305"/>
    <mergeCell ref="A288:C288"/>
    <mergeCell ref="A304:C304"/>
    <mergeCell ref="A305:C305"/>
    <mergeCell ref="A239:C239"/>
    <mergeCell ref="A264:F264"/>
    <mergeCell ref="G246:H246"/>
    <mergeCell ref="G244:H244"/>
    <mergeCell ref="A308:D308"/>
    <mergeCell ref="E308:F308"/>
    <mergeCell ref="A307:C307"/>
    <mergeCell ref="A300:C300"/>
    <mergeCell ref="A306:C306"/>
    <mergeCell ref="A247:C247"/>
    <mergeCell ref="A254:C254"/>
    <mergeCell ref="E246:F246"/>
    <mergeCell ref="E263:F263"/>
    <mergeCell ref="E293:F293"/>
    <mergeCell ref="A299:C299"/>
    <mergeCell ref="E299:F299"/>
    <mergeCell ref="E272:F272"/>
    <mergeCell ref="E273:F273"/>
    <mergeCell ref="E275:F275"/>
    <mergeCell ref="A279:F279"/>
    <mergeCell ref="E283:F283"/>
    <mergeCell ref="A290:C290"/>
    <mergeCell ref="A289:C289"/>
    <mergeCell ref="L7:N7"/>
    <mergeCell ref="I13:J13"/>
    <mergeCell ref="E244:F244"/>
    <mergeCell ref="E235:F235"/>
    <mergeCell ref="E240:F240"/>
    <mergeCell ref="G238:H238"/>
    <mergeCell ref="G240:H240"/>
    <mergeCell ref="E241:F241"/>
    <mergeCell ref="G236:H236"/>
    <mergeCell ref="G237:H237"/>
    <mergeCell ref="C115:E115"/>
    <mergeCell ref="D124:E124"/>
    <mergeCell ref="F115:H115"/>
    <mergeCell ref="G116:H116"/>
    <mergeCell ref="D116:E116"/>
    <mergeCell ref="E12:F12"/>
    <mergeCell ref="G12:H12"/>
    <mergeCell ref="G13:H13"/>
    <mergeCell ref="G117:H117"/>
    <mergeCell ref="G118:H118"/>
    <mergeCell ref="A10:K10"/>
    <mergeCell ref="A9:I9"/>
    <mergeCell ref="G230:H230"/>
    <mergeCell ref="A116:B116"/>
    <mergeCell ref="A7:K7"/>
    <mergeCell ref="A8:K8"/>
    <mergeCell ref="C73:N73"/>
    <mergeCell ref="G14:H14"/>
    <mergeCell ref="I12:J12"/>
    <mergeCell ref="I14:J14"/>
    <mergeCell ref="E239:F239"/>
    <mergeCell ref="I230:J230"/>
    <mergeCell ref="E274:F274"/>
    <mergeCell ref="G248:H248"/>
    <mergeCell ref="E238:F238"/>
    <mergeCell ref="G239:H239"/>
    <mergeCell ref="E237:F237"/>
    <mergeCell ref="E258:F258"/>
    <mergeCell ref="E270:F270"/>
    <mergeCell ref="E253:F253"/>
    <mergeCell ref="G269:H269"/>
    <mergeCell ref="G264:H264"/>
    <mergeCell ref="E248:F248"/>
    <mergeCell ref="E257:F257"/>
    <mergeCell ref="E261:F261"/>
    <mergeCell ref="E262:F262"/>
    <mergeCell ref="I268:J268"/>
    <mergeCell ref="E269:F269"/>
    <mergeCell ref="C350:D350"/>
    <mergeCell ref="A346:B346"/>
    <mergeCell ref="A331:B331"/>
    <mergeCell ref="A342:B342"/>
    <mergeCell ref="C313:N313"/>
    <mergeCell ref="C335:N335"/>
    <mergeCell ref="G323:H323"/>
    <mergeCell ref="I283:J283"/>
    <mergeCell ref="A296:L296"/>
    <mergeCell ref="G292:H292"/>
    <mergeCell ref="G300:H300"/>
    <mergeCell ref="E302:F302"/>
    <mergeCell ref="E301:F301"/>
    <mergeCell ref="A302:C302"/>
    <mergeCell ref="A301:D301"/>
    <mergeCell ref="E288:F288"/>
    <mergeCell ref="G284:H284"/>
    <mergeCell ref="E306:F306"/>
    <mergeCell ref="G306:H306"/>
    <mergeCell ref="G293:H293"/>
    <mergeCell ref="E290:F290"/>
    <mergeCell ref="A294:F294"/>
    <mergeCell ref="A316:B316"/>
    <mergeCell ref="A317:B317"/>
    <mergeCell ref="BC313:BN313"/>
    <mergeCell ref="A248:D248"/>
    <mergeCell ref="E260:F260"/>
    <mergeCell ref="E268:F268"/>
    <mergeCell ref="A249:F249"/>
    <mergeCell ref="G249:H249"/>
    <mergeCell ref="G289:H289"/>
    <mergeCell ref="G290:H290"/>
    <mergeCell ref="A271:D271"/>
    <mergeCell ref="A303:C303"/>
    <mergeCell ref="G301:H301"/>
    <mergeCell ref="A275:C275"/>
    <mergeCell ref="A278:D278"/>
    <mergeCell ref="A298:C298"/>
    <mergeCell ref="E289:F289"/>
    <mergeCell ref="G261:H261"/>
    <mergeCell ref="G262:H262"/>
    <mergeCell ref="G308:H308"/>
    <mergeCell ref="I257:J257"/>
    <mergeCell ref="I287:J287"/>
    <mergeCell ref="I272:J272"/>
    <mergeCell ref="G259:H259"/>
    <mergeCell ref="I253:J253"/>
    <mergeCell ref="A276:C276"/>
    <mergeCell ref="C324:D324"/>
    <mergeCell ref="P313:AA313"/>
    <mergeCell ref="P335:AA335"/>
    <mergeCell ref="AC335:AN335"/>
    <mergeCell ref="I234:J234"/>
    <mergeCell ref="A263:D263"/>
    <mergeCell ref="A256:D256"/>
    <mergeCell ref="A244:C244"/>
    <mergeCell ref="A255:C255"/>
    <mergeCell ref="G257:H257"/>
    <mergeCell ref="G278:H278"/>
    <mergeCell ref="G275:H275"/>
    <mergeCell ref="G273:H273"/>
    <mergeCell ref="G274:H274"/>
    <mergeCell ref="E277:F277"/>
    <mergeCell ref="G309:H309"/>
    <mergeCell ref="G304:H304"/>
    <mergeCell ref="E305:F305"/>
    <mergeCell ref="A243:C243"/>
    <mergeCell ref="I323:J323"/>
    <mergeCell ref="A291:C291"/>
    <mergeCell ref="A284:C284"/>
    <mergeCell ref="C326:D326"/>
    <mergeCell ref="G263:H263"/>
    <mergeCell ref="AP335:BA335"/>
    <mergeCell ref="BC335:BN335"/>
    <mergeCell ref="A338:B338"/>
    <mergeCell ref="A228:L228"/>
    <mergeCell ref="A281:L281"/>
    <mergeCell ref="A328:L328"/>
    <mergeCell ref="A330:B330"/>
    <mergeCell ref="C331:D331"/>
    <mergeCell ref="G255:H255"/>
    <mergeCell ref="G277:H277"/>
    <mergeCell ref="C330:D330"/>
    <mergeCell ref="A309:F309"/>
    <mergeCell ref="A321:L321"/>
    <mergeCell ref="G294:H294"/>
    <mergeCell ref="G285:H285"/>
    <mergeCell ref="E291:F291"/>
    <mergeCell ref="G291:H291"/>
    <mergeCell ref="E292:F292"/>
    <mergeCell ref="G286:H286"/>
    <mergeCell ref="AC313:AN313"/>
    <mergeCell ref="AP313:BA313"/>
    <mergeCell ref="A277:C277"/>
    <mergeCell ref="A326:B326"/>
    <mergeCell ref="A286:D286"/>
    <mergeCell ref="CB21:CB22"/>
    <mergeCell ref="P221:AA221"/>
    <mergeCell ref="AC221:AN221"/>
    <mergeCell ref="AP221:BA221"/>
    <mergeCell ref="BC221:BN221"/>
    <mergeCell ref="BP221:CA221"/>
    <mergeCell ref="AY23:BJ23"/>
    <mergeCell ref="C23:Z23"/>
    <mergeCell ref="BK23:BV23"/>
    <mergeCell ref="AP73:BA73"/>
    <mergeCell ref="BC73:BN73"/>
    <mergeCell ref="P73:AA73"/>
    <mergeCell ref="AP137:BA137"/>
    <mergeCell ref="AC137:AN137"/>
    <mergeCell ref="AC104:AN104"/>
    <mergeCell ref="AP104:BA104"/>
    <mergeCell ref="BC30:BN30"/>
    <mergeCell ref="BP30:CA30"/>
    <mergeCell ref="BP73:CA73"/>
    <mergeCell ref="AA23:AL23"/>
    <mergeCell ref="AM23:AX23"/>
    <mergeCell ref="P210:AA210"/>
    <mergeCell ref="AC210:AN210"/>
    <mergeCell ref="AC30:AN30"/>
    <mergeCell ref="BC104:BN104"/>
    <mergeCell ref="P104:AA104"/>
    <mergeCell ref="G124:H124"/>
    <mergeCell ref="BC137:BN137"/>
    <mergeCell ref="AP210:BA210"/>
    <mergeCell ref="C325:D325"/>
    <mergeCell ref="A325:B325"/>
    <mergeCell ref="E303:F303"/>
    <mergeCell ref="C323:D323"/>
    <mergeCell ref="A324:B324"/>
    <mergeCell ref="G307:H307"/>
    <mergeCell ref="E304:F304"/>
    <mergeCell ref="E307:F307"/>
    <mergeCell ref="A323:B323"/>
    <mergeCell ref="E284:F284"/>
    <mergeCell ref="E287:F287"/>
    <mergeCell ref="G287:H287"/>
    <mergeCell ref="G288:H288"/>
    <mergeCell ref="G283:H283"/>
    <mergeCell ref="E286:F286"/>
    <mergeCell ref="E285:F285"/>
    <mergeCell ref="A287:C287"/>
    <mergeCell ref="A285:C285"/>
    <mergeCell ref="A293:D293"/>
    <mergeCell ref="BB21:BB22"/>
    <mergeCell ref="A114:L114"/>
    <mergeCell ref="A127:L127"/>
    <mergeCell ref="A117:B117"/>
    <mergeCell ref="A123:B123"/>
    <mergeCell ref="P137:AA137"/>
    <mergeCell ref="E276:F276"/>
    <mergeCell ref="A261:C261"/>
    <mergeCell ref="E259:F259"/>
    <mergeCell ref="AC73:AN73"/>
    <mergeCell ref="C221:N221"/>
    <mergeCell ref="G253:H253"/>
    <mergeCell ref="E256:F256"/>
    <mergeCell ref="G243:H243"/>
    <mergeCell ref="E243:F243"/>
    <mergeCell ref="A236:C236"/>
    <mergeCell ref="A237:C237"/>
    <mergeCell ref="E242:F242"/>
    <mergeCell ref="A262:C262"/>
    <mergeCell ref="A259:C259"/>
    <mergeCell ref="G247:H247"/>
    <mergeCell ref="G268:H268"/>
    <mergeCell ref="A245:C245"/>
    <mergeCell ref="A246:C246"/>
    <mergeCell ref="BC210:BN210"/>
    <mergeCell ref="A131:L131"/>
    <mergeCell ref="BP19:CA19"/>
    <mergeCell ref="G279:H279"/>
    <mergeCell ref="A253:C253"/>
    <mergeCell ref="A260:C260"/>
    <mergeCell ref="G270:H270"/>
    <mergeCell ref="E271:F271"/>
    <mergeCell ref="G271:H271"/>
    <mergeCell ref="E245:F245"/>
    <mergeCell ref="E254:F254"/>
    <mergeCell ref="G245:H245"/>
    <mergeCell ref="G254:H254"/>
    <mergeCell ref="G256:H256"/>
    <mergeCell ref="A251:L251"/>
    <mergeCell ref="A258:C258"/>
    <mergeCell ref="A268:C268"/>
    <mergeCell ref="A272:C272"/>
    <mergeCell ref="E255:F255"/>
    <mergeCell ref="G276:H276"/>
    <mergeCell ref="E278:F278"/>
    <mergeCell ref="BO21:BO22"/>
    <mergeCell ref="A164:L164"/>
    <mergeCell ref="AB21:AB22"/>
  </mergeCells>
  <phoneticPr fontId="3" type="noConversion"/>
  <dataValidations count="6">
    <dataValidation type="list" allowBlank="1" showInputMessage="1" showErrorMessage="1" sqref="I324:I326">
      <formula1>"1,2,4,12"</formula1>
    </dataValidation>
    <dataValidation type="list" allowBlank="1" showInputMessage="1" showErrorMessage="1" sqref="G324:G326">
      <formula1>"0,1,2,3,4,5,6,7,8,9,10,11,12,13,14,15,16,17,18,19,20,21,22,23,24,25,26,27,28,29,30"</formula1>
    </dataValidation>
    <dataValidation type="date" operator="greaterThanOrEqual" allowBlank="1" showInputMessage="1" showErrorMessage="1" sqref="H168:H203 E235:F237 F324:F326 E240:F247 E231:F232 R168:R203">
      <formula1>$L$7</formula1>
    </dataValidation>
    <dataValidation type="list" allowBlank="1" showInputMessage="1" showErrorMessage="1" sqref="B201 B203 B199 L197:L203">
      <formula1>"Sales,Pre-Sales,After-Sales,R&amp;D,Admin,Partenariat,Management,Marketing&amp;Com"</formula1>
    </dataValidation>
    <dataValidation type="list" allowBlank="1" showInputMessage="1" showErrorMessage="1" sqref="G168:G203 Q168:Q203">
      <formula1>"Oui,Non"</formula1>
    </dataValidation>
    <dataValidation type="list" allowBlank="1" showInputMessage="1" showErrorMessage="1" sqref="L9:N9">
      <formula1>"*01 Janvier,*02* Février,*03* Mars,*04* Avril,*05* Mai,*06* Juin,*07* Juillet,*08* Aout,*09* Septembre,*10* Octobre,*11* Novembre,*12* Décembre"</formula1>
    </dataValidation>
  </dataValidations>
  <printOptions horizontalCentered="1"/>
  <pageMargins left="0.23622047244094491" right="0.23622047244094491" top="0.51181102362204722" bottom="0.51181102362204722" header="0" footer="0"/>
  <pageSetup scale="52" fitToWidth="0" fitToHeight="5" orientation="landscape" r:id="rId1"/>
  <headerFooter alignWithMargins="0">
    <oddFooter>&amp;L&amp;A&amp;RPage &amp;P</oddFooter>
  </headerFooter>
  <rowBreaks count="1" manualBreakCount="1">
    <brk id="204" max="66" man="1"/>
  </rowBreaks>
  <colBreaks count="1" manualBreakCount="1">
    <brk id="15" max="350" man="1"/>
  </colBreaks>
  <ignoredErrors>
    <ignoredError sqref="E291:F291 F171:F203" unlocked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B2:AV220"/>
  <sheetViews>
    <sheetView showGridLines="0" view="pageBreakPreview" topLeftCell="A130" zoomScale="55" zoomScaleNormal="25" zoomScaleSheetLayoutView="55" workbookViewId="0">
      <selection activeCell="E165" sqref="E165:J170"/>
    </sheetView>
  </sheetViews>
  <sheetFormatPr baseColWidth="10" defaultColWidth="9.140625" defaultRowHeight="15" customHeight="1" x14ac:dyDescent="0.2"/>
  <cols>
    <col min="1" max="4" width="15.5703125" style="13" customWidth="1"/>
    <col min="5" max="5" width="15.5703125" style="69" customWidth="1"/>
    <col min="6" max="18" width="15.5703125" style="13" customWidth="1"/>
    <col min="19" max="19" width="10.28515625" style="13" customWidth="1"/>
    <col min="20" max="20" width="20.140625" style="13" customWidth="1"/>
    <col min="21" max="30" width="10.28515625" style="13" customWidth="1"/>
    <col min="31" max="16384" width="9.140625" style="13"/>
  </cols>
  <sheetData>
    <row r="2" spans="2:37" s="16" customFormat="1" ht="30" customHeight="1" x14ac:dyDescent="0.2">
      <c r="B2" s="826" t="s">
        <v>800</v>
      </c>
      <c r="C2" s="826"/>
      <c r="D2" s="826"/>
      <c r="E2" s="826"/>
      <c r="F2" s="826"/>
      <c r="G2" s="826"/>
      <c r="H2" s="826"/>
      <c r="I2" s="826"/>
      <c r="J2" s="826"/>
      <c r="K2" s="826"/>
      <c r="L2" s="826"/>
      <c r="M2" s="826"/>
      <c r="N2" s="826"/>
      <c r="O2" s="826"/>
      <c r="P2" s="826"/>
      <c r="Q2" s="826"/>
      <c r="R2" s="826"/>
      <c r="U2" s="826" t="s">
        <v>800</v>
      </c>
      <c r="V2" s="826"/>
      <c r="W2" s="826"/>
      <c r="X2" s="826"/>
      <c r="Y2" s="826"/>
      <c r="Z2" s="826"/>
      <c r="AA2" s="826"/>
      <c r="AB2" s="826"/>
      <c r="AC2" s="826"/>
      <c r="AD2" s="826"/>
      <c r="AE2" s="826"/>
      <c r="AF2" s="826"/>
      <c r="AG2" s="826"/>
      <c r="AH2" s="826"/>
      <c r="AI2" s="826"/>
      <c r="AJ2" s="826"/>
      <c r="AK2" s="826"/>
    </row>
    <row r="4" spans="2:37" ht="15" customHeight="1" x14ac:dyDescent="0.2">
      <c r="D4" s="122" t="s">
        <v>808</v>
      </c>
    </row>
    <row r="5" spans="2:37" s="64" customFormat="1" ht="15" customHeight="1" x14ac:dyDescent="0.2">
      <c r="D5" s="13" t="str">
        <f>IF(I16&lt;&gt;I104,"ERREUR DANS LES POSTES","ok")</f>
        <v>ERREUR DANS LES POSTES</v>
      </c>
      <c r="E5" s="69" t="str">
        <f>IF('1.Summary EN'!H8&lt;&gt;'1. Résumé'!H30,"Erreur dans le CA","ok")</f>
        <v>ok</v>
      </c>
      <c r="F5" s="69"/>
      <c r="G5" s="13" t="str">
        <f ca="1">IF('1.Summary EN'!H24&lt;&gt;'1. Résumé'!H24,"erreur actif/passif","ok")</f>
        <v>ok</v>
      </c>
      <c r="H5" s="13"/>
      <c r="I5" s="13"/>
      <c r="J5" s="13"/>
      <c r="K5" s="13"/>
      <c r="L5" s="13"/>
      <c r="M5" s="13"/>
      <c r="N5" s="13"/>
      <c r="O5" s="13"/>
      <c r="P5" s="13"/>
      <c r="Q5" s="13"/>
      <c r="R5" s="13"/>
    </row>
    <row r="6" spans="2:37" ht="15" customHeight="1" x14ac:dyDescent="0.2">
      <c r="D6" s="13" t="str">
        <f>IF(I16&lt;&gt;I132,"ERREUR DANS LES DIRECTIONS DE L'ENTREPRISE","ok")</f>
        <v>ERREUR DANS LES DIRECTIONS DE L'ENTREPRISE</v>
      </c>
      <c r="E6" s="625" t="str">
        <f>IF('1.Summary EN'!H12&lt;&gt;'1. Résumé'!H38,"Erreur Ebitda","ok")</f>
        <v>ok</v>
      </c>
      <c r="F6" s="69"/>
      <c r="G6" s="624" t="str">
        <f ca="1">IF('1.Summary EN'!I49&lt;&gt;'2. Prévisions annuelles'!I171,"erreur tresorerie","ok")</f>
        <v>ok</v>
      </c>
    </row>
    <row r="7" spans="2:37" ht="15" customHeight="1" x14ac:dyDescent="0.2">
      <c r="D7" s="138"/>
    </row>
    <row r="8" spans="2:37" ht="15" customHeight="1" x14ac:dyDescent="0.2">
      <c r="D8" s="138"/>
    </row>
    <row r="9" spans="2:37" ht="15" customHeight="1" x14ac:dyDescent="0.2">
      <c r="D9" s="138"/>
    </row>
    <row r="10" spans="2:37" ht="15" customHeight="1" x14ac:dyDescent="0.2">
      <c r="D10" s="138"/>
    </row>
    <row r="11" spans="2:37" ht="15" customHeight="1" x14ac:dyDescent="0.2">
      <c r="D11" s="138"/>
    </row>
    <row r="12" spans="2:37" ht="15" customHeight="1" x14ac:dyDescent="0.2">
      <c r="C12" s="138"/>
      <c r="D12" s="129" t="s">
        <v>694</v>
      </c>
      <c r="E12" s="13"/>
      <c r="L12" s="129" t="s">
        <v>695</v>
      </c>
    </row>
    <row r="13" spans="2:37" ht="15" customHeight="1" x14ac:dyDescent="0.2">
      <c r="C13" s="138"/>
      <c r="D13" s="69"/>
      <c r="E13" s="13"/>
      <c r="L13" s="69"/>
      <c r="V13" s="644" t="s">
        <v>695</v>
      </c>
    </row>
    <row r="14" spans="2:37" ht="15" customHeight="1" x14ac:dyDescent="0.2">
      <c r="C14" s="138"/>
      <c r="D14" s="494"/>
      <c r="E14" s="495">
        <f>'1. Résumé'!$D$5</f>
        <v>2017</v>
      </c>
      <c r="F14" s="495">
        <f>'1. Résumé'!$E$5</f>
        <v>2018</v>
      </c>
      <c r="G14" s="495">
        <f>'1. Résumé'!$F$5</f>
        <v>2019</v>
      </c>
      <c r="H14" s="495">
        <f>'1. Résumé'!$G$5</f>
        <v>2020</v>
      </c>
      <c r="I14" s="495">
        <f>'1. Résumé'!$H$5</f>
        <v>2021</v>
      </c>
      <c r="J14" s="495">
        <f>'1. Résumé'!$I$5</f>
        <v>2022</v>
      </c>
      <c r="L14" s="494"/>
      <c r="M14" s="495">
        <f>'1. Résumé'!$D$5</f>
        <v>2017</v>
      </c>
      <c r="N14" s="495">
        <f>'1. Résumé'!$E$5</f>
        <v>2018</v>
      </c>
      <c r="O14" s="495">
        <f>'1. Résumé'!$F$5</f>
        <v>2019</v>
      </c>
      <c r="P14" s="495">
        <f>'1. Résumé'!$G$5</f>
        <v>2020</v>
      </c>
      <c r="Q14" s="495">
        <f>'1. Résumé'!$H$5</f>
        <v>2021</v>
      </c>
      <c r="R14" s="495">
        <f>'1. Résumé'!$I$5</f>
        <v>2022</v>
      </c>
    </row>
    <row r="15" spans="2:37" ht="15" customHeight="1" x14ac:dyDescent="0.2">
      <c r="C15" s="138"/>
      <c r="D15" s="496" t="s">
        <v>696</v>
      </c>
      <c r="E15" s="69">
        <f>SUMIFS('Données de base'!$C$168:$C$203,'Données de base'!$T$168:$T$203,E14)+SUMIFS('Données de base'!$M$168:$M$203,'Données de base'!$U$168:$U$203,E14)</f>
        <v>14</v>
      </c>
      <c r="F15" s="69">
        <f>SUMIFS('Données de base'!$C$168:$C$203,'Données de base'!$T$168:$T$203,F14)+SUMIFS('Données de base'!$M$168:$M$203,'Données de base'!$U$168:$U$203,F14)</f>
        <v>22</v>
      </c>
      <c r="G15" s="69">
        <f>SUMIFS('Données de base'!$C$168:$C$203,'Données de base'!$T$168:$T$203,G14)+SUMIFS('Données de base'!$M$168:$M$203,'Données de base'!$U$168:$U$203,G14)</f>
        <v>17</v>
      </c>
      <c r="H15" s="69">
        <f>SUMIFS('Données de base'!$C$168:$C$203,'Données de base'!$T$168:$T$203,H14)+SUMIFS('Données de base'!$M$168:$M$203,'Données de base'!$U$168:$U$203,H14)</f>
        <v>14</v>
      </c>
      <c r="I15" s="69">
        <f>SUMIFS('Données de base'!$C$168:$C$203,'Données de base'!$T$168:$T$203,I14)+SUMIFS('Données de base'!$M$168:$M$203,'Données de base'!$U$168:$U$203,I14)</f>
        <v>11</v>
      </c>
      <c r="J15" s="69">
        <f>SUMIFS('Données de base'!$C$168:$C$203,'Données de base'!$T$168:$T$203,J14)+SUMIFS('Données de base'!$M$168:$M$203,'Données de base'!$U$168:$U$203,J14)</f>
        <v>9</v>
      </c>
      <c r="L15" s="496" t="s">
        <v>697</v>
      </c>
      <c r="M15" s="69">
        <f t="shared" ref="M15:R16" si="0">E15</f>
        <v>14</v>
      </c>
      <c r="N15" s="69">
        <f t="shared" si="0"/>
        <v>22</v>
      </c>
      <c r="O15" s="69">
        <f t="shared" si="0"/>
        <v>17</v>
      </c>
      <c r="P15" s="69">
        <f t="shared" si="0"/>
        <v>14</v>
      </c>
      <c r="Q15" s="69">
        <f t="shared" si="0"/>
        <v>11</v>
      </c>
      <c r="R15" s="69">
        <f t="shared" si="0"/>
        <v>9</v>
      </c>
    </row>
    <row r="16" spans="2:37" ht="15" customHeight="1" x14ac:dyDescent="0.2">
      <c r="C16" s="138"/>
      <c r="D16" s="496" t="s">
        <v>698</v>
      </c>
      <c r="E16" s="69">
        <f>E15</f>
        <v>14</v>
      </c>
      <c r="F16" s="69">
        <f>E16+F15</f>
        <v>36</v>
      </c>
      <c r="G16" s="69">
        <f>G15+F16</f>
        <v>53</v>
      </c>
      <c r="H16" s="69">
        <f>H15+G16</f>
        <v>67</v>
      </c>
      <c r="I16" s="69">
        <f>I15+H16</f>
        <v>78</v>
      </c>
      <c r="J16" s="69">
        <f>J15+I16</f>
        <v>87</v>
      </c>
      <c r="L16" s="496" t="s">
        <v>699</v>
      </c>
      <c r="M16" s="69">
        <f t="shared" si="0"/>
        <v>14</v>
      </c>
      <c r="N16" s="69">
        <f t="shared" si="0"/>
        <v>36</v>
      </c>
      <c r="O16" s="69">
        <f t="shared" si="0"/>
        <v>53</v>
      </c>
      <c r="P16" s="69">
        <f t="shared" si="0"/>
        <v>67</v>
      </c>
      <c r="Q16" s="69">
        <f t="shared" si="0"/>
        <v>78</v>
      </c>
      <c r="R16" s="69">
        <f t="shared" si="0"/>
        <v>87</v>
      </c>
    </row>
    <row r="17" spans="3:48" ht="15" customHeight="1" x14ac:dyDescent="0.2">
      <c r="C17" s="138"/>
      <c r="D17" s="69"/>
      <c r="E17" s="13"/>
    </row>
    <row r="18" spans="3:48" ht="15" customHeight="1" x14ac:dyDescent="0.2">
      <c r="C18" s="138"/>
      <c r="D18" s="497" t="s">
        <v>755</v>
      </c>
    </row>
    <row r="19" spans="3:48" ht="15" customHeight="1" x14ac:dyDescent="0.2">
      <c r="C19" s="138"/>
      <c r="D19" s="69"/>
      <c r="E19" s="13"/>
    </row>
    <row r="20" spans="3:48" ht="15" customHeight="1" x14ac:dyDescent="0.2">
      <c r="C20" s="138"/>
      <c r="D20" s="129" t="s">
        <v>700</v>
      </c>
      <c r="E20" s="13"/>
      <c r="L20" s="129" t="s">
        <v>701</v>
      </c>
    </row>
    <row r="21" spans="3:48" ht="15" customHeight="1" x14ac:dyDescent="0.2">
      <c r="C21" s="138"/>
      <c r="D21" s="69"/>
      <c r="E21" s="13"/>
    </row>
    <row r="22" spans="3:48" ht="15" customHeight="1" x14ac:dyDescent="0.2">
      <c r="C22" s="138"/>
      <c r="D22" s="494"/>
      <c r="E22" s="495">
        <f>'1. Résumé'!$D$5</f>
        <v>2017</v>
      </c>
      <c r="F22" s="495">
        <f>'1. Résumé'!$E$5</f>
        <v>2018</v>
      </c>
      <c r="G22" s="495">
        <f>'1. Résumé'!$F$5</f>
        <v>2019</v>
      </c>
      <c r="H22" s="495">
        <f>'1. Résumé'!$G$5</f>
        <v>2020</v>
      </c>
      <c r="I22" s="495">
        <f>'1. Résumé'!$H$5</f>
        <v>2021</v>
      </c>
      <c r="J22" s="495">
        <f>'1. Résumé'!$I$5</f>
        <v>2022</v>
      </c>
      <c r="L22" s="494"/>
      <c r="M22" s="495">
        <f>'1. Résumé'!$D$5</f>
        <v>2017</v>
      </c>
      <c r="N22" s="495">
        <f>'1. Résumé'!$E$5</f>
        <v>2018</v>
      </c>
      <c r="O22" s="495">
        <f>'1. Résumé'!$F$5</f>
        <v>2019</v>
      </c>
      <c r="P22" s="495">
        <f>'1. Résumé'!$G$5</f>
        <v>2020</v>
      </c>
      <c r="Q22" s="495">
        <f>'1. Résumé'!$H$5</f>
        <v>2021</v>
      </c>
      <c r="R22" s="495">
        <f>'1. Résumé'!$I$5</f>
        <v>2022</v>
      </c>
    </row>
    <row r="23" spans="3:48" ht="15" customHeight="1" x14ac:dyDescent="0.2">
      <c r="C23" s="138"/>
      <c r="D23" s="518" t="s">
        <v>756</v>
      </c>
      <c r="E23" s="69">
        <f>SUMIFS('Données de base'!$C$168:$C$203,'Données de base'!$A$168:$A$203,$D23,'Données de base'!$T$168:$T$203,$E$22)+SUMIFS('Données de base'!$M$168:$M$203,'Données de base'!$I$168:$I$203,$D23,'Données de base'!$U$168:$U$203,$E$22)</f>
        <v>0</v>
      </c>
      <c r="F23" s="69">
        <f>SUMIFS('Données de base'!$C$168:$C$203,'Données de base'!$A$168:$A$203,$D23,'Données de base'!$T$168:$T$203,$F$22)+SUMIFS('Données de base'!$M$168:$M$203,'Données de base'!$I$168:$I$203,$D23,'Données de base'!$U$168:$U$203,$F$22)</f>
        <v>0</v>
      </c>
      <c r="G23" s="69">
        <f>SUMIFS('Données de base'!$C$168:$C$203,'Données de base'!$A$168:$A$203,$D23,'Données de base'!$T$168:$T$203,$G$22)+SUMIFS('Données de base'!$M$168:$M$203,'Données de base'!$I$168:$I$203,$D23,'Données de base'!$U$168:$U$203,$G$22)</f>
        <v>0</v>
      </c>
      <c r="H23" s="69">
        <f>SUMIFS('Données de base'!$C$168:$C$203,'Données de base'!$A$168:$A$203,$D23,'Données de base'!$T$168:$T$203,$H$22)+SUMIFS('Données de base'!$M$168:$M$203,'Données de base'!$I$168:$I$203,$D23,'Données de base'!$U$168:$U$203,$H$22)</f>
        <v>0</v>
      </c>
      <c r="I23" s="69">
        <f>SUMIFS('Données de base'!$C$168:$C$203,'Données de base'!$A$168:$A$203,$D23,'Données de base'!$T$168:$T$203,$I$22)+SUMIFS('Données de base'!$M$168:$M$203,'Données de base'!$I$168:$I$203,$D23,'Données de base'!$U$168:$U$203,$I$22)</f>
        <v>0</v>
      </c>
      <c r="J23" s="69">
        <f>SUMIFS('Données de base'!$C$168:$C$203,'Données de base'!$A$168:$A$203,$D23,'Données de base'!$T$168:$T$203,$J$22)+SUMIFS('Données de base'!$M$168:$M$203,'Données de base'!$I$168:$I$203,$D23,'Données de base'!$U$168:$U$203,$J$22)</f>
        <v>0</v>
      </c>
      <c r="L23" s="518" t="s">
        <v>756</v>
      </c>
      <c r="M23" s="69">
        <f t="shared" ref="M23:M41" si="1">E23</f>
        <v>0</v>
      </c>
      <c r="N23" s="69">
        <f t="shared" ref="N23:N41" si="2">F23</f>
        <v>0</v>
      </c>
      <c r="O23" s="69">
        <f t="shared" ref="O23:O41" si="3">G23</f>
        <v>0</v>
      </c>
      <c r="P23" s="69">
        <f t="shared" ref="P23:P41" si="4">H23</f>
        <v>0</v>
      </c>
      <c r="Q23" s="69">
        <f t="shared" ref="Q23:Q41" si="5">I23</f>
        <v>0</v>
      </c>
      <c r="R23" s="69">
        <f t="shared" ref="R23:R41" si="6">J23</f>
        <v>0</v>
      </c>
      <c r="AV23" s="69"/>
    </row>
    <row r="24" spans="3:48" ht="15" customHeight="1" x14ac:dyDescent="0.2">
      <c r="C24" s="138"/>
      <c r="D24" s="518" t="s">
        <v>756</v>
      </c>
      <c r="E24" s="69">
        <f>SUMIFS('Données de base'!$C$168:$C$203,'Données de base'!$A$168:$A$203,$D24,'Données de base'!$T$168:$T$203,$E$22)+SUMIFS('Données de base'!$M$168:$M$203,'Données de base'!$I$168:$I$203,$D24,'Données de base'!$U$168:$U$203,$E$22)</f>
        <v>0</v>
      </c>
      <c r="F24" s="69">
        <f>SUMIFS('Données de base'!$C$168:$C$203,'Données de base'!$A$168:$A$203,$D24,'Données de base'!$T$168:$T$203,$F$22)+SUMIFS('Données de base'!$M$168:$M$203,'Données de base'!$I$168:$I$203,$D24,'Données de base'!$U$168:$U$203,$F$22)</f>
        <v>0</v>
      </c>
      <c r="G24" s="69">
        <f>SUMIFS('Données de base'!$C$168:$C$203,'Données de base'!$A$168:$A$203,$D24,'Données de base'!$T$168:$T$203,$G$22)+SUMIFS('Données de base'!$M$168:$M$203,'Données de base'!$I$168:$I$203,$D24,'Données de base'!$U$168:$U$203,$G$22)</f>
        <v>0</v>
      </c>
      <c r="H24" s="69">
        <f>SUMIFS('Données de base'!$C$168:$C$203,'Données de base'!$A$168:$A$203,$D24,'Données de base'!$T$168:$T$203,$H$22)+SUMIFS('Données de base'!$M$168:$M$203,'Données de base'!$I$168:$I$203,$D24,'Données de base'!$U$168:$U$203,$H$22)</f>
        <v>0</v>
      </c>
      <c r="I24" s="69">
        <f>SUMIFS('Données de base'!$C$168:$C$203,'Données de base'!$A$168:$A$203,$D24,'Données de base'!$T$168:$T$203,$I$22)+SUMIFS('Données de base'!$M$168:$M$203,'Données de base'!$I$168:$I$203,$D24,'Données de base'!$U$168:$U$203,$I$22)</f>
        <v>0</v>
      </c>
      <c r="J24" s="69">
        <f>SUMIFS('Données de base'!$C$168:$C$203,'Données de base'!$A$168:$A$203,$D24,'Données de base'!$T$168:$T$203,$J$22)+SUMIFS('Données de base'!$M$168:$M$203,'Données de base'!$I$168:$I$203,$D24,'Données de base'!$U$168:$U$203,$J$22)</f>
        <v>0</v>
      </c>
      <c r="L24" s="518" t="s">
        <v>756</v>
      </c>
      <c r="M24" s="69">
        <f t="shared" si="1"/>
        <v>0</v>
      </c>
      <c r="N24" s="69">
        <f t="shared" si="2"/>
        <v>0</v>
      </c>
      <c r="O24" s="69">
        <f t="shared" si="3"/>
        <v>0</v>
      </c>
      <c r="P24" s="69">
        <f t="shared" si="4"/>
        <v>0</v>
      </c>
      <c r="Q24" s="69">
        <f t="shared" si="5"/>
        <v>0</v>
      </c>
      <c r="R24" s="69">
        <f t="shared" si="6"/>
        <v>0</v>
      </c>
      <c r="AV24" s="69"/>
    </row>
    <row r="25" spans="3:48" ht="15" customHeight="1" x14ac:dyDescent="0.2">
      <c r="C25" s="138"/>
      <c r="D25" s="518" t="s">
        <v>756</v>
      </c>
      <c r="E25" s="69">
        <f>SUMIFS('Données de base'!$C$168:$C$203,'Données de base'!$A$168:$A$203,$D25,'Données de base'!$T$168:$T$203,$E$22)+SUMIFS('Données de base'!$M$168:$M$203,'Données de base'!$I$168:$I$203,$D25,'Données de base'!$U$168:$U$203,$E$22)</f>
        <v>0</v>
      </c>
      <c r="F25" s="69">
        <f>SUMIFS('Données de base'!$C$168:$C$203,'Données de base'!$A$168:$A$203,$D25,'Données de base'!$T$168:$T$203,$F$22)+SUMIFS('Données de base'!$M$168:$M$203,'Données de base'!$I$168:$I$203,$D25,'Données de base'!$U$168:$U$203,$F$22)</f>
        <v>0</v>
      </c>
      <c r="G25" s="69">
        <f>SUMIFS('Données de base'!$C$168:$C$203,'Données de base'!$A$168:$A$203,$D25,'Données de base'!$T$168:$T$203,$G$22)+SUMIFS('Données de base'!$M$168:$M$203,'Données de base'!$I$168:$I$203,$D25,'Données de base'!$U$168:$U$203,$G$22)</f>
        <v>0</v>
      </c>
      <c r="H25" s="69">
        <f>SUMIFS('Données de base'!$C$168:$C$203,'Données de base'!$A$168:$A$203,$D25,'Données de base'!$T$168:$T$203,$H$22)+SUMIFS('Données de base'!$M$168:$M$203,'Données de base'!$I$168:$I$203,$D25,'Données de base'!$U$168:$U$203,$H$22)</f>
        <v>0</v>
      </c>
      <c r="I25" s="69">
        <f>SUMIFS('Données de base'!$C$168:$C$203,'Données de base'!$A$168:$A$203,$D25,'Données de base'!$T$168:$T$203,$I$22)+SUMIFS('Données de base'!$M$168:$M$203,'Données de base'!$I$168:$I$203,$D25,'Données de base'!$U$168:$U$203,$I$22)</f>
        <v>0</v>
      </c>
      <c r="J25" s="69">
        <f>SUMIFS('Données de base'!$C$168:$C$203,'Données de base'!$A$168:$A$203,$D25,'Données de base'!$T$168:$T$203,$J$22)+SUMIFS('Données de base'!$M$168:$M$203,'Données de base'!$I$168:$I$203,$D25,'Données de base'!$U$168:$U$203,$J$22)</f>
        <v>0</v>
      </c>
      <c r="L25" s="518" t="s">
        <v>756</v>
      </c>
      <c r="M25" s="69">
        <f t="shared" si="1"/>
        <v>0</v>
      </c>
      <c r="N25" s="69">
        <f t="shared" si="2"/>
        <v>0</v>
      </c>
      <c r="O25" s="69">
        <f t="shared" si="3"/>
        <v>0</v>
      </c>
      <c r="P25" s="69">
        <f t="shared" si="4"/>
        <v>0</v>
      </c>
      <c r="Q25" s="69">
        <f t="shared" si="5"/>
        <v>0</v>
      </c>
      <c r="R25" s="69">
        <f t="shared" si="6"/>
        <v>0</v>
      </c>
      <c r="AV25" s="69"/>
    </row>
    <row r="26" spans="3:48" ht="15" customHeight="1" x14ac:dyDescent="0.2">
      <c r="C26" s="138"/>
      <c r="D26" s="518" t="s">
        <v>756</v>
      </c>
      <c r="E26" s="69">
        <f>SUMIFS('Données de base'!$C$168:$C$203,'Données de base'!$A$168:$A$203,$D26,'Données de base'!$T$168:$T$203,$E$22)+SUMIFS('Données de base'!$M$168:$M$203,'Données de base'!$I$168:$I$203,$D26,'Données de base'!$U$168:$U$203,$E$22)</f>
        <v>0</v>
      </c>
      <c r="F26" s="69">
        <f>SUMIFS('Données de base'!$C$168:$C$203,'Données de base'!$A$168:$A$203,$D26,'Données de base'!$T$168:$T$203,$F$22)+SUMIFS('Données de base'!$M$168:$M$203,'Données de base'!$I$168:$I$203,$D26,'Données de base'!$U$168:$U$203,$F$22)</f>
        <v>0</v>
      </c>
      <c r="G26" s="69">
        <f>SUMIFS('Données de base'!$C$168:$C$203,'Données de base'!$A$168:$A$203,$D26,'Données de base'!$T$168:$T$203,$G$22)+SUMIFS('Données de base'!$M$168:$M$203,'Données de base'!$I$168:$I$203,$D26,'Données de base'!$U$168:$U$203,$G$22)</f>
        <v>0</v>
      </c>
      <c r="H26" s="69">
        <f>SUMIFS('Données de base'!$C$168:$C$203,'Données de base'!$A$168:$A$203,$D26,'Données de base'!$T$168:$T$203,$H$22)+SUMIFS('Données de base'!$M$168:$M$203,'Données de base'!$I$168:$I$203,$D26,'Données de base'!$U$168:$U$203,$H$22)</f>
        <v>0</v>
      </c>
      <c r="I26" s="69">
        <f>SUMIFS('Données de base'!$C$168:$C$203,'Données de base'!$A$168:$A$203,$D26,'Données de base'!$T$168:$T$203,$I$22)+SUMIFS('Données de base'!$M$168:$M$203,'Données de base'!$I$168:$I$203,$D26,'Données de base'!$U$168:$U$203,$I$22)</f>
        <v>0</v>
      </c>
      <c r="J26" s="69">
        <f>SUMIFS('Données de base'!$C$168:$C$203,'Données de base'!$A$168:$A$203,$D26,'Données de base'!$T$168:$T$203,$J$22)+SUMIFS('Données de base'!$M$168:$M$203,'Données de base'!$I$168:$I$203,$D26,'Données de base'!$U$168:$U$203,$J$22)</f>
        <v>0</v>
      </c>
      <c r="L26" s="518" t="s">
        <v>756</v>
      </c>
      <c r="M26" s="69">
        <f t="shared" si="1"/>
        <v>0</v>
      </c>
      <c r="N26" s="69">
        <f t="shared" si="2"/>
        <v>0</v>
      </c>
      <c r="O26" s="69">
        <f t="shared" si="3"/>
        <v>0</v>
      </c>
      <c r="P26" s="69">
        <f t="shared" si="4"/>
        <v>0</v>
      </c>
      <c r="Q26" s="69">
        <f t="shared" si="5"/>
        <v>0</v>
      </c>
      <c r="R26" s="69">
        <f t="shared" si="6"/>
        <v>0</v>
      </c>
      <c r="AV26" s="69"/>
    </row>
    <row r="27" spans="3:48" ht="15" customHeight="1" x14ac:dyDescent="0.2">
      <c r="C27" s="138"/>
      <c r="D27" s="518" t="s">
        <v>756</v>
      </c>
      <c r="E27" s="69">
        <f>SUMIFS('Données de base'!$C$168:$C$203,'Données de base'!$A$168:$A$203,$D27,'Données de base'!$T$168:$T$203,$E$22)+SUMIFS('Données de base'!$M$168:$M$203,'Données de base'!$I$168:$I$203,$D27,'Données de base'!$U$168:$U$203,$E$22)</f>
        <v>0</v>
      </c>
      <c r="F27" s="69">
        <f>SUMIFS('Données de base'!$C$168:$C$203,'Données de base'!$A$168:$A$203,$D27,'Données de base'!$T$168:$T$203,$F$22)+SUMIFS('Données de base'!$M$168:$M$203,'Données de base'!$I$168:$I$203,$D27,'Données de base'!$U$168:$U$203,$F$22)</f>
        <v>0</v>
      </c>
      <c r="G27" s="69">
        <f>SUMIFS('Données de base'!$C$168:$C$203,'Données de base'!$A$168:$A$203,$D27,'Données de base'!$T$168:$T$203,$G$22)+SUMIFS('Données de base'!$M$168:$M$203,'Données de base'!$I$168:$I$203,$D27,'Données de base'!$U$168:$U$203,$G$22)</f>
        <v>0</v>
      </c>
      <c r="H27" s="69">
        <f>SUMIFS('Données de base'!$C$168:$C$203,'Données de base'!$A$168:$A$203,$D27,'Données de base'!$T$168:$T$203,$H$22)+SUMIFS('Données de base'!$M$168:$M$203,'Données de base'!$I$168:$I$203,$D27,'Données de base'!$U$168:$U$203,$H$22)</f>
        <v>0</v>
      </c>
      <c r="I27" s="69">
        <f>SUMIFS('Données de base'!$C$168:$C$203,'Données de base'!$A$168:$A$203,$D27,'Données de base'!$T$168:$T$203,$I$22)+SUMIFS('Données de base'!$M$168:$M$203,'Données de base'!$I$168:$I$203,$D27,'Données de base'!$U$168:$U$203,$I$22)</f>
        <v>0</v>
      </c>
      <c r="J27" s="69">
        <f>SUMIFS('Données de base'!$C$168:$C$203,'Données de base'!$A$168:$A$203,$D27,'Données de base'!$T$168:$T$203,$J$22)+SUMIFS('Données de base'!$M$168:$M$203,'Données de base'!$I$168:$I$203,$D27,'Données de base'!$U$168:$U$203,$J$22)</f>
        <v>0</v>
      </c>
      <c r="L27" s="518" t="s">
        <v>756</v>
      </c>
      <c r="M27" s="69">
        <f t="shared" si="1"/>
        <v>0</v>
      </c>
      <c r="N27" s="69">
        <f t="shared" si="2"/>
        <v>0</v>
      </c>
      <c r="O27" s="69">
        <f t="shared" si="3"/>
        <v>0</v>
      </c>
      <c r="P27" s="69">
        <f t="shared" si="4"/>
        <v>0</v>
      </c>
      <c r="Q27" s="69">
        <f t="shared" si="5"/>
        <v>0</v>
      </c>
      <c r="R27" s="69">
        <f t="shared" si="6"/>
        <v>0</v>
      </c>
      <c r="AV27" s="69"/>
    </row>
    <row r="28" spans="3:48" ht="15" customHeight="1" x14ac:dyDescent="0.2">
      <c r="C28" s="138"/>
      <c r="D28" s="518" t="s">
        <v>756</v>
      </c>
      <c r="E28" s="69">
        <f>SUMIFS('Données de base'!$C$168:$C$203,'Données de base'!$A$168:$A$203,$D28,'Données de base'!$T$168:$T$203,$E$22)+SUMIFS('Données de base'!$M$168:$M$203,'Données de base'!$I$168:$I$203,$D28,'Données de base'!$U$168:$U$203,$E$22)</f>
        <v>0</v>
      </c>
      <c r="F28" s="69">
        <f>SUMIFS('Données de base'!$C$168:$C$203,'Données de base'!$A$168:$A$203,$D28,'Données de base'!$T$168:$T$203,$F$22)+SUMIFS('Données de base'!$M$168:$M$203,'Données de base'!$I$168:$I$203,$D28,'Données de base'!$U$168:$U$203,$F$22)</f>
        <v>0</v>
      </c>
      <c r="G28" s="69">
        <f>SUMIFS('Données de base'!$C$168:$C$203,'Données de base'!$A$168:$A$203,$D28,'Données de base'!$T$168:$T$203,$G$22)+SUMIFS('Données de base'!$M$168:$M$203,'Données de base'!$I$168:$I$203,$D28,'Données de base'!$U$168:$U$203,$G$22)</f>
        <v>0</v>
      </c>
      <c r="H28" s="69">
        <f>SUMIFS('Données de base'!$C$168:$C$203,'Données de base'!$A$168:$A$203,$D28,'Données de base'!$T$168:$T$203,$H$22)+SUMIFS('Données de base'!$M$168:$M$203,'Données de base'!$I$168:$I$203,$D28,'Données de base'!$U$168:$U$203,$H$22)</f>
        <v>0</v>
      </c>
      <c r="I28" s="69">
        <f>SUMIFS('Données de base'!$C$168:$C$203,'Données de base'!$A$168:$A$203,$D28,'Données de base'!$T$168:$T$203,$I$22)+SUMIFS('Données de base'!$M$168:$M$203,'Données de base'!$I$168:$I$203,$D28,'Données de base'!$U$168:$U$203,$I$22)</f>
        <v>0</v>
      </c>
      <c r="J28" s="69">
        <f>SUMIFS('Données de base'!$C$168:$C$203,'Données de base'!$A$168:$A$203,$D28,'Données de base'!$T$168:$T$203,$J$22)+SUMIFS('Données de base'!$M$168:$M$203,'Données de base'!$I$168:$I$203,$D28,'Données de base'!$U$168:$U$203,$J$22)</f>
        <v>0</v>
      </c>
      <c r="L28" s="518" t="s">
        <v>756</v>
      </c>
      <c r="M28" s="69">
        <f t="shared" si="1"/>
        <v>0</v>
      </c>
      <c r="N28" s="69">
        <f t="shared" si="2"/>
        <v>0</v>
      </c>
      <c r="O28" s="69">
        <f t="shared" si="3"/>
        <v>0</v>
      </c>
      <c r="P28" s="69">
        <f t="shared" si="4"/>
        <v>0</v>
      </c>
      <c r="Q28" s="69">
        <f t="shared" si="5"/>
        <v>0</v>
      </c>
      <c r="R28" s="69">
        <f t="shared" si="6"/>
        <v>0</v>
      </c>
      <c r="AV28" s="69"/>
    </row>
    <row r="29" spans="3:48" ht="15" customHeight="1" x14ac:dyDescent="0.2">
      <c r="C29" s="138"/>
      <c r="D29" s="518" t="s">
        <v>756</v>
      </c>
      <c r="E29" s="69">
        <f>SUMIFS('Données de base'!$C$168:$C$203,'Données de base'!$A$168:$A$203,$D29,'Données de base'!$T$168:$T$203,$E$22)+SUMIFS('Données de base'!$M$168:$M$203,'Données de base'!$I$168:$I$203,$D29,'Données de base'!$U$168:$U$203,$E$22)</f>
        <v>0</v>
      </c>
      <c r="F29" s="69">
        <f>SUMIFS('Données de base'!$C$168:$C$203,'Données de base'!$A$168:$A$203,$D29,'Données de base'!$T$168:$T$203,$F$22)+SUMIFS('Données de base'!$M$168:$M$203,'Données de base'!$I$168:$I$203,$D29,'Données de base'!$U$168:$U$203,$F$22)</f>
        <v>0</v>
      </c>
      <c r="G29" s="69">
        <f>SUMIFS('Données de base'!$C$168:$C$203,'Données de base'!$A$168:$A$203,$D29,'Données de base'!$T$168:$T$203,$G$22)+SUMIFS('Données de base'!$M$168:$M$203,'Données de base'!$I$168:$I$203,$D29,'Données de base'!$U$168:$U$203,$G$22)</f>
        <v>0</v>
      </c>
      <c r="H29" s="69">
        <f>SUMIFS('Données de base'!$C$168:$C$203,'Données de base'!$A$168:$A$203,$D29,'Données de base'!$T$168:$T$203,$H$22)+SUMIFS('Données de base'!$M$168:$M$203,'Données de base'!$I$168:$I$203,$D29,'Données de base'!$U$168:$U$203,$H$22)</f>
        <v>0</v>
      </c>
      <c r="I29" s="69">
        <f>SUMIFS('Données de base'!$C$168:$C$203,'Données de base'!$A$168:$A$203,$D29,'Données de base'!$T$168:$T$203,$I$22)+SUMIFS('Données de base'!$M$168:$M$203,'Données de base'!$I$168:$I$203,$D29,'Données de base'!$U$168:$U$203,$I$22)</f>
        <v>0</v>
      </c>
      <c r="J29" s="69">
        <f>SUMIFS('Données de base'!$C$168:$C$203,'Données de base'!$A$168:$A$203,$D29,'Données de base'!$T$168:$T$203,$J$22)+SUMIFS('Données de base'!$M$168:$M$203,'Données de base'!$I$168:$I$203,$D29,'Données de base'!$U$168:$U$203,$J$22)</f>
        <v>0</v>
      </c>
      <c r="L29" s="518" t="s">
        <v>756</v>
      </c>
      <c r="M29" s="69">
        <f t="shared" si="1"/>
        <v>0</v>
      </c>
      <c r="N29" s="69">
        <f t="shared" si="2"/>
        <v>0</v>
      </c>
      <c r="O29" s="69">
        <f t="shared" si="3"/>
        <v>0</v>
      </c>
      <c r="P29" s="69">
        <f t="shared" si="4"/>
        <v>0</v>
      </c>
      <c r="Q29" s="69">
        <f t="shared" si="5"/>
        <v>0</v>
      </c>
      <c r="R29" s="69">
        <f t="shared" si="6"/>
        <v>0</v>
      </c>
      <c r="AV29" s="69"/>
    </row>
    <row r="30" spans="3:48" ht="15" customHeight="1" x14ac:dyDescent="0.2">
      <c r="C30" s="138"/>
      <c r="D30" s="518" t="s">
        <v>756</v>
      </c>
      <c r="E30" s="69">
        <f>SUMIFS('Données de base'!$C$168:$C$203,'Données de base'!$A$168:$A$203,$D30,'Données de base'!$T$168:$T$203,$E$22)+SUMIFS('Données de base'!$M$168:$M$203,'Données de base'!$I$168:$I$203,$D30,'Données de base'!$U$168:$U$203,$E$22)</f>
        <v>0</v>
      </c>
      <c r="F30" s="69">
        <f>SUMIFS('Données de base'!$C$168:$C$203,'Données de base'!$A$168:$A$203,$D30,'Données de base'!$T$168:$T$203,$F$22)+SUMIFS('Données de base'!$M$168:$M$203,'Données de base'!$I$168:$I$203,$D30,'Données de base'!$U$168:$U$203,$F$22)</f>
        <v>0</v>
      </c>
      <c r="G30" s="69">
        <f>SUMIFS('Données de base'!$C$168:$C$203,'Données de base'!$A$168:$A$203,$D30,'Données de base'!$T$168:$T$203,$G$22)+SUMIFS('Données de base'!$M$168:$M$203,'Données de base'!$I$168:$I$203,$D30,'Données de base'!$U$168:$U$203,$G$22)</f>
        <v>0</v>
      </c>
      <c r="H30" s="69">
        <f>SUMIFS('Données de base'!$C$168:$C$203,'Données de base'!$A$168:$A$203,$D30,'Données de base'!$T$168:$T$203,$H$22)+SUMIFS('Données de base'!$M$168:$M$203,'Données de base'!$I$168:$I$203,$D30,'Données de base'!$U$168:$U$203,$H$22)</f>
        <v>0</v>
      </c>
      <c r="I30" s="69">
        <f>SUMIFS('Données de base'!$C$168:$C$203,'Données de base'!$A$168:$A$203,$D30,'Données de base'!$T$168:$T$203,$I$22)+SUMIFS('Données de base'!$M$168:$M$203,'Données de base'!$I$168:$I$203,$D30,'Données de base'!$U$168:$U$203,$I$22)</f>
        <v>0</v>
      </c>
      <c r="J30" s="69">
        <f>SUMIFS('Données de base'!$C$168:$C$203,'Données de base'!$A$168:$A$203,$D30,'Données de base'!$T$168:$T$203,$J$22)+SUMIFS('Données de base'!$M$168:$M$203,'Données de base'!$I$168:$I$203,$D30,'Données de base'!$U$168:$U$203,$J$22)</f>
        <v>0</v>
      </c>
      <c r="L30" s="518" t="s">
        <v>756</v>
      </c>
      <c r="M30" s="69">
        <f t="shared" si="1"/>
        <v>0</v>
      </c>
      <c r="N30" s="69">
        <f t="shared" si="2"/>
        <v>0</v>
      </c>
      <c r="O30" s="69">
        <f t="shared" si="3"/>
        <v>0</v>
      </c>
      <c r="P30" s="69">
        <f t="shared" si="4"/>
        <v>0</v>
      </c>
      <c r="Q30" s="69">
        <f t="shared" si="5"/>
        <v>0</v>
      </c>
      <c r="R30" s="69">
        <f t="shared" si="6"/>
        <v>0</v>
      </c>
      <c r="AV30" s="69"/>
    </row>
    <row r="31" spans="3:48" ht="15" customHeight="1" x14ac:dyDescent="0.2">
      <c r="C31" s="138"/>
      <c r="D31" s="518" t="s">
        <v>756</v>
      </c>
      <c r="E31" s="69">
        <f>SUMIFS('Données de base'!$C$168:$C$203,'Données de base'!$A$168:$A$203,$D31,'Données de base'!$T$168:$T$203,$E$22)+SUMIFS('Données de base'!$M$168:$M$203,'Données de base'!$I$168:$I$203,$D31,'Données de base'!$U$168:$U$203,$E$22)</f>
        <v>0</v>
      </c>
      <c r="F31" s="69">
        <f>SUMIFS('Données de base'!$C$168:$C$203,'Données de base'!$A$168:$A$203,$D31,'Données de base'!$T$168:$T$203,$F$22)+SUMIFS('Données de base'!$M$168:$M$203,'Données de base'!$I$168:$I$203,$D31,'Données de base'!$U$168:$U$203,$F$22)</f>
        <v>0</v>
      </c>
      <c r="G31" s="69">
        <f>SUMIFS('Données de base'!$C$168:$C$203,'Données de base'!$A$168:$A$203,$D31,'Données de base'!$T$168:$T$203,$G$22)+SUMIFS('Données de base'!$M$168:$M$203,'Données de base'!$I$168:$I$203,$D31,'Données de base'!$U$168:$U$203,$G$22)</f>
        <v>0</v>
      </c>
      <c r="H31" s="69">
        <f>SUMIFS('Données de base'!$C$168:$C$203,'Données de base'!$A$168:$A$203,$D31,'Données de base'!$T$168:$T$203,$H$22)+SUMIFS('Données de base'!$M$168:$M$203,'Données de base'!$I$168:$I$203,$D31,'Données de base'!$U$168:$U$203,$H$22)</f>
        <v>0</v>
      </c>
      <c r="I31" s="69">
        <f>SUMIFS('Données de base'!$C$168:$C$203,'Données de base'!$A$168:$A$203,$D31,'Données de base'!$T$168:$T$203,$I$22)+SUMIFS('Données de base'!$M$168:$M$203,'Données de base'!$I$168:$I$203,$D31,'Données de base'!$U$168:$U$203,$I$22)</f>
        <v>0</v>
      </c>
      <c r="J31" s="69">
        <f>SUMIFS('Données de base'!$C$168:$C$203,'Données de base'!$A$168:$A$203,$D31,'Données de base'!$T$168:$T$203,$J$22)+SUMIFS('Données de base'!$M$168:$M$203,'Données de base'!$I$168:$I$203,$D31,'Données de base'!$U$168:$U$203,$J$22)</f>
        <v>0</v>
      </c>
      <c r="L31" s="518" t="s">
        <v>756</v>
      </c>
      <c r="M31" s="69">
        <f t="shared" si="1"/>
        <v>0</v>
      </c>
      <c r="N31" s="69">
        <f t="shared" si="2"/>
        <v>0</v>
      </c>
      <c r="O31" s="69">
        <f t="shared" si="3"/>
        <v>0</v>
      </c>
      <c r="P31" s="69">
        <f t="shared" si="4"/>
        <v>0</v>
      </c>
      <c r="Q31" s="69">
        <f t="shared" si="5"/>
        <v>0</v>
      </c>
      <c r="R31" s="69">
        <f t="shared" si="6"/>
        <v>0</v>
      </c>
      <c r="AV31" s="69"/>
    </row>
    <row r="32" spans="3:48" ht="15" customHeight="1" x14ac:dyDescent="0.2">
      <c r="C32" s="138"/>
      <c r="D32" s="518" t="s">
        <v>756</v>
      </c>
      <c r="E32" s="69">
        <f>SUMIFS('Données de base'!$C$168:$C$203,'Données de base'!$A$168:$A$203,$D32,'Données de base'!$T$168:$T$203,$E$22)+SUMIFS('Données de base'!$M$168:$M$203,'Données de base'!$I$168:$I$203,$D32,'Données de base'!$U$168:$U$203,$E$22)</f>
        <v>0</v>
      </c>
      <c r="F32" s="69">
        <f>SUMIFS('Données de base'!$C$168:$C$203,'Données de base'!$A$168:$A$203,$D32,'Données de base'!$T$168:$T$203,$F$22)+SUMIFS('Données de base'!$M$168:$M$203,'Données de base'!$I$168:$I$203,$D32,'Données de base'!$U$168:$U$203,$F$22)</f>
        <v>0</v>
      </c>
      <c r="G32" s="69">
        <f>SUMIFS('Données de base'!$C$168:$C$203,'Données de base'!$A$168:$A$203,$D32,'Données de base'!$T$168:$T$203,$G$22)+SUMIFS('Données de base'!$M$168:$M$203,'Données de base'!$I$168:$I$203,$D32,'Données de base'!$U$168:$U$203,$G$22)</f>
        <v>0</v>
      </c>
      <c r="H32" s="69">
        <f>SUMIFS('Données de base'!$C$168:$C$203,'Données de base'!$A$168:$A$203,$D32,'Données de base'!$T$168:$T$203,$H$22)+SUMIFS('Données de base'!$M$168:$M$203,'Données de base'!$I$168:$I$203,$D32,'Données de base'!$U$168:$U$203,$H$22)</f>
        <v>0</v>
      </c>
      <c r="I32" s="69">
        <f>SUMIFS('Données de base'!$C$168:$C$203,'Données de base'!$A$168:$A$203,$D32,'Données de base'!$T$168:$T$203,$I$22)+SUMIFS('Données de base'!$M$168:$M$203,'Données de base'!$I$168:$I$203,$D32,'Données de base'!$U$168:$U$203,$I$22)</f>
        <v>0</v>
      </c>
      <c r="J32" s="69">
        <f>SUMIFS('Données de base'!$C$168:$C$203,'Données de base'!$A$168:$A$203,$D32,'Données de base'!$T$168:$T$203,$J$22)+SUMIFS('Données de base'!$M$168:$M$203,'Données de base'!$I$168:$I$203,$D32,'Données de base'!$U$168:$U$203,$J$22)</f>
        <v>0</v>
      </c>
      <c r="L32" s="518" t="s">
        <v>756</v>
      </c>
      <c r="M32" s="69">
        <f t="shared" si="1"/>
        <v>0</v>
      </c>
      <c r="N32" s="69">
        <f t="shared" si="2"/>
        <v>0</v>
      </c>
      <c r="O32" s="69">
        <f t="shared" si="3"/>
        <v>0</v>
      </c>
      <c r="P32" s="69">
        <f t="shared" si="4"/>
        <v>0</v>
      </c>
      <c r="Q32" s="69">
        <f t="shared" si="5"/>
        <v>0</v>
      </c>
      <c r="R32" s="69">
        <f t="shared" si="6"/>
        <v>0</v>
      </c>
      <c r="AV32" s="69"/>
    </row>
    <row r="33" spans="3:48" ht="15" customHeight="1" x14ac:dyDescent="0.2">
      <c r="C33" s="138"/>
      <c r="D33" s="518" t="s">
        <v>756</v>
      </c>
      <c r="E33" s="69">
        <f>SUMIFS('Données de base'!$C$168:$C$203,'Données de base'!$A$168:$A$203,$D33,'Données de base'!$T$168:$T$203,$E$22)+SUMIFS('Données de base'!$M$168:$M$203,'Données de base'!$I$168:$I$203,$D33,'Données de base'!$U$168:$U$203,$E$22)</f>
        <v>0</v>
      </c>
      <c r="F33" s="69">
        <f>SUMIFS('Données de base'!$C$168:$C$203,'Données de base'!$A$168:$A$203,$D33,'Données de base'!$T$168:$T$203,$F$22)+SUMIFS('Données de base'!$M$168:$M$203,'Données de base'!$I$168:$I$203,$D33,'Données de base'!$U$168:$U$203,$F$22)</f>
        <v>0</v>
      </c>
      <c r="G33" s="69">
        <f>SUMIFS('Données de base'!$C$168:$C$203,'Données de base'!$A$168:$A$203,$D33,'Données de base'!$T$168:$T$203,$G$22)+SUMIFS('Données de base'!$M$168:$M$203,'Données de base'!$I$168:$I$203,$D33,'Données de base'!$U$168:$U$203,$G$22)</f>
        <v>0</v>
      </c>
      <c r="H33" s="69">
        <f>SUMIFS('Données de base'!$C$168:$C$203,'Données de base'!$A$168:$A$203,$D33,'Données de base'!$T$168:$T$203,$H$22)+SUMIFS('Données de base'!$M$168:$M$203,'Données de base'!$I$168:$I$203,$D33,'Données de base'!$U$168:$U$203,$H$22)</f>
        <v>0</v>
      </c>
      <c r="I33" s="69">
        <f>SUMIFS('Données de base'!$C$168:$C$203,'Données de base'!$A$168:$A$203,$D33,'Données de base'!$T$168:$T$203,$I$22)+SUMIFS('Données de base'!$M$168:$M$203,'Données de base'!$I$168:$I$203,$D33,'Données de base'!$U$168:$U$203,$I$22)</f>
        <v>0</v>
      </c>
      <c r="J33" s="69">
        <f>SUMIFS('Données de base'!$C$168:$C$203,'Données de base'!$A$168:$A$203,$D33,'Données de base'!$T$168:$T$203,$J$22)+SUMIFS('Données de base'!$M$168:$M$203,'Données de base'!$I$168:$I$203,$D33,'Données de base'!$U$168:$U$203,$J$22)</f>
        <v>0</v>
      </c>
      <c r="L33" s="518" t="s">
        <v>756</v>
      </c>
      <c r="M33" s="69">
        <f t="shared" si="1"/>
        <v>0</v>
      </c>
      <c r="N33" s="69">
        <f t="shared" si="2"/>
        <v>0</v>
      </c>
      <c r="O33" s="69">
        <f t="shared" si="3"/>
        <v>0</v>
      </c>
      <c r="P33" s="69">
        <f t="shared" si="4"/>
        <v>0</v>
      </c>
      <c r="Q33" s="69">
        <f t="shared" si="5"/>
        <v>0</v>
      </c>
      <c r="R33" s="69">
        <f t="shared" si="6"/>
        <v>0</v>
      </c>
      <c r="AV33" s="69"/>
    </row>
    <row r="34" spans="3:48" ht="15" customHeight="1" x14ac:dyDescent="0.2">
      <c r="C34" s="138"/>
      <c r="D34" s="518" t="s">
        <v>756</v>
      </c>
      <c r="E34" s="69">
        <f>SUMIFS('Données de base'!$C$168:$C$203,'Données de base'!$A$168:$A$203,$D34,'Données de base'!$T$168:$T$203,$E$22)+SUMIFS('Données de base'!$M$168:$M$203,'Données de base'!$I$168:$I$203,$D34,'Données de base'!$U$168:$U$203,$E$22)</f>
        <v>0</v>
      </c>
      <c r="F34" s="69">
        <f>SUMIFS('Données de base'!$C$168:$C$203,'Données de base'!$A$168:$A$203,$D34,'Données de base'!$T$168:$T$203,$F$22)+SUMIFS('Données de base'!$M$168:$M$203,'Données de base'!$I$168:$I$203,$D34,'Données de base'!$U$168:$U$203,$F$22)</f>
        <v>0</v>
      </c>
      <c r="G34" s="69">
        <f>SUMIFS('Données de base'!$C$168:$C$203,'Données de base'!$A$168:$A$203,$D34,'Données de base'!$T$168:$T$203,$G$22)+SUMIFS('Données de base'!$M$168:$M$203,'Données de base'!$I$168:$I$203,$D34,'Données de base'!$U$168:$U$203,$G$22)</f>
        <v>0</v>
      </c>
      <c r="H34" s="69">
        <f>SUMIFS('Données de base'!$C$168:$C$203,'Données de base'!$A$168:$A$203,$D34,'Données de base'!$T$168:$T$203,$H$22)+SUMIFS('Données de base'!$M$168:$M$203,'Données de base'!$I$168:$I$203,$D34,'Données de base'!$U$168:$U$203,$H$22)</f>
        <v>0</v>
      </c>
      <c r="I34" s="69">
        <f>SUMIFS('Données de base'!$C$168:$C$203,'Données de base'!$A$168:$A$203,$D34,'Données de base'!$T$168:$T$203,$I$22)+SUMIFS('Données de base'!$M$168:$M$203,'Données de base'!$I$168:$I$203,$D34,'Données de base'!$U$168:$U$203,$I$22)</f>
        <v>0</v>
      </c>
      <c r="J34" s="69">
        <f>SUMIFS('Données de base'!$C$168:$C$203,'Données de base'!$A$168:$A$203,$D34,'Données de base'!$T$168:$T$203,$J$22)+SUMIFS('Données de base'!$M$168:$M$203,'Données de base'!$I$168:$I$203,$D34,'Données de base'!$U$168:$U$203,$J$22)</f>
        <v>0</v>
      </c>
      <c r="L34" s="518" t="s">
        <v>756</v>
      </c>
      <c r="M34" s="69">
        <f t="shared" si="1"/>
        <v>0</v>
      </c>
      <c r="N34" s="69">
        <f t="shared" si="2"/>
        <v>0</v>
      </c>
      <c r="O34" s="69">
        <f t="shared" si="3"/>
        <v>0</v>
      </c>
      <c r="P34" s="69">
        <f t="shared" si="4"/>
        <v>0</v>
      </c>
      <c r="Q34" s="69">
        <f t="shared" si="5"/>
        <v>0</v>
      </c>
      <c r="R34" s="69">
        <f t="shared" si="6"/>
        <v>0</v>
      </c>
      <c r="AV34" s="69"/>
    </row>
    <row r="35" spans="3:48" ht="15" customHeight="1" x14ac:dyDescent="0.2">
      <c r="C35" s="138"/>
      <c r="D35" s="518" t="s">
        <v>756</v>
      </c>
      <c r="E35" s="69">
        <f>SUMIFS('Données de base'!$C$168:$C$203,'Données de base'!$A$168:$A$203,$D35,'Données de base'!$T$168:$T$203,$E$22)+SUMIFS('Données de base'!$M$168:$M$203,'Données de base'!$I$168:$I$203,$D35,'Données de base'!$U$168:$U$203,$E$22)</f>
        <v>0</v>
      </c>
      <c r="F35" s="69">
        <f>SUMIFS('Données de base'!$C$168:$C$203,'Données de base'!$A$168:$A$203,$D35,'Données de base'!$T$168:$T$203,$F$22)+SUMIFS('Données de base'!$M$168:$M$203,'Données de base'!$I$168:$I$203,$D35,'Données de base'!$U$168:$U$203,$F$22)</f>
        <v>0</v>
      </c>
      <c r="G35" s="69">
        <f>SUMIFS('Données de base'!$C$168:$C$203,'Données de base'!$A$168:$A$203,$D35,'Données de base'!$T$168:$T$203,$G$22)+SUMIFS('Données de base'!$M$168:$M$203,'Données de base'!$I$168:$I$203,$D35,'Données de base'!$U$168:$U$203,$G$22)</f>
        <v>0</v>
      </c>
      <c r="H35" s="69">
        <f>SUMIFS('Données de base'!$C$168:$C$203,'Données de base'!$A$168:$A$203,$D35,'Données de base'!$T$168:$T$203,$H$22)+SUMIFS('Données de base'!$M$168:$M$203,'Données de base'!$I$168:$I$203,$D35,'Données de base'!$U$168:$U$203,$H$22)</f>
        <v>0</v>
      </c>
      <c r="I35" s="69">
        <f>SUMIFS('Données de base'!$C$168:$C$203,'Données de base'!$A$168:$A$203,$D35,'Données de base'!$T$168:$T$203,$I$22)+SUMIFS('Données de base'!$M$168:$M$203,'Données de base'!$I$168:$I$203,$D35,'Données de base'!$U$168:$U$203,$I$22)</f>
        <v>0</v>
      </c>
      <c r="J35" s="69">
        <f>SUMIFS('Données de base'!$C$168:$C$203,'Données de base'!$A$168:$A$203,$D35,'Données de base'!$T$168:$T$203,$J$22)+SUMIFS('Données de base'!$M$168:$M$203,'Données de base'!$I$168:$I$203,$D35,'Données de base'!$U$168:$U$203,$J$22)</f>
        <v>0</v>
      </c>
      <c r="L35" s="518" t="s">
        <v>756</v>
      </c>
      <c r="M35" s="69">
        <f t="shared" si="1"/>
        <v>0</v>
      </c>
      <c r="N35" s="69">
        <f t="shared" si="2"/>
        <v>0</v>
      </c>
      <c r="O35" s="69">
        <f t="shared" si="3"/>
        <v>0</v>
      </c>
      <c r="P35" s="69">
        <f t="shared" si="4"/>
        <v>0</v>
      </c>
      <c r="Q35" s="69">
        <f t="shared" si="5"/>
        <v>0</v>
      </c>
      <c r="R35" s="69">
        <f t="shared" si="6"/>
        <v>0</v>
      </c>
      <c r="AV35" s="69"/>
    </row>
    <row r="36" spans="3:48" ht="15" customHeight="1" x14ac:dyDescent="0.2">
      <c r="C36" s="138"/>
      <c r="D36" s="518" t="s">
        <v>756</v>
      </c>
      <c r="E36" s="69">
        <f>SUMIFS('Données de base'!$C$168:$C$203,'Données de base'!$A$168:$A$203,$D36,'Données de base'!$T$168:$T$203,$E$22)+SUMIFS('Données de base'!$M$168:$M$203,'Données de base'!$I$168:$I$203,$D36,'Données de base'!$U$168:$U$203,$E$22)</f>
        <v>0</v>
      </c>
      <c r="F36" s="69">
        <f>SUMIFS('Données de base'!$C$168:$C$203,'Données de base'!$A$168:$A$203,$D36,'Données de base'!$T$168:$T$203,$F$22)+SUMIFS('Données de base'!$M$168:$M$203,'Données de base'!$I$168:$I$203,$D36,'Données de base'!$U$168:$U$203,$F$22)</f>
        <v>0</v>
      </c>
      <c r="G36" s="69">
        <f>SUMIFS('Données de base'!$C$168:$C$203,'Données de base'!$A$168:$A$203,$D36,'Données de base'!$T$168:$T$203,$G$22)+SUMIFS('Données de base'!$M$168:$M$203,'Données de base'!$I$168:$I$203,$D36,'Données de base'!$U$168:$U$203,$G$22)</f>
        <v>0</v>
      </c>
      <c r="H36" s="69">
        <f>SUMIFS('Données de base'!$C$168:$C$203,'Données de base'!$A$168:$A$203,$D36,'Données de base'!$T$168:$T$203,$H$22)+SUMIFS('Données de base'!$M$168:$M$203,'Données de base'!$I$168:$I$203,$D36,'Données de base'!$U$168:$U$203,$H$22)</f>
        <v>0</v>
      </c>
      <c r="I36" s="69">
        <f>SUMIFS('Données de base'!$C$168:$C$203,'Données de base'!$A$168:$A$203,$D36,'Données de base'!$T$168:$T$203,$I$22)+SUMIFS('Données de base'!$M$168:$M$203,'Données de base'!$I$168:$I$203,$D36,'Données de base'!$U$168:$U$203,$I$22)</f>
        <v>0</v>
      </c>
      <c r="J36" s="69">
        <f>SUMIFS('Données de base'!$C$168:$C$203,'Données de base'!$A$168:$A$203,$D36,'Données de base'!$T$168:$T$203,$J$22)+SUMIFS('Données de base'!$M$168:$M$203,'Données de base'!$I$168:$I$203,$D36,'Données de base'!$U$168:$U$203,$J$22)</f>
        <v>0</v>
      </c>
      <c r="L36" s="518" t="s">
        <v>756</v>
      </c>
      <c r="M36" s="69">
        <f t="shared" si="1"/>
        <v>0</v>
      </c>
      <c r="N36" s="69">
        <f t="shared" si="2"/>
        <v>0</v>
      </c>
      <c r="O36" s="69">
        <f t="shared" si="3"/>
        <v>0</v>
      </c>
      <c r="P36" s="69">
        <f t="shared" si="4"/>
        <v>0</v>
      </c>
      <c r="Q36" s="69">
        <f t="shared" si="5"/>
        <v>0</v>
      </c>
      <c r="R36" s="69">
        <f t="shared" si="6"/>
        <v>0</v>
      </c>
      <c r="AV36" s="69"/>
    </row>
    <row r="37" spans="3:48" ht="15" customHeight="1" x14ac:dyDescent="0.2">
      <c r="C37" s="138"/>
      <c r="D37" s="518" t="s">
        <v>756</v>
      </c>
      <c r="E37" s="69">
        <f>SUMIFS('Données de base'!$C$168:$C$203,'Données de base'!$A$168:$A$203,$D37,'Données de base'!$T$168:$T$203,$E$22)+SUMIFS('Données de base'!$M$168:$M$203,'Données de base'!$I$168:$I$203,$D37,'Données de base'!$U$168:$U$203,$E$22)</f>
        <v>0</v>
      </c>
      <c r="F37" s="69">
        <f>SUMIFS('Données de base'!$C$168:$C$203,'Données de base'!$A$168:$A$203,$D37,'Données de base'!$T$168:$T$203,$F$22)+SUMIFS('Données de base'!$M$168:$M$203,'Données de base'!$I$168:$I$203,$D37,'Données de base'!$U$168:$U$203,$F$22)</f>
        <v>0</v>
      </c>
      <c r="G37" s="69">
        <f>SUMIFS('Données de base'!$C$168:$C$203,'Données de base'!$A$168:$A$203,$D37,'Données de base'!$T$168:$T$203,$G$22)+SUMIFS('Données de base'!$M$168:$M$203,'Données de base'!$I$168:$I$203,$D37,'Données de base'!$U$168:$U$203,$G$22)</f>
        <v>0</v>
      </c>
      <c r="H37" s="69">
        <f>SUMIFS('Données de base'!$C$168:$C$203,'Données de base'!$A$168:$A$203,$D37,'Données de base'!$T$168:$T$203,$H$22)+SUMIFS('Données de base'!$M$168:$M$203,'Données de base'!$I$168:$I$203,$D37,'Données de base'!$U$168:$U$203,$H$22)</f>
        <v>0</v>
      </c>
      <c r="I37" s="69">
        <f>SUMIFS('Données de base'!$C$168:$C$203,'Données de base'!$A$168:$A$203,$D37,'Données de base'!$T$168:$T$203,$I$22)+SUMIFS('Données de base'!$M$168:$M$203,'Données de base'!$I$168:$I$203,$D37,'Données de base'!$U$168:$U$203,$I$22)</f>
        <v>0</v>
      </c>
      <c r="J37" s="69">
        <f>SUMIFS('Données de base'!$C$168:$C$203,'Données de base'!$A$168:$A$203,$D37,'Données de base'!$T$168:$T$203,$J$22)+SUMIFS('Données de base'!$M$168:$M$203,'Données de base'!$I$168:$I$203,$D37,'Données de base'!$U$168:$U$203,$J$22)</f>
        <v>0</v>
      </c>
      <c r="L37" s="518" t="s">
        <v>756</v>
      </c>
      <c r="M37" s="69">
        <f t="shared" si="1"/>
        <v>0</v>
      </c>
      <c r="N37" s="69">
        <f t="shared" si="2"/>
        <v>0</v>
      </c>
      <c r="O37" s="69">
        <f t="shared" si="3"/>
        <v>0</v>
      </c>
      <c r="P37" s="69">
        <f t="shared" si="4"/>
        <v>0</v>
      </c>
      <c r="Q37" s="69">
        <f t="shared" si="5"/>
        <v>0</v>
      </c>
      <c r="R37" s="69">
        <f t="shared" si="6"/>
        <v>0</v>
      </c>
      <c r="AV37" s="69"/>
    </row>
    <row r="38" spans="3:48" ht="15" customHeight="1" x14ac:dyDescent="0.2">
      <c r="C38" s="138"/>
      <c r="D38" s="518" t="s">
        <v>756</v>
      </c>
      <c r="E38" s="69">
        <f>SUMIFS('Données de base'!$C$168:$C$203,'Données de base'!$A$168:$A$203,$D38,'Données de base'!$T$168:$T$203,$E$22)+SUMIFS('Données de base'!$M$168:$M$203,'Données de base'!$I$168:$I$203,$D38,'Données de base'!$U$168:$U$203,$E$22)</f>
        <v>0</v>
      </c>
      <c r="F38" s="69">
        <f>SUMIFS('Données de base'!$C$168:$C$203,'Données de base'!$A$168:$A$203,$D38,'Données de base'!$T$168:$T$203,$F$22)+SUMIFS('Données de base'!$M$168:$M$203,'Données de base'!$I$168:$I$203,$D38,'Données de base'!$U$168:$U$203,$F$22)</f>
        <v>0</v>
      </c>
      <c r="G38" s="69">
        <f>SUMIFS('Données de base'!$C$168:$C$203,'Données de base'!$A$168:$A$203,$D38,'Données de base'!$T$168:$T$203,$G$22)+SUMIFS('Données de base'!$M$168:$M$203,'Données de base'!$I$168:$I$203,$D38,'Données de base'!$U$168:$U$203,$G$22)</f>
        <v>0</v>
      </c>
      <c r="H38" s="69">
        <f>SUMIFS('Données de base'!$C$168:$C$203,'Données de base'!$A$168:$A$203,$D38,'Données de base'!$T$168:$T$203,$H$22)+SUMIFS('Données de base'!$M$168:$M$203,'Données de base'!$I$168:$I$203,$D38,'Données de base'!$U$168:$U$203,$H$22)</f>
        <v>0</v>
      </c>
      <c r="I38" s="69">
        <f>SUMIFS('Données de base'!$C$168:$C$203,'Données de base'!$A$168:$A$203,$D38,'Données de base'!$T$168:$T$203,$I$22)+SUMIFS('Données de base'!$M$168:$M$203,'Données de base'!$I$168:$I$203,$D38,'Données de base'!$U$168:$U$203,$I$22)</f>
        <v>0</v>
      </c>
      <c r="J38" s="69">
        <f>SUMIFS('Données de base'!$C$168:$C$203,'Données de base'!$A$168:$A$203,$D38,'Données de base'!$T$168:$T$203,$J$22)+SUMIFS('Données de base'!$M$168:$M$203,'Données de base'!$I$168:$I$203,$D38,'Données de base'!$U$168:$U$203,$J$22)</f>
        <v>0</v>
      </c>
      <c r="L38" s="518" t="s">
        <v>756</v>
      </c>
      <c r="M38" s="69">
        <f t="shared" si="1"/>
        <v>0</v>
      </c>
      <c r="N38" s="69">
        <f t="shared" si="2"/>
        <v>0</v>
      </c>
      <c r="O38" s="69">
        <f t="shared" si="3"/>
        <v>0</v>
      </c>
      <c r="P38" s="69">
        <f t="shared" si="4"/>
        <v>0</v>
      </c>
      <c r="Q38" s="69">
        <f t="shared" si="5"/>
        <v>0</v>
      </c>
      <c r="R38" s="69">
        <f t="shared" si="6"/>
        <v>0</v>
      </c>
      <c r="AV38" s="69"/>
    </row>
    <row r="39" spans="3:48" ht="15" customHeight="1" x14ac:dyDescent="0.2">
      <c r="D39" s="518" t="s">
        <v>756</v>
      </c>
      <c r="E39" s="69">
        <f>SUMIFS('Données de base'!$C$168:$C$203,'Données de base'!$A$168:$A$203,$D39,'Données de base'!$T$168:$T$203,$E$22)+SUMIFS('Données de base'!$M$168:$M$203,'Données de base'!$I$168:$I$203,$D39,'Données de base'!$U$168:$U$203,$E$22)</f>
        <v>0</v>
      </c>
      <c r="F39" s="69">
        <f>SUMIFS('Données de base'!$C$168:$C$203,'Données de base'!$A$168:$A$203,$D39,'Données de base'!$T$168:$T$203,$F$22)+SUMIFS('Données de base'!$M$168:$M$203,'Données de base'!$I$168:$I$203,$D39,'Données de base'!$U$168:$U$203,$F$22)</f>
        <v>0</v>
      </c>
      <c r="G39" s="69">
        <f>SUMIFS('Données de base'!$C$168:$C$203,'Données de base'!$A$168:$A$203,$D39,'Données de base'!$T$168:$T$203,$G$22)+SUMIFS('Données de base'!$M$168:$M$203,'Données de base'!$I$168:$I$203,$D39,'Données de base'!$U$168:$U$203,$G$22)</f>
        <v>0</v>
      </c>
      <c r="H39" s="69">
        <f>SUMIFS('Données de base'!$C$168:$C$203,'Données de base'!$A$168:$A$203,$D39,'Données de base'!$T$168:$T$203,$H$22)+SUMIFS('Données de base'!$M$168:$M$203,'Données de base'!$I$168:$I$203,$D39,'Données de base'!$U$168:$U$203,$H$22)</f>
        <v>0</v>
      </c>
      <c r="I39" s="69">
        <f>SUMIFS('Données de base'!$C$168:$C$203,'Données de base'!$A$168:$A$203,$D39,'Données de base'!$T$168:$T$203,$I$22)+SUMIFS('Données de base'!$M$168:$M$203,'Données de base'!$I$168:$I$203,$D39,'Données de base'!$U$168:$U$203,$I$22)</f>
        <v>0</v>
      </c>
      <c r="J39" s="69">
        <f>SUMIFS('Données de base'!$C$168:$C$203,'Données de base'!$A$168:$A$203,$D39,'Données de base'!$T$168:$T$203,$J$22)+SUMIFS('Données de base'!$M$168:$M$203,'Données de base'!$I$168:$I$203,$D39,'Données de base'!$U$168:$U$203,$J$22)</f>
        <v>0</v>
      </c>
      <c r="L39" s="518" t="s">
        <v>756</v>
      </c>
      <c r="M39" s="69">
        <f t="shared" si="1"/>
        <v>0</v>
      </c>
      <c r="N39" s="69">
        <f t="shared" si="2"/>
        <v>0</v>
      </c>
      <c r="O39" s="69">
        <f t="shared" si="3"/>
        <v>0</v>
      </c>
      <c r="P39" s="69">
        <f t="shared" si="4"/>
        <v>0</v>
      </c>
      <c r="Q39" s="69">
        <f t="shared" si="5"/>
        <v>0</v>
      </c>
      <c r="R39" s="69">
        <f t="shared" si="6"/>
        <v>0</v>
      </c>
      <c r="AV39" s="69"/>
    </row>
    <row r="40" spans="3:48" ht="15" customHeight="1" x14ac:dyDescent="0.2">
      <c r="D40" s="518" t="s">
        <v>756</v>
      </c>
      <c r="E40" s="69">
        <f>SUMIFS('Données de base'!$C$168:$C$203,'Données de base'!$A$168:$A$203,$D40,'Données de base'!$T$168:$T$203,$E$22)+SUMIFS('Données de base'!$M$168:$M$203,'Données de base'!$I$168:$I$203,$D40,'Données de base'!$U$168:$U$203,$E$22)</f>
        <v>0</v>
      </c>
      <c r="F40" s="69">
        <f>SUMIFS('Données de base'!$C$168:$C$203,'Données de base'!$A$168:$A$203,$D40,'Données de base'!$T$168:$T$203,$F$22)+SUMIFS('Données de base'!$M$168:$M$203,'Données de base'!$I$168:$I$203,$D40,'Données de base'!$U$168:$U$203,$F$22)</f>
        <v>0</v>
      </c>
      <c r="G40" s="69">
        <f>SUMIFS('Données de base'!$C$168:$C$203,'Données de base'!$A$168:$A$203,$D40,'Données de base'!$T$168:$T$203,$G$22)+SUMIFS('Données de base'!$M$168:$M$203,'Données de base'!$I$168:$I$203,$D40,'Données de base'!$U$168:$U$203,$G$22)</f>
        <v>0</v>
      </c>
      <c r="H40" s="69">
        <f>SUMIFS('Données de base'!$C$168:$C$203,'Données de base'!$A$168:$A$203,$D40,'Données de base'!$T$168:$T$203,$H$22)+SUMIFS('Données de base'!$M$168:$M$203,'Données de base'!$I$168:$I$203,$D40,'Données de base'!$U$168:$U$203,$H$22)</f>
        <v>0</v>
      </c>
      <c r="I40" s="69">
        <f>SUMIFS('Données de base'!$C$168:$C$203,'Données de base'!$A$168:$A$203,$D40,'Données de base'!$T$168:$T$203,$I$22)+SUMIFS('Données de base'!$M$168:$M$203,'Données de base'!$I$168:$I$203,$D40,'Données de base'!$U$168:$U$203,$I$22)</f>
        <v>0</v>
      </c>
      <c r="J40" s="69">
        <f>SUMIFS('Données de base'!$C$168:$C$203,'Données de base'!$A$168:$A$203,$D40,'Données de base'!$T$168:$T$203,$J$22)+SUMIFS('Données de base'!$M$168:$M$203,'Données de base'!$I$168:$I$203,$D40,'Données de base'!$U$168:$U$203,$J$22)</f>
        <v>0</v>
      </c>
      <c r="L40" s="518" t="s">
        <v>756</v>
      </c>
      <c r="M40" s="69">
        <f t="shared" si="1"/>
        <v>0</v>
      </c>
      <c r="N40" s="69">
        <f t="shared" si="2"/>
        <v>0</v>
      </c>
      <c r="O40" s="69">
        <f t="shared" si="3"/>
        <v>0</v>
      </c>
      <c r="P40" s="69">
        <f t="shared" si="4"/>
        <v>0</v>
      </c>
      <c r="Q40" s="69">
        <f t="shared" si="5"/>
        <v>0</v>
      </c>
      <c r="R40" s="69">
        <f t="shared" si="6"/>
        <v>0</v>
      </c>
      <c r="AV40" s="69"/>
    </row>
    <row r="41" spans="3:48" ht="15" customHeight="1" x14ac:dyDescent="0.2">
      <c r="D41" s="518" t="s">
        <v>756</v>
      </c>
      <c r="E41" s="69">
        <f>SUMIFS('Données de base'!$C$168:$C$203,'Données de base'!$A$168:$A$203,$D41,'Données de base'!$T$168:$T$203,$E$22)+SUMIFS('Données de base'!$M$168:$M$203,'Données de base'!$I$168:$I$203,$D41,'Données de base'!$U$168:$U$203,$E$22)</f>
        <v>0</v>
      </c>
      <c r="F41" s="69">
        <f>SUMIFS('Données de base'!$C$168:$C$203,'Données de base'!$A$168:$A$203,$D41,'Données de base'!$T$168:$T$203,$F$22)+SUMIFS('Données de base'!$M$168:$M$203,'Données de base'!$I$168:$I$203,$D41,'Données de base'!$U$168:$U$203,$F$22)</f>
        <v>0</v>
      </c>
      <c r="G41" s="69">
        <f>SUMIFS('Données de base'!$C$168:$C$203,'Données de base'!$A$168:$A$203,$D41,'Données de base'!$T$168:$T$203,$G$22)+SUMIFS('Données de base'!$M$168:$M$203,'Données de base'!$I$168:$I$203,$D41,'Données de base'!$U$168:$U$203,$G$22)</f>
        <v>0</v>
      </c>
      <c r="H41" s="69">
        <f>SUMIFS('Données de base'!$C$168:$C$203,'Données de base'!$A$168:$A$203,$D41,'Données de base'!$T$168:$T$203,$H$22)+SUMIFS('Données de base'!$M$168:$M$203,'Données de base'!$I$168:$I$203,$D41,'Données de base'!$U$168:$U$203,$H$22)</f>
        <v>0</v>
      </c>
      <c r="I41" s="69">
        <f>SUMIFS('Données de base'!$C$168:$C$203,'Données de base'!$A$168:$A$203,$D41,'Données de base'!$T$168:$T$203,$I$22)+SUMIFS('Données de base'!$M$168:$M$203,'Données de base'!$I$168:$I$203,$D41,'Données de base'!$U$168:$U$203,$I$22)</f>
        <v>0</v>
      </c>
      <c r="J41" s="69">
        <f>SUMIFS('Données de base'!$C$168:$C$203,'Données de base'!$A$168:$A$203,$D41,'Données de base'!$T$168:$T$203,$J$22)+SUMIFS('Données de base'!$M$168:$M$203,'Données de base'!$I$168:$I$203,$D41,'Données de base'!$U$168:$U$203,$J$22)</f>
        <v>0</v>
      </c>
      <c r="L41" s="518" t="s">
        <v>756</v>
      </c>
      <c r="M41" s="69">
        <f t="shared" si="1"/>
        <v>0</v>
      </c>
      <c r="N41" s="69">
        <f t="shared" si="2"/>
        <v>0</v>
      </c>
      <c r="O41" s="69">
        <f t="shared" si="3"/>
        <v>0</v>
      </c>
      <c r="P41" s="69">
        <f t="shared" si="4"/>
        <v>0</v>
      </c>
      <c r="Q41" s="69">
        <f t="shared" si="5"/>
        <v>0</v>
      </c>
      <c r="R41" s="69">
        <f t="shared" si="6"/>
        <v>0</v>
      </c>
      <c r="AV41" s="69"/>
    </row>
    <row r="42" spans="3:48" ht="15" customHeight="1" x14ac:dyDescent="0.2">
      <c r="D42" s="518" t="s">
        <v>756</v>
      </c>
      <c r="E42" s="69">
        <f>SUMIFS('Données de base'!$C$168:$C$203,'Données de base'!$A$168:$A$203,$D42,'Données de base'!$T$168:$T$203,$E$22)+SUMIFS('Données de base'!$M$168:$M$203,'Données de base'!$I$168:$I$203,$D42,'Données de base'!$U$168:$U$203,$E$22)</f>
        <v>0</v>
      </c>
      <c r="F42" s="69">
        <f>SUMIFS('Données de base'!$C$168:$C$203,'Données de base'!$A$168:$A$203,$D42,'Données de base'!$T$168:$T$203,$F$22)+SUMIFS('Données de base'!$M$168:$M$203,'Données de base'!$I$168:$I$203,$D42,'Données de base'!$U$168:$U$203,$F$22)</f>
        <v>0</v>
      </c>
      <c r="G42" s="69">
        <f>SUMIFS('Données de base'!$C$168:$C$203,'Données de base'!$A$168:$A$203,$D42,'Données de base'!$T$168:$T$203,$G$22)+SUMIFS('Données de base'!$M$168:$M$203,'Données de base'!$I$168:$I$203,$D42,'Données de base'!$U$168:$U$203,$G$22)</f>
        <v>0</v>
      </c>
      <c r="H42" s="69">
        <f>SUMIFS('Données de base'!$C$168:$C$203,'Données de base'!$A$168:$A$203,$D42,'Données de base'!$T$168:$T$203,$H$22)+SUMIFS('Données de base'!$M$168:$M$203,'Données de base'!$I$168:$I$203,$D42,'Données de base'!$U$168:$U$203,$H$22)</f>
        <v>0</v>
      </c>
      <c r="I42" s="69">
        <f>SUMIFS('Données de base'!$C$168:$C$203,'Données de base'!$A$168:$A$203,$D42,'Données de base'!$T$168:$T$203,$I$22)+SUMIFS('Données de base'!$M$168:$M$203,'Données de base'!$I$168:$I$203,$D42,'Données de base'!$U$168:$U$203,$I$22)</f>
        <v>0</v>
      </c>
      <c r="J42" s="69">
        <f>SUMIFS('Données de base'!$C$168:$C$203,'Données de base'!$A$168:$A$203,$D42,'Données de base'!$T$168:$T$203,$J$22)+SUMIFS('Données de base'!$M$168:$M$203,'Données de base'!$I$168:$I$203,$D42,'Données de base'!$U$168:$U$203,$J$22)</f>
        <v>0</v>
      </c>
      <c r="L42" s="518" t="s">
        <v>756</v>
      </c>
      <c r="M42" s="69">
        <f t="shared" ref="M42:M60" si="7">E42</f>
        <v>0</v>
      </c>
      <c r="N42" s="69">
        <f t="shared" ref="N42:N60" si="8">F42</f>
        <v>0</v>
      </c>
      <c r="O42" s="69">
        <f t="shared" ref="O42:O60" si="9">G42</f>
        <v>0</v>
      </c>
      <c r="P42" s="69">
        <f t="shared" ref="P42:P60" si="10">H42</f>
        <v>0</v>
      </c>
      <c r="Q42" s="69">
        <f t="shared" ref="Q42:R60" si="11">I42</f>
        <v>0</v>
      </c>
      <c r="R42" s="69">
        <f t="shared" si="11"/>
        <v>0</v>
      </c>
      <c r="AV42" s="69"/>
    </row>
    <row r="43" spans="3:48" ht="15" customHeight="1" x14ac:dyDescent="0.2">
      <c r="D43" s="518" t="s">
        <v>756</v>
      </c>
      <c r="E43" s="69">
        <f>SUMIFS('Données de base'!$C$168:$C$203,'Données de base'!$A$168:$A$203,$D43,'Données de base'!$T$168:$T$203,$E$22)+SUMIFS('Données de base'!$M$168:$M$203,'Données de base'!$I$168:$I$203,$D43,'Données de base'!$U$168:$U$203,$E$22)</f>
        <v>0</v>
      </c>
      <c r="F43" s="69">
        <f>SUMIFS('Données de base'!$C$168:$C$203,'Données de base'!$A$168:$A$203,$D43,'Données de base'!$T$168:$T$203,$F$22)+SUMIFS('Données de base'!$M$168:$M$203,'Données de base'!$I$168:$I$203,$D43,'Données de base'!$U$168:$U$203,$F$22)</f>
        <v>0</v>
      </c>
      <c r="G43" s="69">
        <f>SUMIFS('Données de base'!$C$168:$C$203,'Données de base'!$A$168:$A$203,$D43,'Données de base'!$T$168:$T$203,$G$22)+SUMIFS('Données de base'!$M$168:$M$203,'Données de base'!$I$168:$I$203,$D43,'Données de base'!$U$168:$U$203,$G$22)</f>
        <v>0</v>
      </c>
      <c r="H43" s="69">
        <f>SUMIFS('Données de base'!$C$168:$C$203,'Données de base'!$A$168:$A$203,$D43,'Données de base'!$T$168:$T$203,$H$22)+SUMIFS('Données de base'!$M$168:$M$203,'Données de base'!$I$168:$I$203,$D43,'Données de base'!$U$168:$U$203,$H$22)</f>
        <v>0</v>
      </c>
      <c r="I43" s="69">
        <f>SUMIFS('Données de base'!$C$168:$C$203,'Données de base'!$A$168:$A$203,$D43,'Données de base'!$T$168:$T$203,$I$22)+SUMIFS('Données de base'!$M$168:$M$203,'Données de base'!$I$168:$I$203,$D43,'Données de base'!$U$168:$U$203,$I$22)</f>
        <v>0</v>
      </c>
      <c r="J43" s="69">
        <f>SUMIFS('Données de base'!$C$168:$C$203,'Données de base'!$A$168:$A$203,$D43,'Données de base'!$T$168:$T$203,$J$22)+SUMIFS('Données de base'!$M$168:$M$203,'Données de base'!$I$168:$I$203,$D43,'Données de base'!$U$168:$U$203,$J$22)</f>
        <v>0</v>
      </c>
      <c r="L43" s="518" t="s">
        <v>756</v>
      </c>
      <c r="M43" s="69">
        <f t="shared" si="7"/>
        <v>0</v>
      </c>
      <c r="N43" s="69">
        <f t="shared" si="8"/>
        <v>0</v>
      </c>
      <c r="O43" s="69">
        <f t="shared" si="9"/>
        <v>0</v>
      </c>
      <c r="P43" s="69">
        <f t="shared" si="10"/>
        <v>0</v>
      </c>
      <c r="Q43" s="69">
        <f t="shared" si="11"/>
        <v>0</v>
      </c>
      <c r="R43" s="69">
        <f t="shared" si="11"/>
        <v>0</v>
      </c>
      <c r="AV43" s="69"/>
    </row>
    <row r="44" spans="3:48" ht="15" customHeight="1" x14ac:dyDescent="0.2">
      <c r="D44" s="518" t="s">
        <v>756</v>
      </c>
      <c r="E44" s="69">
        <f>SUMIFS('Données de base'!$C$168:$C$203,'Données de base'!$A$168:$A$203,$D44,'Données de base'!$T$168:$T$203,$E$22)+SUMIFS('Données de base'!$M$168:$M$203,'Données de base'!$I$168:$I$203,$D44,'Données de base'!$U$168:$U$203,$E$22)</f>
        <v>0</v>
      </c>
      <c r="F44" s="69">
        <f>SUMIFS('Données de base'!$C$168:$C$203,'Données de base'!$A$168:$A$203,$D44,'Données de base'!$T$168:$T$203,$F$22)+SUMIFS('Données de base'!$M$168:$M$203,'Données de base'!$I$168:$I$203,$D44,'Données de base'!$U$168:$U$203,$F$22)</f>
        <v>0</v>
      </c>
      <c r="G44" s="69">
        <f>SUMIFS('Données de base'!$C$168:$C$203,'Données de base'!$A$168:$A$203,$D44,'Données de base'!$T$168:$T$203,$G$22)+SUMIFS('Données de base'!$M$168:$M$203,'Données de base'!$I$168:$I$203,$D44,'Données de base'!$U$168:$U$203,$G$22)</f>
        <v>0</v>
      </c>
      <c r="H44" s="69">
        <f>SUMIFS('Données de base'!$C$168:$C$203,'Données de base'!$A$168:$A$203,$D44,'Données de base'!$T$168:$T$203,$H$22)+SUMIFS('Données de base'!$M$168:$M$203,'Données de base'!$I$168:$I$203,$D44,'Données de base'!$U$168:$U$203,$H$22)</f>
        <v>0</v>
      </c>
      <c r="I44" s="69">
        <f>SUMIFS('Données de base'!$C$168:$C$203,'Données de base'!$A$168:$A$203,$D44,'Données de base'!$T$168:$T$203,$I$22)+SUMIFS('Données de base'!$M$168:$M$203,'Données de base'!$I$168:$I$203,$D44,'Données de base'!$U$168:$U$203,$I$22)</f>
        <v>0</v>
      </c>
      <c r="J44" s="69">
        <f>SUMIFS('Données de base'!$C$168:$C$203,'Données de base'!$A$168:$A$203,$D44,'Données de base'!$T$168:$T$203,$J$22)+SUMIFS('Données de base'!$M$168:$M$203,'Données de base'!$I$168:$I$203,$D44,'Données de base'!$U$168:$U$203,$J$22)</f>
        <v>0</v>
      </c>
      <c r="L44" s="518" t="s">
        <v>756</v>
      </c>
      <c r="M44" s="69">
        <f t="shared" si="7"/>
        <v>0</v>
      </c>
      <c r="N44" s="69">
        <f t="shared" si="8"/>
        <v>0</v>
      </c>
      <c r="O44" s="69">
        <f t="shared" si="9"/>
        <v>0</v>
      </c>
      <c r="P44" s="69">
        <f t="shared" si="10"/>
        <v>0</v>
      </c>
      <c r="Q44" s="69">
        <f t="shared" si="11"/>
        <v>0</v>
      </c>
      <c r="R44" s="69">
        <f t="shared" si="11"/>
        <v>0</v>
      </c>
      <c r="AV44" s="69"/>
    </row>
    <row r="45" spans="3:48" ht="15" customHeight="1" x14ac:dyDescent="0.2">
      <c r="D45" s="518" t="s">
        <v>756</v>
      </c>
      <c r="E45" s="69">
        <f>SUMIFS('Données de base'!$C$168:$C$203,'Données de base'!$A$168:$A$203,$D45,'Données de base'!$T$168:$T$203,$E$22)+SUMIFS('Données de base'!$M$168:$M$203,'Données de base'!$I$168:$I$203,$D45,'Données de base'!$U$168:$U$203,$E$22)</f>
        <v>0</v>
      </c>
      <c r="F45" s="69">
        <f>SUMIFS('Données de base'!$C$168:$C$203,'Données de base'!$A$168:$A$203,$D45,'Données de base'!$T$168:$T$203,$F$22)+SUMIFS('Données de base'!$M$168:$M$203,'Données de base'!$I$168:$I$203,$D45,'Données de base'!$U$168:$U$203,$F$22)</f>
        <v>0</v>
      </c>
      <c r="G45" s="69">
        <f>SUMIFS('Données de base'!$C$168:$C$203,'Données de base'!$A$168:$A$203,$D45,'Données de base'!$T$168:$T$203,$G$22)+SUMIFS('Données de base'!$M$168:$M$203,'Données de base'!$I$168:$I$203,$D45,'Données de base'!$U$168:$U$203,$G$22)</f>
        <v>0</v>
      </c>
      <c r="H45" s="69">
        <f>SUMIFS('Données de base'!$C$168:$C$203,'Données de base'!$A$168:$A$203,$D45,'Données de base'!$T$168:$T$203,$H$22)+SUMIFS('Données de base'!$M$168:$M$203,'Données de base'!$I$168:$I$203,$D45,'Données de base'!$U$168:$U$203,$H$22)</f>
        <v>0</v>
      </c>
      <c r="I45" s="69">
        <f>SUMIFS('Données de base'!$C$168:$C$203,'Données de base'!$A$168:$A$203,$D45,'Données de base'!$T$168:$T$203,$I$22)+SUMIFS('Données de base'!$M$168:$M$203,'Données de base'!$I$168:$I$203,$D45,'Données de base'!$U$168:$U$203,$I$22)</f>
        <v>0</v>
      </c>
      <c r="J45" s="69">
        <f>SUMIFS('Données de base'!$C$168:$C$203,'Données de base'!$A$168:$A$203,$D45,'Données de base'!$T$168:$T$203,$J$22)+SUMIFS('Données de base'!$M$168:$M$203,'Données de base'!$I$168:$I$203,$D45,'Données de base'!$U$168:$U$203,$J$22)</f>
        <v>0</v>
      </c>
      <c r="L45" s="518" t="s">
        <v>756</v>
      </c>
      <c r="M45" s="69">
        <f t="shared" si="7"/>
        <v>0</v>
      </c>
      <c r="N45" s="69">
        <f t="shared" si="8"/>
        <v>0</v>
      </c>
      <c r="O45" s="69">
        <f t="shared" si="9"/>
        <v>0</v>
      </c>
      <c r="P45" s="69">
        <f t="shared" si="10"/>
        <v>0</v>
      </c>
      <c r="Q45" s="69">
        <f t="shared" si="11"/>
        <v>0</v>
      </c>
      <c r="R45" s="69">
        <f t="shared" si="11"/>
        <v>0</v>
      </c>
      <c r="AV45" s="69"/>
    </row>
    <row r="46" spans="3:48" ht="15" customHeight="1" x14ac:dyDescent="0.2">
      <c r="D46" s="518" t="s">
        <v>756</v>
      </c>
      <c r="E46" s="69">
        <f>SUMIFS('Données de base'!$C$168:$C$203,'Données de base'!$A$168:$A$203,$D46,'Données de base'!$T$168:$T$203,$E$22)+SUMIFS('Données de base'!$M$168:$M$203,'Données de base'!$I$168:$I$203,$D46,'Données de base'!$U$168:$U$203,$E$22)</f>
        <v>0</v>
      </c>
      <c r="F46" s="69">
        <f>SUMIFS('Données de base'!$C$168:$C$203,'Données de base'!$A$168:$A$203,$D46,'Données de base'!$T$168:$T$203,$F$22)+SUMIFS('Données de base'!$M$168:$M$203,'Données de base'!$I$168:$I$203,$D46,'Données de base'!$U$168:$U$203,$F$22)</f>
        <v>0</v>
      </c>
      <c r="G46" s="69">
        <f>SUMIFS('Données de base'!$C$168:$C$203,'Données de base'!$A$168:$A$203,$D46,'Données de base'!$T$168:$T$203,$G$22)+SUMIFS('Données de base'!$M$168:$M$203,'Données de base'!$I$168:$I$203,$D46,'Données de base'!$U$168:$U$203,$G$22)</f>
        <v>0</v>
      </c>
      <c r="H46" s="69">
        <f>SUMIFS('Données de base'!$C$168:$C$203,'Données de base'!$A$168:$A$203,$D46,'Données de base'!$T$168:$T$203,$H$22)+SUMIFS('Données de base'!$M$168:$M$203,'Données de base'!$I$168:$I$203,$D46,'Données de base'!$U$168:$U$203,$H$22)</f>
        <v>0</v>
      </c>
      <c r="I46" s="69">
        <f>SUMIFS('Données de base'!$C$168:$C$203,'Données de base'!$A$168:$A$203,$D46,'Données de base'!$T$168:$T$203,$I$22)+SUMIFS('Données de base'!$M$168:$M$203,'Données de base'!$I$168:$I$203,$D46,'Données de base'!$U$168:$U$203,$I$22)</f>
        <v>0</v>
      </c>
      <c r="J46" s="69">
        <f>SUMIFS('Données de base'!$C$168:$C$203,'Données de base'!$A$168:$A$203,$D46,'Données de base'!$T$168:$T$203,$J$22)+SUMIFS('Données de base'!$M$168:$M$203,'Données de base'!$I$168:$I$203,$D46,'Données de base'!$U$168:$U$203,$J$22)</f>
        <v>0</v>
      </c>
      <c r="L46" s="518" t="s">
        <v>756</v>
      </c>
      <c r="M46" s="69">
        <f t="shared" si="7"/>
        <v>0</v>
      </c>
      <c r="N46" s="69">
        <f t="shared" si="8"/>
        <v>0</v>
      </c>
      <c r="O46" s="69">
        <f t="shared" si="9"/>
        <v>0</v>
      </c>
      <c r="P46" s="69">
        <f t="shared" si="10"/>
        <v>0</v>
      </c>
      <c r="Q46" s="69">
        <f t="shared" si="11"/>
        <v>0</v>
      </c>
      <c r="R46" s="69">
        <f t="shared" si="11"/>
        <v>0</v>
      </c>
      <c r="V46" s="129" t="s">
        <v>701</v>
      </c>
      <c r="AV46" s="69"/>
    </row>
    <row r="47" spans="3:48" ht="15" customHeight="1" x14ac:dyDescent="0.2">
      <c r="D47" s="518" t="s">
        <v>756</v>
      </c>
      <c r="E47" s="69">
        <f>SUMIFS('Données de base'!$C$168:$C$203,'Données de base'!$A$168:$A$203,$D47,'Données de base'!$T$168:$T$203,$E$22)+SUMIFS('Données de base'!$M$168:$M$203,'Données de base'!$I$168:$I$203,$D47,'Données de base'!$U$168:$U$203,$E$22)</f>
        <v>0</v>
      </c>
      <c r="F47" s="69">
        <f>SUMIFS('Données de base'!$C$168:$C$203,'Données de base'!$A$168:$A$203,$D47,'Données de base'!$T$168:$T$203,$F$22)+SUMIFS('Données de base'!$M$168:$M$203,'Données de base'!$I$168:$I$203,$D47,'Données de base'!$U$168:$U$203,$F$22)</f>
        <v>0</v>
      </c>
      <c r="G47" s="69">
        <f>SUMIFS('Données de base'!$C$168:$C$203,'Données de base'!$A$168:$A$203,$D47,'Données de base'!$T$168:$T$203,$G$22)+SUMIFS('Données de base'!$M$168:$M$203,'Données de base'!$I$168:$I$203,$D47,'Données de base'!$U$168:$U$203,$G$22)</f>
        <v>0</v>
      </c>
      <c r="H47" s="69">
        <f>SUMIFS('Données de base'!$C$168:$C$203,'Données de base'!$A$168:$A$203,$D47,'Données de base'!$T$168:$T$203,$H$22)+SUMIFS('Données de base'!$M$168:$M$203,'Données de base'!$I$168:$I$203,$D47,'Données de base'!$U$168:$U$203,$H$22)</f>
        <v>0</v>
      </c>
      <c r="I47" s="69">
        <f>SUMIFS('Données de base'!$C$168:$C$203,'Données de base'!$A$168:$A$203,$D47,'Données de base'!$T$168:$T$203,$I$22)+SUMIFS('Données de base'!$M$168:$M$203,'Données de base'!$I$168:$I$203,$D47,'Données de base'!$U$168:$U$203,$I$22)</f>
        <v>0</v>
      </c>
      <c r="J47" s="69">
        <f>SUMIFS('Données de base'!$C$168:$C$203,'Données de base'!$A$168:$A$203,$D47,'Données de base'!$T$168:$T$203,$J$22)+SUMIFS('Données de base'!$M$168:$M$203,'Données de base'!$I$168:$I$203,$D47,'Données de base'!$U$168:$U$203,$J$22)</f>
        <v>0</v>
      </c>
      <c r="L47" s="518" t="s">
        <v>756</v>
      </c>
      <c r="M47" s="69">
        <f t="shared" si="7"/>
        <v>0</v>
      </c>
      <c r="N47" s="69">
        <f t="shared" si="8"/>
        <v>0</v>
      </c>
      <c r="O47" s="69">
        <f t="shared" si="9"/>
        <v>0</v>
      </c>
      <c r="P47" s="69">
        <f t="shared" si="10"/>
        <v>0</v>
      </c>
      <c r="Q47" s="69">
        <f t="shared" si="11"/>
        <v>0</v>
      </c>
      <c r="R47" s="69">
        <f t="shared" si="11"/>
        <v>0</v>
      </c>
      <c r="AV47" s="69"/>
    </row>
    <row r="48" spans="3:48" ht="15" customHeight="1" x14ac:dyDescent="0.2">
      <c r="D48" s="518" t="s">
        <v>756</v>
      </c>
      <c r="E48" s="69">
        <f>SUMIFS('Données de base'!$C$168:$C$203,'Données de base'!$A$168:$A$203,$D48,'Données de base'!$T$168:$T$203,$E$22)+SUMIFS('Données de base'!$M$168:$M$203,'Données de base'!$I$168:$I$203,$D48,'Données de base'!$U$168:$U$203,$E$22)</f>
        <v>0</v>
      </c>
      <c r="F48" s="69">
        <f>SUMIFS('Données de base'!$C$168:$C$203,'Données de base'!$A$168:$A$203,$D48,'Données de base'!$T$168:$T$203,$F$22)+SUMIFS('Données de base'!$M$168:$M$203,'Données de base'!$I$168:$I$203,$D48,'Données de base'!$U$168:$U$203,$F$22)</f>
        <v>0</v>
      </c>
      <c r="G48" s="69">
        <f>SUMIFS('Données de base'!$C$168:$C$203,'Données de base'!$A$168:$A$203,$D48,'Données de base'!$T$168:$T$203,$G$22)+SUMIFS('Données de base'!$M$168:$M$203,'Données de base'!$I$168:$I$203,$D48,'Données de base'!$U$168:$U$203,$G$22)</f>
        <v>0</v>
      </c>
      <c r="H48" s="69">
        <f>SUMIFS('Données de base'!$C$168:$C$203,'Données de base'!$A$168:$A$203,$D48,'Données de base'!$T$168:$T$203,$H$22)+SUMIFS('Données de base'!$M$168:$M$203,'Données de base'!$I$168:$I$203,$D48,'Données de base'!$U$168:$U$203,$H$22)</f>
        <v>0</v>
      </c>
      <c r="I48" s="69">
        <f>SUMIFS('Données de base'!$C$168:$C$203,'Données de base'!$A$168:$A$203,$D48,'Données de base'!$T$168:$T$203,$I$22)+SUMIFS('Données de base'!$M$168:$M$203,'Données de base'!$I$168:$I$203,$D48,'Données de base'!$U$168:$U$203,$I$22)</f>
        <v>0</v>
      </c>
      <c r="J48" s="69">
        <f>SUMIFS('Données de base'!$C$168:$C$203,'Données de base'!$A$168:$A$203,$D48,'Données de base'!$T$168:$T$203,$J$22)+SUMIFS('Données de base'!$M$168:$M$203,'Données de base'!$I$168:$I$203,$D48,'Données de base'!$U$168:$U$203,$J$22)</f>
        <v>0</v>
      </c>
      <c r="L48" s="518" t="s">
        <v>756</v>
      </c>
      <c r="M48" s="69">
        <f t="shared" si="7"/>
        <v>0</v>
      </c>
      <c r="N48" s="69">
        <f t="shared" si="8"/>
        <v>0</v>
      </c>
      <c r="O48" s="69">
        <f t="shared" si="9"/>
        <v>0</v>
      </c>
      <c r="P48" s="69">
        <f t="shared" si="10"/>
        <v>0</v>
      </c>
      <c r="Q48" s="69">
        <f t="shared" si="11"/>
        <v>0</v>
      </c>
      <c r="R48" s="69">
        <f t="shared" si="11"/>
        <v>0</v>
      </c>
      <c r="AV48" s="69"/>
    </row>
    <row r="49" spans="4:48" ht="15" customHeight="1" x14ac:dyDescent="0.2">
      <c r="D49" s="518" t="s">
        <v>756</v>
      </c>
      <c r="E49" s="69">
        <f>SUMIFS('Données de base'!$C$168:$C$203,'Données de base'!$A$168:$A$203,$D49,'Données de base'!$T$168:$T$203,$E$22)+SUMIFS('Données de base'!$M$168:$M$203,'Données de base'!$I$168:$I$203,$D49,'Données de base'!$U$168:$U$203,$E$22)</f>
        <v>0</v>
      </c>
      <c r="F49" s="69">
        <f>SUMIFS('Données de base'!$C$168:$C$203,'Données de base'!$A$168:$A$203,$D49,'Données de base'!$T$168:$T$203,$F$22)+SUMIFS('Données de base'!$M$168:$M$203,'Données de base'!$I$168:$I$203,$D49,'Données de base'!$U$168:$U$203,$F$22)</f>
        <v>0</v>
      </c>
      <c r="G49" s="69">
        <f>SUMIFS('Données de base'!$C$168:$C$203,'Données de base'!$A$168:$A$203,$D49,'Données de base'!$T$168:$T$203,$G$22)+SUMIFS('Données de base'!$M$168:$M$203,'Données de base'!$I$168:$I$203,$D49,'Données de base'!$U$168:$U$203,$G$22)</f>
        <v>0</v>
      </c>
      <c r="H49" s="69">
        <f>SUMIFS('Données de base'!$C$168:$C$203,'Données de base'!$A$168:$A$203,$D49,'Données de base'!$T$168:$T$203,$H$22)+SUMIFS('Données de base'!$M$168:$M$203,'Données de base'!$I$168:$I$203,$D49,'Données de base'!$U$168:$U$203,$H$22)</f>
        <v>0</v>
      </c>
      <c r="I49" s="69">
        <f>SUMIFS('Données de base'!$C$168:$C$203,'Données de base'!$A$168:$A$203,$D49,'Données de base'!$T$168:$T$203,$I$22)+SUMIFS('Données de base'!$M$168:$M$203,'Données de base'!$I$168:$I$203,$D49,'Données de base'!$U$168:$U$203,$I$22)</f>
        <v>0</v>
      </c>
      <c r="J49" s="69">
        <f>SUMIFS('Données de base'!$C$168:$C$203,'Données de base'!$A$168:$A$203,$D49,'Données de base'!$T$168:$T$203,$J$22)+SUMIFS('Données de base'!$M$168:$M$203,'Données de base'!$I$168:$I$203,$D49,'Données de base'!$U$168:$U$203,$J$22)</f>
        <v>0</v>
      </c>
      <c r="L49" s="518" t="s">
        <v>756</v>
      </c>
      <c r="M49" s="69">
        <f t="shared" si="7"/>
        <v>0</v>
      </c>
      <c r="N49" s="69">
        <f t="shared" si="8"/>
        <v>0</v>
      </c>
      <c r="O49" s="69">
        <f t="shared" si="9"/>
        <v>0</v>
      </c>
      <c r="P49" s="69">
        <f t="shared" si="10"/>
        <v>0</v>
      </c>
      <c r="Q49" s="69">
        <f t="shared" si="11"/>
        <v>0</v>
      </c>
      <c r="R49" s="69">
        <f t="shared" si="11"/>
        <v>0</v>
      </c>
      <c r="AV49" s="69"/>
    </row>
    <row r="50" spans="4:48" ht="15" customHeight="1" x14ac:dyDescent="0.2">
      <c r="D50" s="518" t="s">
        <v>756</v>
      </c>
      <c r="E50" s="69">
        <f>SUMIFS('Données de base'!$C$168:$C$203,'Données de base'!$A$168:$A$203,$D50,'Données de base'!$T$168:$T$203,$E$22)+SUMIFS('Données de base'!$M$168:$M$203,'Données de base'!$I$168:$I$203,$D50,'Données de base'!$U$168:$U$203,$E$22)</f>
        <v>0</v>
      </c>
      <c r="F50" s="69">
        <f>SUMIFS('Données de base'!$C$168:$C$203,'Données de base'!$A$168:$A$203,$D50,'Données de base'!$T$168:$T$203,$F$22)+SUMIFS('Données de base'!$M$168:$M$203,'Données de base'!$I$168:$I$203,$D50,'Données de base'!$U$168:$U$203,$F$22)</f>
        <v>0</v>
      </c>
      <c r="G50" s="69">
        <f>SUMIFS('Données de base'!$C$168:$C$203,'Données de base'!$A$168:$A$203,$D50,'Données de base'!$T$168:$T$203,$G$22)+SUMIFS('Données de base'!$M$168:$M$203,'Données de base'!$I$168:$I$203,$D50,'Données de base'!$U$168:$U$203,$G$22)</f>
        <v>0</v>
      </c>
      <c r="H50" s="69">
        <f>SUMIFS('Données de base'!$C$168:$C$203,'Données de base'!$A$168:$A$203,$D50,'Données de base'!$T$168:$T$203,$H$22)+SUMIFS('Données de base'!$M$168:$M$203,'Données de base'!$I$168:$I$203,$D50,'Données de base'!$U$168:$U$203,$H$22)</f>
        <v>0</v>
      </c>
      <c r="I50" s="69">
        <f>SUMIFS('Données de base'!$C$168:$C$203,'Données de base'!$A$168:$A$203,$D50,'Données de base'!$T$168:$T$203,$I$22)+SUMIFS('Données de base'!$M$168:$M$203,'Données de base'!$I$168:$I$203,$D50,'Données de base'!$U$168:$U$203,$I$22)</f>
        <v>0</v>
      </c>
      <c r="J50" s="69">
        <f>SUMIFS('Données de base'!$C$168:$C$203,'Données de base'!$A$168:$A$203,$D50,'Données de base'!$T$168:$T$203,$J$22)+SUMIFS('Données de base'!$M$168:$M$203,'Données de base'!$I$168:$I$203,$D50,'Données de base'!$U$168:$U$203,$J$22)</f>
        <v>0</v>
      </c>
      <c r="L50" s="518" t="s">
        <v>756</v>
      </c>
      <c r="M50" s="69">
        <f t="shared" si="7"/>
        <v>0</v>
      </c>
      <c r="N50" s="69">
        <f t="shared" si="8"/>
        <v>0</v>
      </c>
      <c r="O50" s="69">
        <f t="shared" si="9"/>
        <v>0</v>
      </c>
      <c r="P50" s="69">
        <f t="shared" si="10"/>
        <v>0</v>
      </c>
      <c r="Q50" s="69">
        <f t="shared" si="11"/>
        <v>0</v>
      </c>
      <c r="R50" s="69">
        <f t="shared" si="11"/>
        <v>0</v>
      </c>
      <c r="AV50" s="69"/>
    </row>
    <row r="51" spans="4:48" ht="15" customHeight="1" x14ac:dyDescent="0.2">
      <c r="D51" s="518" t="s">
        <v>756</v>
      </c>
      <c r="E51" s="69">
        <f>SUMIFS('Données de base'!$C$168:$C$203,'Données de base'!$A$168:$A$203,$D51,'Données de base'!$T$168:$T$203,$E$22)+SUMIFS('Données de base'!$M$168:$M$203,'Données de base'!$I$168:$I$203,$D51,'Données de base'!$U$168:$U$203,$E$22)</f>
        <v>0</v>
      </c>
      <c r="F51" s="69">
        <f>SUMIFS('Données de base'!$C$168:$C$203,'Données de base'!$A$168:$A$203,$D51,'Données de base'!$T$168:$T$203,$F$22)+SUMIFS('Données de base'!$M$168:$M$203,'Données de base'!$I$168:$I$203,$D51,'Données de base'!$U$168:$U$203,$F$22)</f>
        <v>0</v>
      </c>
      <c r="G51" s="69">
        <f>SUMIFS('Données de base'!$C$168:$C$203,'Données de base'!$A$168:$A$203,$D51,'Données de base'!$T$168:$T$203,$G$22)+SUMIFS('Données de base'!$M$168:$M$203,'Données de base'!$I$168:$I$203,$D51,'Données de base'!$U$168:$U$203,$G$22)</f>
        <v>0</v>
      </c>
      <c r="H51" s="69">
        <f>SUMIFS('Données de base'!$C$168:$C$203,'Données de base'!$A$168:$A$203,$D51,'Données de base'!$T$168:$T$203,$H$22)+SUMIFS('Données de base'!$M$168:$M$203,'Données de base'!$I$168:$I$203,$D51,'Données de base'!$U$168:$U$203,$H$22)</f>
        <v>0</v>
      </c>
      <c r="I51" s="69">
        <f>SUMIFS('Données de base'!$C$168:$C$203,'Données de base'!$A$168:$A$203,$D51,'Données de base'!$T$168:$T$203,$I$22)+SUMIFS('Données de base'!$M$168:$M$203,'Données de base'!$I$168:$I$203,$D51,'Données de base'!$U$168:$U$203,$I$22)</f>
        <v>0</v>
      </c>
      <c r="J51" s="69">
        <f>SUMIFS('Données de base'!$C$168:$C$203,'Données de base'!$A$168:$A$203,$D51,'Données de base'!$T$168:$T$203,$J$22)+SUMIFS('Données de base'!$M$168:$M$203,'Données de base'!$I$168:$I$203,$D51,'Données de base'!$U$168:$U$203,$J$22)</f>
        <v>0</v>
      </c>
      <c r="L51" s="518" t="s">
        <v>756</v>
      </c>
      <c r="M51" s="69">
        <f t="shared" si="7"/>
        <v>0</v>
      </c>
      <c r="N51" s="69">
        <f t="shared" si="8"/>
        <v>0</v>
      </c>
      <c r="O51" s="69">
        <f t="shared" si="9"/>
        <v>0</v>
      </c>
      <c r="P51" s="69">
        <f t="shared" si="10"/>
        <v>0</v>
      </c>
      <c r="Q51" s="69">
        <f t="shared" si="11"/>
        <v>0</v>
      </c>
      <c r="R51" s="69">
        <f t="shared" si="11"/>
        <v>0</v>
      </c>
      <c r="AV51" s="69"/>
    </row>
    <row r="52" spans="4:48" ht="15" customHeight="1" x14ac:dyDescent="0.2">
      <c r="D52" s="518" t="s">
        <v>756</v>
      </c>
      <c r="E52" s="69">
        <f>SUMIFS('Données de base'!$C$168:$C$203,'Données de base'!$A$168:$A$203,$D52,'Données de base'!$T$168:$T$203,$E$22)+SUMIFS('Données de base'!$M$168:$M$203,'Données de base'!$I$168:$I$203,$D52,'Données de base'!$U$168:$U$203,$E$22)</f>
        <v>0</v>
      </c>
      <c r="F52" s="69">
        <f>SUMIFS('Données de base'!$C$168:$C$203,'Données de base'!$A$168:$A$203,$D52,'Données de base'!$T$168:$T$203,$F$22)+SUMIFS('Données de base'!$M$168:$M$203,'Données de base'!$I$168:$I$203,$D52,'Données de base'!$U$168:$U$203,$F$22)</f>
        <v>0</v>
      </c>
      <c r="G52" s="69">
        <f>SUMIFS('Données de base'!$C$168:$C$203,'Données de base'!$A$168:$A$203,$D52,'Données de base'!$T$168:$T$203,$G$22)+SUMIFS('Données de base'!$M$168:$M$203,'Données de base'!$I$168:$I$203,$D52,'Données de base'!$U$168:$U$203,$G$22)</f>
        <v>0</v>
      </c>
      <c r="H52" s="69">
        <f>SUMIFS('Données de base'!$C$168:$C$203,'Données de base'!$A$168:$A$203,$D52,'Données de base'!$T$168:$T$203,$H$22)+SUMIFS('Données de base'!$M$168:$M$203,'Données de base'!$I$168:$I$203,$D52,'Données de base'!$U$168:$U$203,$H$22)</f>
        <v>0</v>
      </c>
      <c r="I52" s="69">
        <f>SUMIFS('Données de base'!$C$168:$C$203,'Données de base'!$A$168:$A$203,$D52,'Données de base'!$T$168:$T$203,$I$22)+SUMIFS('Données de base'!$M$168:$M$203,'Données de base'!$I$168:$I$203,$D52,'Données de base'!$U$168:$U$203,$I$22)</f>
        <v>0</v>
      </c>
      <c r="J52" s="69">
        <f>SUMIFS('Données de base'!$C$168:$C$203,'Données de base'!$A$168:$A$203,$D52,'Données de base'!$T$168:$T$203,$J$22)+SUMIFS('Données de base'!$M$168:$M$203,'Données de base'!$I$168:$I$203,$D52,'Données de base'!$U$168:$U$203,$J$22)</f>
        <v>0</v>
      </c>
      <c r="L52" s="518" t="s">
        <v>756</v>
      </c>
      <c r="M52" s="69">
        <f t="shared" ref="M52:M58" si="12">E52</f>
        <v>0</v>
      </c>
      <c r="N52" s="69">
        <f t="shared" ref="N52:N58" si="13">F52</f>
        <v>0</v>
      </c>
      <c r="O52" s="69">
        <f t="shared" ref="O52:O58" si="14">G52</f>
        <v>0</v>
      </c>
      <c r="P52" s="69">
        <f t="shared" ref="P52:P58" si="15">H52</f>
        <v>0</v>
      </c>
      <c r="Q52" s="69">
        <f t="shared" ref="Q52:R58" si="16">I52</f>
        <v>0</v>
      </c>
      <c r="R52" s="69">
        <f t="shared" si="16"/>
        <v>0</v>
      </c>
      <c r="AV52" s="69"/>
    </row>
    <row r="53" spans="4:48" ht="15" customHeight="1" x14ac:dyDescent="0.2">
      <c r="D53" s="518" t="s">
        <v>756</v>
      </c>
      <c r="E53" s="69">
        <f>SUMIFS('Données de base'!$C$168:$C$203,'Données de base'!$A$168:$A$203,$D53,'Données de base'!$T$168:$T$203,$E$22)+SUMIFS('Données de base'!$M$168:$M$203,'Données de base'!$I$168:$I$203,$D53,'Données de base'!$U$168:$U$203,$E$22)</f>
        <v>0</v>
      </c>
      <c r="F53" s="69">
        <f>SUMIFS('Données de base'!$C$168:$C$203,'Données de base'!$A$168:$A$203,$D53,'Données de base'!$T$168:$T$203,$F$22)+SUMIFS('Données de base'!$M$168:$M$203,'Données de base'!$I$168:$I$203,$D53,'Données de base'!$U$168:$U$203,$F$22)</f>
        <v>0</v>
      </c>
      <c r="G53" s="69">
        <f>SUMIFS('Données de base'!$C$168:$C$203,'Données de base'!$A$168:$A$203,$D53,'Données de base'!$T$168:$T$203,$G$22)+SUMIFS('Données de base'!$M$168:$M$203,'Données de base'!$I$168:$I$203,$D53,'Données de base'!$U$168:$U$203,$G$22)</f>
        <v>0</v>
      </c>
      <c r="H53" s="69">
        <f>SUMIFS('Données de base'!$C$168:$C$203,'Données de base'!$A$168:$A$203,$D53,'Données de base'!$T$168:$T$203,$H$22)+SUMIFS('Données de base'!$M$168:$M$203,'Données de base'!$I$168:$I$203,$D53,'Données de base'!$U$168:$U$203,$H$22)</f>
        <v>0</v>
      </c>
      <c r="I53" s="69">
        <f>SUMIFS('Données de base'!$C$168:$C$203,'Données de base'!$A$168:$A$203,$D53,'Données de base'!$T$168:$T$203,$I$22)+SUMIFS('Données de base'!$M$168:$M$203,'Données de base'!$I$168:$I$203,$D53,'Données de base'!$U$168:$U$203,$I$22)</f>
        <v>0</v>
      </c>
      <c r="J53" s="69">
        <f>SUMIFS('Données de base'!$C$168:$C$203,'Données de base'!$A$168:$A$203,$D53,'Données de base'!$T$168:$T$203,$J$22)+SUMIFS('Données de base'!$M$168:$M$203,'Données de base'!$I$168:$I$203,$D53,'Données de base'!$U$168:$U$203,$J$22)</f>
        <v>0</v>
      </c>
      <c r="L53" s="518" t="s">
        <v>756</v>
      </c>
      <c r="M53" s="69">
        <f t="shared" si="12"/>
        <v>0</v>
      </c>
      <c r="N53" s="69">
        <f t="shared" si="13"/>
        <v>0</v>
      </c>
      <c r="O53" s="69">
        <f t="shared" si="14"/>
        <v>0</v>
      </c>
      <c r="P53" s="69">
        <f t="shared" si="15"/>
        <v>0</v>
      </c>
      <c r="Q53" s="69">
        <f t="shared" si="16"/>
        <v>0</v>
      </c>
      <c r="R53" s="69">
        <f t="shared" si="16"/>
        <v>0</v>
      </c>
      <c r="AV53" s="69"/>
    </row>
    <row r="54" spans="4:48" ht="15" customHeight="1" x14ac:dyDescent="0.2">
      <c r="D54" s="518" t="s">
        <v>756</v>
      </c>
      <c r="E54" s="69">
        <f>SUMIFS('Données de base'!$C$168:$C$203,'Données de base'!$A$168:$A$203,$D54,'Données de base'!$T$168:$T$203,$E$22)+SUMIFS('Données de base'!$M$168:$M$203,'Données de base'!$I$168:$I$203,$D54,'Données de base'!$U$168:$U$203,$E$22)</f>
        <v>0</v>
      </c>
      <c r="F54" s="69">
        <f>SUMIFS('Données de base'!$C$168:$C$203,'Données de base'!$A$168:$A$203,$D54,'Données de base'!$T$168:$T$203,$F$22)+SUMIFS('Données de base'!$M$168:$M$203,'Données de base'!$I$168:$I$203,$D54,'Données de base'!$U$168:$U$203,$F$22)</f>
        <v>0</v>
      </c>
      <c r="G54" s="69">
        <f>SUMIFS('Données de base'!$C$168:$C$203,'Données de base'!$A$168:$A$203,$D54,'Données de base'!$T$168:$T$203,$G$22)+SUMIFS('Données de base'!$M$168:$M$203,'Données de base'!$I$168:$I$203,$D54,'Données de base'!$U$168:$U$203,$G$22)</f>
        <v>0</v>
      </c>
      <c r="H54" s="69">
        <f>SUMIFS('Données de base'!$C$168:$C$203,'Données de base'!$A$168:$A$203,$D54,'Données de base'!$T$168:$T$203,$H$22)+SUMIFS('Données de base'!$M$168:$M$203,'Données de base'!$I$168:$I$203,$D54,'Données de base'!$U$168:$U$203,$H$22)</f>
        <v>0</v>
      </c>
      <c r="I54" s="69">
        <f>SUMIFS('Données de base'!$C$168:$C$203,'Données de base'!$A$168:$A$203,$D54,'Données de base'!$T$168:$T$203,$I$22)+SUMIFS('Données de base'!$M$168:$M$203,'Données de base'!$I$168:$I$203,$D54,'Données de base'!$U$168:$U$203,$I$22)</f>
        <v>0</v>
      </c>
      <c r="J54" s="69">
        <f>SUMIFS('Données de base'!$C$168:$C$203,'Données de base'!$A$168:$A$203,$D54,'Données de base'!$T$168:$T$203,$J$22)+SUMIFS('Données de base'!$M$168:$M$203,'Données de base'!$I$168:$I$203,$D54,'Données de base'!$U$168:$U$203,$J$22)</f>
        <v>0</v>
      </c>
      <c r="L54" s="518" t="s">
        <v>756</v>
      </c>
      <c r="M54" s="69">
        <f t="shared" si="12"/>
        <v>0</v>
      </c>
      <c r="N54" s="69">
        <f t="shared" si="13"/>
        <v>0</v>
      </c>
      <c r="O54" s="69">
        <f t="shared" si="14"/>
        <v>0</v>
      </c>
      <c r="P54" s="69">
        <f t="shared" si="15"/>
        <v>0</v>
      </c>
      <c r="Q54" s="69">
        <f t="shared" si="16"/>
        <v>0</v>
      </c>
      <c r="R54" s="69">
        <f t="shared" si="16"/>
        <v>0</v>
      </c>
      <c r="AV54" s="69"/>
    </row>
    <row r="55" spans="4:48" ht="15" customHeight="1" x14ac:dyDescent="0.2">
      <c r="D55" s="518" t="s">
        <v>756</v>
      </c>
      <c r="E55" s="69">
        <f>SUMIFS('Données de base'!$C$168:$C$203,'Données de base'!$A$168:$A$203,$D55,'Données de base'!$T$168:$T$203,$E$22)+SUMIFS('Données de base'!$M$168:$M$203,'Données de base'!$I$168:$I$203,$D55,'Données de base'!$U$168:$U$203,$E$22)</f>
        <v>0</v>
      </c>
      <c r="F55" s="69">
        <f>SUMIFS('Données de base'!$C$168:$C$203,'Données de base'!$A$168:$A$203,$D55,'Données de base'!$T$168:$T$203,$F$22)+SUMIFS('Données de base'!$M$168:$M$203,'Données de base'!$I$168:$I$203,$D55,'Données de base'!$U$168:$U$203,$F$22)</f>
        <v>0</v>
      </c>
      <c r="G55" s="69">
        <f>SUMIFS('Données de base'!$C$168:$C$203,'Données de base'!$A$168:$A$203,$D55,'Données de base'!$T$168:$T$203,$G$22)+SUMIFS('Données de base'!$M$168:$M$203,'Données de base'!$I$168:$I$203,$D55,'Données de base'!$U$168:$U$203,$G$22)</f>
        <v>0</v>
      </c>
      <c r="H55" s="69">
        <f>SUMIFS('Données de base'!$C$168:$C$203,'Données de base'!$A$168:$A$203,$D55,'Données de base'!$T$168:$T$203,$H$22)+SUMIFS('Données de base'!$M$168:$M$203,'Données de base'!$I$168:$I$203,$D55,'Données de base'!$U$168:$U$203,$H$22)</f>
        <v>0</v>
      </c>
      <c r="I55" s="69">
        <f>SUMIFS('Données de base'!$C$168:$C$203,'Données de base'!$A$168:$A$203,$D55,'Données de base'!$T$168:$T$203,$I$22)+SUMIFS('Données de base'!$M$168:$M$203,'Données de base'!$I$168:$I$203,$D55,'Données de base'!$U$168:$U$203,$I$22)</f>
        <v>0</v>
      </c>
      <c r="J55" s="69">
        <f>SUMIFS('Données de base'!$C$168:$C$203,'Données de base'!$A$168:$A$203,$D55,'Données de base'!$T$168:$T$203,$J$22)+SUMIFS('Données de base'!$M$168:$M$203,'Données de base'!$I$168:$I$203,$D55,'Données de base'!$U$168:$U$203,$J$22)</f>
        <v>0</v>
      </c>
      <c r="L55" s="518" t="s">
        <v>756</v>
      </c>
      <c r="M55" s="69">
        <f t="shared" si="12"/>
        <v>0</v>
      </c>
      <c r="N55" s="69">
        <f t="shared" si="13"/>
        <v>0</v>
      </c>
      <c r="O55" s="69">
        <f t="shared" si="14"/>
        <v>0</v>
      </c>
      <c r="P55" s="69">
        <f t="shared" si="15"/>
        <v>0</v>
      </c>
      <c r="Q55" s="69">
        <f t="shared" si="16"/>
        <v>0</v>
      </c>
      <c r="R55" s="69">
        <f t="shared" si="16"/>
        <v>0</v>
      </c>
      <c r="AV55" s="69"/>
    </row>
    <row r="56" spans="4:48" ht="15" customHeight="1" x14ac:dyDescent="0.2">
      <c r="D56" s="518" t="s">
        <v>756</v>
      </c>
      <c r="E56" s="69">
        <f>SUMIFS('Données de base'!$C$168:$C$203,'Données de base'!$A$168:$A$203,$D56,'Données de base'!$T$168:$T$203,$E$22)+SUMIFS('Données de base'!$M$168:$M$203,'Données de base'!$I$168:$I$203,$D56,'Données de base'!$U$168:$U$203,$E$22)</f>
        <v>0</v>
      </c>
      <c r="F56" s="69">
        <f>SUMIFS('Données de base'!$C$168:$C$203,'Données de base'!$A$168:$A$203,$D56,'Données de base'!$T$168:$T$203,$F$22)+SUMIFS('Données de base'!$M$168:$M$203,'Données de base'!$I$168:$I$203,$D56,'Données de base'!$U$168:$U$203,$F$22)</f>
        <v>0</v>
      </c>
      <c r="G56" s="69">
        <f>SUMIFS('Données de base'!$C$168:$C$203,'Données de base'!$A$168:$A$203,$D56,'Données de base'!$T$168:$T$203,$G$22)+SUMIFS('Données de base'!$M$168:$M$203,'Données de base'!$I$168:$I$203,$D56,'Données de base'!$U$168:$U$203,$G$22)</f>
        <v>0</v>
      </c>
      <c r="H56" s="69">
        <f>SUMIFS('Données de base'!$C$168:$C$203,'Données de base'!$A$168:$A$203,$D56,'Données de base'!$T$168:$T$203,$H$22)+SUMIFS('Données de base'!$M$168:$M$203,'Données de base'!$I$168:$I$203,$D56,'Données de base'!$U$168:$U$203,$H$22)</f>
        <v>0</v>
      </c>
      <c r="I56" s="69">
        <f>SUMIFS('Données de base'!$C$168:$C$203,'Données de base'!$A$168:$A$203,$D56,'Données de base'!$T$168:$T$203,$I$22)+SUMIFS('Données de base'!$M$168:$M$203,'Données de base'!$I$168:$I$203,$D56,'Données de base'!$U$168:$U$203,$I$22)</f>
        <v>0</v>
      </c>
      <c r="J56" s="69">
        <f>SUMIFS('Données de base'!$C$168:$C$203,'Données de base'!$A$168:$A$203,$D56,'Données de base'!$T$168:$T$203,$J$22)+SUMIFS('Données de base'!$M$168:$M$203,'Données de base'!$I$168:$I$203,$D56,'Données de base'!$U$168:$U$203,$J$22)</f>
        <v>0</v>
      </c>
      <c r="L56" s="518" t="s">
        <v>756</v>
      </c>
      <c r="M56" s="69">
        <f t="shared" si="12"/>
        <v>0</v>
      </c>
      <c r="N56" s="69">
        <f t="shared" si="13"/>
        <v>0</v>
      </c>
      <c r="O56" s="69">
        <f t="shared" si="14"/>
        <v>0</v>
      </c>
      <c r="P56" s="69">
        <f t="shared" si="15"/>
        <v>0</v>
      </c>
      <c r="Q56" s="69">
        <f t="shared" si="16"/>
        <v>0</v>
      </c>
      <c r="R56" s="69">
        <f t="shared" si="16"/>
        <v>0</v>
      </c>
      <c r="AV56" s="69"/>
    </row>
    <row r="57" spans="4:48" ht="15" customHeight="1" x14ac:dyDescent="0.2">
      <c r="D57" s="518" t="s">
        <v>756</v>
      </c>
      <c r="E57" s="69">
        <f>SUMIFS('Données de base'!$C$168:$C$203,'Données de base'!$A$168:$A$203,$D57,'Données de base'!$T$168:$T$203,$E$22)+SUMIFS('Données de base'!$M$168:$M$203,'Données de base'!$I$168:$I$203,$D57,'Données de base'!$U$168:$U$203,$E$22)</f>
        <v>0</v>
      </c>
      <c r="F57" s="69">
        <f>SUMIFS('Données de base'!$C$168:$C$203,'Données de base'!$A$168:$A$203,$D57,'Données de base'!$T$168:$T$203,$F$22)+SUMIFS('Données de base'!$M$168:$M$203,'Données de base'!$I$168:$I$203,$D57,'Données de base'!$U$168:$U$203,$F$22)</f>
        <v>0</v>
      </c>
      <c r="G57" s="69">
        <f>SUMIFS('Données de base'!$C$168:$C$203,'Données de base'!$A$168:$A$203,$D57,'Données de base'!$T$168:$T$203,$G$22)+SUMIFS('Données de base'!$M$168:$M$203,'Données de base'!$I$168:$I$203,$D57,'Données de base'!$U$168:$U$203,$G$22)</f>
        <v>0</v>
      </c>
      <c r="H57" s="69">
        <f>SUMIFS('Données de base'!$C$168:$C$203,'Données de base'!$A$168:$A$203,$D57,'Données de base'!$T$168:$T$203,$H$22)+SUMIFS('Données de base'!$M$168:$M$203,'Données de base'!$I$168:$I$203,$D57,'Données de base'!$U$168:$U$203,$H$22)</f>
        <v>0</v>
      </c>
      <c r="I57" s="69">
        <f>SUMIFS('Données de base'!$C$168:$C$203,'Données de base'!$A$168:$A$203,$D57,'Données de base'!$T$168:$T$203,$I$22)+SUMIFS('Données de base'!$M$168:$M$203,'Données de base'!$I$168:$I$203,$D57,'Données de base'!$U$168:$U$203,$I$22)</f>
        <v>0</v>
      </c>
      <c r="J57" s="69">
        <f>SUMIFS('Données de base'!$C$168:$C$203,'Données de base'!$A$168:$A$203,$D57,'Données de base'!$T$168:$T$203,$J$22)+SUMIFS('Données de base'!$M$168:$M$203,'Données de base'!$I$168:$I$203,$D57,'Données de base'!$U$168:$U$203,$J$22)</f>
        <v>0</v>
      </c>
      <c r="L57" s="518" t="s">
        <v>756</v>
      </c>
      <c r="M57" s="69">
        <f t="shared" si="12"/>
        <v>0</v>
      </c>
      <c r="N57" s="69">
        <f t="shared" si="13"/>
        <v>0</v>
      </c>
      <c r="O57" s="69">
        <f t="shared" si="14"/>
        <v>0</v>
      </c>
      <c r="P57" s="69">
        <f t="shared" si="15"/>
        <v>0</v>
      </c>
      <c r="Q57" s="69">
        <f t="shared" si="16"/>
        <v>0</v>
      </c>
      <c r="R57" s="69">
        <f t="shared" si="16"/>
        <v>0</v>
      </c>
      <c r="AV57" s="69"/>
    </row>
    <row r="58" spans="4:48" ht="15" customHeight="1" x14ac:dyDescent="0.2">
      <c r="D58" s="518" t="s">
        <v>756</v>
      </c>
      <c r="E58" s="69">
        <f>SUMIFS('Données de base'!$C$168:$C$203,'Données de base'!$A$168:$A$203,$D58,'Données de base'!$T$168:$T$203,$E$22)+SUMIFS('Données de base'!$M$168:$M$203,'Données de base'!$I$168:$I$203,$D58,'Données de base'!$U$168:$U$203,$E$22)</f>
        <v>0</v>
      </c>
      <c r="F58" s="69">
        <f>SUMIFS('Données de base'!$C$168:$C$203,'Données de base'!$A$168:$A$203,$D58,'Données de base'!$T$168:$T$203,$F$22)+SUMIFS('Données de base'!$M$168:$M$203,'Données de base'!$I$168:$I$203,$D58,'Données de base'!$U$168:$U$203,$F$22)</f>
        <v>0</v>
      </c>
      <c r="G58" s="69">
        <f>SUMIFS('Données de base'!$C$168:$C$203,'Données de base'!$A$168:$A$203,$D58,'Données de base'!$T$168:$T$203,$G$22)+SUMIFS('Données de base'!$M$168:$M$203,'Données de base'!$I$168:$I$203,$D58,'Données de base'!$U$168:$U$203,$G$22)</f>
        <v>0</v>
      </c>
      <c r="H58" s="69">
        <f>SUMIFS('Données de base'!$C$168:$C$203,'Données de base'!$A$168:$A$203,$D58,'Données de base'!$T$168:$T$203,$H$22)+SUMIFS('Données de base'!$M$168:$M$203,'Données de base'!$I$168:$I$203,$D58,'Données de base'!$U$168:$U$203,$H$22)</f>
        <v>0</v>
      </c>
      <c r="I58" s="69">
        <f>SUMIFS('Données de base'!$C$168:$C$203,'Données de base'!$A$168:$A$203,$D58,'Données de base'!$T$168:$T$203,$I$22)+SUMIFS('Données de base'!$M$168:$M$203,'Données de base'!$I$168:$I$203,$D58,'Données de base'!$U$168:$U$203,$I$22)</f>
        <v>0</v>
      </c>
      <c r="J58" s="69">
        <f>SUMIFS('Données de base'!$C$168:$C$203,'Données de base'!$A$168:$A$203,$D58,'Données de base'!$T$168:$T$203,$J$22)+SUMIFS('Données de base'!$M$168:$M$203,'Données de base'!$I$168:$I$203,$D58,'Données de base'!$U$168:$U$203,$J$22)</f>
        <v>0</v>
      </c>
      <c r="L58" s="518" t="s">
        <v>756</v>
      </c>
      <c r="M58" s="69">
        <f t="shared" si="12"/>
        <v>0</v>
      </c>
      <c r="N58" s="69">
        <f t="shared" si="13"/>
        <v>0</v>
      </c>
      <c r="O58" s="69">
        <f t="shared" si="14"/>
        <v>0</v>
      </c>
      <c r="P58" s="69">
        <f t="shared" si="15"/>
        <v>0</v>
      </c>
      <c r="Q58" s="69">
        <f t="shared" si="16"/>
        <v>0</v>
      </c>
      <c r="R58" s="69">
        <f t="shared" si="16"/>
        <v>0</v>
      </c>
      <c r="AV58" s="69"/>
    </row>
    <row r="59" spans="4:48" ht="15" customHeight="1" x14ac:dyDescent="0.2">
      <c r="D59" s="518" t="s">
        <v>756</v>
      </c>
      <c r="E59" s="69">
        <f>SUMIFS('Données de base'!$C$168:$C$203,'Données de base'!$A$168:$A$203,$D59,'Données de base'!$T$168:$T$203,$E$22)+SUMIFS('Données de base'!$M$168:$M$203,'Données de base'!$I$168:$I$203,$D59,'Données de base'!$U$168:$U$203,$E$22)</f>
        <v>0</v>
      </c>
      <c r="F59" s="69">
        <f>SUMIFS('Données de base'!$C$168:$C$203,'Données de base'!$A$168:$A$203,$D59,'Données de base'!$T$168:$T$203,$F$22)+SUMIFS('Données de base'!$M$168:$M$203,'Données de base'!$I$168:$I$203,$D59,'Données de base'!$U$168:$U$203,$F$22)</f>
        <v>0</v>
      </c>
      <c r="G59" s="69">
        <f>SUMIFS('Données de base'!$C$168:$C$203,'Données de base'!$A$168:$A$203,$D59,'Données de base'!$T$168:$T$203,$G$22)+SUMIFS('Données de base'!$M$168:$M$203,'Données de base'!$I$168:$I$203,$D59,'Données de base'!$U$168:$U$203,$G$22)</f>
        <v>0</v>
      </c>
      <c r="H59" s="69">
        <f>SUMIFS('Données de base'!$C$168:$C$203,'Données de base'!$A$168:$A$203,$D59,'Données de base'!$T$168:$T$203,$H$22)+SUMIFS('Données de base'!$M$168:$M$203,'Données de base'!$I$168:$I$203,$D59,'Données de base'!$U$168:$U$203,$H$22)</f>
        <v>0</v>
      </c>
      <c r="I59" s="69">
        <f>SUMIFS('Données de base'!$C$168:$C$203,'Données de base'!$A$168:$A$203,$D59,'Données de base'!$T$168:$T$203,$I$22)+SUMIFS('Données de base'!$M$168:$M$203,'Données de base'!$I$168:$I$203,$D59,'Données de base'!$U$168:$U$203,$I$22)</f>
        <v>0</v>
      </c>
      <c r="J59" s="69">
        <f>SUMIFS('Données de base'!$C$168:$C$203,'Données de base'!$A$168:$A$203,$D59,'Données de base'!$T$168:$T$203,$J$22)+SUMIFS('Données de base'!$M$168:$M$203,'Données de base'!$I$168:$I$203,$D59,'Données de base'!$U$168:$U$203,$J$22)</f>
        <v>0</v>
      </c>
      <c r="L59" s="518" t="s">
        <v>756</v>
      </c>
      <c r="M59" s="69">
        <f t="shared" si="7"/>
        <v>0</v>
      </c>
      <c r="N59" s="69">
        <f t="shared" si="8"/>
        <v>0</v>
      </c>
      <c r="O59" s="69">
        <f t="shared" si="9"/>
        <v>0</v>
      </c>
      <c r="P59" s="69">
        <f t="shared" si="10"/>
        <v>0</v>
      </c>
      <c r="Q59" s="69">
        <f t="shared" si="11"/>
        <v>0</v>
      </c>
      <c r="R59" s="69">
        <f t="shared" si="11"/>
        <v>0</v>
      </c>
      <c r="AV59" s="69"/>
    </row>
    <row r="60" spans="4:48" ht="15" customHeight="1" x14ac:dyDescent="0.2">
      <c r="D60" s="518" t="s">
        <v>756</v>
      </c>
      <c r="E60" s="69">
        <f>SUMIFS('Données de base'!$C$168:$C$203,'Données de base'!$A$168:$A$203,$D60,'Données de base'!$T$168:$T$203,$E$22)+SUMIFS('Données de base'!$M$168:$M$203,'Données de base'!$I$168:$I$203,$D60,'Données de base'!$U$168:$U$203,$E$22)</f>
        <v>0</v>
      </c>
      <c r="F60" s="69">
        <f>SUMIFS('Données de base'!$C$168:$C$203,'Données de base'!$A$168:$A$203,$D60,'Données de base'!$T$168:$T$203,$F$22)+SUMIFS('Données de base'!$M$168:$M$203,'Données de base'!$I$168:$I$203,$D60,'Données de base'!$U$168:$U$203,$F$22)</f>
        <v>0</v>
      </c>
      <c r="G60" s="69">
        <f>SUMIFS('Données de base'!$C$168:$C$203,'Données de base'!$A$168:$A$203,$D60,'Données de base'!$T$168:$T$203,$G$22)+SUMIFS('Données de base'!$M$168:$M$203,'Données de base'!$I$168:$I$203,$D60,'Données de base'!$U$168:$U$203,$G$22)</f>
        <v>0</v>
      </c>
      <c r="H60" s="69">
        <f>SUMIFS('Données de base'!$C$168:$C$203,'Données de base'!$A$168:$A$203,$D60,'Données de base'!$T$168:$T$203,$H$22)+SUMIFS('Données de base'!$M$168:$M$203,'Données de base'!$I$168:$I$203,$D60,'Données de base'!$U$168:$U$203,$H$22)</f>
        <v>0</v>
      </c>
      <c r="I60" s="69">
        <f>SUMIFS('Données de base'!$C$168:$C$203,'Données de base'!$A$168:$A$203,$D60,'Données de base'!$T$168:$T$203,$I$22)+SUMIFS('Données de base'!$M$168:$M$203,'Données de base'!$I$168:$I$203,$D60,'Données de base'!$U$168:$U$203,$I$22)</f>
        <v>0</v>
      </c>
      <c r="J60" s="69">
        <f>SUMIFS('Données de base'!$C$168:$C$203,'Données de base'!$A$168:$A$203,$D60,'Données de base'!$T$168:$T$203,$J$22)+SUMIFS('Données de base'!$M$168:$M$203,'Données de base'!$I$168:$I$203,$D60,'Données de base'!$U$168:$U$203,$J$22)</f>
        <v>0</v>
      </c>
      <c r="L60" s="518" t="s">
        <v>756</v>
      </c>
      <c r="M60" s="69">
        <f t="shared" si="7"/>
        <v>0</v>
      </c>
      <c r="N60" s="69">
        <f t="shared" si="8"/>
        <v>0</v>
      </c>
      <c r="O60" s="69">
        <f t="shared" si="9"/>
        <v>0</v>
      </c>
      <c r="P60" s="69">
        <f t="shared" si="10"/>
        <v>0</v>
      </c>
      <c r="Q60" s="69">
        <f t="shared" si="11"/>
        <v>0</v>
      </c>
      <c r="R60" s="69">
        <f t="shared" si="11"/>
        <v>0</v>
      </c>
      <c r="AV60" s="69"/>
    </row>
    <row r="61" spans="4:48" ht="15" customHeight="1" x14ac:dyDescent="0.2">
      <c r="D61" s="138"/>
      <c r="E61" s="489">
        <f t="shared" ref="E61:J61" si="17">SUM(E23:E60)</f>
        <v>0</v>
      </c>
      <c r="F61" s="489">
        <f t="shared" si="17"/>
        <v>0</v>
      </c>
      <c r="G61" s="489">
        <f t="shared" si="17"/>
        <v>0</v>
      </c>
      <c r="H61" s="489">
        <f t="shared" si="17"/>
        <v>0</v>
      </c>
      <c r="I61" s="489">
        <f t="shared" si="17"/>
        <v>0</v>
      </c>
      <c r="J61" s="537">
        <f t="shared" si="17"/>
        <v>0</v>
      </c>
      <c r="K61" s="69"/>
      <c r="M61" s="489">
        <f t="shared" ref="M61:R61" si="18">SUM(M23:M60)</f>
        <v>0</v>
      </c>
      <c r="N61" s="489">
        <f t="shared" si="18"/>
        <v>0</v>
      </c>
      <c r="O61" s="489">
        <f t="shared" si="18"/>
        <v>0</v>
      </c>
      <c r="P61" s="489">
        <f t="shared" si="18"/>
        <v>0</v>
      </c>
      <c r="Q61" s="489">
        <f t="shared" si="18"/>
        <v>0</v>
      </c>
      <c r="R61" s="537">
        <f t="shared" si="18"/>
        <v>0</v>
      </c>
      <c r="AH61" s="138"/>
      <c r="AI61" s="523"/>
      <c r="AJ61" s="523"/>
      <c r="AK61" s="523"/>
      <c r="AL61" s="523"/>
      <c r="AM61" s="523"/>
      <c r="AN61" s="69"/>
    </row>
    <row r="62" spans="4:48" ht="15" customHeight="1" x14ac:dyDescent="0.2">
      <c r="D62" s="138"/>
      <c r="E62" s="138"/>
      <c r="F62" s="138"/>
      <c r="G62" s="138"/>
      <c r="H62" s="138"/>
    </row>
    <row r="63" spans="4:48" ht="15" customHeight="1" x14ac:dyDescent="0.2">
      <c r="D63" s="129" t="s">
        <v>702</v>
      </c>
      <c r="E63" s="13"/>
      <c r="L63" s="129" t="s">
        <v>703</v>
      </c>
    </row>
    <row r="64" spans="4:48" ht="15" customHeight="1" x14ac:dyDescent="0.2">
      <c r="D64" s="69"/>
      <c r="E64" s="13"/>
    </row>
    <row r="65" spans="4:20" ht="15" customHeight="1" x14ac:dyDescent="0.2">
      <c r="D65" s="494"/>
      <c r="E65" s="495">
        <f>'1. Résumé'!$D$5</f>
        <v>2017</v>
      </c>
      <c r="F65" s="495">
        <f>'1. Résumé'!$E$5</f>
        <v>2018</v>
      </c>
      <c r="G65" s="495">
        <f>'1. Résumé'!$F$5</f>
        <v>2019</v>
      </c>
      <c r="H65" s="495">
        <f>'1. Résumé'!$G$5</f>
        <v>2020</v>
      </c>
      <c r="I65" s="495">
        <f>'1. Résumé'!$H$5</f>
        <v>2021</v>
      </c>
      <c r="J65" s="495">
        <f>'1. Résumé'!$I$5</f>
        <v>2022</v>
      </c>
      <c r="L65" s="494"/>
      <c r="M65" s="495">
        <f>'1. Résumé'!$D$5</f>
        <v>2017</v>
      </c>
      <c r="N65" s="495">
        <f>'1. Résumé'!$E$5</f>
        <v>2018</v>
      </c>
      <c r="O65" s="495">
        <f>'1. Résumé'!$F$5</f>
        <v>2019</v>
      </c>
      <c r="P65" s="495">
        <f>'1. Résumé'!$G$5</f>
        <v>2020</v>
      </c>
      <c r="Q65" s="495">
        <f>'1. Résumé'!$H$5</f>
        <v>2021</v>
      </c>
      <c r="R65" s="495">
        <f>'1. Résumé'!$I$5</f>
        <v>2022</v>
      </c>
      <c r="T65" s="64"/>
    </row>
    <row r="66" spans="4:20" ht="15" customHeight="1" x14ac:dyDescent="0.2">
      <c r="D66" s="498" t="str">
        <f t="shared" ref="D66:D93" si="19">IF(D23="","",D23)</f>
        <v>…</v>
      </c>
      <c r="E66" s="69">
        <f t="shared" ref="E66:E94" si="20">SUM(E23)</f>
        <v>0</v>
      </c>
      <c r="F66" s="69">
        <f t="shared" ref="F66:F94" si="21">SUM(E23:F23)</f>
        <v>0</v>
      </c>
      <c r="G66" s="69">
        <f t="shared" ref="G66:G94" si="22">SUM(E23:G23)</f>
        <v>0</v>
      </c>
      <c r="H66" s="69">
        <f t="shared" ref="H66:H94" si="23">SUM(E23:H23)</f>
        <v>0</v>
      </c>
      <c r="I66" s="69">
        <f t="shared" ref="I66:I94" si="24">SUM(E23:I23)</f>
        <v>0</v>
      </c>
      <c r="J66" s="69">
        <f>SUM(E23:J23)</f>
        <v>0</v>
      </c>
      <c r="L66" s="498" t="str">
        <f t="shared" ref="L66:L94" si="25">IF(L23="","",L23)</f>
        <v>…</v>
      </c>
      <c r="M66" s="69">
        <f t="shared" ref="M66:R66" si="26">E66</f>
        <v>0</v>
      </c>
      <c r="N66" s="69">
        <f t="shared" si="26"/>
        <v>0</v>
      </c>
      <c r="O66" s="69">
        <f t="shared" si="26"/>
        <v>0</v>
      </c>
      <c r="P66" s="69">
        <f t="shared" si="26"/>
        <v>0</v>
      </c>
      <c r="Q66" s="69">
        <f t="shared" si="26"/>
        <v>0</v>
      </c>
      <c r="R66" s="69">
        <f t="shared" si="26"/>
        <v>0</v>
      </c>
      <c r="T66" s="498"/>
    </row>
    <row r="67" spans="4:20" ht="15" customHeight="1" x14ac:dyDescent="0.2">
      <c r="D67" s="498" t="str">
        <f t="shared" si="19"/>
        <v>…</v>
      </c>
      <c r="E67" s="69">
        <f t="shared" si="20"/>
        <v>0</v>
      </c>
      <c r="F67" s="69">
        <f t="shared" si="21"/>
        <v>0</v>
      </c>
      <c r="G67" s="69">
        <f t="shared" si="22"/>
        <v>0</v>
      </c>
      <c r="H67" s="69">
        <f t="shared" si="23"/>
        <v>0</v>
      </c>
      <c r="I67" s="69">
        <f t="shared" si="24"/>
        <v>0</v>
      </c>
      <c r="J67" s="69">
        <f t="shared" ref="J67:J103" si="27">SUM(E24:J24)</f>
        <v>0</v>
      </c>
      <c r="L67" s="498" t="str">
        <f t="shared" si="25"/>
        <v>…</v>
      </c>
      <c r="M67" s="69">
        <f t="shared" ref="M67:M104" si="28">E67</f>
        <v>0</v>
      </c>
      <c r="N67" s="69">
        <f t="shared" ref="N67:N84" si="29">F67</f>
        <v>0</v>
      </c>
      <c r="O67" s="69">
        <f t="shared" ref="O67:O84" si="30">G67</f>
        <v>0</v>
      </c>
      <c r="P67" s="69">
        <f t="shared" ref="P67:P84" si="31">H67</f>
        <v>0</v>
      </c>
      <c r="Q67" s="69">
        <f t="shared" ref="Q67:Q84" si="32">I67</f>
        <v>0</v>
      </c>
      <c r="R67" s="69">
        <f t="shared" ref="R67:R84" si="33">J67</f>
        <v>0</v>
      </c>
      <c r="T67" s="498"/>
    </row>
    <row r="68" spans="4:20" ht="15" customHeight="1" x14ac:dyDescent="0.2">
      <c r="D68" s="498" t="str">
        <f t="shared" si="19"/>
        <v>…</v>
      </c>
      <c r="E68" s="69">
        <f t="shared" si="20"/>
        <v>0</v>
      </c>
      <c r="F68" s="69">
        <f t="shared" si="21"/>
        <v>0</v>
      </c>
      <c r="G68" s="69">
        <f t="shared" si="22"/>
        <v>0</v>
      </c>
      <c r="H68" s="69">
        <f t="shared" si="23"/>
        <v>0</v>
      </c>
      <c r="I68" s="69">
        <f t="shared" si="24"/>
        <v>0</v>
      </c>
      <c r="J68" s="69">
        <f t="shared" si="27"/>
        <v>0</v>
      </c>
      <c r="L68" s="498" t="str">
        <f t="shared" si="25"/>
        <v>…</v>
      </c>
      <c r="M68" s="69">
        <f t="shared" si="28"/>
        <v>0</v>
      </c>
      <c r="N68" s="69">
        <f t="shared" si="29"/>
        <v>0</v>
      </c>
      <c r="O68" s="69">
        <f t="shared" si="30"/>
        <v>0</v>
      </c>
      <c r="P68" s="69">
        <f t="shared" si="31"/>
        <v>0</v>
      </c>
      <c r="Q68" s="69">
        <f t="shared" si="32"/>
        <v>0</v>
      </c>
      <c r="R68" s="69">
        <f t="shared" si="33"/>
        <v>0</v>
      </c>
      <c r="T68" s="498"/>
    </row>
    <row r="69" spans="4:20" ht="15" customHeight="1" x14ac:dyDescent="0.2">
      <c r="D69" s="498" t="str">
        <f t="shared" si="19"/>
        <v>…</v>
      </c>
      <c r="E69" s="69">
        <f t="shared" si="20"/>
        <v>0</v>
      </c>
      <c r="F69" s="69">
        <f t="shared" si="21"/>
        <v>0</v>
      </c>
      <c r="G69" s="69">
        <f t="shared" si="22"/>
        <v>0</v>
      </c>
      <c r="H69" s="69">
        <f t="shared" si="23"/>
        <v>0</v>
      </c>
      <c r="I69" s="69">
        <f t="shared" si="24"/>
        <v>0</v>
      </c>
      <c r="J69" s="69">
        <f t="shared" si="27"/>
        <v>0</v>
      </c>
      <c r="L69" s="498" t="str">
        <f t="shared" si="25"/>
        <v>…</v>
      </c>
      <c r="M69" s="69">
        <f t="shared" si="28"/>
        <v>0</v>
      </c>
      <c r="N69" s="69">
        <f t="shared" si="29"/>
        <v>0</v>
      </c>
      <c r="O69" s="69">
        <f t="shared" si="30"/>
        <v>0</v>
      </c>
      <c r="P69" s="69">
        <f t="shared" si="31"/>
        <v>0</v>
      </c>
      <c r="Q69" s="69">
        <f t="shared" si="32"/>
        <v>0</v>
      </c>
      <c r="R69" s="69">
        <f t="shared" si="33"/>
        <v>0</v>
      </c>
      <c r="T69" s="498"/>
    </row>
    <row r="70" spans="4:20" ht="15" customHeight="1" x14ac:dyDescent="0.2">
      <c r="D70" s="498" t="str">
        <f t="shared" si="19"/>
        <v>…</v>
      </c>
      <c r="E70" s="69">
        <f t="shared" si="20"/>
        <v>0</v>
      </c>
      <c r="F70" s="69">
        <f t="shared" si="21"/>
        <v>0</v>
      </c>
      <c r="G70" s="69">
        <f t="shared" si="22"/>
        <v>0</v>
      </c>
      <c r="H70" s="69">
        <f t="shared" si="23"/>
        <v>0</v>
      </c>
      <c r="I70" s="69">
        <f t="shared" si="24"/>
        <v>0</v>
      </c>
      <c r="J70" s="69">
        <f t="shared" si="27"/>
        <v>0</v>
      </c>
      <c r="L70" s="498" t="str">
        <f t="shared" si="25"/>
        <v>…</v>
      </c>
      <c r="M70" s="69">
        <f t="shared" si="28"/>
        <v>0</v>
      </c>
      <c r="N70" s="69">
        <f t="shared" si="29"/>
        <v>0</v>
      </c>
      <c r="O70" s="69">
        <f t="shared" si="30"/>
        <v>0</v>
      </c>
      <c r="P70" s="69">
        <f t="shared" si="31"/>
        <v>0</v>
      </c>
      <c r="Q70" s="69">
        <f t="shared" si="32"/>
        <v>0</v>
      </c>
      <c r="R70" s="69">
        <f t="shared" si="33"/>
        <v>0</v>
      </c>
      <c r="T70" s="498"/>
    </row>
    <row r="71" spans="4:20" ht="15" customHeight="1" x14ac:dyDescent="0.2">
      <c r="D71" s="498" t="str">
        <f t="shared" si="19"/>
        <v>…</v>
      </c>
      <c r="E71" s="69">
        <f t="shared" si="20"/>
        <v>0</v>
      </c>
      <c r="F71" s="69">
        <f t="shared" si="21"/>
        <v>0</v>
      </c>
      <c r="G71" s="69">
        <f t="shared" si="22"/>
        <v>0</v>
      </c>
      <c r="H71" s="69">
        <f t="shared" si="23"/>
        <v>0</v>
      </c>
      <c r="I71" s="69">
        <f t="shared" si="24"/>
        <v>0</v>
      </c>
      <c r="J71" s="69">
        <f t="shared" si="27"/>
        <v>0</v>
      </c>
      <c r="L71" s="498" t="str">
        <f t="shared" si="25"/>
        <v>…</v>
      </c>
      <c r="M71" s="69">
        <f t="shared" si="28"/>
        <v>0</v>
      </c>
      <c r="N71" s="69">
        <f t="shared" si="29"/>
        <v>0</v>
      </c>
      <c r="O71" s="69">
        <f t="shared" si="30"/>
        <v>0</v>
      </c>
      <c r="P71" s="69">
        <f t="shared" si="31"/>
        <v>0</v>
      </c>
      <c r="Q71" s="69">
        <f t="shared" si="32"/>
        <v>0</v>
      </c>
      <c r="R71" s="69">
        <f t="shared" si="33"/>
        <v>0</v>
      </c>
      <c r="T71" s="498"/>
    </row>
    <row r="72" spans="4:20" ht="15" customHeight="1" x14ac:dyDescent="0.2">
      <c r="D72" s="498" t="str">
        <f t="shared" si="19"/>
        <v>…</v>
      </c>
      <c r="E72" s="69">
        <f t="shared" si="20"/>
        <v>0</v>
      </c>
      <c r="F72" s="69">
        <f t="shared" si="21"/>
        <v>0</v>
      </c>
      <c r="G72" s="69">
        <f t="shared" si="22"/>
        <v>0</v>
      </c>
      <c r="H72" s="69">
        <f t="shared" si="23"/>
        <v>0</v>
      </c>
      <c r="I72" s="69">
        <f t="shared" si="24"/>
        <v>0</v>
      </c>
      <c r="J72" s="69">
        <f t="shared" si="27"/>
        <v>0</v>
      </c>
      <c r="L72" s="498" t="str">
        <f t="shared" si="25"/>
        <v>…</v>
      </c>
      <c r="M72" s="69">
        <f t="shared" si="28"/>
        <v>0</v>
      </c>
      <c r="N72" s="69">
        <f t="shared" si="29"/>
        <v>0</v>
      </c>
      <c r="O72" s="69">
        <f t="shared" si="30"/>
        <v>0</v>
      </c>
      <c r="P72" s="69">
        <f t="shared" si="31"/>
        <v>0</v>
      </c>
      <c r="Q72" s="69">
        <f t="shared" si="32"/>
        <v>0</v>
      </c>
      <c r="R72" s="69">
        <f t="shared" si="33"/>
        <v>0</v>
      </c>
      <c r="T72" s="498"/>
    </row>
    <row r="73" spans="4:20" ht="15" customHeight="1" x14ac:dyDescent="0.2">
      <c r="D73" s="498" t="str">
        <f t="shared" si="19"/>
        <v>…</v>
      </c>
      <c r="E73" s="69">
        <f t="shared" si="20"/>
        <v>0</v>
      </c>
      <c r="F73" s="69">
        <f t="shared" si="21"/>
        <v>0</v>
      </c>
      <c r="G73" s="69">
        <f t="shared" si="22"/>
        <v>0</v>
      </c>
      <c r="H73" s="69">
        <f t="shared" si="23"/>
        <v>0</v>
      </c>
      <c r="I73" s="69">
        <f t="shared" si="24"/>
        <v>0</v>
      </c>
      <c r="J73" s="69">
        <f t="shared" si="27"/>
        <v>0</v>
      </c>
      <c r="L73" s="498" t="str">
        <f t="shared" si="25"/>
        <v>…</v>
      </c>
      <c r="M73" s="69">
        <f t="shared" si="28"/>
        <v>0</v>
      </c>
      <c r="N73" s="69">
        <f t="shared" si="29"/>
        <v>0</v>
      </c>
      <c r="O73" s="69">
        <f t="shared" si="30"/>
        <v>0</v>
      </c>
      <c r="P73" s="69">
        <f t="shared" si="31"/>
        <v>0</v>
      </c>
      <c r="Q73" s="69">
        <f t="shared" si="32"/>
        <v>0</v>
      </c>
      <c r="R73" s="69">
        <f t="shared" si="33"/>
        <v>0</v>
      </c>
      <c r="T73" s="498"/>
    </row>
    <row r="74" spans="4:20" ht="15" customHeight="1" x14ac:dyDescent="0.2">
      <c r="D74" s="498" t="str">
        <f t="shared" si="19"/>
        <v>…</v>
      </c>
      <c r="E74" s="69">
        <f t="shared" si="20"/>
        <v>0</v>
      </c>
      <c r="F74" s="69">
        <f t="shared" si="21"/>
        <v>0</v>
      </c>
      <c r="G74" s="69">
        <f t="shared" si="22"/>
        <v>0</v>
      </c>
      <c r="H74" s="69">
        <f t="shared" si="23"/>
        <v>0</v>
      </c>
      <c r="I74" s="69">
        <f t="shared" si="24"/>
        <v>0</v>
      </c>
      <c r="J74" s="69">
        <f t="shared" si="27"/>
        <v>0</v>
      </c>
      <c r="L74" s="498" t="str">
        <f t="shared" si="25"/>
        <v>…</v>
      </c>
      <c r="M74" s="69">
        <f t="shared" si="28"/>
        <v>0</v>
      </c>
      <c r="N74" s="69">
        <f t="shared" si="29"/>
        <v>0</v>
      </c>
      <c r="O74" s="69">
        <f t="shared" si="30"/>
        <v>0</v>
      </c>
      <c r="P74" s="69">
        <f t="shared" si="31"/>
        <v>0</v>
      </c>
      <c r="Q74" s="69">
        <f t="shared" si="32"/>
        <v>0</v>
      </c>
      <c r="R74" s="69">
        <f t="shared" si="33"/>
        <v>0</v>
      </c>
      <c r="T74" s="498"/>
    </row>
    <row r="75" spans="4:20" ht="15" customHeight="1" x14ac:dyDescent="0.2">
      <c r="D75" s="498" t="str">
        <f t="shared" si="19"/>
        <v>…</v>
      </c>
      <c r="E75" s="69">
        <f t="shared" si="20"/>
        <v>0</v>
      </c>
      <c r="F75" s="69">
        <f t="shared" si="21"/>
        <v>0</v>
      </c>
      <c r="G75" s="69">
        <f t="shared" si="22"/>
        <v>0</v>
      </c>
      <c r="H75" s="69">
        <f t="shared" si="23"/>
        <v>0</v>
      </c>
      <c r="I75" s="69">
        <f t="shared" si="24"/>
        <v>0</v>
      </c>
      <c r="J75" s="69">
        <f t="shared" si="27"/>
        <v>0</v>
      </c>
      <c r="L75" s="498" t="str">
        <f t="shared" si="25"/>
        <v>…</v>
      </c>
      <c r="M75" s="69">
        <f t="shared" si="28"/>
        <v>0</v>
      </c>
      <c r="N75" s="69">
        <f t="shared" si="29"/>
        <v>0</v>
      </c>
      <c r="O75" s="69">
        <f t="shared" si="30"/>
        <v>0</v>
      </c>
      <c r="P75" s="69">
        <f t="shared" si="31"/>
        <v>0</v>
      </c>
      <c r="Q75" s="69">
        <f t="shared" si="32"/>
        <v>0</v>
      </c>
      <c r="R75" s="69">
        <f t="shared" si="33"/>
        <v>0</v>
      </c>
      <c r="T75" s="498"/>
    </row>
    <row r="76" spans="4:20" ht="15" customHeight="1" x14ac:dyDescent="0.2">
      <c r="D76" s="498" t="str">
        <f t="shared" si="19"/>
        <v>…</v>
      </c>
      <c r="E76" s="69">
        <f t="shared" si="20"/>
        <v>0</v>
      </c>
      <c r="F76" s="69">
        <f t="shared" si="21"/>
        <v>0</v>
      </c>
      <c r="G76" s="69">
        <f t="shared" si="22"/>
        <v>0</v>
      </c>
      <c r="H76" s="69">
        <f t="shared" si="23"/>
        <v>0</v>
      </c>
      <c r="I76" s="69">
        <f t="shared" si="24"/>
        <v>0</v>
      </c>
      <c r="J76" s="69">
        <f t="shared" si="27"/>
        <v>0</v>
      </c>
      <c r="L76" s="498" t="str">
        <f t="shared" si="25"/>
        <v>…</v>
      </c>
      <c r="M76" s="69">
        <f t="shared" si="28"/>
        <v>0</v>
      </c>
      <c r="N76" s="69">
        <f t="shared" si="29"/>
        <v>0</v>
      </c>
      <c r="O76" s="69">
        <f t="shared" si="30"/>
        <v>0</v>
      </c>
      <c r="P76" s="69">
        <f t="shared" si="31"/>
        <v>0</v>
      </c>
      <c r="Q76" s="69">
        <f t="shared" si="32"/>
        <v>0</v>
      </c>
      <c r="R76" s="69">
        <f t="shared" si="33"/>
        <v>0</v>
      </c>
      <c r="T76" s="498"/>
    </row>
    <row r="77" spans="4:20" ht="15" customHeight="1" x14ac:dyDescent="0.2">
      <c r="D77" s="498" t="str">
        <f t="shared" si="19"/>
        <v>…</v>
      </c>
      <c r="E77" s="69">
        <f t="shared" si="20"/>
        <v>0</v>
      </c>
      <c r="F77" s="69">
        <f t="shared" si="21"/>
        <v>0</v>
      </c>
      <c r="G77" s="69">
        <f t="shared" si="22"/>
        <v>0</v>
      </c>
      <c r="H77" s="69">
        <f t="shared" si="23"/>
        <v>0</v>
      </c>
      <c r="I77" s="69">
        <f t="shared" si="24"/>
        <v>0</v>
      </c>
      <c r="J77" s="69">
        <f t="shared" si="27"/>
        <v>0</v>
      </c>
      <c r="L77" s="498" t="str">
        <f t="shared" si="25"/>
        <v>…</v>
      </c>
      <c r="M77" s="69">
        <f t="shared" si="28"/>
        <v>0</v>
      </c>
      <c r="N77" s="69">
        <f t="shared" si="29"/>
        <v>0</v>
      </c>
      <c r="O77" s="69">
        <f t="shared" si="30"/>
        <v>0</v>
      </c>
      <c r="P77" s="69">
        <f t="shared" si="31"/>
        <v>0</v>
      </c>
      <c r="Q77" s="69">
        <f t="shared" si="32"/>
        <v>0</v>
      </c>
      <c r="R77" s="69">
        <f t="shared" si="33"/>
        <v>0</v>
      </c>
      <c r="T77" s="498"/>
    </row>
    <row r="78" spans="4:20" ht="15" customHeight="1" x14ac:dyDescent="0.2">
      <c r="D78" s="498" t="str">
        <f t="shared" si="19"/>
        <v>…</v>
      </c>
      <c r="E78" s="69">
        <f t="shared" si="20"/>
        <v>0</v>
      </c>
      <c r="F78" s="69">
        <f t="shared" si="21"/>
        <v>0</v>
      </c>
      <c r="G78" s="69">
        <f t="shared" si="22"/>
        <v>0</v>
      </c>
      <c r="H78" s="69">
        <f t="shared" si="23"/>
        <v>0</v>
      </c>
      <c r="I78" s="69">
        <f t="shared" si="24"/>
        <v>0</v>
      </c>
      <c r="J78" s="69">
        <f t="shared" si="27"/>
        <v>0</v>
      </c>
      <c r="L78" s="498" t="str">
        <f t="shared" si="25"/>
        <v>…</v>
      </c>
      <c r="M78" s="69">
        <f t="shared" si="28"/>
        <v>0</v>
      </c>
      <c r="N78" s="69">
        <f t="shared" si="29"/>
        <v>0</v>
      </c>
      <c r="O78" s="69">
        <f t="shared" si="30"/>
        <v>0</v>
      </c>
      <c r="P78" s="69">
        <f t="shared" si="31"/>
        <v>0</v>
      </c>
      <c r="Q78" s="69">
        <f t="shared" si="32"/>
        <v>0</v>
      </c>
      <c r="R78" s="69">
        <f t="shared" si="33"/>
        <v>0</v>
      </c>
      <c r="T78" s="498"/>
    </row>
    <row r="79" spans="4:20" ht="15" customHeight="1" x14ac:dyDescent="0.2">
      <c r="D79" s="498" t="str">
        <f t="shared" si="19"/>
        <v>…</v>
      </c>
      <c r="E79" s="69">
        <f t="shared" si="20"/>
        <v>0</v>
      </c>
      <c r="F79" s="69">
        <f t="shared" si="21"/>
        <v>0</v>
      </c>
      <c r="G79" s="69">
        <f t="shared" si="22"/>
        <v>0</v>
      </c>
      <c r="H79" s="69">
        <f t="shared" si="23"/>
        <v>0</v>
      </c>
      <c r="I79" s="69">
        <f t="shared" si="24"/>
        <v>0</v>
      </c>
      <c r="J79" s="69">
        <f t="shared" si="27"/>
        <v>0</v>
      </c>
      <c r="L79" s="498" t="str">
        <f t="shared" si="25"/>
        <v>…</v>
      </c>
      <c r="M79" s="69">
        <f t="shared" si="28"/>
        <v>0</v>
      </c>
      <c r="N79" s="69">
        <f t="shared" si="29"/>
        <v>0</v>
      </c>
      <c r="O79" s="69">
        <f t="shared" si="30"/>
        <v>0</v>
      </c>
      <c r="P79" s="69">
        <f t="shared" si="31"/>
        <v>0</v>
      </c>
      <c r="Q79" s="69">
        <f t="shared" si="32"/>
        <v>0</v>
      </c>
      <c r="R79" s="69">
        <f t="shared" si="33"/>
        <v>0</v>
      </c>
      <c r="T79" s="498"/>
    </row>
    <row r="80" spans="4:20" ht="15" customHeight="1" x14ac:dyDescent="0.2">
      <c r="D80" s="498" t="str">
        <f t="shared" si="19"/>
        <v>…</v>
      </c>
      <c r="E80" s="69">
        <f t="shared" si="20"/>
        <v>0</v>
      </c>
      <c r="F80" s="69">
        <f t="shared" si="21"/>
        <v>0</v>
      </c>
      <c r="G80" s="69">
        <f t="shared" si="22"/>
        <v>0</v>
      </c>
      <c r="H80" s="69">
        <f t="shared" si="23"/>
        <v>0</v>
      </c>
      <c r="I80" s="69">
        <f t="shared" si="24"/>
        <v>0</v>
      </c>
      <c r="J80" s="69">
        <f t="shared" si="27"/>
        <v>0</v>
      </c>
      <c r="L80" s="498" t="str">
        <f t="shared" si="25"/>
        <v>…</v>
      </c>
      <c r="M80" s="69">
        <f t="shared" si="28"/>
        <v>0</v>
      </c>
      <c r="N80" s="69">
        <f t="shared" si="29"/>
        <v>0</v>
      </c>
      <c r="O80" s="69">
        <f t="shared" si="30"/>
        <v>0</v>
      </c>
      <c r="P80" s="69">
        <f t="shared" si="31"/>
        <v>0</v>
      </c>
      <c r="Q80" s="69">
        <f t="shared" si="32"/>
        <v>0</v>
      </c>
      <c r="R80" s="69">
        <f t="shared" si="33"/>
        <v>0</v>
      </c>
      <c r="T80" s="498"/>
    </row>
    <row r="81" spans="4:20" ht="15" customHeight="1" x14ac:dyDescent="0.2">
      <c r="D81" s="498" t="str">
        <f t="shared" si="19"/>
        <v>…</v>
      </c>
      <c r="E81" s="69">
        <f t="shared" si="20"/>
        <v>0</v>
      </c>
      <c r="F81" s="69">
        <f t="shared" si="21"/>
        <v>0</v>
      </c>
      <c r="G81" s="69">
        <f t="shared" si="22"/>
        <v>0</v>
      </c>
      <c r="H81" s="69">
        <f t="shared" si="23"/>
        <v>0</v>
      </c>
      <c r="I81" s="69">
        <f t="shared" si="24"/>
        <v>0</v>
      </c>
      <c r="J81" s="69">
        <f t="shared" si="27"/>
        <v>0</v>
      </c>
      <c r="L81" s="498" t="str">
        <f t="shared" si="25"/>
        <v>…</v>
      </c>
      <c r="M81" s="69">
        <f t="shared" si="28"/>
        <v>0</v>
      </c>
      <c r="N81" s="69">
        <f t="shared" si="29"/>
        <v>0</v>
      </c>
      <c r="O81" s="69">
        <f t="shared" si="30"/>
        <v>0</v>
      </c>
      <c r="P81" s="69">
        <f t="shared" si="31"/>
        <v>0</v>
      </c>
      <c r="Q81" s="69">
        <f t="shared" si="32"/>
        <v>0</v>
      </c>
      <c r="R81" s="69">
        <f t="shared" si="33"/>
        <v>0</v>
      </c>
      <c r="T81" s="498"/>
    </row>
    <row r="82" spans="4:20" ht="15" customHeight="1" x14ac:dyDescent="0.2">
      <c r="D82" s="498" t="str">
        <f t="shared" si="19"/>
        <v>…</v>
      </c>
      <c r="E82" s="69">
        <f t="shared" si="20"/>
        <v>0</v>
      </c>
      <c r="F82" s="69">
        <f t="shared" si="21"/>
        <v>0</v>
      </c>
      <c r="G82" s="69">
        <f t="shared" si="22"/>
        <v>0</v>
      </c>
      <c r="H82" s="69">
        <f t="shared" si="23"/>
        <v>0</v>
      </c>
      <c r="I82" s="69">
        <f t="shared" si="24"/>
        <v>0</v>
      </c>
      <c r="J82" s="69">
        <f t="shared" si="27"/>
        <v>0</v>
      </c>
      <c r="L82" s="498" t="str">
        <f t="shared" si="25"/>
        <v>…</v>
      </c>
      <c r="M82" s="69">
        <f t="shared" si="28"/>
        <v>0</v>
      </c>
      <c r="N82" s="69">
        <f t="shared" si="29"/>
        <v>0</v>
      </c>
      <c r="O82" s="69">
        <f t="shared" si="30"/>
        <v>0</v>
      </c>
      <c r="P82" s="69">
        <f t="shared" si="31"/>
        <v>0</v>
      </c>
      <c r="Q82" s="69">
        <f t="shared" si="32"/>
        <v>0</v>
      </c>
      <c r="R82" s="69">
        <f t="shared" si="33"/>
        <v>0</v>
      </c>
      <c r="T82" s="498"/>
    </row>
    <row r="83" spans="4:20" ht="15" customHeight="1" x14ac:dyDescent="0.2">
      <c r="D83" s="498" t="str">
        <f t="shared" si="19"/>
        <v>…</v>
      </c>
      <c r="E83" s="69">
        <f t="shared" si="20"/>
        <v>0</v>
      </c>
      <c r="F83" s="69">
        <f t="shared" si="21"/>
        <v>0</v>
      </c>
      <c r="G83" s="69">
        <f t="shared" si="22"/>
        <v>0</v>
      </c>
      <c r="H83" s="69">
        <f t="shared" si="23"/>
        <v>0</v>
      </c>
      <c r="I83" s="69">
        <f t="shared" si="24"/>
        <v>0</v>
      </c>
      <c r="J83" s="69">
        <f t="shared" si="27"/>
        <v>0</v>
      </c>
      <c r="L83" s="498" t="str">
        <f t="shared" si="25"/>
        <v>…</v>
      </c>
      <c r="M83" s="69">
        <f t="shared" si="28"/>
        <v>0</v>
      </c>
      <c r="N83" s="69">
        <f t="shared" si="29"/>
        <v>0</v>
      </c>
      <c r="O83" s="69">
        <f t="shared" si="30"/>
        <v>0</v>
      </c>
      <c r="P83" s="69">
        <f t="shared" si="31"/>
        <v>0</v>
      </c>
      <c r="Q83" s="69">
        <f t="shared" si="32"/>
        <v>0</v>
      </c>
      <c r="R83" s="69">
        <f t="shared" si="33"/>
        <v>0</v>
      </c>
      <c r="T83" s="498"/>
    </row>
    <row r="84" spans="4:20" ht="15" customHeight="1" x14ac:dyDescent="0.2">
      <c r="D84" s="498" t="str">
        <f t="shared" si="19"/>
        <v>…</v>
      </c>
      <c r="E84" s="69">
        <f t="shared" si="20"/>
        <v>0</v>
      </c>
      <c r="F84" s="69">
        <f t="shared" si="21"/>
        <v>0</v>
      </c>
      <c r="G84" s="69">
        <f t="shared" si="22"/>
        <v>0</v>
      </c>
      <c r="H84" s="69">
        <f t="shared" si="23"/>
        <v>0</v>
      </c>
      <c r="I84" s="69">
        <f t="shared" si="24"/>
        <v>0</v>
      </c>
      <c r="J84" s="69">
        <f t="shared" si="27"/>
        <v>0</v>
      </c>
      <c r="L84" s="498" t="str">
        <f t="shared" si="25"/>
        <v>…</v>
      </c>
      <c r="M84" s="69">
        <f>E84</f>
        <v>0</v>
      </c>
      <c r="N84" s="69">
        <f t="shared" si="29"/>
        <v>0</v>
      </c>
      <c r="O84" s="69">
        <f t="shared" si="30"/>
        <v>0</v>
      </c>
      <c r="P84" s="69">
        <f t="shared" si="31"/>
        <v>0</v>
      </c>
      <c r="Q84" s="69">
        <f t="shared" si="32"/>
        <v>0</v>
      </c>
      <c r="R84" s="69">
        <f t="shared" si="33"/>
        <v>0</v>
      </c>
      <c r="T84" s="498"/>
    </row>
    <row r="85" spans="4:20" ht="15" customHeight="1" x14ac:dyDescent="0.2">
      <c r="D85" s="498" t="str">
        <f t="shared" si="19"/>
        <v>…</v>
      </c>
      <c r="E85" s="69">
        <f t="shared" si="20"/>
        <v>0</v>
      </c>
      <c r="F85" s="69">
        <f t="shared" si="21"/>
        <v>0</v>
      </c>
      <c r="G85" s="69">
        <f t="shared" si="22"/>
        <v>0</v>
      </c>
      <c r="H85" s="69">
        <f t="shared" si="23"/>
        <v>0</v>
      </c>
      <c r="I85" s="69">
        <f t="shared" si="24"/>
        <v>0</v>
      </c>
      <c r="J85" s="69">
        <f t="shared" si="27"/>
        <v>0</v>
      </c>
      <c r="L85" s="498" t="str">
        <f t="shared" si="25"/>
        <v>…</v>
      </c>
      <c r="M85" s="69">
        <f t="shared" ref="M85:M94" si="34">E85</f>
        <v>0</v>
      </c>
      <c r="N85" s="69">
        <f t="shared" ref="N85:N94" si="35">F85</f>
        <v>0</v>
      </c>
      <c r="O85" s="69">
        <f t="shared" ref="O85:O94" si="36">G85</f>
        <v>0</v>
      </c>
      <c r="P85" s="69">
        <f t="shared" ref="P85:P94" si="37">H85</f>
        <v>0</v>
      </c>
      <c r="Q85" s="69">
        <f t="shared" ref="Q85:R94" si="38">I85</f>
        <v>0</v>
      </c>
      <c r="R85" s="69">
        <f t="shared" si="38"/>
        <v>0</v>
      </c>
      <c r="T85" s="498"/>
    </row>
    <row r="86" spans="4:20" ht="15" customHeight="1" x14ac:dyDescent="0.2">
      <c r="D86" s="498" t="str">
        <f t="shared" si="19"/>
        <v>…</v>
      </c>
      <c r="E86" s="69">
        <f t="shared" si="20"/>
        <v>0</v>
      </c>
      <c r="F86" s="69">
        <f t="shared" si="21"/>
        <v>0</v>
      </c>
      <c r="G86" s="69">
        <f t="shared" si="22"/>
        <v>0</v>
      </c>
      <c r="H86" s="69">
        <f t="shared" si="23"/>
        <v>0</v>
      </c>
      <c r="I86" s="69">
        <f t="shared" si="24"/>
        <v>0</v>
      </c>
      <c r="J86" s="69">
        <f t="shared" si="27"/>
        <v>0</v>
      </c>
      <c r="L86" s="498" t="str">
        <f t="shared" si="25"/>
        <v>…</v>
      </c>
      <c r="M86" s="69">
        <f t="shared" si="34"/>
        <v>0</v>
      </c>
      <c r="N86" s="69">
        <f t="shared" si="35"/>
        <v>0</v>
      </c>
      <c r="O86" s="69">
        <f t="shared" si="36"/>
        <v>0</v>
      </c>
      <c r="P86" s="69">
        <f t="shared" si="37"/>
        <v>0</v>
      </c>
      <c r="Q86" s="69">
        <f t="shared" si="38"/>
        <v>0</v>
      </c>
      <c r="R86" s="69">
        <f t="shared" si="38"/>
        <v>0</v>
      </c>
      <c r="T86" s="498"/>
    </row>
    <row r="87" spans="4:20" ht="15" customHeight="1" x14ac:dyDescent="0.2">
      <c r="D87" s="498" t="str">
        <f t="shared" si="19"/>
        <v>…</v>
      </c>
      <c r="E87" s="69">
        <f t="shared" si="20"/>
        <v>0</v>
      </c>
      <c r="F87" s="69">
        <f t="shared" si="21"/>
        <v>0</v>
      </c>
      <c r="G87" s="69">
        <f t="shared" si="22"/>
        <v>0</v>
      </c>
      <c r="H87" s="69">
        <f t="shared" si="23"/>
        <v>0</v>
      </c>
      <c r="I87" s="69">
        <f t="shared" si="24"/>
        <v>0</v>
      </c>
      <c r="J87" s="69">
        <f t="shared" si="27"/>
        <v>0</v>
      </c>
      <c r="L87" s="498" t="str">
        <f t="shared" si="25"/>
        <v>…</v>
      </c>
      <c r="M87" s="69">
        <f t="shared" si="34"/>
        <v>0</v>
      </c>
      <c r="N87" s="69">
        <f t="shared" si="35"/>
        <v>0</v>
      </c>
      <c r="O87" s="69">
        <f t="shared" si="36"/>
        <v>0</v>
      </c>
      <c r="P87" s="69">
        <f t="shared" si="37"/>
        <v>0</v>
      </c>
      <c r="Q87" s="69">
        <f t="shared" si="38"/>
        <v>0</v>
      </c>
      <c r="R87" s="69">
        <f t="shared" si="38"/>
        <v>0</v>
      </c>
      <c r="T87" s="498"/>
    </row>
    <row r="88" spans="4:20" ht="15" customHeight="1" x14ac:dyDescent="0.2">
      <c r="D88" s="498" t="str">
        <f t="shared" si="19"/>
        <v>…</v>
      </c>
      <c r="E88" s="69">
        <f t="shared" si="20"/>
        <v>0</v>
      </c>
      <c r="F88" s="69">
        <f t="shared" si="21"/>
        <v>0</v>
      </c>
      <c r="G88" s="69">
        <f t="shared" si="22"/>
        <v>0</v>
      </c>
      <c r="H88" s="69">
        <f t="shared" si="23"/>
        <v>0</v>
      </c>
      <c r="I88" s="69">
        <f t="shared" si="24"/>
        <v>0</v>
      </c>
      <c r="J88" s="69">
        <f t="shared" si="27"/>
        <v>0</v>
      </c>
      <c r="L88" s="498" t="str">
        <f t="shared" si="25"/>
        <v>…</v>
      </c>
      <c r="M88" s="69">
        <f t="shared" si="34"/>
        <v>0</v>
      </c>
      <c r="N88" s="69">
        <f t="shared" si="35"/>
        <v>0</v>
      </c>
      <c r="O88" s="69">
        <f t="shared" si="36"/>
        <v>0</v>
      </c>
      <c r="P88" s="69">
        <f t="shared" si="37"/>
        <v>0</v>
      </c>
      <c r="Q88" s="69">
        <f t="shared" si="38"/>
        <v>0</v>
      </c>
      <c r="R88" s="69">
        <f t="shared" si="38"/>
        <v>0</v>
      </c>
      <c r="T88" s="498"/>
    </row>
    <row r="89" spans="4:20" ht="15" customHeight="1" x14ac:dyDescent="0.2">
      <c r="D89" s="498" t="str">
        <f t="shared" si="19"/>
        <v>…</v>
      </c>
      <c r="E89" s="69">
        <f t="shared" si="20"/>
        <v>0</v>
      </c>
      <c r="F89" s="69">
        <f t="shared" si="21"/>
        <v>0</v>
      </c>
      <c r="G89" s="69">
        <f t="shared" si="22"/>
        <v>0</v>
      </c>
      <c r="H89" s="69">
        <f t="shared" si="23"/>
        <v>0</v>
      </c>
      <c r="I89" s="69">
        <f t="shared" si="24"/>
        <v>0</v>
      </c>
      <c r="J89" s="69">
        <f t="shared" si="27"/>
        <v>0</v>
      </c>
      <c r="L89" s="498" t="str">
        <f t="shared" si="25"/>
        <v>…</v>
      </c>
      <c r="M89" s="69">
        <f t="shared" si="34"/>
        <v>0</v>
      </c>
      <c r="N89" s="69">
        <f t="shared" si="35"/>
        <v>0</v>
      </c>
      <c r="O89" s="69">
        <f t="shared" si="36"/>
        <v>0</v>
      </c>
      <c r="P89" s="69">
        <f t="shared" si="37"/>
        <v>0</v>
      </c>
      <c r="Q89" s="69">
        <f t="shared" si="38"/>
        <v>0</v>
      </c>
      <c r="R89" s="69">
        <f t="shared" si="38"/>
        <v>0</v>
      </c>
      <c r="T89" s="498"/>
    </row>
    <row r="90" spans="4:20" ht="15" customHeight="1" x14ac:dyDescent="0.2">
      <c r="D90" s="498" t="str">
        <f t="shared" si="19"/>
        <v>…</v>
      </c>
      <c r="E90" s="69">
        <f t="shared" si="20"/>
        <v>0</v>
      </c>
      <c r="F90" s="69">
        <f t="shared" si="21"/>
        <v>0</v>
      </c>
      <c r="G90" s="69">
        <f t="shared" si="22"/>
        <v>0</v>
      </c>
      <c r="H90" s="69">
        <f t="shared" si="23"/>
        <v>0</v>
      </c>
      <c r="I90" s="69">
        <f t="shared" si="24"/>
        <v>0</v>
      </c>
      <c r="J90" s="69">
        <f t="shared" si="27"/>
        <v>0</v>
      </c>
      <c r="L90" s="498" t="str">
        <f t="shared" si="25"/>
        <v>…</v>
      </c>
      <c r="M90" s="69">
        <f t="shared" si="34"/>
        <v>0</v>
      </c>
      <c r="N90" s="69">
        <f t="shared" si="35"/>
        <v>0</v>
      </c>
      <c r="O90" s="69">
        <f t="shared" si="36"/>
        <v>0</v>
      </c>
      <c r="P90" s="69">
        <f t="shared" si="37"/>
        <v>0</v>
      </c>
      <c r="Q90" s="69">
        <f t="shared" si="38"/>
        <v>0</v>
      </c>
      <c r="R90" s="69">
        <f t="shared" si="38"/>
        <v>0</v>
      </c>
      <c r="T90" s="498"/>
    </row>
    <row r="91" spans="4:20" ht="15" customHeight="1" x14ac:dyDescent="0.2">
      <c r="D91" s="498" t="str">
        <f t="shared" si="19"/>
        <v>…</v>
      </c>
      <c r="E91" s="69">
        <f t="shared" si="20"/>
        <v>0</v>
      </c>
      <c r="F91" s="69">
        <f t="shared" si="21"/>
        <v>0</v>
      </c>
      <c r="G91" s="69">
        <f t="shared" si="22"/>
        <v>0</v>
      </c>
      <c r="H91" s="69">
        <f t="shared" si="23"/>
        <v>0</v>
      </c>
      <c r="I91" s="69">
        <f t="shared" si="24"/>
        <v>0</v>
      </c>
      <c r="J91" s="69">
        <f t="shared" si="27"/>
        <v>0</v>
      </c>
      <c r="L91" s="498" t="str">
        <f t="shared" si="25"/>
        <v>…</v>
      </c>
      <c r="M91" s="69">
        <f t="shared" si="34"/>
        <v>0</v>
      </c>
      <c r="N91" s="69">
        <f t="shared" si="35"/>
        <v>0</v>
      </c>
      <c r="O91" s="69">
        <f t="shared" si="36"/>
        <v>0</v>
      </c>
      <c r="P91" s="69">
        <f t="shared" si="37"/>
        <v>0</v>
      </c>
      <c r="Q91" s="69">
        <f t="shared" si="38"/>
        <v>0</v>
      </c>
      <c r="R91" s="69">
        <f t="shared" si="38"/>
        <v>0</v>
      </c>
      <c r="T91" s="498"/>
    </row>
    <row r="92" spans="4:20" ht="15" customHeight="1" x14ac:dyDescent="0.2">
      <c r="D92" s="498" t="str">
        <f t="shared" si="19"/>
        <v>…</v>
      </c>
      <c r="E92" s="69">
        <f t="shared" si="20"/>
        <v>0</v>
      </c>
      <c r="F92" s="69">
        <f t="shared" si="21"/>
        <v>0</v>
      </c>
      <c r="G92" s="69">
        <f t="shared" si="22"/>
        <v>0</v>
      </c>
      <c r="H92" s="69">
        <f t="shared" si="23"/>
        <v>0</v>
      </c>
      <c r="I92" s="69">
        <f t="shared" si="24"/>
        <v>0</v>
      </c>
      <c r="J92" s="69">
        <f t="shared" si="27"/>
        <v>0</v>
      </c>
      <c r="L92" s="498" t="str">
        <f t="shared" si="25"/>
        <v>…</v>
      </c>
      <c r="M92" s="69">
        <f t="shared" si="34"/>
        <v>0</v>
      </c>
      <c r="N92" s="69">
        <f t="shared" si="35"/>
        <v>0</v>
      </c>
      <c r="O92" s="69">
        <f t="shared" si="36"/>
        <v>0</v>
      </c>
      <c r="P92" s="69">
        <f t="shared" si="37"/>
        <v>0</v>
      </c>
      <c r="Q92" s="69">
        <f t="shared" si="38"/>
        <v>0</v>
      </c>
      <c r="R92" s="69">
        <f t="shared" si="38"/>
        <v>0</v>
      </c>
      <c r="T92" s="498"/>
    </row>
    <row r="93" spans="4:20" ht="15" customHeight="1" x14ac:dyDescent="0.2">
      <c r="D93" s="498" t="str">
        <f t="shared" si="19"/>
        <v>…</v>
      </c>
      <c r="E93" s="69">
        <f t="shared" si="20"/>
        <v>0</v>
      </c>
      <c r="F93" s="69">
        <f t="shared" si="21"/>
        <v>0</v>
      </c>
      <c r="G93" s="69">
        <f t="shared" si="22"/>
        <v>0</v>
      </c>
      <c r="H93" s="69">
        <f t="shared" si="23"/>
        <v>0</v>
      </c>
      <c r="I93" s="69">
        <f t="shared" si="24"/>
        <v>0</v>
      </c>
      <c r="J93" s="69">
        <f t="shared" si="27"/>
        <v>0</v>
      </c>
      <c r="L93" s="498" t="str">
        <f t="shared" si="25"/>
        <v>…</v>
      </c>
      <c r="M93" s="69">
        <f t="shared" si="34"/>
        <v>0</v>
      </c>
      <c r="N93" s="69">
        <f t="shared" si="35"/>
        <v>0</v>
      </c>
      <c r="O93" s="69">
        <f t="shared" si="36"/>
        <v>0</v>
      </c>
      <c r="P93" s="69">
        <f t="shared" si="37"/>
        <v>0</v>
      </c>
      <c r="Q93" s="69">
        <f t="shared" si="38"/>
        <v>0</v>
      </c>
      <c r="R93" s="69">
        <f t="shared" si="38"/>
        <v>0</v>
      </c>
      <c r="T93" s="498"/>
    </row>
    <row r="94" spans="4:20" ht="15" customHeight="1" x14ac:dyDescent="0.2">
      <c r="D94" s="498" t="str">
        <f t="shared" ref="D94:D102" si="39">IF(D51="","",D51)</f>
        <v>…</v>
      </c>
      <c r="E94" s="69">
        <f t="shared" si="20"/>
        <v>0</v>
      </c>
      <c r="F94" s="69">
        <f t="shared" si="21"/>
        <v>0</v>
      </c>
      <c r="G94" s="69">
        <f t="shared" si="22"/>
        <v>0</v>
      </c>
      <c r="H94" s="69">
        <f t="shared" si="23"/>
        <v>0</v>
      </c>
      <c r="I94" s="69">
        <f t="shared" si="24"/>
        <v>0</v>
      </c>
      <c r="J94" s="69">
        <f t="shared" si="27"/>
        <v>0</v>
      </c>
      <c r="L94" s="498" t="str">
        <f t="shared" si="25"/>
        <v>…</v>
      </c>
      <c r="M94" s="69">
        <f t="shared" si="34"/>
        <v>0</v>
      </c>
      <c r="N94" s="69">
        <f t="shared" si="35"/>
        <v>0</v>
      </c>
      <c r="O94" s="69">
        <f t="shared" si="36"/>
        <v>0</v>
      </c>
      <c r="P94" s="69">
        <f t="shared" si="37"/>
        <v>0</v>
      </c>
      <c r="Q94" s="69">
        <f t="shared" si="38"/>
        <v>0</v>
      </c>
      <c r="R94" s="69">
        <f t="shared" si="38"/>
        <v>0</v>
      </c>
      <c r="T94" s="498"/>
    </row>
    <row r="95" spans="4:20" ht="15" customHeight="1" x14ac:dyDescent="0.2">
      <c r="D95" s="498" t="str">
        <f t="shared" si="39"/>
        <v>…</v>
      </c>
      <c r="E95" s="69">
        <f t="shared" ref="E95:E102" si="40">SUM(E52)</f>
        <v>0</v>
      </c>
      <c r="F95" s="69">
        <f t="shared" ref="F95:F102" si="41">SUM(E52:F52)</f>
        <v>0</v>
      </c>
      <c r="G95" s="69">
        <f t="shared" ref="G95:G102" si="42">SUM(E52:G52)</f>
        <v>0</v>
      </c>
      <c r="H95" s="69">
        <f t="shared" ref="H95:H102" si="43">SUM(E52:H52)</f>
        <v>0</v>
      </c>
      <c r="I95" s="69">
        <f t="shared" ref="I95:I102" si="44">SUM(E52:I52)</f>
        <v>0</v>
      </c>
      <c r="J95" s="69">
        <f t="shared" si="27"/>
        <v>0</v>
      </c>
      <c r="L95" s="498" t="str">
        <f t="shared" ref="L95:L102" si="45">IF(L52="","",L52)</f>
        <v>…</v>
      </c>
      <c r="M95" s="69">
        <f t="shared" ref="M95:M102" si="46">E95</f>
        <v>0</v>
      </c>
      <c r="N95" s="69">
        <f t="shared" ref="N95:N102" si="47">F95</f>
        <v>0</v>
      </c>
      <c r="O95" s="69">
        <f t="shared" ref="O95:O102" si="48">G95</f>
        <v>0</v>
      </c>
      <c r="P95" s="69">
        <f t="shared" ref="P95:P102" si="49">H95</f>
        <v>0</v>
      </c>
      <c r="Q95" s="69">
        <f t="shared" ref="Q95:R102" si="50">I95</f>
        <v>0</v>
      </c>
      <c r="R95" s="69">
        <f t="shared" si="50"/>
        <v>0</v>
      </c>
      <c r="T95" s="498"/>
    </row>
    <row r="96" spans="4:20" ht="15" customHeight="1" x14ac:dyDescent="0.2">
      <c r="D96" s="498" t="str">
        <f t="shared" si="39"/>
        <v>…</v>
      </c>
      <c r="E96" s="69">
        <f t="shared" si="40"/>
        <v>0</v>
      </c>
      <c r="F96" s="69">
        <f t="shared" si="41"/>
        <v>0</v>
      </c>
      <c r="G96" s="69">
        <f t="shared" si="42"/>
        <v>0</v>
      </c>
      <c r="H96" s="69">
        <f t="shared" si="43"/>
        <v>0</v>
      </c>
      <c r="I96" s="69">
        <f t="shared" si="44"/>
        <v>0</v>
      </c>
      <c r="J96" s="69">
        <f t="shared" si="27"/>
        <v>0</v>
      </c>
      <c r="L96" s="498" t="str">
        <f t="shared" si="45"/>
        <v>…</v>
      </c>
      <c r="M96" s="69">
        <f t="shared" si="46"/>
        <v>0</v>
      </c>
      <c r="N96" s="69">
        <f t="shared" si="47"/>
        <v>0</v>
      </c>
      <c r="O96" s="69">
        <f t="shared" si="48"/>
        <v>0</v>
      </c>
      <c r="P96" s="69">
        <f t="shared" si="49"/>
        <v>0</v>
      </c>
      <c r="Q96" s="69">
        <f t="shared" si="50"/>
        <v>0</v>
      </c>
      <c r="R96" s="69">
        <f t="shared" si="50"/>
        <v>0</v>
      </c>
      <c r="T96" s="498"/>
    </row>
    <row r="97" spans="2:37" ht="15" customHeight="1" x14ac:dyDescent="0.2">
      <c r="D97" s="498" t="str">
        <f t="shared" si="39"/>
        <v>…</v>
      </c>
      <c r="E97" s="69">
        <f t="shared" si="40"/>
        <v>0</v>
      </c>
      <c r="F97" s="69">
        <f t="shared" si="41"/>
        <v>0</v>
      </c>
      <c r="G97" s="69">
        <f t="shared" si="42"/>
        <v>0</v>
      </c>
      <c r="H97" s="69">
        <f t="shared" si="43"/>
        <v>0</v>
      </c>
      <c r="I97" s="69">
        <f t="shared" si="44"/>
        <v>0</v>
      </c>
      <c r="J97" s="69">
        <f t="shared" si="27"/>
        <v>0</v>
      </c>
      <c r="L97" s="498" t="str">
        <f t="shared" si="45"/>
        <v>…</v>
      </c>
      <c r="M97" s="69">
        <f t="shared" si="46"/>
        <v>0</v>
      </c>
      <c r="N97" s="69">
        <f t="shared" si="47"/>
        <v>0</v>
      </c>
      <c r="O97" s="69">
        <f t="shared" si="48"/>
        <v>0</v>
      </c>
      <c r="P97" s="69">
        <f t="shared" si="49"/>
        <v>0</v>
      </c>
      <c r="Q97" s="69">
        <f t="shared" si="50"/>
        <v>0</v>
      </c>
      <c r="R97" s="69">
        <f t="shared" si="50"/>
        <v>0</v>
      </c>
      <c r="T97" s="498"/>
    </row>
    <row r="98" spans="2:37" ht="15" customHeight="1" x14ac:dyDescent="0.2">
      <c r="D98" s="498" t="str">
        <f t="shared" si="39"/>
        <v>…</v>
      </c>
      <c r="E98" s="69">
        <f t="shared" si="40"/>
        <v>0</v>
      </c>
      <c r="F98" s="69">
        <f t="shared" si="41"/>
        <v>0</v>
      </c>
      <c r="G98" s="69">
        <f t="shared" si="42"/>
        <v>0</v>
      </c>
      <c r="H98" s="69">
        <f t="shared" si="43"/>
        <v>0</v>
      </c>
      <c r="I98" s="69">
        <f t="shared" si="44"/>
        <v>0</v>
      </c>
      <c r="J98" s="69">
        <f t="shared" si="27"/>
        <v>0</v>
      </c>
      <c r="L98" s="498" t="str">
        <f t="shared" si="45"/>
        <v>…</v>
      </c>
      <c r="M98" s="69">
        <f t="shared" si="46"/>
        <v>0</v>
      </c>
      <c r="N98" s="69">
        <f t="shared" si="47"/>
        <v>0</v>
      </c>
      <c r="O98" s="69">
        <f t="shared" si="48"/>
        <v>0</v>
      </c>
      <c r="P98" s="69">
        <f t="shared" si="49"/>
        <v>0</v>
      </c>
      <c r="Q98" s="69">
        <f t="shared" si="50"/>
        <v>0</v>
      </c>
      <c r="R98" s="69">
        <f t="shared" si="50"/>
        <v>0</v>
      </c>
      <c r="T98" s="498"/>
    </row>
    <row r="99" spans="2:37" ht="15" customHeight="1" x14ac:dyDescent="0.2">
      <c r="D99" s="498" t="str">
        <f t="shared" si="39"/>
        <v>…</v>
      </c>
      <c r="E99" s="69">
        <f t="shared" si="40"/>
        <v>0</v>
      </c>
      <c r="F99" s="69">
        <f t="shared" si="41"/>
        <v>0</v>
      </c>
      <c r="G99" s="69">
        <f t="shared" si="42"/>
        <v>0</v>
      </c>
      <c r="H99" s="69">
        <f t="shared" si="43"/>
        <v>0</v>
      </c>
      <c r="I99" s="69">
        <f t="shared" si="44"/>
        <v>0</v>
      </c>
      <c r="J99" s="69">
        <f t="shared" si="27"/>
        <v>0</v>
      </c>
      <c r="L99" s="498" t="str">
        <f t="shared" si="45"/>
        <v>…</v>
      </c>
      <c r="M99" s="69">
        <f t="shared" si="46"/>
        <v>0</v>
      </c>
      <c r="N99" s="69">
        <f t="shared" si="47"/>
        <v>0</v>
      </c>
      <c r="O99" s="69">
        <f t="shared" si="48"/>
        <v>0</v>
      </c>
      <c r="P99" s="69">
        <f t="shared" si="49"/>
        <v>0</v>
      </c>
      <c r="Q99" s="69">
        <f t="shared" si="50"/>
        <v>0</v>
      </c>
      <c r="R99" s="69">
        <f t="shared" si="50"/>
        <v>0</v>
      </c>
      <c r="T99" s="498"/>
    </row>
    <row r="100" spans="2:37" ht="15" customHeight="1" x14ac:dyDescent="0.2">
      <c r="D100" s="498" t="str">
        <f t="shared" si="39"/>
        <v>…</v>
      </c>
      <c r="E100" s="69">
        <f t="shared" si="40"/>
        <v>0</v>
      </c>
      <c r="F100" s="69">
        <f t="shared" si="41"/>
        <v>0</v>
      </c>
      <c r="G100" s="69">
        <f t="shared" si="42"/>
        <v>0</v>
      </c>
      <c r="H100" s="69">
        <f t="shared" si="43"/>
        <v>0</v>
      </c>
      <c r="I100" s="69">
        <f t="shared" si="44"/>
        <v>0</v>
      </c>
      <c r="J100" s="69">
        <f t="shared" si="27"/>
        <v>0</v>
      </c>
      <c r="L100" s="498" t="str">
        <f t="shared" si="45"/>
        <v>…</v>
      </c>
      <c r="M100" s="69">
        <f t="shared" si="46"/>
        <v>0</v>
      </c>
      <c r="N100" s="69">
        <f t="shared" si="47"/>
        <v>0</v>
      </c>
      <c r="O100" s="69">
        <f t="shared" si="48"/>
        <v>0</v>
      </c>
      <c r="P100" s="69">
        <f t="shared" si="49"/>
        <v>0</v>
      </c>
      <c r="Q100" s="69">
        <f t="shared" si="50"/>
        <v>0</v>
      </c>
      <c r="R100" s="69">
        <f t="shared" si="50"/>
        <v>0</v>
      </c>
      <c r="T100" s="498"/>
    </row>
    <row r="101" spans="2:37" ht="15" customHeight="1" x14ac:dyDescent="0.2">
      <c r="D101" s="498" t="str">
        <f t="shared" si="39"/>
        <v>…</v>
      </c>
      <c r="E101" s="69">
        <f t="shared" si="40"/>
        <v>0</v>
      </c>
      <c r="F101" s="69">
        <f t="shared" si="41"/>
        <v>0</v>
      </c>
      <c r="G101" s="69">
        <f t="shared" si="42"/>
        <v>0</v>
      </c>
      <c r="H101" s="69">
        <f t="shared" si="43"/>
        <v>0</v>
      </c>
      <c r="I101" s="69">
        <f t="shared" si="44"/>
        <v>0</v>
      </c>
      <c r="J101" s="69">
        <f t="shared" si="27"/>
        <v>0</v>
      </c>
      <c r="L101" s="498" t="str">
        <f t="shared" si="45"/>
        <v>…</v>
      </c>
      <c r="M101" s="69">
        <f t="shared" si="46"/>
        <v>0</v>
      </c>
      <c r="N101" s="69">
        <f t="shared" si="47"/>
        <v>0</v>
      </c>
      <c r="O101" s="69">
        <f t="shared" si="48"/>
        <v>0</v>
      </c>
      <c r="P101" s="69">
        <f t="shared" si="49"/>
        <v>0</v>
      </c>
      <c r="Q101" s="69">
        <f t="shared" si="50"/>
        <v>0</v>
      </c>
      <c r="R101" s="69">
        <f t="shared" si="50"/>
        <v>0</v>
      </c>
      <c r="T101" s="498"/>
    </row>
    <row r="102" spans="2:37" ht="15" customHeight="1" x14ac:dyDescent="0.2">
      <c r="D102" s="498" t="str">
        <f t="shared" si="39"/>
        <v>…</v>
      </c>
      <c r="E102" s="69">
        <f t="shared" si="40"/>
        <v>0</v>
      </c>
      <c r="F102" s="69">
        <f t="shared" si="41"/>
        <v>0</v>
      </c>
      <c r="G102" s="69">
        <f t="shared" si="42"/>
        <v>0</v>
      </c>
      <c r="H102" s="69">
        <f t="shared" si="43"/>
        <v>0</v>
      </c>
      <c r="I102" s="69">
        <f t="shared" si="44"/>
        <v>0</v>
      </c>
      <c r="J102" s="69">
        <f t="shared" si="27"/>
        <v>0</v>
      </c>
      <c r="L102" s="498" t="str">
        <f t="shared" si="45"/>
        <v>…</v>
      </c>
      <c r="M102" s="69">
        <f t="shared" si="46"/>
        <v>0</v>
      </c>
      <c r="N102" s="69">
        <f t="shared" si="47"/>
        <v>0</v>
      </c>
      <c r="O102" s="69">
        <f t="shared" si="48"/>
        <v>0</v>
      </c>
      <c r="P102" s="69">
        <f t="shared" si="49"/>
        <v>0</v>
      </c>
      <c r="Q102" s="69">
        <f t="shared" si="50"/>
        <v>0</v>
      </c>
      <c r="R102" s="69">
        <f t="shared" si="50"/>
        <v>0</v>
      </c>
      <c r="T102" s="498"/>
    </row>
    <row r="103" spans="2:37" ht="15" customHeight="1" x14ac:dyDescent="0.2">
      <c r="D103" s="498" t="str">
        <f>IF(D60="","",D60)</f>
        <v>…</v>
      </c>
      <c r="E103" s="69">
        <f>SUM(E60)</f>
        <v>0</v>
      </c>
      <c r="F103" s="69">
        <f>SUM(E60:F60)</f>
        <v>0</v>
      </c>
      <c r="G103" s="69">
        <f>SUM(E60:G60)</f>
        <v>0</v>
      </c>
      <c r="H103" s="69">
        <f>SUM(E60:H60)</f>
        <v>0</v>
      </c>
      <c r="I103" s="69">
        <f>SUM(E60:I60)</f>
        <v>0</v>
      </c>
      <c r="J103" s="69">
        <f t="shared" si="27"/>
        <v>0</v>
      </c>
      <c r="L103" s="498" t="str">
        <f>IF(L60="","",L60)</f>
        <v>…</v>
      </c>
      <c r="M103" s="69">
        <f t="shared" si="28"/>
        <v>0</v>
      </c>
      <c r="N103" s="69">
        <f t="shared" ref="N103:R104" si="51">F103</f>
        <v>0</v>
      </c>
      <c r="O103" s="69">
        <f t="shared" si="51"/>
        <v>0</v>
      </c>
      <c r="P103" s="69">
        <f t="shared" si="51"/>
        <v>0</v>
      </c>
      <c r="Q103" s="69">
        <f t="shared" si="51"/>
        <v>0</v>
      </c>
      <c r="R103" s="69">
        <f t="shared" si="51"/>
        <v>0</v>
      </c>
      <c r="T103" s="498"/>
    </row>
    <row r="104" spans="2:37" ht="15" customHeight="1" x14ac:dyDescent="0.2">
      <c r="B104" s="69"/>
      <c r="C104" s="69"/>
      <c r="D104" s="69"/>
      <c r="E104" s="489">
        <f t="shared" ref="E104:J104" si="52">SUM(E66:E103)</f>
        <v>0</v>
      </c>
      <c r="F104" s="489">
        <f t="shared" si="52"/>
        <v>0</v>
      </c>
      <c r="G104" s="489">
        <f t="shared" si="52"/>
        <v>0</v>
      </c>
      <c r="H104" s="489">
        <f t="shared" si="52"/>
        <v>0</v>
      </c>
      <c r="I104" s="489">
        <f t="shared" si="52"/>
        <v>0</v>
      </c>
      <c r="J104" s="537">
        <f t="shared" si="52"/>
        <v>0</v>
      </c>
      <c r="K104" s="69"/>
      <c r="L104" s="69"/>
      <c r="M104" s="489">
        <f t="shared" si="28"/>
        <v>0</v>
      </c>
      <c r="N104" s="489">
        <f t="shared" si="51"/>
        <v>0</v>
      </c>
      <c r="O104" s="489">
        <f t="shared" si="51"/>
        <v>0</v>
      </c>
      <c r="P104" s="489">
        <f t="shared" si="51"/>
        <v>0</v>
      </c>
      <c r="Q104" s="489">
        <f t="shared" si="51"/>
        <v>0</v>
      </c>
      <c r="R104" s="537">
        <f t="shared" si="51"/>
        <v>0</v>
      </c>
    </row>
    <row r="105" spans="2:37" ht="15" customHeight="1" x14ac:dyDescent="0.2">
      <c r="B105" s="69"/>
      <c r="C105" s="69"/>
      <c r="D105" s="69"/>
      <c r="E105" s="505"/>
      <c r="F105" s="505"/>
      <c r="G105" s="505"/>
      <c r="H105" s="505"/>
      <c r="I105" s="505"/>
      <c r="J105" s="537"/>
      <c r="K105" s="69"/>
      <c r="L105" s="69"/>
      <c r="M105" s="505"/>
      <c r="N105" s="505"/>
      <c r="O105" s="505"/>
      <c r="P105" s="505"/>
      <c r="Q105" s="505"/>
      <c r="R105" s="537"/>
    </row>
    <row r="106" spans="2:37" ht="15" customHeight="1" x14ac:dyDescent="0.2">
      <c r="B106" s="826" t="s">
        <v>800</v>
      </c>
      <c r="C106" s="826"/>
      <c r="D106" s="826"/>
      <c r="E106" s="826"/>
      <c r="F106" s="826"/>
      <c r="G106" s="826"/>
      <c r="H106" s="826"/>
      <c r="I106" s="826"/>
      <c r="J106" s="826"/>
      <c r="K106" s="826"/>
      <c r="L106" s="826"/>
      <c r="M106" s="826"/>
      <c r="N106" s="826"/>
      <c r="O106" s="826"/>
      <c r="P106" s="826"/>
      <c r="Q106" s="826"/>
      <c r="R106" s="826"/>
      <c r="U106" s="826" t="s">
        <v>800</v>
      </c>
      <c r="V106" s="826"/>
      <c r="W106" s="826"/>
      <c r="X106" s="826"/>
      <c r="Y106" s="826"/>
      <c r="Z106" s="826"/>
      <c r="AA106" s="826"/>
      <c r="AB106" s="826"/>
      <c r="AC106" s="826"/>
      <c r="AD106" s="826"/>
      <c r="AE106" s="826"/>
      <c r="AF106" s="826"/>
      <c r="AG106" s="826"/>
      <c r="AH106" s="826"/>
      <c r="AI106" s="826"/>
      <c r="AJ106" s="826"/>
      <c r="AK106" s="826"/>
    </row>
    <row r="107" spans="2:37" ht="15" customHeight="1" x14ac:dyDescent="0.2">
      <c r="B107" s="69"/>
      <c r="C107" s="69"/>
      <c r="D107" s="69"/>
      <c r="E107" s="489"/>
      <c r="F107" s="489"/>
      <c r="G107" s="489"/>
      <c r="H107" s="489"/>
      <c r="I107" s="489"/>
      <c r="J107" s="537"/>
      <c r="K107" s="69"/>
      <c r="L107" s="69"/>
      <c r="M107" s="489"/>
      <c r="N107" s="489"/>
      <c r="O107" s="489"/>
      <c r="P107" s="489"/>
      <c r="Q107" s="489"/>
      <c r="R107" s="537"/>
    </row>
    <row r="108" spans="2:37" ht="15" customHeight="1" x14ac:dyDescent="0.2">
      <c r="B108" s="69"/>
      <c r="C108" s="69"/>
      <c r="D108" s="513" t="s">
        <v>751</v>
      </c>
      <c r="E108" s="514"/>
      <c r="F108" s="514"/>
      <c r="G108" s="514"/>
      <c r="H108" s="514"/>
      <c r="I108" s="514"/>
      <c r="J108" s="514"/>
      <c r="K108" s="514"/>
      <c r="L108" s="513" t="s">
        <v>701</v>
      </c>
      <c r="M108" s="514"/>
      <c r="N108" s="514"/>
      <c r="O108" s="514"/>
      <c r="P108" s="514"/>
      <c r="Q108" s="514"/>
      <c r="R108" s="514"/>
    </row>
    <row r="109" spans="2:37" ht="15" customHeight="1" x14ac:dyDescent="0.2">
      <c r="B109" s="69"/>
      <c r="C109" s="69"/>
      <c r="D109" s="515"/>
      <c r="E109" s="514"/>
      <c r="F109" s="514"/>
      <c r="G109" s="514"/>
      <c r="H109" s="514"/>
      <c r="I109" s="514"/>
      <c r="J109" s="514"/>
      <c r="K109" s="514"/>
      <c r="L109" s="514"/>
      <c r="M109" s="514"/>
      <c r="N109" s="514"/>
      <c r="O109" s="514"/>
      <c r="P109" s="514"/>
      <c r="Q109" s="514"/>
      <c r="R109" s="514"/>
      <c r="V109" s="513" t="s">
        <v>701</v>
      </c>
    </row>
    <row r="110" spans="2:37" ht="15" customHeight="1" x14ac:dyDescent="0.2">
      <c r="B110" s="69"/>
      <c r="C110" s="69"/>
      <c r="D110" s="516"/>
      <c r="E110" s="495">
        <f>'1. Résumé'!$D$5</f>
        <v>2017</v>
      </c>
      <c r="F110" s="495">
        <f>'1. Résumé'!$E$5</f>
        <v>2018</v>
      </c>
      <c r="G110" s="495">
        <f>'1. Résumé'!$F$5</f>
        <v>2019</v>
      </c>
      <c r="H110" s="495">
        <f>'1. Résumé'!$G$5</f>
        <v>2020</v>
      </c>
      <c r="I110" s="495">
        <f>'1. Résumé'!$H$5</f>
        <v>2021</v>
      </c>
      <c r="J110" s="495">
        <f>'1. Résumé'!$I$5</f>
        <v>2022</v>
      </c>
      <c r="K110" s="514"/>
      <c r="L110" s="516"/>
      <c r="M110" s="495">
        <f>'1. Résumé'!$D$5</f>
        <v>2017</v>
      </c>
      <c r="N110" s="495">
        <f>'1. Résumé'!$E$5</f>
        <v>2018</v>
      </c>
      <c r="O110" s="495">
        <f>'1. Résumé'!$F$5</f>
        <v>2019</v>
      </c>
      <c r="P110" s="495">
        <f>'1. Résumé'!$G$5</f>
        <v>2020</v>
      </c>
      <c r="Q110" s="495">
        <f>'1. Résumé'!$H$5</f>
        <v>2021</v>
      </c>
      <c r="R110" s="495">
        <f>'1. Résumé'!$I$5</f>
        <v>2022</v>
      </c>
      <c r="T110" s="64"/>
    </row>
    <row r="111" spans="2:37" ht="15" customHeight="1" x14ac:dyDescent="0.2">
      <c r="B111" s="69"/>
      <c r="C111" s="69"/>
      <c r="D111" s="616" t="s">
        <v>796</v>
      </c>
      <c r="E111" s="515">
        <f>SUMIFS('Données de base'!$C$168:$C$203,'Données de base'!$B$168:$B$203,$D111,'Données de base'!$T$168:$T$203,$E$110)+SUMIFS('Données de base'!$M$168:$M$203,'Données de base'!$L$168:$L$203,$D111,'Données de base'!$U$168:$U$203,$E$110)</f>
        <v>0</v>
      </c>
      <c r="F111" s="515">
        <f>SUMIFS('Données de base'!$C$168:$C$203,'Données de base'!$B$168:$B$203,$D111,'Données de base'!$T$168:$T$203,$F$110)+SUMIFS('Données de base'!$M$168:$M$203,'Données de base'!$L$168:$L$203,$D111,'Données de base'!$U$168:$U$203,$F$110)</f>
        <v>0</v>
      </c>
      <c r="G111" s="515">
        <f>SUMIFS('Données de base'!$C$168:$C$203,'Données de base'!$B$168:$B$203,$D111,'Données de base'!$T$168:$T$203,$G$110)+SUMIFS('Données de base'!$M$168:$M$203,'Données de base'!$L$168:$L$203,$D111,'Données de base'!$U$168:$U$203,$G$110)</f>
        <v>0</v>
      </c>
      <c r="H111" s="515">
        <f>SUMIFS('Données de base'!$C$168:$C$203,'Données de base'!$B$168:$B$203,$D111,'Données de base'!$T$168:$T$203,$H$110)+SUMIFS('Données de base'!$M$168:$M$203,'Données de base'!$L$168:$L$203,$D111,'Données de base'!$U$168:$U$203,$H$110)</f>
        <v>0</v>
      </c>
      <c r="I111" s="515">
        <f>SUMIFS('Données de base'!$C$168:$C$203,'Données de base'!$B$168:$B$203,$D111,'Données de base'!$T$168:$T$203,$I$110)+SUMIFS('Données de base'!$M$168:$M$203,'Données de base'!$L$168:$L$203,$D111,'Données de base'!$U$168:$U$203,$I$110)</f>
        <v>0</v>
      </c>
      <c r="J111" s="515">
        <f>SUMIFS('Données de base'!$C$168:$C$203,'Données de base'!$B$168:$B$203,$D111,'Données de base'!$T$168:$T$203,$J$110)+SUMIFS('Données de base'!$M$168:$M$203,'Données de base'!$L$168:$L$203,$D111,'Données de base'!$U$168:$U$203,$J$110)</f>
        <v>0</v>
      </c>
      <c r="K111" s="514"/>
      <c r="L111" s="517" t="str">
        <f t="shared" ref="L111:R118" si="53">D111</f>
        <v>Opération</v>
      </c>
      <c r="M111" s="515">
        <f t="shared" si="53"/>
        <v>0</v>
      </c>
      <c r="N111" s="515">
        <f t="shared" si="53"/>
        <v>0</v>
      </c>
      <c r="O111" s="515">
        <f t="shared" si="53"/>
        <v>0</v>
      </c>
      <c r="P111" s="515">
        <f t="shared" si="53"/>
        <v>0</v>
      </c>
      <c r="Q111" s="515">
        <f t="shared" si="53"/>
        <v>0</v>
      </c>
      <c r="R111" s="515">
        <f t="shared" si="53"/>
        <v>0</v>
      </c>
      <c r="T111" s="498"/>
    </row>
    <row r="112" spans="2:37" ht="15" customHeight="1" x14ac:dyDescent="0.2">
      <c r="B112" s="69"/>
      <c r="C112" s="69"/>
      <c r="D112" s="616" t="s">
        <v>798</v>
      </c>
      <c r="E112" s="515">
        <f>SUMIFS('Données de base'!$C$168:$C$203,'Données de base'!$B$168:$B$203,$D112,'Données de base'!$T$168:$T$203,$E$110)+SUMIFS('Données de base'!$M$168:$M$203,'Données de base'!$L$168:$L$203,$D112,'Données de base'!$U$168:$U$203,$E$110)</f>
        <v>0</v>
      </c>
      <c r="F112" s="515">
        <f>SUMIFS('Données de base'!$C$168:$C$203,'Données de base'!$B$168:$B$203,$D112,'Données de base'!$T$168:$T$203,$F$110)+SUMIFS('Données de base'!$M$168:$M$203,'Données de base'!$L$168:$L$203,$D112,'Données de base'!$U$168:$U$203,$F$110)</f>
        <v>0</v>
      </c>
      <c r="G112" s="515">
        <f>SUMIFS('Données de base'!$C$168:$C$203,'Données de base'!$B$168:$B$203,$D112,'Données de base'!$T$168:$T$203,$G$110)+SUMIFS('Données de base'!$M$168:$M$203,'Données de base'!$L$168:$L$203,$D112,'Données de base'!$U$168:$U$203,$G$110)</f>
        <v>0</v>
      </c>
      <c r="H112" s="515">
        <f>SUMIFS('Données de base'!$C$168:$C$203,'Données de base'!$B$168:$B$203,$D112,'Données de base'!$T$168:$T$203,$H$110)+SUMIFS('Données de base'!$M$168:$M$203,'Données de base'!$L$168:$L$203,$D112,'Données de base'!$U$168:$U$203,$H$110)</f>
        <v>0</v>
      </c>
      <c r="I112" s="515">
        <f>SUMIFS('Données de base'!$C$168:$C$203,'Données de base'!$B$168:$B$203,$D112,'Données de base'!$T$168:$T$203,$I$110)+SUMIFS('Données de base'!$M$168:$M$203,'Données de base'!$L$168:$L$203,$D112,'Données de base'!$U$168:$U$203,$I$110)</f>
        <v>0</v>
      </c>
      <c r="J112" s="515">
        <f>SUMIFS('Données de base'!$C$168:$C$203,'Données de base'!$B$168:$B$203,$D112,'Données de base'!$T$168:$T$203,$J$110)+SUMIFS('Données de base'!$M$168:$M$203,'Données de base'!$L$168:$L$203,$D112,'Données de base'!$U$168:$U$203,$J$110)</f>
        <v>0</v>
      </c>
      <c r="K112" s="514"/>
      <c r="L112" s="517" t="str">
        <f t="shared" si="53"/>
        <v>Finance</v>
      </c>
      <c r="M112" s="515">
        <f t="shared" si="53"/>
        <v>0</v>
      </c>
      <c r="N112" s="515">
        <f t="shared" si="53"/>
        <v>0</v>
      </c>
      <c r="O112" s="515">
        <f t="shared" si="53"/>
        <v>0</v>
      </c>
      <c r="P112" s="515">
        <f t="shared" si="53"/>
        <v>0</v>
      </c>
      <c r="Q112" s="515">
        <f t="shared" si="53"/>
        <v>0</v>
      </c>
      <c r="R112" s="515">
        <f t="shared" si="53"/>
        <v>0</v>
      </c>
      <c r="T112" s="498"/>
    </row>
    <row r="113" spans="2:20" ht="15" customHeight="1" x14ac:dyDescent="0.2">
      <c r="B113" s="69"/>
      <c r="C113" s="69"/>
      <c r="D113" s="616" t="s">
        <v>799</v>
      </c>
      <c r="E113" s="515">
        <f>SUMIFS('Données de base'!$C$168:$C$203,'Données de base'!$B$168:$B$203,$D113,'Données de base'!$T$168:$T$203,$E$110)+SUMIFS('Données de base'!$M$168:$M$203,'Données de base'!$L$168:$L$203,$D113,'Données de base'!$U$168:$U$203,$E$110)</f>
        <v>0</v>
      </c>
      <c r="F113" s="515">
        <f>SUMIFS('Données de base'!$C$168:$C$203,'Données de base'!$B$168:$B$203,$D113,'Données de base'!$T$168:$T$203,$F$110)+SUMIFS('Données de base'!$M$168:$M$203,'Données de base'!$L$168:$L$203,$D113,'Données de base'!$U$168:$U$203,$F$110)</f>
        <v>0</v>
      </c>
      <c r="G113" s="515">
        <f>SUMIFS('Données de base'!$C$168:$C$203,'Données de base'!$B$168:$B$203,$D113,'Données de base'!$T$168:$T$203,$G$110)+SUMIFS('Données de base'!$M$168:$M$203,'Données de base'!$L$168:$L$203,$D113,'Données de base'!$U$168:$U$203,$G$110)</f>
        <v>0</v>
      </c>
      <c r="H113" s="515">
        <f>SUMIFS('Données de base'!$C$168:$C$203,'Données de base'!$B$168:$B$203,$D113,'Données de base'!$T$168:$T$203,$H$110)+SUMIFS('Données de base'!$M$168:$M$203,'Données de base'!$L$168:$L$203,$D113,'Données de base'!$U$168:$U$203,$H$110)</f>
        <v>0</v>
      </c>
      <c r="I113" s="515">
        <f>SUMIFS('Données de base'!$C$168:$C$203,'Données de base'!$B$168:$B$203,$D113,'Données de base'!$T$168:$T$203,$I$110)+SUMIFS('Données de base'!$M$168:$M$203,'Données de base'!$L$168:$L$203,$D113,'Données de base'!$U$168:$U$203,$I$110)</f>
        <v>0</v>
      </c>
      <c r="J113" s="515">
        <f>SUMIFS('Données de base'!$C$168:$C$203,'Données de base'!$B$168:$B$203,$D113,'Données de base'!$T$168:$T$203,$J$110)+SUMIFS('Données de base'!$M$168:$M$203,'Données de base'!$L$168:$L$203,$D113,'Données de base'!$U$168:$U$203,$J$110)</f>
        <v>0</v>
      </c>
      <c r="K113" s="514"/>
      <c r="L113" s="517" t="str">
        <f t="shared" si="53"/>
        <v>IT</v>
      </c>
      <c r="M113" s="515">
        <f t="shared" si="53"/>
        <v>0</v>
      </c>
      <c r="N113" s="515">
        <f t="shared" si="53"/>
        <v>0</v>
      </c>
      <c r="O113" s="515">
        <f t="shared" si="53"/>
        <v>0</v>
      </c>
      <c r="P113" s="515">
        <f t="shared" si="53"/>
        <v>0</v>
      </c>
      <c r="Q113" s="515">
        <f t="shared" si="53"/>
        <v>0</v>
      </c>
      <c r="R113" s="515">
        <f t="shared" si="53"/>
        <v>0</v>
      </c>
      <c r="T113" s="498"/>
    </row>
    <row r="114" spans="2:20" ht="15" customHeight="1" x14ac:dyDescent="0.2">
      <c r="B114" s="69"/>
      <c r="C114" s="69"/>
      <c r="D114" s="616" t="s">
        <v>797</v>
      </c>
      <c r="E114" s="515">
        <f>SUMIFS('Données de base'!$C$168:$C$203,'Données de base'!$B$168:$B$203,$D114,'Données de base'!$T$168:$T$203,$E$110)+SUMIFS('Données de base'!$M$168:$M$203,'Données de base'!$L$168:$L$203,$D114,'Données de base'!$U$168:$U$203,$E$110)</f>
        <v>0</v>
      </c>
      <c r="F114" s="515">
        <f>SUMIFS('Données de base'!$C$168:$C$203,'Données de base'!$B$168:$B$203,$D114,'Données de base'!$T$168:$T$203,$F$110)+SUMIFS('Données de base'!$M$168:$M$203,'Données de base'!$L$168:$L$203,$D114,'Données de base'!$U$168:$U$203,$F$110)</f>
        <v>0</v>
      </c>
      <c r="G114" s="515">
        <f>SUMIFS('Données de base'!$C$168:$C$203,'Données de base'!$B$168:$B$203,$D114,'Données de base'!$T$168:$T$203,$G$110)+SUMIFS('Données de base'!$M$168:$M$203,'Données de base'!$L$168:$L$203,$D114,'Données de base'!$U$168:$U$203,$G$110)</f>
        <v>0</v>
      </c>
      <c r="H114" s="515">
        <f>SUMIFS('Données de base'!$C$168:$C$203,'Données de base'!$B$168:$B$203,$D114,'Données de base'!$T$168:$T$203,$H$110)+SUMIFS('Données de base'!$M$168:$M$203,'Données de base'!$L$168:$L$203,$D114,'Données de base'!$U$168:$U$203,$H$110)</f>
        <v>0</v>
      </c>
      <c r="I114" s="515">
        <f>SUMIFS('Données de base'!$C$168:$C$203,'Données de base'!$B$168:$B$203,$D114,'Données de base'!$T$168:$T$203,$I$110)+SUMIFS('Données de base'!$M$168:$M$203,'Données de base'!$L$168:$L$203,$D114,'Données de base'!$U$168:$U$203,$I$110)</f>
        <v>0</v>
      </c>
      <c r="J114" s="515">
        <f>SUMIFS('Données de base'!$C$168:$C$203,'Données de base'!$B$168:$B$203,$D114,'Données de base'!$T$168:$T$203,$J$110)+SUMIFS('Données de base'!$M$168:$M$203,'Données de base'!$L$168:$L$203,$D114,'Données de base'!$U$168:$U$203,$J$110)</f>
        <v>0</v>
      </c>
      <c r="K114" s="514"/>
      <c r="L114" s="517" t="str">
        <f t="shared" si="53"/>
        <v>Commerce</v>
      </c>
      <c r="M114" s="515">
        <f t="shared" si="53"/>
        <v>0</v>
      </c>
      <c r="N114" s="515">
        <f t="shared" si="53"/>
        <v>0</v>
      </c>
      <c r="O114" s="515">
        <f t="shared" si="53"/>
        <v>0</v>
      </c>
      <c r="P114" s="515">
        <f t="shared" si="53"/>
        <v>0</v>
      </c>
      <c r="Q114" s="515">
        <f t="shared" si="53"/>
        <v>0</v>
      </c>
      <c r="R114" s="515">
        <f t="shared" si="53"/>
        <v>0</v>
      </c>
      <c r="T114" s="498"/>
    </row>
    <row r="115" spans="2:20" ht="15" customHeight="1" x14ac:dyDescent="0.2">
      <c r="B115" s="69"/>
      <c r="C115" s="69"/>
      <c r="D115" s="616"/>
      <c r="E115" s="515">
        <f>SUMIFS('Données de base'!$C$168:$C$203,'Données de base'!$B$168:$B$203,$D115,'Données de base'!$T$168:$T$203,$E$110)+SUMIFS('Données de base'!$M$168:$M$203,'Données de base'!$L$168:$L$203,$D115,'Données de base'!$U$168:$U$203,$E$110)</f>
        <v>0</v>
      </c>
      <c r="F115" s="515">
        <f>SUMIFS('Données de base'!$C$168:$C$203,'Données de base'!$B$168:$B$203,$D115,'Données de base'!$T$168:$T$203,$F$110)+SUMIFS('Données de base'!$M$168:$M$203,'Données de base'!$L$168:$L$203,$D115,'Données de base'!$U$168:$U$203,$F$110)</f>
        <v>0</v>
      </c>
      <c r="G115" s="515">
        <f>SUMIFS('Données de base'!$C$168:$C$203,'Données de base'!$B$168:$B$203,$D115,'Données de base'!$T$168:$T$203,$G$110)+SUMIFS('Données de base'!$M$168:$M$203,'Données de base'!$L$168:$L$203,$D115,'Données de base'!$U$168:$U$203,$G$110)</f>
        <v>0</v>
      </c>
      <c r="H115" s="515">
        <f>SUMIFS('Données de base'!$C$168:$C$203,'Données de base'!$B$168:$B$203,$D115,'Données de base'!$T$168:$T$203,$H$110)+SUMIFS('Données de base'!$M$168:$M$203,'Données de base'!$L$168:$L$203,$D115,'Données de base'!$U$168:$U$203,$H$110)</f>
        <v>0</v>
      </c>
      <c r="I115" s="515">
        <f>SUMIFS('Données de base'!$C$168:$C$203,'Données de base'!$B$168:$B$203,$D115,'Données de base'!$T$168:$T$203,$I$110)+SUMIFS('Données de base'!$M$168:$M$203,'Données de base'!$L$168:$L$203,$D115,'Données de base'!$U$168:$U$203,$I$110)</f>
        <v>0</v>
      </c>
      <c r="J115" s="515">
        <f>SUMIFS('Données de base'!$C$168:$C$203,'Données de base'!$B$168:$B$203,$D115,'Données de base'!$T$168:$T$203,$J$110)+SUMIFS('Données de base'!$M$168:$M$203,'Données de base'!$L$168:$L$203,$D115,'Données de base'!$U$168:$U$203,$J$110)</f>
        <v>0</v>
      </c>
      <c r="K115" s="514"/>
      <c r="L115" s="517">
        <f t="shared" si="53"/>
        <v>0</v>
      </c>
      <c r="M115" s="515">
        <f t="shared" si="53"/>
        <v>0</v>
      </c>
      <c r="N115" s="515">
        <f t="shared" si="53"/>
        <v>0</v>
      </c>
      <c r="O115" s="515">
        <f t="shared" si="53"/>
        <v>0</v>
      </c>
      <c r="P115" s="515">
        <f t="shared" si="53"/>
        <v>0</v>
      </c>
      <c r="Q115" s="515">
        <f t="shared" si="53"/>
        <v>0</v>
      </c>
      <c r="R115" s="515">
        <f t="shared" si="53"/>
        <v>0</v>
      </c>
      <c r="T115" s="498"/>
    </row>
    <row r="116" spans="2:20" ht="15" customHeight="1" x14ac:dyDescent="0.2">
      <c r="B116" s="69"/>
      <c r="C116" s="69"/>
      <c r="D116" s="616"/>
      <c r="E116" s="515">
        <f>SUMIFS('Données de base'!$C$168:$C$203,'Données de base'!$B$168:$B$203,$D116,'Données de base'!$T$168:$T$203,$E$110)+SUMIFS('Données de base'!$M$168:$M$203,'Données de base'!$L$168:$L$203,$D116,'Données de base'!$U$168:$U$203,$E$110)</f>
        <v>0</v>
      </c>
      <c r="F116" s="515">
        <f>SUMIFS('Données de base'!$C$168:$C$203,'Données de base'!$B$168:$B$203,$D116,'Données de base'!$T$168:$T$203,$F$110)+SUMIFS('Données de base'!$M$168:$M$203,'Données de base'!$L$168:$L$203,$D116,'Données de base'!$U$168:$U$203,$F$110)</f>
        <v>0</v>
      </c>
      <c r="G116" s="515">
        <f>SUMIFS('Données de base'!$C$168:$C$203,'Données de base'!$B$168:$B$203,$D116,'Données de base'!$T$168:$T$203,$G$110)+SUMIFS('Données de base'!$M$168:$M$203,'Données de base'!$L$168:$L$203,$D116,'Données de base'!$U$168:$U$203,$G$110)</f>
        <v>0</v>
      </c>
      <c r="H116" s="515">
        <f>SUMIFS('Données de base'!$C$168:$C$203,'Données de base'!$B$168:$B$203,$D116,'Données de base'!$T$168:$T$203,$H$110)+SUMIFS('Données de base'!$M$168:$M$203,'Données de base'!$L$168:$L$203,$D116,'Données de base'!$U$168:$U$203,$H$110)</f>
        <v>0</v>
      </c>
      <c r="I116" s="515">
        <f>SUMIFS('Données de base'!$C$168:$C$203,'Données de base'!$B$168:$B$203,$D116,'Données de base'!$T$168:$T$203,$I$110)+SUMIFS('Données de base'!$M$168:$M$203,'Données de base'!$L$168:$L$203,$D116,'Données de base'!$U$168:$U$203,$I$110)</f>
        <v>0</v>
      </c>
      <c r="J116" s="515">
        <f>SUMIFS('Données de base'!$C$168:$C$203,'Données de base'!$B$168:$B$203,$D116,'Données de base'!$T$168:$T$203,$J$110)+SUMIFS('Données de base'!$M$168:$M$203,'Données de base'!$L$168:$L$203,$D116,'Données de base'!$U$168:$U$203,$J$110)</f>
        <v>0</v>
      </c>
      <c r="K116" s="514"/>
      <c r="L116" s="517">
        <f t="shared" si="53"/>
        <v>0</v>
      </c>
      <c r="M116" s="515">
        <f t="shared" si="53"/>
        <v>0</v>
      </c>
      <c r="N116" s="515">
        <f t="shared" si="53"/>
        <v>0</v>
      </c>
      <c r="O116" s="515">
        <f t="shared" si="53"/>
        <v>0</v>
      </c>
      <c r="P116" s="515">
        <f t="shared" si="53"/>
        <v>0</v>
      </c>
      <c r="Q116" s="515">
        <f t="shared" si="53"/>
        <v>0</v>
      </c>
      <c r="R116" s="515">
        <f t="shared" si="53"/>
        <v>0</v>
      </c>
      <c r="T116" s="498"/>
    </row>
    <row r="117" spans="2:20" ht="15" customHeight="1" x14ac:dyDescent="0.2">
      <c r="B117" s="69"/>
      <c r="C117" s="69"/>
      <c r="D117" s="616"/>
      <c r="E117" s="515">
        <f>SUMIFS('Données de base'!$C$168:$C$203,'Données de base'!$B$168:$B$203,$D117,'Données de base'!$T$168:$T$203,$E$110)+SUMIFS('Données de base'!$M$168:$M$203,'Données de base'!$L$168:$L$203,$D117,'Données de base'!$U$168:$U$203,$E$110)</f>
        <v>0</v>
      </c>
      <c r="F117" s="515">
        <f>SUMIFS('Données de base'!$C$168:$C$203,'Données de base'!$B$168:$B$203,$D117,'Données de base'!$T$168:$T$203,$F$110)+SUMIFS('Données de base'!$M$168:$M$203,'Données de base'!$L$168:$L$203,$D117,'Données de base'!$U$168:$U$203,$F$110)</f>
        <v>0</v>
      </c>
      <c r="G117" s="515">
        <f>SUMIFS('Données de base'!$C$168:$C$203,'Données de base'!$B$168:$B$203,$D117,'Données de base'!$T$168:$T$203,$G$110)+SUMIFS('Données de base'!$M$168:$M$203,'Données de base'!$L$168:$L$203,$D117,'Données de base'!$U$168:$U$203,$G$110)</f>
        <v>0</v>
      </c>
      <c r="H117" s="515">
        <f>SUMIFS('Données de base'!$C$168:$C$203,'Données de base'!$B$168:$B$203,$D117,'Données de base'!$T$168:$T$203,$H$110)+SUMIFS('Données de base'!$M$168:$M$203,'Données de base'!$L$168:$L$203,$D117,'Données de base'!$U$168:$U$203,$H$110)</f>
        <v>0</v>
      </c>
      <c r="I117" s="515">
        <f>SUMIFS('Données de base'!$C$168:$C$203,'Données de base'!$B$168:$B$203,$D117,'Données de base'!$T$168:$T$203,$I$110)+SUMIFS('Données de base'!$M$168:$M$203,'Données de base'!$L$168:$L$203,$D117,'Données de base'!$U$168:$U$203,$I$110)</f>
        <v>0</v>
      </c>
      <c r="J117" s="515">
        <f>SUMIFS('Données de base'!$C$168:$C$203,'Données de base'!$B$168:$B$203,$D117,'Données de base'!$T$168:$T$203,$J$110)+SUMIFS('Données de base'!$M$168:$M$203,'Données de base'!$L$168:$L$203,$D117,'Données de base'!$U$168:$U$203,$J$110)</f>
        <v>0</v>
      </c>
      <c r="K117" s="514"/>
      <c r="L117" s="517">
        <f t="shared" si="53"/>
        <v>0</v>
      </c>
      <c r="M117" s="515">
        <f t="shared" si="53"/>
        <v>0</v>
      </c>
      <c r="N117" s="515">
        <f t="shared" si="53"/>
        <v>0</v>
      </c>
      <c r="O117" s="515">
        <f t="shared" si="53"/>
        <v>0</v>
      </c>
      <c r="P117" s="515">
        <f t="shared" si="53"/>
        <v>0</v>
      </c>
      <c r="Q117" s="515">
        <f t="shared" si="53"/>
        <v>0</v>
      </c>
      <c r="R117" s="515">
        <f t="shared" si="53"/>
        <v>0</v>
      </c>
      <c r="T117" s="498"/>
    </row>
    <row r="118" spans="2:20" ht="15" customHeight="1" x14ac:dyDescent="0.2">
      <c r="B118" s="69"/>
      <c r="C118" s="69"/>
      <c r="D118" s="616"/>
      <c r="E118" s="515">
        <f>SUMIFS('Données de base'!$C$168:$C$203,'Données de base'!$B$168:$B$203,$D118,'Données de base'!$T$168:$T$203,$E$110)+SUMIFS('Données de base'!$M$168:$M$203,'Données de base'!$L$168:$L$203,$D118,'Données de base'!$U$168:$U$203,$E$110)</f>
        <v>0</v>
      </c>
      <c r="F118" s="515">
        <f>SUMIFS('Données de base'!$C$168:$C$203,'Données de base'!$B$168:$B$203,$D118,'Données de base'!$T$168:$T$203,$F$110)+SUMIFS('Données de base'!$M$168:$M$203,'Données de base'!$L$168:$L$203,$D118,'Données de base'!$U$168:$U$203,$F$110)</f>
        <v>0</v>
      </c>
      <c r="G118" s="515">
        <f>SUMIFS('Données de base'!$C$168:$C$203,'Données de base'!$B$168:$B$203,$D118,'Données de base'!$T$168:$T$203,$G$110)+SUMIFS('Données de base'!$M$168:$M$203,'Données de base'!$L$168:$L$203,$D118,'Données de base'!$U$168:$U$203,$G$110)</f>
        <v>0</v>
      </c>
      <c r="H118" s="515">
        <f>SUMIFS('Données de base'!$C$168:$C$203,'Données de base'!$B$168:$B$203,$D118,'Données de base'!$T$168:$T$203,$H$110)+SUMIFS('Données de base'!$M$168:$M$203,'Données de base'!$L$168:$L$203,$D118,'Données de base'!$U$168:$U$203,$H$110)</f>
        <v>0</v>
      </c>
      <c r="I118" s="515">
        <f>SUMIFS('Données de base'!$C$168:$C$203,'Données de base'!$B$168:$B$203,$D118,'Données de base'!$T$168:$T$203,$I$110)+SUMIFS('Données de base'!$M$168:$M$203,'Données de base'!$L$168:$L$203,$D118,'Données de base'!$U$168:$U$203,$I$110)</f>
        <v>0</v>
      </c>
      <c r="J118" s="515">
        <f>SUMIFS('Données de base'!$C$168:$C$203,'Données de base'!$B$168:$B$203,$D118,'Données de base'!$T$168:$T$203,$J$110)+SUMIFS('Données de base'!$M$168:$M$203,'Données de base'!$L$168:$L$203,$D118,'Données de base'!$U$168:$U$203,$J$110)</f>
        <v>0</v>
      </c>
      <c r="K118" s="514"/>
      <c r="L118" s="517">
        <f t="shared" si="53"/>
        <v>0</v>
      </c>
      <c r="M118" s="515">
        <f t="shared" si="53"/>
        <v>0</v>
      </c>
      <c r="N118" s="515">
        <f t="shared" si="53"/>
        <v>0</v>
      </c>
      <c r="O118" s="515">
        <f t="shared" si="53"/>
        <v>0</v>
      </c>
      <c r="P118" s="515">
        <f t="shared" si="53"/>
        <v>0</v>
      </c>
      <c r="Q118" s="515">
        <f t="shared" si="53"/>
        <v>0</v>
      </c>
      <c r="R118" s="515">
        <f t="shared" si="53"/>
        <v>0</v>
      </c>
      <c r="T118" s="498"/>
    </row>
    <row r="119" spans="2:20" ht="15" customHeight="1" x14ac:dyDescent="0.2">
      <c r="B119" s="69"/>
      <c r="C119" s="69"/>
      <c r="D119" s="517"/>
      <c r="E119" s="519">
        <f t="shared" ref="E119:J119" si="54">SUM(E111:E118)</f>
        <v>0</v>
      </c>
      <c r="F119" s="519">
        <f t="shared" si="54"/>
        <v>0</v>
      </c>
      <c r="G119" s="519">
        <f t="shared" si="54"/>
        <v>0</v>
      </c>
      <c r="H119" s="519">
        <f t="shared" si="54"/>
        <v>0</v>
      </c>
      <c r="I119" s="519">
        <f t="shared" si="54"/>
        <v>0</v>
      </c>
      <c r="J119" s="519">
        <f t="shared" si="54"/>
        <v>0</v>
      </c>
      <c r="K119" s="514"/>
      <c r="L119" s="517"/>
      <c r="M119" s="519">
        <f t="shared" ref="M119:R119" si="55">SUM(M111:M118)</f>
        <v>0</v>
      </c>
      <c r="N119" s="519">
        <f t="shared" si="55"/>
        <v>0</v>
      </c>
      <c r="O119" s="519">
        <f t="shared" si="55"/>
        <v>0</v>
      </c>
      <c r="P119" s="519">
        <f t="shared" si="55"/>
        <v>0</v>
      </c>
      <c r="Q119" s="519">
        <f t="shared" si="55"/>
        <v>0</v>
      </c>
      <c r="R119" s="519">
        <f t="shared" si="55"/>
        <v>0</v>
      </c>
      <c r="T119" s="498"/>
    </row>
    <row r="120" spans="2:20" ht="15" customHeight="1" x14ac:dyDescent="0.2">
      <c r="B120" s="69"/>
      <c r="C120" s="69"/>
      <c r="D120" s="515"/>
      <c r="E120" s="515"/>
      <c r="F120" s="515"/>
      <c r="G120" s="515"/>
      <c r="H120" s="515"/>
      <c r="I120" s="515"/>
      <c r="J120" s="515"/>
      <c r="K120" s="514"/>
      <c r="L120" s="515"/>
      <c r="M120" s="515"/>
      <c r="N120" s="515"/>
      <c r="O120" s="515"/>
      <c r="P120" s="515"/>
      <c r="Q120" s="515"/>
      <c r="R120" s="515"/>
      <c r="T120" s="498"/>
    </row>
    <row r="121" spans="2:20" ht="15" customHeight="1" x14ac:dyDescent="0.2">
      <c r="B121" s="69"/>
      <c r="C121" s="69"/>
      <c r="D121" s="513" t="s">
        <v>702</v>
      </c>
      <c r="E121" s="514"/>
      <c r="F121" s="514"/>
      <c r="G121" s="514"/>
      <c r="H121" s="514"/>
      <c r="I121" s="514"/>
      <c r="J121" s="514"/>
      <c r="K121" s="514"/>
      <c r="L121" s="513" t="s">
        <v>703</v>
      </c>
      <c r="M121" s="514"/>
      <c r="N121" s="514"/>
      <c r="O121" s="514"/>
      <c r="P121" s="514"/>
      <c r="Q121" s="514"/>
      <c r="R121" s="514"/>
      <c r="T121" s="498"/>
    </row>
    <row r="122" spans="2:20" ht="15" customHeight="1" x14ac:dyDescent="0.2">
      <c r="B122" s="69"/>
      <c r="C122" s="69"/>
      <c r="D122" s="515"/>
      <c r="E122" s="514"/>
      <c r="F122" s="514"/>
      <c r="G122" s="514"/>
      <c r="H122" s="514"/>
      <c r="I122" s="514"/>
      <c r="J122" s="514"/>
      <c r="K122" s="514"/>
      <c r="L122" s="514"/>
      <c r="M122" s="514"/>
      <c r="N122" s="514"/>
      <c r="O122" s="514"/>
      <c r="P122" s="514"/>
      <c r="Q122" s="514"/>
      <c r="R122" s="514"/>
      <c r="T122" s="498"/>
    </row>
    <row r="123" spans="2:20" ht="15" customHeight="1" x14ac:dyDescent="0.2">
      <c r="B123" s="69"/>
      <c r="C123" s="69"/>
      <c r="D123" s="516"/>
      <c r="E123" s="495">
        <f>'1. Résumé'!$D$5</f>
        <v>2017</v>
      </c>
      <c r="F123" s="495">
        <f>'1. Résumé'!$E$5</f>
        <v>2018</v>
      </c>
      <c r="G123" s="495">
        <f>'1. Résumé'!$F$5</f>
        <v>2019</v>
      </c>
      <c r="H123" s="495">
        <f>'1. Résumé'!$G$5</f>
        <v>2020</v>
      </c>
      <c r="I123" s="495">
        <f>'1. Résumé'!$H$5</f>
        <v>2021</v>
      </c>
      <c r="J123" s="495">
        <f>'1. Résumé'!$I$5</f>
        <v>2022</v>
      </c>
      <c r="K123" s="514"/>
      <c r="L123" s="516"/>
      <c r="M123" s="495">
        <f>'1. Résumé'!$D$5</f>
        <v>2017</v>
      </c>
      <c r="N123" s="495">
        <f>'1. Résumé'!$E$5</f>
        <v>2018</v>
      </c>
      <c r="O123" s="495">
        <f>'1. Résumé'!$F$5</f>
        <v>2019</v>
      </c>
      <c r="P123" s="495">
        <f>'1. Résumé'!$G$5</f>
        <v>2020</v>
      </c>
      <c r="Q123" s="495">
        <f>'1. Résumé'!$H$5</f>
        <v>2021</v>
      </c>
      <c r="R123" s="495">
        <f>'1. Résumé'!$I$5</f>
        <v>2022</v>
      </c>
      <c r="T123" s="498"/>
    </row>
    <row r="124" spans="2:20" ht="15" customHeight="1" x14ac:dyDescent="0.2">
      <c r="B124" s="69"/>
      <c r="C124" s="69"/>
      <c r="D124" s="517" t="str">
        <f t="shared" ref="D124:D131" si="56">D111</f>
        <v>Opération</v>
      </c>
      <c r="E124" s="515">
        <f t="shared" ref="E124:E131" si="57">SUM(E111)</f>
        <v>0</v>
      </c>
      <c r="F124" s="515">
        <f t="shared" ref="F124:F131" si="58">SUM(E111:F111)</f>
        <v>0</v>
      </c>
      <c r="G124" s="515">
        <f t="shared" ref="G124:G131" si="59">SUM(E111:G111)</f>
        <v>0</v>
      </c>
      <c r="H124" s="515">
        <f t="shared" ref="H124:H131" si="60">SUM(E111:H111)</f>
        <v>0</v>
      </c>
      <c r="I124" s="515">
        <f t="shared" ref="I124:I131" si="61">SUM(E111:I111)</f>
        <v>0</v>
      </c>
      <c r="J124" s="515">
        <f>SUM(E111:J111)</f>
        <v>0</v>
      </c>
      <c r="K124" s="514"/>
      <c r="L124" s="517" t="str">
        <f t="shared" ref="L124:L131" si="62">L111</f>
        <v>Opération</v>
      </c>
      <c r="M124" s="515">
        <f t="shared" ref="M124:R124" si="63">E124</f>
        <v>0</v>
      </c>
      <c r="N124" s="515">
        <f t="shared" si="63"/>
        <v>0</v>
      </c>
      <c r="O124" s="515">
        <f t="shared" si="63"/>
        <v>0</v>
      </c>
      <c r="P124" s="515">
        <f t="shared" si="63"/>
        <v>0</v>
      </c>
      <c r="Q124" s="515">
        <f t="shared" si="63"/>
        <v>0</v>
      </c>
      <c r="R124" s="515">
        <f t="shared" si="63"/>
        <v>0</v>
      </c>
      <c r="T124" s="498"/>
    </row>
    <row r="125" spans="2:20" ht="15" customHeight="1" x14ac:dyDescent="0.2">
      <c r="B125" s="69"/>
      <c r="C125" s="69"/>
      <c r="D125" s="517" t="str">
        <f t="shared" si="56"/>
        <v>Finance</v>
      </c>
      <c r="E125" s="515">
        <f t="shared" si="57"/>
        <v>0</v>
      </c>
      <c r="F125" s="515">
        <f t="shared" si="58"/>
        <v>0</v>
      </c>
      <c r="G125" s="515">
        <f t="shared" si="59"/>
        <v>0</v>
      </c>
      <c r="H125" s="515">
        <f t="shared" si="60"/>
        <v>0</v>
      </c>
      <c r="I125" s="515">
        <f t="shared" si="61"/>
        <v>0</v>
      </c>
      <c r="J125" s="515">
        <f t="shared" ref="J125:J131" si="64">SUM(E112:J112)</f>
        <v>0</v>
      </c>
      <c r="K125" s="514"/>
      <c r="L125" s="517" t="str">
        <f t="shared" si="62"/>
        <v>Finance</v>
      </c>
      <c r="M125" s="515">
        <f t="shared" ref="M125:M131" si="65">E125</f>
        <v>0</v>
      </c>
      <c r="N125" s="515">
        <f t="shared" ref="N125:R131" si="66">F125</f>
        <v>0</v>
      </c>
      <c r="O125" s="515">
        <f t="shared" si="66"/>
        <v>0</v>
      </c>
      <c r="P125" s="515">
        <f t="shared" si="66"/>
        <v>0</v>
      </c>
      <c r="Q125" s="515">
        <f t="shared" si="66"/>
        <v>0</v>
      </c>
      <c r="R125" s="515">
        <f t="shared" si="66"/>
        <v>0</v>
      </c>
      <c r="T125" s="498"/>
    </row>
    <row r="126" spans="2:20" ht="15" customHeight="1" x14ac:dyDescent="0.2">
      <c r="B126" s="69"/>
      <c r="C126" s="69"/>
      <c r="D126" s="517" t="str">
        <f t="shared" si="56"/>
        <v>IT</v>
      </c>
      <c r="E126" s="515">
        <f t="shared" si="57"/>
        <v>0</v>
      </c>
      <c r="F126" s="515">
        <f t="shared" si="58"/>
        <v>0</v>
      </c>
      <c r="G126" s="515">
        <f t="shared" si="59"/>
        <v>0</v>
      </c>
      <c r="H126" s="515">
        <f t="shared" si="60"/>
        <v>0</v>
      </c>
      <c r="I126" s="515">
        <f t="shared" si="61"/>
        <v>0</v>
      </c>
      <c r="J126" s="515">
        <f t="shared" si="64"/>
        <v>0</v>
      </c>
      <c r="K126" s="514"/>
      <c r="L126" s="517" t="str">
        <f t="shared" si="62"/>
        <v>IT</v>
      </c>
      <c r="M126" s="515">
        <f t="shared" si="65"/>
        <v>0</v>
      </c>
      <c r="N126" s="515">
        <f t="shared" si="66"/>
        <v>0</v>
      </c>
      <c r="O126" s="515">
        <f t="shared" si="66"/>
        <v>0</v>
      </c>
      <c r="P126" s="515">
        <f t="shared" si="66"/>
        <v>0</v>
      </c>
      <c r="Q126" s="515">
        <f t="shared" si="66"/>
        <v>0</v>
      </c>
      <c r="R126" s="515">
        <f t="shared" si="66"/>
        <v>0</v>
      </c>
      <c r="T126" s="498"/>
    </row>
    <row r="127" spans="2:20" ht="15" customHeight="1" x14ac:dyDescent="0.2">
      <c r="B127" s="69"/>
      <c r="C127" s="69"/>
      <c r="D127" s="517" t="str">
        <f t="shared" si="56"/>
        <v>Commerce</v>
      </c>
      <c r="E127" s="515">
        <f t="shared" si="57"/>
        <v>0</v>
      </c>
      <c r="F127" s="515">
        <f t="shared" si="58"/>
        <v>0</v>
      </c>
      <c r="G127" s="515">
        <f t="shared" si="59"/>
        <v>0</v>
      </c>
      <c r="H127" s="515">
        <f t="shared" si="60"/>
        <v>0</v>
      </c>
      <c r="I127" s="515">
        <f t="shared" si="61"/>
        <v>0</v>
      </c>
      <c r="J127" s="515">
        <f t="shared" si="64"/>
        <v>0</v>
      </c>
      <c r="K127" s="514"/>
      <c r="L127" s="517" t="str">
        <f t="shared" si="62"/>
        <v>Commerce</v>
      </c>
      <c r="M127" s="515">
        <f t="shared" si="65"/>
        <v>0</v>
      </c>
      <c r="N127" s="515">
        <f t="shared" si="66"/>
        <v>0</v>
      </c>
      <c r="O127" s="515">
        <f t="shared" si="66"/>
        <v>0</v>
      </c>
      <c r="P127" s="515">
        <f t="shared" si="66"/>
        <v>0</v>
      </c>
      <c r="Q127" s="515">
        <f t="shared" si="66"/>
        <v>0</v>
      </c>
      <c r="R127" s="515">
        <f t="shared" si="66"/>
        <v>0</v>
      </c>
      <c r="T127" s="498"/>
    </row>
    <row r="128" spans="2:20" ht="15.6" customHeight="1" x14ac:dyDescent="0.2">
      <c r="B128" s="69"/>
      <c r="C128" s="69"/>
      <c r="D128" s="517">
        <f t="shared" si="56"/>
        <v>0</v>
      </c>
      <c r="E128" s="515">
        <f t="shared" si="57"/>
        <v>0</v>
      </c>
      <c r="F128" s="515">
        <f t="shared" si="58"/>
        <v>0</v>
      </c>
      <c r="G128" s="515">
        <f t="shared" si="59"/>
        <v>0</v>
      </c>
      <c r="H128" s="515">
        <f t="shared" si="60"/>
        <v>0</v>
      </c>
      <c r="I128" s="515">
        <f t="shared" si="61"/>
        <v>0</v>
      </c>
      <c r="J128" s="515">
        <f t="shared" si="64"/>
        <v>0</v>
      </c>
      <c r="K128" s="514"/>
      <c r="L128" s="517">
        <f t="shared" si="62"/>
        <v>0</v>
      </c>
      <c r="M128" s="515">
        <f t="shared" si="65"/>
        <v>0</v>
      </c>
      <c r="N128" s="515">
        <f t="shared" si="66"/>
        <v>0</v>
      </c>
      <c r="O128" s="515">
        <f t="shared" si="66"/>
        <v>0</v>
      </c>
      <c r="P128" s="515">
        <f t="shared" si="66"/>
        <v>0</v>
      </c>
      <c r="Q128" s="515">
        <f t="shared" si="66"/>
        <v>0</v>
      </c>
      <c r="R128" s="515">
        <f t="shared" si="66"/>
        <v>0</v>
      </c>
      <c r="T128" s="498"/>
    </row>
    <row r="129" spans="2:22" ht="15" customHeight="1" x14ac:dyDescent="0.2">
      <c r="B129" s="69"/>
      <c r="C129" s="69"/>
      <c r="D129" s="517">
        <f t="shared" si="56"/>
        <v>0</v>
      </c>
      <c r="E129" s="515">
        <f t="shared" si="57"/>
        <v>0</v>
      </c>
      <c r="F129" s="515">
        <f t="shared" si="58"/>
        <v>0</v>
      </c>
      <c r="G129" s="515">
        <f t="shared" si="59"/>
        <v>0</v>
      </c>
      <c r="H129" s="515">
        <f t="shared" si="60"/>
        <v>0</v>
      </c>
      <c r="I129" s="515">
        <f t="shared" si="61"/>
        <v>0</v>
      </c>
      <c r="J129" s="515">
        <f t="shared" si="64"/>
        <v>0</v>
      </c>
      <c r="K129" s="514"/>
      <c r="L129" s="517">
        <f t="shared" si="62"/>
        <v>0</v>
      </c>
      <c r="M129" s="515">
        <f t="shared" si="65"/>
        <v>0</v>
      </c>
      <c r="N129" s="515">
        <f t="shared" si="66"/>
        <v>0</v>
      </c>
      <c r="O129" s="515">
        <f t="shared" si="66"/>
        <v>0</v>
      </c>
      <c r="P129" s="515">
        <f t="shared" si="66"/>
        <v>0</v>
      </c>
      <c r="Q129" s="515">
        <f t="shared" si="66"/>
        <v>0</v>
      </c>
      <c r="R129" s="515">
        <f t="shared" si="66"/>
        <v>0</v>
      </c>
      <c r="T129" s="498"/>
    </row>
    <row r="130" spans="2:22" ht="15" customHeight="1" x14ac:dyDescent="0.2">
      <c r="B130" s="69"/>
      <c r="C130" s="69"/>
      <c r="D130" s="517">
        <f t="shared" si="56"/>
        <v>0</v>
      </c>
      <c r="E130" s="515">
        <f t="shared" si="57"/>
        <v>0</v>
      </c>
      <c r="F130" s="515">
        <f t="shared" si="58"/>
        <v>0</v>
      </c>
      <c r="G130" s="515">
        <f t="shared" si="59"/>
        <v>0</v>
      </c>
      <c r="H130" s="515">
        <f t="shared" si="60"/>
        <v>0</v>
      </c>
      <c r="I130" s="515">
        <f t="shared" si="61"/>
        <v>0</v>
      </c>
      <c r="J130" s="515">
        <f t="shared" si="64"/>
        <v>0</v>
      </c>
      <c r="K130" s="514"/>
      <c r="L130" s="517">
        <f t="shared" si="62"/>
        <v>0</v>
      </c>
      <c r="M130" s="515">
        <f t="shared" si="65"/>
        <v>0</v>
      </c>
      <c r="N130" s="515">
        <f t="shared" si="66"/>
        <v>0</v>
      </c>
      <c r="O130" s="515">
        <f t="shared" si="66"/>
        <v>0</v>
      </c>
      <c r="P130" s="515">
        <f t="shared" si="66"/>
        <v>0</v>
      </c>
      <c r="Q130" s="515">
        <f t="shared" si="66"/>
        <v>0</v>
      </c>
      <c r="R130" s="515">
        <f t="shared" si="66"/>
        <v>0</v>
      </c>
    </row>
    <row r="131" spans="2:22" ht="15" customHeight="1" x14ac:dyDescent="0.2">
      <c r="D131" s="517">
        <f t="shared" si="56"/>
        <v>0</v>
      </c>
      <c r="E131" s="515">
        <f t="shared" si="57"/>
        <v>0</v>
      </c>
      <c r="F131" s="515">
        <f t="shared" si="58"/>
        <v>0</v>
      </c>
      <c r="G131" s="515">
        <f t="shared" si="59"/>
        <v>0</v>
      </c>
      <c r="H131" s="515">
        <f t="shared" si="60"/>
        <v>0</v>
      </c>
      <c r="I131" s="515">
        <f t="shared" si="61"/>
        <v>0</v>
      </c>
      <c r="J131" s="515">
        <f t="shared" si="64"/>
        <v>0</v>
      </c>
      <c r="K131" s="514"/>
      <c r="L131" s="517">
        <f t="shared" si="62"/>
        <v>0</v>
      </c>
      <c r="M131" s="515">
        <f t="shared" si="65"/>
        <v>0</v>
      </c>
      <c r="N131" s="515">
        <f t="shared" si="66"/>
        <v>0</v>
      </c>
      <c r="O131" s="515">
        <f t="shared" si="66"/>
        <v>0</v>
      </c>
      <c r="P131" s="515">
        <f t="shared" si="66"/>
        <v>0</v>
      </c>
      <c r="Q131" s="515">
        <f t="shared" si="66"/>
        <v>0</v>
      </c>
      <c r="R131" s="515">
        <f t="shared" si="66"/>
        <v>0</v>
      </c>
    </row>
    <row r="132" spans="2:22" ht="15" customHeight="1" x14ac:dyDescent="0.2">
      <c r="D132" s="517"/>
      <c r="E132" s="519">
        <f t="shared" ref="E132:J132" si="67">SUM(E124:E131)</f>
        <v>0</v>
      </c>
      <c r="F132" s="519">
        <f t="shared" si="67"/>
        <v>0</v>
      </c>
      <c r="G132" s="519">
        <f t="shared" si="67"/>
        <v>0</v>
      </c>
      <c r="H132" s="519">
        <f t="shared" si="67"/>
        <v>0</v>
      </c>
      <c r="I132" s="519">
        <f t="shared" si="67"/>
        <v>0</v>
      </c>
      <c r="J132" s="519">
        <f t="shared" si="67"/>
        <v>0</v>
      </c>
      <c r="K132" s="514"/>
      <c r="L132" s="517"/>
      <c r="M132" s="519">
        <f t="shared" ref="M132:R132" si="68">SUM(M124:M131)</f>
        <v>0</v>
      </c>
      <c r="N132" s="519">
        <f t="shared" si="68"/>
        <v>0</v>
      </c>
      <c r="O132" s="519">
        <f t="shared" si="68"/>
        <v>0</v>
      </c>
      <c r="P132" s="519">
        <f t="shared" si="68"/>
        <v>0</v>
      </c>
      <c r="Q132" s="519">
        <f t="shared" si="68"/>
        <v>0</v>
      </c>
      <c r="R132" s="519">
        <f t="shared" si="68"/>
        <v>0</v>
      </c>
    </row>
    <row r="133" spans="2:22" ht="15" customHeight="1" x14ac:dyDescent="0.2">
      <c r="D133" s="517"/>
      <c r="E133" s="515"/>
      <c r="F133" s="515"/>
      <c r="G133" s="515"/>
      <c r="H133" s="515"/>
      <c r="I133" s="515"/>
      <c r="J133" s="515"/>
      <c r="K133" s="514"/>
      <c r="L133" s="517"/>
      <c r="M133" s="515"/>
      <c r="N133" s="515"/>
      <c r="O133" s="515"/>
      <c r="P133" s="515"/>
      <c r="Q133" s="515"/>
      <c r="R133" s="515"/>
    </row>
    <row r="134" spans="2:22" ht="15" customHeight="1" x14ac:dyDescent="0.2">
      <c r="D134" s="513" t="s">
        <v>752</v>
      </c>
      <c r="E134" s="515"/>
      <c r="F134" s="515"/>
      <c r="G134" s="515"/>
      <c r="H134" s="515"/>
      <c r="I134" s="515"/>
      <c r="J134" s="515"/>
      <c r="K134" s="514"/>
      <c r="L134" s="513" t="s">
        <v>753</v>
      </c>
      <c r="M134" s="515"/>
      <c r="N134" s="515"/>
      <c r="O134" s="515"/>
      <c r="P134" s="515"/>
      <c r="Q134" s="515"/>
      <c r="R134" s="515"/>
    </row>
    <row r="135" spans="2:22" ht="15" customHeight="1" x14ac:dyDescent="0.2">
      <c r="D135" s="517"/>
      <c r="E135" s="515"/>
      <c r="F135" s="515"/>
      <c r="G135" s="515"/>
      <c r="H135" s="515"/>
      <c r="I135" s="515"/>
      <c r="J135" s="515"/>
      <c r="K135" s="514"/>
      <c r="L135" s="517"/>
      <c r="M135" s="515"/>
      <c r="N135" s="515"/>
      <c r="O135" s="515"/>
      <c r="P135" s="515"/>
      <c r="Q135" s="515"/>
      <c r="R135" s="515"/>
    </row>
    <row r="136" spans="2:22" ht="15" customHeight="1" x14ac:dyDescent="0.2">
      <c r="E136" s="495">
        <f>'1. Résumé'!$D$5</f>
        <v>2017</v>
      </c>
      <c r="F136" s="495">
        <f>'1. Résumé'!$E$5</f>
        <v>2018</v>
      </c>
      <c r="G136" s="495">
        <f>'1. Résumé'!$F$5</f>
        <v>2019</v>
      </c>
      <c r="H136" s="495">
        <f>'1. Résumé'!$G$5</f>
        <v>2020</v>
      </c>
      <c r="I136" s="495">
        <f>'1. Résumé'!$H$5</f>
        <v>2021</v>
      </c>
      <c r="J136" s="495">
        <f>'1. Résumé'!$I$5</f>
        <v>2022</v>
      </c>
      <c r="L136" s="494"/>
      <c r="M136" s="495">
        <f>'1. Résumé'!$D$5</f>
        <v>2017</v>
      </c>
      <c r="N136" s="495">
        <f>'1. Résumé'!$E$5</f>
        <v>2018</v>
      </c>
      <c r="O136" s="495">
        <f>'1. Résumé'!$F$5</f>
        <v>2019</v>
      </c>
      <c r="P136" s="495">
        <f>'1. Résumé'!$G$5</f>
        <v>2020</v>
      </c>
      <c r="Q136" s="495">
        <f>'1. Résumé'!$H$5</f>
        <v>2021</v>
      </c>
      <c r="R136" s="495">
        <f>'1. Résumé'!$I$5</f>
        <v>2022</v>
      </c>
    </row>
    <row r="137" spans="2:22" ht="15" customHeight="1" x14ac:dyDescent="0.2">
      <c r="D137" s="496" t="s">
        <v>704</v>
      </c>
      <c r="E137" s="714">
        <f>'1. Résumé'!D29</f>
        <v>142800</v>
      </c>
      <c r="F137" s="714">
        <f>'1. Résumé'!E29</f>
        <v>1392300</v>
      </c>
      <c r="G137" s="714">
        <f>'1. Résumé'!F29</f>
        <v>4207500</v>
      </c>
      <c r="H137" s="714">
        <f>'1. Résumé'!G29</f>
        <v>16780500</v>
      </c>
      <c r="I137" s="714">
        <f>'1. Résumé'!H29</f>
        <v>102170700</v>
      </c>
      <c r="J137" s="714">
        <f>'1. Résumé'!I29</f>
        <v>382876185.18518519</v>
      </c>
      <c r="L137" s="498" t="s">
        <v>705</v>
      </c>
      <c r="M137" s="714">
        <f t="shared" ref="M137:M150" si="69">E137</f>
        <v>142800</v>
      </c>
      <c r="N137" s="714">
        <f t="shared" ref="N137:N151" si="70">F137</f>
        <v>1392300</v>
      </c>
      <c r="O137" s="714">
        <f t="shared" ref="O137:O151" si="71">G137</f>
        <v>4207500</v>
      </c>
      <c r="P137" s="714">
        <f t="shared" ref="P137:P151" si="72">H137</f>
        <v>16780500</v>
      </c>
      <c r="Q137" s="714">
        <f t="shared" ref="Q137:Q151" si="73">I137</f>
        <v>102170700</v>
      </c>
      <c r="R137" s="714">
        <f t="shared" ref="R137:R151" si="74">J137</f>
        <v>382876185.18518519</v>
      </c>
    </row>
    <row r="138" spans="2:22" ht="15" customHeight="1" x14ac:dyDescent="0.2">
      <c r="D138" s="496" t="s">
        <v>120</v>
      </c>
      <c r="E138" s="714">
        <f>'1. Résumé'!D37</f>
        <v>-492900</v>
      </c>
      <c r="F138" s="714">
        <f>'1. Résumé'!E37</f>
        <v>-2491070</v>
      </c>
      <c r="G138" s="714">
        <f>'1. Résumé'!F37</f>
        <v>-3358403.0999999996</v>
      </c>
      <c r="H138" s="714">
        <f>'1. Résumé'!G37</f>
        <v>4235214.7440000027</v>
      </c>
      <c r="I138" s="714">
        <f>'1. Résumé'!H37</f>
        <v>54653177.266440004</v>
      </c>
      <c r="J138" s="714">
        <f>'1. Résumé'!I37</f>
        <v>196092770.1933192</v>
      </c>
      <c r="L138" s="496" t="s">
        <v>120</v>
      </c>
      <c r="M138" s="714">
        <f t="shared" si="69"/>
        <v>-492900</v>
      </c>
      <c r="N138" s="714">
        <f t="shared" si="70"/>
        <v>-2491070</v>
      </c>
      <c r="O138" s="714">
        <f t="shared" si="71"/>
        <v>-3358403.0999999996</v>
      </c>
      <c r="P138" s="714">
        <f t="shared" si="72"/>
        <v>4235214.7440000027</v>
      </c>
      <c r="Q138" s="714">
        <f t="shared" si="73"/>
        <v>54653177.266440004</v>
      </c>
      <c r="R138" s="714">
        <f t="shared" si="74"/>
        <v>196092770.1933192</v>
      </c>
    </row>
    <row r="139" spans="2:22" ht="15" customHeight="1" x14ac:dyDescent="0.2">
      <c r="D139" s="496" t="s">
        <v>706</v>
      </c>
      <c r="E139" s="499">
        <f t="shared" ref="E139:J139" si="75">E138/E137</f>
        <v>-3.4516806722689077</v>
      </c>
      <c r="F139" s="499">
        <f t="shared" si="75"/>
        <v>-1.7891761832938304</v>
      </c>
      <c r="G139" s="499">
        <f t="shared" si="75"/>
        <v>-0.79819443850267369</v>
      </c>
      <c r="H139" s="499">
        <f t="shared" si="75"/>
        <v>0.252389067310271</v>
      </c>
      <c r="I139" s="499">
        <f t="shared" si="75"/>
        <v>0.53492025861073678</v>
      </c>
      <c r="J139" s="499">
        <f t="shared" si="75"/>
        <v>0.512157135337303</v>
      </c>
      <c r="L139" s="496" t="s">
        <v>707</v>
      </c>
      <c r="M139" s="499">
        <f t="shared" si="69"/>
        <v>-3.4516806722689077</v>
      </c>
      <c r="N139" s="499">
        <f t="shared" si="70"/>
        <v>-1.7891761832938304</v>
      </c>
      <c r="O139" s="499">
        <f t="shared" si="71"/>
        <v>-0.79819443850267369</v>
      </c>
      <c r="P139" s="499">
        <f t="shared" si="72"/>
        <v>0.252389067310271</v>
      </c>
      <c r="Q139" s="499">
        <f t="shared" si="73"/>
        <v>0.53492025861073678</v>
      </c>
      <c r="R139" s="499">
        <f t="shared" si="74"/>
        <v>0.512157135337303</v>
      </c>
    </row>
    <row r="140" spans="2:22" ht="15" customHeight="1" x14ac:dyDescent="0.2">
      <c r="D140" s="496" t="s">
        <v>708</v>
      </c>
      <c r="E140" s="69">
        <f>'3.Valorization EN'!B38</f>
        <v>-1650</v>
      </c>
      <c r="F140" s="69">
        <f>'3.Valorization EN'!C38</f>
        <v>-116679.5</v>
      </c>
      <c r="G140" s="69">
        <f>'3.Valorization EN'!D38</f>
        <v>-29149.4200000001</v>
      </c>
      <c r="H140" s="69">
        <f>'3.Valorization EN'!E38</f>
        <v>-1092128.0291999995</v>
      </c>
      <c r="I140" s="69">
        <f>'3.Valorization EN'!F38</f>
        <v>-7156794.029492002</v>
      </c>
      <c r="J140" s="69">
        <f>'3.Valorization EN'!G38</f>
        <v>-12783584.247590255</v>
      </c>
      <c r="L140" s="496" t="s">
        <v>570</v>
      </c>
      <c r="M140" s="69">
        <f t="shared" si="69"/>
        <v>-1650</v>
      </c>
      <c r="N140" s="69">
        <f t="shared" si="70"/>
        <v>-116679.5</v>
      </c>
      <c r="O140" s="69">
        <f t="shared" si="71"/>
        <v>-29149.4200000001</v>
      </c>
      <c r="P140" s="69">
        <f t="shared" si="72"/>
        <v>-1092128.0291999995</v>
      </c>
      <c r="Q140" s="69">
        <f t="shared" si="73"/>
        <v>-7156794.029492002</v>
      </c>
      <c r="R140" s="69">
        <f t="shared" si="74"/>
        <v>-12783584.247590255</v>
      </c>
    </row>
    <row r="141" spans="2:22" ht="15" customHeight="1" x14ac:dyDescent="0.2">
      <c r="D141" s="496" t="s">
        <v>126</v>
      </c>
      <c r="E141" s="714">
        <f ca="1">'2. Prévisions annuelles'!D168</f>
        <v>-494550</v>
      </c>
      <c r="F141" s="714">
        <f ca="1">'2. Prévisions annuelles'!E168</f>
        <v>-3102299.5</v>
      </c>
      <c r="G141" s="714">
        <f ca="1">'2. Prévisions annuelles'!F168</f>
        <v>-6489852.0199999996</v>
      </c>
      <c r="H141" s="714">
        <f ca="1">'2. Prévisions annuelles'!G168</f>
        <v>-3896751.8116800003</v>
      </c>
      <c r="I141" s="714">
        <f ca="1">'2. Prévisions annuelles'!H168</f>
        <v>26283971.502198391</v>
      </c>
      <c r="J141" s="714">
        <f ca="1">'2. Prévisions annuelles'!I168</f>
        <v>142921615.5821988</v>
      </c>
      <c r="L141" s="496" t="s">
        <v>709</v>
      </c>
      <c r="M141" s="714">
        <f t="shared" ca="1" si="69"/>
        <v>-494550</v>
      </c>
      <c r="N141" s="714">
        <f t="shared" ca="1" si="70"/>
        <v>-3102299.5</v>
      </c>
      <c r="O141" s="714">
        <f t="shared" ca="1" si="71"/>
        <v>-6489852.0199999996</v>
      </c>
      <c r="P141" s="714">
        <f t="shared" ca="1" si="72"/>
        <v>-3896751.8116800003</v>
      </c>
      <c r="Q141" s="714">
        <f t="shared" ca="1" si="73"/>
        <v>26283971.502198391</v>
      </c>
      <c r="R141" s="714">
        <f t="shared" ca="1" si="74"/>
        <v>142921615.5821988</v>
      </c>
      <c r="V141" s="656" t="s">
        <v>753</v>
      </c>
    </row>
    <row r="142" spans="2:22" ht="15" customHeight="1" x14ac:dyDescent="0.2">
      <c r="D142" s="496" t="s">
        <v>710</v>
      </c>
      <c r="E142" s="714">
        <f ca="1">'2. Prévisions annuelles'!D120</f>
        <v>-492900</v>
      </c>
      <c r="F142" s="714">
        <f ca="1">'2. Prévisions annuelles'!E120</f>
        <v>-2491070</v>
      </c>
      <c r="G142" s="714">
        <f ca="1">'2. Prévisions annuelles'!F120</f>
        <v>-3358403.0999999996</v>
      </c>
      <c r="H142" s="714">
        <f ca="1">'2. Prévisions annuelles'!G120</f>
        <v>3685228.2375200028</v>
      </c>
      <c r="I142" s="714">
        <f ca="1">'2. Prévisions annuelles'!H120</f>
        <v>37337517.343370408</v>
      </c>
      <c r="J142" s="714">
        <f ca="1">'2. Prévisions annuelles'!I120</f>
        <v>129421228.32759067</v>
      </c>
      <c r="L142" s="496" t="s">
        <v>711</v>
      </c>
      <c r="M142" s="714">
        <f t="shared" ca="1" si="69"/>
        <v>-492900</v>
      </c>
      <c r="N142" s="714">
        <f t="shared" ca="1" si="70"/>
        <v>-2491070</v>
      </c>
      <c r="O142" s="714">
        <f t="shared" ca="1" si="71"/>
        <v>-3358403.0999999996</v>
      </c>
      <c r="P142" s="714">
        <f t="shared" ca="1" si="72"/>
        <v>3685228.2375200028</v>
      </c>
      <c r="Q142" s="714">
        <f t="shared" ca="1" si="73"/>
        <v>37337517.343370408</v>
      </c>
      <c r="R142" s="714">
        <f t="shared" ca="1" si="74"/>
        <v>129421228.32759067</v>
      </c>
    </row>
    <row r="143" spans="2:22" ht="15" customHeight="1" x14ac:dyDescent="0.2">
      <c r="D143" s="496" t="s">
        <v>29</v>
      </c>
      <c r="E143" s="715">
        <f>'2. Prévisions annuelles'!D164</f>
        <v>0</v>
      </c>
      <c r="F143" s="715">
        <f>'2. Prévisions annuelles'!E164</f>
        <v>0</v>
      </c>
      <c r="G143" s="715">
        <f>'2. Prévisions annuelles'!F164</f>
        <v>0</v>
      </c>
      <c r="H143" s="715">
        <f>'2. Prévisions annuelles'!G164</f>
        <v>0</v>
      </c>
      <c r="I143" s="715">
        <f>'2. Prévisions annuelles'!H164</f>
        <v>0</v>
      </c>
      <c r="J143" s="715">
        <f>'2. Prévisions annuelles'!I164</f>
        <v>0</v>
      </c>
      <c r="L143" s="496" t="s">
        <v>677</v>
      </c>
      <c r="M143" s="715">
        <f t="shared" si="69"/>
        <v>0</v>
      </c>
      <c r="N143" s="715">
        <f t="shared" si="70"/>
        <v>0</v>
      </c>
      <c r="O143" s="715">
        <f t="shared" si="71"/>
        <v>0</v>
      </c>
      <c r="P143" s="715">
        <f t="shared" si="72"/>
        <v>0</v>
      </c>
      <c r="Q143" s="715">
        <f t="shared" si="73"/>
        <v>0</v>
      </c>
      <c r="R143" s="715">
        <f t="shared" si="74"/>
        <v>0</v>
      </c>
    </row>
    <row r="144" spans="2:22" ht="15" customHeight="1" x14ac:dyDescent="0.2">
      <c r="D144" s="496" t="s">
        <v>62</v>
      </c>
      <c r="E144" s="715">
        <f>'2. Prévisions annuelles'!D26</f>
        <v>0</v>
      </c>
      <c r="F144" s="715">
        <f>'2. Prévisions annuelles'!E26</f>
        <v>0</v>
      </c>
      <c r="G144" s="715">
        <f>'2. Prévisions annuelles'!F26</f>
        <v>0</v>
      </c>
      <c r="H144" s="715">
        <f>'2. Prévisions annuelles'!G26</f>
        <v>0</v>
      </c>
      <c r="I144" s="715">
        <f>'2. Prévisions annuelles'!H26</f>
        <v>0</v>
      </c>
      <c r="J144" s="715">
        <f>'2. Prévisions annuelles'!I26</f>
        <v>0</v>
      </c>
      <c r="L144" s="496" t="s">
        <v>543</v>
      </c>
      <c r="M144" s="715">
        <f t="shared" si="69"/>
        <v>0</v>
      </c>
      <c r="N144" s="715">
        <f t="shared" si="70"/>
        <v>0</v>
      </c>
      <c r="O144" s="715">
        <f t="shared" si="71"/>
        <v>0</v>
      </c>
      <c r="P144" s="715">
        <f t="shared" si="72"/>
        <v>0</v>
      </c>
      <c r="Q144" s="715">
        <f t="shared" si="73"/>
        <v>0</v>
      </c>
      <c r="R144" s="715">
        <f t="shared" si="74"/>
        <v>0</v>
      </c>
    </row>
    <row r="145" spans="4:18" ht="15" customHeight="1" x14ac:dyDescent="0.2">
      <c r="D145" s="496" t="s">
        <v>713</v>
      </c>
      <c r="E145" s="716">
        <f t="shared" ref="E145:J145" si="76">E16</f>
        <v>14</v>
      </c>
      <c r="F145" s="716">
        <f t="shared" si="76"/>
        <v>36</v>
      </c>
      <c r="G145" s="716">
        <f t="shared" si="76"/>
        <v>53</v>
      </c>
      <c r="H145" s="716">
        <f t="shared" si="76"/>
        <v>67</v>
      </c>
      <c r="I145" s="716">
        <f t="shared" si="76"/>
        <v>78</v>
      </c>
      <c r="J145" s="716">
        <f t="shared" si="76"/>
        <v>87</v>
      </c>
      <c r="L145" s="496" t="s">
        <v>699</v>
      </c>
      <c r="M145" s="716">
        <f t="shared" si="69"/>
        <v>14</v>
      </c>
      <c r="N145" s="716">
        <f t="shared" si="70"/>
        <v>36</v>
      </c>
      <c r="O145" s="716">
        <f t="shared" si="71"/>
        <v>53</v>
      </c>
      <c r="P145" s="716">
        <f t="shared" si="72"/>
        <v>67</v>
      </c>
      <c r="Q145" s="716">
        <f t="shared" si="73"/>
        <v>78</v>
      </c>
      <c r="R145" s="716">
        <f t="shared" si="74"/>
        <v>87</v>
      </c>
    </row>
    <row r="146" spans="4:18" ht="15" customHeight="1" x14ac:dyDescent="0.2">
      <c r="D146" s="496" t="s">
        <v>715</v>
      </c>
      <c r="E146" s="716">
        <f t="shared" ref="E146:J146" si="77">E15</f>
        <v>14</v>
      </c>
      <c r="F146" s="716">
        <f t="shared" si="77"/>
        <v>22</v>
      </c>
      <c r="G146" s="716">
        <f t="shared" si="77"/>
        <v>17</v>
      </c>
      <c r="H146" s="716">
        <f t="shared" si="77"/>
        <v>14</v>
      </c>
      <c r="I146" s="716">
        <f t="shared" si="77"/>
        <v>11</v>
      </c>
      <c r="J146" s="716">
        <f t="shared" si="77"/>
        <v>9</v>
      </c>
      <c r="L146" s="496" t="s">
        <v>716</v>
      </c>
      <c r="M146" s="716">
        <f t="shared" si="69"/>
        <v>14</v>
      </c>
      <c r="N146" s="716">
        <f t="shared" si="70"/>
        <v>22</v>
      </c>
      <c r="O146" s="716">
        <f t="shared" si="71"/>
        <v>17</v>
      </c>
      <c r="P146" s="716">
        <f t="shared" si="72"/>
        <v>14</v>
      </c>
      <c r="Q146" s="716">
        <f t="shared" si="73"/>
        <v>11</v>
      </c>
      <c r="R146" s="716">
        <f t="shared" si="74"/>
        <v>9</v>
      </c>
    </row>
    <row r="147" spans="4:18" ht="15" customHeight="1" x14ac:dyDescent="0.2">
      <c r="D147" s="496" t="s">
        <v>717</v>
      </c>
      <c r="E147" s="716">
        <f t="shared" ref="E147:J147" si="78">E178</f>
        <v>0</v>
      </c>
      <c r="F147" s="716">
        <f t="shared" si="78"/>
        <v>0</v>
      </c>
      <c r="G147" s="716">
        <f t="shared" si="78"/>
        <v>0</v>
      </c>
      <c r="H147" s="716">
        <f t="shared" si="78"/>
        <v>0</v>
      </c>
      <c r="I147" s="716">
        <f t="shared" si="78"/>
        <v>0</v>
      </c>
      <c r="J147" s="716">
        <f t="shared" si="78"/>
        <v>0</v>
      </c>
      <c r="L147" s="496" t="s">
        <v>718</v>
      </c>
      <c r="M147" s="716">
        <f t="shared" si="69"/>
        <v>0</v>
      </c>
      <c r="N147" s="716">
        <f t="shared" si="70"/>
        <v>0</v>
      </c>
      <c r="O147" s="716">
        <f t="shared" si="71"/>
        <v>0</v>
      </c>
      <c r="P147" s="716">
        <f t="shared" si="72"/>
        <v>0</v>
      </c>
      <c r="Q147" s="716">
        <f t="shared" si="73"/>
        <v>0</v>
      </c>
      <c r="R147" s="716">
        <f t="shared" si="74"/>
        <v>0</v>
      </c>
    </row>
    <row r="148" spans="4:18" ht="15" customHeight="1" x14ac:dyDescent="0.2">
      <c r="D148" s="496" t="s">
        <v>719</v>
      </c>
      <c r="E148" s="715">
        <f t="shared" ref="E148:J148" si="79">E137/E145</f>
        <v>10200</v>
      </c>
      <c r="F148" s="715">
        <f t="shared" si="79"/>
        <v>38675</v>
      </c>
      <c r="G148" s="715">
        <f t="shared" si="79"/>
        <v>79386.792452830196</v>
      </c>
      <c r="H148" s="715">
        <f t="shared" si="79"/>
        <v>250455.22388059701</v>
      </c>
      <c r="I148" s="715">
        <f t="shared" si="79"/>
        <v>1309880.7692307692</v>
      </c>
      <c r="J148" s="715">
        <f t="shared" si="79"/>
        <v>4400875.6917837383</v>
      </c>
      <c r="L148" s="496" t="s">
        <v>712</v>
      </c>
      <c r="M148" s="715">
        <f t="shared" si="69"/>
        <v>10200</v>
      </c>
      <c r="N148" s="715">
        <f t="shared" si="70"/>
        <v>38675</v>
      </c>
      <c r="O148" s="715">
        <f t="shared" si="71"/>
        <v>79386.792452830196</v>
      </c>
      <c r="P148" s="715">
        <f t="shared" si="72"/>
        <v>250455.22388059701</v>
      </c>
      <c r="Q148" s="715">
        <f t="shared" si="73"/>
        <v>1309880.7692307692</v>
      </c>
      <c r="R148" s="715">
        <f t="shared" si="74"/>
        <v>4400875.6917837383</v>
      </c>
    </row>
    <row r="149" spans="4:18" ht="15" customHeight="1" x14ac:dyDescent="0.2">
      <c r="D149" s="496" t="s">
        <v>720</v>
      </c>
      <c r="E149" s="715" t="e">
        <f t="shared" ref="E149:J149" si="80">E137/E147</f>
        <v>#DIV/0!</v>
      </c>
      <c r="F149" s="715" t="e">
        <f t="shared" si="80"/>
        <v>#DIV/0!</v>
      </c>
      <c r="G149" s="715" t="e">
        <f t="shared" si="80"/>
        <v>#DIV/0!</v>
      </c>
      <c r="H149" s="715" t="e">
        <f t="shared" si="80"/>
        <v>#DIV/0!</v>
      </c>
      <c r="I149" s="715" t="e">
        <f t="shared" si="80"/>
        <v>#DIV/0!</v>
      </c>
      <c r="J149" s="715" t="e">
        <f t="shared" si="80"/>
        <v>#DIV/0!</v>
      </c>
      <c r="L149" s="496" t="s">
        <v>714</v>
      </c>
      <c r="M149" s="715" t="e">
        <f t="shared" si="69"/>
        <v>#DIV/0!</v>
      </c>
      <c r="N149" s="715" t="e">
        <f t="shared" si="70"/>
        <v>#DIV/0!</v>
      </c>
      <c r="O149" s="715" t="e">
        <f t="shared" si="71"/>
        <v>#DIV/0!</v>
      </c>
      <c r="P149" s="715" t="e">
        <f t="shared" si="72"/>
        <v>#DIV/0!</v>
      </c>
      <c r="Q149" s="715" t="e">
        <f t="shared" si="73"/>
        <v>#DIV/0!</v>
      </c>
      <c r="R149" s="715" t="e">
        <f t="shared" si="74"/>
        <v>#DIV/0!</v>
      </c>
    </row>
    <row r="150" spans="4:18" ht="15" customHeight="1" x14ac:dyDescent="0.2">
      <c r="D150" s="496" t="s">
        <v>721</v>
      </c>
      <c r="E150" s="715">
        <f t="shared" ref="E150:J150" ca="1" si="81">E142/E145</f>
        <v>-35207.142857142855</v>
      </c>
      <c r="F150" s="715">
        <f t="shared" ca="1" si="81"/>
        <v>-69196.388888888891</v>
      </c>
      <c r="G150" s="715">
        <f t="shared" ca="1" si="81"/>
        <v>-63366.096226415088</v>
      </c>
      <c r="H150" s="715">
        <f t="shared" ca="1" si="81"/>
        <v>55003.406530149296</v>
      </c>
      <c r="I150" s="715">
        <f t="shared" ca="1" si="81"/>
        <v>478686.11978680012</v>
      </c>
      <c r="J150" s="715">
        <f t="shared" ca="1" si="81"/>
        <v>1487600.3256044905</v>
      </c>
      <c r="L150" s="496" t="s">
        <v>722</v>
      </c>
      <c r="M150" s="715">
        <f t="shared" ca="1" si="69"/>
        <v>-35207.142857142855</v>
      </c>
      <c r="N150" s="715">
        <f t="shared" ca="1" si="70"/>
        <v>-69196.388888888891</v>
      </c>
      <c r="O150" s="715">
        <f t="shared" ca="1" si="71"/>
        <v>-63366.096226415088</v>
      </c>
      <c r="P150" s="715">
        <f t="shared" ca="1" si="72"/>
        <v>55003.406530149296</v>
      </c>
      <c r="Q150" s="715">
        <f t="shared" ca="1" si="73"/>
        <v>478686.11978680012</v>
      </c>
      <c r="R150" s="715">
        <f t="shared" ca="1" si="74"/>
        <v>1487600.3256044905</v>
      </c>
    </row>
    <row r="151" spans="4:18" ht="15" customHeight="1" x14ac:dyDescent="0.2">
      <c r="D151" s="496" t="s">
        <v>810</v>
      </c>
      <c r="E151" s="715">
        <f ca="1">'2. Prévisions annuelles'!D144+'2. Prévisions annuelles'!D164</f>
        <v>-494550</v>
      </c>
      <c r="F151" s="715">
        <f ca="1">'2. Prévisions annuelles'!E144+'2. Prévisions annuelles'!E164</f>
        <v>-2607749.5</v>
      </c>
      <c r="G151" s="715">
        <f ca="1">'2. Prévisions annuelles'!F144+'2. Prévisions annuelles'!F164</f>
        <v>-3387552.5199999996</v>
      </c>
      <c r="H151" s="715">
        <f ca="1">'2. Prévisions annuelles'!G144+'2. Prévisions annuelles'!G164</f>
        <v>2593100.2083199993</v>
      </c>
      <c r="I151" s="715">
        <f ca="1">'2. Prévisions annuelles'!H144+'2. Prévisions annuelles'!H164</f>
        <v>30180723.313878391</v>
      </c>
      <c r="J151" s="715">
        <f ca="1">'2. Prévisions annuelles'!I144+'2. Prévisions annuelles'!I164</f>
        <v>116637644.0800004</v>
      </c>
      <c r="L151" s="496" t="s">
        <v>810</v>
      </c>
      <c r="M151" s="715">
        <f ca="1">E151</f>
        <v>-494550</v>
      </c>
      <c r="N151" s="715">
        <f t="shared" ca="1" si="70"/>
        <v>-2607749.5</v>
      </c>
      <c r="O151" s="715">
        <f t="shared" ca="1" si="71"/>
        <v>-3387552.5199999996</v>
      </c>
      <c r="P151" s="715">
        <f t="shared" ca="1" si="72"/>
        <v>2593100.2083199993</v>
      </c>
      <c r="Q151" s="715">
        <f t="shared" ca="1" si="73"/>
        <v>30180723.313878391</v>
      </c>
      <c r="R151" s="715">
        <f t="shared" ca="1" si="74"/>
        <v>116637644.0800004</v>
      </c>
    </row>
    <row r="152" spans="4:18" ht="15" customHeight="1" x14ac:dyDescent="0.2">
      <c r="D152" s="652" t="s">
        <v>819</v>
      </c>
      <c r="E152" s="499">
        <f>'2. Prévisions annuelles'!D106/'2. Prévisions annuelles'!D68</f>
        <v>-3.4516806722689077</v>
      </c>
      <c r="F152" s="499">
        <f>'2. Prévisions annuelles'!E106/'2. Prévisions annuelles'!E68</f>
        <v>-1.7891761832938304</v>
      </c>
      <c r="G152" s="499">
        <f>'2. Prévisions annuelles'!F106/'2. Prévisions annuelles'!F68</f>
        <v>-0.79819443850267369</v>
      </c>
      <c r="H152" s="499">
        <f>'2. Prévisions annuelles'!G106/'2. Prévisions annuelles'!G68</f>
        <v>0.252389067310271</v>
      </c>
      <c r="I152" s="499">
        <f>'2. Prévisions annuelles'!H106/'2. Prévisions annuelles'!H68</f>
        <v>0.53492025861073678</v>
      </c>
      <c r="J152" s="499">
        <f>'2. Prévisions annuelles'!I106/'2. Prévisions annuelles'!I68</f>
        <v>0.512157135337303</v>
      </c>
      <c r="L152" s="652" t="s">
        <v>820</v>
      </c>
      <c r="M152" s="499">
        <f t="shared" ref="M152:M158" si="82">E152</f>
        <v>-3.4516806722689077</v>
      </c>
      <c r="N152" s="499">
        <f t="shared" ref="N152:N158" si="83">F152</f>
        <v>-1.7891761832938304</v>
      </c>
      <c r="O152" s="499">
        <f t="shared" ref="O152:O158" si="84">G152</f>
        <v>-0.79819443850267369</v>
      </c>
      <c r="P152" s="499">
        <f t="shared" ref="P152:P158" si="85">H152</f>
        <v>0.252389067310271</v>
      </c>
      <c r="Q152" s="499">
        <f t="shared" ref="Q152:Q158" si="86">I152</f>
        <v>0.53492025861073678</v>
      </c>
      <c r="R152" s="499">
        <f t="shared" ref="R152:R158" si="87">J152</f>
        <v>0.512157135337303</v>
      </c>
    </row>
    <row r="153" spans="4:18" ht="15" customHeight="1" x14ac:dyDescent="0.2">
      <c r="D153" s="496" t="s">
        <v>54</v>
      </c>
      <c r="E153" s="715">
        <f>E137</f>
        <v>142800</v>
      </c>
      <c r="F153" s="715">
        <f t="shared" ref="F153:J153" si="88">F137</f>
        <v>1392300</v>
      </c>
      <c r="G153" s="715">
        <f t="shared" si="88"/>
        <v>4207500</v>
      </c>
      <c r="H153" s="715">
        <f t="shared" si="88"/>
        <v>16780500</v>
      </c>
      <c r="I153" s="715">
        <f t="shared" si="88"/>
        <v>102170700</v>
      </c>
      <c r="J153" s="715">
        <f t="shared" si="88"/>
        <v>382876185.18518519</v>
      </c>
      <c r="L153" s="652" t="s">
        <v>826</v>
      </c>
      <c r="M153" s="715">
        <f t="shared" si="82"/>
        <v>142800</v>
      </c>
      <c r="N153" s="715">
        <f t="shared" si="83"/>
        <v>1392300</v>
      </c>
      <c r="O153" s="715">
        <f t="shared" si="84"/>
        <v>4207500</v>
      </c>
      <c r="P153" s="715">
        <f t="shared" si="85"/>
        <v>16780500</v>
      </c>
      <c r="Q153" s="715">
        <f t="shared" si="86"/>
        <v>102170700</v>
      </c>
      <c r="R153" s="715">
        <f t="shared" si="87"/>
        <v>382876185.18518519</v>
      </c>
    </row>
    <row r="154" spans="4:18" ht="15" customHeight="1" x14ac:dyDescent="0.2">
      <c r="D154" s="496" t="s">
        <v>837</v>
      </c>
      <c r="E154" s="715">
        <f>'1. Résumé'!D31</f>
        <v>142800</v>
      </c>
      <c r="F154" s="715">
        <f>'1. Résumé'!E31</f>
        <v>1392300</v>
      </c>
      <c r="G154" s="715">
        <f>'1. Résumé'!F31</f>
        <v>4207500</v>
      </c>
      <c r="H154" s="715">
        <f>'1. Résumé'!G31</f>
        <v>16780500</v>
      </c>
      <c r="I154" s="715">
        <f>'1. Résumé'!H31</f>
        <v>102170700</v>
      </c>
      <c r="J154" s="715">
        <f>'1. Résumé'!I31</f>
        <v>382876185.18518519</v>
      </c>
      <c r="L154" s="652" t="s">
        <v>559</v>
      </c>
      <c r="M154" s="715">
        <f t="shared" si="82"/>
        <v>142800</v>
      </c>
      <c r="N154" s="715">
        <f t="shared" si="83"/>
        <v>1392300</v>
      </c>
      <c r="O154" s="715">
        <f t="shared" si="84"/>
        <v>4207500</v>
      </c>
      <c r="P154" s="715">
        <f t="shared" si="85"/>
        <v>16780500</v>
      </c>
      <c r="Q154" s="715">
        <f t="shared" si="86"/>
        <v>102170700</v>
      </c>
      <c r="R154" s="715">
        <f t="shared" si="87"/>
        <v>382876185.18518519</v>
      </c>
    </row>
    <row r="155" spans="4:18" ht="15" customHeight="1" x14ac:dyDescent="0.2">
      <c r="D155" s="496" t="s">
        <v>838</v>
      </c>
      <c r="E155" s="715">
        <f>'1. Résumé'!D34</f>
        <v>131700</v>
      </c>
      <c r="F155" s="715">
        <f>'1. Résumé'!E34</f>
        <v>920720</v>
      </c>
      <c r="G155" s="715">
        <f>'1. Résumé'!F34</f>
        <v>2144129.1</v>
      </c>
      <c r="H155" s="715">
        <f>'1. Résumé'!G34</f>
        <v>5676978.5159999998</v>
      </c>
      <c r="I155" s="715">
        <f>'1. Résumé'!H34</f>
        <v>39484505.42616</v>
      </c>
      <c r="J155" s="715">
        <f>'1. Résumé'!I34</f>
        <v>177542592.511392</v>
      </c>
      <c r="L155" s="652" t="s">
        <v>830</v>
      </c>
      <c r="M155" s="715">
        <f t="shared" si="82"/>
        <v>131700</v>
      </c>
      <c r="N155" s="715">
        <f t="shared" si="83"/>
        <v>920720</v>
      </c>
      <c r="O155" s="715">
        <f t="shared" si="84"/>
        <v>2144129.1</v>
      </c>
      <c r="P155" s="715">
        <f t="shared" si="85"/>
        <v>5676978.5159999998</v>
      </c>
      <c r="Q155" s="715">
        <f t="shared" si="86"/>
        <v>39484505.42616</v>
      </c>
      <c r="R155" s="715">
        <f t="shared" si="87"/>
        <v>177542592.511392</v>
      </c>
    </row>
    <row r="156" spans="4:18" ht="15" customHeight="1" x14ac:dyDescent="0.2">
      <c r="D156" s="496" t="s">
        <v>839</v>
      </c>
      <c r="E156" s="715">
        <f>'1. Résumé'!D35</f>
        <v>504000</v>
      </c>
      <c r="F156" s="715">
        <f>'1. Résumé'!E35</f>
        <v>2962650</v>
      </c>
      <c r="G156" s="715">
        <f>'1. Résumé'!F35</f>
        <v>5421774</v>
      </c>
      <c r="H156" s="715">
        <f>'1. Résumé'!G35</f>
        <v>6868306.7399999984</v>
      </c>
      <c r="I156" s="715">
        <f>'1. Résumé'!H35</f>
        <v>8033017.3073999994</v>
      </c>
      <c r="J156" s="715">
        <f>'1. Résumé'!I35</f>
        <v>9240822.4804740008</v>
      </c>
      <c r="L156" s="652" t="s">
        <v>829</v>
      </c>
      <c r="M156" s="715">
        <f t="shared" si="82"/>
        <v>504000</v>
      </c>
      <c r="N156" s="715">
        <f t="shared" si="83"/>
        <v>2962650</v>
      </c>
      <c r="O156" s="715">
        <f t="shared" si="84"/>
        <v>5421774</v>
      </c>
      <c r="P156" s="715">
        <f t="shared" si="85"/>
        <v>6868306.7399999984</v>
      </c>
      <c r="Q156" s="715">
        <f t="shared" si="86"/>
        <v>8033017.3073999994</v>
      </c>
      <c r="R156" s="715">
        <f t="shared" si="87"/>
        <v>9240822.4804740008</v>
      </c>
    </row>
    <row r="157" spans="4:18" ht="15" customHeight="1" x14ac:dyDescent="0.2">
      <c r="D157" s="496" t="s">
        <v>831</v>
      </c>
      <c r="E157" s="715">
        <f>'1. Résumé'!D37</f>
        <v>-492900</v>
      </c>
      <c r="F157" s="715">
        <f>'1. Résumé'!E37</f>
        <v>-2491070</v>
      </c>
      <c r="G157" s="715">
        <f>'1. Résumé'!F37</f>
        <v>-3358403.0999999996</v>
      </c>
      <c r="H157" s="715">
        <f>'1. Résumé'!G37</f>
        <v>4235214.7440000027</v>
      </c>
      <c r="I157" s="715">
        <f>'1. Résumé'!H37</f>
        <v>54653177.266440004</v>
      </c>
      <c r="J157" s="715">
        <f>'1. Résumé'!I37</f>
        <v>196092770.1933192</v>
      </c>
      <c r="L157" s="652" t="s">
        <v>831</v>
      </c>
      <c r="M157" s="715">
        <f t="shared" si="82"/>
        <v>-492900</v>
      </c>
      <c r="N157" s="715">
        <f t="shared" si="83"/>
        <v>-2491070</v>
      </c>
      <c r="O157" s="715">
        <f t="shared" si="84"/>
        <v>-3358403.0999999996</v>
      </c>
      <c r="P157" s="715">
        <f t="shared" si="85"/>
        <v>4235214.7440000027</v>
      </c>
      <c r="Q157" s="715">
        <f t="shared" si="86"/>
        <v>54653177.266440004</v>
      </c>
      <c r="R157" s="715">
        <f t="shared" si="87"/>
        <v>196092770.1933192</v>
      </c>
    </row>
    <row r="158" spans="4:18" ht="15" customHeight="1" x14ac:dyDescent="0.2">
      <c r="D158" s="496" t="s">
        <v>840</v>
      </c>
      <c r="E158" s="715">
        <f ca="1">'1. Résumé'!D41</f>
        <v>-492900</v>
      </c>
      <c r="F158" s="715">
        <f ca="1">'1. Résumé'!E41</f>
        <v>-2491070</v>
      </c>
      <c r="G158" s="715">
        <f ca="1">'1. Résumé'!F41</f>
        <v>-3358403.0999999996</v>
      </c>
      <c r="H158" s="715">
        <f ca="1">'1. Résumé'!G41</f>
        <v>3685228.2375200028</v>
      </c>
      <c r="I158" s="715">
        <f ca="1">'1. Résumé'!H41</f>
        <v>37337517.343370408</v>
      </c>
      <c r="J158" s="715">
        <f ca="1">'1. Résumé'!I41</f>
        <v>129421228.32759067</v>
      </c>
      <c r="L158" s="652" t="s">
        <v>832</v>
      </c>
      <c r="M158" s="715">
        <f t="shared" ca="1" si="82"/>
        <v>-492900</v>
      </c>
      <c r="N158" s="715">
        <f t="shared" ca="1" si="83"/>
        <v>-2491070</v>
      </c>
      <c r="O158" s="715">
        <f t="shared" ca="1" si="84"/>
        <v>-3358403.0999999996</v>
      </c>
      <c r="P158" s="715">
        <f t="shared" ca="1" si="85"/>
        <v>3685228.2375200028</v>
      </c>
      <c r="Q158" s="715">
        <f t="shared" ca="1" si="86"/>
        <v>37337517.343370408</v>
      </c>
      <c r="R158" s="715">
        <f t="shared" ca="1" si="87"/>
        <v>129421228.32759067</v>
      </c>
    </row>
    <row r="159" spans="4:18" ht="15" customHeight="1" x14ac:dyDescent="0.2">
      <c r="D159" s="496"/>
      <c r="F159" s="69"/>
      <c r="G159" s="69"/>
      <c r="H159" s="69"/>
      <c r="I159" s="69"/>
      <c r="J159" s="69"/>
      <c r="L159" s="496"/>
      <c r="M159" s="500"/>
      <c r="N159" s="500"/>
      <c r="O159" s="500"/>
      <c r="P159" s="500"/>
      <c r="Q159" s="500"/>
      <c r="R159" s="500"/>
    </row>
    <row r="161" spans="4:19" ht="15" customHeight="1" x14ac:dyDescent="0.2">
      <c r="S161" s="13" t="s">
        <v>809</v>
      </c>
    </row>
    <row r="162" spans="4:19" ht="15" customHeight="1" x14ac:dyDescent="0.2">
      <c r="D162" s="129" t="s">
        <v>754</v>
      </c>
      <c r="L162" s="129" t="s">
        <v>718</v>
      </c>
    </row>
    <row r="164" spans="4:19" ht="15" customHeight="1" x14ac:dyDescent="0.2">
      <c r="E164" s="495">
        <f>'1. Résumé'!$D$5</f>
        <v>2017</v>
      </c>
      <c r="F164" s="495">
        <f>'1. Résumé'!$E$5</f>
        <v>2018</v>
      </c>
      <c r="G164" s="495">
        <f>'1. Résumé'!$F$5</f>
        <v>2019</v>
      </c>
      <c r="H164" s="495">
        <f>'1. Résumé'!$G$5</f>
        <v>2020</v>
      </c>
      <c r="I164" s="495">
        <f>'1. Résumé'!$H$5</f>
        <v>2021</v>
      </c>
      <c r="J164" s="495">
        <f>'1. Résumé'!$I$5</f>
        <v>2022</v>
      </c>
      <c r="L164" s="494"/>
      <c r="M164" s="495">
        <f>'1. Résumé'!$D$5</f>
        <v>2017</v>
      </c>
      <c r="N164" s="495">
        <f>'1. Résumé'!$E$5</f>
        <v>2018</v>
      </c>
      <c r="O164" s="495">
        <f>'1. Résumé'!$F$5</f>
        <v>2019</v>
      </c>
      <c r="P164" s="495">
        <f>'1. Résumé'!$G$5</f>
        <v>2020</v>
      </c>
      <c r="Q164" s="495">
        <f>'1. Résumé'!$H$5</f>
        <v>2021</v>
      </c>
      <c r="R164" s="495">
        <f>'1. Résumé'!$I$5</f>
        <v>2022</v>
      </c>
    </row>
    <row r="165" spans="4:19" ht="15" customHeight="1" x14ac:dyDescent="0.2">
      <c r="D165" s="13" t="s">
        <v>723</v>
      </c>
      <c r="E165" s="501"/>
      <c r="F165" s="501"/>
      <c r="G165" s="501"/>
      <c r="H165" s="501"/>
      <c r="I165" s="501"/>
      <c r="J165" s="501"/>
      <c r="L165" s="13" t="s">
        <v>723</v>
      </c>
      <c r="M165" s="69">
        <f t="shared" ref="M165:M178" si="89">E165</f>
        <v>0</v>
      </c>
      <c r="N165" s="69">
        <f t="shared" ref="N165:N178" si="90">F165</f>
        <v>0</v>
      </c>
      <c r="O165" s="69">
        <f t="shared" ref="O165:O178" si="91">G165</f>
        <v>0</v>
      </c>
      <c r="P165" s="69">
        <f t="shared" ref="P165:P178" si="92">H165</f>
        <v>0</v>
      </c>
      <c r="Q165" s="69">
        <f t="shared" ref="Q165:Q178" si="93">I165</f>
        <v>0</v>
      </c>
      <c r="R165" s="69">
        <f t="shared" ref="R165:R178" si="94">J165</f>
        <v>0</v>
      </c>
    </row>
    <row r="166" spans="4:19" ht="15" customHeight="1" x14ac:dyDescent="0.2">
      <c r="D166" s="13" t="s">
        <v>724</v>
      </c>
      <c r="E166" s="501"/>
      <c r="F166" s="501"/>
      <c r="G166" s="501"/>
      <c r="H166" s="501"/>
      <c r="I166" s="501"/>
      <c r="J166" s="501"/>
      <c r="L166" s="13" t="s">
        <v>725</v>
      </c>
      <c r="M166" s="69">
        <f t="shared" si="89"/>
        <v>0</v>
      </c>
      <c r="N166" s="69">
        <f t="shared" si="90"/>
        <v>0</v>
      </c>
      <c r="O166" s="69">
        <f t="shared" si="91"/>
        <v>0</v>
      </c>
      <c r="P166" s="69">
        <f t="shared" si="92"/>
        <v>0</v>
      </c>
      <c r="Q166" s="69">
        <f t="shared" si="93"/>
        <v>0</v>
      </c>
      <c r="R166" s="69">
        <f t="shared" si="94"/>
        <v>0</v>
      </c>
    </row>
    <row r="167" spans="4:19" ht="15" customHeight="1" x14ac:dyDescent="0.2">
      <c r="D167" s="13" t="s">
        <v>726</v>
      </c>
      <c r="E167" s="501"/>
      <c r="F167" s="501"/>
      <c r="G167" s="501"/>
      <c r="H167" s="501"/>
      <c r="I167" s="501"/>
      <c r="J167" s="501"/>
      <c r="L167" s="13" t="s">
        <v>727</v>
      </c>
      <c r="M167" s="69">
        <f t="shared" si="89"/>
        <v>0</v>
      </c>
      <c r="N167" s="69">
        <f t="shared" si="90"/>
        <v>0</v>
      </c>
      <c r="O167" s="69">
        <f t="shared" si="91"/>
        <v>0</v>
      </c>
      <c r="P167" s="69">
        <f t="shared" si="92"/>
        <v>0</v>
      </c>
      <c r="Q167" s="69">
        <f t="shared" si="93"/>
        <v>0</v>
      </c>
      <c r="R167" s="69">
        <f t="shared" si="94"/>
        <v>0</v>
      </c>
    </row>
    <row r="168" spans="4:19" ht="15" customHeight="1" x14ac:dyDescent="0.2">
      <c r="D168" s="13" t="s">
        <v>728</v>
      </c>
      <c r="E168" s="501"/>
      <c r="F168" s="501"/>
      <c r="G168" s="501"/>
      <c r="H168" s="501"/>
      <c r="I168" s="501"/>
      <c r="J168" s="501"/>
      <c r="L168" s="13" t="s">
        <v>729</v>
      </c>
      <c r="M168" s="69">
        <f t="shared" si="89"/>
        <v>0</v>
      </c>
      <c r="N168" s="69">
        <f t="shared" si="90"/>
        <v>0</v>
      </c>
      <c r="O168" s="69">
        <f t="shared" si="91"/>
        <v>0</v>
      </c>
      <c r="P168" s="69">
        <f t="shared" si="92"/>
        <v>0</v>
      </c>
      <c r="Q168" s="69">
        <f t="shared" si="93"/>
        <v>0</v>
      </c>
      <c r="R168" s="69">
        <f t="shared" si="94"/>
        <v>0</v>
      </c>
    </row>
    <row r="169" spans="4:19" ht="15" customHeight="1" x14ac:dyDescent="0.2">
      <c r="D169" s="13" t="s">
        <v>730</v>
      </c>
      <c r="E169" s="501"/>
      <c r="F169" s="501"/>
      <c r="G169" s="501"/>
      <c r="H169" s="501"/>
      <c r="I169" s="501"/>
      <c r="J169" s="501"/>
      <c r="L169" s="13" t="s">
        <v>731</v>
      </c>
      <c r="M169" s="69">
        <f t="shared" si="89"/>
        <v>0</v>
      </c>
      <c r="N169" s="69">
        <f t="shared" si="90"/>
        <v>0</v>
      </c>
      <c r="O169" s="69">
        <f t="shared" si="91"/>
        <v>0</v>
      </c>
      <c r="P169" s="69">
        <f t="shared" si="92"/>
        <v>0</v>
      </c>
      <c r="Q169" s="69">
        <f t="shared" si="93"/>
        <v>0</v>
      </c>
      <c r="R169" s="69">
        <f t="shared" si="94"/>
        <v>0</v>
      </c>
    </row>
    <row r="170" spans="4:19" ht="15" customHeight="1" x14ac:dyDescent="0.2">
      <c r="D170" s="13" t="s">
        <v>732</v>
      </c>
      <c r="E170" s="501"/>
      <c r="F170" s="501"/>
      <c r="G170" s="501"/>
      <c r="H170" s="501"/>
      <c r="I170" s="501"/>
      <c r="J170" s="501"/>
      <c r="L170" s="13" t="s">
        <v>733</v>
      </c>
      <c r="M170" s="69">
        <f t="shared" si="89"/>
        <v>0</v>
      </c>
      <c r="N170" s="69">
        <f t="shared" si="90"/>
        <v>0</v>
      </c>
      <c r="O170" s="69">
        <f t="shared" si="91"/>
        <v>0</v>
      </c>
      <c r="P170" s="69">
        <f t="shared" si="92"/>
        <v>0</v>
      </c>
      <c r="Q170" s="69">
        <f t="shared" si="93"/>
        <v>0</v>
      </c>
      <c r="R170" s="69">
        <f t="shared" si="94"/>
        <v>0</v>
      </c>
    </row>
    <row r="171" spans="4:19" ht="15" customHeight="1" x14ac:dyDescent="0.2">
      <c r="D171" s="13" t="s">
        <v>734</v>
      </c>
      <c r="E171" s="501"/>
      <c r="F171" s="501"/>
      <c r="G171" s="501"/>
      <c r="H171" s="501"/>
      <c r="I171" s="501"/>
      <c r="J171" s="501"/>
      <c r="L171" s="13" t="s">
        <v>735</v>
      </c>
      <c r="M171" s="69">
        <f t="shared" si="89"/>
        <v>0</v>
      </c>
      <c r="N171" s="69">
        <f t="shared" si="90"/>
        <v>0</v>
      </c>
      <c r="O171" s="69">
        <f t="shared" si="91"/>
        <v>0</v>
      </c>
      <c r="P171" s="69">
        <f t="shared" si="92"/>
        <v>0</v>
      </c>
      <c r="Q171" s="69">
        <f t="shared" si="93"/>
        <v>0</v>
      </c>
      <c r="R171" s="69">
        <f t="shared" si="94"/>
        <v>0</v>
      </c>
    </row>
    <row r="172" spans="4:19" ht="15" customHeight="1" x14ac:dyDescent="0.2">
      <c r="D172" s="13" t="s">
        <v>736</v>
      </c>
      <c r="E172" s="501"/>
      <c r="F172" s="501"/>
      <c r="G172" s="501"/>
      <c r="H172" s="501"/>
      <c r="I172" s="501"/>
      <c r="J172" s="501"/>
      <c r="L172" s="13" t="s">
        <v>737</v>
      </c>
      <c r="M172" s="69">
        <f t="shared" si="89"/>
        <v>0</v>
      </c>
      <c r="N172" s="69">
        <f t="shared" si="90"/>
        <v>0</v>
      </c>
      <c r="O172" s="69">
        <f t="shared" si="91"/>
        <v>0</v>
      </c>
      <c r="P172" s="69">
        <f t="shared" si="92"/>
        <v>0</v>
      </c>
      <c r="Q172" s="69">
        <f t="shared" si="93"/>
        <v>0</v>
      </c>
      <c r="R172" s="69">
        <f t="shared" si="94"/>
        <v>0</v>
      </c>
    </row>
    <row r="173" spans="4:19" ht="15" customHeight="1" x14ac:dyDescent="0.2">
      <c r="D173" s="13" t="s">
        <v>738</v>
      </c>
      <c r="E173" s="501"/>
      <c r="F173" s="501"/>
      <c r="G173" s="501"/>
      <c r="H173" s="501"/>
      <c r="I173" s="501"/>
      <c r="J173" s="501"/>
      <c r="L173" s="13" t="s">
        <v>739</v>
      </c>
      <c r="M173" s="69">
        <f t="shared" si="89"/>
        <v>0</v>
      </c>
      <c r="N173" s="69">
        <f t="shared" si="90"/>
        <v>0</v>
      </c>
      <c r="O173" s="69">
        <f t="shared" si="91"/>
        <v>0</v>
      </c>
      <c r="P173" s="69">
        <f t="shared" si="92"/>
        <v>0</v>
      </c>
      <c r="Q173" s="69">
        <f t="shared" si="93"/>
        <v>0</v>
      </c>
      <c r="R173" s="69">
        <f t="shared" si="94"/>
        <v>0</v>
      </c>
    </row>
    <row r="174" spans="4:19" ht="15" customHeight="1" x14ac:dyDescent="0.2">
      <c r="D174" s="13" t="s">
        <v>740</v>
      </c>
      <c r="E174" s="501"/>
      <c r="F174" s="501"/>
      <c r="G174" s="501"/>
      <c r="H174" s="501"/>
      <c r="I174" s="501"/>
      <c r="J174" s="501"/>
      <c r="L174" s="13" t="s">
        <v>741</v>
      </c>
      <c r="M174" s="69">
        <f t="shared" si="89"/>
        <v>0</v>
      </c>
      <c r="N174" s="69">
        <f t="shared" si="90"/>
        <v>0</v>
      </c>
      <c r="O174" s="69">
        <f t="shared" si="91"/>
        <v>0</v>
      </c>
      <c r="P174" s="69">
        <f t="shared" si="92"/>
        <v>0</v>
      </c>
      <c r="Q174" s="69">
        <f t="shared" si="93"/>
        <v>0</v>
      </c>
      <c r="R174" s="69">
        <f t="shared" si="94"/>
        <v>0</v>
      </c>
    </row>
    <row r="175" spans="4:19" ht="15" customHeight="1" x14ac:dyDescent="0.2">
      <c r="D175" s="13" t="s">
        <v>742</v>
      </c>
      <c r="E175" s="501"/>
      <c r="F175" s="501"/>
      <c r="G175" s="501"/>
      <c r="H175" s="501"/>
      <c r="I175" s="501"/>
      <c r="J175" s="501"/>
      <c r="L175" s="13" t="s">
        <v>742</v>
      </c>
      <c r="M175" s="69">
        <f t="shared" si="89"/>
        <v>0</v>
      </c>
      <c r="N175" s="69">
        <f t="shared" si="90"/>
        <v>0</v>
      </c>
      <c r="O175" s="69">
        <f t="shared" si="91"/>
        <v>0</v>
      </c>
      <c r="P175" s="69">
        <f t="shared" si="92"/>
        <v>0</v>
      </c>
      <c r="Q175" s="69">
        <f t="shared" si="93"/>
        <v>0</v>
      </c>
      <c r="R175" s="69">
        <f t="shared" si="94"/>
        <v>0</v>
      </c>
    </row>
    <row r="176" spans="4:19" ht="15" customHeight="1" x14ac:dyDescent="0.2">
      <c r="D176" s="13" t="s">
        <v>743</v>
      </c>
      <c r="E176" s="501"/>
      <c r="F176" s="501"/>
      <c r="G176" s="501"/>
      <c r="H176" s="501"/>
      <c r="I176" s="501"/>
      <c r="J176" s="501"/>
      <c r="L176" s="13" t="s">
        <v>744</v>
      </c>
      <c r="M176" s="69">
        <f t="shared" si="89"/>
        <v>0</v>
      </c>
      <c r="N176" s="69">
        <f t="shared" si="90"/>
        <v>0</v>
      </c>
      <c r="O176" s="69">
        <f t="shared" si="91"/>
        <v>0</v>
      </c>
      <c r="P176" s="69">
        <f t="shared" si="92"/>
        <v>0</v>
      </c>
      <c r="Q176" s="69">
        <f t="shared" si="93"/>
        <v>0</v>
      </c>
      <c r="R176" s="69">
        <f t="shared" si="94"/>
        <v>0</v>
      </c>
    </row>
    <row r="177" spans="4:18" ht="15" customHeight="1" x14ac:dyDescent="0.2">
      <c r="D177" s="13" t="s">
        <v>745</v>
      </c>
      <c r="E177" s="501"/>
      <c r="F177" s="501"/>
      <c r="G177" s="501"/>
      <c r="H177" s="501"/>
      <c r="I177" s="501"/>
      <c r="J177" s="501"/>
      <c r="L177" s="13" t="s">
        <v>745</v>
      </c>
      <c r="M177" s="69">
        <f t="shared" si="89"/>
        <v>0</v>
      </c>
      <c r="N177" s="69">
        <f t="shared" si="90"/>
        <v>0</v>
      </c>
      <c r="O177" s="69">
        <f t="shared" si="91"/>
        <v>0</v>
      </c>
      <c r="P177" s="69">
        <f t="shared" si="92"/>
        <v>0</v>
      </c>
      <c r="Q177" s="69">
        <f t="shared" si="93"/>
        <v>0</v>
      </c>
      <c r="R177" s="69">
        <f t="shared" si="94"/>
        <v>0</v>
      </c>
    </row>
    <row r="178" spans="4:18" ht="15" customHeight="1" x14ac:dyDescent="0.2">
      <c r="E178" s="69">
        <f>SUM(E165:E177)</f>
        <v>0</v>
      </c>
      <c r="F178" s="69">
        <f>SUM(F165:F177)</f>
        <v>0</v>
      </c>
      <c r="G178" s="69">
        <f>SUM(G165:G177)</f>
        <v>0</v>
      </c>
      <c r="H178" s="69">
        <f>SUM(H165:H177)</f>
        <v>0</v>
      </c>
      <c r="I178" s="69">
        <f>SUM(I165:I177)</f>
        <v>0</v>
      </c>
      <c r="J178" s="69"/>
      <c r="M178" s="489">
        <f t="shared" si="89"/>
        <v>0</v>
      </c>
      <c r="N178" s="489">
        <f t="shared" si="90"/>
        <v>0</v>
      </c>
      <c r="O178" s="489">
        <f t="shared" si="91"/>
        <v>0</v>
      </c>
      <c r="P178" s="489">
        <f t="shared" si="92"/>
        <v>0</v>
      </c>
      <c r="Q178" s="489">
        <f t="shared" si="93"/>
        <v>0</v>
      </c>
      <c r="R178" s="537">
        <f t="shared" si="94"/>
        <v>0</v>
      </c>
    </row>
    <row r="181" spans="4:18" ht="15" customHeight="1" x14ac:dyDescent="0.2">
      <c r="D181" s="129" t="s">
        <v>746</v>
      </c>
      <c r="L181" s="129" t="s">
        <v>747</v>
      </c>
    </row>
    <row r="183" spans="4:18" ht="15" customHeight="1" x14ac:dyDescent="0.2">
      <c r="E183" s="495">
        <f>'1. Résumé'!$D$5</f>
        <v>2017</v>
      </c>
      <c r="F183" s="495">
        <f>'1. Résumé'!$E$5</f>
        <v>2018</v>
      </c>
      <c r="G183" s="495">
        <f>'1. Résumé'!$F$5</f>
        <v>2019</v>
      </c>
      <c r="H183" s="495">
        <f>'1. Résumé'!$G$5</f>
        <v>2020</v>
      </c>
      <c r="I183" s="495">
        <f>'1. Résumé'!$H$5</f>
        <v>2021</v>
      </c>
      <c r="J183" s="495">
        <f>'1. Résumé'!$I$5</f>
        <v>2022</v>
      </c>
      <c r="L183" s="494"/>
      <c r="M183" s="495">
        <f>'1. Résumé'!$D$5</f>
        <v>2017</v>
      </c>
      <c r="N183" s="495">
        <f>'1. Résumé'!$E$5</f>
        <v>2018</v>
      </c>
      <c r="O183" s="495">
        <f>'1. Résumé'!$F$5</f>
        <v>2019</v>
      </c>
      <c r="P183" s="495">
        <f>'1. Résumé'!$G$5</f>
        <v>2020</v>
      </c>
      <c r="Q183" s="495">
        <f>'1. Résumé'!$H$5</f>
        <v>2021</v>
      </c>
      <c r="R183" s="495">
        <f>'1. Résumé'!$I$5</f>
        <v>2022</v>
      </c>
    </row>
    <row r="184" spans="4:18" ht="15" customHeight="1" x14ac:dyDescent="0.2">
      <c r="D184" s="13" t="str">
        <f>D165</f>
        <v>France</v>
      </c>
      <c r="E184" s="502"/>
      <c r="F184" s="502"/>
      <c r="G184" s="502"/>
      <c r="H184" s="502"/>
      <c r="I184" s="502"/>
      <c r="J184" s="502"/>
      <c r="K184" s="503"/>
      <c r="L184" s="503" t="str">
        <f>L165</f>
        <v>France</v>
      </c>
      <c r="M184" s="499">
        <f t="shared" ref="M184:R184" si="95">E184</f>
        <v>0</v>
      </c>
      <c r="N184" s="499">
        <f t="shared" si="95"/>
        <v>0</v>
      </c>
      <c r="O184" s="499">
        <f t="shared" si="95"/>
        <v>0</v>
      </c>
      <c r="P184" s="499">
        <f t="shared" si="95"/>
        <v>0</v>
      </c>
      <c r="Q184" s="499">
        <f t="shared" si="95"/>
        <v>0</v>
      </c>
      <c r="R184" s="499">
        <f t="shared" si="95"/>
        <v>0</v>
      </c>
    </row>
    <row r="185" spans="4:18" ht="15" customHeight="1" x14ac:dyDescent="0.2">
      <c r="D185" s="13" t="str">
        <f t="shared" ref="D185:D196" si="96">D166</f>
        <v>Beneleux</v>
      </c>
      <c r="E185" s="502"/>
      <c r="F185" s="502"/>
      <c r="G185" s="502"/>
      <c r="H185" s="502"/>
      <c r="I185" s="502"/>
      <c r="J185" s="502"/>
      <c r="K185" s="503"/>
      <c r="L185" s="503" t="str">
        <f t="shared" ref="L185:L196" si="97">L166</f>
        <v>Netherland</v>
      </c>
      <c r="M185" s="499">
        <f t="shared" ref="M185:R197" si="98">E185</f>
        <v>0</v>
      </c>
      <c r="N185" s="499">
        <f>F185</f>
        <v>0</v>
      </c>
      <c r="O185" s="499">
        <f>G185</f>
        <v>0</v>
      </c>
      <c r="P185" s="499">
        <f>H185</f>
        <v>0</v>
      </c>
      <c r="Q185" s="499">
        <f>I185</f>
        <v>0</v>
      </c>
      <c r="R185" s="499">
        <f>J185</f>
        <v>0</v>
      </c>
    </row>
    <row r="186" spans="4:18" ht="15" customHeight="1" x14ac:dyDescent="0.2">
      <c r="D186" s="13" t="str">
        <f t="shared" si="96"/>
        <v>Suisse</v>
      </c>
      <c r="E186" s="502"/>
      <c r="F186" s="502"/>
      <c r="G186" s="502"/>
      <c r="H186" s="502"/>
      <c r="I186" s="502"/>
      <c r="J186" s="502"/>
      <c r="K186" s="503"/>
      <c r="L186" s="503" t="str">
        <f t="shared" si="97"/>
        <v>Switzerland</v>
      </c>
      <c r="M186" s="499">
        <f t="shared" si="98"/>
        <v>0</v>
      </c>
      <c r="N186" s="499">
        <f t="shared" si="98"/>
        <v>0</v>
      </c>
      <c r="O186" s="499">
        <f t="shared" si="98"/>
        <v>0</v>
      </c>
      <c r="P186" s="499">
        <f t="shared" si="98"/>
        <v>0</v>
      </c>
      <c r="Q186" s="499">
        <f t="shared" si="98"/>
        <v>0</v>
      </c>
      <c r="R186" s="499">
        <f t="shared" si="98"/>
        <v>0</v>
      </c>
    </row>
    <row r="187" spans="4:18" ht="15" customHeight="1" x14ac:dyDescent="0.2">
      <c r="D187" s="13" t="str">
        <f t="shared" si="96"/>
        <v>Allemagne</v>
      </c>
      <c r="E187" s="502"/>
      <c r="F187" s="502"/>
      <c r="G187" s="502"/>
      <c r="H187" s="502"/>
      <c r="I187" s="502"/>
      <c r="J187" s="502"/>
      <c r="K187" s="503"/>
      <c r="L187" s="503" t="str">
        <f t="shared" si="97"/>
        <v>Germany</v>
      </c>
      <c r="M187" s="499">
        <f t="shared" si="98"/>
        <v>0</v>
      </c>
      <c r="N187" s="499">
        <f t="shared" si="98"/>
        <v>0</v>
      </c>
      <c r="O187" s="499">
        <f t="shared" si="98"/>
        <v>0</v>
      </c>
      <c r="P187" s="499">
        <f t="shared" si="98"/>
        <v>0</v>
      </c>
      <c r="Q187" s="499">
        <f t="shared" si="98"/>
        <v>0</v>
      </c>
      <c r="R187" s="499">
        <f t="shared" si="98"/>
        <v>0</v>
      </c>
    </row>
    <row r="188" spans="4:18" ht="15" customHeight="1" x14ac:dyDescent="0.2">
      <c r="D188" s="13" t="str">
        <f t="shared" si="96"/>
        <v>Iberie</v>
      </c>
      <c r="E188" s="502"/>
      <c r="F188" s="502"/>
      <c r="G188" s="502"/>
      <c r="H188" s="502"/>
      <c r="I188" s="502"/>
      <c r="J188" s="502"/>
      <c r="K188" s="503"/>
      <c r="L188" s="503" t="str">
        <f t="shared" si="97"/>
        <v>Iberia</v>
      </c>
      <c r="M188" s="499">
        <f t="shared" si="98"/>
        <v>0</v>
      </c>
      <c r="N188" s="499">
        <f t="shared" si="98"/>
        <v>0</v>
      </c>
      <c r="O188" s="499">
        <f t="shared" si="98"/>
        <v>0</v>
      </c>
      <c r="P188" s="499">
        <f t="shared" si="98"/>
        <v>0</v>
      </c>
      <c r="Q188" s="499">
        <f t="shared" si="98"/>
        <v>0</v>
      </c>
      <c r="R188" s="499">
        <f t="shared" si="98"/>
        <v>0</v>
      </c>
    </row>
    <row r="189" spans="4:18" ht="15" customHeight="1" x14ac:dyDescent="0.2">
      <c r="D189" s="13" t="str">
        <f t="shared" si="96"/>
        <v>Italie</v>
      </c>
      <c r="E189" s="502"/>
      <c r="F189" s="502"/>
      <c r="G189" s="502"/>
      <c r="H189" s="502"/>
      <c r="I189" s="502"/>
      <c r="J189" s="502"/>
      <c r="K189" s="503"/>
      <c r="L189" s="503" t="str">
        <f t="shared" si="97"/>
        <v>Italy</v>
      </c>
      <c r="M189" s="499">
        <f t="shared" si="98"/>
        <v>0</v>
      </c>
      <c r="N189" s="499">
        <f t="shared" si="98"/>
        <v>0</v>
      </c>
      <c r="O189" s="499">
        <f t="shared" si="98"/>
        <v>0</v>
      </c>
      <c r="P189" s="499">
        <f t="shared" si="98"/>
        <v>0</v>
      </c>
      <c r="Q189" s="499">
        <f t="shared" si="98"/>
        <v>0</v>
      </c>
      <c r="R189" s="499">
        <f t="shared" si="98"/>
        <v>0</v>
      </c>
    </row>
    <row r="190" spans="4:18" ht="15" customHeight="1" x14ac:dyDescent="0.2">
      <c r="D190" s="13" t="str">
        <f t="shared" si="96"/>
        <v>Scandinavie</v>
      </c>
      <c r="E190" s="502"/>
      <c r="F190" s="502"/>
      <c r="G190" s="502"/>
      <c r="H190" s="502"/>
      <c r="I190" s="502"/>
      <c r="J190" s="502"/>
      <c r="K190" s="503"/>
      <c r="L190" s="503" t="str">
        <f t="shared" si="97"/>
        <v>Scandinavia</v>
      </c>
      <c r="M190" s="499">
        <f t="shared" si="98"/>
        <v>0</v>
      </c>
      <c r="N190" s="499">
        <f t="shared" si="98"/>
        <v>0</v>
      </c>
      <c r="O190" s="499">
        <f t="shared" si="98"/>
        <v>0</v>
      </c>
      <c r="P190" s="499">
        <f t="shared" si="98"/>
        <v>0</v>
      </c>
      <c r="Q190" s="499">
        <f t="shared" si="98"/>
        <v>0</v>
      </c>
      <c r="R190" s="499">
        <f t="shared" si="98"/>
        <v>0</v>
      </c>
    </row>
    <row r="191" spans="4:18" ht="15" customHeight="1" x14ac:dyDescent="0.2">
      <c r="D191" s="13" t="str">
        <f t="shared" si="96"/>
        <v>Europe de l'Est</v>
      </c>
      <c r="E191" s="502"/>
      <c r="F191" s="502"/>
      <c r="G191" s="502"/>
      <c r="H191" s="502"/>
      <c r="I191" s="502"/>
      <c r="J191" s="502"/>
      <c r="K191" s="503"/>
      <c r="L191" s="503" t="str">
        <f t="shared" si="97"/>
        <v>East Europe</v>
      </c>
      <c r="M191" s="499">
        <f t="shared" si="98"/>
        <v>0</v>
      </c>
      <c r="N191" s="499">
        <f t="shared" si="98"/>
        <v>0</v>
      </c>
      <c r="O191" s="499">
        <f t="shared" si="98"/>
        <v>0</v>
      </c>
      <c r="P191" s="499">
        <f t="shared" si="98"/>
        <v>0</v>
      </c>
      <c r="Q191" s="499">
        <f t="shared" si="98"/>
        <v>0</v>
      </c>
      <c r="R191" s="499">
        <f t="shared" si="98"/>
        <v>0</v>
      </c>
    </row>
    <row r="192" spans="4:18" ht="15" customHeight="1" x14ac:dyDescent="0.2">
      <c r="D192" s="13" t="str">
        <f t="shared" si="96"/>
        <v>Afrique Nord</v>
      </c>
      <c r="E192" s="502"/>
      <c r="F192" s="502"/>
      <c r="G192" s="502"/>
      <c r="H192" s="502"/>
      <c r="I192" s="502"/>
      <c r="J192" s="502"/>
      <c r="K192" s="503"/>
      <c r="L192" s="503" t="str">
        <f t="shared" si="97"/>
        <v xml:space="preserve"> North Africa</v>
      </c>
      <c r="M192" s="499">
        <f t="shared" si="98"/>
        <v>0</v>
      </c>
      <c r="N192" s="499">
        <f t="shared" si="98"/>
        <v>0</v>
      </c>
      <c r="O192" s="499">
        <f t="shared" si="98"/>
        <v>0</v>
      </c>
      <c r="P192" s="499">
        <f t="shared" si="98"/>
        <v>0</v>
      </c>
      <c r="Q192" s="499">
        <f t="shared" si="98"/>
        <v>0</v>
      </c>
      <c r="R192" s="499">
        <f t="shared" si="98"/>
        <v>0</v>
      </c>
    </row>
    <row r="193" spans="2:37" ht="15" customHeight="1" x14ac:dyDescent="0.2">
      <c r="D193" s="13" t="str">
        <f t="shared" si="96"/>
        <v>Asie</v>
      </c>
      <c r="E193" s="502"/>
      <c r="F193" s="502"/>
      <c r="G193" s="502"/>
      <c r="H193" s="502"/>
      <c r="I193" s="502"/>
      <c r="J193" s="502"/>
      <c r="K193" s="503"/>
      <c r="L193" s="503" t="str">
        <f t="shared" si="97"/>
        <v>Asia</v>
      </c>
      <c r="M193" s="499">
        <f t="shared" si="98"/>
        <v>0</v>
      </c>
      <c r="N193" s="499">
        <f t="shared" si="98"/>
        <v>0</v>
      </c>
      <c r="O193" s="499">
        <f t="shared" si="98"/>
        <v>0</v>
      </c>
      <c r="P193" s="499">
        <f t="shared" si="98"/>
        <v>0</v>
      </c>
      <c r="Q193" s="499">
        <f t="shared" si="98"/>
        <v>0</v>
      </c>
      <c r="R193" s="499">
        <f t="shared" si="98"/>
        <v>0</v>
      </c>
    </row>
    <row r="194" spans="2:37" ht="15" customHeight="1" x14ac:dyDescent="0.2">
      <c r="D194" s="13" t="str">
        <f t="shared" si="96"/>
        <v>USA</v>
      </c>
      <c r="E194" s="502"/>
      <c r="F194" s="502"/>
      <c r="G194" s="502"/>
      <c r="H194" s="502"/>
      <c r="I194" s="502"/>
      <c r="J194" s="502"/>
      <c r="K194" s="503"/>
      <c r="L194" s="503" t="str">
        <f t="shared" si="97"/>
        <v>USA</v>
      </c>
      <c r="M194" s="499">
        <f t="shared" si="98"/>
        <v>0</v>
      </c>
      <c r="N194" s="499">
        <f t="shared" si="98"/>
        <v>0</v>
      </c>
      <c r="O194" s="499">
        <f t="shared" si="98"/>
        <v>0</v>
      </c>
      <c r="P194" s="499">
        <f t="shared" si="98"/>
        <v>0</v>
      </c>
      <c r="Q194" s="499">
        <f t="shared" si="98"/>
        <v>0</v>
      </c>
      <c r="R194" s="499">
        <f t="shared" si="98"/>
        <v>0</v>
      </c>
    </row>
    <row r="195" spans="2:37" ht="15" customHeight="1" x14ac:dyDescent="0.2">
      <c r="D195" s="13" t="str">
        <f t="shared" si="96"/>
        <v>Amérique du Sud</v>
      </c>
      <c r="E195" s="502"/>
      <c r="F195" s="502"/>
      <c r="G195" s="502"/>
      <c r="H195" s="502"/>
      <c r="I195" s="502"/>
      <c r="J195" s="502"/>
      <c r="K195" s="503"/>
      <c r="L195" s="503" t="str">
        <f t="shared" si="97"/>
        <v>South America</v>
      </c>
      <c r="M195" s="499">
        <f t="shared" si="98"/>
        <v>0</v>
      </c>
      <c r="N195" s="499">
        <f t="shared" si="98"/>
        <v>0</v>
      </c>
      <c r="O195" s="499">
        <f t="shared" si="98"/>
        <v>0</v>
      </c>
      <c r="P195" s="499">
        <f t="shared" si="98"/>
        <v>0</v>
      </c>
      <c r="Q195" s="499">
        <f t="shared" si="98"/>
        <v>0</v>
      </c>
      <c r="R195" s="499">
        <f t="shared" si="98"/>
        <v>0</v>
      </c>
    </row>
    <row r="196" spans="2:37" ht="15" customHeight="1" x14ac:dyDescent="0.2">
      <c r="D196" s="13" t="str">
        <f t="shared" si="96"/>
        <v>Australie</v>
      </c>
      <c r="E196" s="502"/>
      <c r="F196" s="502"/>
      <c r="G196" s="502"/>
      <c r="H196" s="502"/>
      <c r="I196" s="502"/>
      <c r="J196" s="502"/>
      <c r="K196" s="503"/>
      <c r="L196" s="503" t="str">
        <f t="shared" si="97"/>
        <v>Australie</v>
      </c>
      <c r="M196" s="499">
        <f t="shared" si="98"/>
        <v>0</v>
      </c>
      <c r="N196" s="499">
        <f t="shared" si="98"/>
        <v>0</v>
      </c>
      <c r="O196" s="499">
        <f t="shared" si="98"/>
        <v>0</v>
      </c>
      <c r="P196" s="499">
        <f t="shared" si="98"/>
        <v>0</v>
      </c>
      <c r="Q196" s="499">
        <f t="shared" si="98"/>
        <v>0</v>
      </c>
      <c r="R196" s="499">
        <f t="shared" si="98"/>
        <v>0</v>
      </c>
    </row>
    <row r="197" spans="2:37" ht="15" customHeight="1" x14ac:dyDescent="0.2">
      <c r="E197" s="504">
        <f>SUM(E184:E196)</f>
        <v>0</v>
      </c>
      <c r="F197" s="504">
        <f>SUM(F184:F196)</f>
        <v>0</v>
      </c>
      <c r="G197" s="504">
        <f>SUM(G184:G196)</f>
        <v>0</v>
      </c>
      <c r="H197" s="504">
        <f>SUM(H184:H196)</f>
        <v>0</v>
      </c>
      <c r="I197" s="504">
        <f>SUM(I184:I196)</f>
        <v>0</v>
      </c>
      <c r="J197" s="504"/>
      <c r="K197" s="503"/>
      <c r="L197" s="503"/>
      <c r="M197" s="504">
        <f>E197</f>
        <v>0</v>
      </c>
      <c r="N197" s="504">
        <f t="shared" si="98"/>
        <v>0</v>
      </c>
      <c r="O197" s="504">
        <f t="shared" si="98"/>
        <v>0</v>
      </c>
      <c r="P197" s="504">
        <f t="shared" si="98"/>
        <v>0</v>
      </c>
      <c r="Q197" s="504">
        <f t="shared" si="98"/>
        <v>0</v>
      </c>
      <c r="R197" s="504">
        <f t="shared" si="98"/>
        <v>0</v>
      </c>
    </row>
    <row r="202" spans="2:37" ht="15" customHeight="1" x14ac:dyDescent="0.2">
      <c r="B202" s="826" t="s">
        <v>800</v>
      </c>
      <c r="C202" s="826"/>
      <c r="D202" s="826"/>
      <c r="E202" s="826"/>
      <c r="F202" s="826"/>
      <c r="G202" s="826"/>
      <c r="H202" s="826"/>
      <c r="I202" s="826"/>
      <c r="J202" s="826"/>
      <c r="K202" s="826"/>
      <c r="L202" s="826"/>
      <c r="M202" s="826"/>
      <c r="N202" s="826"/>
      <c r="O202" s="826"/>
      <c r="P202" s="826"/>
      <c r="Q202" s="826"/>
      <c r="R202" s="826"/>
      <c r="U202" s="826" t="s">
        <v>800</v>
      </c>
      <c r="V202" s="826"/>
      <c r="W202" s="826"/>
      <c r="X202" s="826"/>
      <c r="Y202" s="826"/>
      <c r="Z202" s="826"/>
      <c r="AA202" s="826"/>
      <c r="AB202" s="826"/>
      <c r="AC202" s="826"/>
      <c r="AD202" s="826"/>
      <c r="AE202" s="826"/>
      <c r="AF202" s="826"/>
      <c r="AG202" s="826"/>
      <c r="AH202" s="826"/>
      <c r="AI202" s="826"/>
      <c r="AJ202" s="826"/>
      <c r="AK202" s="826"/>
    </row>
    <row r="206" spans="2:37" ht="15" customHeight="1" x14ac:dyDescent="0.25">
      <c r="B206" s="337" t="s">
        <v>495</v>
      </c>
      <c r="C206" s="335"/>
      <c r="D206" s="338"/>
      <c r="E206" s="335"/>
      <c r="F206" s="335"/>
      <c r="G206" s="335"/>
      <c r="H206" s="335"/>
    </row>
    <row r="207" spans="2:37" ht="15" customHeight="1" thickBot="1" x14ac:dyDescent="0.25">
      <c r="B207" s="335"/>
      <c r="C207" s="335"/>
      <c r="D207" s="335"/>
      <c r="E207" s="335"/>
      <c r="F207" s="335"/>
      <c r="G207" s="335"/>
      <c r="H207" s="335"/>
    </row>
    <row r="208" spans="2:37" ht="15" customHeight="1" x14ac:dyDescent="0.2">
      <c r="B208" s="339" t="s">
        <v>496</v>
      </c>
      <c r="C208" s="340"/>
      <c r="D208" s="341">
        <f>+'1.Summary EN'!D5</f>
        <v>2017</v>
      </c>
      <c r="E208" s="341">
        <f>+'1.Summary EN'!E5</f>
        <v>2018</v>
      </c>
      <c r="F208" s="341">
        <f>+'1.Summary EN'!F5</f>
        <v>2019</v>
      </c>
      <c r="G208" s="341">
        <f>+'1.Summary EN'!G5</f>
        <v>2020</v>
      </c>
      <c r="H208" s="341">
        <f>+'1.Summary EN'!H5</f>
        <v>2021</v>
      </c>
      <c r="I208" s="341">
        <f>+'1.Summary EN'!I5</f>
        <v>2022</v>
      </c>
      <c r="J208" s="544"/>
    </row>
    <row r="209" spans="2:10" ht="15" customHeight="1" x14ac:dyDescent="0.2">
      <c r="B209" s="342"/>
      <c r="C209" s="343"/>
      <c r="D209" s="343"/>
      <c r="E209" s="343"/>
      <c r="F209" s="343"/>
      <c r="G209" s="343"/>
      <c r="H209" s="343"/>
      <c r="I209" s="343"/>
      <c r="J209" s="343"/>
    </row>
    <row r="210" spans="2:10" ht="15" customHeight="1" x14ac:dyDescent="0.2">
      <c r="B210" s="344" t="s">
        <v>497</v>
      </c>
      <c r="C210" s="344"/>
      <c r="D210" s="344">
        <f>+'1.Summary EN'!D7</f>
        <v>142800</v>
      </c>
      <c r="E210" s="344">
        <f>+'1.Summary EN'!E7</f>
        <v>1392300</v>
      </c>
      <c r="F210" s="344">
        <f>+'1.Summary EN'!F7</f>
        <v>4207500</v>
      </c>
      <c r="G210" s="344">
        <f>+'1.Summary EN'!G7</f>
        <v>16780500</v>
      </c>
      <c r="H210" s="344">
        <f>+'1.Summary EN'!H7</f>
        <v>102170700</v>
      </c>
      <c r="I210" s="344">
        <f>+'1.Summary EN'!I7</f>
        <v>382876185.18518519</v>
      </c>
      <c r="J210" s="344"/>
    </row>
    <row r="211" spans="2:10" ht="15" customHeight="1" x14ac:dyDescent="0.2">
      <c r="B211" s="344"/>
      <c r="C211" s="344"/>
      <c r="D211" s="344"/>
      <c r="E211" s="344"/>
      <c r="F211" s="344"/>
      <c r="G211" s="344"/>
      <c r="H211" s="344"/>
      <c r="I211" s="344"/>
      <c r="J211" s="344"/>
    </row>
    <row r="212" spans="2:10" ht="15" customHeight="1" x14ac:dyDescent="0.2">
      <c r="B212" s="344" t="s">
        <v>498</v>
      </c>
      <c r="C212" s="344"/>
      <c r="D212" s="344">
        <f>+'1.Summary EN'!D9</f>
        <v>635700</v>
      </c>
      <c r="E212" s="344">
        <f>+'1.Summary EN'!E9</f>
        <v>3883370</v>
      </c>
      <c r="F212" s="344">
        <f>+'1.Summary EN'!F9</f>
        <v>7565903.0999999996</v>
      </c>
      <c r="G212" s="344">
        <f>+'1.Summary EN'!G9</f>
        <v>12545285.255999997</v>
      </c>
      <c r="H212" s="344">
        <f>+'1.Summary EN'!H9</f>
        <v>47517522.733559996</v>
      </c>
      <c r="I212" s="344">
        <f>+'1.Summary EN'!I9</f>
        <v>186783414.99186599</v>
      </c>
      <c r="J212" s="344"/>
    </row>
    <row r="213" spans="2:10" ht="15" customHeight="1" x14ac:dyDescent="0.2">
      <c r="B213" s="344"/>
      <c r="C213" s="344"/>
      <c r="D213" s="344"/>
      <c r="E213" s="344"/>
      <c r="F213" s="344"/>
      <c r="G213" s="344"/>
      <c r="H213" s="344"/>
      <c r="I213" s="344"/>
      <c r="J213" s="344"/>
    </row>
    <row r="214" spans="2:10" ht="15" customHeight="1" x14ac:dyDescent="0.2">
      <c r="B214" s="344" t="s">
        <v>691</v>
      </c>
      <c r="C214" s="344"/>
      <c r="D214" s="344">
        <f>+'1.Summary EN'!D11</f>
        <v>-492900</v>
      </c>
      <c r="E214" s="344">
        <f>+'1.Summary EN'!E11</f>
        <v>-2491070</v>
      </c>
      <c r="F214" s="344">
        <f>+'1.Summary EN'!F11</f>
        <v>-3358403.0999999996</v>
      </c>
      <c r="G214" s="344">
        <f>+'1.Summary EN'!G11</f>
        <v>4235214.7440000027</v>
      </c>
      <c r="H214" s="344">
        <f>+'1.Summary EN'!H11</f>
        <v>54653177.266440004</v>
      </c>
      <c r="I214" s="344">
        <f>+'1.Summary EN'!I11</f>
        <v>196092770.1933192</v>
      </c>
      <c r="J214" s="344"/>
    </row>
    <row r="215" spans="2:10" ht="15" customHeight="1" x14ac:dyDescent="0.2">
      <c r="B215" s="344"/>
      <c r="C215" s="344"/>
      <c r="D215" s="344"/>
      <c r="E215" s="344"/>
      <c r="F215" s="344"/>
      <c r="G215" s="344"/>
      <c r="H215" s="344"/>
      <c r="I215" s="344"/>
      <c r="J215" s="344"/>
    </row>
    <row r="216" spans="2:10" ht="15" customHeight="1" x14ac:dyDescent="0.2">
      <c r="B216" s="344" t="s">
        <v>499</v>
      </c>
      <c r="C216" s="344"/>
      <c r="D216" s="344">
        <f>+'1.Summary EN'!D13</f>
        <v>-492900</v>
      </c>
      <c r="E216" s="344">
        <f>+'1.Summary EN'!E13</f>
        <v>-2491070</v>
      </c>
      <c r="F216" s="344">
        <f>+'1.Summary EN'!F13</f>
        <v>-3358403.0999999996</v>
      </c>
      <c r="G216" s="344">
        <f>+'1.Summary EN'!G13</f>
        <v>4235214.7440000027</v>
      </c>
      <c r="H216" s="344">
        <f>+'1.Summary EN'!H13</f>
        <v>54653177.266440004</v>
      </c>
      <c r="I216" s="344">
        <f>+'1.Summary EN'!I13</f>
        <v>196092770.1933192</v>
      </c>
      <c r="J216" s="344"/>
    </row>
    <row r="217" spans="2:10" ht="15" customHeight="1" x14ac:dyDescent="0.2">
      <c r="B217" s="344"/>
      <c r="C217" s="344"/>
      <c r="D217" s="344"/>
      <c r="E217" s="344"/>
      <c r="F217" s="344"/>
      <c r="G217" s="344"/>
      <c r="H217" s="344"/>
      <c r="I217" s="344"/>
      <c r="J217" s="344"/>
    </row>
    <row r="218" spans="2:10" ht="15" customHeight="1" x14ac:dyDescent="0.2">
      <c r="B218" s="344" t="s">
        <v>792</v>
      </c>
      <c r="C218" s="344"/>
      <c r="D218" s="344">
        <f ca="1">+'1.Summary EN'!D15</f>
        <v>-492900</v>
      </c>
      <c r="E218" s="344">
        <f ca="1">+'1.Summary EN'!E15</f>
        <v>-2491070</v>
      </c>
      <c r="F218" s="344">
        <f ca="1">+'1.Summary EN'!F15</f>
        <v>-3358403.0999999996</v>
      </c>
      <c r="G218" s="344">
        <f ca="1">+'1.Summary EN'!G15</f>
        <v>3685228.2375200028</v>
      </c>
      <c r="H218" s="344">
        <f ca="1">+'1.Summary EN'!H15</f>
        <v>37337517.343370408</v>
      </c>
      <c r="I218" s="344">
        <f ca="1">+'1.Summary EN'!I15</f>
        <v>129421228.32759067</v>
      </c>
      <c r="J218" s="344"/>
    </row>
    <row r="219" spans="2:10" ht="15" customHeight="1" x14ac:dyDescent="0.2">
      <c r="B219" s="344"/>
      <c r="C219" s="344"/>
      <c r="D219" s="344"/>
      <c r="E219" s="344"/>
      <c r="F219" s="344"/>
      <c r="G219" s="344"/>
      <c r="H219" s="344"/>
      <c r="I219" s="344"/>
      <c r="J219" s="344"/>
    </row>
    <row r="220" spans="2:10" ht="15" customHeight="1" x14ac:dyDescent="0.2">
      <c r="B220" s="344" t="s">
        <v>500</v>
      </c>
      <c r="C220" s="344"/>
      <c r="D220" s="344">
        <f>+'1.Summary EN'!D17</f>
        <v>0</v>
      </c>
      <c r="E220" s="344">
        <f>+'1.Summary EN'!E17</f>
        <v>0</v>
      </c>
      <c r="F220" s="344">
        <f>+'1.Summary EN'!F17</f>
        <v>0</v>
      </c>
      <c r="G220" s="344">
        <f>+'1.Summary EN'!G17</f>
        <v>0</v>
      </c>
      <c r="H220" s="344">
        <f>+'1.Summary EN'!H17</f>
        <v>0</v>
      </c>
      <c r="I220" s="344">
        <f>+'1.Summary EN'!I17</f>
        <v>0</v>
      </c>
      <c r="J220" s="344"/>
    </row>
  </sheetData>
  <mergeCells count="6">
    <mergeCell ref="B2:R2"/>
    <mergeCell ref="U2:AK2"/>
    <mergeCell ref="B106:R106"/>
    <mergeCell ref="U106:AK106"/>
    <mergeCell ref="B202:R202"/>
    <mergeCell ref="U202:AK202"/>
  </mergeCells>
  <printOptions horizontalCentered="1"/>
  <pageMargins left="0.39370078740157483" right="0.39370078740157483" top="0.78740157480314965" bottom="0.78740157480314965" header="0.51181102362204722" footer="0.51181102362204722"/>
  <pageSetup scale="32" fitToWidth="6" fitToHeight="3" orientation="landscape" r:id="rId1"/>
  <headerFooter alignWithMargins="0">
    <oddHeader>&amp;L&amp;A</oddHeader>
    <oddFooter>&amp;C&amp;F&amp;R&amp;P</oddFooter>
  </headerFooter>
  <rowBreaks count="2" manualBreakCount="2">
    <brk id="104" min="1" max="39" man="1"/>
    <brk id="200" min="1" max="39" man="1"/>
  </rowBreaks>
  <colBreaks count="1" manualBreakCount="1">
    <brk id="18" min="1" max="242"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pageSetUpPr fitToPage="1"/>
  </sheetPr>
  <dimension ref="A2:CB21"/>
  <sheetViews>
    <sheetView showGridLines="0" zoomScale="85" zoomScaleNormal="85" workbookViewId="0">
      <selection activeCell="F14" sqref="F14"/>
    </sheetView>
  </sheetViews>
  <sheetFormatPr baseColWidth="10" defaultColWidth="9.140625" defaultRowHeight="15" customHeight="1" outlineLevelCol="1" x14ac:dyDescent="0.2"/>
  <cols>
    <col min="1" max="1" width="43.5703125" style="1" customWidth="1"/>
    <col min="2" max="2" width="8" style="1" customWidth="1"/>
    <col min="3" max="14" width="12.7109375" style="1" customWidth="1"/>
    <col min="15" max="15" width="15.7109375" style="1" customWidth="1"/>
    <col min="16" max="27" width="12.7109375" style="1" customWidth="1" outlineLevel="1"/>
    <col min="28" max="28" width="14.85546875" style="1" customWidth="1"/>
    <col min="29" max="40" width="12.7109375" style="1" customWidth="1" outlineLevel="1"/>
    <col min="41" max="41" width="15.7109375" style="1" customWidth="1"/>
    <col min="42" max="53" width="12.7109375" style="1" customWidth="1" outlineLevel="1"/>
    <col min="54" max="54" width="15.7109375" style="1" customWidth="1"/>
    <col min="55" max="66" width="12.7109375" style="1" customWidth="1" outlineLevel="1"/>
    <col min="67" max="67" width="15.7109375" style="1" customWidth="1"/>
    <col min="68" max="79" width="11.42578125" style="1" customWidth="1"/>
    <col min="80" max="80" width="15.28515625" style="1" customWidth="1"/>
    <col min="81" max="16384" width="9.140625" style="1"/>
  </cols>
  <sheetData>
    <row r="2" spans="1:80" ht="31.5" customHeight="1" x14ac:dyDescent="0.2">
      <c r="A2" s="827" t="s">
        <v>613</v>
      </c>
      <c r="B2" s="827"/>
      <c r="C2" s="827"/>
      <c r="D2" s="827"/>
      <c r="E2" s="827"/>
      <c r="F2" s="827"/>
      <c r="G2" s="827"/>
      <c r="H2" s="827"/>
      <c r="I2" s="827"/>
      <c r="J2" s="827"/>
      <c r="K2" s="827"/>
      <c r="L2" s="827"/>
      <c r="M2" s="827"/>
      <c r="N2" s="827"/>
    </row>
    <row r="4" spans="1:80" ht="15" customHeight="1" x14ac:dyDescent="0.2">
      <c r="A4" s="464" t="s">
        <v>636</v>
      </c>
    </row>
    <row r="6" spans="1:80" ht="15" hidden="1" customHeight="1" x14ac:dyDescent="0.2">
      <c r="C6" s="721" t="e">
        <f>+CONCATENATE(#REF!," - ",#REF!)</f>
        <v>#REF!</v>
      </c>
      <c r="D6" s="722"/>
      <c r="E6" s="723"/>
      <c r="F6" s="723"/>
      <c r="G6" s="723"/>
      <c r="H6" s="723"/>
      <c r="I6" s="723"/>
      <c r="J6" s="723"/>
      <c r="K6" s="723"/>
      <c r="L6" s="723"/>
      <c r="M6" s="723"/>
      <c r="N6" s="724"/>
      <c r="O6" s="53" t="e">
        <f>+CONCATENATE("TOTAL ",#REF!)</f>
        <v>#REF!</v>
      </c>
      <c r="P6" s="721" t="e">
        <f>+CONCATENATE(#REF!," - ",#REF!)</f>
        <v>#REF!</v>
      </c>
      <c r="Q6" s="722"/>
      <c r="R6" s="723"/>
      <c r="S6" s="723"/>
      <c r="T6" s="723"/>
      <c r="U6" s="723"/>
      <c r="V6" s="723"/>
      <c r="W6" s="723"/>
      <c r="X6" s="723"/>
      <c r="Y6" s="723"/>
      <c r="Z6" s="723"/>
      <c r="AA6" s="724"/>
      <c r="AB6" s="53" t="e">
        <f>+CONCATENATE("TOTAL ",#REF!)</f>
        <v>#REF!</v>
      </c>
      <c r="AC6" s="721" t="e">
        <f>+CONCATENATE(#REF!," - ",#REF!)</f>
        <v>#REF!</v>
      </c>
      <c r="AD6" s="722"/>
      <c r="AE6" s="723"/>
      <c r="AF6" s="723"/>
      <c r="AG6" s="723"/>
      <c r="AH6" s="723"/>
      <c r="AI6" s="723"/>
      <c r="AJ6" s="723"/>
      <c r="AK6" s="723"/>
      <c r="AL6" s="723"/>
      <c r="AM6" s="723"/>
      <c r="AN6" s="724"/>
      <c r="AO6" s="53" t="e">
        <f>+CONCATENATE("TOTAL ",#REF!)</f>
        <v>#REF!</v>
      </c>
      <c r="AP6" s="721" t="e">
        <f>+CONCATENATE(#REF!," - ",#REF!)</f>
        <v>#REF!</v>
      </c>
      <c r="AQ6" s="722"/>
      <c r="AR6" s="723"/>
      <c r="AS6" s="723"/>
      <c r="AT6" s="723"/>
      <c r="AU6" s="723"/>
      <c r="AV6" s="723"/>
      <c r="AW6" s="723"/>
      <c r="AX6" s="723"/>
      <c r="AY6" s="723"/>
      <c r="AZ6" s="723"/>
      <c r="BA6" s="724"/>
      <c r="BB6" s="53" t="e">
        <f>+CONCATENATE("TOTAL ",#REF!)</f>
        <v>#REF!</v>
      </c>
      <c r="BC6" s="721" t="e">
        <f>+CONCATENATE(#REF!," - ",#REF!)</f>
        <v>#REF!</v>
      </c>
      <c r="BD6" s="722"/>
      <c r="BE6" s="723"/>
      <c r="BF6" s="723"/>
      <c r="BG6" s="723"/>
      <c r="BH6" s="723"/>
      <c r="BI6" s="723"/>
      <c r="BJ6" s="723"/>
      <c r="BK6" s="723"/>
      <c r="BL6" s="723"/>
      <c r="BM6" s="723"/>
      <c r="BN6" s="724"/>
      <c r="BO6" s="53" t="e">
        <f>+CONCATENATE("TOTAL ",#REF!)</f>
        <v>#REF!</v>
      </c>
      <c r="BP6" s="262"/>
      <c r="BQ6" s="262"/>
      <c r="BR6" s="262"/>
      <c r="BS6" s="262"/>
      <c r="BT6" s="262"/>
      <c r="BU6" s="262"/>
      <c r="BV6" s="262"/>
      <c r="BW6" s="262"/>
      <c r="BX6" s="262"/>
      <c r="BY6" s="262"/>
      <c r="BZ6" s="262"/>
      <c r="CA6" s="262"/>
      <c r="CB6" s="262"/>
    </row>
    <row r="7" spans="1:80" ht="15" hidden="1" customHeight="1" x14ac:dyDescent="0.2">
      <c r="C7" s="53" t="e">
        <f>+CONCATENATE("1/",#REF!)</f>
        <v>#REF!</v>
      </c>
      <c r="D7" s="53" t="e">
        <f>+CONCATENATE("2/",#REF!)</f>
        <v>#REF!</v>
      </c>
      <c r="E7" s="53" t="e">
        <f>+CONCATENATE("3/",#REF!)</f>
        <v>#REF!</v>
      </c>
      <c r="F7" s="53" t="e">
        <f>+CONCATENATE("4/",#REF!)</f>
        <v>#REF!</v>
      </c>
      <c r="G7" s="53" t="e">
        <f>+CONCATENATE("5/",#REF!)</f>
        <v>#REF!</v>
      </c>
      <c r="H7" s="53" t="e">
        <f>+CONCATENATE("6/",#REF!)</f>
        <v>#REF!</v>
      </c>
      <c r="I7" s="53" t="e">
        <f>+CONCATENATE("7/",#REF!)</f>
        <v>#REF!</v>
      </c>
      <c r="J7" s="53" t="e">
        <f>+CONCATENATE("8/",#REF!)</f>
        <v>#REF!</v>
      </c>
      <c r="K7" s="53" t="e">
        <f>+CONCATENATE("9/",#REF!)</f>
        <v>#REF!</v>
      </c>
      <c r="L7" s="53" t="e">
        <f>+CONCATENATE("10/",#REF!)</f>
        <v>#REF!</v>
      </c>
      <c r="M7" s="53" t="e">
        <f>+CONCATENATE("11/",#REF!)</f>
        <v>#REF!</v>
      </c>
      <c r="N7" s="53" t="e">
        <f>+CONCATENATE("12/",#REF!)</f>
        <v>#REF!</v>
      </c>
      <c r="O7" s="53" t="e">
        <f>#REF!</f>
        <v>#REF!</v>
      </c>
      <c r="P7" s="54" t="e">
        <f>+CONCATENATE("1/",#REF!)</f>
        <v>#REF!</v>
      </c>
      <c r="Q7" s="55" t="e">
        <f>+CONCATENATE("2/",#REF!)</f>
        <v>#REF!</v>
      </c>
      <c r="R7" s="55" t="e">
        <f>+CONCATENATE("3/",#REF!)</f>
        <v>#REF!</v>
      </c>
      <c r="S7" s="55" t="e">
        <f>+CONCATENATE("4/",#REF!)</f>
        <v>#REF!</v>
      </c>
      <c r="T7" s="55" t="e">
        <f>+CONCATENATE("5/",#REF!)</f>
        <v>#REF!</v>
      </c>
      <c r="U7" s="55" t="e">
        <f>+CONCATENATE("6/",#REF!)</f>
        <v>#REF!</v>
      </c>
      <c r="V7" s="55" t="e">
        <f>+CONCATENATE("7/",#REF!)</f>
        <v>#REF!</v>
      </c>
      <c r="W7" s="55" t="e">
        <f>+CONCATENATE("8/",#REF!)</f>
        <v>#REF!</v>
      </c>
      <c r="X7" s="55" t="e">
        <f>+CONCATENATE("9/",#REF!)</f>
        <v>#REF!</v>
      </c>
      <c r="Y7" s="55" t="e">
        <f>+CONCATENATE("10/",#REF!)</f>
        <v>#REF!</v>
      </c>
      <c r="Z7" s="55" t="e">
        <f>+CONCATENATE("11/",#REF!)</f>
        <v>#REF!</v>
      </c>
      <c r="AA7" s="56" t="e">
        <f>+CONCATENATE("12/",#REF!)</f>
        <v>#REF!</v>
      </c>
      <c r="AB7" s="53" t="e">
        <f>#REF!</f>
        <v>#REF!</v>
      </c>
      <c r="AC7" s="54" t="e">
        <f>+CONCATENATE("1/",#REF!)</f>
        <v>#REF!</v>
      </c>
      <c r="AD7" s="55" t="e">
        <f>+CONCATENATE("2/",#REF!)</f>
        <v>#REF!</v>
      </c>
      <c r="AE7" s="55" t="e">
        <f>+CONCATENATE("3/",#REF!)</f>
        <v>#REF!</v>
      </c>
      <c r="AF7" s="55" t="e">
        <f>+CONCATENATE("4/",#REF!)</f>
        <v>#REF!</v>
      </c>
      <c r="AG7" s="55" t="e">
        <f>+CONCATENATE("5/",#REF!)</f>
        <v>#REF!</v>
      </c>
      <c r="AH7" s="55" t="e">
        <f>+CONCATENATE("6/",#REF!)</f>
        <v>#REF!</v>
      </c>
      <c r="AI7" s="55" t="e">
        <f>+CONCATENATE("7/",#REF!)</f>
        <v>#REF!</v>
      </c>
      <c r="AJ7" s="55" t="e">
        <f>+CONCATENATE("8/",#REF!)</f>
        <v>#REF!</v>
      </c>
      <c r="AK7" s="55" t="e">
        <f>+CONCATENATE("9/",#REF!)</f>
        <v>#REF!</v>
      </c>
      <c r="AL7" s="55" t="e">
        <f>+CONCATENATE("10/",#REF!)</f>
        <v>#REF!</v>
      </c>
      <c r="AM7" s="55" t="e">
        <f>+CONCATENATE("11/",#REF!)</f>
        <v>#REF!</v>
      </c>
      <c r="AN7" s="56" t="e">
        <f>+CONCATENATE("12/",#REF!)</f>
        <v>#REF!</v>
      </c>
      <c r="AO7" s="53" t="e">
        <f>#REF!</f>
        <v>#REF!</v>
      </c>
      <c r="AP7" s="54" t="e">
        <f>+CONCATENATE("1/",#REF!)</f>
        <v>#REF!</v>
      </c>
      <c r="AQ7" s="55" t="e">
        <f>+CONCATENATE("2/",#REF!)</f>
        <v>#REF!</v>
      </c>
      <c r="AR7" s="55" t="e">
        <f>+CONCATENATE("3/",#REF!)</f>
        <v>#REF!</v>
      </c>
      <c r="AS7" s="55" t="e">
        <f>+CONCATENATE("4/",#REF!)</f>
        <v>#REF!</v>
      </c>
      <c r="AT7" s="55" t="e">
        <f>+CONCATENATE("5/",#REF!)</f>
        <v>#REF!</v>
      </c>
      <c r="AU7" s="55" t="e">
        <f>+CONCATENATE("6/",#REF!)</f>
        <v>#REF!</v>
      </c>
      <c r="AV7" s="55" t="e">
        <f>+CONCATENATE("7/",#REF!)</f>
        <v>#REF!</v>
      </c>
      <c r="AW7" s="55" t="e">
        <f>+CONCATENATE("8/",#REF!)</f>
        <v>#REF!</v>
      </c>
      <c r="AX7" s="55" t="e">
        <f>+CONCATENATE("9/",#REF!)</f>
        <v>#REF!</v>
      </c>
      <c r="AY7" s="55" t="e">
        <f>+CONCATENATE("10/",#REF!)</f>
        <v>#REF!</v>
      </c>
      <c r="AZ7" s="55" t="e">
        <f>+CONCATENATE("11/",#REF!)</f>
        <v>#REF!</v>
      </c>
      <c r="BA7" s="56" t="e">
        <f>+CONCATENATE("12/",#REF!)</f>
        <v>#REF!</v>
      </c>
      <c r="BB7" s="53" t="e">
        <f>#REF!</f>
        <v>#REF!</v>
      </c>
      <c r="BC7" s="54" t="e">
        <f>+CONCATENATE("1/",#REF!)</f>
        <v>#REF!</v>
      </c>
      <c r="BD7" s="55" t="e">
        <f>+CONCATENATE("2/",#REF!)</f>
        <v>#REF!</v>
      </c>
      <c r="BE7" s="55" t="e">
        <f>+CONCATENATE("3/",#REF!)</f>
        <v>#REF!</v>
      </c>
      <c r="BF7" s="55" t="e">
        <f>+CONCATENATE("4/",#REF!)</f>
        <v>#REF!</v>
      </c>
      <c r="BG7" s="55" t="e">
        <f>+CONCATENATE("5/",#REF!)</f>
        <v>#REF!</v>
      </c>
      <c r="BH7" s="55" t="e">
        <f>+CONCATENATE("6/",#REF!)</f>
        <v>#REF!</v>
      </c>
      <c r="BI7" s="55" t="e">
        <f>+CONCATENATE("7/",#REF!)</f>
        <v>#REF!</v>
      </c>
      <c r="BJ7" s="55" t="e">
        <f>+CONCATENATE("8/",#REF!)</f>
        <v>#REF!</v>
      </c>
      <c r="BK7" s="55" t="e">
        <f>+CONCATENATE("9/",#REF!)</f>
        <v>#REF!</v>
      </c>
      <c r="BL7" s="55" t="e">
        <f>+CONCATENATE("10/",#REF!)</f>
        <v>#REF!</v>
      </c>
      <c r="BM7" s="55" t="e">
        <f>+CONCATENATE("11/",#REF!)</f>
        <v>#REF!</v>
      </c>
      <c r="BN7" s="56" t="e">
        <f>+CONCATENATE("12/",#REF!)</f>
        <v>#REF!</v>
      </c>
      <c r="BO7" s="53" t="e">
        <f>#REF!</f>
        <v>#REF!</v>
      </c>
      <c r="BP7" s="262"/>
      <c r="BQ7" s="262"/>
      <c r="BR7" s="262"/>
      <c r="BS7" s="262"/>
      <c r="BT7" s="262"/>
      <c r="BU7" s="262"/>
      <c r="BV7" s="262"/>
      <c r="BW7" s="262"/>
      <c r="BX7" s="262"/>
      <c r="BY7" s="262"/>
      <c r="BZ7" s="262"/>
      <c r="CA7" s="262"/>
      <c r="CB7" s="262"/>
    </row>
    <row r="8" spans="1:80" ht="15" hidden="1" customHeight="1" x14ac:dyDescent="0.2">
      <c r="C8" s="280" t="e">
        <f>IF(#REF!&gt;11,1,0)</f>
        <v>#REF!</v>
      </c>
      <c r="D8" s="280" t="e">
        <f>IF(#REF!&gt;10,1,0)</f>
        <v>#REF!</v>
      </c>
      <c r="E8" s="280" t="e">
        <f>IF(#REF!&gt;9,1,0)</f>
        <v>#REF!</v>
      </c>
      <c r="F8" s="280" t="e">
        <f>IF(#REF!&gt;8,1,0)</f>
        <v>#REF!</v>
      </c>
      <c r="G8" s="280" t="e">
        <f>IF(#REF!&gt;7,1,0)</f>
        <v>#REF!</v>
      </c>
      <c r="H8" s="280" t="e">
        <f>IF(#REF!&gt;6,1,0)</f>
        <v>#REF!</v>
      </c>
      <c r="I8" s="280" t="e">
        <f>IF(#REF!&gt;5,1,0)</f>
        <v>#REF!</v>
      </c>
      <c r="J8" s="280" t="e">
        <f>IF(#REF!&gt;4,1,0)</f>
        <v>#REF!</v>
      </c>
      <c r="K8" s="280" t="e">
        <f>IF(#REF!&gt;3,1,0)</f>
        <v>#REF!</v>
      </c>
      <c r="L8" s="280" t="e">
        <f>IF(#REF!&gt;2,1,0)</f>
        <v>#REF!</v>
      </c>
      <c r="M8" s="280" t="e">
        <f>IF(#REF!&gt;1,1,0)</f>
        <v>#REF!</v>
      </c>
      <c r="N8" s="280" t="e">
        <f>IF(#REF!&gt;0,1,0)</f>
        <v>#REF!</v>
      </c>
      <c r="O8" s="738" t="e">
        <f>SUM(C8:N8)</f>
        <v>#REF!</v>
      </c>
      <c r="P8" s="280">
        <v>1</v>
      </c>
      <c r="Q8" s="280">
        <v>1</v>
      </c>
      <c r="R8" s="280">
        <v>1</v>
      </c>
      <c r="S8" s="280">
        <v>1</v>
      </c>
      <c r="T8" s="280">
        <v>1</v>
      </c>
      <c r="U8" s="280">
        <v>1</v>
      </c>
      <c r="V8" s="280">
        <v>1</v>
      </c>
      <c r="W8" s="280">
        <v>1</v>
      </c>
      <c r="X8" s="280">
        <v>1</v>
      </c>
      <c r="Y8" s="280">
        <v>1</v>
      </c>
      <c r="Z8" s="280">
        <v>1</v>
      </c>
      <c r="AA8" s="280">
        <v>1</v>
      </c>
      <c r="AB8" s="738">
        <f>SUM(P8:AA8)</f>
        <v>12</v>
      </c>
      <c r="AC8" s="280">
        <v>1</v>
      </c>
      <c r="AD8" s="280">
        <v>1</v>
      </c>
      <c r="AE8" s="280">
        <v>1</v>
      </c>
      <c r="AF8" s="280">
        <v>1</v>
      </c>
      <c r="AG8" s="280">
        <v>1</v>
      </c>
      <c r="AH8" s="280">
        <v>1</v>
      </c>
      <c r="AI8" s="280">
        <v>1</v>
      </c>
      <c r="AJ8" s="280">
        <v>1</v>
      </c>
      <c r="AK8" s="280">
        <v>1</v>
      </c>
      <c r="AL8" s="280">
        <v>1</v>
      </c>
      <c r="AM8" s="280">
        <v>1</v>
      </c>
      <c r="AN8" s="280">
        <v>1</v>
      </c>
      <c r="AO8" s="738">
        <f>SUM(AC8:AN8)</f>
        <v>12</v>
      </c>
      <c r="AP8" s="280">
        <v>1</v>
      </c>
      <c r="AQ8" s="280">
        <v>1</v>
      </c>
      <c r="AR8" s="280">
        <v>1</v>
      </c>
      <c r="AS8" s="280">
        <v>1</v>
      </c>
      <c r="AT8" s="280">
        <v>1</v>
      </c>
      <c r="AU8" s="280">
        <v>1</v>
      </c>
      <c r="AV8" s="280">
        <v>1</v>
      </c>
      <c r="AW8" s="280">
        <v>1</v>
      </c>
      <c r="AX8" s="280">
        <v>1</v>
      </c>
      <c r="AY8" s="280">
        <v>1</v>
      </c>
      <c r="AZ8" s="280">
        <v>1</v>
      </c>
      <c r="BA8" s="280">
        <v>1</v>
      </c>
      <c r="BB8" s="738">
        <f>SUM(AP8:BA8)</f>
        <v>12</v>
      </c>
      <c r="BC8" s="280">
        <v>1</v>
      </c>
      <c r="BD8" s="280">
        <v>1</v>
      </c>
      <c r="BE8" s="280">
        <v>1</v>
      </c>
      <c r="BF8" s="280">
        <v>1</v>
      </c>
      <c r="BG8" s="280">
        <v>1</v>
      </c>
      <c r="BH8" s="280">
        <v>1</v>
      </c>
      <c r="BI8" s="280">
        <v>1</v>
      </c>
      <c r="BJ8" s="280">
        <v>1</v>
      </c>
      <c r="BK8" s="280">
        <v>1</v>
      </c>
      <c r="BL8" s="280">
        <v>1</v>
      </c>
      <c r="BM8" s="280">
        <v>1</v>
      </c>
      <c r="BN8" s="280">
        <v>1</v>
      </c>
      <c r="BO8" s="738">
        <f>SUM(BC8:BN8)</f>
        <v>12</v>
      </c>
      <c r="BP8" s="262"/>
      <c r="BQ8" s="262"/>
      <c r="BR8" s="262"/>
      <c r="BS8" s="262"/>
      <c r="BT8" s="262"/>
      <c r="BU8" s="262"/>
      <c r="BV8" s="262"/>
      <c r="BW8" s="262"/>
      <c r="BX8" s="262"/>
      <c r="BY8" s="262"/>
      <c r="BZ8" s="262"/>
      <c r="CA8" s="262"/>
      <c r="CB8" s="262"/>
    </row>
    <row r="9" spans="1:80" ht="15" hidden="1" customHeight="1" x14ac:dyDescent="0.2">
      <c r="C9" s="281" t="e">
        <f>C8</f>
        <v>#REF!</v>
      </c>
      <c r="D9" s="281" t="e">
        <f>C9+D8</f>
        <v>#REF!</v>
      </c>
      <c r="E9" s="281" t="e">
        <f t="shared" ref="E9:N9" si="0">D9+E8</f>
        <v>#REF!</v>
      </c>
      <c r="F9" s="281" t="e">
        <f t="shared" si="0"/>
        <v>#REF!</v>
      </c>
      <c r="G9" s="281" t="e">
        <f t="shared" si="0"/>
        <v>#REF!</v>
      </c>
      <c r="H9" s="281" t="e">
        <f t="shared" si="0"/>
        <v>#REF!</v>
      </c>
      <c r="I9" s="281" t="e">
        <f t="shared" si="0"/>
        <v>#REF!</v>
      </c>
      <c r="J9" s="281" t="e">
        <f t="shared" si="0"/>
        <v>#REF!</v>
      </c>
      <c r="K9" s="281" t="e">
        <f t="shared" si="0"/>
        <v>#REF!</v>
      </c>
      <c r="L9" s="281" t="e">
        <f t="shared" si="0"/>
        <v>#REF!</v>
      </c>
      <c r="M9" s="281" t="e">
        <f t="shared" si="0"/>
        <v>#REF!</v>
      </c>
      <c r="N9" s="281" t="e">
        <f t="shared" si="0"/>
        <v>#REF!</v>
      </c>
      <c r="O9" s="739"/>
      <c r="P9" s="281">
        <f>P8</f>
        <v>1</v>
      </c>
      <c r="Q9" s="281">
        <f t="shared" ref="Q9:AA9" si="1">P9+Q8</f>
        <v>2</v>
      </c>
      <c r="R9" s="281">
        <f t="shared" si="1"/>
        <v>3</v>
      </c>
      <c r="S9" s="281">
        <f t="shared" si="1"/>
        <v>4</v>
      </c>
      <c r="T9" s="281">
        <f t="shared" si="1"/>
        <v>5</v>
      </c>
      <c r="U9" s="281">
        <f t="shared" si="1"/>
        <v>6</v>
      </c>
      <c r="V9" s="281">
        <f t="shared" si="1"/>
        <v>7</v>
      </c>
      <c r="W9" s="281">
        <f t="shared" si="1"/>
        <v>8</v>
      </c>
      <c r="X9" s="281">
        <f t="shared" si="1"/>
        <v>9</v>
      </c>
      <c r="Y9" s="281">
        <f t="shared" si="1"/>
        <v>10</v>
      </c>
      <c r="Z9" s="281">
        <f t="shared" si="1"/>
        <v>11</v>
      </c>
      <c r="AA9" s="281">
        <f t="shared" si="1"/>
        <v>12</v>
      </c>
      <c r="AB9" s="739"/>
      <c r="AC9" s="281">
        <f>AC8</f>
        <v>1</v>
      </c>
      <c r="AD9" s="281">
        <f t="shared" ref="AD9:AN9" si="2">AC9+AD8</f>
        <v>2</v>
      </c>
      <c r="AE9" s="281">
        <f t="shared" si="2"/>
        <v>3</v>
      </c>
      <c r="AF9" s="281">
        <f t="shared" si="2"/>
        <v>4</v>
      </c>
      <c r="AG9" s="281">
        <f t="shared" si="2"/>
        <v>5</v>
      </c>
      <c r="AH9" s="281">
        <f t="shared" si="2"/>
        <v>6</v>
      </c>
      <c r="AI9" s="281">
        <f t="shared" si="2"/>
        <v>7</v>
      </c>
      <c r="AJ9" s="281">
        <f t="shared" si="2"/>
        <v>8</v>
      </c>
      <c r="AK9" s="281">
        <f t="shared" si="2"/>
        <v>9</v>
      </c>
      <c r="AL9" s="281">
        <f t="shared" si="2"/>
        <v>10</v>
      </c>
      <c r="AM9" s="281">
        <f t="shared" si="2"/>
        <v>11</v>
      </c>
      <c r="AN9" s="281">
        <f t="shared" si="2"/>
        <v>12</v>
      </c>
      <c r="AO9" s="739"/>
      <c r="AP9" s="281">
        <f>AP8</f>
        <v>1</v>
      </c>
      <c r="AQ9" s="281">
        <f t="shared" ref="AQ9:BA9" si="3">AP9+AQ8</f>
        <v>2</v>
      </c>
      <c r="AR9" s="281">
        <f t="shared" si="3"/>
        <v>3</v>
      </c>
      <c r="AS9" s="281">
        <f t="shared" si="3"/>
        <v>4</v>
      </c>
      <c r="AT9" s="281">
        <f t="shared" si="3"/>
        <v>5</v>
      </c>
      <c r="AU9" s="281">
        <f t="shared" si="3"/>
        <v>6</v>
      </c>
      <c r="AV9" s="281">
        <f t="shared" si="3"/>
        <v>7</v>
      </c>
      <c r="AW9" s="281">
        <f t="shared" si="3"/>
        <v>8</v>
      </c>
      <c r="AX9" s="281">
        <f t="shared" si="3"/>
        <v>9</v>
      </c>
      <c r="AY9" s="281">
        <f t="shared" si="3"/>
        <v>10</v>
      </c>
      <c r="AZ9" s="281">
        <f t="shared" si="3"/>
        <v>11</v>
      </c>
      <c r="BA9" s="281">
        <f t="shared" si="3"/>
        <v>12</v>
      </c>
      <c r="BB9" s="739"/>
      <c r="BC9" s="281">
        <f>BC8</f>
        <v>1</v>
      </c>
      <c r="BD9" s="281">
        <f t="shared" ref="BD9:BN9" si="4">BC9+BD8</f>
        <v>2</v>
      </c>
      <c r="BE9" s="281">
        <f t="shared" si="4"/>
        <v>3</v>
      </c>
      <c r="BF9" s="281">
        <f t="shared" si="4"/>
        <v>4</v>
      </c>
      <c r="BG9" s="281">
        <f t="shared" si="4"/>
        <v>5</v>
      </c>
      <c r="BH9" s="281">
        <f t="shared" si="4"/>
        <v>6</v>
      </c>
      <c r="BI9" s="281">
        <f t="shared" si="4"/>
        <v>7</v>
      </c>
      <c r="BJ9" s="281">
        <f t="shared" si="4"/>
        <v>8</v>
      </c>
      <c r="BK9" s="281">
        <f t="shared" si="4"/>
        <v>9</v>
      </c>
      <c r="BL9" s="281">
        <f t="shared" si="4"/>
        <v>10</v>
      </c>
      <c r="BM9" s="281">
        <f t="shared" si="4"/>
        <v>11</v>
      </c>
      <c r="BN9" s="281">
        <f t="shared" si="4"/>
        <v>12</v>
      </c>
      <c r="BO9" s="739"/>
      <c r="BP9" s="262"/>
      <c r="BQ9" s="262"/>
      <c r="BR9" s="262"/>
      <c r="BS9" s="262"/>
      <c r="BT9" s="262"/>
      <c r="BU9" s="262"/>
      <c r="BV9" s="262"/>
      <c r="BW9" s="262"/>
      <c r="BX9" s="262"/>
      <c r="BY9" s="262"/>
      <c r="BZ9" s="262"/>
      <c r="CA9" s="262"/>
      <c r="CB9" s="262"/>
    </row>
    <row r="10" spans="1:80" ht="15" hidden="1" customHeight="1" x14ac:dyDescent="0.2">
      <c r="P10" s="262"/>
      <c r="Q10" s="262"/>
      <c r="R10" s="262"/>
      <c r="S10" s="262"/>
      <c r="T10" s="262"/>
      <c r="U10" s="262"/>
      <c r="V10" s="262"/>
      <c r="W10" s="262"/>
      <c r="X10" s="262"/>
      <c r="Y10" s="262"/>
      <c r="Z10" s="262"/>
      <c r="AA10" s="262"/>
      <c r="AB10" s="262"/>
      <c r="AC10" s="262"/>
      <c r="AD10" s="262"/>
      <c r="AE10" s="262"/>
      <c r="AF10" s="262"/>
      <c r="AG10" s="262"/>
      <c r="AH10" s="262"/>
      <c r="AI10" s="262"/>
      <c r="AJ10" s="262"/>
      <c r="AK10" s="262"/>
      <c r="AL10" s="262"/>
      <c r="AM10" s="262"/>
      <c r="AN10" s="262"/>
      <c r="AO10" s="262"/>
      <c r="AP10" s="262"/>
      <c r="AQ10" s="262"/>
      <c r="AR10" s="262"/>
      <c r="AS10" s="262"/>
      <c r="AT10" s="262"/>
      <c r="AU10" s="262"/>
      <c r="AV10" s="262"/>
      <c r="AW10" s="262"/>
      <c r="AX10" s="262"/>
      <c r="AY10" s="262"/>
      <c r="AZ10" s="262"/>
      <c r="BA10" s="262"/>
      <c r="BB10" s="262"/>
      <c r="BC10" s="262"/>
      <c r="BD10" s="262"/>
      <c r="BE10" s="262"/>
      <c r="BF10" s="262"/>
      <c r="BG10" s="262"/>
      <c r="BH10" s="262"/>
      <c r="BI10" s="262"/>
      <c r="BJ10" s="262"/>
      <c r="BK10" s="262"/>
      <c r="BL10" s="262"/>
      <c r="BM10" s="262"/>
      <c r="BN10" s="262"/>
      <c r="BO10" s="262"/>
      <c r="BP10" s="262"/>
      <c r="BQ10" s="262"/>
      <c r="BR10" s="262"/>
      <c r="BS10" s="262"/>
      <c r="BT10" s="262"/>
      <c r="BU10" s="262"/>
      <c r="BV10" s="262"/>
      <c r="BW10" s="262"/>
      <c r="BX10" s="262"/>
      <c r="BY10" s="262"/>
      <c r="BZ10" s="262"/>
      <c r="CA10" s="262"/>
      <c r="CB10" s="262"/>
    </row>
    <row r="11" spans="1:80" s="2" customFormat="1" ht="15" customHeight="1" x14ac:dyDescent="0.2">
      <c r="A11" s="10" t="s">
        <v>615</v>
      </c>
      <c r="B11" s="10"/>
      <c r="C11" s="10"/>
      <c r="D11" s="10"/>
      <c r="E11" s="10"/>
      <c r="F11" s="10"/>
      <c r="G11" s="10"/>
      <c r="H11" s="10"/>
      <c r="I11" s="10"/>
      <c r="J11" s="10"/>
      <c r="K11" s="10"/>
      <c r="L11" s="10"/>
      <c r="M11" s="10"/>
      <c r="N11" s="10"/>
    </row>
    <row r="13" spans="1:80" ht="13.5" customHeight="1" thickBot="1" x14ac:dyDescent="0.25">
      <c r="B13" s="815" t="s">
        <v>119</v>
      </c>
      <c r="C13" s="783" t="str">
        <f>+CONCATENATE('Données de base'!$C$12," - ",'Données de base'!$C$13)</f>
        <v>Année 1 - 2017</v>
      </c>
      <c r="D13" s="784"/>
      <c r="E13" s="784"/>
      <c r="F13" s="784"/>
      <c r="G13" s="784"/>
      <c r="H13" s="784"/>
      <c r="I13" s="784"/>
      <c r="J13" s="784"/>
      <c r="K13" s="784"/>
      <c r="L13" s="784"/>
      <c r="M13" s="784"/>
      <c r="N13" s="828"/>
      <c r="O13" s="279" t="str">
        <f>+CONCATENATE("TOTAL - ",'Données de base'!$C$13)</f>
        <v>TOTAL - 2017</v>
      </c>
      <c r="P13" s="783" t="str">
        <f>+CONCATENATE('Données de base'!$E$12," - ",'Données de base'!$E$13)</f>
        <v>Année 2 - 2018</v>
      </c>
      <c r="Q13" s="784"/>
      <c r="R13" s="784"/>
      <c r="S13" s="784"/>
      <c r="T13" s="784"/>
      <c r="U13" s="784"/>
      <c r="V13" s="784"/>
      <c r="W13" s="784"/>
      <c r="X13" s="784"/>
      <c r="Y13" s="784"/>
      <c r="Z13" s="784"/>
      <c r="AA13" s="828"/>
      <c r="AB13" s="279" t="str">
        <f>+CONCATENATE("TOTAL - ",'Données de base'!$E$13)</f>
        <v>TOTAL - 2018</v>
      </c>
      <c r="AC13" s="783" t="str">
        <f>+CONCATENATE('Données de base'!$G$12," - ",'Données de base'!$G$13)</f>
        <v>Année 3 - 2019</v>
      </c>
      <c r="AD13" s="784"/>
      <c r="AE13" s="784"/>
      <c r="AF13" s="784"/>
      <c r="AG13" s="784"/>
      <c r="AH13" s="784"/>
      <c r="AI13" s="784"/>
      <c r="AJ13" s="784"/>
      <c r="AK13" s="784"/>
      <c r="AL13" s="784"/>
      <c r="AM13" s="784"/>
      <c r="AN13" s="828"/>
      <c r="AO13" s="279" t="str">
        <f>+CONCATENATE("TOTAL - ",'Données de base'!$G$13)</f>
        <v>TOTAL - 2019</v>
      </c>
      <c r="AP13" s="783" t="str">
        <f>+CONCATENATE('Données de base'!$I$12," - ",'Données de base'!$I$13)</f>
        <v>Année 4 - 2020</v>
      </c>
      <c r="AQ13" s="784"/>
      <c r="AR13" s="784"/>
      <c r="AS13" s="784"/>
      <c r="AT13" s="784"/>
      <c r="AU13" s="784"/>
      <c r="AV13" s="784"/>
      <c r="AW13" s="784"/>
      <c r="AX13" s="784"/>
      <c r="AY13" s="784"/>
      <c r="AZ13" s="784"/>
      <c r="BA13" s="828"/>
      <c r="BB13" s="279" t="str">
        <f>+CONCATENATE("TOTAL - ",'Données de base'!$I$13)</f>
        <v>TOTAL - 2020</v>
      </c>
      <c r="BC13" s="783" t="str">
        <f>+CONCATENATE('Données de base'!$K$12," - ",'Données de base'!$K$13)</f>
        <v>Année 5 - 2021</v>
      </c>
      <c r="BD13" s="784"/>
      <c r="BE13" s="784"/>
      <c r="BF13" s="784"/>
      <c r="BG13" s="784"/>
      <c r="BH13" s="784"/>
      <c r="BI13" s="784"/>
      <c r="BJ13" s="784"/>
      <c r="BK13" s="784"/>
      <c r="BL13" s="784"/>
      <c r="BM13" s="784"/>
      <c r="BN13" s="828"/>
      <c r="BO13" s="279" t="str">
        <f>+CONCATENATE("TOTAL - ",'Données de base'!$K$13)</f>
        <v>TOTAL - 2021</v>
      </c>
    </row>
    <row r="14" spans="1:80" ht="13.5" customHeight="1" thickTop="1" thickBot="1" x14ac:dyDescent="0.25">
      <c r="B14" s="815"/>
      <c r="C14" s="267" t="str">
        <f>+CONCATENATE("1/",'Données de base'!$C$13)</f>
        <v>1/2017</v>
      </c>
      <c r="D14" s="267" t="str">
        <f>+CONCATENATE("2/",'Données de base'!$C$13)</f>
        <v>2/2017</v>
      </c>
      <c r="E14" s="267" t="str">
        <f>+CONCATENATE("3/",'Données de base'!$C$13)</f>
        <v>3/2017</v>
      </c>
      <c r="F14" s="267" t="str">
        <f>+CONCATENATE("4/",'Données de base'!$C$13)</f>
        <v>4/2017</v>
      </c>
      <c r="G14" s="267" t="str">
        <f>+CONCATENATE("5/",'Données de base'!$C$13)</f>
        <v>5/2017</v>
      </c>
      <c r="H14" s="267" t="str">
        <f>+CONCATENATE("6/",'Données de base'!$C$13)</f>
        <v>6/2017</v>
      </c>
      <c r="I14" s="267" t="str">
        <f>+CONCATENATE("7/",'Données de base'!$C$13)</f>
        <v>7/2017</v>
      </c>
      <c r="J14" s="267" t="str">
        <f>+CONCATENATE("8/",'Données de base'!$C$13)</f>
        <v>8/2017</v>
      </c>
      <c r="K14" s="267" t="str">
        <f>+CONCATENATE("9/",'Données de base'!$C$13)</f>
        <v>9/2017</v>
      </c>
      <c r="L14" s="267" t="str">
        <f>+CONCATENATE("10/",'Données de base'!$C$13)</f>
        <v>10/2017</v>
      </c>
      <c r="M14" s="267" t="str">
        <f>+CONCATENATE("11/",'Données de base'!$C$13)</f>
        <v>11/2017</v>
      </c>
      <c r="N14" s="267" t="str">
        <f>+CONCATENATE("12/",'Données de base'!$C$13)</f>
        <v>12/2017</v>
      </c>
      <c r="O14" s="455" t="str">
        <f>'Données de base'!$C$14</f>
        <v>6 mois</v>
      </c>
      <c r="P14" s="267" t="str">
        <f>+CONCATENATE("1/",'Données de base'!$E$13)</f>
        <v>1/2018</v>
      </c>
      <c r="Q14" s="267" t="str">
        <f>+CONCATENATE("2/",'Données de base'!$E$13)</f>
        <v>2/2018</v>
      </c>
      <c r="R14" s="267" t="str">
        <f>+CONCATENATE("3/",'Données de base'!$E$13)</f>
        <v>3/2018</v>
      </c>
      <c r="S14" s="267" t="str">
        <f>+CONCATENATE("4/",'Données de base'!$E$13)</f>
        <v>4/2018</v>
      </c>
      <c r="T14" s="267" t="str">
        <f>+CONCATENATE("5/",'Données de base'!$E$13)</f>
        <v>5/2018</v>
      </c>
      <c r="U14" s="267" t="str">
        <f>+CONCATENATE("6/",'Données de base'!$E$13)</f>
        <v>6/2018</v>
      </c>
      <c r="V14" s="267" t="str">
        <f>+CONCATENATE("7/",'Données de base'!$E$13)</f>
        <v>7/2018</v>
      </c>
      <c r="W14" s="267" t="str">
        <f>+CONCATENATE("8/",'Données de base'!$E$13)</f>
        <v>8/2018</v>
      </c>
      <c r="X14" s="267" t="str">
        <f>+CONCATENATE("9/",'Données de base'!$E$13)</f>
        <v>9/2018</v>
      </c>
      <c r="Y14" s="267" t="str">
        <f>+CONCATENATE("10/",'Données de base'!$E$13)</f>
        <v>10/2018</v>
      </c>
      <c r="Z14" s="267" t="str">
        <f>+CONCATENATE("11/",'Données de base'!$E$13)</f>
        <v>11/2018</v>
      </c>
      <c r="AA14" s="267" t="str">
        <f>+CONCATENATE("12/",'Données de base'!$E$13)</f>
        <v>12/2018</v>
      </c>
      <c r="AB14" s="455" t="str">
        <f>'Données de base'!$E$14</f>
        <v>12 mois</v>
      </c>
      <c r="AC14" s="267" t="str">
        <f>+CONCATENATE("1/",'Données de base'!$G$13)</f>
        <v>1/2019</v>
      </c>
      <c r="AD14" s="267" t="str">
        <f>+CONCATENATE("2/",'Données de base'!$G$13)</f>
        <v>2/2019</v>
      </c>
      <c r="AE14" s="267" t="str">
        <f>+CONCATENATE("3/",'Données de base'!$G$13)</f>
        <v>3/2019</v>
      </c>
      <c r="AF14" s="267" t="str">
        <f>+CONCATENATE("4/",'Données de base'!$G$13)</f>
        <v>4/2019</v>
      </c>
      <c r="AG14" s="267" t="str">
        <f>+CONCATENATE("5/",'Données de base'!$G$13)</f>
        <v>5/2019</v>
      </c>
      <c r="AH14" s="267" t="str">
        <f>+CONCATENATE("6/",'Données de base'!$G$13)</f>
        <v>6/2019</v>
      </c>
      <c r="AI14" s="267" t="str">
        <f>+CONCATENATE("7/",'Données de base'!$G$13)</f>
        <v>7/2019</v>
      </c>
      <c r="AJ14" s="267" t="str">
        <f>+CONCATENATE("8/",'Données de base'!$G$13)</f>
        <v>8/2019</v>
      </c>
      <c r="AK14" s="267" t="str">
        <f>+CONCATENATE("9/",'Données de base'!$G$13)</f>
        <v>9/2019</v>
      </c>
      <c r="AL14" s="267" t="str">
        <f>+CONCATENATE("10/",'Données de base'!$G$13)</f>
        <v>10/2019</v>
      </c>
      <c r="AM14" s="267" t="str">
        <f>+CONCATENATE("11/",'Données de base'!$G$13)</f>
        <v>11/2019</v>
      </c>
      <c r="AN14" s="267" t="str">
        <f>+CONCATENATE("12/",'Données de base'!$G$13)</f>
        <v>12/2019</v>
      </c>
      <c r="AO14" s="455" t="str">
        <f>'Données de base'!$G$14</f>
        <v>12 mois</v>
      </c>
      <c r="AP14" s="267" t="str">
        <f>+CONCATENATE("1/",'Données de base'!$I$13)</f>
        <v>1/2020</v>
      </c>
      <c r="AQ14" s="267" t="str">
        <f>+CONCATENATE("2/",'Données de base'!$I$13)</f>
        <v>2/2020</v>
      </c>
      <c r="AR14" s="267" t="str">
        <f>+CONCATENATE("3/",'Données de base'!$I$13)</f>
        <v>3/2020</v>
      </c>
      <c r="AS14" s="267" t="str">
        <f>+CONCATENATE("4/",'Données de base'!$I$13)</f>
        <v>4/2020</v>
      </c>
      <c r="AT14" s="267" t="str">
        <f>+CONCATENATE("5/",'Données de base'!$I$13)</f>
        <v>5/2020</v>
      </c>
      <c r="AU14" s="267" t="str">
        <f>+CONCATENATE("6/",'Données de base'!$I$13)</f>
        <v>6/2020</v>
      </c>
      <c r="AV14" s="267" t="str">
        <f>+CONCATENATE("7/",'Données de base'!$I$13)</f>
        <v>7/2020</v>
      </c>
      <c r="AW14" s="267" t="str">
        <f>+CONCATENATE("8/",'Données de base'!$I$13)</f>
        <v>8/2020</v>
      </c>
      <c r="AX14" s="267" t="str">
        <f>+CONCATENATE("9/",'Données de base'!$I$13)</f>
        <v>9/2020</v>
      </c>
      <c r="AY14" s="267" t="str">
        <f>+CONCATENATE("10/",'Données de base'!$I$13)</f>
        <v>10/2020</v>
      </c>
      <c r="AZ14" s="267" t="str">
        <f>+CONCATENATE("11/",'Données de base'!$I$13)</f>
        <v>11/2020</v>
      </c>
      <c r="BA14" s="267" t="str">
        <f>+CONCATENATE("12/",'Données de base'!$I$13)</f>
        <v>12/2020</v>
      </c>
      <c r="BB14" s="455" t="str">
        <f>'Données de base'!$I$14</f>
        <v>12 mois</v>
      </c>
      <c r="BC14" s="267" t="str">
        <f>+CONCATENATE("1/",'Données de base'!$K$13)</f>
        <v>1/2021</v>
      </c>
      <c r="BD14" s="267" t="str">
        <f>+CONCATENATE("2/",'Données de base'!$K$13)</f>
        <v>2/2021</v>
      </c>
      <c r="BE14" s="267" t="str">
        <f>+CONCATENATE("3/",'Données de base'!$K$13)</f>
        <v>3/2021</v>
      </c>
      <c r="BF14" s="267" t="str">
        <f>+CONCATENATE("4/",'Données de base'!$K$13)</f>
        <v>4/2021</v>
      </c>
      <c r="BG14" s="267" t="str">
        <f>+CONCATENATE("5/",'Données de base'!$K$13)</f>
        <v>5/2021</v>
      </c>
      <c r="BH14" s="267" t="str">
        <f>+CONCATENATE("6/",'Données de base'!$K$13)</f>
        <v>6/2021</v>
      </c>
      <c r="BI14" s="267" t="str">
        <f>+CONCATENATE("7/",'Données de base'!$K$13)</f>
        <v>7/2021</v>
      </c>
      <c r="BJ14" s="267" t="str">
        <f>+CONCATENATE("8/",'Données de base'!$K$13)</f>
        <v>8/2021</v>
      </c>
      <c r="BK14" s="267" t="str">
        <f>+CONCATENATE("9/",'Données de base'!$K$13)</f>
        <v>9/2021</v>
      </c>
      <c r="BL14" s="267" t="str">
        <f>+CONCATENATE("10/",'Données de base'!$K$13)</f>
        <v>10/2021</v>
      </c>
      <c r="BM14" s="267" t="str">
        <f>+CONCATENATE("11/",'Données de base'!$K$13)</f>
        <v>11/2021</v>
      </c>
      <c r="BN14" s="267" t="str">
        <f>+CONCATENATE("12/",'Données de base'!$K$13)</f>
        <v>12/2021</v>
      </c>
      <c r="BO14" s="455" t="str">
        <f>'Données de base'!$K$14</f>
        <v>12 mois</v>
      </c>
    </row>
    <row r="15" spans="1:80" ht="15" customHeight="1" thickTop="1" x14ac:dyDescent="0.2"/>
    <row r="16" spans="1:80" ht="15" customHeight="1" x14ac:dyDescent="0.2">
      <c r="A16" s="101" t="s">
        <v>394</v>
      </c>
      <c r="B16" s="99">
        <v>0.2</v>
      </c>
      <c r="C16" s="264">
        <v>0</v>
      </c>
      <c r="D16" s="264">
        <v>0</v>
      </c>
      <c r="E16" s="264">
        <v>0</v>
      </c>
      <c r="F16" s="264">
        <v>0</v>
      </c>
      <c r="G16" s="264">
        <v>0</v>
      </c>
      <c r="H16" s="264">
        <v>0</v>
      </c>
      <c r="I16" s="264">
        <v>0</v>
      </c>
      <c r="J16" s="264">
        <v>0</v>
      </c>
      <c r="K16" s="264">
        <v>0</v>
      </c>
      <c r="L16" s="264">
        <v>0</v>
      </c>
      <c r="M16" s="264">
        <v>0</v>
      </c>
      <c r="N16" s="264">
        <v>0</v>
      </c>
      <c r="O16" s="24">
        <f t="shared" ref="O16:O21" si="5">SUM(C16:N16)</f>
        <v>0</v>
      </c>
      <c r="P16" s="264">
        <v>0</v>
      </c>
      <c r="Q16" s="264">
        <v>0</v>
      </c>
      <c r="R16" s="264">
        <v>0</v>
      </c>
      <c r="S16" s="264">
        <v>0</v>
      </c>
      <c r="T16" s="264">
        <v>0</v>
      </c>
      <c r="U16" s="264">
        <v>0</v>
      </c>
      <c r="V16" s="264">
        <v>0</v>
      </c>
      <c r="W16" s="264">
        <v>0</v>
      </c>
      <c r="X16" s="264">
        <v>0</v>
      </c>
      <c r="Y16" s="264">
        <v>0</v>
      </c>
      <c r="Z16" s="264">
        <v>0</v>
      </c>
      <c r="AA16" s="264">
        <v>0</v>
      </c>
      <c r="AB16" s="24">
        <f t="shared" ref="AB16:AB21" si="6">SUM(P16:AA16)</f>
        <v>0</v>
      </c>
      <c r="AC16" s="264">
        <v>0</v>
      </c>
      <c r="AD16" s="264">
        <v>0</v>
      </c>
      <c r="AE16" s="264">
        <v>0</v>
      </c>
      <c r="AF16" s="264">
        <v>0</v>
      </c>
      <c r="AG16" s="264">
        <v>0</v>
      </c>
      <c r="AH16" s="264">
        <v>0</v>
      </c>
      <c r="AI16" s="264">
        <v>0</v>
      </c>
      <c r="AJ16" s="264">
        <v>0</v>
      </c>
      <c r="AK16" s="264">
        <v>0</v>
      </c>
      <c r="AL16" s="264">
        <v>0</v>
      </c>
      <c r="AM16" s="264">
        <v>0</v>
      </c>
      <c r="AN16" s="264">
        <v>0</v>
      </c>
      <c r="AO16" s="24">
        <f t="shared" ref="AO16:AO21" si="7">SUM(AC16:AN16)</f>
        <v>0</v>
      </c>
      <c r="AP16" s="264">
        <v>0</v>
      </c>
      <c r="AQ16" s="264">
        <v>0</v>
      </c>
      <c r="AR16" s="264">
        <v>0</v>
      </c>
      <c r="AS16" s="264">
        <v>0</v>
      </c>
      <c r="AT16" s="264">
        <v>0</v>
      </c>
      <c r="AU16" s="264">
        <v>0</v>
      </c>
      <c r="AV16" s="264">
        <v>0</v>
      </c>
      <c r="AW16" s="264">
        <v>0</v>
      </c>
      <c r="AX16" s="264">
        <v>0</v>
      </c>
      <c r="AY16" s="264">
        <v>0</v>
      </c>
      <c r="AZ16" s="264">
        <v>0</v>
      </c>
      <c r="BA16" s="264">
        <v>0</v>
      </c>
      <c r="BB16" s="24">
        <f t="shared" ref="BB16:BB21" si="8">SUM(AP16:BA16)</f>
        <v>0</v>
      </c>
      <c r="BC16" s="264">
        <v>0</v>
      </c>
      <c r="BD16" s="264">
        <v>0</v>
      </c>
      <c r="BE16" s="264">
        <v>0</v>
      </c>
      <c r="BF16" s="264">
        <v>0</v>
      </c>
      <c r="BG16" s="264">
        <v>0</v>
      </c>
      <c r="BH16" s="264">
        <v>0</v>
      </c>
      <c r="BI16" s="264">
        <v>0</v>
      </c>
      <c r="BJ16" s="264">
        <v>0</v>
      </c>
      <c r="BK16" s="264">
        <v>0</v>
      </c>
      <c r="BL16" s="264">
        <v>0</v>
      </c>
      <c r="BM16" s="264">
        <v>0</v>
      </c>
      <c r="BN16" s="264">
        <v>0</v>
      </c>
      <c r="BO16" s="24">
        <f t="shared" ref="BO16:BO21" si="9">SUM(BC16:BN16)</f>
        <v>0</v>
      </c>
    </row>
    <row r="17" spans="1:67" ht="15" customHeight="1" x14ac:dyDescent="0.2">
      <c r="A17" s="101" t="s">
        <v>394</v>
      </c>
      <c r="B17" s="99">
        <v>0.2</v>
      </c>
      <c r="C17" s="264">
        <v>0</v>
      </c>
      <c r="D17" s="264">
        <v>0</v>
      </c>
      <c r="E17" s="264">
        <v>0</v>
      </c>
      <c r="F17" s="264">
        <v>0</v>
      </c>
      <c r="G17" s="264">
        <v>0</v>
      </c>
      <c r="H17" s="264">
        <v>0</v>
      </c>
      <c r="I17" s="264">
        <v>0</v>
      </c>
      <c r="J17" s="264">
        <v>0</v>
      </c>
      <c r="K17" s="264">
        <v>0</v>
      </c>
      <c r="L17" s="264">
        <v>0</v>
      </c>
      <c r="M17" s="264">
        <v>0</v>
      </c>
      <c r="N17" s="264">
        <v>0</v>
      </c>
      <c r="O17" s="24">
        <f t="shared" si="5"/>
        <v>0</v>
      </c>
      <c r="P17" s="264">
        <v>0</v>
      </c>
      <c r="Q17" s="264">
        <v>0</v>
      </c>
      <c r="R17" s="264">
        <v>0</v>
      </c>
      <c r="S17" s="264">
        <v>0</v>
      </c>
      <c r="T17" s="264">
        <v>0</v>
      </c>
      <c r="U17" s="264">
        <v>0</v>
      </c>
      <c r="V17" s="264">
        <v>0</v>
      </c>
      <c r="W17" s="264">
        <v>0</v>
      </c>
      <c r="X17" s="264">
        <v>0</v>
      </c>
      <c r="Y17" s="264">
        <v>0</v>
      </c>
      <c r="Z17" s="264">
        <v>0</v>
      </c>
      <c r="AA17" s="264">
        <v>0</v>
      </c>
      <c r="AB17" s="24">
        <f t="shared" si="6"/>
        <v>0</v>
      </c>
      <c r="AC17" s="264">
        <v>0</v>
      </c>
      <c r="AD17" s="264">
        <v>0</v>
      </c>
      <c r="AE17" s="264">
        <v>0</v>
      </c>
      <c r="AF17" s="264">
        <v>0</v>
      </c>
      <c r="AG17" s="264">
        <v>0</v>
      </c>
      <c r="AH17" s="264">
        <v>0</v>
      </c>
      <c r="AI17" s="264">
        <v>0</v>
      </c>
      <c r="AJ17" s="264">
        <v>0</v>
      </c>
      <c r="AK17" s="264">
        <v>0</v>
      </c>
      <c r="AL17" s="264">
        <v>0</v>
      </c>
      <c r="AM17" s="264">
        <v>0</v>
      </c>
      <c r="AN17" s="264">
        <v>0</v>
      </c>
      <c r="AO17" s="24">
        <f t="shared" si="7"/>
        <v>0</v>
      </c>
      <c r="AP17" s="264">
        <v>0</v>
      </c>
      <c r="AQ17" s="264">
        <v>0</v>
      </c>
      <c r="AR17" s="264">
        <v>0</v>
      </c>
      <c r="AS17" s="264">
        <v>0</v>
      </c>
      <c r="AT17" s="264">
        <v>0</v>
      </c>
      <c r="AU17" s="264">
        <v>0</v>
      </c>
      <c r="AV17" s="264">
        <v>0</v>
      </c>
      <c r="AW17" s="264">
        <v>0</v>
      </c>
      <c r="AX17" s="264">
        <v>0</v>
      </c>
      <c r="AY17" s="264">
        <v>0</v>
      </c>
      <c r="AZ17" s="264">
        <v>0</v>
      </c>
      <c r="BA17" s="264">
        <v>0</v>
      </c>
      <c r="BB17" s="24">
        <f t="shared" si="8"/>
        <v>0</v>
      </c>
      <c r="BC17" s="264">
        <v>0</v>
      </c>
      <c r="BD17" s="264">
        <v>0</v>
      </c>
      <c r="BE17" s="264">
        <v>0</v>
      </c>
      <c r="BF17" s="264">
        <v>0</v>
      </c>
      <c r="BG17" s="264">
        <v>0</v>
      </c>
      <c r="BH17" s="264">
        <v>0</v>
      </c>
      <c r="BI17" s="264">
        <v>0</v>
      </c>
      <c r="BJ17" s="264">
        <v>0</v>
      </c>
      <c r="BK17" s="264">
        <v>0</v>
      </c>
      <c r="BL17" s="264">
        <v>0</v>
      </c>
      <c r="BM17" s="264">
        <v>0</v>
      </c>
      <c r="BN17" s="264">
        <v>0</v>
      </c>
      <c r="BO17" s="24">
        <f t="shared" si="9"/>
        <v>0</v>
      </c>
    </row>
    <row r="18" spans="1:67" ht="15" customHeight="1" x14ac:dyDescent="0.2">
      <c r="A18" s="101" t="s">
        <v>394</v>
      </c>
      <c r="B18" s="99">
        <v>0.2</v>
      </c>
      <c r="C18" s="264">
        <v>0</v>
      </c>
      <c r="D18" s="264">
        <v>0</v>
      </c>
      <c r="E18" s="264">
        <v>0</v>
      </c>
      <c r="F18" s="264">
        <v>0</v>
      </c>
      <c r="G18" s="264">
        <v>0</v>
      </c>
      <c r="H18" s="264">
        <v>0</v>
      </c>
      <c r="I18" s="264">
        <v>0</v>
      </c>
      <c r="J18" s="264">
        <v>0</v>
      </c>
      <c r="K18" s="264">
        <v>0</v>
      </c>
      <c r="L18" s="264">
        <v>0</v>
      </c>
      <c r="M18" s="264">
        <v>0</v>
      </c>
      <c r="N18" s="264">
        <v>0</v>
      </c>
      <c r="O18" s="24">
        <f t="shared" si="5"/>
        <v>0</v>
      </c>
      <c r="P18" s="264">
        <v>0</v>
      </c>
      <c r="Q18" s="264">
        <v>0</v>
      </c>
      <c r="R18" s="264">
        <v>0</v>
      </c>
      <c r="S18" s="264">
        <v>0</v>
      </c>
      <c r="T18" s="264">
        <v>0</v>
      </c>
      <c r="U18" s="264">
        <v>0</v>
      </c>
      <c r="V18" s="264">
        <v>0</v>
      </c>
      <c r="W18" s="264">
        <v>0</v>
      </c>
      <c r="X18" s="264">
        <v>0</v>
      </c>
      <c r="Y18" s="264">
        <v>0</v>
      </c>
      <c r="Z18" s="264">
        <v>0</v>
      </c>
      <c r="AA18" s="264">
        <v>0</v>
      </c>
      <c r="AB18" s="24">
        <f t="shared" si="6"/>
        <v>0</v>
      </c>
      <c r="AC18" s="264">
        <v>0</v>
      </c>
      <c r="AD18" s="264">
        <v>0</v>
      </c>
      <c r="AE18" s="264">
        <v>0</v>
      </c>
      <c r="AF18" s="264">
        <v>0</v>
      </c>
      <c r="AG18" s="264">
        <v>0</v>
      </c>
      <c r="AH18" s="264">
        <v>0</v>
      </c>
      <c r="AI18" s="264">
        <v>0</v>
      </c>
      <c r="AJ18" s="264">
        <v>0</v>
      </c>
      <c r="AK18" s="264">
        <v>0</v>
      </c>
      <c r="AL18" s="264">
        <v>0</v>
      </c>
      <c r="AM18" s="264">
        <v>0</v>
      </c>
      <c r="AN18" s="264">
        <v>0</v>
      </c>
      <c r="AO18" s="24">
        <f t="shared" si="7"/>
        <v>0</v>
      </c>
      <c r="AP18" s="264">
        <v>0</v>
      </c>
      <c r="AQ18" s="264">
        <v>0</v>
      </c>
      <c r="AR18" s="264">
        <v>0</v>
      </c>
      <c r="AS18" s="264">
        <v>0</v>
      </c>
      <c r="AT18" s="264">
        <v>0</v>
      </c>
      <c r="AU18" s="264">
        <v>0</v>
      </c>
      <c r="AV18" s="264">
        <v>0</v>
      </c>
      <c r="AW18" s="264">
        <v>0</v>
      </c>
      <c r="AX18" s="264">
        <v>0</v>
      </c>
      <c r="AY18" s="264">
        <v>0</v>
      </c>
      <c r="AZ18" s="264">
        <v>0</v>
      </c>
      <c r="BA18" s="264">
        <v>0</v>
      </c>
      <c r="BB18" s="24">
        <f t="shared" si="8"/>
        <v>0</v>
      </c>
      <c r="BC18" s="264">
        <v>0</v>
      </c>
      <c r="BD18" s="264">
        <v>0</v>
      </c>
      <c r="BE18" s="264">
        <v>0</v>
      </c>
      <c r="BF18" s="264">
        <v>0</v>
      </c>
      <c r="BG18" s="264">
        <v>0</v>
      </c>
      <c r="BH18" s="264">
        <v>0</v>
      </c>
      <c r="BI18" s="264">
        <v>0</v>
      </c>
      <c r="BJ18" s="264">
        <v>0</v>
      </c>
      <c r="BK18" s="264">
        <v>0</v>
      </c>
      <c r="BL18" s="264">
        <v>0</v>
      </c>
      <c r="BM18" s="264">
        <v>0</v>
      </c>
      <c r="BN18" s="264">
        <v>0</v>
      </c>
      <c r="BO18" s="24">
        <f t="shared" si="9"/>
        <v>0</v>
      </c>
    </row>
    <row r="19" spans="1:67" ht="15" customHeight="1" x14ac:dyDescent="0.2">
      <c r="A19" s="263" t="s">
        <v>394</v>
      </c>
      <c r="B19" s="99">
        <v>0.2</v>
      </c>
      <c r="C19" s="264">
        <v>0</v>
      </c>
      <c r="D19" s="264">
        <v>0</v>
      </c>
      <c r="E19" s="264">
        <v>0</v>
      </c>
      <c r="F19" s="264">
        <v>0</v>
      </c>
      <c r="G19" s="264">
        <v>0</v>
      </c>
      <c r="H19" s="264">
        <v>0</v>
      </c>
      <c r="I19" s="264">
        <v>0</v>
      </c>
      <c r="J19" s="264">
        <v>0</v>
      </c>
      <c r="K19" s="264">
        <v>0</v>
      </c>
      <c r="L19" s="264">
        <v>0</v>
      </c>
      <c r="M19" s="264">
        <v>0</v>
      </c>
      <c r="N19" s="264">
        <v>0</v>
      </c>
      <c r="O19" s="24">
        <f t="shared" si="5"/>
        <v>0</v>
      </c>
      <c r="P19" s="264">
        <v>0</v>
      </c>
      <c r="Q19" s="264">
        <v>0</v>
      </c>
      <c r="R19" s="264">
        <v>0</v>
      </c>
      <c r="S19" s="264">
        <v>0</v>
      </c>
      <c r="T19" s="264">
        <v>0</v>
      </c>
      <c r="U19" s="264">
        <v>0</v>
      </c>
      <c r="V19" s="264">
        <v>0</v>
      </c>
      <c r="W19" s="264">
        <v>0</v>
      </c>
      <c r="X19" s="264">
        <v>0</v>
      </c>
      <c r="Y19" s="264">
        <v>0</v>
      </c>
      <c r="Z19" s="264">
        <v>0</v>
      </c>
      <c r="AA19" s="264">
        <v>0</v>
      </c>
      <c r="AB19" s="24">
        <f t="shared" si="6"/>
        <v>0</v>
      </c>
      <c r="AC19" s="264">
        <v>0</v>
      </c>
      <c r="AD19" s="264">
        <v>0</v>
      </c>
      <c r="AE19" s="264">
        <v>0</v>
      </c>
      <c r="AF19" s="264">
        <v>0</v>
      </c>
      <c r="AG19" s="264">
        <v>0</v>
      </c>
      <c r="AH19" s="264">
        <v>0</v>
      </c>
      <c r="AI19" s="264">
        <v>0</v>
      </c>
      <c r="AJ19" s="264">
        <v>0</v>
      </c>
      <c r="AK19" s="264">
        <v>0</v>
      </c>
      <c r="AL19" s="264">
        <v>0</v>
      </c>
      <c r="AM19" s="264">
        <v>0</v>
      </c>
      <c r="AN19" s="264">
        <v>0</v>
      </c>
      <c r="AO19" s="24">
        <f t="shared" si="7"/>
        <v>0</v>
      </c>
      <c r="AP19" s="264">
        <v>0</v>
      </c>
      <c r="AQ19" s="264">
        <v>0</v>
      </c>
      <c r="AR19" s="264">
        <v>0</v>
      </c>
      <c r="AS19" s="264">
        <v>0</v>
      </c>
      <c r="AT19" s="264">
        <v>0</v>
      </c>
      <c r="AU19" s="264">
        <v>0</v>
      </c>
      <c r="AV19" s="264">
        <v>0</v>
      </c>
      <c r="AW19" s="264">
        <v>0</v>
      </c>
      <c r="AX19" s="264">
        <v>0</v>
      </c>
      <c r="AY19" s="264">
        <v>0</v>
      </c>
      <c r="AZ19" s="264">
        <v>0</v>
      </c>
      <c r="BA19" s="264">
        <v>0</v>
      </c>
      <c r="BB19" s="24">
        <f t="shared" si="8"/>
        <v>0</v>
      </c>
      <c r="BC19" s="264">
        <v>0</v>
      </c>
      <c r="BD19" s="264">
        <v>0</v>
      </c>
      <c r="BE19" s="264">
        <v>0</v>
      </c>
      <c r="BF19" s="264">
        <v>0</v>
      </c>
      <c r="BG19" s="264">
        <v>0</v>
      </c>
      <c r="BH19" s="264">
        <v>0</v>
      </c>
      <c r="BI19" s="264">
        <v>0</v>
      </c>
      <c r="BJ19" s="264">
        <v>0</v>
      </c>
      <c r="BK19" s="264">
        <v>0</v>
      </c>
      <c r="BL19" s="264">
        <v>0</v>
      </c>
      <c r="BM19" s="264">
        <v>0</v>
      </c>
      <c r="BN19" s="264">
        <v>0</v>
      </c>
      <c r="BO19" s="24">
        <f t="shared" si="9"/>
        <v>0</v>
      </c>
    </row>
    <row r="20" spans="1:67" ht="15" customHeight="1" x14ac:dyDescent="0.2">
      <c r="A20" s="101" t="s">
        <v>394</v>
      </c>
      <c r="B20" s="99">
        <v>0.2</v>
      </c>
      <c r="C20" s="264">
        <v>0</v>
      </c>
      <c r="D20" s="264">
        <v>0</v>
      </c>
      <c r="E20" s="264">
        <v>0</v>
      </c>
      <c r="F20" s="264">
        <v>0</v>
      </c>
      <c r="G20" s="264">
        <v>0</v>
      </c>
      <c r="H20" s="264">
        <v>0</v>
      </c>
      <c r="I20" s="264">
        <v>0</v>
      </c>
      <c r="J20" s="264">
        <v>0</v>
      </c>
      <c r="K20" s="264">
        <v>0</v>
      </c>
      <c r="L20" s="264">
        <v>0</v>
      </c>
      <c r="M20" s="264">
        <v>0</v>
      </c>
      <c r="N20" s="264">
        <v>0</v>
      </c>
      <c r="O20" s="24">
        <f t="shared" si="5"/>
        <v>0</v>
      </c>
      <c r="P20" s="264">
        <v>0</v>
      </c>
      <c r="Q20" s="264">
        <v>0</v>
      </c>
      <c r="R20" s="264">
        <v>0</v>
      </c>
      <c r="S20" s="264">
        <v>0</v>
      </c>
      <c r="T20" s="264">
        <v>0</v>
      </c>
      <c r="U20" s="264">
        <v>0</v>
      </c>
      <c r="V20" s="264">
        <v>0</v>
      </c>
      <c r="W20" s="264">
        <v>0</v>
      </c>
      <c r="X20" s="264">
        <v>0</v>
      </c>
      <c r="Y20" s="264">
        <v>0</v>
      </c>
      <c r="Z20" s="264">
        <v>0</v>
      </c>
      <c r="AA20" s="264">
        <v>0</v>
      </c>
      <c r="AB20" s="24">
        <f t="shared" si="6"/>
        <v>0</v>
      </c>
      <c r="AC20" s="264">
        <v>0</v>
      </c>
      <c r="AD20" s="264">
        <v>0</v>
      </c>
      <c r="AE20" s="264">
        <v>0</v>
      </c>
      <c r="AF20" s="264">
        <v>0</v>
      </c>
      <c r="AG20" s="264">
        <v>0</v>
      </c>
      <c r="AH20" s="264">
        <v>0</v>
      </c>
      <c r="AI20" s="264">
        <v>0</v>
      </c>
      <c r="AJ20" s="264">
        <v>0</v>
      </c>
      <c r="AK20" s="264">
        <v>0</v>
      </c>
      <c r="AL20" s="264">
        <v>0</v>
      </c>
      <c r="AM20" s="264">
        <v>0</v>
      </c>
      <c r="AN20" s="264">
        <v>0</v>
      </c>
      <c r="AO20" s="24">
        <f t="shared" si="7"/>
        <v>0</v>
      </c>
      <c r="AP20" s="264">
        <v>0</v>
      </c>
      <c r="AQ20" s="264">
        <v>0</v>
      </c>
      <c r="AR20" s="264">
        <v>0</v>
      </c>
      <c r="AS20" s="264">
        <v>0</v>
      </c>
      <c r="AT20" s="264">
        <v>0</v>
      </c>
      <c r="AU20" s="264">
        <v>0</v>
      </c>
      <c r="AV20" s="264">
        <v>0</v>
      </c>
      <c r="AW20" s="264">
        <v>0</v>
      </c>
      <c r="AX20" s="264">
        <v>0</v>
      </c>
      <c r="AY20" s="264">
        <v>0</v>
      </c>
      <c r="AZ20" s="264">
        <v>0</v>
      </c>
      <c r="BA20" s="264">
        <v>0</v>
      </c>
      <c r="BB20" s="24">
        <f t="shared" si="8"/>
        <v>0</v>
      </c>
      <c r="BC20" s="264">
        <v>0</v>
      </c>
      <c r="BD20" s="264">
        <v>0</v>
      </c>
      <c r="BE20" s="264">
        <v>0</v>
      </c>
      <c r="BF20" s="264">
        <v>0</v>
      </c>
      <c r="BG20" s="264">
        <v>0</v>
      </c>
      <c r="BH20" s="264">
        <v>0</v>
      </c>
      <c r="BI20" s="264">
        <v>0</v>
      </c>
      <c r="BJ20" s="264">
        <v>0</v>
      </c>
      <c r="BK20" s="264">
        <v>0</v>
      </c>
      <c r="BL20" s="264">
        <v>0</v>
      </c>
      <c r="BM20" s="264">
        <v>0</v>
      </c>
      <c r="BN20" s="264">
        <v>0</v>
      </c>
      <c r="BO20" s="24">
        <f t="shared" si="9"/>
        <v>0</v>
      </c>
    </row>
    <row r="21" spans="1:67" ht="15" customHeight="1" x14ac:dyDescent="0.2">
      <c r="A21" s="101" t="s">
        <v>394</v>
      </c>
      <c r="B21" s="99">
        <v>0.2</v>
      </c>
      <c r="C21" s="264">
        <v>0</v>
      </c>
      <c r="D21" s="264">
        <v>0</v>
      </c>
      <c r="E21" s="264">
        <v>0</v>
      </c>
      <c r="F21" s="264">
        <v>0</v>
      </c>
      <c r="G21" s="264">
        <v>0</v>
      </c>
      <c r="H21" s="264">
        <v>0</v>
      </c>
      <c r="I21" s="264">
        <v>0</v>
      </c>
      <c r="J21" s="264">
        <v>0</v>
      </c>
      <c r="K21" s="264">
        <v>0</v>
      </c>
      <c r="L21" s="264">
        <v>0</v>
      </c>
      <c r="M21" s="264">
        <v>0</v>
      </c>
      <c r="N21" s="264">
        <v>0</v>
      </c>
      <c r="O21" s="24">
        <f t="shared" si="5"/>
        <v>0</v>
      </c>
      <c r="P21" s="264">
        <v>0</v>
      </c>
      <c r="Q21" s="264">
        <v>0</v>
      </c>
      <c r="R21" s="264">
        <v>0</v>
      </c>
      <c r="S21" s="264">
        <v>0</v>
      </c>
      <c r="T21" s="264">
        <v>0</v>
      </c>
      <c r="U21" s="264">
        <v>0</v>
      </c>
      <c r="V21" s="264">
        <v>0</v>
      </c>
      <c r="W21" s="264">
        <v>0</v>
      </c>
      <c r="X21" s="264">
        <v>0</v>
      </c>
      <c r="Y21" s="264">
        <v>0</v>
      </c>
      <c r="Z21" s="264">
        <v>0</v>
      </c>
      <c r="AA21" s="264">
        <v>0</v>
      </c>
      <c r="AB21" s="24">
        <f t="shared" si="6"/>
        <v>0</v>
      </c>
      <c r="AC21" s="264">
        <v>0</v>
      </c>
      <c r="AD21" s="264">
        <v>0</v>
      </c>
      <c r="AE21" s="264">
        <v>0</v>
      </c>
      <c r="AF21" s="264">
        <v>0</v>
      </c>
      <c r="AG21" s="264">
        <v>0</v>
      </c>
      <c r="AH21" s="264">
        <v>0</v>
      </c>
      <c r="AI21" s="264">
        <v>0</v>
      </c>
      <c r="AJ21" s="264">
        <v>0</v>
      </c>
      <c r="AK21" s="264">
        <v>0</v>
      </c>
      <c r="AL21" s="264">
        <v>0</v>
      </c>
      <c r="AM21" s="264">
        <v>0</v>
      </c>
      <c r="AN21" s="264">
        <v>0</v>
      </c>
      <c r="AO21" s="24">
        <f t="shared" si="7"/>
        <v>0</v>
      </c>
      <c r="AP21" s="264">
        <v>0</v>
      </c>
      <c r="AQ21" s="264">
        <v>0</v>
      </c>
      <c r="AR21" s="264">
        <v>0</v>
      </c>
      <c r="AS21" s="264">
        <v>0</v>
      </c>
      <c r="AT21" s="264">
        <v>0</v>
      </c>
      <c r="AU21" s="264">
        <v>0</v>
      </c>
      <c r="AV21" s="264">
        <v>0</v>
      </c>
      <c r="AW21" s="264">
        <v>0</v>
      </c>
      <c r="AX21" s="264">
        <v>0</v>
      </c>
      <c r="AY21" s="264">
        <v>0</v>
      </c>
      <c r="AZ21" s="264">
        <v>0</v>
      </c>
      <c r="BA21" s="264">
        <v>0</v>
      </c>
      <c r="BB21" s="24">
        <f t="shared" si="8"/>
        <v>0</v>
      </c>
      <c r="BC21" s="264">
        <v>0</v>
      </c>
      <c r="BD21" s="264">
        <v>0</v>
      </c>
      <c r="BE21" s="264">
        <v>0</v>
      </c>
      <c r="BF21" s="264">
        <v>0</v>
      </c>
      <c r="BG21" s="264">
        <v>0</v>
      </c>
      <c r="BH21" s="264">
        <v>0</v>
      </c>
      <c r="BI21" s="264">
        <v>0</v>
      </c>
      <c r="BJ21" s="264">
        <v>0</v>
      </c>
      <c r="BK21" s="264">
        <v>0</v>
      </c>
      <c r="BL21" s="264">
        <v>0</v>
      </c>
      <c r="BM21" s="264">
        <v>0</v>
      </c>
      <c r="BN21" s="264">
        <v>0</v>
      </c>
      <c r="BO21" s="24">
        <f t="shared" si="9"/>
        <v>0</v>
      </c>
    </row>
  </sheetData>
  <mergeCells count="17">
    <mergeCell ref="BC6:BN6"/>
    <mergeCell ref="BO8:BO9"/>
    <mergeCell ref="B13:B14"/>
    <mergeCell ref="C13:N13"/>
    <mergeCell ref="P13:AA13"/>
    <mergeCell ref="AC13:AN13"/>
    <mergeCell ref="AP13:BA13"/>
    <mergeCell ref="BC13:BN13"/>
    <mergeCell ref="O8:O9"/>
    <mergeCell ref="AB8:AB9"/>
    <mergeCell ref="AO8:AO9"/>
    <mergeCell ref="BB8:BB9"/>
    <mergeCell ref="A2:N2"/>
    <mergeCell ref="C6:N6"/>
    <mergeCell ref="P6:AA6"/>
    <mergeCell ref="AC6:AN6"/>
    <mergeCell ref="AP6:BA6"/>
  </mergeCells>
  <printOptions horizontalCentered="1"/>
  <pageMargins left="0.23622047244094491" right="0.23622047244094491" top="0.51181102362204722" bottom="0.51181102362204722" header="0" footer="0"/>
  <pageSetup scale="48" fitToHeight="5" orientation="landscape" r:id="rId1"/>
  <headerFooter alignWithMargins="0">
    <oddFooter>&amp;L&amp;A&amp;RPage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pageSetUpPr fitToPage="1"/>
  </sheetPr>
  <dimension ref="A2:BO31"/>
  <sheetViews>
    <sheetView showGridLines="0" zoomScale="85" zoomScaleNormal="85" workbookViewId="0">
      <selection activeCell="A2" sqref="A2:N2"/>
    </sheetView>
  </sheetViews>
  <sheetFormatPr baseColWidth="10" defaultColWidth="9.140625" defaultRowHeight="15" customHeight="1" outlineLevelCol="1" x14ac:dyDescent="0.2"/>
  <cols>
    <col min="1" max="1" width="43.5703125" style="1" customWidth="1"/>
    <col min="2" max="2" width="8" style="1" customWidth="1"/>
    <col min="3" max="14" width="12.7109375" style="1" customWidth="1"/>
    <col min="15" max="15" width="15.7109375" style="1" customWidth="1"/>
    <col min="16" max="27" width="12.7109375" style="1" customWidth="1" outlineLevel="1"/>
    <col min="28" max="28" width="14.85546875" style="1" customWidth="1"/>
    <col min="29" max="40" width="12.7109375" style="1" customWidth="1" outlineLevel="1"/>
    <col min="41" max="41" width="15.7109375" style="1" customWidth="1"/>
    <col min="42" max="53" width="12.7109375" style="1" customWidth="1" outlineLevel="1"/>
    <col min="54" max="54" width="15.7109375" style="1" customWidth="1"/>
    <col min="55" max="66" width="12.7109375" style="1" customWidth="1" outlineLevel="1"/>
    <col min="67" max="67" width="15.7109375" style="1" customWidth="1"/>
    <col min="68" max="79" width="11.42578125" style="1" customWidth="1"/>
    <col min="80" max="80" width="15.28515625" style="1" customWidth="1"/>
    <col min="81" max="16384" width="9.140625" style="1"/>
  </cols>
  <sheetData>
    <row r="2" spans="1:67" ht="31.5" customHeight="1" x14ac:dyDescent="0.2">
      <c r="A2" s="827" t="s">
        <v>613</v>
      </c>
      <c r="B2" s="827"/>
      <c r="C2" s="827"/>
      <c r="D2" s="827"/>
      <c r="E2" s="827"/>
      <c r="F2" s="827"/>
      <c r="G2" s="827"/>
      <c r="H2" s="827"/>
      <c r="I2" s="827"/>
      <c r="J2" s="827"/>
      <c r="K2" s="827"/>
      <c r="L2" s="827"/>
      <c r="M2" s="827"/>
      <c r="N2" s="827"/>
    </row>
    <row r="4" spans="1:67" ht="15" customHeight="1" x14ac:dyDescent="0.2">
      <c r="A4" s="464" t="s">
        <v>637</v>
      </c>
    </row>
    <row r="6" spans="1:67" s="2" customFormat="1" ht="15" customHeight="1" x14ac:dyDescent="0.2">
      <c r="A6" s="11" t="s">
        <v>614</v>
      </c>
      <c r="B6" s="11"/>
      <c r="C6" s="11"/>
      <c r="D6" s="11"/>
      <c r="E6" s="11"/>
      <c r="F6" s="11"/>
      <c r="G6" s="11"/>
      <c r="H6" s="11"/>
      <c r="I6" s="11"/>
      <c r="J6" s="11"/>
      <c r="K6" s="11"/>
      <c r="L6" s="11"/>
      <c r="M6" s="11"/>
      <c r="N6" s="11"/>
    </row>
    <row r="8" spans="1:67" ht="13.5" customHeight="1" thickBot="1" x14ac:dyDescent="0.25">
      <c r="B8" s="815" t="s">
        <v>119</v>
      </c>
      <c r="C8" s="783" t="str">
        <f>+CONCATENATE('Données de base'!$C$12," - ",'Données de base'!$C$13)</f>
        <v>Année 1 - 2017</v>
      </c>
      <c r="D8" s="784"/>
      <c r="E8" s="784"/>
      <c r="F8" s="784"/>
      <c r="G8" s="784"/>
      <c r="H8" s="784"/>
      <c r="I8" s="784"/>
      <c r="J8" s="784"/>
      <c r="K8" s="784"/>
      <c r="L8" s="784"/>
      <c r="M8" s="784"/>
      <c r="N8" s="828"/>
      <c r="O8" s="279" t="str">
        <f>+CONCATENATE("TOTAL - ",'Données de base'!$C$13)</f>
        <v>TOTAL - 2017</v>
      </c>
      <c r="P8" s="783" t="str">
        <f>+CONCATENATE('Données de base'!$E$12," - ",'Données de base'!$E$13)</f>
        <v>Année 2 - 2018</v>
      </c>
      <c r="Q8" s="784"/>
      <c r="R8" s="784"/>
      <c r="S8" s="784"/>
      <c r="T8" s="784"/>
      <c r="U8" s="784"/>
      <c r="V8" s="784"/>
      <c r="W8" s="784"/>
      <c r="X8" s="784"/>
      <c r="Y8" s="784"/>
      <c r="Z8" s="784"/>
      <c r="AA8" s="828"/>
      <c r="AB8" s="279" t="str">
        <f>+CONCATENATE("TOTAL - ",'Données de base'!$E$13)</f>
        <v>TOTAL - 2018</v>
      </c>
      <c r="AC8" s="783" t="str">
        <f>+CONCATENATE('Données de base'!$G$12," - ",'Données de base'!$G$13)</f>
        <v>Année 3 - 2019</v>
      </c>
      <c r="AD8" s="784"/>
      <c r="AE8" s="784"/>
      <c r="AF8" s="784"/>
      <c r="AG8" s="784"/>
      <c r="AH8" s="784"/>
      <c r="AI8" s="784"/>
      <c r="AJ8" s="784"/>
      <c r="AK8" s="784"/>
      <c r="AL8" s="784"/>
      <c r="AM8" s="784"/>
      <c r="AN8" s="828"/>
      <c r="AO8" s="279" t="str">
        <f>+CONCATENATE("TOTAL - ",'Données de base'!$G$13)</f>
        <v>TOTAL - 2019</v>
      </c>
      <c r="AP8" s="783" t="str">
        <f>+CONCATENATE('Données de base'!$I$12," - ",'Données de base'!$I$13)</f>
        <v>Année 4 - 2020</v>
      </c>
      <c r="AQ8" s="784"/>
      <c r="AR8" s="784"/>
      <c r="AS8" s="784"/>
      <c r="AT8" s="784"/>
      <c r="AU8" s="784"/>
      <c r="AV8" s="784"/>
      <c r="AW8" s="784"/>
      <c r="AX8" s="784"/>
      <c r="AY8" s="784"/>
      <c r="AZ8" s="784"/>
      <c r="BA8" s="828"/>
      <c r="BB8" s="279" t="str">
        <f>+CONCATENATE("TOTAL - ",'Données de base'!$I$13)</f>
        <v>TOTAL - 2020</v>
      </c>
      <c r="BC8" s="783" t="str">
        <f>+CONCATENATE('Données de base'!$K$12," - ",'Données de base'!$K$13)</f>
        <v>Année 5 - 2021</v>
      </c>
      <c r="BD8" s="784"/>
      <c r="BE8" s="784"/>
      <c r="BF8" s="784"/>
      <c r="BG8" s="784"/>
      <c r="BH8" s="784"/>
      <c r="BI8" s="784"/>
      <c r="BJ8" s="784"/>
      <c r="BK8" s="784"/>
      <c r="BL8" s="784"/>
      <c r="BM8" s="784"/>
      <c r="BN8" s="828"/>
      <c r="BO8" s="279" t="str">
        <f>+CONCATENATE("TOTAL - ",'Données de base'!$K$13)</f>
        <v>TOTAL - 2021</v>
      </c>
    </row>
    <row r="9" spans="1:67" ht="13.5" customHeight="1" thickTop="1" thickBot="1" x14ac:dyDescent="0.25">
      <c r="B9" s="815"/>
      <c r="C9" s="267" t="str">
        <f>+CONCATENATE("1/",'Données de base'!$C$13)</f>
        <v>1/2017</v>
      </c>
      <c r="D9" s="267" t="str">
        <f>+CONCATENATE("2/",'Données de base'!$C$13)</f>
        <v>2/2017</v>
      </c>
      <c r="E9" s="267" t="str">
        <f>+CONCATENATE("3/",'Données de base'!$C$13)</f>
        <v>3/2017</v>
      </c>
      <c r="F9" s="267" t="str">
        <f>+CONCATENATE("4/",'Données de base'!$C$13)</f>
        <v>4/2017</v>
      </c>
      <c r="G9" s="267" t="str">
        <f>+CONCATENATE("5/",'Données de base'!$C$13)</f>
        <v>5/2017</v>
      </c>
      <c r="H9" s="267" t="str">
        <f>+CONCATENATE("6/",'Données de base'!$C$13)</f>
        <v>6/2017</v>
      </c>
      <c r="I9" s="267" t="str">
        <f>+CONCATENATE("7/",'Données de base'!$C$13)</f>
        <v>7/2017</v>
      </c>
      <c r="J9" s="267" t="str">
        <f>+CONCATENATE("8/",'Données de base'!$C$13)</f>
        <v>8/2017</v>
      </c>
      <c r="K9" s="267" t="str">
        <f>+CONCATENATE("9/",'Données de base'!$C$13)</f>
        <v>9/2017</v>
      </c>
      <c r="L9" s="267" t="str">
        <f>+CONCATENATE("10/",'Données de base'!$C$13)</f>
        <v>10/2017</v>
      </c>
      <c r="M9" s="267" t="str">
        <f>+CONCATENATE("11/",'Données de base'!$C$13)</f>
        <v>11/2017</v>
      </c>
      <c r="N9" s="267" t="str">
        <f>+CONCATENATE("12/",'Données de base'!$C$13)</f>
        <v>12/2017</v>
      </c>
      <c r="O9" s="455" t="str">
        <f>'Données de base'!$C$14</f>
        <v>6 mois</v>
      </c>
      <c r="P9" s="267" t="str">
        <f>+CONCATENATE("1/",'Données de base'!$E$13)</f>
        <v>1/2018</v>
      </c>
      <c r="Q9" s="267" t="str">
        <f>+CONCATENATE("2/",'Données de base'!$E$13)</f>
        <v>2/2018</v>
      </c>
      <c r="R9" s="267" t="str">
        <f>+CONCATENATE("3/",'Données de base'!$E$13)</f>
        <v>3/2018</v>
      </c>
      <c r="S9" s="267" t="str">
        <f>+CONCATENATE("4/",'Données de base'!$E$13)</f>
        <v>4/2018</v>
      </c>
      <c r="T9" s="267" t="str">
        <f>+CONCATENATE("5/",'Données de base'!$E$13)</f>
        <v>5/2018</v>
      </c>
      <c r="U9" s="267" t="str">
        <f>+CONCATENATE("6/",'Données de base'!$E$13)</f>
        <v>6/2018</v>
      </c>
      <c r="V9" s="267" t="str">
        <f>+CONCATENATE("7/",'Données de base'!$E$13)</f>
        <v>7/2018</v>
      </c>
      <c r="W9" s="267" t="str">
        <f>+CONCATENATE("8/",'Données de base'!$E$13)</f>
        <v>8/2018</v>
      </c>
      <c r="X9" s="267" t="str">
        <f>+CONCATENATE("9/",'Données de base'!$E$13)</f>
        <v>9/2018</v>
      </c>
      <c r="Y9" s="267" t="str">
        <f>+CONCATENATE("10/",'Données de base'!$E$13)</f>
        <v>10/2018</v>
      </c>
      <c r="Z9" s="267" t="str">
        <f>+CONCATENATE("11/",'Données de base'!$E$13)</f>
        <v>11/2018</v>
      </c>
      <c r="AA9" s="267" t="str">
        <f>+CONCATENATE("12/",'Données de base'!$E$13)</f>
        <v>12/2018</v>
      </c>
      <c r="AB9" s="455" t="str">
        <f>'Données de base'!$E$14</f>
        <v>12 mois</v>
      </c>
      <c r="AC9" s="267" t="str">
        <f>+CONCATENATE("1/",'Données de base'!$G$13)</f>
        <v>1/2019</v>
      </c>
      <c r="AD9" s="267" t="str">
        <f>+CONCATENATE("2/",'Données de base'!$G$13)</f>
        <v>2/2019</v>
      </c>
      <c r="AE9" s="267" t="str">
        <f>+CONCATENATE("3/",'Données de base'!$G$13)</f>
        <v>3/2019</v>
      </c>
      <c r="AF9" s="267" t="str">
        <f>+CONCATENATE("4/",'Données de base'!$G$13)</f>
        <v>4/2019</v>
      </c>
      <c r="AG9" s="267" t="str">
        <f>+CONCATENATE("5/",'Données de base'!$G$13)</f>
        <v>5/2019</v>
      </c>
      <c r="AH9" s="267" t="str">
        <f>+CONCATENATE("6/",'Données de base'!$G$13)</f>
        <v>6/2019</v>
      </c>
      <c r="AI9" s="267" t="str">
        <f>+CONCATENATE("7/",'Données de base'!$G$13)</f>
        <v>7/2019</v>
      </c>
      <c r="AJ9" s="267" t="str">
        <f>+CONCATENATE("8/",'Données de base'!$G$13)</f>
        <v>8/2019</v>
      </c>
      <c r="AK9" s="267" t="str">
        <f>+CONCATENATE("9/",'Données de base'!$G$13)</f>
        <v>9/2019</v>
      </c>
      <c r="AL9" s="267" t="str">
        <f>+CONCATENATE("10/",'Données de base'!$G$13)</f>
        <v>10/2019</v>
      </c>
      <c r="AM9" s="267" t="str">
        <f>+CONCATENATE("11/",'Données de base'!$G$13)</f>
        <v>11/2019</v>
      </c>
      <c r="AN9" s="267" t="str">
        <f>+CONCATENATE("12/",'Données de base'!$G$13)</f>
        <v>12/2019</v>
      </c>
      <c r="AO9" s="455" t="str">
        <f>'Données de base'!$G$14</f>
        <v>12 mois</v>
      </c>
      <c r="AP9" s="267" t="str">
        <f>+CONCATENATE("1/",'Données de base'!$I$13)</f>
        <v>1/2020</v>
      </c>
      <c r="AQ9" s="267" t="str">
        <f>+CONCATENATE("2/",'Données de base'!$I$13)</f>
        <v>2/2020</v>
      </c>
      <c r="AR9" s="267" t="str">
        <f>+CONCATENATE("3/",'Données de base'!$I$13)</f>
        <v>3/2020</v>
      </c>
      <c r="AS9" s="267" t="str">
        <f>+CONCATENATE("4/",'Données de base'!$I$13)</f>
        <v>4/2020</v>
      </c>
      <c r="AT9" s="267" t="str">
        <f>+CONCATENATE("5/",'Données de base'!$I$13)</f>
        <v>5/2020</v>
      </c>
      <c r="AU9" s="267" t="str">
        <f>+CONCATENATE("6/",'Données de base'!$I$13)</f>
        <v>6/2020</v>
      </c>
      <c r="AV9" s="267" t="str">
        <f>+CONCATENATE("7/",'Données de base'!$I$13)</f>
        <v>7/2020</v>
      </c>
      <c r="AW9" s="267" t="str">
        <f>+CONCATENATE("8/",'Données de base'!$I$13)</f>
        <v>8/2020</v>
      </c>
      <c r="AX9" s="267" t="str">
        <f>+CONCATENATE("9/",'Données de base'!$I$13)</f>
        <v>9/2020</v>
      </c>
      <c r="AY9" s="267" t="str">
        <f>+CONCATENATE("10/",'Données de base'!$I$13)</f>
        <v>10/2020</v>
      </c>
      <c r="AZ9" s="267" t="str">
        <f>+CONCATENATE("11/",'Données de base'!$I$13)</f>
        <v>11/2020</v>
      </c>
      <c r="BA9" s="267" t="str">
        <f>+CONCATENATE("12/",'Données de base'!$I$13)</f>
        <v>12/2020</v>
      </c>
      <c r="BB9" s="455" t="str">
        <f>'Données de base'!$I$14</f>
        <v>12 mois</v>
      </c>
      <c r="BC9" s="267" t="str">
        <f>+CONCATENATE("1/",'Données de base'!$K$13)</f>
        <v>1/2021</v>
      </c>
      <c r="BD9" s="267" t="str">
        <f>+CONCATENATE("2/",'Données de base'!$K$13)</f>
        <v>2/2021</v>
      </c>
      <c r="BE9" s="267" t="str">
        <f>+CONCATENATE("3/",'Données de base'!$K$13)</f>
        <v>3/2021</v>
      </c>
      <c r="BF9" s="267" t="str">
        <f>+CONCATENATE("4/",'Données de base'!$K$13)</f>
        <v>4/2021</v>
      </c>
      <c r="BG9" s="267" t="str">
        <f>+CONCATENATE("5/",'Données de base'!$K$13)</f>
        <v>5/2021</v>
      </c>
      <c r="BH9" s="267" t="str">
        <f>+CONCATENATE("6/",'Données de base'!$K$13)</f>
        <v>6/2021</v>
      </c>
      <c r="BI9" s="267" t="str">
        <f>+CONCATENATE("7/",'Données de base'!$K$13)</f>
        <v>7/2021</v>
      </c>
      <c r="BJ9" s="267" t="str">
        <f>+CONCATENATE("8/",'Données de base'!$K$13)</f>
        <v>8/2021</v>
      </c>
      <c r="BK9" s="267" t="str">
        <f>+CONCATENATE("9/",'Données de base'!$K$13)</f>
        <v>9/2021</v>
      </c>
      <c r="BL9" s="267" t="str">
        <f>+CONCATENATE("10/",'Données de base'!$K$13)</f>
        <v>10/2021</v>
      </c>
      <c r="BM9" s="267" t="str">
        <f>+CONCATENATE("11/",'Données de base'!$K$13)</f>
        <v>11/2021</v>
      </c>
      <c r="BN9" s="267" t="str">
        <f>+CONCATENATE("12/",'Données de base'!$K$13)</f>
        <v>12/2021</v>
      </c>
      <c r="BO9" s="455" t="str">
        <f>'Données de base'!$K$14</f>
        <v>12 mois</v>
      </c>
    </row>
    <row r="10" spans="1:67" ht="15" customHeight="1" thickTop="1" x14ac:dyDescent="0.2"/>
    <row r="11" spans="1:67" ht="15" customHeight="1" x14ac:dyDescent="0.2">
      <c r="A11" s="271"/>
      <c r="B11" s="100">
        <v>0.2</v>
      </c>
      <c r="C11" s="264">
        <v>0</v>
      </c>
      <c r="D11" s="264">
        <v>0</v>
      </c>
      <c r="E11" s="264">
        <v>0</v>
      </c>
      <c r="F11" s="264">
        <v>0</v>
      </c>
      <c r="G11" s="264">
        <v>0</v>
      </c>
      <c r="H11" s="264">
        <v>0</v>
      </c>
      <c r="I11" s="264">
        <v>0</v>
      </c>
      <c r="J11" s="264">
        <v>0</v>
      </c>
      <c r="K11" s="264">
        <v>0</v>
      </c>
      <c r="L11" s="264">
        <v>0</v>
      </c>
      <c r="M11" s="264">
        <v>0</v>
      </c>
      <c r="N11" s="264">
        <v>0</v>
      </c>
      <c r="O11" s="24">
        <f t="shared" ref="O11:O30" si="0">SUM(C11:N11)</f>
        <v>0</v>
      </c>
      <c r="P11" s="264">
        <v>0</v>
      </c>
      <c r="Q11" s="264">
        <v>0</v>
      </c>
      <c r="R11" s="264">
        <v>0</v>
      </c>
      <c r="S11" s="264">
        <v>0</v>
      </c>
      <c r="T11" s="264">
        <v>0</v>
      </c>
      <c r="U11" s="264">
        <v>0</v>
      </c>
      <c r="V11" s="264">
        <v>0</v>
      </c>
      <c r="W11" s="264">
        <v>0</v>
      </c>
      <c r="X11" s="264">
        <v>0</v>
      </c>
      <c r="Y11" s="264">
        <v>0</v>
      </c>
      <c r="Z11" s="264">
        <v>0</v>
      </c>
      <c r="AA11" s="264">
        <v>0</v>
      </c>
      <c r="AB11" s="24">
        <f t="shared" ref="AB11:AB30" si="1">SUM(P11:AA11)</f>
        <v>0</v>
      </c>
      <c r="AC11" s="264">
        <v>0</v>
      </c>
      <c r="AD11" s="264">
        <v>0</v>
      </c>
      <c r="AE11" s="264">
        <v>0</v>
      </c>
      <c r="AF11" s="264">
        <v>0</v>
      </c>
      <c r="AG11" s="264">
        <v>0</v>
      </c>
      <c r="AH11" s="264">
        <v>0</v>
      </c>
      <c r="AI11" s="264">
        <v>0</v>
      </c>
      <c r="AJ11" s="264">
        <v>0</v>
      </c>
      <c r="AK11" s="264">
        <v>0</v>
      </c>
      <c r="AL11" s="264">
        <v>0</v>
      </c>
      <c r="AM11" s="264">
        <v>0</v>
      </c>
      <c r="AN11" s="264">
        <v>0</v>
      </c>
      <c r="AO11" s="24">
        <f t="shared" ref="AO11:AO30" si="2">SUM(AC11:AN11)</f>
        <v>0</v>
      </c>
      <c r="AP11" s="264">
        <v>0</v>
      </c>
      <c r="AQ11" s="264">
        <v>0</v>
      </c>
      <c r="AR11" s="264">
        <v>0</v>
      </c>
      <c r="AS11" s="264">
        <v>0</v>
      </c>
      <c r="AT11" s="264">
        <v>0</v>
      </c>
      <c r="AU11" s="264">
        <v>0</v>
      </c>
      <c r="AV11" s="264">
        <v>0</v>
      </c>
      <c r="AW11" s="264">
        <v>0</v>
      </c>
      <c r="AX11" s="264">
        <v>0</v>
      </c>
      <c r="AY11" s="264">
        <v>0</v>
      </c>
      <c r="AZ11" s="264">
        <v>0</v>
      </c>
      <c r="BA11" s="264">
        <v>0</v>
      </c>
      <c r="BB11" s="24">
        <f t="shared" ref="BB11:BB30" si="3">SUM(AP11:BA11)</f>
        <v>0</v>
      </c>
      <c r="BC11" s="264">
        <v>0</v>
      </c>
      <c r="BD11" s="264">
        <v>0</v>
      </c>
      <c r="BE11" s="264">
        <v>0</v>
      </c>
      <c r="BF11" s="264">
        <v>0</v>
      </c>
      <c r="BG11" s="264">
        <v>0</v>
      </c>
      <c r="BH11" s="264">
        <v>0</v>
      </c>
      <c r="BI11" s="264">
        <v>0</v>
      </c>
      <c r="BJ11" s="264">
        <v>0</v>
      </c>
      <c r="BK11" s="264">
        <v>0</v>
      </c>
      <c r="BL11" s="264">
        <v>0</v>
      </c>
      <c r="BM11" s="264">
        <v>0</v>
      </c>
      <c r="BN11" s="264">
        <v>0</v>
      </c>
      <c r="BO11" s="24">
        <f t="shared" ref="BO11:BO30" si="4">SUM(BC11:BN11)</f>
        <v>0</v>
      </c>
    </row>
    <row r="12" spans="1:67" ht="15" customHeight="1" x14ac:dyDescent="0.2">
      <c r="A12" s="271"/>
      <c r="B12" s="100">
        <v>0.2</v>
      </c>
      <c r="C12" s="264">
        <v>0</v>
      </c>
      <c r="D12" s="264">
        <v>0</v>
      </c>
      <c r="E12" s="264">
        <v>0</v>
      </c>
      <c r="F12" s="264">
        <v>0</v>
      </c>
      <c r="G12" s="264">
        <v>0</v>
      </c>
      <c r="H12" s="264">
        <v>0</v>
      </c>
      <c r="I12" s="264">
        <v>0</v>
      </c>
      <c r="J12" s="264">
        <v>0</v>
      </c>
      <c r="K12" s="264">
        <v>0</v>
      </c>
      <c r="L12" s="264">
        <v>0</v>
      </c>
      <c r="M12" s="264">
        <v>0</v>
      </c>
      <c r="N12" s="264">
        <v>0</v>
      </c>
      <c r="O12" s="24">
        <f t="shared" si="0"/>
        <v>0</v>
      </c>
      <c r="P12" s="264">
        <v>0</v>
      </c>
      <c r="Q12" s="264">
        <v>0</v>
      </c>
      <c r="R12" s="264">
        <v>0</v>
      </c>
      <c r="S12" s="264">
        <v>0</v>
      </c>
      <c r="T12" s="264">
        <v>0</v>
      </c>
      <c r="U12" s="264">
        <v>0</v>
      </c>
      <c r="V12" s="264">
        <v>0</v>
      </c>
      <c r="W12" s="264">
        <v>0</v>
      </c>
      <c r="X12" s="264">
        <v>0</v>
      </c>
      <c r="Y12" s="264">
        <v>0</v>
      </c>
      <c r="Z12" s="264">
        <v>0</v>
      </c>
      <c r="AA12" s="264">
        <v>0</v>
      </c>
      <c r="AB12" s="24">
        <f t="shared" si="1"/>
        <v>0</v>
      </c>
      <c r="AC12" s="264">
        <v>0</v>
      </c>
      <c r="AD12" s="264">
        <v>0</v>
      </c>
      <c r="AE12" s="264">
        <v>0</v>
      </c>
      <c r="AF12" s="264">
        <v>0</v>
      </c>
      <c r="AG12" s="264">
        <v>0</v>
      </c>
      <c r="AH12" s="264">
        <v>0</v>
      </c>
      <c r="AI12" s="264">
        <v>0</v>
      </c>
      <c r="AJ12" s="264">
        <v>0</v>
      </c>
      <c r="AK12" s="264">
        <v>0</v>
      </c>
      <c r="AL12" s="264">
        <v>0</v>
      </c>
      <c r="AM12" s="264">
        <v>0</v>
      </c>
      <c r="AN12" s="264">
        <v>0</v>
      </c>
      <c r="AO12" s="24">
        <f t="shared" si="2"/>
        <v>0</v>
      </c>
      <c r="AP12" s="264">
        <v>0</v>
      </c>
      <c r="AQ12" s="264">
        <v>0</v>
      </c>
      <c r="AR12" s="264">
        <v>0</v>
      </c>
      <c r="AS12" s="264">
        <v>0</v>
      </c>
      <c r="AT12" s="264">
        <v>0</v>
      </c>
      <c r="AU12" s="264">
        <v>0</v>
      </c>
      <c r="AV12" s="264">
        <v>0</v>
      </c>
      <c r="AW12" s="264">
        <v>0</v>
      </c>
      <c r="AX12" s="264">
        <v>0</v>
      </c>
      <c r="AY12" s="264">
        <v>0</v>
      </c>
      <c r="AZ12" s="264">
        <v>0</v>
      </c>
      <c r="BA12" s="264">
        <v>0</v>
      </c>
      <c r="BB12" s="24">
        <f t="shared" si="3"/>
        <v>0</v>
      </c>
      <c r="BC12" s="264">
        <v>0</v>
      </c>
      <c r="BD12" s="264">
        <v>0</v>
      </c>
      <c r="BE12" s="264">
        <v>0</v>
      </c>
      <c r="BF12" s="264">
        <v>0</v>
      </c>
      <c r="BG12" s="264">
        <v>0</v>
      </c>
      <c r="BH12" s="264">
        <v>0</v>
      </c>
      <c r="BI12" s="264">
        <v>0</v>
      </c>
      <c r="BJ12" s="264">
        <v>0</v>
      </c>
      <c r="BK12" s="264">
        <v>0</v>
      </c>
      <c r="BL12" s="264">
        <v>0</v>
      </c>
      <c r="BM12" s="264">
        <v>0</v>
      </c>
      <c r="BN12" s="264">
        <v>0</v>
      </c>
      <c r="BO12" s="24">
        <f t="shared" si="4"/>
        <v>0</v>
      </c>
    </row>
    <row r="13" spans="1:67" ht="15" customHeight="1" x14ac:dyDescent="0.2">
      <c r="A13" s="271"/>
      <c r="B13" s="100">
        <v>0.2</v>
      </c>
      <c r="C13" s="264">
        <v>0</v>
      </c>
      <c r="D13" s="264">
        <v>0</v>
      </c>
      <c r="E13" s="264">
        <v>0</v>
      </c>
      <c r="F13" s="264">
        <v>0</v>
      </c>
      <c r="G13" s="264">
        <v>0</v>
      </c>
      <c r="H13" s="264">
        <v>0</v>
      </c>
      <c r="I13" s="264">
        <v>0</v>
      </c>
      <c r="J13" s="264">
        <v>0</v>
      </c>
      <c r="K13" s="264">
        <v>0</v>
      </c>
      <c r="L13" s="264">
        <v>0</v>
      </c>
      <c r="M13" s="264">
        <v>0</v>
      </c>
      <c r="N13" s="264">
        <v>0</v>
      </c>
      <c r="O13" s="24">
        <f t="shared" si="0"/>
        <v>0</v>
      </c>
      <c r="P13" s="264">
        <v>0</v>
      </c>
      <c r="Q13" s="264">
        <v>0</v>
      </c>
      <c r="R13" s="264">
        <v>0</v>
      </c>
      <c r="S13" s="264">
        <v>0</v>
      </c>
      <c r="T13" s="264">
        <v>0</v>
      </c>
      <c r="U13" s="264">
        <v>0</v>
      </c>
      <c r="V13" s="264">
        <v>0</v>
      </c>
      <c r="W13" s="264">
        <v>0</v>
      </c>
      <c r="X13" s="264">
        <v>0</v>
      </c>
      <c r="Y13" s="264">
        <v>0</v>
      </c>
      <c r="Z13" s="264">
        <v>0</v>
      </c>
      <c r="AA13" s="264">
        <v>0</v>
      </c>
      <c r="AB13" s="24">
        <f t="shared" si="1"/>
        <v>0</v>
      </c>
      <c r="AC13" s="264">
        <v>0</v>
      </c>
      <c r="AD13" s="264">
        <v>0</v>
      </c>
      <c r="AE13" s="264">
        <v>0</v>
      </c>
      <c r="AF13" s="264">
        <v>0</v>
      </c>
      <c r="AG13" s="264">
        <v>0</v>
      </c>
      <c r="AH13" s="264">
        <v>0</v>
      </c>
      <c r="AI13" s="264">
        <v>0</v>
      </c>
      <c r="AJ13" s="264">
        <v>0</v>
      </c>
      <c r="AK13" s="264">
        <v>0</v>
      </c>
      <c r="AL13" s="264">
        <v>0</v>
      </c>
      <c r="AM13" s="264">
        <v>0</v>
      </c>
      <c r="AN13" s="264">
        <v>0</v>
      </c>
      <c r="AO13" s="24">
        <f t="shared" si="2"/>
        <v>0</v>
      </c>
      <c r="AP13" s="264">
        <v>0</v>
      </c>
      <c r="AQ13" s="264">
        <v>0</v>
      </c>
      <c r="AR13" s="264">
        <v>0</v>
      </c>
      <c r="AS13" s="264">
        <v>0</v>
      </c>
      <c r="AT13" s="264">
        <v>0</v>
      </c>
      <c r="AU13" s="264">
        <v>0</v>
      </c>
      <c r="AV13" s="264">
        <v>0</v>
      </c>
      <c r="AW13" s="264">
        <v>0</v>
      </c>
      <c r="AX13" s="264">
        <v>0</v>
      </c>
      <c r="AY13" s="264">
        <v>0</v>
      </c>
      <c r="AZ13" s="264">
        <v>0</v>
      </c>
      <c r="BA13" s="264">
        <v>0</v>
      </c>
      <c r="BB13" s="24">
        <f t="shared" si="3"/>
        <v>0</v>
      </c>
      <c r="BC13" s="264">
        <v>0</v>
      </c>
      <c r="BD13" s="264">
        <v>0</v>
      </c>
      <c r="BE13" s="264">
        <v>0</v>
      </c>
      <c r="BF13" s="264">
        <v>0</v>
      </c>
      <c r="BG13" s="264">
        <v>0</v>
      </c>
      <c r="BH13" s="264">
        <v>0</v>
      </c>
      <c r="BI13" s="264">
        <v>0</v>
      </c>
      <c r="BJ13" s="264">
        <v>0</v>
      </c>
      <c r="BK13" s="264">
        <v>0</v>
      </c>
      <c r="BL13" s="264">
        <v>0</v>
      </c>
      <c r="BM13" s="264">
        <v>0</v>
      </c>
      <c r="BN13" s="264">
        <v>0</v>
      </c>
      <c r="BO13" s="24">
        <f t="shared" si="4"/>
        <v>0</v>
      </c>
    </row>
    <row r="14" spans="1:67" ht="15" customHeight="1" x14ac:dyDescent="0.2">
      <c r="A14" s="271"/>
      <c r="B14" s="100">
        <v>0.2</v>
      </c>
      <c r="C14" s="264">
        <v>0</v>
      </c>
      <c r="D14" s="264">
        <v>0</v>
      </c>
      <c r="E14" s="264">
        <v>0</v>
      </c>
      <c r="F14" s="264">
        <v>0</v>
      </c>
      <c r="G14" s="264">
        <v>0</v>
      </c>
      <c r="H14" s="264">
        <v>0</v>
      </c>
      <c r="I14" s="264">
        <v>0</v>
      </c>
      <c r="J14" s="264">
        <v>0</v>
      </c>
      <c r="K14" s="264">
        <v>0</v>
      </c>
      <c r="L14" s="264">
        <v>0</v>
      </c>
      <c r="M14" s="264">
        <v>0</v>
      </c>
      <c r="N14" s="264">
        <v>0</v>
      </c>
      <c r="O14" s="24">
        <f t="shared" si="0"/>
        <v>0</v>
      </c>
      <c r="P14" s="264">
        <v>0</v>
      </c>
      <c r="Q14" s="264">
        <v>0</v>
      </c>
      <c r="R14" s="264">
        <v>0</v>
      </c>
      <c r="S14" s="264">
        <v>0</v>
      </c>
      <c r="T14" s="264">
        <v>0</v>
      </c>
      <c r="U14" s="264">
        <v>0</v>
      </c>
      <c r="V14" s="264">
        <v>0</v>
      </c>
      <c r="W14" s="264">
        <v>0</v>
      </c>
      <c r="X14" s="264">
        <v>0</v>
      </c>
      <c r="Y14" s="264">
        <v>0</v>
      </c>
      <c r="Z14" s="264">
        <v>0</v>
      </c>
      <c r="AA14" s="264">
        <v>0</v>
      </c>
      <c r="AB14" s="24">
        <f t="shared" si="1"/>
        <v>0</v>
      </c>
      <c r="AC14" s="264">
        <v>0</v>
      </c>
      <c r="AD14" s="264">
        <v>0</v>
      </c>
      <c r="AE14" s="264">
        <v>0</v>
      </c>
      <c r="AF14" s="264">
        <v>0</v>
      </c>
      <c r="AG14" s="264">
        <v>0</v>
      </c>
      <c r="AH14" s="264">
        <v>0</v>
      </c>
      <c r="AI14" s="264">
        <v>0</v>
      </c>
      <c r="AJ14" s="264">
        <v>0</v>
      </c>
      <c r="AK14" s="264">
        <v>0</v>
      </c>
      <c r="AL14" s="264">
        <v>0</v>
      </c>
      <c r="AM14" s="264">
        <v>0</v>
      </c>
      <c r="AN14" s="264">
        <v>0</v>
      </c>
      <c r="AO14" s="24">
        <f t="shared" si="2"/>
        <v>0</v>
      </c>
      <c r="AP14" s="264">
        <v>0</v>
      </c>
      <c r="AQ14" s="264">
        <v>0</v>
      </c>
      <c r="AR14" s="264">
        <v>0</v>
      </c>
      <c r="AS14" s="264">
        <v>0</v>
      </c>
      <c r="AT14" s="264">
        <v>0</v>
      </c>
      <c r="AU14" s="264">
        <v>0</v>
      </c>
      <c r="AV14" s="264">
        <v>0</v>
      </c>
      <c r="AW14" s="264">
        <v>0</v>
      </c>
      <c r="AX14" s="264">
        <v>0</v>
      </c>
      <c r="AY14" s="264">
        <v>0</v>
      </c>
      <c r="AZ14" s="264">
        <v>0</v>
      </c>
      <c r="BA14" s="264">
        <v>0</v>
      </c>
      <c r="BB14" s="24">
        <f t="shared" si="3"/>
        <v>0</v>
      </c>
      <c r="BC14" s="264">
        <v>0</v>
      </c>
      <c r="BD14" s="264">
        <v>0</v>
      </c>
      <c r="BE14" s="264">
        <v>0</v>
      </c>
      <c r="BF14" s="264">
        <v>0</v>
      </c>
      <c r="BG14" s="264">
        <v>0</v>
      </c>
      <c r="BH14" s="264">
        <v>0</v>
      </c>
      <c r="BI14" s="264">
        <v>0</v>
      </c>
      <c r="BJ14" s="264">
        <v>0</v>
      </c>
      <c r="BK14" s="264">
        <v>0</v>
      </c>
      <c r="BL14" s="264">
        <v>0</v>
      </c>
      <c r="BM14" s="264">
        <v>0</v>
      </c>
      <c r="BN14" s="264">
        <v>0</v>
      </c>
      <c r="BO14" s="24">
        <f t="shared" si="4"/>
        <v>0</v>
      </c>
    </row>
    <row r="15" spans="1:67" ht="15" customHeight="1" x14ac:dyDescent="0.2">
      <c r="A15" s="271"/>
      <c r="B15" s="100">
        <v>0.2</v>
      </c>
      <c r="C15" s="264">
        <v>0</v>
      </c>
      <c r="D15" s="264">
        <v>0</v>
      </c>
      <c r="E15" s="264">
        <v>0</v>
      </c>
      <c r="F15" s="264">
        <v>0</v>
      </c>
      <c r="G15" s="264">
        <v>0</v>
      </c>
      <c r="H15" s="264">
        <v>0</v>
      </c>
      <c r="I15" s="264">
        <v>0</v>
      </c>
      <c r="J15" s="264">
        <v>0</v>
      </c>
      <c r="K15" s="264">
        <v>0</v>
      </c>
      <c r="L15" s="264">
        <v>0</v>
      </c>
      <c r="M15" s="264">
        <v>0</v>
      </c>
      <c r="N15" s="264">
        <v>0</v>
      </c>
      <c r="O15" s="24">
        <f t="shared" si="0"/>
        <v>0</v>
      </c>
      <c r="P15" s="264">
        <v>0</v>
      </c>
      <c r="Q15" s="264">
        <v>0</v>
      </c>
      <c r="R15" s="264">
        <v>0</v>
      </c>
      <c r="S15" s="264">
        <v>0</v>
      </c>
      <c r="T15" s="264">
        <v>0</v>
      </c>
      <c r="U15" s="264">
        <v>0</v>
      </c>
      <c r="V15" s="264">
        <v>0</v>
      </c>
      <c r="W15" s="264">
        <v>0</v>
      </c>
      <c r="X15" s="264">
        <v>0</v>
      </c>
      <c r="Y15" s="264">
        <v>0</v>
      </c>
      <c r="Z15" s="264">
        <v>0</v>
      </c>
      <c r="AA15" s="264">
        <v>0</v>
      </c>
      <c r="AB15" s="24">
        <f t="shared" si="1"/>
        <v>0</v>
      </c>
      <c r="AC15" s="264">
        <v>0</v>
      </c>
      <c r="AD15" s="264">
        <v>0</v>
      </c>
      <c r="AE15" s="264">
        <v>0</v>
      </c>
      <c r="AF15" s="264">
        <v>0</v>
      </c>
      <c r="AG15" s="264">
        <v>0</v>
      </c>
      <c r="AH15" s="264">
        <v>0</v>
      </c>
      <c r="AI15" s="264">
        <v>0</v>
      </c>
      <c r="AJ15" s="264">
        <v>0</v>
      </c>
      <c r="AK15" s="264">
        <v>0</v>
      </c>
      <c r="AL15" s="264">
        <v>0</v>
      </c>
      <c r="AM15" s="264">
        <v>0</v>
      </c>
      <c r="AN15" s="264">
        <v>0</v>
      </c>
      <c r="AO15" s="24">
        <f t="shared" si="2"/>
        <v>0</v>
      </c>
      <c r="AP15" s="264">
        <v>0</v>
      </c>
      <c r="AQ15" s="264">
        <v>0</v>
      </c>
      <c r="AR15" s="264">
        <v>0</v>
      </c>
      <c r="AS15" s="264">
        <v>0</v>
      </c>
      <c r="AT15" s="264">
        <v>0</v>
      </c>
      <c r="AU15" s="264">
        <v>0</v>
      </c>
      <c r="AV15" s="264">
        <v>0</v>
      </c>
      <c r="AW15" s="264">
        <v>0</v>
      </c>
      <c r="AX15" s="264">
        <v>0</v>
      </c>
      <c r="AY15" s="264">
        <v>0</v>
      </c>
      <c r="AZ15" s="264">
        <v>0</v>
      </c>
      <c r="BA15" s="264">
        <v>0</v>
      </c>
      <c r="BB15" s="24">
        <f t="shared" si="3"/>
        <v>0</v>
      </c>
      <c r="BC15" s="264">
        <v>0</v>
      </c>
      <c r="BD15" s="264">
        <v>0</v>
      </c>
      <c r="BE15" s="264">
        <v>0</v>
      </c>
      <c r="BF15" s="264">
        <v>0</v>
      </c>
      <c r="BG15" s="264">
        <v>0</v>
      </c>
      <c r="BH15" s="264">
        <v>0</v>
      </c>
      <c r="BI15" s="264">
        <v>0</v>
      </c>
      <c r="BJ15" s="264">
        <v>0</v>
      </c>
      <c r="BK15" s="264">
        <v>0</v>
      </c>
      <c r="BL15" s="264">
        <v>0</v>
      </c>
      <c r="BM15" s="264">
        <v>0</v>
      </c>
      <c r="BN15" s="264">
        <v>0</v>
      </c>
      <c r="BO15" s="24">
        <f t="shared" si="4"/>
        <v>0</v>
      </c>
    </row>
    <row r="16" spans="1:67" ht="15" customHeight="1" x14ac:dyDescent="0.2">
      <c r="A16" s="271"/>
      <c r="B16" s="100">
        <v>0.2</v>
      </c>
      <c r="C16" s="264">
        <v>0</v>
      </c>
      <c r="D16" s="264">
        <v>0</v>
      </c>
      <c r="E16" s="264">
        <v>0</v>
      </c>
      <c r="F16" s="264">
        <v>0</v>
      </c>
      <c r="G16" s="264">
        <v>0</v>
      </c>
      <c r="H16" s="264">
        <v>0</v>
      </c>
      <c r="I16" s="264">
        <v>0</v>
      </c>
      <c r="J16" s="264">
        <v>0</v>
      </c>
      <c r="K16" s="264">
        <v>0</v>
      </c>
      <c r="L16" s="264">
        <v>0</v>
      </c>
      <c r="M16" s="264">
        <v>0</v>
      </c>
      <c r="N16" s="264">
        <v>0</v>
      </c>
      <c r="O16" s="24">
        <f t="shared" si="0"/>
        <v>0</v>
      </c>
      <c r="P16" s="264">
        <v>0</v>
      </c>
      <c r="Q16" s="264">
        <v>0</v>
      </c>
      <c r="R16" s="264">
        <v>0</v>
      </c>
      <c r="S16" s="264">
        <v>0</v>
      </c>
      <c r="T16" s="264">
        <v>0</v>
      </c>
      <c r="U16" s="264">
        <v>0</v>
      </c>
      <c r="V16" s="264">
        <v>0</v>
      </c>
      <c r="W16" s="264">
        <v>0</v>
      </c>
      <c r="X16" s="264">
        <v>0</v>
      </c>
      <c r="Y16" s="264">
        <v>0</v>
      </c>
      <c r="Z16" s="264">
        <v>0</v>
      </c>
      <c r="AA16" s="264">
        <v>0</v>
      </c>
      <c r="AB16" s="24">
        <f t="shared" si="1"/>
        <v>0</v>
      </c>
      <c r="AC16" s="264">
        <v>0</v>
      </c>
      <c r="AD16" s="264">
        <v>0</v>
      </c>
      <c r="AE16" s="264">
        <v>0</v>
      </c>
      <c r="AF16" s="264">
        <v>0</v>
      </c>
      <c r="AG16" s="264">
        <v>0</v>
      </c>
      <c r="AH16" s="264">
        <v>0</v>
      </c>
      <c r="AI16" s="264">
        <v>0</v>
      </c>
      <c r="AJ16" s="264">
        <v>0</v>
      </c>
      <c r="AK16" s="264">
        <v>0</v>
      </c>
      <c r="AL16" s="264">
        <v>0</v>
      </c>
      <c r="AM16" s="264">
        <v>0</v>
      </c>
      <c r="AN16" s="264">
        <v>0</v>
      </c>
      <c r="AO16" s="24">
        <f t="shared" si="2"/>
        <v>0</v>
      </c>
      <c r="AP16" s="264">
        <v>0</v>
      </c>
      <c r="AQ16" s="264">
        <v>0</v>
      </c>
      <c r="AR16" s="264">
        <v>0</v>
      </c>
      <c r="AS16" s="264">
        <v>0</v>
      </c>
      <c r="AT16" s="264">
        <v>0</v>
      </c>
      <c r="AU16" s="264">
        <v>0</v>
      </c>
      <c r="AV16" s="264">
        <v>0</v>
      </c>
      <c r="AW16" s="264">
        <v>0</v>
      </c>
      <c r="AX16" s="264">
        <v>0</v>
      </c>
      <c r="AY16" s="264">
        <v>0</v>
      </c>
      <c r="AZ16" s="264">
        <v>0</v>
      </c>
      <c r="BA16" s="264">
        <v>0</v>
      </c>
      <c r="BB16" s="24">
        <f t="shared" si="3"/>
        <v>0</v>
      </c>
      <c r="BC16" s="264">
        <v>0</v>
      </c>
      <c r="BD16" s="264">
        <v>0</v>
      </c>
      <c r="BE16" s="264">
        <v>0</v>
      </c>
      <c r="BF16" s="264">
        <v>0</v>
      </c>
      <c r="BG16" s="264">
        <v>0</v>
      </c>
      <c r="BH16" s="264">
        <v>0</v>
      </c>
      <c r="BI16" s="264">
        <v>0</v>
      </c>
      <c r="BJ16" s="264">
        <v>0</v>
      </c>
      <c r="BK16" s="264">
        <v>0</v>
      </c>
      <c r="BL16" s="264">
        <v>0</v>
      </c>
      <c r="BM16" s="264">
        <v>0</v>
      </c>
      <c r="BN16" s="264">
        <v>0</v>
      </c>
      <c r="BO16" s="24">
        <f t="shared" si="4"/>
        <v>0</v>
      </c>
    </row>
    <row r="17" spans="1:67" ht="15" customHeight="1" x14ac:dyDescent="0.2">
      <c r="A17" s="271"/>
      <c r="B17" s="100">
        <v>0.2</v>
      </c>
      <c r="C17" s="264">
        <v>0</v>
      </c>
      <c r="D17" s="264">
        <v>0</v>
      </c>
      <c r="E17" s="264">
        <v>0</v>
      </c>
      <c r="F17" s="264">
        <v>0</v>
      </c>
      <c r="G17" s="264">
        <v>0</v>
      </c>
      <c r="H17" s="264">
        <v>0</v>
      </c>
      <c r="I17" s="264">
        <v>0</v>
      </c>
      <c r="J17" s="264">
        <v>0</v>
      </c>
      <c r="K17" s="264">
        <v>0</v>
      </c>
      <c r="L17" s="264">
        <v>0</v>
      </c>
      <c r="M17" s="264">
        <v>0</v>
      </c>
      <c r="N17" s="264">
        <v>0</v>
      </c>
      <c r="O17" s="24">
        <f t="shared" si="0"/>
        <v>0</v>
      </c>
      <c r="P17" s="264">
        <v>0</v>
      </c>
      <c r="Q17" s="264">
        <v>0</v>
      </c>
      <c r="R17" s="264">
        <v>0</v>
      </c>
      <c r="S17" s="264">
        <v>0</v>
      </c>
      <c r="T17" s="264">
        <v>0</v>
      </c>
      <c r="U17" s="264">
        <v>0</v>
      </c>
      <c r="V17" s="264">
        <v>0</v>
      </c>
      <c r="W17" s="264">
        <v>0</v>
      </c>
      <c r="X17" s="264">
        <v>0</v>
      </c>
      <c r="Y17" s="264">
        <v>0</v>
      </c>
      <c r="Z17" s="264">
        <v>0</v>
      </c>
      <c r="AA17" s="264">
        <v>0</v>
      </c>
      <c r="AB17" s="24">
        <f t="shared" si="1"/>
        <v>0</v>
      </c>
      <c r="AC17" s="264">
        <v>0</v>
      </c>
      <c r="AD17" s="264">
        <v>0</v>
      </c>
      <c r="AE17" s="264">
        <v>0</v>
      </c>
      <c r="AF17" s="264">
        <v>0</v>
      </c>
      <c r="AG17" s="264">
        <v>0</v>
      </c>
      <c r="AH17" s="264">
        <v>0</v>
      </c>
      <c r="AI17" s="264">
        <v>0</v>
      </c>
      <c r="AJ17" s="264">
        <v>0</v>
      </c>
      <c r="AK17" s="264">
        <v>0</v>
      </c>
      <c r="AL17" s="264">
        <v>0</v>
      </c>
      <c r="AM17" s="264">
        <v>0</v>
      </c>
      <c r="AN17" s="264">
        <v>0</v>
      </c>
      <c r="AO17" s="24">
        <f t="shared" si="2"/>
        <v>0</v>
      </c>
      <c r="AP17" s="264">
        <v>0</v>
      </c>
      <c r="AQ17" s="264">
        <v>0</v>
      </c>
      <c r="AR17" s="264">
        <v>0</v>
      </c>
      <c r="AS17" s="264">
        <v>0</v>
      </c>
      <c r="AT17" s="264">
        <v>0</v>
      </c>
      <c r="AU17" s="264">
        <v>0</v>
      </c>
      <c r="AV17" s="264">
        <v>0</v>
      </c>
      <c r="AW17" s="264">
        <v>0</v>
      </c>
      <c r="AX17" s="264">
        <v>0</v>
      </c>
      <c r="AY17" s="264">
        <v>0</v>
      </c>
      <c r="AZ17" s="264">
        <v>0</v>
      </c>
      <c r="BA17" s="264">
        <v>0</v>
      </c>
      <c r="BB17" s="24">
        <f t="shared" si="3"/>
        <v>0</v>
      </c>
      <c r="BC17" s="264">
        <v>0</v>
      </c>
      <c r="BD17" s="264">
        <v>0</v>
      </c>
      <c r="BE17" s="264">
        <v>0</v>
      </c>
      <c r="BF17" s="264">
        <v>0</v>
      </c>
      <c r="BG17" s="264">
        <v>0</v>
      </c>
      <c r="BH17" s="264">
        <v>0</v>
      </c>
      <c r="BI17" s="264">
        <v>0</v>
      </c>
      <c r="BJ17" s="264">
        <v>0</v>
      </c>
      <c r="BK17" s="264">
        <v>0</v>
      </c>
      <c r="BL17" s="264">
        <v>0</v>
      </c>
      <c r="BM17" s="264">
        <v>0</v>
      </c>
      <c r="BN17" s="264">
        <v>0</v>
      </c>
      <c r="BO17" s="24">
        <f t="shared" si="4"/>
        <v>0</v>
      </c>
    </row>
    <row r="18" spans="1:67" ht="15" customHeight="1" x14ac:dyDescent="0.2">
      <c r="A18" s="271"/>
      <c r="B18" s="100">
        <v>0.2</v>
      </c>
      <c r="C18" s="264">
        <v>0</v>
      </c>
      <c r="D18" s="264">
        <v>0</v>
      </c>
      <c r="E18" s="264">
        <v>0</v>
      </c>
      <c r="F18" s="264">
        <v>0</v>
      </c>
      <c r="G18" s="264">
        <v>0</v>
      </c>
      <c r="H18" s="264">
        <v>0</v>
      </c>
      <c r="I18" s="264">
        <v>0</v>
      </c>
      <c r="J18" s="264">
        <v>0</v>
      </c>
      <c r="K18" s="264">
        <v>0</v>
      </c>
      <c r="L18" s="264">
        <v>0</v>
      </c>
      <c r="M18" s="264">
        <v>0</v>
      </c>
      <c r="N18" s="264">
        <v>0</v>
      </c>
      <c r="O18" s="24">
        <f t="shared" si="0"/>
        <v>0</v>
      </c>
      <c r="P18" s="264">
        <v>0</v>
      </c>
      <c r="Q18" s="264">
        <v>0</v>
      </c>
      <c r="R18" s="264">
        <v>0</v>
      </c>
      <c r="S18" s="264">
        <v>0</v>
      </c>
      <c r="T18" s="264">
        <v>0</v>
      </c>
      <c r="U18" s="264">
        <v>0</v>
      </c>
      <c r="V18" s="264">
        <v>0</v>
      </c>
      <c r="W18" s="264">
        <v>0</v>
      </c>
      <c r="X18" s="264">
        <v>0</v>
      </c>
      <c r="Y18" s="264">
        <v>0</v>
      </c>
      <c r="Z18" s="264">
        <v>0</v>
      </c>
      <c r="AA18" s="264">
        <v>0</v>
      </c>
      <c r="AB18" s="24">
        <f t="shared" si="1"/>
        <v>0</v>
      </c>
      <c r="AC18" s="264">
        <v>0</v>
      </c>
      <c r="AD18" s="264">
        <v>0</v>
      </c>
      <c r="AE18" s="264">
        <v>0</v>
      </c>
      <c r="AF18" s="264">
        <v>0</v>
      </c>
      <c r="AG18" s="264">
        <v>0</v>
      </c>
      <c r="AH18" s="264">
        <v>0</v>
      </c>
      <c r="AI18" s="264">
        <v>0</v>
      </c>
      <c r="AJ18" s="264">
        <v>0</v>
      </c>
      <c r="AK18" s="264">
        <v>0</v>
      </c>
      <c r="AL18" s="264">
        <v>0</v>
      </c>
      <c r="AM18" s="264">
        <v>0</v>
      </c>
      <c r="AN18" s="264">
        <v>0</v>
      </c>
      <c r="AO18" s="24">
        <f t="shared" si="2"/>
        <v>0</v>
      </c>
      <c r="AP18" s="264">
        <v>0</v>
      </c>
      <c r="AQ18" s="264">
        <v>0</v>
      </c>
      <c r="AR18" s="264">
        <v>0</v>
      </c>
      <c r="AS18" s="264">
        <v>0</v>
      </c>
      <c r="AT18" s="264">
        <v>0</v>
      </c>
      <c r="AU18" s="264">
        <v>0</v>
      </c>
      <c r="AV18" s="264">
        <v>0</v>
      </c>
      <c r="AW18" s="264">
        <v>0</v>
      </c>
      <c r="AX18" s="264">
        <v>0</v>
      </c>
      <c r="AY18" s="264">
        <v>0</v>
      </c>
      <c r="AZ18" s="264">
        <v>0</v>
      </c>
      <c r="BA18" s="264">
        <v>0</v>
      </c>
      <c r="BB18" s="24">
        <f t="shared" si="3"/>
        <v>0</v>
      </c>
      <c r="BC18" s="264">
        <v>0</v>
      </c>
      <c r="BD18" s="264">
        <v>0</v>
      </c>
      <c r="BE18" s="264">
        <v>0</v>
      </c>
      <c r="BF18" s="264">
        <v>0</v>
      </c>
      <c r="BG18" s="264">
        <v>0</v>
      </c>
      <c r="BH18" s="264">
        <v>0</v>
      </c>
      <c r="BI18" s="264">
        <v>0</v>
      </c>
      <c r="BJ18" s="264">
        <v>0</v>
      </c>
      <c r="BK18" s="264">
        <v>0</v>
      </c>
      <c r="BL18" s="264">
        <v>0</v>
      </c>
      <c r="BM18" s="264">
        <v>0</v>
      </c>
      <c r="BN18" s="264">
        <v>0</v>
      </c>
      <c r="BO18" s="24">
        <f t="shared" si="4"/>
        <v>0</v>
      </c>
    </row>
    <row r="19" spans="1:67" ht="15" customHeight="1" x14ac:dyDescent="0.2">
      <c r="A19" s="271"/>
      <c r="B19" s="100">
        <v>0.2</v>
      </c>
      <c r="C19" s="264">
        <v>0</v>
      </c>
      <c r="D19" s="264">
        <v>0</v>
      </c>
      <c r="E19" s="264">
        <v>0</v>
      </c>
      <c r="F19" s="264">
        <v>0</v>
      </c>
      <c r="G19" s="264">
        <v>0</v>
      </c>
      <c r="H19" s="264">
        <v>0</v>
      </c>
      <c r="I19" s="264">
        <v>0</v>
      </c>
      <c r="J19" s="264">
        <v>0</v>
      </c>
      <c r="K19" s="264">
        <v>0</v>
      </c>
      <c r="L19" s="264">
        <v>0</v>
      </c>
      <c r="M19" s="264">
        <v>0</v>
      </c>
      <c r="N19" s="264">
        <v>0</v>
      </c>
      <c r="O19" s="24">
        <f t="shared" si="0"/>
        <v>0</v>
      </c>
      <c r="P19" s="264">
        <v>0</v>
      </c>
      <c r="Q19" s="264">
        <v>0</v>
      </c>
      <c r="R19" s="264">
        <v>0</v>
      </c>
      <c r="S19" s="264">
        <v>0</v>
      </c>
      <c r="T19" s="264">
        <v>0</v>
      </c>
      <c r="U19" s="264">
        <v>0</v>
      </c>
      <c r="V19" s="264">
        <v>0</v>
      </c>
      <c r="W19" s="264">
        <v>0</v>
      </c>
      <c r="X19" s="264">
        <v>0</v>
      </c>
      <c r="Y19" s="264">
        <v>0</v>
      </c>
      <c r="Z19" s="264">
        <v>0</v>
      </c>
      <c r="AA19" s="264">
        <v>0</v>
      </c>
      <c r="AB19" s="24">
        <f t="shared" si="1"/>
        <v>0</v>
      </c>
      <c r="AC19" s="264">
        <v>0</v>
      </c>
      <c r="AD19" s="264">
        <v>0</v>
      </c>
      <c r="AE19" s="264">
        <v>0</v>
      </c>
      <c r="AF19" s="264">
        <v>0</v>
      </c>
      <c r="AG19" s="264">
        <v>0</v>
      </c>
      <c r="AH19" s="264">
        <v>0</v>
      </c>
      <c r="AI19" s="264">
        <v>0</v>
      </c>
      <c r="AJ19" s="264">
        <v>0</v>
      </c>
      <c r="AK19" s="264">
        <v>0</v>
      </c>
      <c r="AL19" s="264">
        <v>0</v>
      </c>
      <c r="AM19" s="264">
        <v>0</v>
      </c>
      <c r="AN19" s="264">
        <v>0</v>
      </c>
      <c r="AO19" s="24">
        <f t="shared" si="2"/>
        <v>0</v>
      </c>
      <c r="AP19" s="264">
        <v>0</v>
      </c>
      <c r="AQ19" s="264">
        <v>0</v>
      </c>
      <c r="AR19" s="264">
        <v>0</v>
      </c>
      <c r="AS19" s="264">
        <v>0</v>
      </c>
      <c r="AT19" s="264">
        <v>0</v>
      </c>
      <c r="AU19" s="264">
        <v>0</v>
      </c>
      <c r="AV19" s="264">
        <v>0</v>
      </c>
      <c r="AW19" s="264">
        <v>0</v>
      </c>
      <c r="AX19" s="264">
        <v>0</v>
      </c>
      <c r="AY19" s="264">
        <v>0</v>
      </c>
      <c r="AZ19" s="264">
        <v>0</v>
      </c>
      <c r="BA19" s="264">
        <v>0</v>
      </c>
      <c r="BB19" s="24">
        <f t="shared" si="3"/>
        <v>0</v>
      </c>
      <c r="BC19" s="264">
        <v>0</v>
      </c>
      <c r="BD19" s="264">
        <v>0</v>
      </c>
      <c r="BE19" s="264">
        <v>0</v>
      </c>
      <c r="BF19" s="264">
        <v>0</v>
      </c>
      <c r="BG19" s="264">
        <v>0</v>
      </c>
      <c r="BH19" s="264">
        <v>0</v>
      </c>
      <c r="BI19" s="264">
        <v>0</v>
      </c>
      <c r="BJ19" s="264">
        <v>0</v>
      </c>
      <c r="BK19" s="264">
        <v>0</v>
      </c>
      <c r="BL19" s="264">
        <v>0</v>
      </c>
      <c r="BM19" s="264">
        <v>0</v>
      </c>
      <c r="BN19" s="264">
        <v>0</v>
      </c>
      <c r="BO19" s="24">
        <f t="shared" si="4"/>
        <v>0</v>
      </c>
    </row>
    <row r="20" spans="1:67" ht="15" customHeight="1" x14ac:dyDescent="0.2">
      <c r="A20" s="271"/>
      <c r="B20" s="100">
        <v>0.2</v>
      </c>
      <c r="C20" s="264">
        <v>0</v>
      </c>
      <c r="D20" s="264">
        <v>0</v>
      </c>
      <c r="E20" s="264">
        <v>0</v>
      </c>
      <c r="F20" s="264">
        <v>0</v>
      </c>
      <c r="G20" s="264">
        <v>0</v>
      </c>
      <c r="H20" s="264">
        <v>0</v>
      </c>
      <c r="I20" s="264">
        <v>0</v>
      </c>
      <c r="J20" s="264">
        <v>0</v>
      </c>
      <c r="K20" s="264">
        <v>0</v>
      </c>
      <c r="L20" s="264">
        <v>0</v>
      </c>
      <c r="M20" s="264">
        <v>0</v>
      </c>
      <c r="N20" s="264">
        <v>0</v>
      </c>
      <c r="O20" s="24">
        <f t="shared" si="0"/>
        <v>0</v>
      </c>
      <c r="P20" s="264">
        <v>0</v>
      </c>
      <c r="Q20" s="264">
        <v>0</v>
      </c>
      <c r="R20" s="264">
        <v>0</v>
      </c>
      <c r="S20" s="264">
        <v>0</v>
      </c>
      <c r="T20" s="264">
        <v>0</v>
      </c>
      <c r="U20" s="264">
        <v>0</v>
      </c>
      <c r="V20" s="264">
        <v>0</v>
      </c>
      <c r="W20" s="264">
        <v>0</v>
      </c>
      <c r="X20" s="264">
        <v>0</v>
      </c>
      <c r="Y20" s="264">
        <v>0</v>
      </c>
      <c r="Z20" s="264">
        <v>0</v>
      </c>
      <c r="AA20" s="264">
        <v>0</v>
      </c>
      <c r="AB20" s="24">
        <f t="shared" si="1"/>
        <v>0</v>
      </c>
      <c r="AC20" s="264">
        <v>0</v>
      </c>
      <c r="AD20" s="264">
        <v>0</v>
      </c>
      <c r="AE20" s="264">
        <v>0</v>
      </c>
      <c r="AF20" s="264">
        <v>0</v>
      </c>
      <c r="AG20" s="264">
        <v>0</v>
      </c>
      <c r="AH20" s="264">
        <v>0</v>
      </c>
      <c r="AI20" s="264">
        <v>0</v>
      </c>
      <c r="AJ20" s="264">
        <v>0</v>
      </c>
      <c r="AK20" s="264">
        <v>0</v>
      </c>
      <c r="AL20" s="264">
        <v>0</v>
      </c>
      <c r="AM20" s="264">
        <v>0</v>
      </c>
      <c r="AN20" s="264">
        <v>0</v>
      </c>
      <c r="AO20" s="24">
        <f t="shared" si="2"/>
        <v>0</v>
      </c>
      <c r="AP20" s="264">
        <v>0</v>
      </c>
      <c r="AQ20" s="264">
        <v>0</v>
      </c>
      <c r="AR20" s="264">
        <v>0</v>
      </c>
      <c r="AS20" s="264">
        <v>0</v>
      </c>
      <c r="AT20" s="264">
        <v>0</v>
      </c>
      <c r="AU20" s="264">
        <v>0</v>
      </c>
      <c r="AV20" s="264">
        <v>0</v>
      </c>
      <c r="AW20" s="264">
        <v>0</v>
      </c>
      <c r="AX20" s="264">
        <v>0</v>
      </c>
      <c r="AY20" s="264">
        <v>0</v>
      </c>
      <c r="AZ20" s="264">
        <v>0</v>
      </c>
      <c r="BA20" s="264">
        <v>0</v>
      </c>
      <c r="BB20" s="24">
        <f t="shared" si="3"/>
        <v>0</v>
      </c>
      <c r="BC20" s="264">
        <v>0</v>
      </c>
      <c r="BD20" s="264">
        <v>0</v>
      </c>
      <c r="BE20" s="264">
        <v>0</v>
      </c>
      <c r="BF20" s="264">
        <v>0</v>
      </c>
      <c r="BG20" s="264">
        <v>0</v>
      </c>
      <c r="BH20" s="264">
        <v>0</v>
      </c>
      <c r="BI20" s="264">
        <v>0</v>
      </c>
      <c r="BJ20" s="264">
        <v>0</v>
      </c>
      <c r="BK20" s="264">
        <v>0</v>
      </c>
      <c r="BL20" s="264">
        <v>0</v>
      </c>
      <c r="BM20" s="264">
        <v>0</v>
      </c>
      <c r="BN20" s="264">
        <v>0</v>
      </c>
      <c r="BO20" s="24">
        <f t="shared" si="4"/>
        <v>0</v>
      </c>
    </row>
    <row r="21" spans="1:67" ht="15" customHeight="1" x14ac:dyDescent="0.2">
      <c r="A21" s="271"/>
      <c r="B21" s="100">
        <v>0.2</v>
      </c>
      <c r="C21" s="264">
        <v>0</v>
      </c>
      <c r="D21" s="264">
        <v>0</v>
      </c>
      <c r="E21" s="264">
        <v>0</v>
      </c>
      <c r="F21" s="264">
        <v>0</v>
      </c>
      <c r="G21" s="264">
        <v>0</v>
      </c>
      <c r="H21" s="264">
        <v>0</v>
      </c>
      <c r="I21" s="264">
        <v>0</v>
      </c>
      <c r="J21" s="264">
        <v>0</v>
      </c>
      <c r="K21" s="264">
        <v>0</v>
      </c>
      <c r="L21" s="264">
        <v>0</v>
      </c>
      <c r="M21" s="264">
        <v>0</v>
      </c>
      <c r="N21" s="264">
        <v>0</v>
      </c>
      <c r="O21" s="24">
        <f t="shared" si="0"/>
        <v>0</v>
      </c>
      <c r="P21" s="264">
        <v>0</v>
      </c>
      <c r="Q21" s="264">
        <v>0</v>
      </c>
      <c r="R21" s="264">
        <v>0</v>
      </c>
      <c r="S21" s="264">
        <v>0</v>
      </c>
      <c r="T21" s="264">
        <v>0</v>
      </c>
      <c r="U21" s="264">
        <v>0</v>
      </c>
      <c r="V21" s="264">
        <v>0</v>
      </c>
      <c r="W21" s="264">
        <v>0</v>
      </c>
      <c r="X21" s="264">
        <v>0</v>
      </c>
      <c r="Y21" s="264">
        <v>0</v>
      </c>
      <c r="Z21" s="264">
        <v>0</v>
      </c>
      <c r="AA21" s="264">
        <v>0</v>
      </c>
      <c r="AB21" s="24">
        <f t="shared" si="1"/>
        <v>0</v>
      </c>
      <c r="AC21" s="264">
        <v>0</v>
      </c>
      <c r="AD21" s="264">
        <v>0</v>
      </c>
      <c r="AE21" s="264">
        <v>0</v>
      </c>
      <c r="AF21" s="264">
        <v>0</v>
      </c>
      <c r="AG21" s="264">
        <v>0</v>
      </c>
      <c r="AH21" s="264">
        <v>0</v>
      </c>
      <c r="AI21" s="264">
        <v>0</v>
      </c>
      <c r="AJ21" s="264">
        <v>0</v>
      </c>
      <c r="AK21" s="264">
        <v>0</v>
      </c>
      <c r="AL21" s="264">
        <v>0</v>
      </c>
      <c r="AM21" s="264">
        <v>0</v>
      </c>
      <c r="AN21" s="264">
        <v>0</v>
      </c>
      <c r="AO21" s="24">
        <f t="shared" si="2"/>
        <v>0</v>
      </c>
      <c r="AP21" s="264">
        <v>0</v>
      </c>
      <c r="AQ21" s="264">
        <v>0</v>
      </c>
      <c r="AR21" s="264">
        <v>0</v>
      </c>
      <c r="AS21" s="264">
        <v>0</v>
      </c>
      <c r="AT21" s="264">
        <v>0</v>
      </c>
      <c r="AU21" s="264">
        <v>0</v>
      </c>
      <c r="AV21" s="264">
        <v>0</v>
      </c>
      <c r="AW21" s="264">
        <v>0</v>
      </c>
      <c r="AX21" s="264">
        <v>0</v>
      </c>
      <c r="AY21" s="264">
        <v>0</v>
      </c>
      <c r="AZ21" s="264">
        <v>0</v>
      </c>
      <c r="BA21" s="264">
        <v>0</v>
      </c>
      <c r="BB21" s="24">
        <f t="shared" si="3"/>
        <v>0</v>
      </c>
      <c r="BC21" s="264">
        <v>0</v>
      </c>
      <c r="BD21" s="264">
        <v>0</v>
      </c>
      <c r="BE21" s="264">
        <v>0</v>
      </c>
      <c r="BF21" s="264">
        <v>0</v>
      </c>
      <c r="BG21" s="264">
        <v>0</v>
      </c>
      <c r="BH21" s="264">
        <v>0</v>
      </c>
      <c r="BI21" s="264">
        <v>0</v>
      </c>
      <c r="BJ21" s="264">
        <v>0</v>
      </c>
      <c r="BK21" s="264">
        <v>0</v>
      </c>
      <c r="BL21" s="264">
        <v>0</v>
      </c>
      <c r="BM21" s="264">
        <v>0</v>
      </c>
      <c r="BN21" s="264">
        <v>0</v>
      </c>
      <c r="BO21" s="24">
        <f t="shared" si="4"/>
        <v>0</v>
      </c>
    </row>
    <row r="22" spans="1:67" ht="15" customHeight="1" x14ac:dyDescent="0.2">
      <c r="A22" s="271"/>
      <c r="B22" s="100">
        <v>0.2</v>
      </c>
      <c r="C22" s="264">
        <v>0</v>
      </c>
      <c r="D22" s="264">
        <v>0</v>
      </c>
      <c r="E22" s="264">
        <v>0</v>
      </c>
      <c r="F22" s="264">
        <v>0</v>
      </c>
      <c r="G22" s="264">
        <v>0</v>
      </c>
      <c r="H22" s="264">
        <v>0</v>
      </c>
      <c r="I22" s="264">
        <v>0</v>
      </c>
      <c r="J22" s="264">
        <v>0</v>
      </c>
      <c r="K22" s="264">
        <v>0</v>
      </c>
      <c r="L22" s="264">
        <v>0</v>
      </c>
      <c r="M22" s="264">
        <v>0</v>
      </c>
      <c r="N22" s="264">
        <v>0</v>
      </c>
      <c r="O22" s="24">
        <f t="shared" si="0"/>
        <v>0</v>
      </c>
      <c r="P22" s="264">
        <v>0</v>
      </c>
      <c r="Q22" s="264">
        <v>0</v>
      </c>
      <c r="R22" s="264">
        <v>0</v>
      </c>
      <c r="S22" s="264">
        <v>0</v>
      </c>
      <c r="T22" s="264">
        <v>0</v>
      </c>
      <c r="U22" s="264">
        <v>0</v>
      </c>
      <c r="V22" s="264">
        <v>0</v>
      </c>
      <c r="W22" s="264">
        <v>0</v>
      </c>
      <c r="X22" s="264">
        <v>0</v>
      </c>
      <c r="Y22" s="264">
        <v>0</v>
      </c>
      <c r="Z22" s="264">
        <v>0</v>
      </c>
      <c r="AA22" s="264">
        <v>0</v>
      </c>
      <c r="AB22" s="24">
        <f t="shared" si="1"/>
        <v>0</v>
      </c>
      <c r="AC22" s="264">
        <v>0</v>
      </c>
      <c r="AD22" s="264">
        <v>0</v>
      </c>
      <c r="AE22" s="264">
        <v>0</v>
      </c>
      <c r="AF22" s="264">
        <v>0</v>
      </c>
      <c r="AG22" s="264">
        <v>0</v>
      </c>
      <c r="AH22" s="264">
        <v>0</v>
      </c>
      <c r="AI22" s="264">
        <v>0</v>
      </c>
      <c r="AJ22" s="264">
        <v>0</v>
      </c>
      <c r="AK22" s="264">
        <v>0</v>
      </c>
      <c r="AL22" s="264">
        <v>0</v>
      </c>
      <c r="AM22" s="264">
        <v>0</v>
      </c>
      <c r="AN22" s="264">
        <v>0</v>
      </c>
      <c r="AO22" s="24">
        <f t="shared" si="2"/>
        <v>0</v>
      </c>
      <c r="AP22" s="264">
        <v>0</v>
      </c>
      <c r="AQ22" s="264">
        <v>0</v>
      </c>
      <c r="AR22" s="264">
        <v>0</v>
      </c>
      <c r="AS22" s="264">
        <v>0</v>
      </c>
      <c r="AT22" s="264">
        <v>0</v>
      </c>
      <c r="AU22" s="264">
        <v>0</v>
      </c>
      <c r="AV22" s="264">
        <v>0</v>
      </c>
      <c r="AW22" s="264">
        <v>0</v>
      </c>
      <c r="AX22" s="264">
        <v>0</v>
      </c>
      <c r="AY22" s="264">
        <v>0</v>
      </c>
      <c r="AZ22" s="264">
        <v>0</v>
      </c>
      <c r="BA22" s="264">
        <v>0</v>
      </c>
      <c r="BB22" s="24">
        <f t="shared" si="3"/>
        <v>0</v>
      </c>
      <c r="BC22" s="264">
        <v>0</v>
      </c>
      <c r="BD22" s="264">
        <v>0</v>
      </c>
      <c r="BE22" s="264">
        <v>0</v>
      </c>
      <c r="BF22" s="264">
        <v>0</v>
      </c>
      <c r="BG22" s="264">
        <v>0</v>
      </c>
      <c r="BH22" s="264">
        <v>0</v>
      </c>
      <c r="BI22" s="264">
        <v>0</v>
      </c>
      <c r="BJ22" s="264">
        <v>0</v>
      </c>
      <c r="BK22" s="264">
        <v>0</v>
      </c>
      <c r="BL22" s="264">
        <v>0</v>
      </c>
      <c r="BM22" s="264">
        <v>0</v>
      </c>
      <c r="BN22" s="264">
        <v>0</v>
      </c>
      <c r="BO22" s="24">
        <f t="shared" si="4"/>
        <v>0</v>
      </c>
    </row>
    <row r="23" spans="1:67" ht="15" customHeight="1" x14ac:dyDescent="0.2">
      <c r="A23" s="271"/>
      <c r="B23" s="100">
        <v>0.2</v>
      </c>
      <c r="C23" s="264">
        <v>0</v>
      </c>
      <c r="D23" s="264">
        <v>0</v>
      </c>
      <c r="E23" s="264">
        <v>0</v>
      </c>
      <c r="F23" s="264">
        <v>0</v>
      </c>
      <c r="G23" s="264">
        <v>0</v>
      </c>
      <c r="H23" s="264">
        <v>0</v>
      </c>
      <c r="I23" s="264">
        <v>0</v>
      </c>
      <c r="J23" s="264">
        <v>0</v>
      </c>
      <c r="K23" s="264">
        <v>0</v>
      </c>
      <c r="L23" s="264">
        <v>0</v>
      </c>
      <c r="M23" s="264">
        <v>0</v>
      </c>
      <c r="N23" s="264">
        <v>0</v>
      </c>
      <c r="O23" s="24">
        <f t="shared" si="0"/>
        <v>0</v>
      </c>
      <c r="P23" s="264">
        <v>0</v>
      </c>
      <c r="Q23" s="264">
        <v>0</v>
      </c>
      <c r="R23" s="264">
        <v>0</v>
      </c>
      <c r="S23" s="264">
        <v>0</v>
      </c>
      <c r="T23" s="264">
        <v>0</v>
      </c>
      <c r="U23" s="264">
        <v>0</v>
      </c>
      <c r="V23" s="264">
        <v>0</v>
      </c>
      <c r="W23" s="264">
        <v>0</v>
      </c>
      <c r="X23" s="264">
        <v>0</v>
      </c>
      <c r="Y23" s="264">
        <v>0</v>
      </c>
      <c r="Z23" s="264">
        <v>0</v>
      </c>
      <c r="AA23" s="264">
        <v>0</v>
      </c>
      <c r="AB23" s="24">
        <f t="shared" si="1"/>
        <v>0</v>
      </c>
      <c r="AC23" s="264">
        <v>0</v>
      </c>
      <c r="AD23" s="264">
        <v>0</v>
      </c>
      <c r="AE23" s="264">
        <v>0</v>
      </c>
      <c r="AF23" s="264">
        <v>0</v>
      </c>
      <c r="AG23" s="264">
        <v>0</v>
      </c>
      <c r="AH23" s="264">
        <v>0</v>
      </c>
      <c r="AI23" s="264">
        <v>0</v>
      </c>
      <c r="AJ23" s="264">
        <v>0</v>
      </c>
      <c r="AK23" s="264">
        <v>0</v>
      </c>
      <c r="AL23" s="264">
        <v>0</v>
      </c>
      <c r="AM23" s="264">
        <v>0</v>
      </c>
      <c r="AN23" s="264">
        <v>0</v>
      </c>
      <c r="AO23" s="24">
        <f t="shared" si="2"/>
        <v>0</v>
      </c>
      <c r="AP23" s="264">
        <v>0</v>
      </c>
      <c r="AQ23" s="264">
        <v>0</v>
      </c>
      <c r="AR23" s="264">
        <v>0</v>
      </c>
      <c r="AS23" s="264">
        <v>0</v>
      </c>
      <c r="AT23" s="264">
        <v>0</v>
      </c>
      <c r="AU23" s="264">
        <v>0</v>
      </c>
      <c r="AV23" s="264">
        <v>0</v>
      </c>
      <c r="AW23" s="264">
        <v>0</v>
      </c>
      <c r="AX23" s="264">
        <v>0</v>
      </c>
      <c r="AY23" s="264">
        <v>0</v>
      </c>
      <c r="AZ23" s="264">
        <v>0</v>
      </c>
      <c r="BA23" s="264">
        <v>0</v>
      </c>
      <c r="BB23" s="24">
        <f t="shared" si="3"/>
        <v>0</v>
      </c>
      <c r="BC23" s="264">
        <v>0</v>
      </c>
      <c r="BD23" s="264">
        <v>0</v>
      </c>
      <c r="BE23" s="264">
        <v>0</v>
      </c>
      <c r="BF23" s="264">
        <v>0</v>
      </c>
      <c r="BG23" s="264">
        <v>0</v>
      </c>
      <c r="BH23" s="264">
        <v>0</v>
      </c>
      <c r="BI23" s="264">
        <v>0</v>
      </c>
      <c r="BJ23" s="264">
        <v>0</v>
      </c>
      <c r="BK23" s="264">
        <v>0</v>
      </c>
      <c r="BL23" s="264">
        <v>0</v>
      </c>
      <c r="BM23" s="264">
        <v>0</v>
      </c>
      <c r="BN23" s="264">
        <v>0</v>
      </c>
      <c r="BO23" s="24">
        <f t="shared" si="4"/>
        <v>0</v>
      </c>
    </row>
    <row r="24" spans="1:67" ht="15" customHeight="1" x14ac:dyDescent="0.2">
      <c r="A24" s="271"/>
      <c r="B24" s="100">
        <v>0.2</v>
      </c>
      <c r="C24" s="264">
        <v>0</v>
      </c>
      <c r="D24" s="264">
        <v>0</v>
      </c>
      <c r="E24" s="264">
        <v>0</v>
      </c>
      <c r="F24" s="264">
        <v>0</v>
      </c>
      <c r="G24" s="264">
        <v>0</v>
      </c>
      <c r="H24" s="264">
        <v>0</v>
      </c>
      <c r="I24" s="264">
        <v>0</v>
      </c>
      <c r="J24" s="264">
        <v>0</v>
      </c>
      <c r="K24" s="264">
        <v>0</v>
      </c>
      <c r="L24" s="264">
        <v>0</v>
      </c>
      <c r="M24" s="264">
        <v>0</v>
      </c>
      <c r="N24" s="264">
        <v>0</v>
      </c>
      <c r="O24" s="24">
        <f t="shared" si="0"/>
        <v>0</v>
      </c>
      <c r="P24" s="264">
        <v>0</v>
      </c>
      <c r="Q24" s="264">
        <v>0</v>
      </c>
      <c r="R24" s="264">
        <v>0</v>
      </c>
      <c r="S24" s="264">
        <v>0</v>
      </c>
      <c r="T24" s="264">
        <v>0</v>
      </c>
      <c r="U24" s="264">
        <v>0</v>
      </c>
      <c r="V24" s="264">
        <v>0</v>
      </c>
      <c r="W24" s="264">
        <v>0</v>
      </c>
      <c r="X24" s="264">
        <v>0</v>
      </c>
      <c r="Y24" s="264">
        <v>0</v>
      </c>
      <c r="Z24" s="264">
        <v>0</v>
      </c>
      <c r="AA24" s="264">
        <v>0</v>
      </c>
      <c r="AB24" s="24">
        <f t="shared" si="1"/>
        <v>0</v>
      </c>
      <c r="AC24" s="264">
        <v>0</v>
      </c>
      <c r="AD24" s="264">
        <v>0</v>
      </c>
      <c r="AE24" s="264">
        <v>0</v>
      </c>
      <c r="AF24" s="264">
        <v>0</v>
      </c>
      <c r="AG24" s="264">
        <v>0</v>
      </c>
      <c r="AH24" s="264">
        <v>0</v>
      </c>
      <c r="AI24" s="264">
        <v>0</v>
      </c>
      <c r="AJ24" s="264">
        <v>0</v>
      </c>
      <c r="AK24" s="264">
        <v>0</v>
      </c>
      <c r="AL24" s="264">
        <v>0</v>
      </c>
      <c r="AM24" s="264">
        <v>0</v>
      </c>
      <c r="AN24" s="264">
        <v>0</v>
      </c>
      <c r="AO24" s="24">
        <f t="shared" si="2"/>
        <v>0</v>
      </c>
      <c r="AP24" s="264">
        <v>0</v>
      </c>
      <c r="AQ24" s="264">
        <v>0</v>
      </c>
      <c r="AR24" s="264">
        <v>0</v>
      </c>
      <c r="AS24" s="264">
        <v>0</v>
      </c>
      <c r="AT24" s="264">
        <v>0</v>
      </c>
      <c r="AU24" s="264">
        <v>0</v>
      </c>
      <c r="AV24" s="264">
        <v>0</v>
      </c>
      <c r="AW24" s="264">
        <v>0</v>
      </c>
      <c r="AX24" s="264">
        <v>0</v>
      </c>
      <c r="AY24" s="264">
        <v>0</v>
      </c>
      <c r="AZ24" s="264">
        <v>0</v>
      </c>
      <c r="BA24" s="264">
        <v>0</v>
      </c>
      <c r="BB24" s="24">
        <f t="shared" si="3"/>
        <v>0</v>
      </c>
      <c r="BC24" s="264">
        <v>0</v>
      </c>
      <c r="BD24" s="264">
        <v>0</v>
      </c>
      <c r="BE24" s="264">
        <v>0</v>
      </c>
      <c r="BF24" s="264">
        <v>0</v>
      </c>
      <c r="BG24" s="264">
        <v>0</v>
      </c>
      <c r="BH24" s="264">
        <v>0</v>
      </c>
      <c r="BI24" s="264">
        <v>0</v>
      </c>
      <c r="BJ24" s="264">
        <v>0</v>
      </c>
      <c r="BK24" s="264">
        <v>0</v>
      </c>
      <c r="BL24" s="264">
        <v>0</v>
      </c>
      <c r="BM24" s="264">
        <v>0</v>
      </c>
      <c r="BN24" s="264">
        <v>0</v>
      </c>
      <c r="BO24" s="24">
        <f t="shared" si="4"/>
        <v>0</v>
      </c>
    </row>
    <row r="25" spans="1:67" ht="15" customHeight="1" x14ac:dyDescent="0.2">
      <c r="A25" s="271"/>
      <c r="B25" s="100">
        <v>0.2</v>
      </c>
      <c r="C25" s="264">
        <v>0</v>
      </c>
      <c r="D25" s="264">
        <v>0</v>
      </c>
      <c r="E25" s="264">
        <v>0</v>
      </c>
      <c r="F25" s="264">
        <v>0</v>
      </c>
      <c r="G25" s="264">
        <v>0</v>
      </c>
      <c r="H25" s="264">
        <v>0</v>
      </c>
      <c r="I25" s="264">
        <v>0</v>
      </c>
      <c r="J25" s="264">
        <v>0</v>
      </c>
      <c r="K25" s="264">
        <v>0</v>
      </c>
      <c r="L25" s="264">
        <v>0</v>
      </c>
      <c r="M25" s="264">
        <v>0</v>
      </c>
      <c r="N25" s="264">
        <v>0</v>
      </c>
      <c r="O25" s="24">
        <f t="shared" si="0"/>
        <v>0</v>
      </c>
      <c r="P25" s="264">
        <v>0</v>
      </c>
      <c r="Q25" s="264">
        <v>0</v>
      </c>
      <c r="R25" s="264">
        <v>0</v>
      </c>
      <c r="S25" s="264">
        <v>0</v>
      </c>
      <c r="T25" s="264">
        <v>0</v>
      </c>
      <c r="U25" s="264">
        <v>0</v>
      </c>
      <c r="V25" s="264">
        <v>0</v>
      </c>
      <c r="W25" s="264">
        <v>0</v>
      </c>
      <c r="X25" s="264">
        <v>0</v>
      </c>
      <c r="Y25" s="264">
        <v>0</v>
      </c>
      <c r="Z25" s="264">
        <v>0</v>
      </c>
      <c r="AA25" s="264">
        <v>0</v>
      </c>
      <c r="AB25" s="24">
        <f t="shared" si="1"/>
        <v>0</v>
      </c>
      <c r="AC25" s="264">
        <v>0</v>
      </c>
      <c r="AD25" s="264">
        <v>0</v>
      </c>
      <c r="AE25" s="264">
        <v>0</v>
      </c>
      <c r="AF25" s="264">
        <v>0</v>
      </c>
      <c r="AG25" s="264">
        <v>0</v>
      </c>
      <c r="AH25" s="264">
        <v>0</v>
      </c>
      <c r="AI25" s="264">
        <v>0</v>
      </c>
      <c r="AJ25" s="264">
        <v>0</v>
      </c>
      <c r="AK25" s="264">
        <v>0</v>
      </c>
      <c r="AL25" s="264">
        <v>0</v>
      </c>
      <c r="AM25" s="264">
        <v>0</v>
      </c>
      <c r="AN25" s="264">
        <v>0</v>
      </c>
      <c r="AO25" s="24">
        <f t="shared" si="2"/>
        <v>0</v>
      </c>
      <c r="AP25" s="264">
        <v>0</v>
      </c>
      <c r="AQ25" s="264">
        <v>0</v>
      </c>
      <c r="AR25" s="264">
        <v>0</v>
      </c>
      <c r="AS25" s="264">
        <v>0</v>
      </c>
      <c r="AT25" s="264">
        <v>0</v>
      </c>
      <c r="AU25" s="264">
        <v>0</v>
      </c>
      <c r="AV25" s="264">
        <v>0</v>
      </c>
      <c r="AW25" s="264">
        <v>0</v>
      </c>
      <c r="AX25" s="264">
        <v>0</v>
      </c>
      <c r="AY25" s="264">
        <v>0</v>
      </c>
      <c r="AZ25" s="264">
        <v>0</v>
      </c>
      <c r="BA25" s="264">
        <v>0</v>
      </c>
      <c r="BB25" s="24">
        <f t="shared" si="3"/>
        <v>0</v>
      </c>
      <c r="BC25" s="264">
        <v>0</v>
      </c>
      <c r="BD25" s="264">
        <v>0</v>
      </c>
      <c r="BE25" s="264">
        <v>0</v>
      </c>
      <c r="BF25" s="264">
        <v>0</v>
      </c>
      <c r="BG25" s="264">
        <v>0</v>
      </c>
      <c r="BH25" s="264">
        <v>0</v>
      </c>
      <c r="BI25" s="264">
        <v>0</v>
      </c>
      <c r="BJ25" s="264">
        <v>0</v>
      </c>
      <c r="BK25" s="264">
        <v>0</v>
      </c>
      <c r="BL25" s="264">
        <v>0</v>
      </c>
      <c r="BM25" s="264">
        <v>0</v>
      </c>
      <c r="BN25" s="264">
        <v>0</v>
      </c>
      <c r="BO25" s="24">
        <f t="shared" si="4"/>
        <v>0</v>
      </c>
    </row>
    <row r="26" spans="1:67" ht="15" customHeight="1" x14ac:dyDescent="0.2">
      <c r="A26" s="271"/>
      <c r="B26" s="100">
        <v>0.2</v>
      </c>
      <c r="C26" s="264">
        <v>0</v>
      </c>
      <c r="D26" s="264">
        <v>0</v>
      </c>
      <c r="E26" s="264">
        <v>0</v>
      </c>
      <c r="F26" s="264">
        <v>0</v>
      </c>
      <c r="G26" s="264">
        <v>0</v>
      </c>
      <c r="H26" s="264">
        <v>0</v>
      </c>
      <c r="I26" s="264">
        <v>0</v>
      </c>
      <c r="J26" s="264">
        <v>0</v>
      </c>
      <c r="K26" s="264">
        <v>0</v>
      </c>
      <c r="L26" s="264">
        <v>0</v>
      </c>
      <c r="M26" s="264">
        <v>0</v>
      </c>
      <c r="N26" s="264">
        <v>0</v>
      </c>
      <c r="O26" s="24">
        <f t="shared" si="0"/>
        <v>0</v>
      </c>
      <c r="P26" s="264">
        <v>0</v>
      </c>
      <c r="Q26" s="264">
        <v>0</v>
      </c>
      <c r="R26" s="264">
        <v>0</v>
      </c>
      <c r="S26" s="264">
        <v>0</v>
      </c>
      <c r="T26" s="264">
        <v>0</v>
      </c>
      <c r="U26" s="264">
        <v>0</v>
      </c>
      <c r="V26" s="264">
        <v>0</v>
      </c>
      <c r="W26" s="264">
        <v>0</v>
      </c>
      <c r="X26" s="264">
        <v>0</v>
      </c>
      <c r="Y26" s="264">
        <v>0</v>
      </c>
      <c r="Z26" s="264">
        <v>0</v>
      </c>
      <c r="AA26" s="264">
        <v>0</v>
      </c>
      <c r="AB26" s="24">
        <f t="shared" si="1"/>
        <v>0</v>
      </c>
      <c r="AC26" s="264">
        <v>0</v>
      </c>
      <c r="AD26" s="264">
        <v>0</v>
      </c>
      <c r="AE26" s="264">
        <v>0</v>
      </c>
      <c r="AF26" s="264">
        <v>0</v>
      </c>
      <c r="AG26" s="264">
        <v>0</v>
      </c>
      <c r="AH26" s="264">
        <v>0</v>
      </c>
      <c r="AI26" s="264">
        <v>0</v>
      </c>
      <c r="AJ26" s="264">
        <v>0</v>
      </c>
      <c r="AK26" s="264">
        <v>0</v>
      </c>
      <c r="AL26" s="264">
        <v>0</v>
      </c>
      <c r="AM26" s="264">
        <v>0</v>
      </c>
      <c r="AN26" s="264">
        <v>0</v>
      </c>
      <c r="AO26" s="24">
        <f t="shared" si="2"/>
        <v>0</v>
      </c>
      <c r="AP26" s="264">
        <v>0</v>
      </c>
      <c r="AQ26" s="264">
        <v>0</v>
      </c>
      <c r="AR26" s="264">
        <v>0</v>
      </c>
      <c r="AS26" s="264">
        <v>0</v>
      </c>
      <c r="AT26" s="264">
        <v>0</v>
      </c>
      <c r="AU26" s="264">
        <v>0</v>
      </c>
      <c r="AV26" s="264">
        <v>0</v>
      </c>
      <c r="AW26" s="264">
        <v>0</v>
      </c>
      <c r="AX26" s="264">
        <v>0</v>
      </c>
      <c r="AY26" s="264">
        <v>0</v>
      </c>
      <c r="AZ26" s="264">
        <v>0</v>
      </c>
      <c r="BA26" s="264">
        <v>0</v>
      </c>
      <c r="BB26" s="24">
        <f t="shared" si="3"/>
        <v>0</v>
      </c>
      <c r="BC26" s="264">
        <v>0</v>
      </c>
      <c r="BD26" s="264">
        <v>0</v>
      </c>
      <c r="BE26" s="264">
        <v>0</v>
      </c>
      <c r="BF26" s="264">
        <v>0</v>
      </c>
      <c r="BG26" s="264">
        <v>0</v>
      </c>
      <c r="BH26" s="264">
        <v>0</v>
      </c>
      <c r="BI26" s="264">
        <v>0</v>
      </c>
      <c r="BJ26" s="264">
        <v>0</v>
      </c>
      <c r="BK26" s="264">
        <v>0</v>
      </c>
      <c r="BL26" s="264">
        <v>0</v>
      </c>
      <c r="BM26" s="264">
        <v>0</v>
      </c>
      <c r="BN26" s="264">
        <v>0</v>
      </c>
      <c r="BO26" s="24">
        <f t="shared" si="4"/>
        <v>0</v>
      </c>
    </row>
    <row r="27" spans="1:67" ht="15" customHeight="1" x14ac:dyDescent="0.2">
      <c r="A27" s="271"/>
      <c r="B27" s="100">
        <v>0.2</v>
      </c>
      <c r="C27" s="264">
        <v>0</v>
      </c>
      <c r="D27" s="264">
        <v>0</v>
      </c>
      <c r="E27" s="264">
        <v>0</v>
      </c>
      <c r="F27" s="264">
        <v>0</v>
      </c>
      <c r="G27" s="264">
        <v>0</v>
      </c>
      <c r="H27" s="264">
        <v>0</v>
      </c>
      <c r="I27" s="264">
        <v>0</v>
      </c>
      <c r="J27" s="264">
        <v>0</v>
      </c>
      <c r="K27" s="264">
        <v>0</v>
      </c>
      <c r="L27" s="264">
        <v>0</v>
      </c>
      <c r="M27" s="264">
        <v>0</v>
      </c>
      <c r="N27" s="264">
        <v>0</v>
      </c>
      <c r="O27" s="24">
        <f t="shared" si="0"/>
        <v>0</v>
      </c>
      <c r="P27" s="264">
        <v>0</v>
      </c>
      <c r="Q27" s="264">
        <v>0</v>
      </c>
      <c r="R27" s="264">
        <v>0</v>
      </c>
      <c r="S27" s="264">
        <v>0</v>
      </c>
      <c r="T27" s="264">
        <v>0</v>
      </c>
      <c r="U27" s="264">
        <v>0</v>
      </c>
      <c r="V27" s="264">
        <v>0</v>
      </c>
      <c r="W27" s="264">
        <v>0</v>
      </c>
      <c r="X27" s="264">
        <v>0</v>
      </c>
      <c r="Y27" s="264">
        <v>0</v>
      </c>
      <c r="Z27" s="264">
        <v>0</v>
      </c>
      <c r="AA27" s="264">
        <v>0</v>
      </c>
      <c r="AB27" s="24">
        <f t="shared" si="1"/>
        <v>0</v>
      </c>
      <c r="AC27" s="264">
        <v>0</v>
      </c>
      <c r="AD27" s="264">
        <v>0</v>
      </c>
      <c r="AE27" s="264">
        <v>0</v>
      </c>
      <c r="AF27" s="264">
        <v>0</v>
      </c>
      <c r="AG27" s="264">
        <v>0</v>
      </c>
      <c r="AH27" s="264">
        <v>0</v>
      </c>
      <c r="AI27" s="264">
        <v>0</v>
      </c>
      <c r="AJ27" s="264">
        <v>0</v>
      </c>
      <c r="AK27" s="264">
        <v>0</v>
      </c>
      <c r="AL27" s="264">
        <v>0</v>
      </c>
      <c r="AM27" s="264">
        <v>0</v>
      </c>
      <c r="AN27" s="264">
        <v>0</v>
      </c>
      <c r="AO27" s="24">
        <f t="shared" si="2"/>
        <v>0</v>
      </c>
      <c r="AP27" s="264">
        <v>0</v>
      </c>
      <c r="AQ27" s="264">
        <v>0</v>
      </c>
      <c r="AR27" s="264">
        <v>0</v>
      </c>
      <c r="AS27" s="264">
        <v>0</v>
      </c>
      <c r="AT27" s="264">
        <v>0</v>
      </c>
      <c r="AU27" s="264">
        <v>0</v>
      </c>
      <c r="AV27" s="264">
        <v>0</v>
      </c>
      <c r="AW27" s="264">
        <v>0</v>
      </c>
      <c r="AX27" s="264">
        <v>0</v>
      </c>
      <c r="AY27" s="264">
        <v>0</v>
      </c>
      <c r="AZ27" s="264">
        <v>0</v>
      </c>
      <c r="BA27" s="264">
        <v>0</v>
      </c>
      <c r="BB27" s="24">
        <f t="shared" si="3"/>
        <v>0</v>
      </c>
      <c r="BC27" s="264">
        <v>0</v>
      </c>
      <c r="BD27" s="264">
        <v>0</v>
      </c>
      <c r="BE27" s="264">
        <v>0</v>
      </c>
      <c r="BF27" s="264">
        <v>0</v>
      </c>
      <c r="BG27" s="264">
        <v>0</v>
      </c>
      <c r="BH27" s="264">
        <v>0</v>
      </c>
      <c r="BI27" s="264">
        <v>0</v>
      </c>
      <c r="BJ27" s="264">
        <v>0</v>
      </c>
      <c r="BK27" s="264">
        <v>0</v>
      </c>
      <c r="BL27" s="264">
        <v>0</v>
      </c>
      <c r="BM27" s="264">
        <v>0</v>
      </c>
      <c r="BN27" s="264">
        <v>0</v>
      </c>
      <c r="BO27" s="24">
        <f t="shared" si="4"/>
        <v>0</v>
      </c>
    </row>
    <row r="28" spans="1:67" ht="15" customHeight="1" x14ac:dyDescent="0.2">
      <c r="A28" s="271"/>
      <c r="B28" s="100">
        <v>0.2</v>
      </c>
      <c r="C28" s="264">
        <v>0</v>
      </c>
      <c r="D28" s="264">
        <v>0</v>
      </c>
      <c r="E28" s="264">
        <v>0</v>
      </c>
      <c r="F28" s="264">
        <v>0</v>
      </c>
      <c r="G28" s="264">
        <v>0</v>
      </c>
      <c r="H28" s="264">
        <v>0</v>
      </c>
      <c r="I28" s="264">
        <v>0</v>
      </c>
      <c r="J28" s="264">
        <v>0</v>
      </c>
      <c r="K28" s="264">
        <v>0</v>
      </c>
      <c r="L28" s="264">
        <v>0</v>
      </c>
      <c r="M28" s="264">
        <v>0</v>
      </c>
      <c r="N28" s="264">
        <v>0</v>
      </c>
      <c r="O28" s="24">
        <f t="shared" si="0"/>
        <v>0</v>
      </c>
      <c r="P28" s="264">
        <v>0</v>
      </c>
      <c r="Q28" s="264">
        <v>0</v>
      </c>
      <c r="R28" s="264">
        <v>0</v>
      </c>
      <c r="S28" s="264">
        <v>0</v>
      </c>
      <c r="T28" s="264">
        <v>0</v>
      </c>
      <c r="U28" s="264">
        <v>0</v>
      </c>
      <c r="V28" s="264">
        <v>0</v>
      </c>
      <c r="W28" s="264">
        <v>0</v>
      </c>
      <c r="X28" s="264">
        <v>0</v>
      </c>
      <c r="Y28" s="264">
        <v>0</v>
      </c>
      <c r="Z28" s="264">
        <v>0</v>
      </c>
      <c r="AA28" s="264">
        <v>0</v>
      </c>
      <c r="AB28" s="24">
        <f t="shared" si="1"/>
        <v>0</v>
      </c>
      <c r="AC28" s="264">
        <v>0</v>
      </c>
      <c r="AD28" s="264">
        <v>0</v>
      </c>
      <c r="AE28" s="264">
        <v>0</v>
      </c>
      <c r="AF28" s="264">
        <v>0</v>
      </c>
      <c r="AG28" s="264">
        <v>0</v>
      </c>
      <c r="AH28" s="264">
        <v>0</v>
      </c>
      <c r="AI28" s="264">
        <v>0</v>
      </c>
      <c r="AJ28" s="264">
        <v>0</v>
      </c>
      <c r="AK28" s="264">
        <v>0</v>
      </c>
      <c r="AL28" s="264">
        <v>0</v>
      </c>
      <c r="AM28" s="264">
        <v>0</v>
      </c>
      <c r="AN28" s="264">
        <v>0</v>
      </c>
      <c r="AO28" s="24">
        <f t="shared" si="2"/>
        <v>0</v>
      </c>
      <c r="AP28" s="264">
        <v>0</v>
      </c>
      <c r="AQ28" s="264">
        <v>0</v>
      </c>
      <c r="AR28" s="264">
        <v>0</v>
      </c>
      <c r="AS28" s="264">
        <v>0</v>
      </c>
      <c r="AT28" s="264">
        <v>0</v>
      </c>
      <c r="AU28" s="264">
        <v>0</v>
      </c>
      <c r="AV28" s="264">
        <v>0</v>
      </c>
      <c r="AW28" s="264">
        <v>0</v>
      </c>
      <c r="AX28" s="264">
        <v>0</v>
      </c>
      <c r="AY28" s="264">
        <v>0</v>
      </c>
      <c r="AZ28" s="264">
        <v>0</v>
      </c>
      <c r="BA28" s="264">
        <v>0</v>
      </c>
      <c r="BB28" s="24">
        <f t="shared" si="3"/>
        <v>0</v>
      </c>
      <c r="BC28" s="264">
        <v>0</v>
      </c>
      <c r="BD28" s="264">
        <v>0</v>
      </c>
      <c r="BE28" s="264">
        <v>0</v>
      </c>
      <c r="BF28" s="264">
        <v>0</v>
      </c>
      <c r="BG28" s="264">
        <v>0</v>
      </c>
      <c r="BH28" s="264">
        <v>0</v>
      </c>
      <c r="BI28" s="264">
        <v>0</v>
      </c>
      <c r="BJ28" s="264">
        <v>0</v>
      </c>
      <c r="BK28" s="264">
        <v>0</v>
      </c>
      <c r="BL28" s="264">
        <v>0</v>
      </c>
      <c r="BM28" s="264">
        <v>0</v>
      </c>
      <c r="BN28" s="264">
        <v>0</v>
      </c>
      <c r="BO28" s="24">
        <f t="shared" si="4"/>
        <v>0</v>
      </c>
    </row>
    <row r="29" spans="1:67" ht="15" customHeight="1" x14ac:dyDescent="0.2">
      <c r="A29" s="271"/>
      <c r="B29" s="100">
        <v>0.2</v>
      </c>
      <c r="C29" s="264">
        <v>0</v>
      </c>
      <c r="D29" s="264">
        <v>0</v>
      </c>
      <c r="E29" s="264">
        <v>0</v>
      </c>
      <c r="F29" s="264">
        <v>0</v>
      </c>
      <c r="G29" s="264">
        <v>0</v>
      </c>
      <c r="H29" s="264">
        <v>0</v>
      </c>
      <c r="I29" s="264">
        <v>0</v>
      </c>
      <c r="J29" s="264">
        <v>0</v>
      </c>
      <c r="K29" s="264">
        <v>0</v>
      </c>
      <c r="L29" s="264">
        <v>0</v>
      </c>
      <c r="M29" s="264">
        <v>0</v>
      </c>
      <c r="N29" s="264">
        <v>0</v>
      </c>
      <c r="O29" s="24">
        <f t="shared" si="0"/>
        <v>0</v>
      </c>
      <c r="P29" s="264">
        <v>0</v>
      </c>
      <c r="Q29" s="264">
        <v>0</v>
      </c>
      <c r="R29" s="264">
        <v>0</v>
      </c>
      <c r="S29" s="264">
        <v>0</v>
      </c>
      <c r="T29" s="264">
        <v>0</v>
      </c>
      <c r="U29" s="264">
        <v>0</v>
      </c>
      <c r="V29" s="264">
        <v>0</v>
      </c>
      <c r="W29" s="264">
        <v>0</v>
      </c>
      <c r="X29" s="264">
        <v>0</v>
      </c>
      <c r="Y29" s="264">
        <v>0</v>
      </c>
      <c r="Z29" s="264">
        <v>0</v>
      </c>
      <c r="AA29" s="264">
        <v>0</v>
      </c>
      <c r="AB29" s="24">
        <f t="shared" si="1"/>
        <v>0</v>
      </c>
      <c r="AC29" s="264">
        <v>0</v>
      </c>
      <c r="AD29" s="264">
        <v>0</v>
      </c>
      <c r="AE29" s="264">
        <v>0</v>
      </c>
      <c r="AF29" s="264">
        <v>0</v>
      </c>
      <c r="AG29" s="264">
        <v>0</v>
      </c>
      <c r="AH29" s="264">
        <v>0</v>
      </c>
      <c r="AI29" s="264">
        <v>0</v>
      </c>
      <c r="AJ29" s="264">
        <v>0</v>
      </c>
      <c r="AK29" s="264">
        <v>0</v>
      </c>
      <c r="AL29" s="264">
        <v>0</v>
      </c>
      <c r="AM29" s="264">
        <v>0</v>
      </c>
      <c r="AN29" s="264">
        <v>0</v>
      </c>
      <c r="AO29" s="24">
        <f t="shared" si="2"/>
        <v>0</v>
      </c>
      <c r="AP29" s="264">
        <v>0</v>
      </c>
      <c r="AQ29" s="264">
        <v>0</v>
      </c>
      <c r="AR29" s="264">
        <v>0</v>
      </c>
      <c r="AS29" s="264">
        <v>0</v>
      </c>
      <c r="AT29" s="264">
        <v>0</v>
      </c>
      <c r="AU29" s="264">
        <v>0</v>
      </c>
      <c r="AV29" s="264">
        <v>0</v>
      </c>
      <c r="AW29" s="264">
        <v>0</v>
      </c>
      <c r="AX29" s="264">
        <v>0</v>
      </c>
      <c r="AY29" s="264">
        <v>0</v>
      </c>
      <c r="AZ29" s="264">
        <v>0</v>
      </c>
      <c r="BA29" s="264">
        <v>0</v>
      </c>
      <c r="BB29" s="24">
        <f t="shared" si="3"/>
        <v>0</v>
      </c>
      <c r="BC29" s="264">
        <v>0</v>
      </c>
      <c r="BD29" s="264">
        <v>0</v>
      </c>
      <c r="BE29" s="264">
        <v>0</v>
      </c>
      <c r="BF29" s="264">
        <v>0</v>
      </c>
      <c r="BG29" s="264">
        <v>0</v>
      </c>
      <c r="BH29" s="264">
        <v>0</v>
      </c>
      <c r="BI29" s="264">
        <v>0</v>
      </c>
      <c r="BJ29" s="264">
        <v>0</v>
      </c>
      <c r="BK29" s="264">
        <v>0</v>
      </c>
      <c r="BL29" s="264">
        <v>0</v>
      </c>
      <c r="BM29" s="264">
        <v>0</v>
      </c>
      <c r="BN29" s="264">
        <v>0</v>
      </c>
      <c r="BO29" s="24">
        <f t="shared" si="4"/>
        <v>0</v>
      </c>
    </row>
    <row r="30" spans="1:67" ht="15" customHeight="1" x14ac:dyDescent="0.2">
      <c r="A30" s="271"/>
      <c r="B30" s="100">
        <v>0.2</v>
      </c>
      <c r="C30" s="264">
        <v>0</v>
      </c>
      <c r="D30" s="264">
        <v>0</v>
      </c>
      <c r="E30" s="264">
        <v>0</v>
      </c>
      <c r="F30" s="264">
        <v>0</v>
      </c>
      <c r="G30" s="264">
        <v>0</v>
      </c>
      <c r="H30" s="264">
        <v>0</v>
      </c>
      <c r="I30" s="264">
        <v>0</v>
      </c>
      <c r="J30" s="264">
        <v>0</v>
      </c>
      <c r="K30" s="264">
        <v>0</v>
      </c>
      <c r="L30" s="264">
        <v>0</v>
      </c>
      <c r="M30" s="264">
        <v>0</v>
      </c>
      <c r="N30" s="264">
        <v>0</v>
      </c>
      <c r="O30" s="24">
        <f t="shared" si="0"/>
        <v>0</v>
      </c>
      <c r="P30" s="264">
        <v>0</v>
      </c>
      <c r="Q30" s="264">
        <v>0</v>
      </c>
      <c r="R30" s="264">
        <v>0</v>
      </c>
      <c r="S30" s="264">
        <v>0</v>
      </c>
      <c r="T30" s="264">
        <v>0</v>
      </c>
      <c r="U30" s="264">
        <v>0</v>
      </c>
      <c r="V30" s="264">
        <v>0</v>
      </c>
      <c r="W30" s="264">
        <v>0</v>
      </c>
      <c r="X30" s="264">
        <v>0</v>
      </c>
      <c r="Y30" s="264">
        <v>0</v>
      </c>
      <c r="Z30" s="264">
        <v>0</v>
      </c>
      <c r="AA30" s="264">
        <v>0</v>
      </c>
      <c r="AB30" s="24">
        <f t="shared" si="1"/>
        <v>0</v>
      </c>
      <c r="AC30" s="264">
        <v>0</v>
      </c>
      <c r="AD30" s="264">
        <v>0</v>
      </c>
      <c r="AE30" s="264">
        <v>0</v>
      </c>
      <c r="AF30" s="264">
        <v>0</v>
      </c>
      <c r="AG30" s="264">
        <v>0</v>
      </c>
      <c r="AH30" s="264">
        <v>0</v>
      </c>
      <c r="AI30" s="264">
        <v>0</v>
      </c>
      <c r="AJ30" s="264">
        <v>0</v>
      </c>
      <c r="AK30" s="264">
        <v>0</v>
      </c>
      <c r="AL30" s="264">
        <v>0</v>
      </c>
      <c r="AM30" s="264">
        <v>0</v>
      </c>
      <c r="AN30" s="264">
        <v>0</v>
      </c>
      <c r="AO30" s="24">
        <f t="shared" si="2"/>
        <v>0</v>
      </c>
      <c r="AP30" s="264">
        <v>0</v>
      </c>
      <c r="AQ30" s="264">
        <v>0</v>
      </c>
      <c r="AR30" s="264">
        <v>0</v>
      </c>
      <c r="AS30" s="264">
        <v>0</v>
      </c>
      <c r="AT30" s="264">
        <v>0</v>
      </c>
      <c r="AU30" s="264">
        <v>0</v>
      </c>
      <c r="AV30" s="264">
        <v>0</v>
      </c>
      <c r="AW30" s="264">
        <v>0</v>
      </c>
      <c r="AX30" s="264">
        <v>0</v>
      </c>
      <c r="AY30" s="264">
        <v>0</v>
      </c>
      <c r="AZ30" s="264">
        <v>0</v>
      </c>
      <c r="BA30" s="264">
        <v>0</v>
      </c>
      <c r="BB30" s="24">
        <f t="shared" si="3"/>
        <v>0</v>
      </c>
      <c r="BC30" s="264">
        <v>0</v>
      </c>
      <c r="BD30" s="264">
        <v>0</v>
      </c>
      <c r="BE30" s="264">
        <v>0</v>
      </c>
      <c r="BF30" s="264">
        <v>0</v>
      </c>
      <c r="BG30" s="264">
        <v>0</v>
      </c>
      <c r="BH30" s="264">
        <v>0</v>
      </c>
      <c r="BI30" s="264">
        <v>0</v>
      </c>
      <c r="BJ30" s="264">
        <v>0</v>
      </c>
      <c r="BK30" s="264">
        <v>0</v>
      </c>
      <c r="BL30" s="264">
        <v>0</v>
      </c>
      <c r="BM30" s="264">
        <v>0</v>
      </c>
      <c r="BN30" s="264">
        <v>0</v>
      </c>
      <c r="BO30" s="24">
        <f t="shared" si="4"/>
        <v>0</v>
      </c>
    </row>
    <row r="31" spans="1:67" ht="15" customHeight="1" x14ac:dyDescent="0.2">
      <c r="A31" s="823" t="s">
        <v>148</v>
      </c>
      <c r="B31" s="824"/>
      <c r="C31" s="24">
        <f>SUM(C11:C30)</f>
        <v>0</v>
      </c>
      <c r="D31" s="24">
        <f t="shared" ref="D31:N31" si="5">SUM(D11:D30)</f>
        <v>0</v>
      </c>
      <c r="E31" s="24">
        <f t="shared" si="5"/>
        <v>0</v>
      </c>
      <c r="F31" s="24">
        <f t="shared" si="5"/>
        <v>0</v>
      </c>
      <c r="G31" s="24">
        <f t="shared" si="5"/>
        <v>0</v>
      </c>
      <c r="H31" s="24">
        <f t="shared" si="5"/>
        <v>0</v>
      </c>
      <c r="I31" s="24">
        <f t="shared" si="5"/>
        <v>0</v>
      </c>
      <c r="J31" s="24">
        <f t="shared" si="5"/>
        <v>0</v>
      </c>
      <c r="K31" s="24">
        <f t="shared" si="5"/>
        <v>0</v>
      </c>
      <c r="L31" s="24">
        <f t="shared" si="5"/>
        <v>0</v>
      </c>
      <c r="M31" s="24">
        <f t="shared" si="5"/>
        <v>0</v>
      </c>
      <c r="N31" s="24">
        <f t="shared" si="5"/>
        <v>0</v>
      </c>
      <c r="O31" s="24">
        <f>SUM(O11:O30)</f>
        <v>0</v>
      </c>
      <c r="P31" s="24">
        <f t="shared" ref="P31:BA31" si="6">SUM(P11:P30)</f>
        <v>0</v>
      </c>
      <c r="Q31" s="24">
        <f t="shared" si="6"/>
        <v>0</v>
      </c>
      <c r="R31" s="24">
        <f t="shared" si="6"/>
        <v>0</v>
      </c>
      <c r="S31" s="24">
        <f t="shared" si="6"/>
        <v>0</v>
      </c>
      <c r="T31" s="24">
        <f t="shared" si="6"/>
        <v>0</v>
      </c>
      <c r="U31" s="24">
        <f t="shared" si="6"/>
        <v>0</v>
      </c>
      <c r="V31" s="24">
        <f t="shared" si="6"/>
        <v>0</v>
      </c>
      <c r="W31" s="24">
        <f t="shared" si="6"/>
        <v>0</v>
      </c>
      <c r="X31" s="24">
        <f t="shared" si="6"/>
        <v>0</v>
      </c>
      <c r="Y31" s="24">
        <f t="shared" si="6"/>
        <v>0</v>
      </c>
      <c r="Z31" s="24">
        <f t="shared" si="6"/>
        <v>0</v>
      </c>
      <c r="AA31" s="24">
        <f>SUM(AA11:AA30)</f>
        <v>0</v>
      </c>
      <c r="AB31" s="24">
        <f t="shared" si="6"/>
        <v>0</v>
      </c>
      <c r="AC31" s="24">
        <f t="shared" si="6"/>
        <v>0</v>
      </c>
      <c r="AD31" s="24">
        <f t="shared" si="6"/>
        <v>0</v>
      </c>
      <c r="AE31" s="24">
        <f t="shared" si="6"/>
        <v>0</v>
      </c>
      <c r="AF31" s="24">
        <f t="shared" si="6"/>
        <v>0</v>
      </c>
      <c r="AG31" s="24">
        <f t="shared" si="6"/>
        <v>0</v>
      </c>
      <c r="AH31" s="24">
        <f t="shared" si="6"/>
        <v>0</v>
      </c>
      <c r="AI31" s="24">
        <f t="shared" si="6"/>
        <v>0</v>
      </c>
      <c r="AJ31" s="24">
        <f t="shared" si="6"/>
        <v>0</v>
      </c>
      <c r="AK31" s="24">
        <f t="shared" si="6"/>
        <v>0</v>
      </c>
      <c r="AL31" s="24">
        <f t="shared" si="6"/>
        <v>0</v>
      </c>
      <c r="AM31" s="24">
        <f t="shared" si="6"/>
        <v>0</v>
      </c>
      <c r="AN31" s="24">
        <f t="shared" si="6"/>
        <v>0</v>
      </c>
      <c r="AO31" s="24">
        <f t="shared" si="6"/>
        <v>0</v>
      </c>
      <c r="AP31" s="24">
        <f t="shared" si="6"/>
        <v>0</v>
      </c>
      <c r="AQ31" s="24">
        <f t="shared" si="6"/>
        <v>0</v>
      </c>
      <c r="AR31" s="24">
        <f t="shared" si="6"/>
        <v>0</v>
      </c>
      <c r="AS31" s="24">
        <f t="shared" si="6"/>
        <v>0</v>
      </c>
      <c r="AT31" s="24">
        <f t="shared" si="6"/>
        <v>0</v>
      </c>
      <c r="AU31" s="24">
        <f t="shared" si="6"/>
        <v>0</v>
      </c>
      <c r="AV31" s="24">
        <f t="shared" si="6"/>
        <v>0</v>
      </c>
      <c r="AW31" s="24">
        <f t="shared" si="6"/>
        <v>0</v>
      </c>
      <c r="AX31" s="24">
        <f t="shared" si="6"/>
        <v>0</v>
      </c>
      <c r="AY31" s="24">
        <f>SUM(AY11:AY30)</f>
        <v>0</v>
      </c>
      <c r="AZ31" s="24">
        <f t="shared" si="6"/>
        <v>0</v>
      </c>
      <c r="BA31" s="24">
        <f t="shared" si="6"/>
        <v>0</v>
      </c>
      <c r="BB31" s="24">
        <f>SUM(BB11:BB30)</f>
        <v>0</v>
      </c>
      <c r="BC31" s="24">
        <f t="shared" ref="BC31:BO31" si="7">SUM(BC11:BC30)</f>
        <v>0</v>
      </c>
      <c r="BD31" s="24">
        <f t="shared" si="7"/>
        <v>0</v>
      </c>
      <c r="BE31" s="24">
        <f t="shared" si="7"/>
        <v>0</v>
      </c>
      <c r="BF31" s="24">
        <f t="shared" si="7"/>
        <v>0</v>
      </c>
      <c r="BG31" s="24">
        <f t="shared" si="7"/>
        <v>0</v>
      </c>
      <c r="BH31" s="24">
        <f t="shared" si="7"/>
        <v>0</v>
      </c>
      <c r="BI31" s="24">
        <f t="shared" si="7"/>
        <v>0</v>
      </c>
      <c r="BJ31" s="24">
        <f t="shared" si="7"/>
        <v>0</v>
      </c>
      <c r="BK31" s="24">
        <f t="shared" si="7"/>
        <v>0</v>
      </c>
      <c r="BL31" s="24">
        <f t="shared" si="7"/>
        <v>0</v>
      </c>
      <c r="BM31" s="24">
        <f t="shared" si="7"/>
        <v>0</v>
      </c>
      <c r="BN31" s="24">
        <f>SUM(BN11:BN30)</f>
        <v>0</v>
      </c>
      <c r="BO31" s="24">
        <f t="shared" si="7"/>
        <v>0</v>
      </c>
    </row>
  </sheetData>
  <mergeCells count="8">
    <mergeCell ref="A2:N2"/>
    <mergeCell ref="BC8:BN8"/>
    <mergeCell ref="A31:B31"/>
    <mergeCell ref="B8:B9"/>
    <mergeCell ref="C8:N8"/>
    <mergeCell ref="P8:AA8"/>
    <mergeCell ref="AC8:AN8"/>
    <mergeCell ref="AP8:BA8"/>
  </mergeCells>
  <printOptions horizontalCentered="1"/>
  <pageMargins left="0.23622047244094491" right="0.23622047244094491" top="0.51181102362204722" bottom="0.51181102362204722" header="0" footer="0"/>
  <pageSetup scale="48" fitToHeight="5" orientation="landscape" r:id="rId1"/>
  <headerFooter alignWithMargins="0">
    <oddFooter>&amp;L&amp;A&amp;RPage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B2:AV214"/>
  <sheetViews>
    <sheetView showGridLines="0" tabSelected="1" view="pageBreakPreview" zoomScale="85" zoomScaleNormal="40" zoomScaleSheetLayoutView="85" workbookViewId="0">
      <selection activeCell="D25" sqref="D25:D37"/>
    </sheetView>
  </sheetViews>
  <sheetFormatPr baseColWidth="10" defaultColWidth="9.140625" defaultRowHeight="15" customHeight="1" outlineLevelRow="1" x14ac:dyDescent="0.2"/>
  <cols>
    <col min="1" max="4" width="15.5703125" style="636" customWidth="1"/>
    <col min="5" max="5" width="15.5703125" style="638" customWidth="1"/>
    <col min="6" max="11" width="15.5703125" style="636" customWidth="1"/>
    <col min="12" max="12" width="17.5703125" style="636" customWidth="1"/>
    <col min="13" max="18" width="15.5703125" style="636" customWidth="1"/>
    <col min="19" max="19" width="10.28515625" style="636" customWidth="1"/>
    <col min="20" max="20" width="20.140625" style="636" customWidth="1"/>
    <col min="21" max="30" width="10.28515625" style="636" customWidth="1"/>
    <col min="31" max="16384" width="9.140625" style="636"/>
  </cols>
  <sheetData>
    <row r="2" spans="2:35" s="635" customFormat="1" ht="30" customHeight="1" x14ac:dyDescent="0.2">
      <c r="B2" s="829" t="s">
        <v>801</v>
      </c>
      <c r="C2" s="829"/>
      <c r="D2" s="829"/>
      <c r="E2" s="829"/>
      <c r="F2" s="829"/>
      <c r="G2" s="829"/>
      <c r="H2" s="829"/>
      <c r="I2" s="829"/>
      <c r="J2" s="829"/>
      <c r="K2" s="829"/>
      <c r="L2" s="829"/>
      <c r="M2" s="829"/>
      <c r="N2" s="829"/>
      <c r="O2" s="829"/>
      <c r="P2" s="829"/>
      <c r="Q2" s="829"/>
      <c r="R2" s="829"/>
      <c r="S2" s="829" t="s">
        <v>801</v>
      </c>
      <c r="T2" s="829"/>
      <c r="U2" s="829"/>
      <c r="V2" s="829"/>
      <c r="W2" s="829"/>
      <c r="X2" s="829"/>
      <c r="Y2" s="829"/>
      <c r="Z2" s="829"/>
      <c r="AA2" s="829"/>
      <c r="AB2" s="829"/>
      <c r="AC2" s="829"/>
      <c r="AD2" s="829"/>
      <c r="AE2" s="829"/>
      <c r="AF2" s="829"/>
      <c r="AG2" s="829"/>
      <c r="AH2" s="829"/>
      <c r="AI2" s="829"/>
    </row>
    <row r="4" spans="2:35" ht="15" customHeight="1" x14ac:dyDescent="0.2">
      <c r="D4" s="637" t="s">
        <v>808</v>
      </c>
    </row>
    <row r="5" spans="2:35" s="639" customFormat="1" ht="15" customHeight="1" x14ac:dyDescent="0.2">
      <c r="D5" s="638" t="str">
        <f>IF(I16&lt;&gt;I106,"ERREUR DANS LES POSTES","ok")</f>
        <v>ERREUR DANS LES POSTES</v>
      </c>
      <c r="E5" s="640"/>
      <c r="F5" s="638" t="str">
        <f>IF('1.Summary EN'!O7&lt;&gt;'1. Résumé'!O29,"Erreur dans le CA","ok")</f>
        <v>ok</v>
      </c>
      <c r="G5" s="638"/>
      <c r="H5" s="636" t="str">
        <f ca="1">IF('1.Summary EN'!O24&lt;&gt;'1. Résumé'!O24,"erreur actif/passif","ok")</f>
        <v>ok</v>
      </c>
      <c r="I5" s="636"/>
      <c r="J5" s="636"/>
      <c r="K5" s="636"/>
      <c r="L5" s="636"/>
      <c r="M5" s="636"/>
      <c r="N5" s="636"/>
      <c r="O5" s="636"/>
      <c r="P5" s="636"/>
      <c r="Q5" s="636"/>
      <c r="R5" s="636"/>
    </row>
    <row r="6" spans="2:35" ht="15" customHeight="1" x14ac:dyDescent="0.2">
      <c r="D6" s="638" t="str">
        <f>IF(I16&lt;&gt;I133,"ERREUR DANS LES DIRECTIONS DE L'ENTREPRISE","ok")</f>
        <v>ERREUR DANS LES DIRECTIONS DE L'ENTREPRISE</v>
      </c>
      <c r="F6" s="641" t="str">
        <f>IF('1.Summary EN'!O11&lt;&gt;'1. Résumé'!O37,"Erreur Ebitda","ok")</f>
        <v>ok</v>
      </c>
      <c r="G6" s="638"/>
      <c r="H6" s="642" t="str">
        <f ca="1">IF('1.Summary EN'!O49&lt;&gt;'2. Prévisions annuelles'!O171,"erreur tresorerie","ok")</f>
        <v>ok</v>
      </c>
    </row>
    <row r="7" spans="2:35" ht="15" customHeight="1" x14ac:dyDescent="0.2">
      <c r="E7" s="636"/>
    </row>
    <row r="8" spans="2:35" ht="15" customHeight="1" x14ac:dyDescent="0.2">
      <c r="E8" s="636"/>
      <c r="T8" s="644" t="s">
        <v>695</v>
      </c>
    </row>
    <row r="9" spans="2:35" ht="15" customHeight="1" x14ac:dyDescent="0.2">
      <c r="E9" s="636"/>
    </row>
    <row r="10" spans="2:35" ht="15" customHeight="1" x14ac:dyDescent="0.2">
      <c r="E10" s="636"/>
    </row>
    <row r="11" spans="2:35" ht="15" customHeight="1" x14ac:dyDescent="0.2">
      <c r="D11" s="643"/>
    </row>
    <row r="12" spans="2:35" ht="15" customHeight="1" x14ac:dyDescent="0.2">
      <c r="C12" s="643"/>
      <c r="D12" s="644" t="s">
        <v>694</v>
      </c>
      <c r="E12" s="636"/>
      <c r="L12" s="644" t="s">
        <v>695</v>
      </c>
    </row>
    <row r="13" spans="2:35" ht="39.950000000000003" customHeight="1" x14ac:dyDescent="0.2">
      <c r="C13" s="643"/>
      <c r="D13" s="638"/>
      <c r="E13" s="645" t="str">
        <f>" Du démarrage au "&amp;'Données de base'!$Z$25</f>
        <v xml:space="preserve"> Du démarrage au 6/2018</v>
      </c>
      <c r="F13" s="645" t="str">
        <f>"du "&amp;'Données de base'!$AA$25&amp;" au "&amp;'Données de base'!$AL$25</f>
        <v>du 7/2018 au 6/2019</v>
      </c>
      <c r="G13" s="645" t="str">
        <f>"du "&amp;'Données de base'!$AM$25&amp;" au "&amp;'Données de base'!$AX$25</f>
        <v>du 7/2019 au 6/2020</v>
      </c>
      <c r="H13" s="645" t="str">
        <f>"du "&amp;'Données de base'!$AY$25&amp;" au "&amp;'Données de base'!$BJ$25</f>
        <v>du 7/2020 au 6/2021</v>
      </c>
      <c r="I13" s="645" t="str">
        <f>"du "&amp;'Données de base'!$BK$25&amp;" au "&amp;'Données de base'!$O$17</f>
        <v>du 7/2021 au 6/2022</v>
      </c>
      <c r="L13" s="638"/>
      <c r="M13" s="646" t="str">
        <f>" From start to "&amp;'Données de base'!$Z$25</f>
        <v xml:space="preserve"> From start to 6/2018</v>
      </c>
      <c r="N13" s="647" t="str">
        <f>"From "&amp;'Données de base'!$AA$25&amp;" to "&amp;'Données de base'!$AL$25</f>
        <v>From 7/2018 to 6/2019</v>
      </c>
      <c r="O13" s="647" t="str">
        <f>"From "&amp;'Données de base'!$AM$25&amp;" to "&amp;'Données de base'!$AX$25</f>
        <v>From 7/2019 to 6/2020</v>
      </c>
      <c r="P13" s="647" t="str">
        <f>"From "&amp;'Données de base'!$AY$25&amp;" to "&amp;'Données de base'!$BJ$25</f>
        <v>From 7/2020 to 6/2021</v>
      </c>
      <c r="Q13" s="648" t="str">
        <f>"From "&amp;'Données de base'!$BK$25&amp;" to "&amp;'Données de base'!$O$17</f>
        <v>From 7/2021 to 6/2022</v>
      </c>
    </row>
    <row r="14" spans="2:35" ht="15" customHeight="1" x14ac:dyDescent="0.2">
      <c r="C14" s="643"/>
      <c r="D14" s="649"/>
      <c r="E14" s="650" t="s">
        <v>780</v>
      </c>
      <c r="F14" s="650" t="s">
        <v>777</v>
      </c>
      <c r="G14" s="650" t="s">
        <v>778</v>
      </c>
      <c r="H14" s="650" t="s">
        <v>779</v>
      </c>
      <c r="I14" s="650" t="s">
        <v>781</v>
      </c>
      <c r="L14" s="649"/>
      <c r="M14" s="651" t="s">
        <v>787</v>
      </c>
      <c r="N14" s="651" t="s">
        <v>788</v>
      </c>
      <c r="O14" s="651" t="s">
        <v>789</v>
      </c>
      <c r="P14" s="651" t="s">
        <v>790</v>
      </c>
      <c r="Q14" s="651" t="s">
        <v>791</v>
      </c>
    </row>
    <row r="15" spans="2:35" ht="15" customHeight="1" x14ac:dyDescent="0.2">
      <c r="C15" s="643"/>
      <c r="D15" s="652" t="s">
        <v>696</v>
      </c>
      <c r="E15" s="638">
        <f>SUMIFS('Données de base'!$C$168:$C$203,'Données de base'!$W$168:$W$203,E14)+SUMIFS('Données de base'!$M$168:$M$203,'Données de base'!$X$168:$X$203,E14)</f>
        <v>29</v>
      </c>
      <c r="F15" s="638">
        <f>SUMIFS('Données de base'!$C$168:$C$203,'Données de base'!$W$168:$W$203,F14)+SUMIFS('Données de base'!$M$168:$M$203,'Données de base'!$X$168:$X$203,F14)</f>
        <v>23</v>
      </c>
      <c r="G15" s="638">
        <f>SUMIFS('Données de base'!$C$168:$C$203,'Données de base'!$W$168:$W$203,G14)+SUMIFS('Données de base'!$M$168:$M$203,'Données de base'!$X$168:$X$203,G14)</f>
        <v>13</v>
      </c>
      <c r="H15" s="638">
        <f>SUMIFS('Données de base'!$C$168:$C$203,'Données de base'!$W$168:$W$203,H14)+SUMIFS('Données de base'!$M$168:$M$203,'Données de base'!$X$168:$X$203,H14)</f>
        <v>11</v>
      </c>
      <c r="I15" s="638">
        <f>SUMIFS('Données de base'!$C$168:$C$203,'Données de base'!$W$168:$W$203,I14)+SUMIFS('Données de base'!$M$168:$M$203,'Données de base'!$X$168:$X$203,I14)</f>
        <v>11</v>
      </c>
      <c r="L15" s="652" t="s">
        <v>697</v>
      </c>
      <c r="M15" s="638">
        <f t="shared" ref="M15:Q16" si="0">E15</f>
        <v>29</v>
      </c>
      <c r="N15" s="638">
        <f t="shared" si="0"/>
        <v>23</v>
      </c>
      <c r="O15" s="638">
        <f t="shared" si="0"/>
        <v>13</v>
      </c>
      <c r="P15" s="638">
        <f t="shared" si="0"/>
        <v>11</v>
      </c>
      <c r="Q15" s="638">
        <f t="shared" si="0"/>
        <v>11</v>
      </c>
    </row>
    <row r="16" spans="2:35" ht="15" customHeight="1" x14ac:dyDescent="0.2">
      <c r="C16" s="643"/>
      <c r="D16" s="652" t="s">
        <v>698</v>
      </c>
      <c r="E16" s="638">
        <f>E15</f>
        <v>29</v>
      </c>
      <c r="F16" s="638">
        <f>E16+F15</f>
        <v>52</v>
      </c>
      <c r="G16" s="638">
        <f>G15+F16</f>
        <v>65</v>
      </c>
      <c r="H16" s="638">
        <f>H15+G16</f>
        <v>76</v>
      </c>
      <c r="I16" s="638">
        <f>I15+H16</f>
        <v>87</v>
      </c>
      <c r="L16" s="652" t="s">
        <v>699</v>
      </c>
      <c r="M16" s="638">
        <f t="shared" si="0"/>
        <v>29</v>
      </c>
      <c r="N16" s="638">
        <f t="shared" si="0"/>
        <v>52</v>
      </c>
      <c r="O16" s="638">
        <f t="shared" si="0"/>
        <v>65</v>
      </c>
      <c r="P16" s="638">
        <f t="shared" si="0"/>
        <v>76</v>
      </c>
      <c r="Q16" s="638">
        <f t="shared" si="0"/>
        <v>87</v>
      </c>
    </row>
    <row r="17" spans="3:48" ht="15" customHeight="1" x14ac:dyDescent="0.2">
      <c r="C17" s="643"/>
      <c r="D17" s="638"/>
      <c r="E17" s="636"/>
    </row>
    <row r="18" spans="3:48" ht="15" customHeight="1" x14ac:dyDescent="0.2">
      <c r="C18" s="643"/>
      <c r="D18" s="653" t="s">
        <v>755</v>
      </c>
    </row>
    <row r="19" spans="3:48" ht="15" customHeight="1" x14ac:dyDescent="0.2">
      <c r="C19" s="643"/>
      <c r="D19" s="638"/>
      <c r="E19" s="636"/>
    </row>
    <row r="20" spans="3:48" ht="15" customHeight="1" x14ac:dyDescent="0.2">
      <c r="C20" s="643"/>
      <c r="D20" s="644" t="s">
        <v>818</v>
      </c>
      <c r="E20" s="636"/>
      <c r="L20" s="644" t="s">
        <v>701</v>
      </c>
    </row>
    <row r="21" spans="3:48" ht="15" customHeight="1" x14ac:dyDescent="0.2">
      <c r="C21" s="643"/>
      <c r="D21" s="644"/>
      <c r="E21" s="636"/>
      <c r="L21" s="644"/>
    </row>
    <row r="22" spans="3:48" ht="30.6" customHeight="1" x14ac:dyDescent="0.2">
      <c r="C22" s="643"/>
      <c r="D22" s="638"/>
      <c r="E22" s="645" t="str">
        <f>" Du démarrage au "&amp;'Données de base'!$Z$25</f>
        <v xml:space="preserve"> Du démarrage au 6/2018</v>
      </c>
      <c r="F22" s="645" t="str">
        <f>"du "&amp;'Données de base'!$AA$25&amp;" au "&amp;'Données de base'!$AL$25</f>
        <v>du 7/2018 au 6/2019</v>
      </c>
      <c r="G22" s="645" t="str">
        <f>"du "&amp;'Données de base'!$AM$25&amp;" au "&amp;'Données de base'!$AX$25</f>
        <v>du 7/2019 au 6/2020</v>
      </c>
      <c r="H22" s="645" t="str">
        <f>"du "&amp;'Données de base'!$AY$25&amp;" au "&amp;'Données de base'!$BJ$25</f>
        <v>du 7/2020 au 6/2021</v>
      </c>
      <c r="I22" s="645" t="str">
        <f>"du "&amp;'Données de base'!$BK$25&amp;" au "&amp;'Données de base'!$O$17</f>
        <v>du 7/2021 au 6/2022</v>
      </c>
      <c r="M22" s="646" t="str">
        <f>" From start to "&amp;'Données de base'!$Z$25</f>
        <v xml:space="preserve"> From start to 6/2018</v>
      </c>
      <c r="N22" s="647" t="str">
        <f>"From "&amp;'Données de base'!$AA$25&amp;" to "&amp;'Données de base'!$AL$25</f>
        <v>From 7/2018 to 6/2019</v>
      </c>
      <c r="O22" s="647" t="str">
        <f>"From "&amp;'Données de base'!$AM$25&amp;" to "&amp;'Données de base'!$AX$25</f>
        <v>From 7/2019 to 6/2020</v>
      </c>
      <c r="P22" s="647" t="str">
        <f>"From "&amp;'Données de base'!$AY$25&amp;" to "&amp;'Données de base'!$BJ$25</f>
        <v>From 7/2020 to 6/2021</v>
      </c>
      <c r="Q22" s="648" t="str">
        <f>"From "&amp;'Données de base'!$BK$25&amp;" to "&amp;'Données de base'!$O$17</f>
        <v>From 7/2021 to 6/2022</v>
      </c>
    </row>
    <row r="23" spans="3:48" ht="27.6" customHeight="1" x14ac:dyDescent="0.2">
      <c r="C23" s="643"/>
      <c r="D23" s="649"/>
      <c r="E23" s="650" t="s">
        <v>780</v>
      </c>
      <c r="F23" s="650" t="s">
        <v>777</v>
      </c>
      <c r="G23" s="650" t="s">
        <v>778</v>
      </c>
      <c r="H23" s="650" t="s">
        <v>779</v>
      </c>
      <c r="I23" s="650" t="s">
        <v>781</v>
      </c>
      <c r="L23" s="649"/>
      <c r="M23" s="651" t="s">
        <v>787</v>
      </c>
      <c r="N23" s="651" t="s">
        <v>788</v>
      </c>
      <c r="O23" s="651" t="s">
        <v>789</v>
      </c>
      <c r="P23" s="651" t="s">
        <v>790</v>
      </c>
      <c r="Q23" s="651" t="s">
        <v>791</v>
      </c>
    </row>
    <row r="24" spans="3:48" ht="15" customHeight="1" x14ac:dyDescent="0.2">
      <c r="C24" s="643"/>
      <c r="D24" s="616" t="s">
        <v>845</v>
      </c>
      <c r="E24" s="638">
        <f>SUMIFS('Données de base'!$C$168:$C$203,'Données de base'!$A$168:$A$203,$D24,'Données de base'!$W$168:$W$203,$E$23)+SUMIFS('Données de base'!$M$168:$M$203,'Données de base'!$I$168:$I$203,$D24,'Données de base'!$X$168:$X$203,$E$23)</f>
        <v>1</v>
      </c>
      <c r="F24" s="638">
        <f>SUMIFS('Données de base'!$C$168:$C$203,'Données de base'!$A$168:$A$203,$D24,'Données de base'!$W$168:$W$203,$F$23)+SUMIFS('Données de base'!$M$168:$M$203,'Données de base'!$I$168:$I$203,$D24,'Données de base'!$X$168:$X$203,$F$23)</f>
        <v>0</v>
      </c>
      <c r="G24" s="638">
        <f>SUMIFS('Données de base'!$C$168:$C$203,'Données de base'!$A$168:$A$203,$D24,'Données de base'!$W$168:$W$203,$G$23)+SUMIFS('Données de base'!$M$168:$M$203,'Données de base'!$I$168:$I$203,$D24,'Données de base'!$X$168:$X$203,$G$23)</f>
        <v>0</v>
      </c>
      <c r="H24" s="638">
        <f>SUMIFS('Données de base'!$C$168:$C$203,'Données de base'!$A$168:$A$203,$D24,'Données de base'!$W$168:$W$203,$H$23)+SUMIFS('Données de base'!$M$168:$M$203,'Données de base'!$I$168:$I$203,$D24,'Données de base'!$X$168:$X$203,$H$23)</f>
        <v>0</v>
      </c>
      <c r="I24" s="638">
        <f>SUMIFS('Données de base'!$C$168:$C$203,'Données de base'!$A$168:$A$203,$D24,'Données de base'!$W$168:$W$203,$I$23)+SUMIFS('Données de base'!$M$168:$M$203,'Données de base'!$I$168:$I$203,$D24,'Données de base'!$X$168:$X$203,$I$23)</f>
        <v>0</v>
      </c>
      <c r="L24" s="518" t="s">
        <v>756</v>
      </c>
      <c r="M24" s="638">
        <f t="shared" ref="M24:M26" si="1">E24</f>
        <v>1</v>
      </c>
      <c r="N24" s="638">
        <f t="shared" ref="N24:N26" si="2">F24</f>
        <v>0</v>
      </c>
      <c r="O24" s="638">
        <f t="shared" ref="M24:Q42" si="3">G24</f>
        <v>0</v>
      </c>
      <c r="P24" s="638">
        <f t="shared" si="3"/>
        <v>0</v>
      </c>
      <c r="Q24" s="638">
        <f t="shared" si="3"/>
        <v>0</v>
      </c>
      <c r="AV24" s="638"/>
    </row>
    <row r="25" spans="3:48" ht="15" customHeight="1" x14ac:dyDescent="0.2">
      <c r="C25" s="643"/>
      <c r="D25" s="616" t="s">
        <v>850</v>
      </c>
      <c r="E25" s="638">
        <f>SUMIFS('Données de base'!$C$168:$C$203,'Données de base'!$A$168:$A$203,$D25,'Données de base'!$W$168:$W$203,$E$23)+SUMIFS('Données de base'!$M$168:$M$203,'Données de base'!$I$168:$I$203,$D25,'Données de base'!$X$168:$X$203,$E$23)</f>
        <v>13</v>
      </c>
      <c r="F25" s="638">
        <f>SUMIFS('Données de base'!$C$168:$C$203,'Données de base'!$A$168:$A$203,$D25,'Données de base'!$W$168:$W$203,$F$23)+SUMIFS('Données de base'!$M$168:$M$203,'Données de base'!$I$168:$I$203,$D25,'Données de base'!$X$168:$X$203,$F$23)</f>
        <v>8</v>
      </c>
      <c r="G25" s="638">
        <f>SUMIFS('Données de base'!$C$168:$C$203,'Données de base'!$A$168:$A$203,$D25,'Données de base'!$W$168:$W$203,$G$23)+SUMIFS('Données de base'!$M$168:$M$203,'Données de base'!$I$168:$I$203,$D25,'Données de base'!$X$168:$X$203,$G$23)</f>
        <v>4</v>
      </c>
      <c r="H25" s="638">
        <f>SUMIFS('Données de base'!$C$168:$C$203,'Données de base'!$A$168:$A$203,$D25,'Données de base'!$W$168:$W$203,$H$23)+SUMIFS('Données de base'!$M$168:$M$203,'Données de base'!$I$168:$I$203,$D25,'Données de base'!$X$168:$X$203,$H$23)</f>
        <v>4</v>
      </c>
      <c r="I25" s="638">
        <f>SUMIFS('Données de base'!$C$168:$C$203,'Données de base'!$A$168:$A$203,$D25,'Données de base'!$W$168:$W$203,$I$23)+SUMIFS('Données de base'!$M$168:$M$203,'Données de base'!$I$168:$I$203,$D25,'Données de base'!$X$168:$X$203,$I$23)</f>
        <v>4</v>
      </c>
      <c r="L25" s="518" t="s">
        <v>756</v>
      </c>
      <c r="M25" s="638">
        <f t="shared" si="1"/>
        <v>13</v>
      </c>
      <c r="N25" s="638">
        <f t="shared" si="2"/>
        <v>8</v>
      </c>
      <c r="O25" s="638">
        <f t="shared" ref="O25:O26" si="4">G25</f>
        <v>4</v>
      </c>
      <c r="P25" s="638">
        <f t="shared" si="3"/>
        <v>4</v>
      </c>
      <c r="Q25" s="638">
        <f t="shared" si="3"/>
        <v>4</v>
      </c>
      <c r="AV25" s="638"/>
    </row>
    <row r="26" spans="3:48" ht="15" customHeight="1" x14ac:dyDescent="0.2">
      <c r="C26" s="643"/>
      <c r="D26" s="616" t="s">
        <v>848</v>
      </c>
      <c r="E26" s="638">
        <f>SUMIFS('Données de base'!$C$168:$C$203,'Données de base'!$A$168:$A$203,$D26,'Données de base'!$W$168:$W$203,$E$23)+SUMIFS('Données de base'!$M$168:$M$203,'Données de base'!$I$168:$I$203,$D26,'Données de base'!$X$168:$X$203,$E$23)</f>
        <v>6</v>
      </c>
      <c r="F26" s="638">
        <f>SUMIFS('Données de base'!$C$168:$C$203,'Données de base'!$A$168:$A$203,$D26,'Données de base'!$W$168:$W$203,$F$23)+SUMIFS('Données de base'!$M$168:$M$203,'Données de base'!$I$168:$I$203,$D26,'Données de base'!$X$168:$X$203,$F$23)</f>
        <v>4</v>
      </c>
      <c r="G26" s="638">
        <f>SUMIFS('Données de base'!$C$168:$C$203,'Données de base'!$A$168:$A$203,$D26,'Données de base'!$W$168:$W$203,$G$23)+SUMIFS('Données de base'!$M$168:$M$203,'Données de base'!$I$168:$I$203,$D26,'Données de base'!$X$168:$X$203,$G$23)</f>
        <v>0</v>
      </c>
      <c r="H26" s="638">
        <f>SUMIFS('Données de base'!$C$168:$C$203,'Données de base'!$A$168:$A$203,$D26,'Données de base'!$W$168:$W$203,$H$23)+SUMIFS('Données de base'!$M$168:$M$203,'Données de base'!$I$168:$I$203,$D26,'Données de base'!$X$168:$X$203,$H$23)</f>
        <v>0</v>
      </c>
      <c r="I26" s="638">
        <f>SUMIFS('Données de base'!$C$168:$C$203,'Données de base'!$A$168:$A$203,$D26,'Données de base'!$W$168:$W$203,$I$23)+SUMIFS('Données de base'!$M$168:$M$203,'Données de base'!$I$168:$I$203,$D26,'Données de base'!$X$168:$X$203,$I$23)</f>
        <v>0</v>
      </c>
      <c r="L26" s="518" t="s">
        <v>756</v>
      </c>
      <c r="M26" s="638">
        <f t="shared" si="1"/>
        <v>6</v>
      </c>
      <c r="N26" s="638">
        <f t="shared" si="2"/>
        <v>4</v>
      </c>
      <c r="O26" s="638">
        <f t="shared" si="4"/>
        <v>0</v>
      </c>
      <c r="P26" s="638">
        <f t="shared" si="3"/>
        <v>0</v>
      </c>
      <c r="Q26" s="638">
        <f t="shared" si="3"/>
        <v>0</v>
      </c>
      <c r="AV26" s="638"/>
    </row>
    <row r="27" spans="3:48" ht="15" customHeight="1" x14ac:dyDescent="0.2">
      <c r="C27" s="643"/>
      <c r="D27" s="616" t="s">
        <v>851</v>
      </c>
      <c r="E27" s="638">
        <f>SUMIFS('Données de base'!$C$168:$C$203,'Données de base'!$A$168:$A$203,$D27,'Données de base'!$W$168:$W$203,$E$23)+SUMIFS('Données de base'!$M$168:$M$203,'Données de base'!$I$168:$I$203,$D27,'Données de base'!$X$168:$X$203,$E$23)</f>
        <v>1</v>
      </c>
      <c r="F27" s="638">
        <f>SUMIFS('Données de base'!$C$168:$C$203,'Données de base'!$A$168:$A$203,$D27,'Données de base'!$W$168:$W$203,$F$23)+SUMIFS('Données de base'!$M$168:$M$203,'Données de base'!$I$168:$I$203,$D27,'Données de base'!$X$168:$X$203,$F$23)</f>
        <v>0</v>
      </c>
      <c r="G27" s="638">
        <f>SUMIFS('Données de base'!$C$168:$C$203,'Données de base'!$A$168:$A$203,$D27,'Données de base'!$W$168:$W$203,$G$23)+SUMIFS('Données de base'!$M$168:$M$203,'Données de base'!$I$168:$I$203,$D27,'Données de base'!$X$168:$X$203,$G$23)</f>
        <v>0</v>
      </c>
      <c r="H27" s="638">
        <f>SUMIFS('Données de base'!$C$168:$C$203,'Données de base'!$A$168:$A$203,$D27,'Données de base'!$W$168:$W$203,$H$23)+SUMIFS('Données de base'!$M$168:$M$203,'Données de base'!$I$168:$I$203,$D27,'Données de base'!$X$168:$X$203,$H$23)</f>
        <v>0</v>
      </c>
      <c r="I27" s="638">
        <f>SUMIFS('Données de base'!$C$168:$C$203,'Données de base'!$A$168:$A$203,$D27,'Données de base'!$W$168:$W$203,$I$23)+SUMIFS('Données de base'!$M$168:$M$203,'Données de base'!$I$168:$I$203,$D27,'Données de base'!$X$168:$X$203,$I$23)</f>
        <v>0</v>
      </c>
      <c r="L27" s="518" t="s">
        <v>756</v>
      </c>
      <c r="M27" s="638">
        <f t="shared" si="3"/>
        <v>1</v>
      </c>
      <c r="N27" s="638">
        <f t="shared" si="3"/>
        <v>0</v>
      </c>
      <c r="O27" s="638">
        <f t="shared" si="3"/>
        <v>0</v>
      </c>
      <c r="P27" s="638">
        <f t="shared" si="3"/>
        <v>0</v>
      </c>
      <c r="Q27" s="638">
        <f t="shared" si="3"/>
        <v>0</v>
      </c>
      <c r="AV27" s="638"/>
    </row>
    <row r="28" spans="3:48" ht="15" customHeight="1" x14ac:dyDescent="0.2">
      <c r="C28" s="643"/>
      <c r="D28" s="616" t="s">
        <v>853</v>
      </c>
      <c r="E28" s="638">
        <f>SUMIFS('Données de base'!$C$168:$C$203,'Données de base'!$A$168:$A$203,$D28,'Données de base'!$W$168:$W$203,$E$23)+SUMIFS('Données de base'!$M$168:$M$203,'Données de base'!$I$168:$I$203,$D28,'Données de base'!$X$168:$X$203,$E$23)</f>
        <v>2</v>
      </c>
      <c r="F28" s="638">
        <f>SUMIFS('Données de base'!$C$168:$C$203,'Données de base'!$A$168:$A$203,$D28,'Données de base'!$W$168:$W$203,$F$23)+SUMIFS('Données de base'!$M$168:$M$203,'Données de base'!$I$168:$I$203,$D28,'Données de base'!$X$168:$X$203,$F$23)</f>
        <v>2</v>
      </c>
      <c r="G28" s="638">
        <f>SUMIFS('Données de base'!$C$168:$C$203,'Données de base'!$A$168:$A$203,$D28,'Données de base'!$W$168:$W$203,$G$23)+SUMIFS('Données de base'!$M$168:$M$203,'Données de base'!$I$168:$I$203,$D28,'Données de base'!$X$168:$X$203,$G$23)</f>
        <v>0</v>
      </c>
      <c r="H28" s="638">
        <f>SUMIFS('Données de base'!$C$168:$C$203,'Données de base'!$A$168:$A$203,$D28,'Données de base'!$W$168:$W$203,$H$23)+SUMIFS('Données de base'!$M$168:$M$203,'Données de base'!$I$168:$I$203,$D28,'Données de base'!$X$168:$X$203,$H$23)</f>
        <v>0</v>
      </c>
      <c r="I28" s="638">
        <f>SUMIFS('Données de base'!$C$168:$C$203,'Données de base'!$A$168:$A$203,$D28,'Données de base'!$W$168:$W$203,$I$23)+SUMIFS('Données de base'!$M$168:$M$203,'Données de base'!$I$168:$I$203,$D28,'Données de base'!$X$168:$X$203,$I$23)</f>
        <v>0</v>
      </c>
      <c r="L28" s="518" t="s">
        <v>756</v>
      </c>
      <c r="M28" s="638">
        <f t="shared" si="3"/>
        <v>2</v>
      </c>
      <c r="N28" s="638">
        <f t="shared" si="3"/>
        <v>2</v>
      </c>
      <c r="O28" s="638">
        <f t="shared" si="3"/>
        <v>0</v>
      </c>
      <c r="P28" s="638">
        <f t="shared" si="3"/>
        <v>0</v>
      </c>
      <c r="Q28" s="638">
        <f t="shared" si="3"/>
        <v>0</v>
      </c>
      <c r="AV28" s="638"/>
    </row>
    <row r="29" spans="3:48" ht="15" customHeight="1" x14ac:dyDescent="0.2">
      <c r="C29" s="643"/>
      <c r="D29" s="616" t="s">
        <v>855</v>
      </c>
      <c r="E29" s="638">
        <f>SUMIFS('Données de base'!$C$168:$C$203,'Données de base'!$A$168:$A$203,$D29,'Données de base'!$W$168:$W$203,$E$23)+SUMIFS('Données de base'!$M$168:$M$203,'Données de base'!$I$168:$I$203,$D29,'Données de base'!$X$168:$X$203,$E$23)</f>
        <v>0</v>
      </c>
      <c r="F29" s="638">
        <f>SUMIFS('Données de base'!$C$168:$C$203,'Données de base'!$A$168:$A$203,$D29,'Données de base'!$W$168:$W$203,$F$23)+SUMIFS('Données de base'!$M$168:$M$203,'Données de base'!$I$168:$I$203,$D29,'Données de base'!$X$168:$X$203,$F$23)</f>
        <v>1</v>
      </c>
      <c r="G29" s="638">
        <f>SUMIFS('Données de base'!$C$168:$C$203,'Données de base'!$A$168:$A$203,$D29,'Données de base'!$W$168:$W$203,$G$23)+SUMIFS('Données de base'!$M$168:$M$203,'Données de base'!$I$168:$I$203,$D29,'Données de base'!$X$168:$X$203,$G$23)</f>
        <v>0</v>
      </c>
      <c r="H29" s="638">
        <f>SUMIFS('Données de base'!$C$168:$C$203,'Données de base'!$A$168:$A$203,$D29,'Données de base'!$W$168:$W$203,$H$23)+SUMIFS('Données de base'!$M$168:$M$203,'Données de base'!$I$168:$I$203,$D29,'Données de base'!$X$168:$X$203,$H$23)</f>
        <v>0</v>
      </c>
      <c r="I29" s="638">
        <f>SUMIFS('Données de base'!$C$168:$C$203,'Données de base'!$A$168:$A$203,$D29,'Données de base'!$W$168:$W$203,$I$23)+SUMIFS('Données de base'!$M$168:$M$203,'Données de base'!$I$168:$I$203,$D29,'Données de base'!$X$168:$X$203,$I$23)</f>
        <v>0</v>
      </c>
      <c r="L29" s="654" t="s">
        <v>756</v>
      </c>
      <c r="M29" s="638">
        <f t="shared" si="3"/>
        <v>0</v>
      </c>
      <c r="N29" s="638">
        <f t="shared" si="3"/>
        <v>1</v>
      </c>
      <c r="O29" s="638">
        <f t="shared" si="3"/>
        <v>0</v>
      </c>
      <c r="P29" s="638">
        <f t="shared" si="3"/>
        <v>0</v>
      </c>
      <c r="Q29" s="638">
        <f t="shared" si="3"/>
        <v>0</v>
      </c>
      <c r="AV29" s="638"/>
    </row>
    <row r="30" spans="3:48" ht="15" customHeight="1" x14ac:dyDescent="0.2">
      <c r="C30" s="643"/>
      <c r="D30" s="616" t="s">
        <v>856</v>
      </c>
      <c r="E30" s="638">
        <f>SUMIFS('Données de base'!$C$168:$C$203,'Données de base'!$A$168:$A$203,$D30,'Données de base'!$W$168:$W$203,$E$23)+SUMIFS('Données de base'!$M$168:$M$203,'Données de base'!$I$168:$I$203,$D30,'Données de base'!$X$168:$X$203,$E$23)</f>
        <v>2</v>
      </c>
      <c r="F30" s="638">
        <f>SUMIFS('Données de base'!$C$168:$C$203,'Données de base'!$A$168:$A$203,$D30,'Données de base'!$W$168:$W$203,$F$23)+SUMIFS('Données de base'!$M$168:$M$203,'Données de base'!$I$168:$I$203,$D30,'Données de base'!$X$168:$X$203,$F$23)</f>
        <v>2</v>
      </c>
      <c r="G30" s="638">
        <f>SUMIFS('Données de base'!$C$168:$C$203,'Données de base'!$A$168:$A$203,$D30,'Données de base'!$W$168:$W$203,$G$23)+SUMIFS('Données de base'!$M$168:$M$203,'Données de base'!$I$168:$I$203,$D30,'Données de base'!$X$168:$X$203,$G$23)</f>
        <v>3</v>
      </c>
      <c r="H30" s="638">
        <f>SUMIFS('Données de base'!$C$168:$C$203,'Données de base'!$A$168:$A$203,$D30,'Données de base'!$W$168:$W$203,$H$23)+SUMIFS('Données de base'!$M$168:$M$203,'Données de base'!$I$168:$I$203,$D30,'Données de base'!$X$168:$X$203,$H$23)</f>
        <v>2</v>
      </c>
      <c r="I30" s="638">
        <f>SUMIFS('Données de base'!$C$168:$C$203,'Données de base'!$A$168:$A$203,$D30,'Données de base'!$W$168:$W$203,$I$23)+SUMIFS('Données de base'!$M$168:$M$203,'Données de base'!$I$168:$I$203,$D30,'Données de base'!$X$168:$X$203,$I$23)</f>
        <v>2</v>
      </c>
      <c r="L30" s="654" t="s">
        <v>756</v>
      </c>
      <c r="M30" s="638">
        <f t="shared" si="3"/>
        <v>2</v>
      </c>
      <c r="N30" s="638">
        <f t="shared" si="3"/>
        <v>2</v>
      </c>
      <c r="O30" s="638">
        <f t="shared" si="3"/>
        <v>3</v>
      </c>
      <c r="P30" s="638">
        <f t="shared" si="3"/>
        <v>2</v>
      </c>
      <c r="Q30" s="638">
        <f t="shared" si="3"/>
        <v>2</v>
      </c>
      <c r="T30" s="644" t="s">
        <v>701</v>
      </c>
      <c r="AV30" s="638"/>
    </row>
    <row r="31" spans="3:48" ht="15" customHeight="1" x14ac:dyDescent="0.2">
      <c r="C31" s="643"/>
      <c r="D31" s="616" t="s">
        <v>853</v>
      </c>
      <c r="E31" s="638">
        <f>SUMIFS('Données de base'!$C$168:$C$203,'Données de base'!$A$168:$A$203,$D31,'Données de base'!$W$168:$W$203,$E$23)+SUMIFS('Données de base'!$M$168:$M$203,'Données de base'!$I$168:$I$203,$D31,'Données de base'!$X$168:$X$203,$E$23)</f>
        <v>2</v>
      </c>
      <c r="F31" s="638">
        <f>SUMIFS('Données de base'!$C$168:$C$203,'Données de base'!$A$168:$A$203,$D31,'Données de base'!$W$168:$W$203,$F$23)+SUMIFS('Données de base'!$M$168:$M$203,'Données de base'!$I$168:$I$203,$D31,'Données de base'!$X$168:$X$203,$F$23)</f>
        <v>2</v>
      </c>
      <c r="G31" s="638">
        <f>SUMIFS('Données de base'!$C$168:$C$203,'Données de base'!$A$168:$A$203,$D31,'Données de base'!$W$168:$W$203,$G$23)+SUMIFS('Données de base'!$M$168:$M$203,'Données de base'!$I$168:$I$203,$D31,'Données de base'!$X$168:$X$203,$G$23)</f>
        <v>0</v>
      </c>
      <c r="H31" s="638">
        <f>SUMIFS('Données de base'!$C$168:$C$203,'Données de base'!$A$168:$A$203,$D31,'Données de base'!$W$168:$W$203,$H$23)+SUMIFS('Données de base'!$M$168:$M$203,'Données de base'!$I$168:$I$203,$D31,'Données de base'!$X$168:$X$203,$H$23)</f>
        <v>0</v>
      </c>
      <c r="I31" s="638">
        <f>SUMIFS('Données de base'!$C$168:$C$203,'Données de base'!$A$168:$A$203,$D31,'Données de base'!$W$168:$W$203,$I$23)+SUMIFS('Données de base'!$M$168:$M$203,'Données de base'!$I$168:$I$203,$D31,'Données de base'!$X$168:$X$203,$I$23)</f>
        <v>0</v>
      </c>
      <c r="L31" s="654" t="s">
        <v>756</v>
      </c>
      <c r="M31" s="638">
        <f t="shared" si="3"/>
        <v>2</v>
      </c>
      <c r="N31" s="638">
        <f t="shared" si="3"/>
        <v>2</v>
      </c>
      <c r="O31" s="638">
        <f t="shared" si="3"/>
        <v>0</v>
      </c>
      <c r="P31" s="638">
        <f t="shared" si="3"/>
        <v>0</v>
      </c>
      <c r="Q31" s="638">
        <f t="shared" si="3"/>
        <v>0</v>
      </c>
      <c r="AV31" s="638"/>
    </row>
    <row r="32" spans="3:48" ht="15" customHeight="1" x14ac:dyDescent="0.2">
      <c r="C32" s="643"/>
      <c r="D32" s="616" t="s">
        <v>856</v>
      </c>
      <c r="E32" s="638">
        <f>SUMIFS('Données de base'!$C$168:$C$203,'Données de base'!$A$168:$A$203,$D32,'Données de base'!$W$168:$W$203,$E$23)+SUMIFS('Données de base'!$M$168:$M$203,'Données de base'!$I$168:$I$203,$D32,'Données de base'!$X$168:$X$203,$E$23)</f>
        <v>2</v>
      </c>
      <c r="F32" s="638">
        <f>SUMIFS('Données de base'!$C$168:$C$203,'Données de base'!$A$168:$A$203,$D32,'Données de base'!$W$168:$W$203,$F$23)+SUMIFS('Données de base'!$M$168:$M$203,'Données de base'!$I$168:$I$203,$D32,'Données de base'!$X$168:$X$203,$F$23)</f>
        <v>2</v>
      </c>
      <c r="G32" s="638">
        <f>SUMIFS('Données de base'!$C$168:$C$203,'Données de base'!$A$168:$A$203,$D32,'Données de base'!$W$168:$W$203,$G$23)+SUMIFS('Données de base'!$M$168:$M$203,'Données de base'!$I$168:$I$203,$D32,'Données de base'!$X$168:$X$203,$G$23)</f>
        <v>3</v>
      </c>
      <c r="H32" s="638">
        <f>SUMIFS('Données de base'!$C$168:$C$203,'Données de base'!$A$168:$A$203,$D32,'Données de base'!$W$168:$W$203,$H$23)+SUMIFS('Données de base'!$M$168:$M$203,'Données de base'!$I$168:$I$203,$D32,'Données de base'!$X$168:$X$203,$H$23)</f>
        <v>2</v>
      </c>
      <c r="I32" s="638">
        <f>SUMIFS('Données de base'!$C$168:$C$203,'Données de base'!$A$168:$A$203,$D32,'Données de base'!$W$168:$W$203,$I$23)+SUMIFS('Données de base'!$M$168:$M$203,'Données de base'!$I$168:$I$203,$D32,'Données de base'!$X$168:$X$203,$I$23)</f>
        <v>2</v>
      </c>
      <c r="L32" s="654" t="s">
        <v>756</v>
      </c>
      <c r="M32" s="638">
        <f t="shared" si="3"/>
        <v>2</v>
      </c>
      <c r="N32" s="638">
        <f t="shared" si="3"/>
        <v>2</v>
      </c>
      <c r="O32" s="638">
        <f t="shared" si="3"/>
        <v>3</v>
      </c>
      <c r="P32" s="638">
        <f t="shared" si="3"/>
        <v>2</v>
      </c>
      <c r="Q32" s="638">
        <f t="shared" si="3"/>
        <v>2</v>
      </c>
      <c r="AV32" s="638"/>
    </row>
    <row r="33" spans="3:48" ht="15" customHeight="1" x14ac:dyDescent="0.2">
      <c r="C33" s="643"/>
      <c r="D33" s="616" t="s">
        <v>858</v>
      </c>
      <c r="E33" s="638">
        <f>SUMIFS('Données de base'!$C$168:$C$203,'Données de base'!$A$168:$A$203,$D33,'Données de base'!$W$168:$W$203,$E$23)+SUMIFS('Données de base'!$M$168:$M$203,'Données de base'!$I$168:$I$203,$D33,'Données de base'!$X$168:$X$203,$E$23)</f>
        <v>1</v>
      </c>
      <c r="F33" s="638">
        <f>SUMIFS('Données de base'!$C$168:$C$203,'Données de base'!$A$168:$A$203,$D33,'Données de base'!$W$168:$W$203,$F$23)+SUMIFS('Données de base'!$M$168:$M$203,'Données de base'!$I$168:$I$203,$D33,'Données de base'!$X$168:$X$203,$F$23)</f>
        <v>0</v>
      </c>
      <c r="G33" s="638">
        <f>SUMIFS('Données de base'!$C$168:$C$203,'Données de base'!$A$168:$A$203,$D33,'Données de base'!$W$168:$W$203,$G$23)+SUMIFS('Données de base'!$M$168:$M$203,'Données de base'!$I$168:$I$203,$D33,'Données de base'!$X$168:$X$203,$G$23)</f>
        <v>0</v>
      </c>
      <c r="H33" s="638">
        <f>SUMIFS('Données de base'!$C$168:$C$203,'Données de base'!$A$168:$A$203,$D33,'Données de base'!$W$168:$W$203,$H$23)+SUMIFS('Données de base'!$M$168:$M$203,'Données de base'!$I$168:$I$203,$D33,'Données de base'!$X$168:$X$203,$H$23)</f>
        <v>0</v>
      </c>
      <c r="I33" s="638">
        <f>SUMIFS('Données de base'!$C$168:$C$203,'Données de base'!$A$168:$A$203,$D33,'Données de base'!$W$168:$W$203,$I$23)+SUMIFS('Données de base'!$M$168:$M$203,'Données de base'!$I$168:$I$203,$D33,'Données de base'!$X$168:$X$203,$I$23)</f>
        <v>0</v>
      </c>
      <c r="L33" s="654" t="s">
        <v>756</v>
      </c>
      <c r="M33" s="638">
        <f t="shared" si="3"/>
        <v>1</v>
      </c>
      <c r="N33" s="638">
        <f t="shared" si="3"/>
        <v>0</v>
      </c>
      <c r="O33" s="638">
        <f t="shared" si="3"/>
        <v>0</v>
      </c>
      <c r="P33" s="638">
        <f t="shared" si="3"/>
        <v>0</v>
      </c>
      <c r="Q33" s="638">
        <f t="shared" si="3"/>
        <v>0</v>
      </c>
      <c r="AV33" s="638"/>
    </row>
    <row r="34" spans="3:48" ht="15" customHeight="1" x14ac:dyDescent="0.2">
      <c r="C34" s="643"/>
      <c r="D34" s="616" t="s">
        <v>863</v>
      </c>
      <c r="E34" s="638">
        <f>SUMIFS('Données de base'!$C$168:$C$203,'Données de base'!$A$168:$A$203,$D34,'Données de base'!$W$168:$W$203,$E$23)+SUMIFS('Données de base'!$M$168:$M$203,'Données de base'!$I$168:$I$203,$D34,'Données de base'!$X$168:$X$203,$E$23)</f>
        <v>1</v>
      </c>
      <c r="F34" s="638">
        <f>SUMIFS('Données de base'!$C$168:$C$203,'Données de base'!$A$168:$A$203,$D34,'Données de base'!$W$168:$W$203,$F$23)+SUMIFS('Données de base'!$M$168:$M$203,'Données de base'!$I$168:$I$203,$D34,'Données de base'!$X$168:$X$203,$F$23)</f>
        <v>0</v>
      </c>
      <c r="G34" s="638">
        <f>SUMIFS('Données de base'!$C$168:$C$203,'Données de base'!$A$168:$A$203,$D34,'Données de base'!$W$168:$W$203,$G$23)+SUMIFS('Données de base'!$M$168:$M$203,'Données de base'!$I$168:$I$203,$D34,'Données de base'!$X$168:$X$203,$G$23)</f>
        <v>0</v>
      </c>
      <c r="H34" s="638">
        <f>SUMIFS('Données de base'!$C$168:$C$203,'Données de base'!$A$168:$A$203,$D34,'Données de base'!$W$168:$W$203,$H$23)+SUMIFS('Données de base'!$M$168:$M$203,'Données de base'!$I$168:$I$203,$D34,'Données de base'!$X$168:$X$203,$H$23)</f>
        <v>0</v>
      </c>
      <c r="I34" s="638">
        <f>SUMIFS('Données de base'!$C$168:$C$203,'Données de base'!$A$168:$A$203,$D34,'Données de base'!$W$168:$W$203,$I$23)+SUMIFS('Données de base'!$M$168:$M$203,'Données de base'!$I$168:$I$203,$D34,'Données de base'!$X$168:$X$203,$I$23)</f>
        <v>0</v>
      </c>
      <c r="L34" s="654" t="s">
        <v>756</v>
      </c>
      <c r="M34" s="638">
        <f t="shared" si="3"/>
        <v>1</v>
      </c>
      <c r="N34" s="638">
        <f t="shared" si="3"/>
        <v>0</v>
      </c>
      <c r="O34" s="638">
        <f t="shared" si="3"/>
        <v>0</v>
      </c>
      <c r="P34" s="638">
        <f t="shared" si="3"/>
        <v>0</v>
      </c>
      <c r="Q34" s="638">
        <f t="shared" si="3"/>
        <v>0</v>
      </c>
      <c r="AV34" s="638"/>
    </row>
    <row r="35" spans="3:48" ht="15" customHeight="1" x14ac:dyDescent="0.2">
      <c r="C35" s="643"/>
      <c r="D35" s="616" t="s">
        <v>864</v>
      </c>
      <c r="E35" s="638">
        <f>SUMIFS('Données de base'!$C$168:$C$203,'Données de base'!$A$168:$A$203,$D35,'Données de base'!$W$168:$W$203,$E$23)+SUMIFS('Données de base'!$M$168:$M$203,'Données de base'!$I$168:$I$203,$D35,'Données de base'!$X$168:$X$203,$E$23)</f>
        <v>0</v>
      </c>
      <c r="F35" s="638">
        <f>SUMIFS('Données de base'!$C$168:$C$203,'Données de base'!$A$168:$A$203,$D35,'Données de base'!$W$168:$W$203,$F$23)+SUMIFS('Données de base'!$M$168:$M$203,'Données de base'!$I$168:$I$203,$D35,'Données de base'!$X$168:$X$203,$F$23)</f>
        <v>2</v>
      </c>
      <c r="G35" s="638">
        <f>SUMIFS('Données de base'!$C$168:$C$203,'Données de base'!$A$168:$A$203,$D35,'Données de base'!$W$168:$W$203,$G$23)+SUMIFS('Données de base'!$M$168:$M$203,'Données de base'!$I$168:$I$203,$D35,'Données de base'!$X$168:$X$203,$G$23)</f>
        <v>3</v>
      </c>
      <c r="H35" s="638">
        <f>SUMIFS('Données de base'!$C$168:$C$203,'Données de base'!$A$168:$A$203,$D35,'Données de base'!$W$168:$W$203,$H$23)+SUMIFS('Données de base'!$M$168:$M$203,'Données de base'!$I$168:$I$203,$D35,'Données de base'!$X$168:$X$203,$H$23)</f>
        <v>3</v>
      </c>
      <c r="I35" s="638">
        <f>SUMIFS('Données de base'!$C$168:$C$203,'Données de base'!$A$168:$A$203,$D35,'Données de base'!$W$168:$W$203,$I$23)+SUMIFS('Données de base'!$M$168:$M$203,'Données de base'!$I$168:$I$203,$D35,'Données de base'!$X$168:$X$203,$I$23)</f>
        <v>3</v>
      </c>
      <c r="L35" s="654" t="s">
        <v>756</v>
      </c>
      <c r="M35" s="638">
        <f t="shared" si="3"/>
        <v>0</v>
      </c>
      <c r="N35" s="638">
        <f t="shared" si="3"/>
        <v>2</v>
      </c>
      <c r="O35" s="638">
        <f t="shared" si="3"/>
        <v>3</v>
      </c>
      <c r="P35" s="638">
        <f t="shared" si="3"/>
        <v>3</v>
      </c>
      <c r="Q35" s="638">
        <f t="shared" si="3"/>
        <v>3</v>
      </c>
      <c r="AV35" s="638"/>
    </row>
    <row r="36" spans="3:48" ht="15" customHeight="1" x14ac:dyDescent="0.2">
      <c r="C36" s="643"/>
      <c r="D36" s="616" t="s">
        <v>862</v>
      </c>
      <c r="E36" s="638">
        <f>SUMIFS('Données de base'!$C$168:$C$203,'Données de base'!$A$168:$A$203,$D36,'Données de base'!$W$168:$W$203,$E$23)+SUMIFS('Données de base'!$M$168:$M$203,'Données de base'!$I$168:$I$203,$D36,'Données de base'!$X$168:$X$203,$E$23)</f>
        <v>1</v>
      </c>
      <c r="F36" s="638">
        <f>SUMIFS('Données de base'!$C$168:$C$203,'Données de base'!$A$168:$A$203,$D36,'Données de base'!$W$168:$W$203,$F$23)+SUMIFS('Données de base'!$M$168:$M$203,'Données de base'!$I$168:$I$203,$D36,'Données de base'!$X$168:$X$203,$F$23)</f>
        <v>4</v>
      </c>
      <c r="G36" s="638">
        <f>SUMIFS('Données de base'!$C$168:$C$203,'Données de base'!$A$168:$A$203,$D36,'Données de base'!$W$168:$W$203,$G$23)+SUMIFS('Données de base'!$M$168:$M$203,'Données de base'!$I$168:$I$203,$D36,'Données de base'!$X$168:$X$203,$G$23)</f>
        <v>3</v>
      </c>
      <c r="H36" s="638">
        <f>SUMIFS('Données de base'!$C$168:$C$203,'Données de base'!$A$168:$A$203,$D36,'Données de base'!$W$168:$W$203,$H$23)+SUMIFS('Données de base'!$M$168:$M$203,'Données de base'!$I$168:$I$203,$D36,'Données de base'!$X$168:$X$203,$H$23)</f>
        <v>2</v>
      </c>
      <c r="I36" s="638">
        <f>SUMIFS('Données de base'!$C$168:$C$203,'Données de base'!$A$168:$A$203,$D36,'Données de base'!$W$168:$W$203,$I$23)+SUMIFS('Données de base'!$M$168:$M$203,'Données de base'!$I$168:$I$203,$D36,'Données de base'!$X$168:$X$203,$I$23)</f>
        <v>2</v>
      </c>
      <c r="L36" s="654" t="s">
        <v>756</v>
      </c>
      <c r="M36" s="638">
        <f t="shared" si="3"/>
        <v>1</v>
      </c>
      <c r="N36" s="638">
        <f t="shared" si="3"/>
        <v>4</v>
      </c>
      <c r="O36" s="638">
        <f t="shared" si="3"/>
        <v>3</v>
      </c>
      <c r="P36" s="638">
        <f t="shared" si="3"/>
        <v>2</v>
      </c>
      <c r="Q36" s="638">
        <f t="shared" si="3"/>
        <v>2</v>
      </c>
      <c r="AV36" s="638"/>
    </row>
    <row r="37" spans="3:48" ht="15" customHeight="1" x14ac:dyDescent="0.2">
      <c r="C37" s="643"/>
      <c r="D37" s="654" t="s">
        <v>756</v>
      </c>
      <c r="E37" s="638">
        <f>SUMIFS('Données de base'!$C$168:$C$203,'Données de base'!$A$168:$A$203,$D37,'Données de base'!$W$168:$W$203,$E$23)+SUMIFS('Données de base'!$M$168:$M$203,'Données de base'!$I$168:$I$203,$D37,'Données de base'!$X$168:$X$203,$E$23)</f>
        <v>0</v>
      </c>
      <c r="F37" s="638">
        <f>SUMIFS('Données de base'!$C$168:$C$203,'Données de base'!$A$168:$A$203,$D37,'Données de base'!$W$168:$W$203,$F$23)+SUMIFS('Données de base'!$M$168:$M$203,'Données de base'!$I$168:$I$203,$D37,'Données de base'!$X$168:$X$203,$F$23)</f>
        <v>0</v>
      </c>
      <c r="G37" s="638">
        <f>SUMIFS('Données de base'!$C$168:$C$203,'Données de base'!$A$168:$A$203,$D37,'Données de base'!$W$168:$W$203,$G$23)+SUMIFS('Données de base'!$M$168:$M$203,'Données de base'!$I$168:$I$203,$D37,'Données de base'!$X$168:$X$203,$G$23)</f>
        <v>0</v>
      </c>
      <c r="H37" s="638">
        <f>SUMIFS('Données de base'!$C$168:$C$203,'Données de base'!$A$168:$A$203,$D37,'Données de base'!$W$168:$W$203,$H$23)+SUMIFS('Données de base'!$M$168:$M$203,'Données de base'!$I$168:$I$203,$D37,'Données de base'!$X$168:$X$203,$H$23)</f>
        <v>0</v>
      </c>
      <c r="I37" s="638">
        <f>SUMIFS('Données de base'!$C$168:$C$203,'Données de base'!$A$168:$A$203,$D37,'Données de base'!$W$168:$W$203,$I$23)+SUMIFS('Données de base'!$M$168:$M$203,'Données de base'!$I$168:$I$203,$D37,'Données de base'!$X$168:$X$203,$I$23)</f>
        <v>0</v>
      </c>
      <c r="L37" s="654" t="s">
        <v>756</v>
      </c>
      <c r="M37" s="638">
        <f t="shared" si="3"/>
        <v>0</v>
      </c>
      <c r="N37" s="638">
        <f t="shared" si="3"/>
        <v>0</v>
      </c>
      <c r="O37" s="638">
        <f t="shared" si="3"/>
        <v>0</v>
      </c>
      <c r="P37" s="638">
        <f t="shared" si="3"/>
        <v>0</v>
      </c>
      <c r="Q37" s="638">
        <f t="shared" si="3"/>
        <v>0</v>
      </c>
      <c r="AV37" s="638"/>
    </row>
    <row r="38" spans="3:48" ht="15" customHeight="1" x14ac:dyDescent="0.2">
      <c r="C38" s="643"/>
      <c r="D38" s="654" t="s">
        <v>756</v>
      </c>
      <c r="E38" s="638">
        <f>SUMIFS('Données de base'!$C$168:$C$203,'Données de base'!$A$168:$A$203,$D38,'Données de base'!$W$168:$W$203,$E$23)+SUMIFS('Données de base'!$M$168:$M$203,'Données de base'!$I$168:$I$203,$D38,'Données de base'!$X$168:$X$203,$E$23)</f>
        <v>0</v>
      </c>
      <c r="F38" s="638">
        <f>SUMIFS('Données de base'!$C$168:$C$203,'Données de base'!$A$168:$A$203,$D38,'Données de base'!$W$168:$W$203,$F$23)+SUMIFS('Données de base'!$M$168:$M$203,'Données de base'!$I$168:$I$203,$D38,'Données de base'!$X$168:$X$203,$F$23)</f>
        <v>0</v>
      </c>
      <c r="G38" s="638">
        <f>SUMIFS('Données de base'!$C$168:$C$203,'Données de base'!$A$168:$A$203,$D38,'Données de base'!$W$168:$W$203,$G$23)+SUMIFS('Données de base'!$M$168:$M$203,'Données de base'!$I$168:$I$203,$D38,'Données de base'!$X$168:$X$203,$G$23)</f>
        <v>0</v>
      </c>
      <c r="H38" s="638">
        <f>SUMIFS('Données de base'!$C$168:$C$203,'Données de base'!$A$168:$A$203,$D38,'Données de base'!$W$168:$W$203,$H$23)+SUMIFS('Données de base'!$M$168:$M$203,'Données de base'!$I$168:$I$203,$D38,'Données de base'!$X$168:$X$203,$H$23)</f>
        <v>0</v>
      </c>
      <c r="I38" s="638">
        <f>SUMIFS('Données de base'!$C$168:$C$203,'Données de base'!$A$168:$A$203,$D38,'Données de base'!$W$168:$W$203,$I$23)+SUMIFS('Données de base'!$M$168:$M$203,'Données de base'!$I$168:$I$203,$D38,'Données de base'!$X$168:$X$203,$I$23)</f>
        <v>0</v>
      </c>
      <c r="L38" s="654" t="s">
        <v>756</v>
      </c>
      <c r="M38" s="638">
        <f t="shared" si="3"/>
        <v>0</v>
      </c>
      <c r="N38" s="638">
        <f t="shared" si="3"/>
        <v>0</v>
      </c>
      <c r="O38" s="638">
        <f t="shared" si="3"/>
        <v>0</v>
      </c>
      <c r="P38" s="638">
        <f t="shared" si="3"/>
        <v>0</v>
      </c>
      <c r="Q38" s="638">
        <f t="shared" si="3"/>
        <v>0</v>
      </c>
      <c r="AV38" s="638"/>
    </row>
    <row r="39" spans="3:48" ht="15" customHeight="1" x14ac:dyDescent="0.2">
      <c r="C39" s="643"/>
      <c r="D39" s="654" t="s">
        <v>756</v>
      </c>
      <c r="E39" s="638">
        <f>SUMIFS('Données de base'!$C$168:$C$203,'Données de base'!$A$168:$A$203,$D39,'Données de base'!$W$168:$W$203,$E$23)+SUMIFS('Données de base'!$M$168:$M$203,'Données de base'!$I$168:$I$203,$D39,'Données de base'!$X$168:$X$203,$E$23)</f>
        <v>0</v>
      </c>
      <c r="F39" s="638">
        <f>SUMIFS('Données de base'!$C$168:$C$203,'Données de base'!$A$168:$A$203,$D39,'Données de base'!$W$168:$W$203,$F$23)+SUMIFS('Données de base'!$M$168:$M$203,'Données de base'!$I$168:$I$203,$D39,'Données de base'!$X$168:$X$203,$F$23)</f>
        <v>0</v>
      </c>
      <c r="G39" s="638">
        <f>SUMIFS('Données de base'!$C$168:$C$203,'Données de base'!$A$168:$A$203,$D39,'Données de base'!$W$168:$W$203,$G$23)+SUMIFS('Données de base'!$M$168:$M$203,'Données de base'!$I$168:$I$203,$D39,'Données de base'!$X$168:$X$203,$G$23)</f>
        <v>0</v>
      </c>
      <c r="H39" s="638">
        <f>SUMIFS('Données de base'!$C$168:$C$203,'Données de base'!$A$168:$A$203,$D39,'Données de base'!$W$168:$W$203,$H$23)+SUMIFS('Données de base'!$M$168:$M$203,'Données de base'!$I$168:$I$203,$D39,'Données de base'!$X$168:$X$203,$H$23)</f>
        <v>0</v>
      </c>
      <c r="I39" s="638">
        <f>SUMIFS('Données de base'!$C$168:$C$203,'Données de base'!$A$168:$A$203,$D39,'Données de base'!$W$168:$W$203,$I$23)+SUMIFS('Données de base'!$M$168:$M$203,'Données de base'!$I$168:$I$203,$D39,'Données de base'!$X$168:$X$203,$I$23)</f>
        <v>0</v>
      </c>
      <c r="L39" s="654" t="s">
        <v>756</v>
      </c>
      <c r="M39" s="638">
        <f t="shared" si="3"/>
        <v>0</v>
      </c>
      <c r="N39" s="638">
        <f t="shared" si="3"/>
        <v>0</v>
      </c>
      <c r="O39" s="638">
        <f t="shared" si="3"/>
        <v>0</v>
      </c>
      <c r="P39" s="638">
        <f t="shared" si="3"/>
        <v>0</v>
      </c>
      <c r="Q39" s="638">
        <f t="shared" si="3"/>
        <v>0</v>
      </c>
      <c r="AV39" s="638"/>
    </row>
    <row r="40" spans="3:48" ht="15" customHeight="1" x14ac:dyDescent="0.2">
      <c r="D40" s="654" t="s">
        <v>756</v>
      </c>
      <c r="E40" s="638">
        <f>SUMIFS('Données de base'!$C$168:$C$203,'Données de base'!$A$168:$A$203,$D40,'Données de base'!$W$168:$W$203,$E$23)+SUMIFS('Données de base'!$M$168:$M$203,'Données de base'!$I$168:$I$203,$D40,'Données de base'!$X$168:$X$203,$E$23)</f>
        <v>0</v>
      </c>
      <c r="F40" s="638">
        <f>SUMIFS('Données de base'!$C$168:$C$203,'Données de base'!$A$168:$A$203,$D40,'Données de base'!$W$168:$W$203,$F$23)+SUMIFS('Données de base'!$M$168:$M$203,'Données de base'!$I$168:$I$203,$D40,'Données de base'!$X$168:$X$203,$F$23)</f>
        <v>0</v>
      </c>
      <c r="G40" s="638">
        <f>SUMIFS('Données de base'!$C$168:$C$203,'Données de base'!$A$168:$A$203,$D40,'Données de base'!$W$168:$W$203,$G$23)+SUMIFS('Données de base'!$M$168:$M$203,'Données de base'!$I$168:$I$203,$D40,'Données de base'!$X$168:$X$203,$G$23)</f>
        <v>0</v>
      </c>
      <c r="H40" s="638">
        <f>SUMIFS('Données de base'!$C$168:$C$203,'Données de base'!$A$168:$A$203,$D40,'Données de base'!$W$168:$W$203,$H$23)+SUMIFS('Données de base'!$M$168:$M$203,'Données de base'!$I$168:$I$203,$D40,'Données de base'!$X$168:$X$203,$H$23)</f>
        <v>0</v>
      </c>
      <c r="I40" s="638">
        <f>SUMIFS('Données de base'!$C$168:$C$203,'Données de base'!$A$168:$A$203,$D40,'Données de base'!$W$168:$W$203,$I$23)+SUMIFS('Données de base'!$M$168:$M$203,'Données de base'!$I$168:$I$203,$D40,'Données de base'!$X$168:$X$203,$I$23)</f>
        <v>0</v>
      </c>
      <c r="L40" s="654" t="s">
        <v>756</v>
      </c>
      <c r="M40" s="638">
        <f t="shared" si="3"/>
        <v>0</v>
      </c>
      <c r="N40" s="638">
        <f t="shared" si="3"/>
        <v>0</v>
      </c>
      <c r="O40" s="638">
        <f t="shared" si="3"/>
        <v>0</v>
      </c>
      <c r="P40" s="638">
        <f t="shared" si="3"/>
        <v>0</v>
      </c>
      <c r="Q40" s="638">
        <f t="shared" si="3"/>
        <v>0</v>
      </c>
      <c r="AV40" s="638"/>
    </row>
    <row r="41" spans="3:48" ht="15" customHeight="1" x14ac:dyDescent="0.2">
      <c r="D41" s="654" t="s">
        <v>756</v>
      </c>
      <c r="E41" s="638">
        <f>SUMIFS('Données de base'!$C$168:$C$203,'Données de base'!$A$168:$A$203,$D41,'Données de base'!$W$168:$W$203,$E$23)+SUMIFS('Données de base'!$M$168:$M$203,'Données de base'!$I$168:$I$203,$D41,'Données de base'!$X$168:$X$203,$E$23)</f>
        <v>0</v>
      </c>
      <c r="F41" s="638">
        <f>SUMIFS('Données de base'!$C$168:$C$203,'Données de base'!$A$168:$A$203,$D41,'Données de base'!$W$168:$W$203,$F$23)+SUMIFS('Données de base'!$M$168:$M$203,'Données de base'!$I$168:$I$203,$D41,'Données de base'!$X$168:$X$203,$F$23)</f>
        <v>0</v>
      </c>
      <c r="G41" s="638">
        <f>SUMIFS('Données de base'!$C$168:$C$203,'Données de base'!$A$168:$A$203,$D41,'Données de base'!$W$168:$W$203,$G$23)+SUMIFS('Données de base'!$M$168:$M$203,'Données de base'!$I$168:$I$203,$D41,'Données de base'!$X$168:$X$203,$G$23)</f>
        <v>0</v>
      </c>
      <c r="H41" s="638">
        <f>SUMIFS('Données de base'!$C$168:$C$203,'Données de base'!$A$168:$A$203,$D41,'Données de base'!$W$168:$W$203,$H$23)+SUMIFS('Données de base'!$M$168:$M$203,'Données de base'!$I$168:$I$203,$D41,'Données de base'!$X$168:$X$203,$H$23)</f>
        <v>0</v>
      </c>
      <c r="I41" s="638">
        <f>SUMIFS('Données de base'!$C$168:$C$203,'Données de base'!$A$168:$A$203,$D41,'Données de base'!$W$168:$W$203,$I$23)+SUMIFS('Données de base'!$M$168:$M$203,'Données de base'!$I$168:$I$203,$D41,'Données de base'!$X$168:$X$203,$I$23)</f>
        <v>0</v>
      </c>
      <c r="L41" s="654" t="s">
        <v>756</v>
      </c>
      <c r="M41" s="638">
        <f t="shared" si="3"/>
        <v>0</v>
      </c>
      <c r="N41" s="638">
        <f t="shared" si="3"/>
        <v>0</v>
      </c>
      <c r="O41" s="638">
        <f t="shared" si="3"/>
        <v>0</v>
      </c>
      <c r="P41" s="638">
        <f t="shared" si="3"/>
        <v>0</v>
      </c>
      <c r="Q41" s="638">
        <f t="shared" si="3"/>
        <v>0</v>
      </c>
      <c r="AV41" s="638"/>
    </row>
    <row r="42" spans="3:48" ht="15" customHeight="1" x14ac:dyDescent="0.2">
      <c r="D42" s="654" t="s">
        <v>756</v>
      </c>
      <c r="E42" s="638">
        <f>SUMIFS('Données de base'!$C$168:$C$203,'Données de base'!$A$168:$A$203,$D42,'Données de base'!$W$168:$W$203,$E$23)+SUMIFS('Données de base'!$M$168:$M$203,'Données de base'!$I$168:$I$203,$D42,'Données de base'!$X$168:$X$203,$E$23)</f>
        <v>0</v>
      </c>
      <c r="F42" s="638">
        <f>SUMIFS('Données de base'!$C$168:$C$203,'Données de base'!$A$168:$A$203,$D42,'Données de base'!$W$168:$W$203,$F$23)+SUMIFS('Données de base'!$M$168:$M$203,'Données de base'!$I$168:$I$203,$D42,'Données de base'!$X$168:$X$203,$F$23)</f>
        <v>0</v>
      </c>
      <c r="G42" s="638">
        <f>SUMIFS('Données de base'!$C$168:$C$203,'Données de base'!$A$168:$A$203,$D42,'Données de base'!$W$168:$W$203,$G$23)+SUMIFS('Données de base'!$M$168:$M$203,'Données de base'!$I$168:$I$203,$D42,'Données de base'!$X$168:$X$203,$G$23)</f>
        <v>0</v>
      </c>
      <c r="H42" s="638">
        <f>SUMIFS('Données de base'!$C$168:$C$203,'Données de base'!$A$168:$A$203,$D42,'Données de base'!$W$168:$W$203,$H$23)+SUMIFS('Données de base'!$M$168:$M$203,'Données de base'!$I$168:$I$203,$D42,'Données de base'!$X$168:$X$203,$H$23)</f>
        <v>0</v>
      </c>
      <c r="I42" s="638">
        <f>SUMIFS('Données de base'!$C$168:$C$203,'Données de base'!$A$168:$A$203,$D42,'Données de base'!$W$168:$W$203,$I$23)+SUMIFS('Données de base'!$M$168:$M$203,'Données de base'!$I$168:$I$203,$D42,'Données de base'!$X$168:$X$203,$I$23)</f>
        <v>0</v>
      </c>
      <c r="L42" s="654" t="s">
        <v>756</v>
      </c>
      <c r="M42" s="638">
        <f t="shared" si="3"/>
        <v>0</v>
      </c>
      <c r="N42" s="638">
        <f t="shared" si="3"/>
        <v>0</v>
      </c>
      <c r="O42" s="638">
        <f t="shared" si="3"/>
        <v>0</v>
      </c>
      <c r="P42" s="638">
        <f t="shared" si="3"/>
        <v>0</v>
      </c>
      <c r="Q42" s="638">
        <f t="shared" si="3"/>
        <v>0</v>
      </c>
      <c r="AV42" s="638"/>
    </row>
    <row r="43" spans="3:48" ht="15" customHeight="1" x14ac:dyDescent="0.2">
      <c r="D43" s="654" t="s">
        <v>756</v>
      </c>
      <c r="E43" s="638">
        <f>SUMIFS('Données de base'!$C$168:$C$203,'Données de base'!$A$168:$A$203,$D43,'Données de base'!$W$168:$W$203,$E$23)+SUMIFS('Données de base'!$M$168:$M$203,'Données de base'!$I$168:$I$203,$D43,'Données de base'!$X$168:$X$203,$E$23)</f>
        <v>0</v>
      </c>
      <c r="F43" s="638">
        <f>SUMIFS('Données de base'!$C$168:$C$203,'Données de base'!$A$168:$A$203,$D43,'Données de base'!$W$168:$W$203,$F$23)+SUMIFS('Données de base'!$M$168:$M$203,'Données de base'!$I$168:$I$203,$D43,'Données de base'!$X$168:$X$203,$F$23)</f>
        <v>0</v>
      </c>
      <c r="G43" s="638">
        <f>SUMIFS('Données de base'!$C$168:$C$203,'Données de base'!$A$168:$A$203,$D43,'Données de base'!$W$168:$W$203,$G$23)+SUMIFS('Données de base'!$M$168:$M$203,'Données de base'!$I$168:$I$203,$D43,'Données de base'!$X$168:$X$203,$G$23)</f>
        <v>0</v>
      </c>
      <c r="H43" s="638">
        <f>SUMIFS('Données de base'!$C$168:$C$203,'Données de base'!$A$168:$A$203,$D43,'Données de base'!$W$168:$W$203,$H$23)+SUMIFS('Données de base'!$M$168:$M$203,'Données de base'!$I$168:$I$203,$D43,'Données de base'!$X$168:$X$203,$H$23)</f>
        <v>0</v>
      </c>
      <c r="I43" s="638">
        <f>SUMIFS('Données de base'!$C$168:$C$203,'Données de base'!$A$168:$A$203,$D43,'Données de base'!$W$168:$W$203,$I$23)+SUMIFS('Données de base'!$M$168:$M$203,'Données de base'!$I$168:$I$203,$D43,'Données de base'!$X$168:$X$203,$I$23)</f>
        <v>0</v>
      </c>
      <c r="L43" s="654" t="s">
        <v>756</v>
      </c>
      <c r="M43" s="638">
        <f t="shared" ref="M43:Q61" si="5">E43</f>
        <v>0</v>
      </c>
      <c r="N43" s="638">
        <f t="shared" si="5"/>
        <v>0</v>
      </c>
      <c r="O43" s="638">
        <f t="shared" si="5"/>
        <v>0</v>
      </c>
      <c r="P43" s="638">
        <f t="shared" si="5"/>
        <v>0</v>
      </c>
      <c r="Q43" s="638">
        <f t="shared" si="5"/>
        <v>0</v>
      </c>
      <c r="AV43" s="638"/>
    </row>
    <row r="44" spans="3:48" ht="15" customHeight="1" x14ac:dyDescent="0.2">
      <c r="D44" s="654" t="s">
        <v>756</v>
      </c>
      <c r="E44" s="638">
        <f>SUMIFS('Données de base'!$C$168:$C$203,'Données de base'!$A$168:$A$203,$D44,'Données de base'!$W$168:$W$203,$E$23)+SUMIFS('Données de base'!$M$168:$M$203,'Données de base'!$I$168:$I$203,$D44,'Données de base'!$X$168:$X$203,$E$23)</f>
        <v>0</v>
      </c>
      <c r="F44" s="638">
        <f>SUMIFS('Données de base'!$C$168:$C$203,'Données de base'!$A$168:$A$203,$D44,'Données de base'!$W$168:$W$203,$F$23)+SUMIFS('Données de base'!$M$168:$M$203,'Données de base'!$I$168:$I$203,$D44,'Données de base'!$X$168:$X$203,$F$23)</f>
        <v>0</v>
      </c>
      <c r="G44" s="638">
        <f>SUMIFS('Données de base'!$C$168:$C$203,'Données de base'!$A$168:$A$203,$D44,'Données de base'!$W$168:$W$203,$G$23)+SUMIFS('Données de base'!$M$168:$M$203,'Données de base'!$I$168:$I$203,$D44,'Données de base'!$X$168:$X$203,$G$23)</f>
        <v>0</v>
      </c>
      <c r="H44" s="638">
        <f>SUMIFS('Données de base'!$C$168:$C$203,'Données de base'!$A$168:$A$203,$D44,'Données de base'!$W$168:$W$203,$H$23)+SUMIFS('Données de base'!$M$168:$M$203,'Données de base'!$I$168:$I$203,$D44,'Données de base'!$X$168:$X$203,$H$23)</f>
        <v>0</v>
      </c>
      <c r="I44" s="638">
        <f>SUMIFS('Données de base'!$C$168:$C$203,'Données de base'!$A$168:$A$203,$D44,'Données de base'!$W$168:$W$203,$I$23)+SUMIFS('Données de base'!$M$168:$M$203,'Données de base'!$I$168:$I$203,$D44,'Données de base'!$X$168:$X$203,$I$23)</f>
        <v>0</v>
      </c>
      <c r="L44" s="654" t="s">
        <v>756</v>
      </c>
      <c r="M44" s="638">
        <f t="shared" si="5"/>
        <v>0</v>
      </c>
      <c r="N44" s="638">
        <f t="shared" si="5"/>
        <v>0</v>
      </c>
      <c r="O44" s="638">
        <f t="shared" si="5"/>
        <v>0</v>
      </c>
      <c r="P44" s="638">
        <f t="shared" si="5"/>
        <v>0</v>
      </c>
      <c r="Q44" s="638">
        <f t="shared" si="5"/>
        <v>0</v>
      </c>
      <c r="AV44" s="638"/>
    </row>
    <row r="45" spans="3:48" ht="15" customHeight="1" x14ac:dyDescent="0.2">
      <c r="D45" s="654" t="s">
        <v>756</v>
      </c>
      <c r="E45" s="638">
        <f>SUMIFS('Données de base'!$C$168:$C$203,'Données de base'!$A$168:$A$203,$D45,'Données de base'!$W$168:$W$203,$E$23)+SUMIFS('Données de base'!$M$168:$M$203,'Données de base'!$I$168:$I$203,$D45,'Données de base'!$X$168:$X$203,$E$23)</f>
        <v>0</v>
      </c>
      <c r="F45" s="638">
        <f>SUMIFS('Données de base'!$C$168:$C$203,'Données de base'!$A$168:$A$203,$D45,'Données de base'!$W$168:$W$203,$F$23)+SUMIFS('Données de base'!$M$168:$M$203,'Données de base'!$I$168:$I$203,$D45,'Données de base'!$X$168:$X$203,$F$23)</f>
        <v>0</v>
      </c>
      <c r="G45" s="638">
        <f>SUMIFS('Données de base'!$C$168:$C$203,'Données de base'!$A$168:$A$203,$D45,'Données de base'!$W$168:$W$203,$G$23)+SUMIFS('Données de base'!$M$168:$M$203,'Données de base'!$I$168:$I$203,$D45,'Données de base'!$X$168:$X$203,$G$23)</f>
        <v>0</v>
      </c>
      <c r="H45" s="638">
        <f>SUMIFS('Données de base'!$C$168:$C$203,'Données de base'!$A$168:$A$203,$D45,'Données de base'!$W$168:$W$203,$H$23)+SUMIFS('Données de base'!$M$168:$M$203,'Données de base'!$I$168:$I$203,$D45,'Données de base'!$X$168:$X$203,$H$23)</f>
        <v>0</v>
      </c>
      <c r="I45" s="638">
        <f>SUMIFS('Données de base'!$C$168:$C$203,'Données de base'!$A$168:$A$203,$D45,'Données de base'!$W$168:$W$203,$I$23)+SUMIFS('Données de base'!$M$168:$M$203,'Données de base'!$I$168:$I$203,$D45,'Données de base'!$X$168:$X$203,$I$23)</f>
        <v>0</v>
      </c>
      <c r="L45" s="654" t="s">
        <v>756</v>
      </c>
      <c r="M45" s="638">
        <f t="shared" si="5"/>
        <v>0</v>
      </c>
      <c r="N45" s="638">
        <f t="shared" si="5"/>
        <v>0</v>
      </c>
      <c r="O45" s="638">
        <f t="shared" si="5"/>
        <v>0</v>
      </c>
      <c r="P45" s="638">
        <f t="shared" si="5"/>
        <v>0</v>
      </c>
      <c r="Q45" s="638">
        <f t="shared" si="5"/>
        <v>0</v>
      </c>
      <c r="AV45" s="638"/>
    </row>
    <row r="46" spans="3:48" ht="15" customHeight="1" x14ac:dyDescent="0.2">
      <c r="D46" s="654" t="s">
        <v>756</v>
      </c>
      <c r="E46" s="638">
        <f>SUMIFS('Données de base'!$C$168:$C$203,'Données de base'!$A$168:$A$203,$D46,'Données de base'!$W$168:$W$203,$E$23)+SUMIFS('Données de base'!$M$168:$M$203,'Données de base'!$I$168:$I$203,$D46,'Données de base'!$X$168:$X$203,$E$23)</f>
        <v>0</v>
      </c>
      <c r="F46" s="638">
        <f>SUMIFS('Données de base'!$C$168:$C$203,'Données de base'!$A$168:$A$203,$D46,'Données de base'!$W$168:$W$203,$F$23)+SUMIFS('Données de base'!$M$168:$M$203,'Données de base'!$I$168:$I$203,$D46,'Données de base'!$X$168:$X$203,$F$23)</f>
        <v>0</v>
      </c>
      <c r="G46" s="638">
        <f>SUMIFS('Données de base'!$C$168:$C$203,'Données de base'!$A$168:$A$203,$D46,'Données de base'!$W$168:$W$203,$G$23)+SUMIFS('Données de base'!$M$168:$M$203,'Données de base'!$I$168:$I$203,$D46,'Données de base'!$X$168:$X$203,$G$23)</f>
        <v>0</v>
      </c>
      <c r="H46" s="638">
        <f>SUMIFS('Données de base'!$C$168:$C$203,'Données de base'!$A$168:$A$203,$D46,'Données de base'!$W$168:$W$203,$H$23)+SUMIFS('Données de base'!$M$168:$M$203,'Données de base'!$I$168:$I$203,$D46,'Données de base'!$X$168:$X$203,$H$23)</f>
        <v>0</v>
      </c>
      <c r="I46" s="638">
        <f>SUMIFS('Données de base'!$C$168:$C$203,'Données de base'!$A$168:$A$203,$D46,'Données de base'!$W$168:$W$203,$I$23)+SUMIFS('Données de base'!$M$168:$M$203,'Données de base'!$I$168:$I$203,$D46,'Données de base'!$X$168:$X$203,$I$23)</f>
        <v>0</v>
      </c>
      <c r="L46" s="654" t="s">
        <v>756</v>
      </c>
      <c r="M46" s="638">
        <f t="shared" si="5"/>
        <v>0</v>
      </c>
      <c r="N46" s="638">
        <f t="shared" si="5"/>
        <v>0</v>
      </c>
      <c r="O46" s="638">
        <f t="shared" si="5"/>
        <v>0</v>
      </c>
      <c r="P46" s="638">
        <f t="shared" si="5"/>
        <v>0</v>
      </c>
      <c r="Q46" s="638">
        <f t="shared" si="5"/>
        <v>0</v>
      </c>
      <c r="AV46" s="638"/>
    </row>
    <row r="47" spans="3:48" ht="15" customHeight="1" x14ac:dyDescent="0.2">
      <c r="D47" s="654" t="s">
        <v>756</v>
      </c>
      <c r="E47" s="638">
        <f>SUMIFS('Données de base'!$C$168:$C$203,'Données de base'!$A$168:$A$203,$D47,'Données de base'!$W$168:$W$203,$E$23)+SUMIFS('Données de base'!$M$168:$M$203,'Données de base'!$I$168:$I$203,$D47,'Données de base'!$X$168:$X$203,$E$23)</f>
        <v>0</v>
      </c>
      <c r="F47" s="638">
        <f>SUMIFS('Données de base'!$C$168:$C$203,'Données de base'!$A$168:$A$203,$D47,'Données de base'!$W$168:$W$203,$F$23)+SUMIFS('Données de base'!$M$168:$M$203,'Données de base'!$I$168:$I$203,$D47,'Données de base'!$X$168:$X$203,$F$23)</f>
        <v>0</v>
      </c>
      <c r="G47" s="638">
        <f>SUMIFS('Données de base'!$C$168:$C$203,'Données de base'!$A$168:$A$203,$D47,'Données de base'!$W$168:$W$203,$G$23)+SUMIFS('Données de base'!$M$168:$M$203,'Données de base'!$I$168:$I$203,$D47,'Données de base'!$X$168:$X$203,$G$23)</f>
        <v>0</v>
      </c>
      <c r="H47" s="638">
        <f>SUMIFS('Données de base'!$C$168:$C$203,'Données de base'!$A$168:$A$203,$D47,'Données de base'!$W$168:$W$203,$H$23)+SUMIFS('Données de base'!$M$168:$M$203,'Données de base'!$I$168:$I$203,$D47,'Données de base'!$X$168:$X$203,$H$23)</f>
        <v>0</v>
      </c>
      <c r="I47" s="638">
        <f>SUMIFS('Données de base'!$C$168:$C$203,'Données de base'!$A$168:$A$203,$D47,'Données de base'!$W$168:$W$203,$I$23)+SUMIFS('Données de base'!$M$168:$M$203,'Données de base'!$I$168:$I$203,$D47,'Données de base'!$X$168:$X$203,$I$23)</f>
        <v>0</v>
      </c>
      <c r="L47" s="654" t="s">
        <v>756</v>
      </c>
      <c r="M47" s="638">
        <f t="shared" si="5"/>
        <v>0</v>
      </c>
      <c r="N47" s="638">
        <f t="shared" si="5"/>
        <v>0</v>
      </c>
      <c r="O47" s="638">
        <f t="shared" si="5"/>
        <v>0</v>
      </c>
      <c r="P47" s="638">
        <f t="shared" si="5"/>
        <v>0</v>
      </c>
      <c r="Q47" s="638">
        <f t="shared" si="5"/>
        <v>0</v>
      </c>
      <c r="AV47" s="638"/>
    </row>
    <row r="48" spans="3:48" ht="15" customHeight="1" x14ac:dyDescent="0.2">
      <c r="D48" s="654" t="s">
        <v>756</v>
      </c>
      <c r="E48" s="638">
        <f>SUMIFS('Données de base'!$C$168:$C$203,'Données de base'!$A$168:$A$203,$D48,'Données de base'!$W$168:$W$203,$E$23)+SUMIFS('Données de base'!$M$168:$M$203,'Données de base'!$I$168:$I$203,$D48,'Données de base'!$X$168:$X$203,$E$23)</f>
        <v>0</v>
      </c>
      <c r="F48" s="638">
        <f>SUMIFS('Données de base'!$C$168:$C$203,'Données de base'!$A$168:$A$203,$D48,'Données de base'!$W$168:$W$203,$F$23)+SUMIFS('Données de base'!$M$168:$M$203,'Données de base'!$I$168:$I$203,$D48,'Données de base'!$X$168:$X$203,$F$23)</f>
        <v>0</v>
      </c>
      <c r="G48" s="638">
        <f>SUMIFS('Données de base'!$C$168:$C$203,'Données de base'!$A$168:$A$203,$D48,'Données de base'!$W$168:$W$203,$G$23)+SUMIFS('Données de base'!$M$168:$M$203,'Données de base'!$I$168:$I$203,$D48,'Données de base'!$X$168:$X$203,$G$23)</f>
        <v>0</v>
      </c>
      <c r="H48" s="638">
        <f>SUMIFS('Données de base'!$C$168:$C$203,'Données de base'!$A$168:$A$203,$D48,'Données de base'!$W$168:$W$203,$H$23)+SUMIFS('Données de base'!$M$168:$M$203,'Données de base'!$I$168:$I$203,$D48,'Données de base'!$X$168:$X$203,$H$23)</f>
        <v>0</v>
      </c>
      <c r="I48" s="638">
        <f>SUMIFS('Données de base'!$C$168:$C$203,'Données de base'!$A$168:$A$203,$D48,'Données de base'!$W$168:$W$203,$I$23)+SUMIFS('Données de base'!$M$168:$M$203,'Données de base'!$I$168:$I$203,$D48,'Données de base'!$X$168:$X$203,$I$23)</f>
        <v>0</v>
      </c>
      <c r="L48" s="654" t="s">
        <v>756</v>
      </c>
      <c r="M48" s="638">
        <f t="shared" si="5"/>
        <v>0</v>
      </c>
      <c r="N48" s="638">
        <f t="shared" si="5"/>
        <v>0</v>
      </c>
      <c r="O48" s="638">
        <f t="shared" si="5"/>
        <v>0</v>
      </c>
      <c r="P48" s="638">
        <f t="shared" si="5"/>
        <v>0</v>
      </c>
      <c r="Q48" s="638">
        <f t="shared" si="5"/>
        <v>0</v>
      </c>
      <c r="AV48" s="638"/>
    </row>
    <row r="49" spans="2:48" ht="15" customHeight="1" x14ac:dyDescent="0.2">
      <c r="D49" s="654" t="s">
        <v>756</v>
      </c>
      <c r="E49" s="638">
        <f>SUMIFS('Données de base'!$C$168:$C$203,'Données de base'!$A$168:$A$203,$D49,'Données de base'!$W$168:$W$203,$E$23)+SUMIFS('Données de base'!$M$168:$M$203,'Données de base'!$I$168:$I$203,$D49,'Données de base'!$X$168:$X$203,$E$23)</f>
        <v>0</v>
      </c>
      <c r="F49" s="638">
        <f>SUMIFS('Données de base'!$C$168:$C$203,'Données de base'!$A$168:$A$203,$D49,'Données de base'!$W$168:$W$203,$F$23)+SUMIFS('Données de base'!$M$168:$M$203,'Données de base'!$I$168:$I$203,$D49,'Données de base'!$X$168:$X$203,$F$23)</f>
        <v>0</v>
      </c>
      <c r="G49" s="638">
        <f>SUMIFS('Données de base'!$C$168:$C$203,'Données de base'!$A$168:$A$203,$D49,'Données de base'!$W$168:$W$203,$G$23)+SUMIFS('Données de base'!$M$168:$M$203,'Données de base'!$I$168:$I$203,$D49,'Données de base'!$X$168:$X$203,$G$23)</f>
        <v>0</v>
      </c>
      <c r="H49" s="638">
        <f>SUMIFS('Données de base'!$C$168:$C$203,'Données de base'!$A$168:$A$203,$D49,'Données de base'!$W$168:$W$203,$H$23)+SUMIFS('Données de base'!$M$168:$M$203,'Données de base'!$I$168:$I$203,$D49,'Données de base'!$X$168:$X$203,$H$23)</f>
        <v>0</v>
      </c>
      <c r="I49" s="638">
        <f>SUMIFS('Données de base'!$C$168:$C$203,'Données de base'!$A$168:$A$203,$D49,'Données de base'!$W$168:$W$203,$I$23)+SUMIFS('Données de base'!$M$168:$M$203,'Données de base'!$I$168:$I$203,$D49,'Données de base'!$X$168:$X$203,$I$23)</f>
        <v>0</v>
      </c>
      <c r="L49" s="654" t="s">
        <v>756</v>
      </c>
      <c r="M49" s="638">
        <f t="shared" si="5"/>
        <v>0</v>
      </c>
      <c r="N49" s="638">
        <f t="shared" si="5"/>
        <v>0</v>
      </c>
      <c r="O49" s="638">
        <f t="shared" si="5"/>
        <v>0</v>
      </c>
      <c r="P49" s="638">
        <f t="shared" si="5"/>
        <v>0</v>
      </c>
      <c r="Q49" s="638">
        <f t="shared" si="5"/>
        <v>0</v>
      </c>
      <c r="AV49" s="638"/>
    </row>
    <row r="50" spans="2:48" ht="15" customHeight="1" x14ac:dyDescent="0.2">
      <c r="D50" s="654" t="s">
        <v>756</v>
      </c>
      <c r="E50" s="638">
        <f>SUMIFS('Données de base'!$C$168:$C$203,'Données de base'!$A$168:$A$203,$D50,'Données de base'!$W$168:$W$203,$E$23)+SUMIFS('Données de base'!$M$168:$M$203,'Données de base'!$I$168:$I$203,$D50,'Données de base'!$X$168:$X$203,$E$23)</f>
        <v>0</v>
      </c>
      <c r="F50" s="638">
        <f>SUMIFS('Données de base'!$C$168:$C$203,'Données de base'!$A$168:$A$203,$D50,'Données de base'!$W$168:$W$203,$F$23)+SUMIFS('Données de base'!$M$168:$M$203,'Données de base'!$I$168:$I$203,$D50,'Données de base'!$X$168:$X$203,$F$23)</f>
        <v>0</v>
      </c>
      <c r="G50" s="638">
        <f>SUMIFS('Données de base'!$C$168:$C$203,'Données de base'!$A$168:$A$203,$D50,'Données de base'!$W$168:$W$203,$G$23)+SUMIFS('Données de base'!$M$168:$M$203,'Données de base'!$I$168:$I$203,$D50,'Données de base'!$X$168:$X$203,$G$23)</f>
        <v>0</v>
      </c>
      <c r="H50" s="638">
        <f>SUMIFS('Données de base'!$C$168:$C$203,'Données de base'!$A$168:$A$203,$D50,'Données de base'!$W$168:$W$203,$H$23)+SUMIFS('Données de base'!$M$168:$M$203,'Données de base'!$I$168:$I$203,$D50,'Données de base'!$X$168:$X$203,$H$23)</f>
        <v>0</v>
      </c>
      <c r="I50" s="638">
        <f>SUMIFS('Données de base'!$C$168:$C$203,'Données de base'!$A$168:$A$203,$D50,'Données de base'!$W$168:$W$203,$I$23)+SUMIFS('Données de base'!$M$168:$M$203,'Données de base'!$I$168:$I$203,$D50,'Données de base'!$X$168:$X$203,$I$23)</f>
        <v>0</v>
      </c>
      <c r="L50" s="654" t="s">
        <v>756</v>
      </c>
      <c r="M50" s="638">
        <f t="shared" si="5"/>
        <v>0</v>
      </c>
      <c r="N50" s="638">
        <f t="shared" si="5"/>
        <v>0</v>
      </c>
      <c r="O50" s="638">
        <f t="shared" si="5"/>
        <v>0</v>
      </c>
      <c r="P50" s="638">
        <f t="shared" si="5"/>
        <v>0</v>
      </c>
      <c r="Q50" s="638">
        <f t="shared" si="5"/>
        <v>0</v>
      </c>
      <c r="AV50" s="638"/>
    </row>
    <row r="51" spans="2:48" ht="15" customHeight="1" x14ac:dyDescent="0.2">
      <c r="D51" s="654" t="s">
        <v>756</v>
      </c>
      <c r="E51" s="638">
        <f>SUMIFS('Données de base'!$C$168:$C$203,'Données de base'!$A$168:$A$203,$D51,'Données de base'!$W$168:$W$203,$E$23)+SUMIFS('Données de base'!$M$168:$M$203,'Données de base'!$I$168:$I$203,$D51,'Données de base'!$X$168:$X$203,$E$23)</f>
        <v>0</v>
      </c>
      <c r="F51" s="638">
        <f>SUMIFS('Données de base'!$C$168:$C$203,'Données de base'!$A$168:$A$203,$D51,'Données de base'!$W$168:$W$203,$F$23)+SUMIFS('Données de base'!$M$168:$M$203,'Données de base'!$I$168:$I$203,$D51,'Données de base'!$X$168:$X$203,$F$23)</f>
        <v>0</v>
      </c>
      <c r="G51" s="638">
        <f>SUMIFS('Données de base'!$C$168:$C$203,'Données de base'!$A$168:$A$203,$D51,'Données de base'!$W$168:$W$203,$G$23)+SUMIFS('Données de base'!$M$168:$M$203,'Données de base'!$I$168:$I$203,$D51,'Données de base'!$X$168:$X$203,$G$23)</f>
        <v>0</v>
      </c>
      <c r="H51" s="638">
        <f>SUMIFS('Données de base'!$C$168:$C$203,'Données de base'!$A$168:$A$203,$D51,'Données de base'!$W$168:$W$203,$H$23)+SUMIFS('Données de base'!$M$168:$M$203,'Données de base'!$I$168:$I$203,$D51,'Données de base'!$X$168:$X$203,$H$23)</f>
        <v>0</v>
      </c>
      <c r="I51" s="638">
        <f>SUMIFS('Données de base'!$C$168:$C$203,'Données de base'!$A$168:$A$203,$D51,'Données de base'!$W$168:$W$203,$I$23)+SUMIFS('Données de base'!$M$168:$M$203,'Données de base'!$I$168:$I$203,$D51,'Données de base'!$X$168:$X$203,$I$23)</f>
        <v>0</v>
      </c>
      <c r="L51" s="654" t="s">
        <v>756</v>
      </c>
      <c r="M51" s="638">
        <f t="shared" si="5"/>
        <v>0</v>
      </c>
      <c r="N51" s="638">
        <f t="shared" si="5"/>
        <v>0</v>
      </c>
      <c r="O51" s="638">
        <f t="shared" si="5"/>
        <v>0</v>
      </c>
      <c r="P51" s="638">
        <f t="shared" si="5"/>
        <v>0</v>
      </c>
      <c r="Q51" s="638">
        <f t="shared" si="5"/>
        <v>0</v>
      </c>
      <c r="AV51" s="638"/>
    </row>
    <row r="52" spans="2:48" ht="15" customHeight="1" x14ac:dyDescent="0.2">
      <c r="D52" s="654" t="s">
        <v>756</v>
      </c>
      <c r="E52" s="638">
        <f>SUMIFS('Données de base'!$C$168:$C$203,'Données de base'!$A$168:$A$203,$D52,'Données de base'!$W$168:$W$203,$E$23)+SUMIFS('Données de base'!$M$168:$M$203,'Données de base'!$I$168:$I$203,$D52,'Données de base'!$X$168:$X$203,$E$23)</f>
        <v>0</v>
      </c>
      <c r="F52" s="638">
        <f>SUMIFS('Données de base'!$C$168:$C$203,'Données de base'!$A$168:$A$203,$D52,'Données de base'!$W$168:$W$203,$F$23)+SUMIFS('Données de base'!$M$168:$M$203,'Données de base'!$I$168:$I$203,$D52,'Données de base'!$X$168:$X$203,$F$23)</f>
        <v>0</v>
      </c>
      <c r="G52" s="638">
        <f>SUMIFS('Données de base'!$C$168:$C$203,'Données de base'!$A$168:$A$203,$D52,'Données de base'!$W$168:$W$203,$G$23)+SUMIFS('Données de base'!$M$168:$M$203,'Données de base'!$I$168:$I$203,$D52,'Données de base'!$X$168:$X$203,$G$23)</f>
        <v>0</v>
      </c>
      <c r="H52" s="638">
        <f>SUMIFS('Données de base'!$C$168:$C$203,'Données de base'!$A$168:$A$203,$D52,'Données de base'!$W$168:$W$203,$H$23)+SUMIFS('Données de base'!$M$168:$M$203,'Données de base'!$I$168:$I$203,$D52,'Données de base'!$X$168:$X$203,$H$23)</f>
        <v>0</v>
      </c>
      <c r="I52" s="638">
        <f>SUMIFS('Données de base'!$C$168:$C$203,'Données de base'!$A$168:$A$203,$D52,'Données de base'!$W$168:$W$203,$I$23)+SUMIFS('Données de base'!$M$168:$M$203,'Données de base'!$I$168:$I$203,$D52,'Données de base'!$X$168:$X$203,$I$23)</f>
        <v>0</v>
      </c>
      <c r="L52" s="654" t="s">
        <v>756</v>
      </c>
      <c r="M52" s="638">
        <f t="shared" si="5"/>
        <v>0</v>
      </c>
      <c r="N52" s="638">
        <f t="shared" si="5"/>
        <v>0</v>
      </c>
      <c r="O52" s="638">
        <f t="shared" si="5"/>
        <v>0</v>
      </c>
      <c r="P52" s="638">
        <f t="shared" si="5"/>
        <v>0</v>
      </c>
      <c r="Q52" s="638">
        <f t="shared" si="5"/>
        <v>0</v>
      </c>
      <c r="AV52" s="638"/>
    </row>
    <row r="53" spans="2:48" ht="15" customHeight="1" x14ac:dyDescent="0.2">
      <c r="D53" s="654" t="s">
        <v>756</v>
      </c>
      <c r="E53" s="638">
        <f>SUMIFS('Données de base'!$C$168:$C$203,'Données de base'!$A$168:$A$203,$D53,'Données de base'!$W$168:$W$203,$E$23)+SUMIFS('Données de base'!$M$168:$M$203,'Données de base'!$I$168:$I$203,$D53,'Données de base'!$X$168:$X$203,$E$23)</f>
        <v>0</v>
      </c>
      <c r="F53" s="638">
        <f>SUMIFS('Données de base'!$C$168:$C$203,'Données de base'!$A$168:$A$203,$D53,'Données de base'!$W$168:$W$203,$F$23)+SUMIFS('Données de base'!$M$168:$M$203,'Données de base'!$I$168:$I$203,$D53,'Données de base'!$X$168:$X$203,$F$23)</f>
        <v>0</v>
      </c>
      <c r="G53" s="638">
        <f>SUMIFS('Données de base'!$C$168:$C$203,'Données de base'!$A$168:$A$203,$D53,'Données de base'!$W$168:$W$203,$G$23)+SUMIFS('Données de base'!$M$168:$M$203,'Données de base'!$I$168:$I$203,$D53,'Données de base'!$X$168:$X$203,$G$23)</f>
        <v>0</v>
      </c>
      <c r="H53" s="638">
        <f>SUMIFS('Données de base'!$C$168:$C$203,'Données de base'!$A$168:$A$203,$D53,'Données de base'!$W$168:$W$203,$H$23)+SUMIFS('Données de base'!$M$168:$M$203,'Données de base'!$I$168:$I$203,$D53,'Données de base'!$X$168:$X$203,$H$23)</f>
        <v>0</v>
      </c>
      <c r="I53" s="638">
        <f>SUMIFS('Données de base'!$C$168:$C$203,'Données de base'!$A$168:$A$203,$D53,'Données de base'!$W$168:$W$203,$I$23)+SUMIFS('Données de base'!$M$168:$M$203,'Données de base'!$I$168:$I$203,$D53,'Données de base'!$X$168:$X$203,$I$23)</f>
        <v>0</v>
      </c>
      <c r="L53" s="654" t="s">
        <v>756</v>
      </c>
      <c r="M53" s="638">
        <f t="shared" si="5"/>
        <v>0</v>
      </c>
      <c r="N53" s="638">
        <f t="shared" si="5"/>
        <v>0</v>
      </c>
      <c r="O53" s="638">
        <f t="shared" si="5"/>
        <v>0</v>
      </c>
      <c r="P53" s="638">
        <f t="shared" si="5"/>
        <v>0</v>
      </c>
      <c r="Q53" s="638">
        <f t="shared" si="5"/>
        <v>0</v>
      </c>
      <c r="AV53" s="638"/>
    </row>
    <row r="54" spans="2:48" ht="15" customHeight="1" x14ac:dyDescent="0.2">
      <c r="D54" s="654" t="s">
        <v>756</v>
      </c>
      <c r="E54" s="638">
        <f>SUMIFS('Données de base'!$C$168:$C$203,'Données de base'!$A$168:$A$203,$D54,'Données de base'!$W$168:$W$203,$E$23)+SUMIFS('Données de base'!$M$168:$M$203,'Données de base'!$I$168:$I$203,$D54,'Données de base'!$X$168:$X$203,$E$23)</f>
        <v>0</v>
      </c>
      <c r="F54" s="638">
        <f>SUMIFS('Données de base'!$C$168:$C$203,'Données de base'!$A$168:$A$203,$D54,'Données de base'!$W$168:$W$203,$F$23)+SUMIFS('Données de base'!$M$168:$M$203,'Données de base'!$I$168:$I$203,$D54,'Données de base'!$X$168:$X$203,$F$23)</f>
        <v>0</v>
      </c>
      <c r="G54" s="638">
        <f>SUMIFS('Données de base'!$C$168:$C$203,'Données de base'!$A$168:$A$203,$D54,'Données de base'!$W$168:$W$203,$G$23)+SUMIFS('Données de base'!$M$168:$M$203,'Données de base'!$I$168:$I$203,$D54,'Données de base'!$X$168:$X$203,$G$23)</f>
        <v>0</v>
      </c>
      <c r="H54" s="638">
        <f>SUMIFS('Données de base'!$C$168:$C$203,'Données de base'!$A$168:$A$203,$D54,'Données de base'!$W$168:$W$203,$H$23)+SUMIFS('Données de base'!$M$168:$M$203,'Données de base'!$I$168:$I$203,$D54,'Données de base'!$X$168:$X$203,$H$23)</f>
        <v>0</v>
      </c>
      <c r="I54" s="638">
        <f>SUMIFS('Données de base'!$C$168:$C$203,'Données de base'!$A$168:$A$203,$D54,'Données de base'!$W$168:$W$203,$I$23)+SUMIFS('Données de base'!$M$168:$M$203,'Données de base'!$I$168:$I$203,$D54,'Données de base'!$X$168:$X$203,$I$23)</f>
        <v>0</v>
      </c>
      <c r="L54" s="654" t="s">
        <v>756</v>
      </c>
      <c r="M54" s="638">
        <f t="shared" si="5"/>
        <v>0</v>
      </c>
      <c r="N54" s="638">
        <f t="shared" si="5"/>
        <v>0</v>
      </c>
      <c r="O54" s="638">
        <f t="shared" si="5"/>
        <v>0</v>
      </c>
      <c r="P54" s="638">
        <f t="shared" si="5"/>
        <v>0</v>
      </c>
      <c r="Q54" s="638">
        <f t="shared" si="5"/>
        <v>0</v>
      </c>
      <c r="AV54" s="638"/>
    </row>
    <row r="55" spans="2:48" ht="15" customHeight="1" x14ac:dyDescent="0.2">
      <c r="D55" s="654" t="s">
        <v>756</v>
      </c>
      <c r="E55" s="638">
        <f>SUMIFS('Données de base'!$C$168:$C$203,'Données de base'!$A$168:$A$203,$D55,'Données de base'!$W$168:$W$203,$E$23)+SUMIFS('Données de base'!$M$168:$M$203,'Données de base'!$I$168:$I$203,$D55,'Données de base'!$X$168:$X$203,$E$23)</f>
        <v>0</v>
      </c>
      <c r="F55" s="638">
        <f>SUMIFS('Données de base'!$C$168:$C$203,'Données de base'!$A$168:$A$203,$D55,'Données de base'!$W$168:$W$203,$F$23)+SUMIFS('Données de base'!$M$168:$M$203,'Données de base'!$I$168:$I$203,$D55,'Données de base'!$X$168:$X$203,$F$23)</f>
        <v>0</v>
      </c>
      <c r="G55" s="638">
        <f>SUMIFS('Données de base'!$C$168:$C$203,'Données de base'!$A$168:$A$203,$D55,'Données de base'!$W$168:$W$203,$G$23)+SUMIFS('Données de base'!$M$168:$M$203,'Données de base'!$I$168:$I$203,$D55,'Données de base'!$X$168:$X$203,$G$23)</f>
        <v>0</v>
      </c>
      <c r="H55" s="638">
        <f>SUMIFS('Données de base'!$C$168:$C$203,'Données de base'!$A$168:$A$203,$D55,'Données de base'!$W$168:$W$203,$H$23)+SUMIFS('Données de base'!$M$168:$M$203,'Données de base'!$I$168:$I$203,$D55,'Données de base'!$X$168:$X$203,$H$23)</f>
        <v>0</v>
      </c>
      <c r="I55" s="638">
        <f>SUMIFS('Données de base'!$C$168:$C$203,'Données de base'!$A$168:$A$203,$D55,'Données de base'!$W$168:$W$203,$I$23)+SUMIFS('Données de base'!$M$168:$M$203,'Données de base'!$I$168:$I$203,$D55,'Données de base'!$X$168:$X$203,$I$23)</f>
        <v>0</v>
      </c>
      <c r="L55" s="654" t="s">
        <v>756</v>
      </c>
      <c r="M55" s="638">
        <f t="shared" si="5"/>
        <v>0</v>
      </c>
      <c r="N55" s="638">
        <f t="shared" si="5"/>
        <v>0</v>
      </c>
      <c r="O55" s="638">
        <f t="shared" si="5"/>
        <v>0</v>
      </c>
      <c r="P55" s="638">
        <f t="shared" si="5"/>
        <v>0</v>
      </c>
      <c r="Q55" s="638">
        <f t="shared" si="5"/>
        <v>0</v>
      </c>
      <c r="AV55" s="638"/>
    </row>
    <row r="56" spans="2:48" ht="15" customHeight="1" x14ac:dyDescent="0.2">
      <c r="D56" s="654" t="s">
        <v>756</v>
      </c>
      <c r="E56" s="638">
        <f>SUMIFS('Données de base'!$C$168:$C$203,'Données de base'!$A$168:$A$203,$D56,'Données de base'!$W$168:$W$203,$E$23)+SUMIFS('Données de base'!$M$168:$M$203,'Données de base'!$I$168:$I$203,$D56,'Données de base'!$X$168:$X$203,$E$23)</f>
        <v>0</v>
      </c>
      <c r="F56" s="638">
        <f>SUMIFS('Données de base'!$C$168:$C$203,'Données de base'!$A$168:$A$203,$D56,'Données de base'!$W$168:$W$203,$F$23)+SUMIFS('Données de base'!$M$168:$M$203,'Données de base'!$I$168:$I$203,$D56,'Données de base'!$X$168:$X$203,$F$23)</f>
        <v>0</v>
      </c>
      <c r="G56" s="638">
        <f>SUMIFS('Données de base'!$C$168:$C$203,'Données de base'!$A$168:$A$203,$D56,'Données de base'!$W$168:$W$203,$G$23)+SUMIFS('Données de base'!$M$168:$M$203,'Données de base'!$I$168:$I$203,$D56,'Données de base'!$X$168:$X$203,$G$23)</f>
        <v>0</v>
      </c>
      <c r="H56" s="638">
        <f>SUMIFS('Données de base'!$C$168:$C$203,'Données de base'!$A$168:$A$203,$D56,'Données de base'!$W$168:$W$203,$H$23)+SUMIFS('Données de base'!$M$168:$M$203,'Données de base'!$I$168:$I$203,$D56,'Données de base'!$X$168:$X$203,$H$23)</f>
        <v>0</v>
      </c>
      <c r="I56" s="638">
        <f>SUMIFS('Données de base'!$C$168:$C$203,'Données de base'!$A$168:$A$203,$D56,'Données de base'!$W$168:$W$203,$I$23)+SUMIFS('Données de base'!$M$168:$M$203,'Données de base'!$I$168:$I$203,$D56,'Données de base'!$X$168:$X$203,$I$23)</f>
        <v>0</v>
      </c>
      <c r="L56" s="654" t="s">
        <v>756</v>
      </c>
      <c r="M56" s="638">
        <f t="shared" si="5"/>
        <v>0</v>
      </c>
      <c r="N56" s="638">
        <f t="shared" si="5"/>
        <v>0</v>
      </c>
      <c r="O56" s="638">
        <f t="shared" si="5"/>
        <v>0</v>
      </c>
      <c r="P56" s="638">
        <f t="shared" si="5"/>
        <v>0</v>
      </c>
      <c r="Q56" s="638">
        <f t="shared" si="5"/>
        <v>0</v>
      </c>
      <c r="AV56" s="638"/>
    </row>
    <row r="57" spans="2:48" ht="15" customHeight="1" x14ac:dyDescent="0.2">
      <c r="D57" s="654" t="s">
        <v>756</v>
      </c>
      <c r="E57" s="638">
        <f>SUMIFS('Données de base'!$C$168:$C$203,'Données de base'!$A$168:$A$203,$D57,'Données de base'!$W$168:$W$203,$E$23)+SUMIFS('Données de base'!$M$168:$M$203,'Données de base'!$I$168:$I$203,$D57,'Données de base'!$X$168:$X$203,$E$23)</f>
        <v>0</v>
      </c>
      <c r="F57" s="638">
        <f>SUMIFS('Données de base'!$C$168:$C$203,'Données de base'!$A$168:$A$203,$D57,'Données de base'!$W$168:$W$203,$F$23)+SUMIFS('Données de base'!$M$168:$M$203,'Données de base'!$I$168:$I$203,$D57,'Données de base'!$X$168:$X$203,$F$23)</f>
        <v>0</v>
      </c>
      <c r="G57" s="638">
        <f>SUMIFS('Données de base'!$C$168:$C$203,'Données de base'!$A$168:$A$203,$D57,'Données de base'!$W$168:$W$203,$G$23)+SUMIFS('Données de base'!$M$168:$M$203,'Données de base'!$I$168:$I$203,$D57,'Données de base'!$X$168:$X$203,$G$23)</f>
        <v>0</v>
      </c>
      <c r="H57" s="638">
        <f>SUMIFS('Données de base'!$C$168:$C$203,'Données de base'!$A$168:$A$203,$D57,'Données de base'!$W$168:$W$203,$H$23)+SUMIFS('Données de base'!$M$168:$M$203,'Données de base'!$I$168:$I$203,$D57,'Données de base'!$X$168:$X$203,$H$23)</f>
        <v>0</v>
      </c>
      <c r="I57" s="638">
        <f>SUMIFS('Données de base'!$C$168:$C$203,'Données de base'!$A$168:$A$203,$D57,'Données de base'!$W$168:$W$203,$I$23)+SUMIFS('Données de base'!$M$168:$M$203,'Données de base'!$I$168:$I$203,$D57,'Données de base'!$X$168:$X$203,$I$23)</f>
        <v>0</v>
      </c>
      <c r="L57" s="654" t="s">
        <v>756</v>
      </c>
      <c r="M57" s="638">
        <f t="shared" si="5"/>
        <v>0</v>
      </c>
      <c r="N57" s="638">
        <f t="shared" si="5"/>
        <v>0</v>
      </c>
      <c r="O57" s="638">
        <f t="shared" si="5"/>
        <v>0</v>
      </c>
      <c r="P57" s="638">
        <f t="shared" si="5"/>
        <v>0</v>
      </c>
      <c r="Q57" s="638">
        <f t="shared" si="5"/>
        <v>0</v>
      </c>
      <c r="AV57" s="638"/>
    </row>
    <row r="58" spans="2:48" ht="15" customHeight="1" x14ac:dyDescent="0.2">
      <c r="D58" s="654" t="s">
        <v>756</v>
      </c>
      <c r="E58" s="638">
        <f>SUMIFS('Données de base'!$C$168:$C$203,'Données de base'!$A$168:$A$203,$D58,'Données de base'!$W$168:$W$203,$E$23)+SUMIFS('Données de base'!$M$168:$M$203,'Données de base'!$I$168:$I$203,$D58,'Données de base'!$X$168:$X$203,$E$23)</f>
        <v>0</v>
      </c>
      <c r="F58" s="638">
        <f>SUMIFS('Données de base'!$C$168:$C$203,'Données de base'!$A$168:$A$203,$D58,'Données de base'!$W$168:$W$203,$F$23)+SUMIFS('Données de base'!$M$168:$M$203,'Données de base'!$I$168:$I$203,$D58,'Données de base'!$X$168:$X$203,$F$23)</f>
        <v>0</v>
      </c>
      <c r="G58" s="638">
        <f>SUMIFS('Données de base'!$C$168:$C$203,'Données de base'!$A$168:$A$203,$D58,'Données de base'!$W$168:$W$203,$G$23)+SUMIFS('Données de base'!$M$168:$M$203,'Données de base'!$I$168:$I$203,$D58,'Données de base'!$X$168:$X$203,$G$23)</f>
        <v>0</v>
      </c>
      <c r="H58" s="638">
        <f>SUMIFS('Données de base'!$C$168:$C$203,'Données de base'!$A$168:$A$203,$D58,'Données de base'!$W$168:$W$203,$H$23)+SUMIFS('Données de base'!$M$168:$M$203,'Données de base'!$I$168:$I$203,$D58,'Données de base'!$X$168:$X$203,$H$23)</f>
        <v>0</v>
      </c>
      <c r="I58" s="638">
        <f>SUMIFS('Données de base'!$C$168:$C$203,'Données de base'!$A$168:$A$203,$D58,'Données de base'!$W$168:$W$203,$I$23)+SUMIFS('Données de base'!$M$168:$M$203,'Données de base'!$I$168:$I$203,$D58,'Données de base'!$X$168:$X$203,$I$23)</f>
        <v>0</v>
      </c>
      <c r="L58" s="654" t="s">
        <v>756</v>
      </c>
      <c r="M58" s="638">
        <f t="shared" si="5"/>
        <v>0</v>
      </c>
      <c r="N58" s="638">
        <f t="shared" si="5"/>
        <v>0</v>
      </c>
      <c r="O58" s="638">
        <f t="shared" si="5"/>
        <v>0</v>
      </c>
      <c r="P58" s="638">
        <f t="shared" si="5"/>
        <v>0</v>
      </c>
      <c r="Q58" s="638">
        <f t="shared" si="5"/>
        <v>0</v>
      </c>
      <c r="AV58" s="638"/>
    </row>
    <row r="59" spans="2:48" ht="15" customHeight="1" x14ac:dyDescent="0.2">
      <c r="D59" s="654" t="s">
        <v>756</v>
      </c>
      <c r="E59" s="638">
        <f>SUMIFS('Données de base'!$C$168:$C$203,'Données de base'!$A$168:$A$203,$D59,'Données de base'!$W$168:$W$203,$E$23)+SUMIFS('Données de base'!$M$168:$M$203,'Données de base'!$I$168:$I$203,$D59,'Données de base'!$X$168:$X$203,$E$23)</f>
        <v>0</v>
      </c>
      <c r="F59" s="638">
        <f>SUMIFS('Données de base'!$C$168:$C$203,'Données de base'!$A$168:$A$203,$D59,'Données de base'!$W$168:$W$203,$F$23)+SUMIFS('Données de base'!$M$168:$M$203,'Données de base'!$I$168:$I$203,$D59,'Données de base'!$X$168:$X$203,$F$23)</f>
        <v>0</v>
      </c>
      <c r="G59" s="638">
        <f>SUMIFS('Données de base'!$C$168:$C$203,'Données de base'!$A$168:$A$203,$D59,'Données de base'!$W$168:$W$203,$G$23)+SUMIFS('Données de base'!$M$168:$M$203,'Données de base'!$I$168:$I$203,$D59,'Données de base'!$X$168:$X$203,$G$23)</f>
        <v>0</v>
      </c>
      <c r="H59" s="638">
        <f>SUMIFS('Données de base'!$C$168:$C$203,'Données de base'!$A$168:$A$203,$D59,'Données de base'!$W$168:$W$203,$H$23)+SUMIFS('Données de base'!$M$168:$M$203,'Données de base'!$I$168:$I$203,$D59,'Données de base'!$X$168:$X$203,$H$23)</f>
        <v>0</v>
      </c>
      <c r="I59" s="638">
        <f>SUMIFS('Données de base'!$C$168:$C$203,'Données de base'!$A$168:$A$203,$D59,'Données de base'!$W$168:$W$203,$I$23)+SUMIFS('Données de base'!$M$168:$M$203,'Données de base'!$I$168:$I$203,$D59,'Données de base'!$X$168:$X$203,$I$23)</f>
        <v>0</v>
      </c>
      <c r="L59" s="654" t="s">
        <v>756</v>
      </c>
      <c r="M59" s="638">
        <f t="shared" si="5"/>
        <v>0</v>
      </c>
      <c r="N59" s="638">
        <f t="shared" si="5"/>
        <v>0</v>
      </c>
      <c r="O59" s="638">
        <f t="shared" si="5"/>
        <v>0</v>
      </c>
      <c r="P59" s="638">
        <f t="shared" si="5"/>
        <v>0</v>
      </c>
      <c r="Q59" s="638">
        <f t="shared" si="5"/>
        <v>0</v>
      </c>
      <c r="AV59" s="638"/>
    </row>
    <row r="60" spans="2:48" ht="15" customHeight="1" x14ac:dyDescent="0.2">
      <c r="D60" s="654" t="s">
        <v>756</v>
      </c>
      <c r="E60" s="638">
        <f>SUMIFS('Données de base'!$C$168:$C$203,'Données de base'!$A$168:$A$203,$D60,'Données de base'!$W$168:$W$203,$E$23)+SUMIFS('Données de base'!$M$168:$M$203,'Données de base'!$I$168:$I$203,$D60,'Données de base'!$X$168:$X$203,$E$23)</f>
        <v>0</v>
      </c>
      <c r="F60" s="638">
        <f>SUMIFS('Données de base'!$C$168:$C$203,'Données de base'!$A$168:$A$203,$D60,'Données de base'!$W$168:$W$203,$F$23)+SUMIFS('Données de base'!$M$168:$M$203,'Données de base'!$I$168:$I$203,$D60,'Données de base'!$X$168:$X$203,$F$23)</f>
        <v>0</v>
      </c>
      <c r="G60" s="638">
        <f>SUMIFS('Données de base'!$C$168:$C$203,'Données de base'!$A$168:$A$203,$D60,'Données de base'!$W$168:$W$203,$G$23)+SUMIFS('Données de base'!$M$168:$M$203,'Données de base'!$I$168:$I$203,$D60,'Données de base'!$X$168:$X$203,$G$23)</f>
        <v>0</v>
      </c>
      <c r="H60" s="638">
        <f>SUMIFS('Données de base'!$C$168:$C$203,'Données de base'!$A$168:$A$203,$D60,'Données de base'!$W$168:$W$203,$H$23)+SUMIFS('Données de base'!$M$168:$M$203,'Données de base'!$I$168:$I$203,$D60,'Données de base'!$X$168:$X$203,$H$23)</f>
        <v>0</v>
      </c>
      <c r="I60" s="638">
        <f>SUMIFS('Données de base'!$C$168:$C$203,'Données de base'!$A$168:$A$203,$D60,'Données de base'!$W$168:$W$203,$I$23)+SUMIFS('Données de base'!$M$168:$M$203,'Données de base'!$I$168:$I$203,$D60,'Données de base'!$X$168:$X$203,$I$23)</f>
        <v>0</v>
      </c>
      <c r="L60" s="654" t="s">
        <v>756</v>
      </c>
      <c r="M60" s="638">
        <f t="shared" si="5"/>
        <v>0</v>
      </c>
      <c r="N60" s="638">
        <f t="shared" si="5"/>
        <v>0</v>
      </c>
      <c r="O60" s="638">
        <f t="shared" si="5"/>
        <v>0</v>
      </c>
      <c r="P60" s="638">
        <f t="shared" si="5"/>
        <v>0</v>
      </c>
      <c r="Q60" s="638">
        <f t="shared" si="5"/>
        <v>0</v>
      </c>
      <c r="AV60" s="638"/>
    </row>
    <row r="61" spans="2:48" ht="15" customHeight="1" x14ac:dyDescent="0.2">
      <c r="D61" s="654" t="s">
        <v>756</v>
      </c>
      <c r="E61" s="638">
        <f>SUMIFS('Données de base'!$C$168:$C$203,'Données de base'!$A$168:$A$203,$D61,'Données de base'!$W$168:$W$203,$E$23)+SUMIFS('Données de base'!$M$168:$M$203,'Données de base'!$I$168:$I$203,$D61,'Données de base'!$X$168:$X$203,$E$23)</f>
        <v>0</v>
      </c>
      <c r="F61" s="638">
        <f>SUMIFS('Données de base'!$C$168:$C$203,'Données de base'!$A$168:$A$203,$D61,'Données de base'!$W$168:$W$203,$F$23)+SUMIFS('Données de base'!$M$168:$M$203,'Données de base'!$I$168:$I$203,$D61,'Données de base'!$X$168:$X$203,$F$23)</f>
        <v>0</v>
      </c>
      <c r="G61" s="638">
        <f>SUMIFS('Données de base'!$C$168:$C$203,'Données de base'!$A$168:$A$203,$D61,'Données de base'!$W$168:$W$203,$G$23)+SUMIFS('Données de base'!$M$168:$M$203,'Données de base'!$I$168:$I$203,$D61,'Données de base'!$X$168:$X$203,$G$23)</f>
        <v>0</v>
      </c>
      <c r="H61" s="638">
        <f>SUMIFS('Données de base'!$C$168:$C$203,'Données de base'!$A$168:$A$203,$D61,'Données de base'!$W$168:$W$203,$H$23)+SUMIFS('Données de base'!$M$168:$M$203,'Données de base'!$I$168:$I$203,$D61,'Données de base'!$X$168:$X$203,$H$23)</f>
        <v>0</v>
      </c>
      <c r="I61" s="638">
        <f>SUMIFS('Données de base'!$C$168:$C$203,'Données de base'!$A$168:$A$203,$D61,'Données de base'!$W$168:$W$203,$I$23)+SUMIFS('Données de base'!$M$168:$M$203,'Données de base'!$I$168:$I$203,$D61,'Données de base'!$X$168:$X$203,$I$23)</f>
        <v>0</v>
      </c>
      <c r="L61" s="654" t="s">
        <v>756</v>
      </c>
      <c r="M61" s="638">
        <f t="shared" si="5"/>
        <v>0</v>
      </c>
      <c r="N61" s="638">
        <f t="shared" si="5"/>
        <v>0</v>
      </c>
      <c r="O61" s="638">
        <f t="shared" si="5"/>
        <v>0</v>
      </c>
      <c r="P61" s="638">
        <f t="shared" si="5"/>
        <v>0</v>
      </c>
      <c r="Q61" s="638">
        <f t="shared" si="5"/>
        <v>0</v>
      </c>
      <c r="AV61" s="638"/>
    </row>
    <row r="62" spans="2:48" ht="15" customHeight="1" x14ac:dyDescent="0.2">
      <c r="D62" s="643"/>
      <c r="E62" s="640">
        <f>SUM(E24:E61)</f>
        <v>32</v>
      </c>
      <c r="F62" s="640">
        <f>SUM(F24:F61)</f>
        <v>27</v>
      </c>
      <c r="G62" s="640">
        <f>SUM(G24:G61)</f>
        <v>16</v>
      </c>
      <c r="H62" s="640">
        <f>SUM(H24:H61)</f>
        <v>13</v>
      </c>
      <c r="I62" s="640">
        <f>SUM(I24:I61)</f>
        <v>13</v>
      </c>
      <c r="K62" s="638"/>
      <c r="M62" s="640">
        <f>SUM(M24:M61)</f>
        <v>32</v>
      </c>
      <c r="N62" s="640">
        <f>SUM(N24:N61)</f>
        <v>27</v>
      </c>
      <c r="O62" s="640">
        <f>SUM(O24:O61)</f>
        <v>16</v>
      </c>
      <c r="P62" s="640">
        <f>SUM(P24:P61)</f>
        <v>13</v>
      </c>
      <c r="Q62" s="640">
        <f>SUM(Q24:Q61)</f>
        <v>13</v>
      </c>
      <c r="AH62" s="643"/>
      <c r="AI62" s="640"/>
      <c r="AJ62" s="640"/>
      <c r="AK62" s="640"/>
      <c r="AL62" s="640"/>
      <c r="AM62" s="640"/>
      <c r="AN62" s="638"/>
    </row>
    <row r="63" spans="2:48" ht="28.5" customHeight="1" x14ac:dyDescent="0.2">
      <c r="B63" s="829" t="s">
        <v>801</v>
      </c>
      <c r="C63" s="829"/>
      <c r="D63" s="829"/>
      <c r="E63" s="829"/>
      <c r="F63" s="829"/>
      <c r="G63" s="829"/>
      <c r="H63" s="829"/>
      <c r="I63" s="829"/>
      <c r="J63" s="829"/>
      <c r="K63" s="829"/>
      <c r="L63" s="829"/>
      <c r="M63" s="829"/>
      <c r="N63" s="829"/>
      <c r="O63" s="829"/>
      <c r="P63" s="829"/>
      <c r="Q63" s="829"/>
      <c r="R63" s="829"/>
      <c r="S63" s="829" t="s">
        <v>801</v>
      </c>
      <c r="T63" s="829"/>
      <c r="U63" s="829"/>
      <c r="V63" s="829"/>
      <c r="W63" s="829"/>
      <c r="X63" s="829"/>
      <c r="Y63" s="829"/>
      <c r="Z63" s="829"/>
      <c r="AA63" s="829"/>
      <c r="AB63" s="829"/>
      <c r="AC63" s="829"/>
      <c r="AD63" s="829"/>
      <c r="AE63" s="829"/>
      <c r="AF63" s="829"/>
      <c r="AG63" s="829"/>
      <c r="AH63" s="829"/>
      <c r="AI63" s="829"/>
      <c r="AJ63" s="640"/>
      <c r="AK63" s="640"/>
      <c r="AL63" s="640"/>
      <c r="AM63" s="640"/>
      <c r="AN63" s="638"/>
    </row>
    <row r="64" spans="2:48" ht="15" customHeight="1" x14ac:dyDescent="0.2">
      <c r="D64" s="643"/>
      <c r="E64" s="643"/>
      <c r="F64" s="643"/>
      <c r="G64" s="643"/>
      <c r="H64" s="643"/>
    </row>
    <row r="65" spans="4:20" ht="15" customHeight="1" x14ac:dyDescent="0.2">
      <c r="D65" s="644" t="s">
        <v>702</v>
      </c>
      <c r="E65" s="636"/>
      <c r="L65" s="644" t="s">
        <v>703</v>
      </c>
    </row>
    <row r="66" spans="4:20" ht="24" customHeight="1" x14ac:dyDescent="0.2">
      <c r="D66" s="638"/>
      <c r="E66" s="645" t="str">
        <f>" Du démarrage au "&amp;'Données de base'!$Z$25</f>
        <v xml:space="preserve"> Du démarrage au 6/2018</v>
      </c>
      <c r="F66" s="645" t="str">
        <f>"du "&amp;'Données de base'!$AA$25&amp;" au "&amp;'Données de base'!$AL$25</f>
        <v>du 7/2018 au 6/2019</v>
      </c>
      <c r="G66" s="645" t="str">
        <f>"du "&amp;'Données de base'!$AM$25&amp;" au "&amp;'Données de base'!$AX$25</f>
        <v>du 7/2019 au 6/2020</v>
      </c>
      <c r="H66" s="645" t="str">
        <f>"du "&amp;'Données de base'!$AY$25&amp;" au "&amp;'Données de base'!$BJ$25</f>
        <v>du 7/2020 au 6/2021</v>
      </c>
      <c r="I66" s="645" t="str">
        <f>"du "&amp;'Données de base'!$BK$25&amp;" au "&amp;'Données de base'!$O$17</f>
        <v>du 7/2021 au 6/2022</v>
      </c>
      <c r="M66" s="646" t="str">
        <f>" From start to "&amp;'Données de base'!$Z$25</f>
        <v xml:space="preserve"> From start to 6/2018</v>
      </c>
      <c r="N66" s="647" t="str">
        <f>"From "&amp;'Données de base'!$AA$25&amp;" to "&amp;'Données de base'!$AL$25</f>
        <v>From 7/2018 to 6/2019</v>
      </c>
      <c r="O66" s="647" t="str">
        <f>"From "&amp;'Données de base'!$AM$25&amp;" to "&amp;'Données de base'!$AX$25</f>
        <v>From 7/2019 to 6/2020</v>
      </c>
      <c r="P66" s="647" t="str">
        <f>"From "&amp;'Données de base'!$AY$25&amp;" to "&amp;'Données de base'!$BJ$25</f>
        <v>From 7/2020 to 6/2021</v>
      </c>
      <c r="Q66" s="648" t="str">
        <f>"From "&amp;'Données de base'!$BK$25&amp;" to "&amp;'Données de base'!$O$17</f>
        <v>From 7/2021 to 6/2022</v>
      </c>
    </row>
    <row r="67" spans="4:20" ht="24" customHeight="1" x14ac:dyDescent="0.2">
      <c r="D67" s="649"/>
      <c r="E67" s="650" t="s">
        <v>780</v>
      </c>
      <c r="F67" s="650" t="s">
        <v>777</v>
      </c>
      <c r="G67" s="650" t="s">
        <v>778</v>
      </c>
      <c r="H67" s="650" t="s">
        <v>779</v>
      </c>
      <c r="I67" s="650" t="s">
        <v>781</v>
      </c>
      <c r="L67" s="649"/>
      <c r="M67" s="651" t="s">
        <v>787</v>
      </c>
      <c r="N67" s="651" t="s">
        <v>788</v>
      </c>
      <c r="O67" s="651" t="s">
        <v>789</v>
      </c>
      <c r="P67" s="651" t="s">
        <v>790</v>
      </c>
      <c r="Q67" s="651" t="s">
        <v>791</v>
      </c>
      <c r="T67" s="639"/>
    </row>
    <row r="68" spans="4:20" ht="15" customHeight="1" x14ac:dyDescent="0.2">
      <c r="D68" s="655" t="str">
        <f t="shared" ref="D68:D105" si="6">IF(D24="","",D24)</f>
        <v>CTO</v>
      </c>
      <c r="E68" s="638">
        <f t="shared" ref="E68:E105" si="7">SUM(E24)</f>
        <v>1</v>
      </c>
      <c r="F68" s="638">
        <f t="shared" ref="F68:F105" si="8">SUM(E24:F24)</f>
        <v>1</v>
      </c>
      <c r="G68" s="638">
        <f t="shared" ref="G68:G105" si="9">SUM(E24:G24)</f>
        <v>1</v>
      </c>
      <c r="H68" s="638">
        <f t="shared" ref="H68:H105" si="10">SUM(E24:H24)</f>
        <v>1</v>
      </c>
      <c r="I68" s="638">
        <f t="shared" ref="I68:I105" si="11">SUM(E24:I24)</f>
        <v>1</v>
      </c>
      <c r="L68" s="655" t="str">
        <f t="shared" ref="L68:L105" si="12">IF(L24="","",L24)</f>
        <v>…</v>
      </c>
      <c r="M68" s="638">
        <f t="shared" ref="M68:Q83" si="13">E68</f>
        <v>1</v>
      </c>
      <c r="N68" s="638">
        <f t="shared" si="13"/>
        <v>1</v>
      </c>
      <c r="O68" s="638">
        <f t="shared" si="13"/>
        <v>1</v>
      </c>
      <c r="P68" s="638">
        <f t="shared" si="13"/>
        <v>1</v>
      </c>
      <c r="Q68" s="638">
        <f t="shared" si="13"/>
        <v>1</v>
      </c>
      <c r="T68" s="655"/>
    </row>
    <row r="69" spans="4:20" ht="15" customHeight="1" x14ac:dyDescent="0.2">
      <c r="D69" s="655" t="str">
        <f t="shared" si="6"/>
        <v>Développeur R&amp;D</v>
      </c>
      <c r="E69" s="638">
        <f t="shared" si="7"/>
        <v>13</v>
      </c>
      <c r="F69" s="638">
        <f t="shared" si="8"/>
        <v>21</v>
      </c>
      <c r="G69" s="638">
        <f t="shared" si="9"/>
        <v>25</v>
      </c>
      <c r="H69" s="638">
        <f t="shared" si="10"/>
        <v>29</v>
      </c>
      <c r="I69" s="638">
        <f t="shared" si="11"/>
        <v>33</v>
      </c>
      <c r="L69" s="655" t="str">
        <f t="shared" si="12"/>
        <v>…</v>
      </c>
      <c r="M69" s="638">
        <f t="shared" si="13"/>
        <v>13</v>
      </c>
      <c r="N69" s="638">
        <f t="shared" si="13"/>
        <v>21</v>
      </c>
      <c r="O69" s="638">
        <f t="shared" si="13"/>
        <v>25</v>
      </c>
      <c r="P69" s="638">
        <f t="shared" si="13"/>
        <v>29</v>
      </c>
      <c r="Q69" s="638">
        <f t="shared" si="13"/>
        <v>33</v>
      </c>
      <c r="T69" s="656" t="s">
        <v>701</v>
      </c>
    </row>
    <row r="70" spans="4:20" ht="15" customHeight="1" x14ac:dyDescent="0.2">
      <c r="D70" s="655" t="str">
        <f t="shared" si="6"/>
        <v>Développeur Services</v>
      </c>
      <c r="E70" s="638">
        <f t="shared" si="7"/>
        <v>6</v>
      </c>
      <c r="F70" s="638">
        <f t="shared" si="8"/>
        <v>10</v>
      </c>
      <c r="G70" s="638">
        <f t="shared" si="9"/>
        <v>10</v>
      </c>
      <c r="H70" s="638">
        <f t="shared" si="10"/>
        <v>10</v>
      </c>
      <c r="I70" s="638">
        <f t="shared" si="11"/>
        <v>10</v>
      </c>
      <c r="L70" s="655" t="str">
        <f t="shared" si="12"/>
        <v>…</v>
      </c>
      <c r="M70" s="638">
        <f t="shared" si="13"/>
        <v>6</v>
      </c>
      <c r="N70" s="638">
        <f t="shared" si="13"/>
        <v>10</v>
      </c>
      <c r="O70" s="638">
        <f t="shared" si="13"/>
        <v>10</v>
      </c>
      <c r="P70" s="638">
        <f t="shared" si="13"/>
        <v>10</v>
      </c>
      <c r="Q70" s="638">
        <f t="shared" si="13"/>
        <v>10</v>
      </c>
      <c r="T70" s="655"/>
    </row>
    <row r="71" spans="4:20" ht="15" customHeight="1" x14ac:dyDescent="0.2">
      <c r="D71" s="655" t="str">
        <f t="shared" si="6"/>
        <v>Graphiste</v>
      </c>
      <c r="E71" s="638">
        <f t="shared" si="7"/>
        <v>1</v>
      </c>
      <c r="F71" s="638">
        <f t="shared" si="8"/>
        <v>1</v>
      </c>
      <c r="G71" s="638">
        <f t="shared" si="9"/>
        <v>1</v>
      </c>
      <c r="H71" s="638">
        <f t="shared" si="10"/>
        <v>1</v>
      </c>
      <c r="I71" s="638">
        <f t="shared" si="11"/>
        <v>1</v>
      </c>
      <c r="L71" s="655" t="str">
        <f t="shared" si="12"/>
        <v>…</v>
      </c>
      <c r="M71" s="638">
        <f t="shared" si="13"/>
        <v>1</v>
      </c>
      <c r="N71" s="638">
        <f t="shared" si="13"/>
        <v>1</v>
      </c>
      <c r="O71" s="638">
        <f t="shared" si="13"/>
        <v>1</v>
      </c>
      <c r="P71" s="638">
        <f t="shared" si="13"/>
        <v>1</v>
      </c>
      <c r="Q71" s="638">
        <f t="shared" si="13"/>
        <v>1</v>
      </c>
      <c r="T71" s="655"/>
    </row>
    <row r="72" spans="4:20" ht="15" customHeight="1" x14ac:dyDescent="0.2">
      <c r="D72" s="655" t="str">
        <f t="shared" si="6"/>
        <v>Directeur Commercial</v>
      </c>
      <c r="E72" s="638">
        <f t="shared" si="7"/>
        <v>2</v>
      </c>
      <c r="F72" s="638">
        <f t="shared" si="8"/>
        <v>4</v>
      </c>
      <c r="G72" s="638">
        <f t="shared" si="9"/>
        <v>4</v>
      </c>
      <c r="H72" s="638">
        <f t="shared" si="10"/>
        <v>4</v>
      </c>
      <c r="I72" s="638">
        <f t="shared" si="11"/>
        <v>4</v>
      </c>
      <c r="L72" s="655" t="str">
        <f t="shared" si="12"/>
        <v>…</v>
      </c>
      <c r="M72" s="638">
        <f t="shared" si="13"/>
        <v>2</v>
      </c>
      <c r="N72" s="638">
        <f t="shared" si="13"/>
        <v>4</v>
      </c>
      <c r="O72" s="638">
        <f t="shared" si="13"/>
        <v>4</v>
      </c>
      <c r="P72" s="638">
        <f t="shared" si="13"/>
        <v>4</v>
      </c>
      <c r="Q72" s="638">
        <f t="shared" si="13"/>
        <v>4</v>
      </c>
      <c r="T72" s="655"/>
    </row>
    <row r="73" spans="4:20" ht="15" customHeight="1" x14ac:dyDescent="0.2">
      <c r="D73" s="655" t="str">
        <f t="shared" si="6"/>
        <v>Commercial</v>
      </c>
      <c r="E73" s="638">
        <f t="shared" si="7"/>
        <v>0</v>
      </c>
      <c r="F73" s="638">
        <f t="shared" si="8"/>
        <v>1</v>
      </c>
      <c r="G73" s="638">
        <f t="shared" si="9"/>
        <v>1</v>
      </c>
      <c r="H73" s="638">
        <f t="shared" si="10"/>
        <v>1</v>
      </c>
      <c r="I73" s="638">
        <f t="shared" si="11"/>
        <v>1</v>
      </c>
      <c r="L73" s="655" t="str">
        <f t="shared" si="12"/>
        <v>…</v>
      </c>
      <c r="M73" s="638">
        <f t="shared" si="13"/>
        <v>0</v>
      </c>
      <c r="N73" s="638">
        <f t="shared" si="13"/>
        <v>1</v>
      </c>
      <c r="O73" s="638">
        <f t="shared" si="13"/>
        <v>1</v>
      </c>
      <c r="P73" s="638">
        <f t="shared" si="13"/>
        <v>1</v>
      </c>
      <c r="Q73" s="638">
        <f t="shared" si="13"/>
        <v>1</v>
      </c>
      <c r="T73" s="655"/>
    </row>
    <row r="74" spans="4:20" ht="15" customHeight="1" x14ac:dyDescent="0.2">
      <c r="D74" s="655" t="str">
        <f t="shared" si="6"/>
        <v>Presales - Training</v>
      </c>
      <c r="E74" s="638">
        <f t="shared" si="7"/>
        <v>2</v>
      </c>
      <c r="F74" s="638">
        <f t="shared" si="8"/>
        <v>4</v>
      </c>
      <c r="G74" s="638">
        <f t="shared" si="9"/>
        <v>7</v>
      </c>
      <c r="H74" s="638">
        <f t="shared" si="10"/>
        <v>9</v>
      </c>
      <c r="I74" s="638">
        <f t="shared" si="11"/>
        <v>11</v>
      </c>
      <c r="L74" s="655" t="str">
        <f t="shared" si="12"/>
        <v>…</v>
      </c>
      <c r="M74" s="638">
        <f t="shared" si="13"/>
        <v>2</v>
      </c>
      <c r="N74" s="638">
        <f t="shared" si="13"/>
        <v>4</v>
      </c>
      <c r="O74" s="638">
        <f t="shared" si="13"/>
        <v>7</v>
      </c>
      <c r="P74" s="638">
        <f t="shared" si="13"/>
        <v>9</v>
      </c>
      <c r="Q74" s="638">
        <f t="shared" si="13"/>
        <v>11</v>
      </c>
      <c r="T74" s="655"/>
    </row>
    <row r="75" spans="4:20" ht="15" customHeight="1" x14ac:dyDescent="0.2">
      <c r="D75" s="655" t="str">
        <f t="shared" si="6"/>
        <v>Directeur Commercial</v>
      </c>
      <c r="E75" s="638">
        <f t="shared" si="7"/>
        <v>2</v>
      </c>
      <c r="F75" s="638">
        <f t="shared" si="8"/>
        <v>4</v>
      </c>
      <c r="G75" s="638">
        <f t="shared" si="9"/>
        <v>4</v>
      </c>
      <c r="H75" s="638">
        <f t="shared" si="10"/>
        <v>4</v>
      </c>
      <c r="I75" s="638">
        <f t="shared" si="11"/>
        <v>4</v>
      </c>
      <c r="L75" s="655" t="str">
        <f t="shared" si="12"/>
        <v>…</v>
      </c>
      <c r="M75" s="638">
        <f t="shared" si="13"/>
        <v>2</v>
      </c>
      <c r="N75" s="638">
        <f t="shared" si="13"/>
        <v>4</v>
      </c>
      <c r="O75" s="638">
        <f t="shared" si="13"/>
        <v>4</v>
      </c>
      <c r="P75" s="638">
        <f t="shared" si="13"/>
        <v>4</v>
      </c>
      <c r="Q75" s="638">
        <f t="shared" si="13"/>
        <v>4</v>
      </c>
      <c r="T75" s="655"/>
    </row>
    <row r="76" spans="4:20" ht="15" customHeight="1" x14ac:dyDescent="0.2">
      <c r="D76" s="655" t="str">
        <f t="shared" si="6"/>
        <v>Presales - Training</v>
      </c>
      <c r="E76" s="638">
        <f t="shared" si="7"/>
        <v>2</v>
      </c>
      <c r="F76" s="638">
        <f t="shared" si="8"/>
        <v>4</v>
      </c>
      <c r="G76" s="638">
        <f t="shared" si="9"/>
        <v>7</v>
      </c>
      <c r="H76" s="638">
        <f t="shared" si="10"/>
        <v>9</v>
      </c>
      <c r="I76" s="638">
        <f t="shared" si="11"/>
        <v>11</v>
      </c>
      <c r="L76" s="655" t="str">
        <f t="shared" si="12"/>
        <v>…</v>
      </c>
      <c r="M76" s="638">
        <f t="shared" si="13"/>
        <v>2</v>
      </c>
      <c r="N76" s="638">
        <f t="shared" si="13"/>
        <v>4</v>
      </c>
      <c r="O76" s="638">
        <f t="shared" si="13"/>
        <v>7</v>
      </c>
      <c r="P76" s="638">
        <f t="shared" si="13"/>
        <v>9</v>
      </c>
      <c r="Q76" s="638">
        <f t="shared" si="13"/>
        <v>11</v>
      </c>
      <c r="T76" s="655"/>
    </row>
    <row r="77" spans="4:20" ht="15" customHeight="1" x14ac:dyDescent="0.2">
      <c r="D77" s="655" t="str">
        <f t="shared" si="6"/>
        <v>CFO</v>
      </c>
      <c r="E77" s="638">
        <f t="shared" si="7"/>
        <v>1</v>
      </c>
      <c r="F77" s="638">
        <f t="shared" si="8"/>
        <v>1</v>
      </c>
      <c r="G77" s="638">
        <f t="shared" si="9"/>
        <v>1</v>
      </c>
      <c r="H77" s="638">
        <f t="shared" si="10"/>
        <v>1</v>
      </c>
      <c r="I77" s="638">
        <f t="shared" si="11"/>
        <v>1</v>
      </c>
      <c r="L77" s="655" t="str">
        <f t="shared" si="12"/>
        <v>…</v>
      </c>
      <c r="M77" s="638">
        <f t="shared" si="13"/>
        <v>1</v>
      </c>
      <c r="N77" s="638">
        <f t="shared" si="13"/>
        <v>1</v>
      </c>
      <c r="O77" s="638">
        <f t="shared" si="13"/>
        <v>1</v>
      </c>
      <c r="P77" s="638">
        <f t="shared" si="13"/>
        <v>1</v>
      </c>
      <c r="Q77" s="638">
        <f t="shared" si="13"/>
        <v>1</v>
      </c>
      <c r="T77" s="655"/>
    </row>
    <row r="78" spans="4:20" ht="15" customHeight="1" x14ac:dyDescent="0.2">
      <c r="D78" s="655" t="str">
        <f t="shared" si="6"/>
        <v>Office Manager</v>
      </c>
      <c r="E78" s="638">
        <f t="shared" si="7"/>
        <v>1</v>
      </c>
      <c r="F78" s="638">
        <f t="shared" si="8"/>
        <v>1</v>
      </c>
      <c r="G78" s="638">
        <f t="shared" si="9"/>
        <v>1</v>
      </c>
      <c r="H78" s="638">
        <f t="shared" si="10"/>
        <v>1</v>
      </c>
      <c r="I78" s="638">
        <f t="shared" si="11"/>
        <v>1</v>
      </c>
      <c r="L78" s="655" t="str">
        <f t="shared" si="12"/>
        <v>…</v>
      </c>
      <c r="M78" s="638">
        <f t="shared" si="13"/>
        <v>1</v>
      </c>
      <c r="N78" s="638">
        <f t="shared" si="13"/>
        <v>1</v>
      </c>
      <c r="O78" s="638">
        <f t="shared" si="13"/>
        <v>1</v>
      </c>
      <c r="P78" s="638">
        <f t="shared" si="13"/>
        <v>1</v>
      </c>
      <c r="Q78" s="638">
        <f t="shared" si="13"/>
        <v>1</v>
      </c>
      <c r="T78" s="655"/>
    </row>
    <row r="79" spans="4:20" ht="15" customHeight="1" x14ac:dyDescent="0.2">
      <c r="D79" s="655" t="str">
        <f t="shared" si="6"/>
        <v>Marketing</v>
      </c>
      <c r="E79" s="638">
        <f t="shared" si="7"/>
        <v>0</v>
      </c>
      <c r="F79" s="638">
        <f t="shared" si="8"/>
        <v>2</v>
      </c>
      <c r="G79" s="638">
        <f t="shared" si="9"/>
        <v>5</v>
      </c>
      <c r="H79" s="638">
        <f t="shared" si="10"/>
        <v>8</v>
      </c>
      <c r="I79" s="638">
        <f t="shared" si="11"/>
        <v>11</v>
      </c>
      <c r="L79" s="655" t="str">
        <f t="shared" si="12"/>
        <v>…</v>
      </c>
      <c r="M79" s="638">
        <f t="shared" si="13"/>
        <v>0</v>
      </c>
      <c r="N79" s="638">
        <f t="shared" si="13"/>
        <v>2</v>
      </c>
      <c r="O79" s="638">
        <f t="shared" si="13"/>
        <v>5</v>
      </c>
      <c r="P79" s="638">
        <f t="shared" si="13"/>
        <v>8</v>
      </c>
      <c r="Q79" s="638">
        <f t="shared" si="13"/>
        <v>11</v>
      </c>
      <c r="T79" s="655"/>
    </row>
    <row r="80" spans="4:20" ht="15" customHeight="1" x14ac:dyDescent="0.2">
      <c r="D80" s="655" t="str">
        <f t="shared" si="6"/>
        <v>Alliance Manager</v>
      </c>
      <c r="E80" s="638">
        <f t="shared" si="7"/>
        <v>1</v>
      </c>
      <c r="F80" s="638">
        <f t="shared" si="8"/>
        <v>5</v>
      </c>
      <c r="G80" s="638">
        <f t="shared" si="9"/>
        <v>8</v>
      </c>
      <c r="H80" s="638">
        <f t="shared" si="10"/>
        <v>10</v>
      </c>
      <c r="I80" s="638">
        <f t="shared" si="11"/>
        <v>12</v>
      </c>
      <c r="L80" s="655" t="str">
        <f t="shared" si="12"/>
        <v>…</v>
      </c>
      <c r="M80" s="638">
        <f t="shared" si="13"/>
        <v>1</v>
      </c>
      <c r="N80" s="638">
        <f t="shared" si="13"/>
        <v>5</v>
      </c>
      <c r="O80" s="638">
        <f t="shared" si="13"/>
        <v>8</v>
      </c>
      <c r="P80" s="638">
        <f t="shared" si="13"/>
        <v>10</v>
      </c>
      <c r="Q80" s="638">
        <f t="shared" si="13"/>
        <v>12</v>
      </c>
      <c r="T80" s="655"/>
    </row>
    <row r="81" spans="4:20" ht="15" customHeight="1" x14ac:dyDescent="0.2">
      <c r="D81" s="655" t="str">
        <f>IF(D37="","",D37)</f>
        <v>…</v>
      </c>
      <c r="E81" s="638">
        <f t="shared" si="7"/>
        <v>0</v>
      </c>
      <c r="F81" s="638">
        <f t="shared" si="8"/>
        <v>0</v>
      </c>
      <c r="G81" s="638">
        <f t="shared" si="9"/>
        <v>0</v>
      </c>
      <c r="H81" s="638">
        <f t="shared" si="10"/>
        <v>0</v>
      </c>
      <c r="I81" s="638">
        <f t="shared" si="11"/>
        <v>0</v>
      </c>
      <c r="L81" s="655" t="str">
        <f t="shared" si="12"/>
        <v>…</v>
      </c>
      <c r="M81" s="638">
        <f t="shared" si="13"/>
        <v>0</v>
      </c>
      <c r="N81" s="638">
        <f t="shared" si="13"/>
        <v>0</v>
      </c>
      <c r="O81" s="638">
        <f t="shared" si="13"/>
        <v>0</v>
      </c>
      <c r="P81" s="638">
        <f t="shared" si="13"/>
        <v>0</v>
      </c>
      <c r="Q81" s="638">
        <f t="shared" si="13"/>
        <v>0</v>
      </c>
      <c r="T81" s="655"/>
    </row>
    <row r="82" spans="4:20" ht="15" customHeight="1" x14ac:dyDescent="0.2">
      <c r="D82" s="655" t="str">
        <f t="shared" si="6"/>
        <v>…</v>
      </c>
      <c r="E82" s="638">
        <f t="shared" si="7"/>
        <v>0</v>
      </c>
      <c r="F82" s="638">
        <f t="shared" si="8"/>
        <v>0</v>
      </c>
      <c r="G82" s="638">
        <f t="shared" si="9"/>
        <v>0</v>
      </c>
      <c r="H82" s="638">
        <f t="shared" si="10"/>
        <v>0</v>
      </c>
      <c r="I82" s="638">
        <f t="shared" si="11"/>
        <v>0</v>
      </c>
      <c r="L82" s="655" t="str">
        <f t="shared" si="12"/>
        <v>…</v>
      </c>
      <c r="M82" s="638">
        <f t="shared" si="13"/>
        <v>0</v>
      </c>
      <c r="N82" s="638">
        <f t="shared" si="13"/>
        <v>0</v>
      </c>
      <c r="O82" s="638">
        <f t="shared" si="13"/>
        <v>0</v>
      </c>
      <c r="P82" s="638">
        <f t="shared" si="13"/>
        <v>0</v>
      </c>
      <c r="Q82" s="638">
        <f t="shared" si="13"/>
        <v>0</v>
      </c>
      <c r="T82" s="655"/>
    </row>
    <row r="83" spans="4:20" ht="15" customHeight="1" x14ac:dyDescent="0.2">
      <c r="D83" s="655" t="str">
        <f>IF(D39="","",D39)</f>
        <v>…</v>
      </c>
      <c r="E83" s="638">
        <f t="shared" si="7"/>
        <v>0</v>
      </c>
      <c r="F83" s="638">
        <f t="shared" si="8"/>
        <v>0</v>
      </c>
      <c r="G83" s="638">
        <f t="shared" si="9"/>
        <v>0</v>
      </c>
      <c r="H83" s="638">
        <f t="shared" si="10"/>
        <v>0</v>
      </c>
      <c r="I83" s="638">
        <f t="shared" si="11"/>
        <v>0</v>
      </c>
      <c r="L83" s="655" t="str">
        <f t="shared" si="12"/>
        <v>…</v>
      </c>
      <c r="M83" s="638">
        <f t="shared" si="13"/>
        <v>0</v>
      </c>
      <c r="N83" s="638">
        <f t="shared" si="13"/>
        <v>0</v>
      </c>
      <c r="O83" s="638">
        <f t="shared" si="13"/>
        <v>0</v>
      </c>
      <c r="P83" s="638">
        <f t="shared" si="13"/>
        <v>0</v>
      </c>
      <c r="Q83" s="638">
        <f t="shared" si="13"/>
        <v>0</v>
      </c>
      <c r="T83" s="655"/>
    </row>
    <row r="84" spans="4:20" ht="15" customHeight="1" x14ac:dyDescent="0.2">
      <c r="D84" s="655" t="str">
        <f t="shared" si="6"/>
        <v>…</v>
      </c>
      <c r="E84" s="638">
        <f t="shared" si="7"/>
        <v>0</v>
      </c>
      <c r="F84" s="638">
        <f t="shared" si="8"/>
        <v>0</v>
      </c>
      <c r="G84" s="638">
        <f t="shared" si="9"/>
        <v>0</v>
      </c>
      <c r="H84" s="638">
        <f t="shared" si="10"/>
        <v>0</v>
      </c>
      <c r="I84" s="638">
        <f t="shared" si="11"/>
        <v>0</v>
      </c>
      <c r="L84" s="655" t="str">
        <f t="shared" si="12"/>
        <v>…</v>
      </c>
      <c r="M84" s="638">
        <f t="shared" ref="M84:Q106" si="14">E84</f>
        <v>0</v>
      </c>
      <c r="N84" s="638">
        <f t="shared" si="14"/>
        <v>0</v>
      </c>
      <c r="O84" s="638">
        <f t="shared" si="14"/>
        <v>0</v>
      </c>
      <c r="P84" s="638">
        <f t="shared" si="14"/>
        <v>0</v>
      </c>
      <c r="Q84" s="638">
        <f t="shared" si="14"/>
        <v>0</v>
      </c>
      <c r="T84" s="655"/>
    </row>
    <row r="85" spans="4:20" ht="15" customHeight="1" x14ac:dyDescent="0.2">
      <c r="D85" s="655" t="str">
        <f t="shared" si="6"/>
        <v>…</v>
      </c>
      <c r="E85" s="638">
        <f t="shared" si="7"/>
        <v>0</v>
      </c>
      <c r="F85" s="638">
        <f t="shared" si="8"/>
        <v>0</v>
      </c>
      <c r="G85" s="638">
        <f t="shared" si="9"/>
        <v>0</v>
      </c>
      <c r="H85" s="638">
        <f t="shared" si="10"/>
        <v>0</v>
      </c>
      <c r="I85" s="638">
        <f t="shared" si="11"/>
        <v>0</v>
      </c>
      <c r="L85" s="655" t="str">
        <f t="shared" si="12"/>
        <v>…</v>
      </c>
      <c r="M85" s="638">
        <f t="shared" si="14"/>
        <v>0</v>
      </c>
      <c r="N85" s="638">
        <f t="shared" si="14"/>
        <v>0</v>
      </c>
      <c r="O85" s="638">
        <f t="shared" si="14"/>
        <v>0</v>
      </c>
      <c r="P85" s="638">
        <f t="shared" si="14"/>
        <v>0</v>
      </c>
      <c r="Q85" s="638">
        <f t="shared" si="14"/>
        <v>0</v>
      </c>
      <c r="T85" s="655"/>
    </row>
    <row r="86" spans="4:20" ht="15" customHeight="1" x14ac:dyDescent="0.2">
      <c r="D86" s="655" t="str">
        <f t="shared" si="6"/>
        <v>…</v>
      </c>
      <c r="E86" s="638">
        <f t="shared" si="7"/>
        <v>0</v>
      </c>
      <c r="F86" s="638">
        <f t="shared" si="8"/>
        <v>0</v>
      </c>
      <c r="G86" s="638">
        <f t="shared" si="9"/>
        <v>0</v>
      </c>
      <c r="H86" s="638">
        <f t="shared" si="10"/>
        <v>0</v>
      </c>
      <c r="I86" s="638">
        <f t="shared" si="11"/>
        <v>0</v>
      </c>
      <c r="L86" s="655" t="str">
        <f t="shared" si="12"/>
        <v>…</v>
      </c>
      <c r="M86" s="638">
        <f>E86</f>
        <v>0</v>
      </c>
      <c r="N86" s="638">
        <f t="shared" si="14"/>
        <v>0</v>
      </c>
      <c r="O86" s="638">
        <f t="shared" si="14"/>
        <v>0</v>
      </c>
      <c r="P86" s="638">
        <f t="shared" si="14"/>
        <v>0</v>
      </c>
      <c r="Q86" s="638">
        <f t="shared" si="14"/>
        <v>0</v>
      </c>
      <c r="T86" s="655"/>
    </row>
    <row r="87" spans="4:20" ht="15" customHeight="1" x14ac:dyDescent="0.2">
      <c r="D87" s="655" t="str">
        <f t="shared" si="6"/>
        <v>…</v>
      </c>
      <c r="E87" s="638">
        <f t="shared" si="7"/>
        <v>0</v>
      </c>
      <c r="F87" s="638">
        <f t="shared" si="8"/>
        <v>0</v>
      </c>
      <c r="G87" s="638">
        <f t="shared" si="9"/>
        <v>0</v>
      </c>
      <c r="H87" s="638">
        <f t="shared" si="10"/>
        <v>0</v>
      </c>
      <c r="I87" s="638">
        <f t="shared" si="11"/>
        <v>0</v>
      </c>
      <c r="L87" s="655" t="str">
        <f t="shared" si="12"/>
        <v>…</v>
      </c>
      <c r="M87" s="638">
        <f t="shared" ref="M87:M104" si="15">E87</f>
        <v>0</v>
      </c>
      <c r="N87" s="638">
        <f t="shared" si="14"/>
        <v>0</v>
      </c>
      <c r="O87" s="638">
        <f t="shared" si="14"/>
        <v>0</v>
      </c>
      <c r="P87" s="638">
        <f t="shared" si="14"/>
        <v>0</v>
      </c>
      <c r="Q87" s="638">
        <f t="shared" si="14"/>
        <v>0</v>
      </c>
      <c r="T87" s="655"/>
    </row>
    <row r="88" spans="4:20" ht="15" customHeight="1" x14ac:dyDescent="0.2">
      <c r="D88" s="655" t="str">
        <f t="shared" si="6"/>
        <v>…</v>
      </c>
      <c r="E88" s="638">
        <f t="shared" si="7"/>
        <v>0</v>
      </c>
      <c r="F88" s="638">
        <f t="shared" si="8"/>
        <v>0</v>
      </c>
      <c r="G88" s="638">
        <f t="shared" si="9"/>
        <v>0</v>
      </c>
      <c r="H88" s="638">
        <f t="shared" si="10"/>
        <v>0</v>
      </c>
      <c r="I88" s="638">
        <f t="shared" si="11"/>
        <v>0</v>
      </c>
      <c r="L88" s="655" t="str">
        <f t="shared" si="12"/>
        <v>…</v>
      </c>
      <c r="M88" s="638">
        <f t="shared" si="15"/>
        <v>0</v>
      </c>
      <c r="N88" s="638">
        <f t="shared" si="14"/>
        <v>0</v>
      </c>
      <c r="O88" s="638">
        <f t="shared" si="14"/>
        <v>0</v>
      </c>
      <c r="P88" s="638">
        <f t="shared" si="14"/>
        <v>0</v>
      </c>
      <c r="Q88" s="638">
        <f t="shared" si="14"/>
        <v>0</v>
      </c>
      <c r="T88" s="655"/>
    </row>
    <row r="89" spans="4:20" ht="15" customHeight="1" x14ac:dyDescent="0.2">
      <c r="D89" s="655" t="str">
        <f t="shared" si="6"/>
        <v>…</v>
      </c>
      <c r="E89" s="638">
        <f t="shared" si="7"/>
        <v>0</v>
      </c>
      <c r="F89" s="638">
        <f t="shared" si="8"/>
        <v>0</v>
      </c>
      <c r="G89" s="638">
        <f t="shared" si="9"/>
        <v>0</v>
      </c>
      <c r="H89" s="638">
        <f t="shared" si="10"/>
        <v>0</v>
      </c>
      <c r="I89" s="638">
        <f t="shared" si="11"/>
        <v>0</v>
      </c>
      <c r="L89" s="655" t="str">
        <f t="shared" si="12"/>
        <v>…</v>
      </c>
      <c r="M89" s="638">
        <f t="shared" si="15"/>
        <v>0</v>
      </c>
      <c r="N89" s="638">
        <f t="shared" si="14"/>
        <v>0</v>
      </c>
      <c r="O89" s="638">
        <f t="shared" si="14"/>
        <v>0</v>
      </c>
      <c r="P89" s="638">
        <f t="shared" si="14"/>
        <v>0</v>
      </c>
      <c r="Q89" s="638">
        <f t="shared" si="14"/>
        <v>0</v>
      </c>
      <c r="T89" s="655"/>
    </row>
    <row r="90" spans="4:20" ht="15" customHeight="1" x14ac:dyDescent="0.2">
      <c r="D90" s="655" t="str">
        <f t="shared" si="6"/>
        <v>…</v>
      </c>
      <c r="E90" s="638">
        <f t="shared" si="7"/>
        <v>0</v>
      </c>
      <c r="F90" s="638">
        <f t="shared" si="8"/>
        <v>0</v>
      </c>
      <c r="G90" s="638">
        <f t="shared" si="9"/>
        <v>0</v>
      </c>
      <c r="H90" s="638">
        <f t="shared" si="10"/>
        <v>0</v>
      </c>
      <c r="I90" s="638">
        <f t="shared" si="11"/>
        <v>0</v>
      </c>
      <c r="L90" s="655" t="str">
        <f t="shared" si="12"/>
        <v>…</v>
      </c>
      <c r="M90" s="638">
        <f t="shared" si="15"/>
        <v>0</v>
      </c>
      <c r="N90" s="638">
        <f t="shared" si="14"/>
        <v>0</v>
      </c>
      <c r="O90" s="638">
        <f t="shared" si="14"/>
        <v>0</v>
      </c>
      <c r="P90" s="638">
        <f t="shared" si="14"/>
        <v>0</v>
      </c>
      <c r="Q90" s="638">
        <f t="shared" si="14"/>
        <v>0</v>
      </c>
      <c r="T90" s="655"/>
    </row>
    <row r="91" spans="4:20" ht="15" customHeight="1" x14ac:dyDescent="0.2">
      <c r="D91" s="655" t="str">
        <f t="shared" si="6"/>
        <v>…</v>
      </c>
      <c r="E91" s="638">
        <f t="shared" si="7"/>
        <v>0</v>
      </c>
      <c r="F91" s="638">
        <f t="shared" si="8"/>
        <v>0</v>
      </c>
      <c r="G91" s="638">
        <f t="shared" si="9"/>
        <v>0</v>
      </c>
      <c r="H91" s="638">
        <f t="shared" si="10"/>
        <v>0</v>
      </c>
      <c r="I91" s="638">
        <f t="shared" si="11"/>
        <v>0</v>
      </c>
      <c r="L91" s="655" t="str">
        <f t="shared" si="12"/>
        <v>…</v>
      </c>
      <c r="M91" s="638">
        <f t="shared" si="15"/>
        <v>0</v>
      </c>
      <c r="N91" s="638">
        <f t="shared" si="14"/>
        <v>0</v>
      </c>
      <c r="O91" s="638">
        <f t="shared" si="14"/>
        <v>0</v>
      </c>
      <c r="P91" s="638">
        <f t="shared" si="14"/>
        <v>0</v>
      </c>
      <c r="Q91" s="638">
        <f t="shared" si="14"/>
        <v>0</v>
      </c>
      <c r="T91" s="655"/>
    </row>
    <row r="92" spans="4:20" ht="15" customHeight="1" x14ac:dyDescent="0.2">
      <c r="D92" s="655" t="str">
        <f t="shared" si="6"/>
        <v>…</v>
      </c>
      <c r="E92" s="638">
        <f t="shared" si="7"/>
        <v>0</v>
      </c>
      <c r="F92" s="638">
        <f t="shared" si="8"/>
        <v>0</v>
      </c>
      <c r="G92" s="638">
        <f t="shared" si="9"/>
        <v>0</v>
      </c>
      <c r="H92" s="638">
        <f t="shared" si="10"/>
        <v>0</v>
      </c>
      <c r="I92" s="638">
        <f t="shared" si="11"/>
        <v>0</v>
      </c>
      <c r="L92" s="655" t="str">
        <f t="shared" si="12"/>
        <v>…</v>
      </c>
      <c r="M92" s="638">
        <f t="shared" si="15"/>
        <v>0</v>
      </c>
      <c r="N92" s="638">
        <f t="shared" si="14"/>
        <v>0</v>
      </c>
      <c r="O92" s="638">
        <f t="shared" si="14"/>
        <v>0</v>
      </c>
      <c r="P92" s="638">
        <f t="shared" si="14"/>
        <v>0</v>
      </c>
      <c r="Q92" s="638">
        <f t="shared" si="14"/>
        <v>0</v>
      </c>
      <c r="T92" s="655"/>
    </row>
    <row r="93" spans="4:20" ht="15" customHeight="1" x14ac:dyDescent="0.2">
      <c r="D93" s="655" t="str">
        <f t="shared" si="6"/>
        <v>…</v>
      </c>
      <c r="E93" s="638">
        <f t="shared" si="7"/>
        <v>0</v>
      </c>
      <c r="F93" s="638">
        <f t="shared" si="8"/>
        <v>0</v>
      </c>
      <c r="G93" s="638">
        <f t="shared" si="9"/>
        <v>0</v>
      </c>
      <c r="H93" s="638">
        <f t="shared" si="10"/>
        <v>0</v>
      </c>
      <c r="I93" s="638">
        <f t="shared" si="11"/>
        <v>0</v>
      </c>
      <c r="L93" s="655" t="str">
        <f t="shared" si="12"/>
        <v>…</v>
      </c>
      <c r="M93" s="638">
        <f t="shared" si="15"/>
        <v>0</v>
      </c>
      <c r="N93" s="638">
        <f t="shared" si="14"/>
        <v>0</v>
      </c>
      <c r="O93" s="638">
        <f t="shared" si="14"/>
        <v>0</v>
      </c>
      <c r="P93" s="638">
        <f t="shared" si="14"/>
        <v>0</v>
      </c>
      <c r="Q93" s="638">
        <f t="shared" si="14"/>
        <v>0</v>
      </c>
      <c r="T93" s="655"/>
    </row>
    <row r="94" spans="4:20" ht="15" customHeight="1" x14ac:dyDescent="0.2">
      <c r="D94" s="655" t="str">
        <f t="shared" si="6"/>
        <v>…</v>
      </c>
      <c r="E94" s="638">
        <f t="shared" si="7"/>
        <v>0</v>
      </c>
      <c r="F94" s="638">
        <f t="shared" si="8"/>
        <v>0</v>
      </c>
      <c r="G94" s="638">
        <f t="shared" si="9"/>
        <v>0</v>
      </c>
      <c r="H94" s="638">
        <f t="shared" si="10"/>
        <v>0</v>
      </c>
      <c r="I94" s="638">
        <f t="shared" si="11"/>
        <v>0</v>
      </c>
      <c r="L94" s="655" t="str">
        <f t="shared" si="12"/>
        <v>…</v>
      </c>
      <c r="M94" s="638">
        <f t="shared" si="15"/>
        <v>0</v>
      </c>
      <c r="N94" s="638">
        <f t="shared" si="14"/>
        <v>0</v>
      </c>
      <c r="O94" s="638">
        <f t="shared" si="14"/>
        <v>0</v>
      </c>
      <c r="P94" s="638">
        <f t="shared" si="14"/>
        <v>0</v>
      </c>
      <c r="Q94" s="638">
        <f t="shared" si="14"/>
        <v>0</v>
      </c>
      <c r="T94" s="655"/>
    </row>
    <row r="95" spans="4:20" ht="15" customHeight="1" x14ac:dyDescent="0.2">
      <c r="D95" s="655" t="str">
        <f t="shared" si="6"/>
        <v>…</v>
      </c>
      <c r="E95" s="638">
        <f t="shared" si="7"/>
        <v>0</v>
      </c>
      <c r="F95" s="638">
        <f t="shared" si="8"/>
        <v>0</v>
      </c>
      <c r="G95" s="638">
        <f t="shared" si="9"/>
        <v>0</v>
      </c>
      <c r="H95" s="638">
        <f t="shared" si="10"/>
        <v>0</v>
      </c>
      <c r="I95" s="638">
        <f t="shared" si="11"/>
        <v>0</v>
      </c>
      <c r="L95" s="655" t="str">
        <f t="shared" si="12"/>
        <v>…</v>
      </c>
      <c r="M95" s="638">
        <f t="shared" si="15"/>
        <v>0</v>
      </c>
      <c r="N95" s="638">
        <f t="shared" si="14"/>
        <v>0</v>
      </c>
      <c r="O95" s="638">
        <f t="shared" si="14"/>
        <v>0</v>
      </c>
      <c r="P95" s="638">
        <f t="shared" si="14"/>
        <v>0</v>
      </c>
      <c r="Q95" s="638">
        <f t="shared" si="14"/>
        <v>0</v>
      </c>
      <c r="T95" s="655"/>
    </row>
    <row r="96" spans="4:20" ht="15" customHeight="1" x14ac:dyDescent="0.2">
      <c r="D96" s="655" t="str">
        <f t="shared" si="6"/>
        <v>…</v>
      </c>
      <c r="E96" s="638">
        <f t="shared" si="7"/>
        <v>0</v>
      </c>
      <c r="F96" s="638">
        <f t="shared" si="8"/>
        <v>0</v>
      </c>
      <c r="G96" s="638">
        <f t="shared" si="9"/>
        <v>0</v>
      </c>
      <c r="H96" s="638">
        <f t="shared" si="10"/>
        <v>0</v>
      </c>
      <c r="I96" s="638">
        <f t="shared" si="11"/>
        <v>0</v>
      </c>
      <c r="L96" s="655" t="str">
        <f t="shared" si="12"/>
        <v>…</v>
      </c>
      <c r="M96" s="638">
        <f t="shared" si="15"/>
        <v>0</v>
      </c>
      <c r="N96" s="638">
        <f t="shared" si="14"/>
        <v>0</v>
      </c>
      <c r="O96" s="638">
        <f t="shared" si="14"/>
        <v>0</v>
      </c>
      <c r="P96" s="638">
        <f t="shared" si="14"/>
        <v>0</v>
      </c>
      <c r="Q96" s="638">
        <f t="shared" si="14"/>
        <v>0</v>
      </c>
      <c r="T96" s="655"/>
    </row>
    <row r="97" spans="2:20" ht="15" customHeight="1" x14ac:dyDescent="0.2">
      <c r="D97" s="655" t="str">
        <f t="shared" si="6"/>
        <v>…</v>
      </c>
      <c r="E97" s="638">
        <f t="shared" si="7"/>
        <v>0</v>
      </c>
      <c r="F97" s="638">
        <f t="shared" si="8"/>
        <v>0</v>
      </c>
      <c r="G97" s="638">
        <f t="shared" si="9"/>
        <v>0</v>
      </c>
      <c r="H97" s="638">
        <f t="shared" si="10"/>
        <v>0</v>
      </c>
      <c r="I97" s="638">
        <f t="shared" si="11"/>
        <v>0</v>
      </c>
      <c r="L97" s="655" t="str">
        <f t="shared" si="12"/>
        <v>…</v>
      </c>
      <c r="M97" s="638">
        <f t="shared" si="15"/>
        <v>0</v>
      </c>
      <c r="N97" s="638">
        <f t="shared" si="14"/>
        <v>0</v>
      </c>
      <c r="O97" s="638">
        <f t="shared" si="14"/>
        <v>0</v>
      </c>
      <c r="P97" s="638">
        <f t="shared" si="14"/>
        <v>0</v>
      </c>
      <c r="Q97" s="638">
        <f t="shared" si="14"/>
        <v>0</v>
      </c>
      <c r="T97" s="655"/>
    </row>
    <row r="98" spans="2:20" ht="15" customHeight="1" x14ac:dyDescent="0.2">
      <c r="D98" s="655" t="str">
        <f t="shared" si="6"/>
        <v>…</v>
      </c>
      <c r="E98" s="638">
        <f t="shared" si="7"/>
        <v>0</v>
      </c>
      <c r="F98" s="638">
        <f t="shared" si="8"/>
        <v>0</v>
      </c>
      <c r="G98" s="638">
        <f t="shared" si="9"/>
        <v>0</v>
      </c>
      <c r="H98" s="638">
        <f t="shared" si="10"/>
        <v>0</v>
      </c>
      <c r="I98" s="638">
        <f t="shared" si="11"/>
        <v>0</v>
      </c>
      <c r="L98" s="655" t="str">
        <f t="shared" si="12"/>
        <v>…</v>
      </c>
      <c r="M98" s="638">
        <f t="shared" si="15"/>
        <v>0</v>
      </c>
      <c r="N98" s="638">
        <f t="shared" si="14"/>
        <v>0</v>
      </c>
      <c r="O98" s="638">
        <f t="shared" si="14"/>
        <v>0</v>
      </c>
      <c r="P98" s="638">
        <f t="shared" si="14"/>
        <v>0</v>
      </c>
      <c r="Q98" s="638">
        <f t="shared" si="14"/>
        <v>0</v>
      </c>
      <c r="T98" s="655"/>
    </row>
    <row r="99" spans="2:20" ht="15" customHeight="1" x14ac:dyDescent="0.2">
      <c r="D99" s="655" t="str">
        <f t="shared" si="6"/>
        <v>…</v>
      </c>
      <c r="E99" s="638">
        <f t="shared" si="7"/>
        <v>0</v>
      </c>
      <c r="F99" s="638">
        <f t="shared" si="8"/>
        <v>0</v>
      </c>
      <c r="G99" s="638">
        <f t="shared" si="9"/>
        <v>0</v>
      </c>
      <c r="H99" s="638">
        <f t="shared" si="10"/>
        <v>0</v>
      </c>
      <c r="I99" s="638">
        <f t="shared" si="11"/>
        <v>0</v>
      </c>
      <c r="L99" s="655" t="str">
        <f t="shared" si="12"/>
        <v>…</v>
      </c>
      <c r="M99" s="638">
        <f t="shared" si="15"/>
        <v>0</v>
      </c>
      <c r="N99" s="638">
        <f t="shared" si="14"/>
        <v>0</v>
      </c>
      <c r="O99" s="638">
        <f t="shared" si="14"/>
        <v>0</v>
      </c>
      <c r="P99" s="638">
        <f t="shared" si="14"/>
        <v>0</v>
      </c>
      <c r="Q99" s="638">
        <f t="shared" si="14"/>
        <v>0</v>
      </c>
      <c r="T99" s="656" t="s">
        <v>753</v>
      </c>
    </row>
    <row r="100" spans="2:20" ht="15" customHeight="1" x14ac:dyDescent="0.2">
      <c r="D100" s="655" t="str">
        <f t="shared" si="6"/>
        <v>…</v>
      </c>
      <c r="E100" s="638">
        <f t="shared" si="7"/>
        <v>0</v>
      </c>
      <c r="F100" s="638">
        <f t="shared" si="8"/>
        <v>0</v>
      </c>
      <c r="G100" s="638">
        <f t="shared" si="9"/>
        <v>0</v>
      </c>
      <c r="H100" s="638">
        <f t="shared" si="10"/>
        <v>0</v>
      </c>
      <c r="I100" s="638">
        <f t="shared" si="11"/>
        <v>0</v>
      </c>
      <c r="L100" s="655" t="str">
        <f t="shared" si="12"/>
        <v>…</v>
      </c>
      <c r="M100" s="638">
        <f t="shared" si="15"/>
        <v>0</v>
      </c>
      <c r="N100" s="638">
        <f t="shared" si="14"/>
        <v>0</v>
      </c>
      <c r="O100" s="638">
        <f t="shared" si="14"/>
        <v>0</v>
      </c>
      <c r="P100" s="638">
        <f t="shared" si="14"/>
        <v>0</v>
      </c>
      <c r="Q100" s="638">
        <f t="shared" si="14"/>
        <v>0</v>
      </c>
      <c r="T100" s="655"/>
    </row>
    <row r="101" spans="2:20" ht="15" customHeight="1" x14ac:dyDescent="0.2">
      <c r="D101" s="655" t="str">
        <f t="shared" si="6"/>
        <v>…</v>
      </c>
      <c r="E101" s="638">
        <f t="shared" si="7"/>
        <v>0</v>
      </c>
      <c r="F101" s="638">
        <f t="shared" si="8"/>
        <v>0</v>
      </c>
      <c r="G101" s="638">
        <f t="shared" si="9"/>
        <v>0</v>
      </c>
      <c r="H101" s="638">
        <f t="shared" si="10"/>
        <v>0</v>
      </c>
      <c r="I101" s="638">
        <f t="shared" si="11"/>
        <v>0</v>
      </c>
      <c r="L101" s="655" t="str">
        <f t="shared" si="12"/>
        <v>…</v>
      </c>
      <c r="M101" s="638">
        <f t="shared" si="15"/>
        <v>0</v>
      </c>
      <c r="N101" s="638">
        <f t="shared" si="14"/>
        <v>0</v>
      </c>
      <c r="O101" s="638">
        <f t="shared" si="14"/>
        <v>0</v>
      </c>
      <c r="P101" s="638">
        <f t="shared" si="14"/>
        <v>0</v>
      </c>
      <c r="Q101" s="638">
        <f t="shared" si="14"/>
        <v>0</v>
      </c>
      <c r="T101" s="655"/>
    </row>
    <row r="102" spans="2:20" ht="15" customHeight="1" x14ac:dyDescent="0.2">
      <c r="D102" s="655" t="str">
        <f t="shared" si="6"/>
        <v>…</v>
      </c>
      <c r="E102" s="638">
        <f t="shared" si="7"/>
        <v>0</v>
      </c>
      <c r="F102" s="638">
        <f t="shared" si="8"/>
        <v>0</v>
      </c>
      <c r="G102" s="638">
        <f t="shared" si="9"/>
        <v>0</v>
      </c>
      <c r="H102" s="638">
        <f t="shared" si="10"/>
        <v>0</v>
      </c>
      <c r="I102" s="638">
        <f t="shared" si="11"/>
        <v>0</v>
      </c>
      <c r="L102" s="655" t="str">
        <f t="shared" si="12"/>
        <v>…</v>
      </c>
      <c r="M102" s="638">
        <f t="shared" si="15"/>
        <v>0</v>
      </c>
      <c r="N102" s="638">
        <f t="shared" si="14"/>
        <v>0</v>
      </c>
      <c r="O102" s="638">
        <f t="shared" si="14"/>
        <v>0</v>
      </c>
      <c r="P102" s="638">
        <f t="shared" si="14"/>
        <v>0</v>
      </c>
      <c r="Q102" s="638">
        <f t="shared" si="14"/>
        <v>0</v>
      </c>
      <c r="T102" s="655"/>
    </row>
    <row r="103" spans="2:20" ht="15" customHeight="1" x14ac:dyDescent="0.2">
      <c r="D103" s="655" t="str">
        <f t="shared" si="6"/>
        <v>…</v>
      </c>
      <c r="E103" s="638">
        <f t="shared" si="7"/>
        <v>0</v>
      </c>
      <c r="F103" s="638">
        <f t="shared" si="8"/>
        <v>0</v>
      </c>
      <c r="G103" s="638">
        <f t="shared" si="9"/>
        <v>0</v>
      </c>
      <c r="H103" s="638">
        <f t="shared" si="10"/>
        <v>0</v>
      </c>
      <c r="I103" s="638">
        <f t="shared" si="11"/>
        <v>0</v>
      </c>
      <c r="L103" s="655" t="str">
        <f t="shared" si="12"/>
        <v>…</v>
      </c>
      <c r="M103" s="638">
        <f t="shared" si="15"/>
        <v>0</v>
      </c>
      <c r="N103" s="638">
        <f t="shared" si="14"/>
        <v>0</v>
      </c>
      <c r="O103" s="638">
        <f t="shared" si="14"/>
        <v>0</v>
      </c>
      <c r="P103" s="638">
        <f t="shared" si="14"/>
        <v>0</v>
      </c>
      <c r="Q103" s="638">
        <f t="shared" si="14"/>
        <v>0</v>
      </c>
      <c r="T103" s="655"/>
    </row>
    <row r="104" spans="2:20" ht="15" customHeight="1" x14ac:dyDescent="0.2">
      <c r="D104" s="655" t="str">
        <f t="shared" si="6"/>
        <v>…</v>
      </c>
      <c r="E104" s="638">
        <f t="shared" si="7"/>
        <v>0</v>
      </c>
      <c r="F104" s="638">
        <f t="shared" si="8"/>
        <v>0</v>
      </c>
      <c r="G104" s="638">
        <f t="shared" si="9"/>
        <v>0</v>
      </c>
      <c r="H104" s="638">
        <f t="shared" si="10"/>
        <v>0</v>
      </c>
      <c r="I104" s="638">
        <f t="shared" si="11"/>
        <v>0</v>
      </c>
      <c r="L104" s="655" t="str">
        <f t="shared" si="12"/>
        <v>…</v>
      </c>
      <c r="M104" s="638">
        <f t="shared" si="15"/>
        <v>0</v>
      </c>
      <c r="N104" s="638">
        <f t="shared" si="14"/>
        <v>0</v>
      </c>
      <c r="O104" s="638">
        <f t="shared" si="14"/>
        <v>0</v>
      </c>
      <c r="P104" s="638">
        <f t="shared" si="14"/>
        <v>0</v>
      </c>
      <c r="Q104" s="638">
        <f t="shared" si="14"/>
        <v>0</v>
      </c>
      <c r="T104" s="655"/>
    </row>
    <row r="105" spans="2:20" ht="15" customHeight="1" x14ac:dyDescent="0.2">
      <c r="D105" s="655" t="str">
        <f t="shared" si="6"/>
        <v>…</v>
      </c>
      <c r="E105" s="638">
        <f t="shared" si="7"/>
        <v>0</v>
      </c>
      <c r="F105" s="638">
        <f t="shared" si="8"/>
        <v>0</v>
      </c>
      <c r="G105" s="638">
        <f t="shared" si="9"/>
        <v>0</v>
      </c>
      <c r="H105" s="638">
        <f t="shared" si="10"/>
        <v>0</v>
      </c>
      <c r="I105" s="638">
        <f t="shared" si="11"/>
        <v>0</v>
      </c>
      <c r="L105" s="655" t="str">
        <f t="shared" si="12"/>
        <v>…</v>
      </c>
      <c r="M105" s="638">
        <f t="shared" si="14"/>
        <v>0</v>
      </c>
      <c r="N105" s="638">
        <f t="shared" si="14"/>
        <v>0</v>
      </c>
      <c r="O105" s="638">
        <f t="shared" si="14"/>
        <v>0</v>
      </c>
      <c r="P105" s="638">
        <f t="shared" si="14"/>
        <v>0</v>
      </c>
      <c r="Q105" s="638">
        <f t="shared" si="14"/>
        <v>0</v>
      </c>
      <c r="T105" s="655"/>
    </row>
    <row r="106" spans="2:20" ht="15" customHeight="1" x14ac:dyDescent="0.2">
      <c r="B106" s="638"/>
      <c r="C106" s="638"/>
      <c r="D106" s="638"/>
      <c r="E106" s="640">
        <f>SUM(E68:E105)</f>
        <v>32</v>
      </c>
      <c r="F106" s="640">
        <f>SUM(F68:F105)</f>
        <v>59</v>
      </c>
      <c r="G106" s="640">
        <f>SUM(G68:G105)</f>
        <v>75</v>
      </c>
      <c r="H106" s="640">
        <f>SUM(H68:H105)</f>
        <v>88</v>
      </c>
      <c r="I106" s="640">
        <f>SUM(I68:I105)</f>
        <v>101</v>
      </c>
      <c r="K106" s="638"/>
      <c r="L106" s="638"/>
      <c r="M106" s="640">
        <f t="shared" si="14"/>
        <v>32</v>
      </c>
      <c r="N106" s="640">
        <f t="shared" si="14"/>
        <v>59</v>
      </c>
      <c r="O106" s="640">
        <f t="shared" si="14"/>
        <v>75</v>
      </c>
      <c r="P106" s="640">
        <f t="shared" si="14"/>
        <v>88</v>
      </c>
      <c r="Q106" s="640">
        <f t="shared" si="14"/>
        <v>101</v>
      </c>
    </row>
    <row r="107" spans="2:20" ht="15" customHeight="1" x14ac:dyDescent="0.2">
      <c r="B107" s="638"/>
      <c r="C107" s="638"/>
      <c r="D107" s="638"/>
      <c r="E107" s="640"/>
      <c r="F107" s="640"/>
      <c r="G107" s="640"/>
      <c r="H107" s="640"/>
      <c r="I107" s="640"/>
      <c r="K107" s="638"/>
      <c r="L107" s="638"/>
      <c r="M107" s="640"/>
      <c r="N107" s="640"/>
      <c r="O107" s="640"/>
      <c r="P107" s="640"/>
      <c r="Q107" s="640"/>
    </row>
    <row r="108" spans="2:20" ht="15" customHeight="1" x14ac:dyDescent="0.2">
      <c r="B108" s="638"/>
      <c r="C108" s="638"/>
      <c r="D108" s="638"/>
      <c r="E108" s="640"/>
      <c r="F108" s="640"/>
      <c r="G108" s="640"/>
      <c r="H108" s="640"/>
      <c r="I108" s="640"/>
      <c r="K108" s="638"/>
      <c r="L108" s="638"/>
      <c r="M108" s="640"/>
      <c r="N108" s="640"/>
      <c r="O108" s="640"/>
      <c r="P108" s="640"/>
      <c r="Q108" s="640"/>
    </row>
    <row r="109" spans="2:20" ht="15" customHeight="1" x14ac:dyDescent="0.2">
      <c r="B109" s="638"/>
      <c r="C109" s="638"/>
      <c r="D109" s="656" t="s">
        <v>751</v>
      </c>
      <c r="E109" s="657"/>
      <c r="F109" s="657"/>
      <c r="G109" s="657"/>
      <c r="H109" s="657"/>
      <c r="I109" s="657"/>
      <c r="K109" s="657"/>
      <c r="L109" s="656" t="s">
        <v>701</v>
      </c>
      <c r="M109" s="657"/>
      <c r="N109" s="657"/>
      <c r="O109" s="657"/>
      <c r="P109" s="657"/>
      <c r="Q109" s="657"/>
    </row>
    <row r="110" spans="2:20" ht="21.95" customHeight="1" x14ac:dyDescent="0.2">
      <c r="B110" s="638"/>
      <c r="C110" s="638"/>
      <c r="D110" s="658"/>
      <c r="E110" s="645" t="str">
        <f>" Du démarrage au "&amp;'Données de base'!$Z$25</f>
        <v xml:space="preserve"> Du démarrage au 6/2018</v>
      </c>
      <c r="F110" s="645" t="str">
        <f>"du "&amp;'Données de base'!$AA$25&amp;" au "&amp;'Données de base'!$AL$25</f>
        <v>du 7/2018 au 6/2019</v>
      </c>
      <c r="G110" s="645" t="str">
        <f>"du "&amp;'Données de base'!$AM$25&amp;" au "&amp;'Données de base'!$AX$25</f>
        <v>du 7/2019 au 6/2020</v>
      </c>
      <c r="H110" s="645" t="str">
        <f>"du "&amp;'Données de base'!$AY$25&amp;" au "&amp;'Données de base'!$BJ$25</f>
        <v>du 7/2020 au 6/2021</v>
      </c>
      <c r="I110" s="645" t="str">
        <f>"du "&amp;'Données de base'!$BK$25&amp;" au "&amp;'Données de base'!$O$17</f>
        <v>du 7/2021 au 6/2022</v>
      </c>
      <c r="K110" s="657"/>
      <c r="L110" s="657"/>
      <c r="M110" s="646" t="str">
        <f>" From start to "&amp;'Données de base'!$Z$25</f>
        <v xml:space="preserve"> From start to 6/2018</v>
      </c>
      <c r="N110" s="647" t="str">
        <f>"From "&amp;'Données de base'!$AA$25&amp;" to "&amp;'Données de base'!$AL$25</f>
        <v>From 7/2018 to 6/2019</v>
      </c>
      <c r="O110" s="647" t="str">
        <f>"From "&amp;'Données de base'!$AM$25&amp;" to "&amp;'Données de base'!$AX$25</f>
        <v>From 7/2019 to 6/2020</v>
      </c>
      <c r="P110" s="647" t="str">
        <f>"From "&amp;'Données de base'!$AY$25&amp;" to "&amp;'Données de base'!$BJ$25</f>
        <v>From 7/2020 to 6/2021</v>
      </c>
      <c r="Q110" s="648" t="str">
        <f>"From "&amp;'Données de base'!$BK$25&amp;" to "&amp;'Données de base'!$O$17</f>
        <v>From 7/2021 to 6/2022</v>
      </c>
    </row>
    <row r="111" spans="2:20" ht="21.95" customHeight="1" x14ac:dyDescent="0.2">
      <c r="B111" s="638"/>
      <c r="C111" s="638"/>
      <c r="D111" s="659"/>
      <c r="E111" s="650" t="s">
        <v>780</v>
      </c>
      <c r="F111" s="650" t="s">
        <v>777</v>
      </c>
      <c r="G111" s="650" t="s">
        <v>778</v>
      </c>
      <c r="H111" s="650" t="s">
        <v>779</v>
      </c>
      <c r="I111" s="650" t="s">
        <v>781</v>
      </c>
      <c r="K111" s="657"/>
      <c r="L111" s="659"/>
      <c r="M111" s="651" t="s">
        <v>787</v>
      </c>
      <c r="N111" s="651" t="s">
        <v>788</v>
      </c>
      <c r="O111" s="651" t="s">
        <v>789</v>
      </c>
      <c r="P111" s="651" t="s">
        <v>790</v>
      </c>
      <c r="Q111" s="651" t="s">
        <v>791</v>
      </c>
      <c r="T111" s="639"/>
    </row>
    <row r="112" spans="2:20" ht="15" customHeight="1" x14ac:dyDescent="0.2">
      <c r="B112" s="638"/>
      <c r="C112" s="638"/>
      <c r="D112" s="660" t="s">
        <v>796</v>
      </c>
      <c r="E112" s="658">
        <f>SUMIFS('Données de base'!$C$168:$C$203,'Données de base'!$B$168:$B$203,$D112,'Données de base'!$W$168:$W$203,$E$111)+SUMIFS('Données de base'!$M$168:$M$203,'Données de base'!$L$168:$L$203,$D112,'Données de base'!$X$168:$X$203,$E$111)</f>
        <v>0</v>
      </c>
      <c r="F112" s="658">
        <f>SUMIFS('Données de base'!$C$168:$C$203,'Données de base'!$B$168:$B$203,$D112,'Données de base'!$W$168:$W$203,$F$111)+SUMIFS('Données de base'!$M$168:$M$203,'Données de base'!$L$168:$L$203,$D112,'Données de base'!$X$168:$X$203,$F$111)</f>
        <v>0</v>
      </c>
      <c r="G112" s="658">
        <f>SUMIFS('Données de base'!$C$168:$C$203,'Données de base'!$B$168:$B$203,$D112,'Données de base'!$W$168:$W$203,$G$111)+SUMIFS('Données de base'!$M$168:$M$203,'Données de base'!$L$168:$L$203,$D112,'Données de base'!$X$168:$X$203,$G$111)</f>
        <v>0</v>
      </c>
      <c r="H112" s="658">
        <f>SUMIFS('Données de base'!$C$168:$C$203,'Données de base'!$B$168:$B$203,$D112,'Données de base'!$W$168:$W$203,$H$111)+SUMIFS('Données de base'!$M$168:$M$203,'Données de base'!$L$168:$L$203,$D112,'Données de base'!$X$168:$X$203,$H$111)</f>
        <v>0</v>
      </c>
      <c r="I112" s="658">
        <f>SUMIFS('Données de base'!$C$168:$C$203,'Données de base'!$B$168:$B$203,$D112,'Données de base'!$W$168:$W$203,$I$111)+SUMIFS('Données de base'!$M$168:$M$203,'Données de base'!$L$168:$L$203,$D112,'Données de base'!$X$168:$X$203,$I$111)</f>
        <v>0</v>
      </c>
      <c r="K112" s="657"/>
      <c r="L112" s="661" t="s">
        <v>821</v>
      </c>
      <c r="M112" s="658">
        <f t="shared" ref="M112:Q119" si="16">E112</f>
        <v>0</v>
      </c>
      <c r="N112" s="658">
        <f t="shared" si="16"/>
        <v>0</v>
      </c>
      <c r="O112" s="658">
        <f t="shared" si="16"/>
        <v>0</v>
      </c>
      <c r="P112" s="658">
        <f t="shared" si="16"/>
        <v>0</v>
      </c>
      <c r="Q112" s="658">
        <f t="shared" si="16"/>
        <v>0</v>
      </c>
      <c r="T112" s="655"/>
    </row>
    <row r="113" spans="2:20" ht="15" customHeight="1" x14ac:dyDescent="0.2">
      <c r="B113" s="638"/>
      <c r="C113" s="638"/>
      <c r="D113" s="660" t="s">
        <v>798</v>
      </c>
      <c r="E113" s="658">
        <f>SUMIFS('Données de base'!$C$168:$C$203,'Données de base'!$B$168:$B$203,$D113,'Données de base'!$W$168:$W$203,$E$111)+SUMIFS('Données de base'!$M$168:$M$203,'Données de base'!$L$168:$L$203,$D113,'Données de base'!$X$168:$X$203,$E$111)</f>
        <v>0</v>
      </c>
      <c r="F113" s="658">
        <f>SUMIFS('Données de base'!$C$168:$C$203,'Données de base'!$B$168:$B$203,$D113,'Données de base'!$W$168:$W$203,$F$111)+SUMIFS('Données de base'!$M$168:$M$203,'Données de base'!$L$168:$L$203,$D113,'Données de base'!$X$168:$X$203,$F$111)</f>
        <v>0</v>
      </c>
      <c r="G113" s="658">
        <f>SUMIFS('Données de base'!$C$168:$C$203,'Données de base'!$B$168:$B$203,$D113,'Données de base'!$W$168:$W$203,$G$111)+SUMIFS('Données de base'!$M$168:$M$203,'Données de base'!$L$168:$L$203,$D113,'Données de base'!$X$168:$X$203,$G$111)</f>
        <v>0</v>
      </c>
      <c r="H113" s="658">
        <f>SUMIFS('Données de base'!$C$168:$C$203,'Données de base'!$B$168:$B$203,$D113,'Données de base'!$W$168:$W$203,$H$111)+SUMIFS('Données de base'!$M$168:$M$203,'Données de base'!$L$168:$L$203,$D113,'Données de base'!$X$168:$X$203,$H$111)</f>
        <v>0</v>
      </c>
      <c r="I113" s="658">
        <f>SUMIFS('Données de base'!$C$168:$C$203,'Données de base'!$B$168:$B$203,$D113,'Données de base'!$W$168:$W$203,$I$111)+SUMIFS('Données de base'!$M$168:$M$203,'Données de base'!$L$168:$L$203,$D113,'Données de base'!$X$168:$X$203,$I$111)</f>
        <v>0</v>
      </c>
      <c r="K113" s="657"/>
      <c r="L113" s="661" t="str">
        <f t="shared" ref="L113:L119" si="17">IF(D113="","",D113)</f>
        <v>Finance</v>
      </c>
      <c r="M113" s="658">
        <f t="shared" si="16"/>
        <v>0</v>
      </c>
      <c r="N113" s="658">
        <f t="shared" si="16"/>
        <v>0</v>
      </c>
      <c r="O113" s="658">
        <f t="shared" si="16"/>
        <v>0</v>
      </c>
      <c r="P113" s="658">
        <f t="shared" si="16"/>
        <v>0</v>
      </c>
      <c r="Q113" s="658">
        <f t="shared" si="16"/>
        <v>0</v>
      </c>
      <c r="T113" s="655"/>
    </row>
    <row r="114" spans="2:20" ht="15" customHeight="1" x14ac:dyDescent="0.2">
      <c r="B114" s="638"/>
      <c r="C114" s="638"/>
      <c r="D114" s="660" t="s">
        <v>799</v>
      </c>
      <c r="E114" s="658">
        <f>SUMIFS('Données de base'!$C$168:$C$203,'Données de base'!$B$168:$B$203,$D114,'Données de base'!$W$168:$W$203,$E$111)+SUMIFS('Données de base'!$M$168:$M$203,'Données de base'!$L$168:$L$203,$D114,'Données de base'!$X$168:$X$203,$E$111)</f>
        <v>0</v>
      </c>
      <c r="F114" s="658">
        <f>SUMIFS('Données de base'!$C$168:$C$203,'Données de base'!$B$168:$B$203,$D114,'Données de base'!$W$168:$W$203,$F$111)+SUMIFS('Données de base'!$M$168:$M$203,'Données de base'!$L$168:$L$203,$D114,'Données de base'!$X$168:$X$203,$F$111)</f>
        <v>0</v>
      </c>
      <c r="G114" s="658">
        <f>SUMIFS('Données de base'!$C$168:$C$203,'Données de base'!$B$168:$B$203,$D114,'Données de base'!$W$168:$W$203,$G$111)+SUMIFS('Données de base'!$M$168:$M$203,'Données de base'!$L$168:$L$203,$D114,'Données de base'!$X$168:$X$203,$G$111)</f>
        <v>0</v>
      </c>
      <c r="H114" s="658">
        <f>SUMIFS('Données de base'!$C$168:$C$203,'Données de base'!$B$168:$B$203,$D114,'Données de base'!$W$168:$W$203,$H$111)+SUMIFS('Données de base'!$M$168:$M$203,'Données de base'!$L$168:$L$203,$D114,'Données de base'!$X$168:$X$203,$H$111)</f>
        <v>0</v>
      </c>
      <c r="I114" s="658">
        <f>SUMIFS('Données de base'!$C$168:$C$203,'Données de base'!$B$168:$B$203,$D114,'Données de base'!$W$168:$W$203,$I$111)+SUMIFS('Données de base'!$M$168:$M$203,'Données de base'!$L$168:$L$203,$D114,'Données de base'!$X$168:$X$203,$I$111)</f>
        <v>0</v>
      </c>
      <c r="K114" s="657"/>
      <c r="L114" s="661" t="str">
        <f t="shared" si="17"/>
        <v>IT</v>
      </c>
      <c r="M114" s="658">
        <f t="shared" si="16"/>
        <v>0</v>
      </c>
      <c r="N114" s="658">
        <f t="shared" si="16"/>
        <v>0</v>
      </c>
      <c r="O114" s="658">
        <f t="shared" si="16"/>
        <v>0</v>
      </c>
      <c r="P114" s="658">
        <f t="shared" si="16"/>
        <v>0</v>
      </c>
      <c r="Q114" s="658">
        <f t="shared" si="16"/>
        <v>0</v>
      </c>
      <c r="T114" s="655"/>
    </row>
    <row r="115" spans="2:20" ht="15" customHeight="1" x14ac:dyDescent="0.2">
      <c r="B115" s="638"/>
      <c r="C115" s="638"/>
      <c r="D115" s="660" t="s">
        <v>797</v>
      </c>
      <c r="E115" s="658">
        <f>SUMIFS('Données de base'!$C$168:$C$203,'Données de base'!$B$168:$B$203,$D115,'Données de base'!$W$168:$W$203,$E$111)+SUMIFS('Données de base'!$M$168:$M$203,'Données de base'!$L$168:$L$203,$D115,'Données de base'!$X$168:$X$203,$E$111)</f>
        <v>0</v>
      </c>
      <c r="F115" s="658">
        <f>SUMIFS('Données de base'!$C$168:$C$203,'Données de base'!$B$168:$B$203,$D115,'Données de base'!$W$168:$W$203,$F$111)+SUMIFS('Données de base'!$M$168:$M$203,'Données de base'!$L$168:$L$203,$D115,'Données de base'!$X$168:$X$203,$F$111)</f>
        <v>0</v>
      </c>
      <c r="G115" s="658">
        <f>SUMIFS('Données de base'!$C$168:$C$203,'Données de base'!$B$168:$B$203,$D115,'Données de base'!$W$168:$W$203,$G$111)+SUMIFS('Données de base'!$M$168:$M$203,'Données de base'!$L$168:$L$203,$D115,'Données de base'!$X$168:$X$203,$G$111)</f>
        <v>0</v>
      </c>
      <c r="H115" s="658">
        <f>SUMIFS('Données de base'!$C$168:$C$203,'Données de base'!$B$168:$B$203,$D115,'Données de base'!$W$168:$W$203,$H$111)+SUMIFS('Données de base'!$M$168:$M$203,'Données de base'!$L$168:$L$203,$D115,'Données de base'!$X$168:$X$203,$H$111)</f>
        <v>0</v>
      </c>
      <c r="I115" s="658">
        <f>SUMIFS('Données de base'!$C$168:$C$203,'Données de base'!$B$168:$B$203,$D115,'Données de base'!$W$168:$W$203,$I$111)+SUMIFS('Données de base'!$M$168:$M$203,'Données de base'!$L$168:$L$203,$D115,'Données de base'!$X$168:$X$203,$I$111)</f>
        <v>0</v>
      </c>
      <c r="K115" s="657"/>
      <c r="L115" s="661" t="s">
        <v>822</v>
      </c>
      <c r="M115" s="658">
        <f t="shared" si="16"/>
        <v>0</v>
      </c>
      <c r="N115" s="658">
        <f t="shared" si="16"/>
        <v>0</v>
      </c>
      <c r="O115" s="658">
        <f t="shared" si="16"/>
        <v>0</v>
      </c>
      <c r="P115" s="658">
        <f t="shared" si="16"/>
        <v>0</v>
      </c>
      <c r="Q115" s="658">
        <f t="shared" si="16"/>
        <v>0</v>
      </c>
      <c r="T115" s="655"/>
    </row>
    <row r="116" spans="2:20" ht="15" customHeight="1" x14ac:dyDescent="0.2">
      <c r="B116" s="638"/>
      <c r="C116" s="638"/>
      <c r="D116" s="660"/>
      <c r="E116" s="658">
        <f>SUMIFS('Données de base'!$C$168:$C$203,'Données de base'!$B$168:$B$203,$D116,'Données de base'!$W$168:$W$203,$E$111)+SUMIFS('Données de base'!$M$168:$M$203,'Données de base'!$L$168:$L$203,$D116,'Données de base'!$X$168:$X$203,$E$111)</f>
        <v>0</v>
      </c>
      <c r="F116" s="658">
        <f>SUMIFS('Données de base'!$C$168:$C$203,'Données de base'!$B$168:$B$203,$D116,'Données de base'!$W$168:$W$203,$F$111)+SUMIFS('Données de base'!$M$168:$M$203,'Données de base'!$L$168:$L$203,$D116,'Données de base'!$X$168:$X$203,$F$111)</f>
        <v>0</v>
      </c>
      <c r="G116" s="658">
        <f>SUMIFS('Données de base'!$C$168:$C$203,'Données de base'!$B$168:$B$203,$D116,'Données de base'!$W$168:$W$203,$G$111)+SUMIFS('Données de base'!$M$168:$M$203,'Données de base'!$L$168:$L$203,$D116,'Données de base'!$X$168:$X$203,$G$111)</f>
        <v>0</v>
      </c>
      <c r="H116" s="658">
        <f>SUMIFS('Données de base'!$C$168:$C$203,'Données de base'!$B$168:$B$203,$D116,'Données de base'!$W$168:$W$203,$H$111)+SUMIFS('Données de base'!$M$168:$M$203,'Données de base'!$L$168:$L$203,$D116,'Données de base'!$X$168:$X$203,$H$111)</f>
        <v>0</v>
      </c>
      <c r="I116" s="658">
        <f>SUMIFS('Données de base'!$C$168:$C$203,'Données de base'!$B$168:$B$203,$D116,'Données de base'!$W$168:$W$203,$I$111)+SUMIFS('Données de base'!$M$168:$M$203,'Données de base'!$L$168:$L$203,$D116,'Données de base'!$X$168:$X$203,$I$111)</f>
        <v>0</v>
      </c>
      <c r="K116" s="657"/>
      <c r="L116" s="661" t="str">
        <f t="shared" si="17"/>
        <v/>
      </c>
      <c r="M116" s="658">
        <f t="shared" si="16"/>
        <v>0</v>
      </c>
      <c r="N116" s="658">
        <f t="shared" si="16"/>
        <v>0</v>
      </c>
      <c r="O116" s="658">
        <f t="shared" si="16"/>
        <v>0</v>
      </c>
      <c r="P116" s="658">
        <f t="shared" si="16"/>
        <v>0</v>
      </c>
      <c r="Q116" s="658">
        <f t="shared" si="16"/>
        <v>0</v>
      </c>
      <c r="T116" s="655"/>
    </row>
    <row r="117" spans="2:20" ht="15" customHeight="1" x14ac:dyDescent="0.2">
      <c r="B117" s="638"/>
      <c r="C117" s="638"/>
      <c r="D117" s="660"/>
      <c r="E117" s="658">
        <f>SUMIFS('Données de base'!$C$168:$C$203,'Données de base'!$B$168:$B$203,$D117,'Données de base'!$W$168:$W$203,$E$111)+SUMIFS('Données de base'!$M$168:$M$203,'Données de base'!$L$168:$L$203,$D117,'Données de base'!$X$168:$X$203,$E$111)</f>
        <v>0</v>
      </c>
      <c r="F117" s="658">
        <f>SUMIFS('Données de base'!$C$168:$C$203,'Données de base'!$B$168:$B$203,$D117,'Données de base'!$W$168:$W$203,$F$111)+SUMIFS('Données de base'!$M$168:$M$203,'Données de base'!$L$168:$L$203,$D117,'Données de base'!$X$168:$X$203,$F$111)</f>
        <v>0</v>
      </c>
      <c r="G117" s="658">
        <f>SUMIFS('Données de base'!$C$168:$C$203,'Données de base'!$B$168:$B$203,$D117,'Données de base'!$W$168:$W$203,$G$111)+SUMIFS('Données de base'!$M$168:$M$203,'Données de base'!$L$168:$L$203,$D117,'Données de base'!$X$168:$X$203,$G$111)</f>
        <v>0</v>
      </c>
      <c r="H117" s="658">
        <f>SUMIFS('Données de base'!$C$168:$C$203,'Données de base'!$B$168:$B$203,$D117,'Données de base'!$W$168:$W$203,$H$111)+SUMIFS('Données de base'!$M$168:$M$203,'Données de base'!$L$168:$L$203,$D117,'Données de base'!$X$168:$X$203,$H$111)</f>
        <v>0</v>
      </c>
      <c r="I117" s="658">
        <f>SUMIFS('Données de base'!$C$168:$C$203,'Données de base'!$B$168:$B$203,$D117,'Données de base'!$W$168:$W$203,$I$111)+SUMIFS('Données de base'!$M$168:$M$203,'Données de base'!$L$168:$L$203,$D117,'Données de base'!$X$168:$X$203,$I$111)</f>
        <v>0</v>
      </c>
      <c r="K117" s="657"/>
      <c r="L117" s="661" t="str">
        <f t="shared" si="17"/>
        <v/>
      </c>
      <c r="M117" s="658">
        <f t="shared" si="16"/>
        <v>0</v>
      </c>
      <c r="N117" s="658">
        <f t="shared" si="16"/>
        <v>0</v>
      </c>
      <c r="O117" s="658">
        <f t="shared" si="16"/>
        <v>0</v>
      </c>
      <c r="P117" s="658">
        <f t="shared" si="16"/>
        <v>0</v>
      </c>
      <c r="Q117" s="658">
        <f t="shared" si="16"/>
        <v>0</v>
      </c>
      <c r="T117" s="655"/>
    </row>
    <row r="118" spans="2:20" ht="15" customHeight="1" x14ac:dyDescent="0.2">
      <c r="B118" s="638"/>
      <c r="C118" s="638"/>
      <c r="D118" s="660"/>
      <c r="E118" s="658">
        <f>SUMIFS('Données de base'!$C$168:$C$203,'Données de base'!$B$168:$B$203,$D118,'Données de base'!$W$168:$W$203,$E$111)+SUMIFS('Données de base'!$M$168:$M$203,'Données de base'!$L$168:$L$203,$D118,'Données de base'!$X$168:$X$203,$E$111)</f>
        <v>0</v>
      </c>
      <c r="F118" s="658">
        <f>SUMIFS('Données de base'!$C$168:$C$203,'Données de base'!$B$168:$B$203,$D118,'Données de base'!$W$168:$W$203,$F$111)+SUMIFS('Données de base'!$M$168:$M$203,'Données de base'!$L$168:$L$203,$D118,'Données de base'!$X$168:$X$203,$F$111)</f>
        <v>0</v>
      </c>
      <c r="G118" s="658">
        <f>SUMIFS('Données de base'!$C$168:$C$203,'Données de base'!$B$168:$B$203,$D118,'Données de base'!$W$168:$W$203,$G$111)+SUMIFS('Données de base'!$M$168:$M$203,'Données de base'!$L$168:$L$203,$D118,'Données de base'!$X$168:$X$203,$G$111)</f>
        <v>0</v>
      </c>
      <c r="H118" s="658">
        <f>SUMIFS('Données de base'!$C$168:$C$203,'Données de base'!$B$168:$B$203,$D118,'Données de base'!$W$168:$W$203,$H$111)+SUMIFS('Données de base'!$M$168:$M$203,'Données de base'!$L$168:$L$203,$D118,'Données de base'!$X$168:$X$203,$H$111)</f>
        <v>0</v>
      </c>
      <c r="I118" s="658">
        <f>SUMIFS('Données de base'!$C$168:$C$203,'Données de base'!$B$168:$B$203,$D118,'Données de base'!$W$168:$W$203,$I$111)+SUMIFS('Données de base'!$M$168:$M$203,'Données de base'!$L$168:$L$203,$D118,'Données de base'!$X$168:$X$203,$I$111)</f>
        <v>0</v>
      </c>
      <c r="K118" s="657"/>
      <c r="L118" s="661" t="str">
        <f t="shared" si="17"/>
        <v/>
      </c>
      <c r="M118" s="658">
        <f t="shared" si="16"/>
        <v>0</v>
      </c>
      <c r="N118" s="658">
        <f t="shared" si="16"/>
        <v>0</v>
      </c>
      <c r="O118" s="658">
        <f t="shared" si="16"/>
        <v>0</v>
      </c>
      <c r="P118" s="658">
        <f t="shared" si="16"/>
        <v>0</v>
      </c>
      <c r="Q118" s="658">
        <f t="shared" si="16"/>
        <v>0</v>
      </c>
      <c r="T118" s="655"/>
    </row>
    <row r="119" spans="2:20" ht="15" customHeight="1" x14ac:dyDescent="0.2">
      <c r="B119" s="638"/>
      <c r="C119" s="638"/>
      <c r="D119" s="660"/>
      <c r="E119" s="658">
        <f>SUMIFS('Données de base'!$C$168:$C$203,'Données de base'!$B$168:$B$203,$D119,'Données de base'!$W$168:$W$203,$E$111)+SUMIFS('Données de base'!$M$168:$M$203,'Données de base'!$L$168:$L$203,$D119,'Données de base'!$X$168:$X$203,$E$111)</f>
        <v>0</v>
      </c>
      <c r="F119" s="658">
        <f>SUMIFS('Données de base'!$C$168:$C$203,'Données de base'!$B$168:$B$203,$D119,'Données de base'!$W$168:$W$203,$F$111)+SUMIFS('Données de base'!$M$168:$M$203,'Données de base'!$L$168:$L$203,$D119,'Données de base'!$X$168:$X$203,$F$111)</f>
        <v>0</v>
      </c>
      <c r="G119" s="658">
        <f>SUMIFS('Données de base'!$C$168:$C$203,'Données de base'!$B$168:$B$203,$D119,'Données de base'!$W$168:$W$203,$G$111)+SUMIFS('Données de base'!$M$168:$M$203,'Données de base'!$L$168:$L$203,$D119,'Données de base'!$X$168:$X$203,$G$111)</f>
        <v>0</v>
      </c>
      <c r="H119" s="658">
        <f>SUMIFS('Données de base'!$C$168:$C$203,'Données de base'!$B$168:$B$203,$D119,'Données de base'!$W$168:$W$203,$H$111)+SUMIFS('Données de base'!$M$168:$M$203,'Données de base'!$L$168:$L$203,$D119,'Données de base'!$X$168:$X$203,$H$111)</f>
        <v>0</v>
      </c>
      <c r="I119" s="658">
        <f>SUMIFS('Données de base'!$C$168:$C$203,'Données de base'!$B$168:$B$203,$D119,'Données de base'!$W$168:$W$203,$I$111)+SUMIFS('Données de base'!$M$168:$M$203,'Données de base'!$L$168:$L$203,$D119,'Données de base'!$X$168:$X$203,$I$111)</f>
        <v>0</v>
      </c>
      <c r="K119" s="657"/>
      <c r="L119" s="661" t="str">
        <f t="shared" si="17"/>
        <v/>
      </c>
      <c r="M119" s="658">
        <f t="shared" si="16"/>
        <v>0</v>
      </c>
      <c r="N119" s="658">
        <f t="shared" si="16"/>
        <v>0</v>
      </c>
      <c r="O119" s="658">
        <f t="shared" si="16"/>
        <v>0</v>
      </c>
      <c r="P119" s="658">
        <f t="shared" si="16"/>
        <v>0</v>
      </c>
      <c r="Q119" s="658">
        <f t="shared" si="16"/>
        <v>0</v>
      </c>
      <c r="T119" s="655"/>
    </row>
    <row r="120" spans="2:20" ht="15" customHeight="1" x14ac:dyDescent="0.2">
      <c r="B120" s="638"/>
      <c r="C120" s="638"/>
      <c r="D120" s="661"/>
      <c r="E120" s="662">
        <f>SUM(E112:E119)</f>
        <v>0</v>
      </c>
      <c r="F120" s="662">
        <f>SUM(F112:F119)</f>
        <v>0</v>
      </c>
      <c r="G120" s="662">
        <f>SUM(G112:G119)</f>
        <v>0</v>
      </c>
      <c r="H120" s="662">
        <f>SUM(H112:H119)</f>
        <v>0</v>
      </c>
      <c r="I120" s="662">
        <f>SUM(I112:I119)</f>
        <v>0</v>
      </c>
      <c r="K120" s="657"/>
      <c r="L120" s="661"/>
      <c r="M120" s="662">
        <f>SUM(M112:M119)</f>
        <v>0</v>
      </c>
      <c r="N120" s="662">
        <f>SUM(N112:N119)</f>
        <v>0</v>
      </c>
      <c r="O120" s="662">
        <f>SUM(O112:O119)</f>
        <v>0</v>
      </c>
      <c r="P120" s="662">
        <f>SUM(P112:P119)</f>
        <v>0</v>
      </c>
      <c r="Q120" s="662">
        <f>SUM(Q112:Q119)</f>
        <v>0</v>
      </c>
      <c r="T120" s="655"/>
    </row>
    <row r="121" spans="2:20" ht="15" customHeight="1" x14ac:dyDescent="0.2">
      <c r="B121" s="638"/>
      <c r="C121" s="638"/>
      <c r="D121" s="658"/>
      <c r="E121" s="658"/>
      <c r="F121" s="658"/>
      <c r="G121" s="658"/>
      <c r="H121" s="658"/>
      <c r="I121" s="658"/>
      <c r="K121" s="657"/>
      <c r="L121" s="658"/>
      <c r="M121" s="658"/>
      <c r="N121" s="658"/>
      <c r="O121" s="658"/>
      <c r="P121" s="658"/>
      <c r="Q121" s="658"/>
      <c r="T121" s="655"/>
    </row>
    <row r="122" spans="2:20" ht="15" customHeight="1" x14ac:dyDescent="0.2">
      <c r="B122" s="638"/>
      <c r="C122" s="638"/>
      <c r="D122" s="656" t="s">
        <v>702</v>
      </c>
      <c r="E122" s="657"/>
      <c r="F122" s="657"/>
      <c r="G122" s="657"/>
      <c r="H122" s="657"/>
      <c r="I122" s="657"/>
      <c r="K122" s="657"/>
      <c r="L122" s="656" t="s">
        <v>703</v>
      </c>
      <c r="M122" s="657"/>
      <c r="N122" s="657"/>
      <c r="O122" s="657"/>
      <c r="P122" s="657"/>
      <c r="Q122" s="657"/>
      <c r="T122" s="655"/>
    </row>
    <row r="123" spans="2:20" ht="25.5" customHeight="1" x14ac:dyDescent="0.2">
      <c r="B123" s="638"/>
      <c r="C123" s="638"/>
      <c r="D123" s="658"/>
      <c r="E123" s="645" t="str">
        <f>" Du démarrage au "&amp;'Données de base'!$Z$25</f>
        <v xml:space="preserve"> Du démarrage au 6/2018</v>
      </c>
      <c r="F123" s="645" t="str">
        <f>"du "&amp;'Données de base'!$AA$25&amp;" au "&amp;'Données de base'!$AL$25</f>
        <v>du 7/2018 au 6/2019</v>
      </c>
      <c r="G123" s="645" t="str">
        <f>"du "&amp;'Données de base'!$AM$25&amp;" au "&amp;'Données de base'!$AX$25</f>
        <v>du 7/2019 au 6/2020</v>
      </c>
      <c r="H123" s="645" t="str">
        <f>"du "&amp;'Données de base'!$AY$25&amp;" au "&amp;'Données de base'!$BJ$25</f>
        <v>du 7/2020 au 6/2021</v>
      </c>
      <c r="I123" s="645" t="str">
        <f>"du "&amp;'Données de base'!$BK$25&amp;" au "&amp;'Données de base'!$O$17</f>
        <v>du 7/2021 au 6/2022</v>
      </c>
      <c r="K123" s="657"/>
      <c r="L123" s="657"/>
      <c r="M123" s="646" t="str">
        <f>" From start to "&amp;'Données de base'!$Z$25</f>
        <v xml:space="preserve"> From start to 6/2018</v>
      </c>
      <c r="N123" s="647" t="str">
        <f>"From "&amp;'Données de base'!$AA$25&amp;" to "&amp;'Données de base'!$AL$25</f>
        <v>From 7/2018 to 6/2019</v>
      </c>
      <c r="O123" s="647" t="str">
        <f>"From "&amp;'Données de base'!$AM$25&amp;" to "&amp;'Données de base'!$AX$25</f>
        <v>From 7/2019 to 6/2020</v>
      </c>
      <c r="P123" s="647" t="str">
        <f>"From "&amp;'Données de base'!$AY$25&amp;" to "&amp;'Données de base'!$BJ$25</f>
        <v>From 7/2020 to 6/2021</v>
      </c>
      <c r="Q123" s="648" t="str">
        <f>"From "&amp;'Données de base'!$BK$25&amp;" to "&amp;'Données de base'!$O$17</f>
        <v>From 7/2021 to 6/2022</v>
      </c>
      <c r="T123" s="655"/>
    </row>
    <row r="124" spans="2:20" ht="15" customHeight="1" x14ac:dyDescent="0.2">
      <c r="B124" s="638"/>
      <c r="C124" s="638"/>
      <c r="D124" s="659"/>
      <c r="E124" s="650" t="s">
        <v>780</v>
      </c>
      <c r="F124" s="650" t="s">
        <v>777</v>
      </c>
      <c r="G124" s="650" t="s">
        <v>778</v>
      </c>
      <c r="H124" s="650" t="s">
        <v>779</v>
      </c>
      <c r="I124" s="650" t="s">
        <v>781</v>
      </c>
      <c r="K124" s="657"/>
      <c r="L124" s="659"/>
      <c r="M124" s="651" t="s">
        <v>787</v>
      </c>
      <c r="N124" s="651" t="s">
        <v>788</v>
      </c>
      <c r="O124" s="651" t="s">
        <v>789</v>
      </c>
      <c r="P124" s="651" t="s">
        <v>790</v>
      </c>
      <c r="Q124" s="651" t="s">
        <v>791</v>
      </c>
      <c r="T124" s="655"/>
    </row>
    <row r="125" spans="2:20" ht="15" customHeight="1" x14ac:dyDescent="0.2">
      <c r="B125" s="638"/>
      <c r="C125" s="638"/>
      <c r="D125" s="661" t="str">
        <f>IF(D112="","",D112)</f>
        <v>Opération</v>
      </c>
      <c r="E125" s="658">
        <f t="shared" ref="E125:E132" si="18">SUM(E112)</f>
        <v>0</v>
      </c>
      <c r="F125" s="658">
        <f t="shared" ref="F125:F132" si="19">SUM(E112:F112)</f>
        <v>0</v>
      </c>
      <c r="G125" s="658">
        <f t="shared" ref="G125:G132" si="20">SUM(E112:G112)</f>
        <v>0</v>
      </c>
      <c r="H125" s="658">
        <f t="shared" ref="H125:H132" si="21">SUM(E112:H112)</f>
        <v>0</v>
      </c>
      <c r="I125" s="658">
        <f t="shared" ref="I125:I132" si="22">SUM(E112:I112)</f>
        <v>0</v>
      </c>
      <c r="K125" s="657"/>
      <c r="L125" s="661" t="str">
        <f>IF(L112="","",L112)</f>
        <v>Operation</v>
      </c>
      <c r="M125" s="658">
        <f t="shared" ref="M125:Q132" si="23">E125</f>
        <v>0</v>
      </c>
      <c r="N125" s="658">
        <f t="shared" si="23"/>
        <v>0</v>
      </c>
      <c r="O125" s="658">
        <f t="shared" si="23"/>
        <v>0</v>
      </c>
      <c r="P125" s="658">
        <f t="shared" si="23"/>
        <v>0</v>
      </c>
      <c r="Q125" s="658">
        <f t="shared" si="23"/>
        <v>0</v>
      </c>
      <c r="T125" s="655"/>
    </row>
    <row r="126" spans="2:20" ht="15" customHeight="1" x14ac:dyDescent="0.2">
      <c r="B126" s="638"/>
      <c r="C126" s="638"/>
      <c r="D126" s="661" t="str">
        <f t="shared" ref="D126:D132" si="24">IF(D113="","",D113)</f>
        <v>Finance</v>
      </c>
      <c r="E126" s="658">
        <f t="shared" si="18"/>
        <v>0</v>
      </c>
      <c r="F126" s="658">
        <f t="shared" si="19"/>
        <v>0</v>
      </c>
      <c r="G126" s="658">
        <f t="shared" si="20"/>
        <v>0</v>
      </c>
      <c r="H126" s="658">
        <f t="shared" si="21"/>
        <v>0</v>
      </c>
      <c r="I126" s="658">
        <f t="shared" si="22"/>
        <v>0</v>
      </c>
      <c r="K126" s="657"/>
      <c r="L126" s="661" t="str">
        <f t="shared" ref="L126:L132" si="25">IF(L113="","",L113)</f>
        <v>Finance</v>
      </c>
      <c r="M126" s="658">
        <f t="shared" si="23"/>
        <v>0</v>
      </c>
      <c r="N126" s="658">
        <f t="shared" si="23"/>
        <v>0</v>
      </c>
      <c r="O126" s="658">
        <f t="shared" si="23"/>
        <v>0</v>
      </c>
      <c r="P126" s="658">
        <f t="shared" si="23"/>
        <v>0</v>
      </c>
      <c r="Q126" s="658">
        <f t="shared" si="23"/>
        <v>0</v>
      </c>
      <c r="T126" s="655"/>
    </row>
    <row r="127" spans="2:20" ht="15" customHeight="1" x14ac:dyDescent="0.2">
      <c r="B127" s="638"/>
      <c r="C127" s="638"/>
      <c r="D127" s="661" t="str">
        <f t="shared" si="24"/>
        <v>IT</v>
      </c>
      <c r="E127" s="658">
        <f t="shared" si="18"/>
        <v>0</v>
      </c>
      <c r="F127" s="658">
        <f t="shared" si="19"/>
        <v>0</v>
      </c>
      <c r="G127" s="658">
        <f t="shared" si="20"/>
        <v>0</v>
      </c>
      <c r="H127" s="658">
        <f t="shared" si="21"/>
        <v>0</v>
      </c>
      <c r="I127" s="658">
        <f t="shared" si="22"/>
        <v>0</v>
      </c>
      <c r="K127" s="657"/>
      <c r="L127" s="661" t="str">
        <f t="shared" si="25"/>
        <v>IT</v>
      </c>
      <c r="M127" s="658">
        <f t="shared" si="23"/>
        <v>0</v>
      </c>
      <c r="N127" s="658">
        <f t="shared" si="23"/>
        <v>0</v>
      </c>
      <c r="O127" s="658">
        <f t="shared" si="23"/>
        <v>0</v>
      </c>
      <c r="P127" s="658">
        <f t="shared" si="23"/>
        <v>0</v>
      </c>
      <c r="Q127" s="658">
        <f t="shared" si="23"/>
        <v>0</v>
      </c>
      <c r="T127" s="655"/>
    </row>
    <row r="128" spans="2:20" ht="15" customHeight="1" x14ac:dyDescent="0.2">
      <c r="B128" s="638"/>
      <c r="C128" s="638"/>
      <c r="D128" s="661" t="str">
        <f t="shared" si="24"/>
        <v>Commerce</v>
      </c>
      <c r="E128" s="658">
        <f t="shared" si="18"/>
        <v>0</v>
      </c>
      <c r="F128" s="658">
        <f t="shared" si="19"/>
        <v>0</v>
      </c>
      <c r="G128" s="658">
        <f t="shared" si="20"/>
        <v>0</v>
      </c>
      <c r="H128" s="658">
        <f t="shared" si="21"/>
        <v>0</v>
      </c>
      <c r="I128" s="658">
        <f t="shared" si="22"/>
        <v>0</v>
      </c>
      <c r="K128" s="657"/>
      <c r="L128" s="661" t="str">
        <f t="shared" si="25"/>
        <v>Sales &amp; Development</v>
      </c>
      <c r="M128" s="658">
        <f t="shared" si="23"/>
        <v>0</v>
      </c>
      <c r="N128" s="658">
        <f t="shared" si="23"/>
        <v>0</v>
      </c>
      <c r="O128" s="658">
        <f t="shared" si="23"/>
        <v>0</v>
      </c>
      <c r="P128" s="658">
        <f t="shared" si="23"/>
        <v>0</v>
      </c>
      <c r="Q128" s="658">
        <f t="shared" si="23"/>
        <v>0</v>
      </c>
      <c r="T128" s="655"/>
    </row>
    <row r="129" spans="2:20" ht="15.6" hidden="1" customHeight="1" outlineLevel="1" x14ac:dyDescent="0.2">
      <c r="B129" s="638"/>
      <c r="C129" s="638"/>
      <c r="D129" s="661" t="str">
        <f t="shared" si="24"/>
        <v/>
      </c>
      <c r="E129" s="658">
        <f t="shared" si="18"/>
        <v>0</v>
      </c>
      <c r="F129" s="658">
        <f t="shared" si="19"/>
        <v>0</v>
      </c>
      <c r="G129" s="658">
        <f t="shared" si="20"/>
        <v>0</v>
      </c>
      <c r="H129" s="658">
        <f t="shared" si="21"/>
        <v>0</v>
      </c>
      <c r="I129" s="658">
        <f t="shared" si="22"/>
        <v>0</v>
      </c>
      <c r="K129" s="657"/>
      <c r="L129" s="661" t="str">
        <f t="shared" si="25"/>
        <v/>
      </c>
      <c r="M129" s="658">
        <f t="shared" si="23"/>
        <v>0</v>
      </c>
      <c r="N129" s="658">
        <f t="shared" si="23"/>
        <v>0</v>
      </c>
      <c r="O129" s="658">
        <f t="shared" si="23"/>
        <v>0</v>
      </c>
      <c r="P129" s="658">
        <f t="shared" si="23"/>
        <v>0</v>
      </c>
      <c r="Q129" s="658">
        <f t="shared" si="23"/>
        <v>0</v>
      </c>
      <c r="T129" s="655"/>
    </row>
    <row r="130" spans="2:20" ht="15" hidden="1" customHeight="1" outlineLevel="1" x14ac:dyDescent="0.2">
      <c r="B130" s="638"/>
      <c r="C130" s="638"/>
      <c r="D130" s="661" t="str">
        <f t="shared" si="24"/>
        <v/>
      </c>
      <c r="E130" s="658">
        <f t="shared" si="18"/>
        <v>0</v>
      </c>
      <c r="F130" s="658">
        <f t="shared" si="19"/>
        <v>0</v>
      </c>
      <c r="G130" s="658">
        <f t="shared" si="20"/>
        <v>0</v>
      </c>
      <c r="H130" s="658">
        <f t="shared" si="21"/>
        <v>0</v>
      </c>
      <c r="I130" s="658">
        <f t="shared" si="22"/>
        <v>0</v>
      </c>
      <c r="K130" s="657"/>
      <c r="L130" s="661" t="str">
        <f t="shared" si="25"/>
        <v/>
      </c>
      <c r="M130" s="658">
        <f t="shared" si="23"/>
        <v>0</v>
      </c>
      <c r="N130" s="658">
        <f t="shared" si="23"/>
        <v>0</v>
      </c>
      <c r="O130" s="658">
        <f t="shared" si="23"/>
        <v>0</v>
      </c>
      <c r="P130" s="658">
        <f t="shared" si="23"/>
        <v>0</v>
      </c>
      <c r="Q130" s="658">
        <f t="shared" si="23"/>
        <v>0</v>
      </c>
      <c r="T130" s="655"/>
    </row>
    <row r="131" spans="2:20" ht="15" hidden="1" customHeight="1" outlineLevel="1" x14ac:dyDescent="0.2">
      <c r="B131" s="638"/>
      <c r="C131" s="638"/>
      <c r="D131" s="661" t="str">
        <f t="shared" si="24"/>
        <v/>
      </c>
      <c r="E131" s="658">
        <f t="shared" si="18"/>
        <v>0</v>
      </c>
      <c r="F131" s="658">
        <f t="shared" si="19"/>
        <v>0</v>
      </c>
      <c r="G131" s="658">
        <f t="shared" si="20"/>
        <v>0</v>
      </c>
      <c r="H131" s="658">
        <f t="shared" si="21"/>
        <v>0</v>
      </c>
      <c r="I131" s="658">
        <f t="shared" si="22"/>
        <v>0</v>
      </c>
      <c r="K131" s="657"/>
      <c r="L131" s="661" t="str">
        <f t="shared" si="25"/>
        <v/>
      </c>
      <c r="M131" s="658">
        <f t="shared" si="23"/>
        <v>0</v>
      </c>
      <c r="N131" s="658">
        <f t="shared" si="23"/>
        <v>0</v>
      </c>
      <c r="O131" s="658">
        <f t="shared" si="23"/>
        <v>0</v>
      </c>
      <c r="P131" s="658">
        <f t="shared" si="23"/>
        <v>0</v>
      </c>
      <c r="Q131" s="658">
        <f t="shared" si="23"/>
        <v>0</v>
      </c>
    </row>
    <row r="132" spans="2:20" ht="15" hidden="1" customHeight="1" outlineLevel="1" x14ac:dyDescent="0.2">
      <c r="D132" s="661" t="str">
        <f t="shared" si="24"/>
        <v/>
      </c>
      <c r="E132" s="658">
        <f t="shared" si="18"/>
        <v>0</v>
      </c>
      <c r="F132" s="658">
        <f t="shared" si="19"/>
        <v>0</v>
      </c>
      <c r="G132" s="658">
        <f t="shared" si="20"/>
        <v>0</v>
      </c>
      <c r="H132" s="658">
        <f t="shared" si="21"/>
        <v>0</v>
      </c>
      <c r="I132" s="658">
        <f t="shared" si="22"/>
        <v>0</v>
      </c>
      <c r="K132" s="657"/>
      <c r="L132" s="661" t="str">
        <f t="shared" si="25"/>
        <v/>
      </c>
      <c r="M132" s="658">
        <f t="shared" si="23"/>
        <v>0</v>
      </c>
      <c r="N132" s="658">
        <f t="shared" si="23"/>
        <v>0</v>
      </c>
      <c r="O132" s="658">
        <f t="shared" si="23"/>
        <v>0</v>
      </c>
      <c r="P132" s="658">
        <f t="shared" si="23"/>
        <v>0</v>
      </c>
      <c r="Q132" s="658">
        <f t="shared" si="23"/>
        <v>0</v>
      </c>
    </row>
    <row r="133" spans="2:20" ht="15" customHeight="1" collapsed="1" x14ac:dyDescent="0.2">
      <c r="D133" s="661"/>
      <c r="E133" s="662">
        <f>SUM(E125:E132)</f>
        <v>0</v>
      </c>
      <c r="F133" s="662">
        <f>SUM(F125:F132)</f>
        <v>0</v>
      </c>
      <c r="G133" s="662">
        <f>SUM(G125:G132)</f>
        <v>0</v>
      </c>
      <c r="H133" s="662">
        <f>SUM(H125:H132)</f>
        <v>0</v>
      </c>
      <c r="I133" s="662">
        <f>SUM(I125:I132)</f>
        <v>0</v>
      </c>
      <c r="K133" s="657"/>
      <c r="L133" s="661"/>
      <c r="M133" s="662">
        <f>SUM(M125:M132)</f>
        <v>0</v>
      </c>
      <c r="N133" s="662">
        <f>SUM(N125:N132)</f>
        <v>0</v>
      </c>
      <c r="O133" s="662">
        <f>SUM(O125:O132)</f>
        <v>0</v>
      </c>
      <c r="P133" s="662">
        <f>SUM(P125:P132)</f>
        <v>0</v>
      </c>
      <c r="Q133" s="662">
        <f>SUM(Q125:Q132)</f>
        <v>0</v>
      </c>
    </row>
    <row r="134" spans="2:20" ht="15" customHeight="1" x14ac:dyDescent="0.2">
      <c r="D134" s="661"/>
      <c r="E134" s="658"/>
      <c r="F134" s="658"/>
      <c r="G134" s="658"/>
      <c r="H134" s="658"/>
      <c r="I134" s="658"/>
      <c r="K134" s="657"/>
      <c r="L134" s="661"/>
      <c r="M134" s="658"/>
      <c r="N134" s="658"/>
      <c r="O134" s="658"/>
      <c r="P134" s="658"/>
      <c r="Q134" s="658"/>
    </row>
    <row r="135" spans="2:20" ht="15" customHeight="1" x14ac:dyDescent="0.2">
      <c r="D135" s="656" t="s">
        <v>752</v>
      </c>
      <c r="E135" s="658"/>
      <c r="F135" s="658"/>
      <c r="G135" s="658"/>
      <c r="H135" s="658"/>
      <c r="I135" s="658"/>
      <c r="K135" s="657"/>
      <c r="L135" s="656" t="s">
        <v>753</v>
      </c>
      <c r="M135" s="658"/>
      <c r="N135" s="658"/>
      <c r="O135" s="658"/>
      <c r="P135" s="658"/>
      <c r="Q135" s="658"/>
    </row>
    <row r="136" spans="2:20" ht="24" customHeight="1" x14ac:dyDescent="0.2">
      <c r="D136" s="661"/>
      <c r="E136" s="645" t="str">
        <f>" Du démarrage au "&amp;'Données de base'!$Z$25</f>
        <v xml:space="preserve"> Du démarrage au 6/2018</v>
      </c>
      <c r="F136" s="645" t="str">
        <f>"du "&amp;'Données de base'!$AA$25&amp;" au "&amp;'Données de base'!$AL$25</f>
        <v>du 7/2018 au 6/2019</v>
      </c>
      <c r="G136" s="645" t="str">
        <f>"du "&amp;'Données de base'!$AM$25&amp;" au "&amp;'Données de base'!$AX$25</f>
        <v>du 7/2019 au 6/2020</v>
      </c>
      <c r="H136" s="645" t="str">
        <f>"du "&amp;'Données de base'!$AY$25&amp;" au "&amp;'Données de base'!$BJ$25</f>
        <v>du 7/2020 au 6/2021</v>
      </c>
      <c r="I136" s="645" t="str">
        <f>"du "&amp;'Données de base'!$BK$25&amp;" au "&amp;'Données de base'!$O$17</f>
        <v>du 7/2021 au 6/2022</v>
      </c>
      <c r="K136" s="657"/>
      <c r="L136" s="661"/>
      <c r="M136" s="646" t="str">
        <f>" From start to "&amp;'Données de base'!$Z$25</f>
        <v xml:space="preserve"> From start to 6/2018</v>
      </c>
      <c r="N136" s="647" t="str">
        <f>"From "&amp;'Données de base'!$AA$25&amp;" to "&amp;'Données de base'!$AL$25</f>
        <v>From 7/2018 to 6/2019</v>
      </c>
      <c r="O136" s="647" t="str">
        <f>"From "&amp;'Données de base'!$AM$25&amp;" to "&amp;'Données de base'!$AX$25</f>
        <v>From 7/2019 to 6/2020</v>
      </c>
      <c r="P136" s="647" t="str">
        <f>"From "&amp;'Données de base'!$AY$25&amp;" to "&amp;'Données de base'!$BJ$25</f>
        <v>From 7/2020 to 6/2021</v>
      </c>
      <c r="Q136" s="648" t="str">
        <f>"From "&amp;'Données de base'!$BK$25&amp;" to "&amp;'Données de base'!$O$17</f>
        <v>From 7/2021 to 6/2022</v>
      </c>
    </row>
    <row r="137" spans="2:20" ht="15" customHeight="1" x14ac:dyDescent="0.2">
      <c r="E137" s="650" t="s">
        <v>780</v>
      </c>
      <c r="F137" s="650" t="s">
        <v>777</v>
      </c>
      <c r="G137" s="650" t="s">
        <v>778</v>
      </c>
      <c r="H137" s="650" t="s">
        <v>779</v>
      </c>
      <c r="I137" s="650" t="s">
        <v>781</v>
      </c>
      <c r="L137" s="649"/>
      <c r="M137" s="651" t="s">
        <v>787</v>
      </c>
      <c r="N137" s="651" t="s">
        <v>788</v>
      </c>
      <c r="O137" s="651" t="s">
        <v>789</v>
      </c>
      <c r="P137" s="651" t="s">
        <v>790</v>
      </c>
      <c r="Q137" s="651" t="s">
        <v>791</v>
      </c>
    </row>
    <row r="138" spans="2:20" ht="15" customHeight="1" outlineLevel="1" x14ac:dyDescent="0.2">
      <c r="D138" s="652" t="s">
        <v>704</v>
      </c>
      <c r="E138" s="714">
        <f>'1. Résumé'!K29</f>
        <v>714000</v>
      </c>
      <c r="F138" s="714">
        <f>'1. Résumé'!L29</f>
        <v>2415000</v>
      </c>
      <c r="G138" s="714">
        <f>'1. Résumé'!M29</f>
        <v>7355700</v>
      </c>
      <c r="H138" s="714">
        <f>'1. Résumé'!N29</f>
        <v>37057700</v>
      </c>
      <c r="I138" s="714">
        <f>'1. Résumé'!O29</f>
        <v>211527400</v>
      </c>
      <c r="L138" s="655" t="s">
        <v>705</v>
      </c>
      <c r="M138" s="714">
        <f t="shared" ref="M138:Q144" si="26">E138</f>
        <v>714000</v>
      </c>
      <c r="N138" s="714">
        <f t="shared" si="26"/>
        <v>2415000</v>
      </c>
      <c r="O138" s="714">
        <f t="shared" si="26"/>
        <v>7355700</v>
      </c>
      <c r="P138" s="714">
        <f t="shared" si="26"/>
        <v>37057700</v>
      </c>
      <c r="Q138" s="714">
        <f t="shared" si="26"/>
        <v>211527400</v>
      </c>
    </row>
    <row r="139" spans="2:20" ht="15" customHeight="1" outlineLevel="1" x14ac:dyDescent="0.2">
      <c r="D139" s="652" t="s">
        <v>120</v>
      </c>
      <c r="E139" s="714">
        <f>'1. Résumé'!K37</f>
        <v>-1446395</v>
      </c>
      <c r="F139" s="714">
        <f>'1. Résumé'!L37</f>
        <v>-3404250.3</v>
      </c>
      <c r="G139" s="714">
        <f>'1. Résumé'!M37</f>
        <v>-2207234.1779999994</v>
      </c>
      <c r="H139" s="714">
        <f>'1. Résumé'!N37</f>
        <v>15350127.25522</v>
      </c>
      <c r="I139" s="714">
        <f>'1. Résumé'!O37</f>
        <v>106241003.63728699</v>
      </c>
      <c r="L139" s="652" t="s">
        <v>120</v>
      </c>
      <c r="M139" s="714">
        <f t="shared" si="26"/>
        <v>-1446395</v>
      </c>
      <c r="N139" s="714">
        <f t="shared" si="26"/>
        <v>-3404250.3</v>
      </c>
      <c r="O139" s="714">
        <f t="shared" si="26"/>
        <v>-2207234.1779999994</v>
      </c>
      <c r="P139" s="714">
        <f t="shared" si="26"/>
        <v>15350127.25522</v>
      </c>
      <c r="Q139" s="714">
        <f t="shared" si="26"/>
        <v>106241003.63728699</v>
      </c>
    </row>
    <row r="140" spans="2:20" ht="15" customHeight="1" outlineLevel="1" x14ac:dyDescent="0.2">
      <c r="D140" s="652" t="s">
        <v>706</v>
      </c>
      <c r="E140" s="499">
        <f>E139/E138</f>
        <v>-2.0257633053221289</v>
      </c>
      <c r="F140" s="499">
        <f>F139/F138</f>
        <v>-1.409627453416149</v>
      </c>
      <c r="G140" s="499">
        <f>G139/G138</f>
        <v>-0.30007126147069613</v>
      </c>
      <c r="H140" s="499">
        <f>H139/H138</f>
        <v>0.41422234124675844</v>
      </c>
      <c r="I140" s="499">
        <f>I139/I138</f>
        <v>0.50225646245964817</v>
      </c>
      <c r="L140" s="652" t="s">
        <v>707</v>
      </c>
      <c r="M140" s="499">
        <f t="shared" si="26"/>
        <v>-2.0257633053221289</v>
      </c>
      <c r="N140" s="499">
        <f t="shared" si="26"/>
        <v>-1.409627453416149</v>
      </c>
      <c r="O140" s="499">
        <f t="shared" si="26"/>
        <v>-0.30007126147069613</v>
      </c>
      <c r="P140" s="499">
        <f t="shared" si="26"/>
        <v>0.41422234124675844</v>
      </c>
      <c r="Q140" s="499">
        <f t="shared" si="26"/>
        <v>0.50225646245964817</v>
      </c>
    </row>
    <row r="141" spans="2:20" ht="15" customHeight="1" outlineLevel="1" x14ac:dyDescent="0.2">
      <c r="D141" s="652" t="s">
        <v>708</v>
      </c>
      <c r="E141" s="69">
        <f>'3.Valorization EN'!I38</f>
        <v>-58295</v>
      </c>
      <c r="F141" s="69">
        <f>'3.Valorization EN'!J38</f>
        <v>-120278.92000000004</v>
      </c>
      <c r="G141" s="69">
        <f>'3.Valorization EN'!K38</f>
        <v>-308228.02919999987</v>
      </c>
      <c r="H141" s="69">
        <f>'3.Valorization EN'!L38</f>
        <v>-2155318.0294920001</v>
      </c>
      <c r="I141" s="69">
        <f>'3.Valorization EN'!M38</f>
        <v>-6313701.3957383987</v>
      </c>
      <c r="L141" s="652" t="s">
        <v>570</v>
      </c>
      <c r="M141" s="69">
        <f t="shared" si="26"/>
        <v>-58295</v>
      </c>
      <c r="N141" s="69">
        <f t="shared" si="26"/>
        <v>-120278.92000000004</v>
      </c>
      <c r="O141" s="69">
        <f t="shared" si="26"/>
        <v>-308228.02919999987</v>
      </c>
      <c r="P141" s="69">
        <f t="shared" si="26"/>
        <v>-2155318.0294920001</v>
      </c>
      <c r="Q141" s="69">
        <f t="shared" si="26"/>
        <v>-6313701.3957383987</v>
      </c>
    </row>
    <row r="142" spans="2:20" ht="15" customHeight="1" outlineLevel="1" x14ac:dyDescent="0.2">
      <c r="D142" s="652" t="s">
        <v>126</v>
      </c>
      <c r="E142" s="714">
        <f ca="1">'2. Prévisions annuelles'!K168</f>
        <v>-1504690</v>
      </c>
      <c r="F142" s="714">
        <f ca="1">'2. Prévisions annuelles'!L168</f>
        <v>-5029219.22</v>
      </c>
      <c r="G142" s="714">
        <f ca="1">'2. Prévisions annuelles'!M168</f>
        <v>-7544681.4272000007</v>
      </c>
      <c r="H142" s="714">
        <f ca="1">'2. Prévisions annuelles'!N168</f>
        <v>5100141.2920479979</v>
      </c>
      <c r="I142" s="714">
        <f ca="1">'2. Prévisions annuelles'!O168</f>
        <v>87711783.610526994</v>
      </c>
      <c r="L142" s="652" t="s">
        <v>709</v>
      </c>
      <c r="M142" s="714">
        <f t="shared" ca="1" si="26"/>
        <v>-1504690</v>
      </c>
      <c r="N142" s="714">
        <f t="shared" ca="1" si="26"/>
        <v>-5029219.22</v>
      </c>
      <c r="O142" s="714">
        <f t="shared" ca="1" si="26"/>
        <v>-7544681.4272000007</v>
      </c>
      <c r="P142" s="714">
        <f t="shared" ca="1" si="26"/>
        <v>5100141.2920479979</v>
      </c>
      <c r="Q142" s="714">
        <f t="shared" ca="1" si="26"/>
        <v>87711783.610526994</v>
      </c>
    </row>
    <row r="143" spans="2:20" ht="15" customHeight="1" outlineLevel="1" x14ac:dyDescent="0.2">
      <c r="D143" s="652" t="s">
        <v>710</v>
      </c>
      <c r="E143" s="714">
        <f ca="1">'2. Prévisions annuelles'!K120</f>
        <v>-1446395</v>
      </c>
      <c r="F143" s="714">
        <f ca="1">'2. Prévisions annuelles'!L120</f>
        <v>-3404250.3</v>
      </c>
      <c r="G143" s="714">
        <f ca="1">'2. Prévisions annuelles'!M120</f>
        <v>-2207234.1779999994</v>
      </c>
      <c r="H143" s="714">
        <f ca="1">'2. Prévisions annuelles'!N120</f>
        <v>12530763.0109652</v>
      </c>
      <c r="I143" s="714">
        <f ca="1">'2. Prévisions annuelles'!O120</f>
        <v>70119062.400609404</v>
      </c>
      <c r="L143" s="652" t="s">
        <v>711</v>
      </c>
      <c r="M143" s="714">
        <f t="shared" ca="1" si="26"/>
        <v>-1446395</v>
      </c>
      <c r="N143" s="714">
        <f t="shared" ca="1" si="26"/>
        <v>-3404250.3</v>
      </c>
      <c r="O143" s="714">
        <f t="shared" ca="1" si="26"/>
        <v>-2207234.1779999994</v>
      </c>
      <c r="P143" s="714">
        <f t="shared" ca="1" si="26"/>
        <v>12530763.0109652</v>
      </c>
      <c r="Q143" s="714">
        <f t="shared" ca="1" si="26"/>
        <v>70119062.400609404</v>
      </c>
    </row>
    <row r="144" spans="2:20" ht="15" customHeight="1" x14ac:dyDescent="0.2">
      <c r="D144" s="652" t="s">
        <v>29</v>
      </c>
      <c r="E144" s="715">
        <f>'2. Prévisions annuelles'!K164*-1</f>
        <v>0</v>
      </c>
      <c r="F144" s="715">
        <f>'2. Prévisions annuelles'!L164*-1</f>
        <v>0</v>
      </c>
      <c r="G144" s="715">
        <f>'2. Prévisions annuelles'!M164*-1</f>
        <v>0</v>
      </c>
      <c r="H144" s="715">
        <f>'2. Prévisions annuelles'!N164*-1</f>
        <v>0</v>
      </c>
      <c r="I144" s="715">
        <f>'2. Prévisions annuelles'!O164*-1</f>
        <v>0</v>
      </c>
      <c r="L144" s="652" t="s">
        <v>677</v>
      </c>
      <c r="M144" s="715">
        <f>E144</f>
        <v>0</v>
      </c>
      <c r="N144" s="715">
        <f t="shared" si="26"/>
        <v>0</v>
      </c>
      <c r="O144" s="715">
        <f t="shared" si="26"/>
        <v>0</v>
      </c>
      <c r="P144" s="715">
        <f t="shared" si="26"/>
        <v>0</v>
      </c>
      <c r="Q144" s="715">
        <f t="shared" si="26"/>
        <v>0</v>
      </c>
    </row>
    <row r="145" spans="2:35" ht="15" customHeight="1" x14ac:dyDescent="0.2">
      <c r="D145" s="652" t="s">
        <v>62</v>
      </c>
      <c r="E145" s="715">
        <f>'2. Prévisions annuelles'!K26</f>
        <v>0</v>
      </c>
      <c r="F145" s="715">
        <f>'2. Prévisions annuelles'!L26</f>
        <v>0</v>
      </c>
      <c r="G145" s="715">
        <f>'2. Prévisions annuelles'!M26</f>
        <v>0</v>
      </c>
      <c r="H145" s="715">
        <f>'2. Prévisions annuelles'!N26</f>
        <v>0</v>
      </c>
      <c r="I145" s="715">
        <f>'2. Prévisions annuelles'!O26</f>
        <v>0</v>
      </c>
      <c r="L145" s="652" t="s">
        <v>543</v>
      </c>
      <c r="M145" s="715">
        <f t="shared" ref="M145:M159" si="27">E145</f>
        <v>0</v>
      </c>
      <c r="N145" s="715">
        <f t="shared" ref="N145:N159" si="28">F145</f>
        <v>0</v>
      </c>
      <c r="O145" s="715">
        <f t="shared" ref="O145:O159" si="29">G145</f>
        <v>0</v>
      </c>
      <c r="P145" s="715">
        <f t="shared" ref="P145:P159" si="30">H145</f>
        <v>0</v>
      </c>
      <c r="Q145" s="715">
        <f t="shared" ref="Q145:Q159" si="31">I145</f>
        <v>0</v>
      </c>
    </row>
    <row r="146" spans="2:35" ht="15" customHeight="1" x14ac:dyDescent="0.2">
      <c r="D146" s="652" t="s">
        <v>713</v>
      </c>
      <c r="E146" s="716">
        <f>E16</f>
        <v>29</v>
      </c>
      <c r="F146" s="716">
        <f>F16</f>
        <v>52</v>
      </c>
      <c r="G146" s="716">
        <f>G16</f>
        <v>65</v>
      </c>
      <c r="H146" s="716">
        <f>H16</f>
        <v>76</v>
      </c>
      <c r="I146" s="716">
        <f>I16</f>
        <v>87</v>
      </c>
      <c r="L146" s="652" t="s">
        <v>699</v>
      </c>
      <c r="M146" s="716">
        <f t="shared" si="27"/>
        <v>29</v>
      </c>
      <c r="N146" s="716">
        <f t="shared" si="28"/>
        <v>52</v>
      </c>
      <c r="O146" s="716">
        <f t="shared" si="29"/>
        <v>65</v>
      </c>
      <c r="P146" s="716">
        <f t="shared" si="30"/>
        <v>76</v>
      </c>
      <c r="Q146" s="716">
        <f t="shared" si="31"/>
        <v>87</v>
      </c>
    </row>
    <row r="147" spans="2:35" ht="15" customHeight="1" x14ac:dyDescent="0.2">
      <c r="D147" s="652" t="s">
        <v>715</v>
      </c>
      <c r="E147" s="716">
        <f>E15</f>
        <v>29</v>
      </c>
      <c r="F147" s="716">
        <f>F15</f>
        <v>23</v>
      </c>
      <c r="G147" s="716">
        <f>G15</f>
        <v>13</v>
      </c>
      <c r="H147" s="716">
        <f>H15</f>
        <v>11</v>
      </c>
      <c r="I147" s="716">
        <f>I15</f>
        <v>11</v>
      </c>
      <c r="L147" s="652" t="s">
        <v>716</v>
      </c>
      <c r="M147" s="716">
        <f t="shared" si="27"/>
        <v>29</v>
      </c>
      <c r="N147" s="716">
        <f t="shared" si="28"/>
        <v>23</v>
      </c>
      <c r="O147" s="716">
        <f t="shared" si="29"/>
        <v>13</v>
      </c>
      <c r="P147" s="716">
        <f t="shared" si="30"/>
        <v>11</v>
      </c>
      <c r="Q147" s="716">
        <f t="shared" si="31"/>
        <v>11</v>
      </c>
    </row>
    <row r="148" spans="2:35" ht="15" customHeight="1" x14ac:dyDescent="0.2">
      <c r="D148" s="652" t="s">
        <v>717</v>
      </c>
      <c r="E148" s="716">
        <f>E178</f>
        <v>0</v>
      </c>
      <c r="F148" s="716">
        <f>F178</f>
        <v>0</v>
      </c>
      <c r="G148" s="716">
        <f>G178</f>
        <v>0</v>
      </c>
      <c r="H148" s="716">
        <f>H178</f>
        <v>0</v>
      </c>
      <c r="I148" s="716">
        <f>I178</f>
        <v>0</v>
      </c>
      <c r="L148" s="652" t="s">
        <v>718</v>
      </c>
      <c r="M148" s="716">
        <f t="shared" si="27"/>
        <v>0</v>
      </c>
      <c r="N148" s="716">
        <f t="shared" si="28"/>
        <v>0</v>
      </c>
      <c r="O148" s="716">
        <f t="shared" si="29"/>
        <v>0</v>
      </c>
      <c r="P148" s="716">
        <f t="shared" si="30"/>
        <v>0</v>
      </c>
      <c r="Q148" s="716">
        <f t="shared" si="31"/>
        <v>0</v>
      </c>
    </row>
    <row r="149" spans="2:35" ht="15" customHeight="1" x14ac:dyDescent="0.2">
      <c r="D149" s="652" t="s">
        <v>719</v>
      </c>
      <c r="E149" s="715">
        <f>E138/E146</f>
        <v>24620.689655172413</v>
      </c>
      <c r="F149" s="715">
        <f>F138/F146</f>
        <v>46442.307692307695</v>
      </c>
      <c r="G149" s="715">
        <f>G138/G146</f>
        <v>113164.61538461539</v>
      </c>
      <c r="H149" s="715">
        <f>H138/H146</f>
        <v>487601.31578947371</v>
      </c>
      <c r="I149" s="715">
        <f>I138/I146</f>
        <v>2431349.4252873561</v>
      </c>
      <c r="L149" s="652" t="s">
        <v>712</v>
      </c>
      <c r="M149" s="715">
        <f t="shared" si="27"/>
        <v>24620.689655172413</v>
      </c>
      <c r="N149" s="715">
        <f t="shared" si="28"/>
        <v>46442.307692307695</v>
      </c>
      <c r="O149" s="715">
        <f t="shared" si="29"/>
        <v>113164.61538461539</v>
      </c>
      <c r="P149" s="715">
        <f t="shared" si="30"/>
        <v>487601.31578947371</v>
      </c>
      <c r="Q149" s="715">
        <f t="shared" si="31"/>
        <v>2431349.4252873561</v>
      </c>
    </row>
    <row r="150" spans="2:35" ht="15" customHeight="1" x14ac:dyDescent="0.2">
      <c r="D150" s="652" t="s">
        <v>720</v>
      </c>
      <c r="E150" s="715" t="e">
        <f>E138/E148</f>
        <v>#DIV/0!</v>
      </c>
      <c r="F150" s="715" t="e">
        <f>F138/F148</f>
        <v>#DIV/0!</v>
      </c>
      <c r="G150" s="715" t="e">
        <f>G138/G148</f>
        <v>#DIV/0!</v>
      </c>
      <c r="H150" s="715" t="e">
        <f>H138/H148</f>
        <v>#DIV/0!</v>
      </c>
      <c r="I150" s="715" t="e">
        <f>I138/I148</f>
        <v>#DIV/0!</v>
      </c>
      <c r="L150" s="652" t="s">
        <v>714</v>
      </c>
      <c r="M150" s="715" t="e">
        <f t="shared" si="27"/>
        <v>#DIV/0!</v>
      </c>
      <c r="N150" s="715" t="e">
        <f t="shared" si="28"/>
        <v>#DIV/0!</v>
      </c>
      <c r="O150" s="715" t="e">
        <f t="shared" si="29"/>
        <v>#DIV/0!</v>
      </c>
      <c r="P150" s="715" t="e">
        <f t="shared" si="30"/>
        <v>#DIV/0!</v>
      </c>
      <c r="Q150" s="715" t="e">
        <f t="shared" si="31"/>
        <v>#DIV/0!</v>
      </c>
    </row>
    <row r="151" spans="2:35" ht="15" customHeight="1" x14ac:dyDescent="0.2">
      <c r="D151" s="652" t="s">
        <v>721</v>
      </c>
      <c r="E151" s="715">
        <f ca="1">E143/E146</f>
        <v>-49875.689655172413</v>
      </c>
      <c r="F151" s="715">
        <f ca="1">F143/F146</f>
        <v>-65466.351923076916</v>
      </c>
      <c r="G151" s="715">
        <f ca="1">G143/G146</f>
        <v>-33957.448892307686</v>
      </c>
      <c r="H151" s="715">
        <f ca="1">H143/H146</f>
        <v>164878.46067059474</v>
      </c>
      <c r="I151" s="715">
        <f ca="1">I143/I146</f>
        <v>805966.23448976327</v>
      </c>
      <c r="L151" s="652" t="s">
        <v>722</v>
      </c>
      <c r="M151" s="715">
        <f t="shared" ca="1" si="27"/>
        <v>-49875.689655172413</v>
      </c>
      <c r="N151" s="715">
        <f t="shared" ca="1" si="28"/>
        <v>-65466.351923076916</v>
      </c>
      <c r="O151" s="715">
        <f t="shared" ca="1" si="29"/>
        <v>-33957.448892307686</v>
      </c>
      <c r="P151" s="715">
        <f t="shared" ca="1" si="30"/>
        <v>164878.46067059474</v>
      </c>
      <c r="Q151" s="715">
        <f t="shared" ca="1" si="31"/>
        <v>805966.23448976327</v>
      </c>
    </row>
    <row r="152" spans="2:35" ht="15" customHeight="1" x14ac:dyDescent="0.2">
      <c r="D152" s="652" t="s">
        <v>810</v>
      </c>
      <c r="E152" s="715">
        <f ca="1">'2. Prévisions annuelles'!K144+'2. Prévisions annuelles'!K164</f>
        <v>-1504690</v>
      </c>
      <c r="F152" s="715">
        <f ca="1">'2. Prévisions annuelles'!L144+'2. Prévisions annuelles'!L164</f>
        <v>-3524529.2199999997</v>
      </c>
      <c r="G152" s="715">
        <f ca="1">'2. Prévisions annuelles'!M144+'2. Prévisions annuelles'!M164</f>
        <v>-2515462.2072000005</v>
      </c>
      <c r="H152" s="715">
        <f ca="1">'2. Prévisions annuelles'!N144+'2. Prévisions annuelles'!N164</f>
        <v>12644822.719247999</v>
      </c>
      <c r="I152" s="715">
        <f ca="1">'2. Prévisions annuelles'!O144+'2. Prévisions annuelles'!O164</f>
        <v>82611642.318479002</v>
      </c>
      <c r="L152" s="652" t="s">
        <v>810</v>
      </c>
      <c r="M152" s="715">
        <f t="shared" ca="1" si="27"/>
        <v>-1504690</v>
      </c>
      <c r="N152" s="715">
        <f t="shared" ca="1" si="28"/>
        <v>-3524529.2199999997</v>
      </c>
      <c r="O152" s="715">
        <f t="shared" ca="1" si="29"/>
        <v>-2515462.2072000005</v>
      </c>
      <c r="P152" s="715">
        <f t="shared" ca="1" si="30"/>
        <v>12644822.719247999</v>
      </c>
      <c r="Q152" s="715">
        <f t="shared" ca="1" si="31"/>
        <v>82611642.318479002</v>
      </c>
    </row>
    <row r="153" spans="2:35" ht="15" customHeight="1" x14ac:dyDescent="0.2">
      <c r="D153" s="652" t="s">
        <v>819</v>
      </c>
      <c r="E153" s="499">
        <f>'2. Prévisions annuelles'!K106/'2. Prévisions annuelles'!K68</f>
        <v>-2.0257633053221289</v>
      </c>
      <c r="F153" s="499">
        <f>'2. Prévisions annuelles'!L106/'2. Prévisions annuelles'!L68</f>
        <v>-1.409627453416149</v>
      </c>
      <c r="G153" s="499">
        <f>'2. Prévisions annuelles'!M106/'2. Prévisions annuelles'!M68</f>
        <v>-0.30007126147069613</v>
      </c>
      <c r="H153" s="499">
        <f>'2. Prévisions annuelles'!N106/'2. Prévisions annuelles'!N68</f>
        <v>0.41422234124675844</v>
      </c>
      <c r="I153" s="499">
        <f>'2. Prévisions annuelles'!O106/'2. Prévisions annuelles'!O68</f>
        <v>0.50225646245964817</v>
      </c>
      <c r="L153" s="652" t="s">
        <v>820</v>
      </c>
      <c r="M153" s="499">
        <f t="shared" si="27"/>
        <v>-2.0257633053221289</v>
      </c>
      <c r="N153" s="499">
        <f t="shared" si="28"/>
        <v>-1.409627453416149</v>
      </c>
      <c r="O153" s="499">
        <f t="shared" si="29"/>
        <v>-0.30007126147069613</v>
      </c>
      <c r="P153" s="499">
        <f t="shared" si="30"/>
        <v>0.41422234124675844</v>
      </c>
      <c r="Q153" s="499">
        <f t="shared" si="31"/>
        <v>0.50225646245964817</v>
      </c>
    </row>
    <row r="154" spans="2:35" ht="15" customHeight="1" x14ac:dyDescent="0.2">
      <c r="D154" s="496" t="s">
        <v>54</v>
      </c>
      <c r="E154" s="715">
        <f>E138</f>
        <v>714000</v>
      </c>
      <c r="F154" s="715">
        <f t="shared" ref="F154:I154" si="32">F138</f>
        <v>2415000</v>
      </c>
      <c r="G154" s="715">
        <f t="shared" si="32"/>
        <v>7355700</v>
      </c>
      <c r="H154" s="715">
        <f t="shared" si="32"/>
        <v>37057700</v>
      </c>
      <c r="I154" s="715">
        <f t="shared" si="32"/>
        <v>211527400</v>
      </c>
      <c r="L154" s="652" t="s">
        <v>826</v>
      </c>
      <c r="M154" s="715">
        <f t="shared" si="27"/>
        <v>714000</v>
      </c>
      <c r="N154" s="715">
        <f t="shared" si="28"/>
        <v>2415000</v>
      </c>
      <c r="O154" s="715">
        <f t="shared" si="29"/>
        <v>7355700</v>
      </c>
      <c r="P154" s="715">
        <f t="shared" si="30"/>
        <v>37057700</v>
      </c>
      <c r="Q154" s="715">
        <f t="shared" si="31"/>
        <v>211527400</v>
      </c>
    </row>
    <row r="155" spans="2:35" ht="15" customHeight="1" x14ac:dyDescent="0.2">
      <c r="D155" s="496" t="s">
        <v>837</v>
      </c>
      <c r="E155" s="715">
        <f>'1. Résumé'!K31</f>
        <v>714000</v>
      </c>
      <c r="F155" s="715">
        <f>'1. Résumé'!L31</f>
        <v>2415000</v>
      </c>
      <c r="G155" s="715">
        <f>'1. Résumé'!M31</f>
        <v>7355700</v>
      </c>
      <c r="H155" s="715">
        <f>'1. Résumé'!N31</f>
        <v>37057700</v>
      </c>
      <c r="I155" s="715">
        <f>'1. Résumé'!O31</f>
        <v>211527400</v>
      </c>
      <c r="L155" s="652" t="s">
        <v>559</v>
      </c>
      <c r="M155" s="715">
        <f t="shared" si="27"/>
        <v>714000</v>
      </c>
      <c r="N155" s="715">
        <f t="shared" si="28"/>
        <v>2415000</v>
      </c>
      <c r="O155" s="715">
        <f t="shared" si="29"/>
        <v>7355700</v>
      </c>
      <c r="P155" s="715">
        <f t="shared" si="30"/>
        <v>37057700</v>
      </c>
      <c r="Q155" s="715">
        <f t="shared" si="31"/>
        <v>211527400</v>
      </c>
    </row>
    <row r="156" spans="2:35" ht="15" customHeight="1" x14ac:dyDescent="0.2">
      <c r="D156" s="496" t="s">
        <v>838</v>
      </c>
      <c r="E156" s="715">
        <f>'1. Résumé'!K34</f>
        <v>490445</v>
      </c>
      <c r="F156" s="715">
        <f>'1. Résumé'!L34</f>
        <v>1456413.3</v>
      </c>
      <c r="G156" s="715">
        <f>'1. Résumé'!M34</f>
        <v>3356018.8079999997</v>
      </c>
      <c r="H156" s="715">
        <f>'1. Résumé'!N34</f>
        <v>14189785.72108</v>
      </c>
      <c r="I156" s="715">
        <f>'1. Résumé'!O34</f>
        <v>96633726.468776003</v>
      </c>
      <c r="L156" s="652" t="s">
        <v>830</v>
      </c>
      <c r="M156" s="715">
        <f t="shared" si="27"/>
        <v>490445</v>
      </c>
      <c r="N156" s="715">
        <f t="shared" si="28"/>
        <v>1456413.3</v>
      </c>
      <c r="O156" s="715">
        <f t="shared" si="29"/>
        <v>3356018.8079999997</v>
      </c>
      <c r="P156" s="715">
        <f t="shared" si="30"/>
        <v>14189785.72108</v>
      </c>
      <c r="Q156" s="715">
        <f t="shared" si="31"/>
        <v>96633726.468776003</v>
      </c>
    </row>
    <row r="157" spans="2:35" ht="15" customHeight="1" x14ac:dyDescent="0.2">
      <c r="D157" s="496" t="s">
        <v>839</v>
      </c>
      <c r="E157" s="715">
        <f>'1. Résumé'!K35</f>
        <v>1669950</v>
      </c>
      <c r="F157" s="715">
        <f>'1. Résumé'!L35</f>
        <v>4362837</v>
      </c>
      <c r="G157" s="715">
        <f>'1. Résumé'!M35</f>
        <v>6206915.3699999992</v>
      </c>
      <c r="H157" s="715">
        <f>'1. Résumé'!N35</f>
        <v>7517787.0236999998</v>
      </c>
      <c r="I157" s="715">
        <f>'1. Résumé'!O35</f>
        <v>8652669.8939369991</v>
      </c>
      <c r="L157" s="652" t="s">
        <v>829</v>
      </c>
      <c r="M157" s="715">
        <f t="shared" si="27"/>
        <v>1669950</v>
      </c>
      <c r="N157" s="715">
        <f t="shared" si="28"/>
        <v>4362837</v>
      </c>
      <c r="O157" s="715">
        <f t="shared" si="29"/>
        <v>6206915.3699999992</v>
      </c>
      <c r="P157" s="715">
        <f t="shared" si="30"/>
        <v>7517787.0236999998</v>
      </c>
      <c r="Q157" s="715">
        <f t="shared" si="31"/>
        <v>8652669.8939369991</v>
      </c>
    </row>
    <row r="158" spans="2:35" ht="15" customHeight="1" x14ac:dyDescent="0.2">
      <c r="D158" s="496" t="s">
        <v>831</v>
      </c>
      <c r="E158" s="715">
        <f>'1. Résumé'!K37</f>
        <v>-1446395</v>
      </c>
      <c r="F158" s="715">
        <f>'1. Résumé'!L37</f>
        <v>-3404250.3</v>
      </c>
      <c r="G158" s="715">
        <f>'1. Résumé'!M37</f>
        <v>-2207234.1779999994</v>
      </c>
      <c r="H158" s="715">
        <f>'1. Résumé'!N37</f>
        <v>15350127.25522</v>
      </c>
      <c r="I158" s="715">
        <f>'1. Résumé'!O37</f>
        <v>106241003.63728699</v>
      </c>
      <c r="L158" s="652" t="s">
        <v>831</v>
      </c>
      <c r="M158" s="715">
        <f t="shared" si="27"/>
        <v>-1446395</v>
      </c>
      <c r="N158" s="715">
        <f t="shared" si="28"/>
        <v>-3404250.3</v>
      </c>
      <c r="O158" s="715">
        <f t="shared" si="29"/>
        <v>-2207234.1779999994</v>
      </c>
      <c r="P158" s="715">
        <f t="shared" si="30"/>
        <v>15350127.25522</v>
      </c>
      <c r="Q158" s="715">
        <f t="shared" si="31"/>
        <v>106241003.63728699</v>
      </c>
    </row>
    <row r="159" spans="2:35" ht="15" customHeight="1" x14ac:dyDescent="0.2">
      <c r="D159" s="496" t="s">
        <v>840</v>
      </c>
      <c r="E159" s="715">
        <f ca="1">'1. Résumé'!K41</f>
        <v>-1446395</v>
      </c>
      <c r="F159" s="715">
        <f ca="1">'1. Résumé'!L41</f>
        <v>-3404250.3</v>
      </c>
      <c r="G159" s="715">
        <f ca="1">'1. Résumé'!M41</f>
        <v>-2207234.1779999994</v>
      </c>
      <c r="H159" s="715">
        <f ca="1">'1. Résumé'!N41</f>
        <v>12530763.0109652</v>
      </c>
      <c r="I159" s="715">
        <f ca="1">'1. Résumé'!O41</f>
        <v>70119062.400609404</v>
      </c>
      <c r="L159" s="652" t="s">
        <v>832</v>
      </c>
      <c r="M159" s="715">
        <f t="shared" ca="1" si="27"/>
        <v>-1446395</v>
      </c>
      <c r="N159" s="715">
        <f t="shared" ca="1" si="28"/>
        <v>-3404250.3</v>
      </c>
      <c r="O159" s="715">
        <f t="shared" ca="1" si="29"/>
        <v>-2207234.1779999994</v>
      </c>
      <c r="P159" s="715">
        <f t="shared" ca="1" si="30"/>
        <v>12530763.0109652</v>
      </c>
      <c r="Q159" s="715">
        <f t="shared" ca="1" si="31"/>
        <v>70119062.400609404</v>
      </c>
    </row>
    <row r="160" spans="2:35" ht="27" customHeight="1" x14ac:dyDescent="0.2">
      <c r="B160" s="829" t="s">
        <v>801</v>
      </c>
      <c r="C160" s="829"/>
      <c r="D160" s="829"/>
      <c r="E160" s="829"/>
      <c r="F160" s="829"/>
      <c r="G160" s="829"/>
      <c r="H160" s="829"/>
      <c r="I160" s="829"/>
      <c r="J160" s="829"/>
      <c r="K160" s="829"/>
      <c r="L160" s="829"/>
      <c r="M160" s="829"/>
      <c r="N160" s="829"/>
      <c r="O160" s="829"/>
      <c r="P160" s="829"/>
      <c r="Q160" s="829"/>
      <c r="R160" s="829"/>
      <c r="S160" s="829" t="s">
        <v>801</v>
      </c>
      <c r="T160" s="829"/>
      <c r="U160" s="829"/>
      <c r="V160" s="829"/>
      <c r="W160" s="829"/>
      <c r="X160" s="829"/>
      <c r="Y160" s="829"/>
      <c r="Z160" s="829"/>
      <c r="AA160" s="829"/>
      <c r="AB160" s="829"/>
      <c r="AC160" s="829"/>
      <c r="AD160" s="829"/>
      <c r="AE160" s="829"/>
      <c r="AF160" s="829"/>
      <c r="AG160" s="829"/>
      <c r="AH160" s="829"/>
      <c r="AI160" s="829"/>
    </row>
    <row r="162" spans="4:17" ht="15" customHeight="1" x14ac:dyDescent="0.2">
      <c r="D162" s="644" t="s">
        <v>754</v>
      </c>
      <c r="L162" s="644" t="s">
        <v>718</v>
      </c>
    </row>
    <row r="163" spans="4:17" ht="15" customHeight="1" x14ac:dyDescent="0.2">
      <c r="E163" s="645" t="str">
        <f>" Du démarrage au "&amp;'Données de base'!$Z$25</f>
        <v xml:space="preserve"> Du démarrage au 6/2018</v>
      </c>
      <c r="F163" s="645" t="str">
        <f>"du "&amp;'Données de base'!$AA$25&amp;" au "&amp;'Données de base'!$AL$25</f>
        <v>du 7/2018 au 6/2019</v>
      </c>
      <c r="G163" s="645" t="str">
        <f>"du "&amp;'Données de base'!$AM$25&amp;" au "&amp;'Données de base'!$AX$25</f>
        <v>du 7/2019 au 6/2020</v>
      </c>
      <c r="H163" s="645" t="str">
        <f>"du "&amp;'Données de base'!$AY$25&amp;" au "&amp;'Données de base'!$BJ$25</f>
        <v>du 7/2020 au 6/2021</v>
      </c>
      <c r="I163" s="645" t="str">
        <f>"du "&amp;'Données de base'!$BK$25&amp;" au "&amp;'Données de base'!$O$17</f>
        <v>du 7/2021 au 6/2022</v>
      </c>
      <c r="M163" s="646" t="str">
        <f>" From start to "&amp;'Données de base'!$Z$25</f>
        <v xml:space="preserve"> From start to 6/2018</v>
      </c>
      <c r="N163" s="647" t="str">
        <f>"From "&amp;'Données de base'!$AA$25&amp;" to "&amp;'Données de base'!$AL$25</f>
        <v>From 7/2018 to 6/2019</v>
      </c>
      <c r="O163" s="647" t="str">
        <f>"From "&amp;'Données de base'!$AM$25&amp;" to "&amp;'Données de base'!$AX$25</f>
        <v>From 7/2019 to 6/2020</v>
      </c>
      <c r="P163" s="647" t="str">
        <f>"From "&amp;'Données de base'!$AY$25&amp;" to "&amp;'Données de base'!$BJ$25</f>
        <v>From 7/2020 to 6/2021</v>
      </c>
      <c r="Q163" s="648" t="str">
        <f>"From "&amp;'Données de base'!$BK$25&amp;" to "&amp;'Données de base'!$O$17</f>
        <v>From 7/2021 to 6/2022</v>
      </c>
    </row>
    <row r="164" spans="4:17" ht="15" customHeight="1" x14ac:dyDescent="0.2">
      <c r="E164" s="650" t="s">
        <v>780</v>
      </c>
      <c r="F164" s="650" t="s">
        <v>777</v>
      </c>
      <c r="G164" s="650" t="s">
        <v>778</v>
      </c>
      <c r="H164" s="650" t="s">
        <v>779</v>
      </c>
      <c r="I164" s="650" t="s">
        <v>781</v>
      </c>
      <c r="L164" s="649"/>
      <c r="M164" s="651" t="s">
        <v>787</v>
      </c>
      <c r="N164" s="651" t="s">
        <v>788</v>
      </c>
      <c r="O164" s="651" t="s">
        <v>789</v>
      </c>
      <c r="P164" s="651" t="s">
        <v>790</v>
      </c>
      <c r="Q164" s="651" t="s">
        <v>791</v>
      </c>
    </row>
    <row r="165" spans="4:17" ht="15" customHeight="1" x14ac:dyDescent="0.2">
      <c r="D165" s="636" t="s">
        <v>723</v>
      </c>
      <c r="E165" s="664"/>
      <c r="F165" s="664"/>
      <c r="G165" s="664"/>
      <c r="H165" s="664"/>
      <c r="I165" s="664"/>
      <c r="L165" s="636" t="s">
        <v>723</v>
      </c>
      <c r="M165" s="638">
        <f t="shared" ref="M165:Q178" si="33">E165</f>
        <v>0</v>
      </c>
      <c r="N165" s="638">
        <f t="shared" si="33"/>
        <v>0</v>
      </c>
      <c r="O165" s="638">
        <f t="shared" si="33"/>
        <v>0</v>
      </c>
      <c r="P165" s="638">
        <f t="shared" si="33"/>
        <v>0</v>
      </c>
      <c r="Q165" s="638">
        <f t="shared" si="33"/>
        <v>0</v>
      </c>
    </row>
    <row r="166" spans="4:17" ht="15" customHeight="1" x14ac:dyDescent="0.2">
      <c r="D166" s="636" t="s">
        <v>724</v>
      </c>
      <c r="E166" s="664"/>
      <c r="F166" s="664"/>
      <c r="G166" s="664"/>
      <c r="H166" s="664"/>
      <c r="I166" s="664"/>
      <c r="L166" s="636" t="s">
        <v>725</v>
      </c>
      <c r="M166" s="638">
        <f t="shared" si="33"/>
        <v>0</v>
      </c>
      <c r="N166" s="638">
        <f t="shared" si="33"/>
        <v>0</v>
      </c>
      <c r="O166" s="638">
        <f t="shared" si="33"/>
        <v>0</v>
      </c>
      <c r="P166" s="638">
        <f t="shared" si="33"/>
        <v>0</v>
      </c>
      <c r="Q166" s="638">
        <f t="shared" si="33"/>
        <v>0</v>
      </c>
    </row>
    <row r="167" spans="4:17" ht="15" customHeight="1" x14ac:dyDescent="0.2">
      <c r="D167" s="636" t="s">
        <v>726</v>
      </c>
      <c r="E167" s="664"/>
      <c r="F167" s="664"/>
      <c r="G167" s="664"/>
      <c r="H167" s="664"/>
      <c r="I167" s="664"/>
      <c r="L167" s="636" t="s">
        <v>727</v>
      </c>
      <c r="M167" s="638">
        <f t="shared" si="33"/>
        <v>0</v>
      </c>
      <c r="N167" s="638">
        <f t="shared" si="33"/>
        <v>0</v>
      </c>
      <c r="O167" s="638">
        <f t="shared" si="33"/>
        <v>0</v>
      </c>
      <c r="P167" s="638">
        <f t="shared" si="33"/>
        <v>0</v>
      </c>
      <c r="Q167" s="638">
        <f t="shared" si="33"/>
        <v>0</v>
      </c>
    </row>
    <row r="168" spans="4:17" ht="15" customHeight="1" x14ac:dyDescent="0.2">
      <c r="D168" s="636" t="s">
        <v>728</v>
      </c>
      <c r="E168" s="664"/>
      <c r="F168" s="664"/>
      <c r="G168" s="664"/>
      <c r="H168" s="664"/>
      <c r="I168" s="664"/>
      <c r="L168" s="636" t="s">
        <v>729</v>
      </c>
      <c r="M168" s="638">
        <f t="shared" si="33"/>
        <v>0</v>
      </c>
      <c r="N168" s="638">
        <f t="shared" si="33"/>
        <v>0</v>
      </c>
      <c r="O168" s="638">
        <f t="shared" si="33"/>
        <v>0</v>
      </c>
      <c r="P168" s="638">
        <f t="shared" si="33"/>
        <v>0</v>
      </c>
      <c r="Q168" s="638">
        <f t="shared" si="33"/>
        <v>0</v>
      </c>
    </row>
    <row r="169" spans="4:17" ht="15" customHeight="1" x14ac:dyDescent="0.2">
      <c r="D169" s="636" t="s">
        <v>730</v>
      </c>
      <c r="E169" s="664"/>
      <c r="F169" s="664"/>
      <c r="G169" s="664"/>
      <c r="H169" s="664"/>
      <c r="I169" s="664"/>
      <c r="L169" s="636" t="s">
        <v>731</v>
      </c>
      <c r="M169" s="638">
        <f t="shared" si="33"/>
        <v>0</v>
      </c>
      <c r="N169" s="638">
        <f t="shared" si="33"/>
        <v>0</v>
      </c>
      <c r="O169" s="638">
        <f t="shared" si="33"/>
        <v>0</v>
      </c>
      <c r="P169" s="638">
        <f t="shared" si="33"/>
        <v>0</v>
      </c>
      <c r="Q169" s="638">
        <f t="shared" si="33"/>
        <v>0</v>
      </c>
    </row>
    <row r="170" spans="4:17" ht="15" customHeight="1" x14ac:dyDescent="0.2">
      <c r="D170" s="636" t="s">
        <v>732</v>
      </c>
      <c r="E170" s="664"/>
      <c r="F170" s="664"/>
      <c r="G170" s="664"/>
      <c r="H170" s="664"/>
      <c r="I170" s="664"/>
      <c r="L170" s="636" t="s">
        <v>733</v>
      </c>
      <c r="M170" s="638">
        <f t="shared" si="33"/>
        <v>0</v>
      </c>
      <c r="N170" s="638">
        <f t="shared" si="33"/>
        <v>0</v>
      </c>
      <c r="O170" s="638">
        <f t="shared" si="33"/>
        <v>0</v>
      </c>
      <c r="P170" s="638">
        <f t="shared" si="33"/>
        <v>0</v>
      </c>
      <c r="Q170" s="638">
        <f t="shared" si="33"/>
        <v>0</v>
      </c>
    </row>
    <row r="171" spans="4:17" ht="15" customHeight="1" x14ac:dyDescent="0.2">
      <c r="D171" s="636" t="s">
        <v>734</v>
      </c>
      <c r="E171" s="664"/>
      <c r="F171" s="664"/>
      <c r="G171" s="664"/>
      <c r="H171" s="664"/>
      <c r="I171" s="664"/>
      <c r="L171" s="636" t="s">
        <v>735</v>
      </c>
      <c r="M171" s="638">
        <f t="shared" si="33"/>
        <v>0</v>
      </c>
      <c r="N171" s="638">
        <f t="shared" si="33"/>
        <v>0</v>
      </c>
      <c r="O171" s="638">
        <f t="shared" si="33"/>
        <v>0</v>
      </c>
      <c r="P171" s="638">
        <f t="shared" si="33"/>
        <v>0</v>
      </c>
      <c r="Q171" s="638">
        <f t="shared" si="33"/>
        <v>0</v>
      </c>
    </row>
    <row r="172" spans="4:17" ht="15" customHeight="1" x14ac:dyDescent="0.2">
      <c r="D172" s="636" t="s">
        <v>736</v>
      </c>
      <c r="E172" s="664"/>
      <c r="F172" s="664"/>
      <c r="G172" s="664"/>
      <c r="H172" s="664"/>
      <c r="I172" s="664"/>
      <c r="L172" s="636" t="s">
        <v>737</v>
      </c>
      <c r="M172" s="638">
        <f t="shared" si="33"/>
        <v>0</v>
      </c>
      <c r="N172" s="638">
        <f t="shared" si="33"/>
        <v>0</v>
      </c>
      <c r="O172" s="638">
        <f t="shared" si="33"/>
        <v>0</v>
      </c>
      <c r="P172" s="638">
        <f t="shared" si="33"/>
        <v>0</v>
      </c>
      <c r="Q172" s="638">
        <f t="shared" si="33"/>
        <v>0</v>
      </c>
    </row>
    <row r="173" spans="4:17" ht="15" customHeight="1" x14ac:dyDescent="0.2">
      <c r="D173" s="636" t="s">
        <v>738</v>
      </c>
      <c r="E173" s="664"/>
      <c r="F173" s="664"/>
      <c r="G173" s="664"/>
      <c r="H173" s="664"/>
      <c r="I173" s="664"/>
      <c r="L173" s="636" t="s">
        <v>739</v>
      </c>
      <c r="M173" s="638">
        <f t="shared" si="33"/>
        <v>0</v>
      </c>
      <c r="N173" s="638">
        <f t="shared" si="33"/>
        <v>0</v>
      </c>
      <c r="O173" s="638">
        <f t="shared" si="33"/>
        <v>0</v>
      </c>
      <c r="P173" s="638">
        <f t="shared" si="33"/>
        <v>0</v>
      </c>
      <c r="Q173" s="638">
        <f t="shared" si="33"/>
        <v>0</v>
      </c>
    </row>
    <row r="174" spans="4:17" ht="15" customHeight="1" x14ac:dyDescent="0.2">
      <c r="D174" s="636" t="s">
        <v>740</v>
      </c>
      <c r="E174" s="664"/>
      <c r="F174" s="664"/>
      <c r="G174" s="664"/>
      <c r="H174" s="664"/>
      <c r="I174" s="664"/>
      <c r="L174" s="636" t="s">
        <v>741</v>
      </c>
      <c r="M174" s="638">
        <f t="shared" si="33"/>
        <v>0</v>
      </c>
      <c r="N174" s="638">
        <f t="shared" si="33"/>
        <v>0</v>
      </c>
      <c r="O174" s="638">
        <f t="shared" si="33"/>
        <v>0</v>
      </c>
      <c r="P174" s="638">
        <f t="shared" si="33"/>
        <v>0</v>
      </c>
      <c r="Q174" s="638">
        <f t="shared" si="33"/>
        <v>0</v>
      </c>
    </row>
    <row r="175" spans="4:17" ht="15" customHeight="1" x14ac:dyDescent="0.2">
      <c r="D175" s="636" t="s">
        <v>742</v>
      </c>
      <c r="E175" s="664"/>
      <c r="F175" s="664"/>
      <c r="G175" s="664"/>
      <c r="H175" s="664"/>
      <c r="I175" s="664"/>
      <c r="L175" s="636" t="s">
        <v>742</v>
      </c>
      <c r="M175" s="638">
        <f t="shared" si="33"/>
        <v>0</v>
      </c>
      <c r="N175" s="638">
        <f t="shared" si="33"/>
        <v>0</v>
      </c>
      <c r="O175" s="638">
        <f t="shared" si="33"/>
        <v>0</v>
      </c>
      <c r="P175" s="638">
        <f t="shared" si="33"/>
        <v>0</v>
      </c>
      <c r="Q175" s="638">
        <f t="shared" si="33"/>
        <v>0</v>
      </c>
    </row>
    <row r="176" spans="4:17" ht="15" customHeight="1" x14ac:dyDescent="0.2">
      <c r="D176" s="636" t="s">
        <v>743</v>
      </c>
      <c r="E176" s="664"/>
      <c r="F176" s="664"/>
      <c r="G176" s="664"/>
      <c r="H176" s="664"/>
      <c r="I176" s="664"/>
      <c r="L176" s="636" t="s">
        <v>744</v>
      </c>
      <c r="M176" s="638">
        <f t="shared" si="33"/>
        <v>0</v>
      </c>
      <c r="N176" s="638">
        <f t="shared" si="33"/>
        <v>0</v>
      </c>
      <c r="O176" s="638">
        <f t="shared" si="33"/>
        <v>0</v>
      </c>
      <c r="P176" s="638">
        <f t="shared" si="33"/>
        <v>0</v>
      </c>
      <c r="Q176" s="638">
        <f t="shared" si="33"/>
        <v>0</v>
      </c>
    </row>
    <row r="177" spans="4:17" ht="15" customHeight="1" x14ac:dyDescent="0.2">
      <c r="D177" s="636" t="s">
        <v>745</v>
      </c>
      <c r="E177" s="664"/>
      <c r="F177" s="664"/>
      <c r="G177" s="664"/>
      <c r="H177" s="664"/>
      <c r="I177" s="664"/>
      <c r="L177" s="636" t="s">
        <v>745</v>
      </c>
      <c r="M177" s="638">
        <f t="shared" si="33"/>
        <v>0</v>
      </c>
      <c r="N177" s="638">
        <f t="shared" si="33"/>
        <v>0</v>
      </c>
      <c r="O177" s="638">
        <f t="shared" si="33"/>
        <v>0</v>
      </c>
      <c r="P177" s="638">
        <f t="shared" si="33"/>
        <v>0</v>
      </c>
      <c r="Q177" s="638">
        <f t="shared" si="33"/>
        <v>0</v>
      </c>
    </row>
    <row r="178" spans="4:17" ht="15" customHeight="1" x14ac:dyDescent="0.2">
      <c r="E178" s="638">
        <f>SUM(E165:E177)</f>
        <v>0</v>
      </c>
      <c r="F178" s="638">
        <f>SUM(F165:F177)</f>
        <v>0</v>
      </c>
      <c r="G178" s="638">
        <f>SUM(G165:G177)</f>
        <v>0</v>
      </c>
      <c r="H178" s="638">
        <f>SUM(H165:H177)</f>
        <v>0</v>
      </c>
      <c r="I178" s="638">
        <f>SUM(I165:I177)</f>
        <v>0</v>
      </c>
      <c r="M178" s="640">
        <f t="shared" si="33"/>
        <v>0</v>
      </c>
      <c r="N178" s="640">
        <f t="shared" si="33"/>
        <v>0</v>
      </c>
      <c r="O178" s="640">
        <f t="shared" si="33"/>
        <v>0</v>
      </c>
      <c r="P178" s="640">
        <f t="shared" si="33"/>
        <v>0</v>
      </c>
      <c r="Q178" s="640">
        <f t="shared" si="33"/>
        <v>0</v>
      </c>
    </row>
    <row r="181" spans="4:17" ht="15" customHeight="1" x14ac:dyDescent="0.2">
      <c r="D181" s="644" t="s">
        <v>746</v>
      </c>
      <c r="L181" s="644" t="s">
        <v>747</v>
      </c>
    </row>
    <row r="182" spans="4:17" ht="23.1" customHeight="1" x14ac:dyDescent="0.2">
      <c r="E182" s="645" t="str">
        <f>" Du démarrage au "&amp;'Données de base'!$Z$25</f>
        <v xml:space="preserve"> Du démarrage au 6/2018</v>
      </c>
      <c r="F182" s="645" t="str">
        <f>"du "&amp;'Données de base'!$AA$25&amp;" au "&amp;'Données de base'!$AL$25</f>
        <v>du 7/2018 au 6/2019</v>
      </c>
      <c r="G182" s="645" t="str">
        <f>"du "&amp;'Données de base'!$AM$25&amp;" au "&amp;'Données de base'!$AX$25</f>
        <v>du 7/2019 au 6/2020</v>
      </c>
      <c r="H182" s="645" t="str">
        <f>"du "&amp;'Données de base'!$AY$25&amp;" au "&amp;'Données de base'!$BJ$25</f>
        <v>du 7/2020 au 6/2021</v>
      </c>
      <c r="I182" s="645" t="str">
        <f>"du "&amp;'Données de base'!$BK$25&amp;" au "&amp;'Données de base'!$O$17</f>
        <v>du 7/2021 au 6/2022</v>
      </c>
      <c r="M182" s="646" t="str">
        <f>" From start to "&amp;'Données de base'!$Z$25</f>
        <v xml:space="preserve"> From start to 6/2018</v>
      </c>
      <c r="N182" s="647" t="str">
        <f>"From "&amp;'Données de base'!$AA$25&amp;" to "&amp;'Données de base'!$AL$25</f>
        <v>From 7/2018 to 6/2019</v>
      </c>
      <c r="O182" s="647" t="str">
        <f>"From "&amp;'Données de base'!$AM$25&amp;" to "&amp;'Données de base'!$AX$25</f>
        <v>From 7/2019 to 6/2020</v>
      </c>
      <c r="P182" s="647" t="str">
        <f>"From "&amp;'Données de base'!$AY$25&amp;" to "&amp;'Données de base'!$BJ$25</f>
        <v>From 7/2020 to 6/2021</v>
      </c>
      <c r="Q182" s="648" t="str">
        <f>"From "&amp;'Données de base'!$BK$25&amp;" to "&amp;'Données de base'!$O$17</f>
        <v>From 7/2021 to 6/2022</v>
      </c>
    </row>
    <row r="183" spans="4:17" ht="15" customHeight="1" x14ac:dyDescent="0.2">
      <c r="E183" s="650" t="s">
        <v>780</v>
      </c>
      <c r="F183" s="650" t="s">
        <v>777</v>
      </c>
      <c r="G183" s="650" t="s">
        <v>778</v>
      </c>
      <c r="H183" s="650" t="s">
        <v>779</v>
      </c>
      <c r="I183" s="650" t="s">
        <v>781</v>
      </c>
      <c r="L183" s="649"/>
      <c r="M183" s="651" t="s">
        <v>787</v>
      </c>
      <c r="N183" s="651" t="s">
        <v>788</v>
      </c>
      <c r="O183" s="651" t="s">
        <v>789</v>
      </c>
      <c r="P183" s="651" t="s">
        <v>790</v>
      </c>
      <c r="Q183" s="651" t="s">
        <v>791</v>
      </c>
    </row>
    <row r="184" spans="4:17" ht="15" customHeight="1" x14ac:dyDescent="0.2">
      <c r="D184" s="636" t="str">
        <f>D165</f>
        <v>France</v>
      </c>
      <c r="E184" s="665"/>
      <c r="F184" s="665"/>
      <c r="G184" s="665"/>
      <c r="H184" s="665"/>
      <c r="I184" s="665"/>
      <c r="K184" s="666"/>
      <c r="L184" s="666" t="str">
        <f>L165</f>
        <v>France</v>
      </c>
      <c r="M184" s="663">
        <f t="shared" ref="M184:Q197" si="34">E184</f>
        <v>0</v>
      </c>
      <c r="N184" s="663">
        <f t="shared" si="34"/>
        <v>0</v>
      </c>
      <c r="O184" s="663">
        <f t="shared" si="34"/>
        <v>0</v>
      </c>
      <c r="P184" s="663">
        <f t="shared" si="34"/>
        <v>0</v>
      </c>
      <c r="Q184" s="663">
        <f t="shared" si="34"/>
        <v>0</v>
      </c>
    </row>
    <row r="185" spans="4:17" ht="15" customHeight="1" x14ac:dyDescent="0.2">
      <c r="D185" s="636" t="str">
        <f t="shared" ref="D185:D196" si="35">D166</f>
        <v>Beneleux</v>
      </c>
      <c r="E185" s="665"/>
      <c r="F185" s="665"/>
      <c r="G185" s="665"/>
      <c r="H185" s="665"/>
      <c r="I185" s="665"/>
      <c r="K185" s="666"/>
      <c r="L185" s="666" t="str">
        <f t="shared" ref="L185:L196" si="36">L166</f>
        <v>Netherland</v>
      </c>
      <c r="M185" s="663">
        <f t="shared" si="34"/>
        <v>0</v>
      </c>
      <c r="N185" s="663">
        <f>F185</f>
        <v>0</v>
      </c>
      <c r="O185" s="663">
        <f>G185</f>
        <v>0</v>
      </c>
      <c r="P185" s="663">
        <f>H185</f>
        <v>0</v>
      </c>
      <c r="Q185" s="663">
        <f>I185</f>
        <v>0</v>
      </c>
    </row>
    <row r="186" spans="4:17" ht="15" customHeight="1" x14ac:dyDescent="0.2">
      <c r="D186" s="636" t="str">
        <f t="shared" si="35"/>
        <v>Suisse</v>
      </c>
      <c r="E186" s="665"/>
      <c r="F186" s="665"/>
      <c r="G186" s="665"/>
      <c r="H186" s="665"/>
      <c r="I186" s="665"/>
      <c r="K186" s="666"/>
      <c r="L186" s="666" t="str">
        <f t="shared" si="36"/>
        <v>Switzerland</v>
      </c>
      <c r="M186" s="663">
        <f t="shared" si="34"/>
        <v>0</v>
      </c>
      <c r="N186" s="663">
        <f t="shared" si="34"/>
        <v>0</v>
      </c>
      <c r="O186" s="663">
        <f t="shared" si="34"/>
        <v>0</v>
      </c>
      <c r="P186" s="663">
        <f t="shared" si="34"/>
        <v>0</v>
      </c>
      <c r="Q186" s="663">
        <f t="shared" si="34"/>
        <v>0</v>
      </c>
    </row>
    <row r="187" spans="4:17" ht="15" customHeight="1" x14ac:dyDescent="0.2">
      <c r="D187" s="636" t="str">
        <f t="shared" si="35"/>
        <v>Allemagne</v>
      </c>
      <c r="E187" s="665"/>
      <c r="F187" s="665"/>
      <c r="G187" s="665"/>
      <c r="H187" s="665"/>
      <c r="I187" s="665"/>
      <c r="K187" s="666"/>
      <c r="L187" s="666" t="str">
        <f t="shared" si="36"/>
        <v>Germany</v>
      </c>
      <c r="M187" s="663">
        <f t="shared" si="34"/>
        <v>0</v>
      </c>
      <c r="N187" s="663">
        <f t="shared" si="34"/>
        <v>0</v>
      </c>
      <c r="O187" s="663">
        <f t="shared" si="34"/>
        <v>0</v>
      </c>
      <c r="P187" s="663">
        <f t="shared" si="34"/>
        <v>0</v>
      </c>
      <c r="Q187" s="663">
        <f t="shared" si="34"/>
        <v>0</v>
      </c>
    </row>
    <row r="188" spans="4:17" ht="15" customHeight="1" x14ac:dyDescent="0.2">
      <c r="D188" s="636" t="str">
        <f t="shared" si="35"/>
        <v>Iberie</v>
      </c>
      <c r="E188" s="665"/>
      <c r="F188" s="665"/>
      <c r="G188" s="665"/>
      <c r="H188" s="665"/>
      <c r="I188" s="665"/>
      <c r="K188" s="666"/>
      <c r="L188" s="666" t="str">
        <f t="shared" si="36"/>
        <v>Iberia</v>
      </c>
      <c r="M188" s="663">
        <f t="shared" si="34"/>
        <v>0</v>
      </c>
      <c r="N188" s="663">
        <f t="shared" si="34"/>
        <v>0</v>
      </c>
      <c r="O188" s="663">
        <f t="shared" si="34"/>
        <v>0</v>
      </c>
      <c r="P188" s="663">
        <f t="shared" si="34"/>
        <v>0</v>
      </c>
      <c r="Q188" s="663">
        <f t="shared" si="34"/>
        <v>0</v>
      </c>
    </row>
    <row r="189" spans="4:17" ht="15" customHeight="1" x14ac:dyDescent="0.2">
      <c r="D189" s="636" t="str">
        <f t="shared" si="35"/>
        <v>Italie</v>
      </c>
      <c r="E189" s="665"/>
      <c r="F189" s="665"/>
      <c r="G189" s="665"/>
      <c r="H189" s="665"/>
      <c r="I189" s="665"/>
      <c r="K189" s="666"/>
      <c r="L189" s="666" t="str">
        <f t="shared" si="36"/>
        <v>Italy</v>
      </c>
      <c r="M189" s="663">
        <f t="shared" si="34"/>
        <v>0</v>
      </c>
      <c r="N189" s="663">
        <f t="shared" si="34"/>
        <v>0</v>
      </c>
      <c r="O189" s="663">
        <f t="shared" si="34"/>
        <v>0</v>
      </c>
      <c r="P189" s="663">
        <f t="shared" si="34"/>
        <v>0</v>
      </c>
      <c r="Q189" s="663">
        <f t="shared" si="34"/>
        <v>0</v>
      </c>
    </row>
    <row r="190" spans="4:17" ht="15" customHeight="1" x14ac:dyDescent="0.2">
      <c r="D190" s="636" t="str">
        <f t="shared" si="35"/>
        <v>Scandinavie</v>
      </c>
      <c r="E190" s="665"/>
      <c r="F190" s="665"/>
      <c r="G190" s="665"/>
      <c r="H190" s="665"/>
      <c r="I190" s="665"/>
      <c r="K190" s="666"/>
      <c r="L190" s="666" t="str">
        <f t="shared" si="36"/>
        <v>Scandinavia</v>
      </c>
      <c r="M190" s="663">
        <f t="shared" si="34"/>
        <v>0</v>
      </c>
      <c r="N190" s="663">
        <f t="shared" si="34"/>
        <v>0</v>
      </c>
      <c r="O190" s="663">
        <f t="shared" si="34"/>
        <v>0</v>
      </c>
      <c r="P190" s="663">
        <f t="shared" si="34"/>
        <v>0</v>
      </c>
      <c r="Q190" s="663">
        <f t="shared" si="34"/>
        <v>0</v>
      </c>
    </row>
    <row r="191" spans="4:17" ht="15" customHeight="1" x14ac:dyDescent="0.2">
      <c r="D191" s="636" t="str">
        <f t="shared" si="35"/>
        <v>Europe de l'Est</v>
      </c>
      <c r="E191" s="665"/>
      <c r="F191" s="665"/>
      <c r="G191" s="665"/>
      <c r="H191" s="665"/>
      <c r="I191" s="665"/>
      <c r="K191" s="666"/>
      <c r="L191" s="666" t="str">
        <f t="shared" si="36"/>
        <v>East Europe</v>
      </c>
      <c r="M191" s="663">
        <f t="shared" si="34"/>
        <v>0</v>
      </c>
      <c r="N191" s="663">
        <f t="shared" si="34"/>
        <v>0</v>
      </c>
      <c r="O191" s="663">
        <f t="shared" si="34"/>
        <v>0</v>
      </c>
      <c r="P191" s="663">
        <f t="shared" si="34"/>
        <v>0</v>
      </c>
      <c r="Q191" s="663">
        <f t="shared" si="34"/>
        <v>0</v>
      </c>
    </row>
    <row r="192" spans="4:17" ht="15" customHeight="1" x14ac:dyDescent="0.2">
      <c r="D192" s="636" t="str">
        <f t="shared" si="35"/>
        <v>Afrique Nord</v>
      </c>
      <c r="E192" s="665"/>
      <c r="F192" s="665"/>
      <c r="G192" s="665"/>
      <c r="H192" s="665"/>
      <c r="I192" s="665"/>
      <c r="K192" s="666"/>
      <c r="L192" s="666" t="str">
        <f t="shared" si="36"/>
        <v xml:space="preserve"> North Africa</v>
      </c>
      <c r="M192" s="663">
        <f t="shared" si="34"/>
        <v>0</v>
      </c>
      <c r="N192" s="663">
        <f t="shared" si="34"/>
        <v>0</v>
      </c>
      <c r="O192" s="663">
        <f t="shared" si="34"/>
        <v>0</v>
      </c>
      <c r="P192" s="663">
        <f t="shared" si="34"/>
        <v>0</v>
      </c>
      <c r="Q192" s="663">
        <f t="shared" si="34"/>
        <v>0</v>
      </c>
    </row>
    <row r="193" spans="2:17" ht="15" customHeight="1" x14ac:dyDescent="0.2">
      <c r="D193" s="636" t="str">
        <f t="shared" si="35"/>
        <v>Asie</v>
      </c>
      <c r="E193" s="665"/>
      <c r="F193" s="665"/>
      <c r="G193" s="665"/>
      <c r="H193" s="665"/>
      <c r="I193" s="665"/>
      <c r="K193" s="666"/>
      <c r="L193" s="666" t="str">
        <f t="shared" si="36"/>
        <v>Asia</v>
      </c>
      <c r="M193" s="663">
        <f t="shared" si="34"/>
        <v>0</v>
      </c>
      <c r="N193" s="663">
        <f t="shared" si="34"/>
        <v>0</v>
      </c>
      <c r="O193" s="663">
        <f t="shared" si="34"/>
        <v>0</v>
      </c>
      <c r="P193" s="663">
        <f t="shared" si="34"/>
        <v>0</v>
      </c>
      <c r="Q193" s="663">
        <f t="shared" si="34"/>
        <v>0</v>
      </c>
    </row>
    <row r="194" spans="2:17" ht="15" customHeight="1" x14ac:dyDescent="0.2">
      <c r="D194" s="636" t="str">
        <f t="shared" si="35"/>
        <v>USA</v>
      </c>
      <c r="E194" s="665"/>
      <c r="F194" s="665"/>
      <c r="G194" s="665"/>
      <c r="H194" s="665"/>
      <c r="I194" s="665"/>
      <c r="K194" s="666"/>
      <c r="L194" s="666" t="str">
        <f t="shared" si="36"/>
        <v>USA</v>
      </c>
      <c r="M194" s="663">
        <f t="shared" si="34"/>
        <v>0</v>
      </c>
      <c r="N194" s="663">
        <f t="shared" si="34"/>
        <v>0</v>
      </c>
      <c r="O194" s="663">
        <f t="shared" si="34"/>
        <v>0</v>
      </c>
      <c r="P194" s="663">
        <f t="shared" si="34"/>
        <v>0</v>
      </c>
      <c r="Q194" s="663">
        <f t="shared" si="34"/>
        <v>0</v>
      </c>
    </row>
    <row r="195" spans="2:17" ht="15" customHeight="1" x14ac:dyDescent="0.2">
      <c r="D195" s="636" t="str">
        <f t="shared" si="35"/>
        <v>Amérique du Sud</v>
      </c>
      <c r="E195" s="665"/>
      <c r="F195" s="665"/>
      <c r="G195" s="665"/>
      <c r="H195" s="665"/>
      <c r="I195" s="665"/>
      <c r="K195" s="666"/>
      <c r="L195" s="666" t="str">
        <f t="shared" si="36"/>
        <v>South America</v>
      </c>
      <c r="M195" s="663">
        <f t="shared" si="34"/>
        <v>0</v>
      </c>
      <c r="N195" s="663">
        <f t="shared" si="34"/>
        <v>0</v>
      </c>
      <c r="O195" s="663">
        <f t="shared" si="34"/>
        <v>0</v>
      </c>
      <c r="P195" s="663">
        <f t="shared" si="34"/>
        <v>0</v>
      </c>
      <c r="Q195" s="663">
        <f t="shared" si="34"/>
        <v>0</v>
      </c>
    </row>
    <row r="196" spans="2:17" ht="15" customHeight="1" x14ac:dyDescent="0.2">
      <c r="D196" s="636" t="str">
        <f t="shared" si="35"/>
        <v>Australie</v>
      </c>
      <c r="E196" s="665"/>
      <c r="F196" s="665"/>
      <c r="G196" s="665"/>
      <c r="H196" s="665"/>
      <c r="I196" s="665"/>
      <c r="K196" s="666"/>
      <c r="L196" s="666" t="str">
        <f t="shared" si="36"/>
        <v>Australie</v>
      </c>
      <c r="M196" s="663">
        <f t="shared" si="34"/>
        <v>0</v>
      </c>
      <c r="N196" s="663">
        <f t="shared" si="34"/>
        <v>0</v>
      </c>
      <c r="O196" s="663">
        <f t="shared" si="34"/>
        <v>0</v>
      </c>
      <c r="P196" s="663">
        <f t="shared" si="34"/>
        <v>0</v>
      </c>
      <c r="Q196" s="663">
        <f t="shared" si="34"/>
        <v>0</v>
      </c>
    </row>
    <row r="197" spans="2:17" ht="15" customHeight="1" x14ac:dyDescent="0.2">
      <c r="E197" s="667">
        <f>SUM(E184:E196)</f>
        <v>0</v>
      </c>
      <c r="F197" s="667">
        <f>SUM(F184:F196)</f>
        <v>0</v>
      </c>
      <c r="G197" s="667">
        <f>SUM(G184:G196)</f>
        <v>0</v>
      </c>
      <c r="H197" s="667">
        <f>SUM(H184:H196)</f>
        <v>0</v>
      </c>
      <c r="I197" s="667">
        <f>SUM(I184:I196)</f>
        <v>0</v>
      </c>
      <c r="K197" s="666"/>
      <c r="L197" s="666"/>
      <c r="M197" s="667">
        <f>E197</f>
        <v>0</v>
      </c>
      <c r="N197" s="667">
        <f t="shared" si="34"/>
        <v>0</v>
      </c>
      <c r="O197" s="667">
        <f t="shared" si="34"/>
        <v>0</v>
      </c>
      <c r="P197" s="667">
        <f t="shared" si="34"/>
        <v>0</v>
      </c>
      <c r="Q197" s="667">
        <f t="shared" si="34"/>
        <v>0</v>
      </c>
    </row>
    <row r="206" spans="2:17" ht="15" customHeight="1" x14ac:dyDescent="0.25">
      <c r="B206" s="668" t="s">
        <v>495</v>
      </c>
      <c r="C206" s="669"/>
      <c r="D206" s="670"/>
      <c r="E206" s="669"/>
      <c r="F206" s="669"/>
      <c r="G206" s="669"/>
      <c r="H206" s="669"/>
    </row>
    <row r="207" spans="2:17" ht="15" customHeight="1" thickBot="1" x14ac:dyDescent="0.25">
      <c r="B207" s="669"/>
      <c r="C207" s="669"/>
      <c r="D207" s="645" t="str">
        <f>" Du démarrage au "&amp;'Données de base'!$Z$25</f>
        <v xml:space="preserve"> Du démarrage au 6/2018</v>
      </c>
      <c r="E207" s="645" t="str">
        <f>"du "&amp;'Données de base'!$AA$25&amp;" au "&amp;'Données de base'!$AL$25</f>
        <v>du 7/2018 au 6/2019</v>
      </c>
      <c r="F207" s="645" t="str">
        <f>"du "&amp;'Données de base'!$AM$25&amp;" au "&amp;'Données de base'!$AX$25</f>
        <v>du 7/2019 au 6/2020</v>
      </c>
      <c r="G207" s="645" t="str">
        <f>"du "&amp;'Données de base'!$AY$25&amp;" au "&amp;'Données de base'!$BJ$25</f>
        <v>du 7/2020 au 6/2021</v>
      </c>
      <c r="H207" s="645" t="str">
        <f>"du "&amp;'Données de base'!$BK$25&amp;" au "&amp;'Données de base'!$O$17</f>
        <v>du 7/2021 au 6/2022</v>
      </c>
    </row>
    <row r="208" spans="2:17" ht="15" customHeight="1" x14ac:dyDescent="0.2">
      <c r="B208" s="671" t="s">
        <v>496</v>
      </c>
      <c r="C208" s="672"/>
      <c r="D208" s="651" t="s">
        <v>787</v>
      </c>
      <c r="E208" s="651" t="s">
        <v>788</v>
      </c>
      <c r="F208" s="651" t="s">
        <v>789</v>
      </c>
      <c r="G208" s="651" t="s">
        <v>790</v>
      </c>
      <c r="H208" s="651" t="s">
        <v>791</v>
      </c>
    </row>
    <row r="209" spans="2:8" ht="15" customHeight="1" x14ac:dyDescent="0.2">
      <c r="B209" s="673" t="s">
        <v>497</v>
      </c>
      <c r="C209" s="673"/>
      <c r="D209" s="674">
        <f>+'1.Summary EN'!K7</f>
        <v>714000</v>
      </c>
      <c r="E209" s="674">
        <f>+'1.Summary EN'!L7</f>
        <v>2415000</v>
      </c>
      <c r="F209" s="674">
        <f>+'1.Summary EN'!M7</f>
        <v>7355700</v>
      </c>
      <c r="G209" s="674">
        <f>+'1.Summary EN'!N7</f>
        <v>37057700</v>
      </c>
      <c r="H209" s="674">
        <f>+'1.Summary EN'!O7</f>
        <v>211527400</v>
      </c>
    </row>
    <row r="210" spans="2:8" ht="15" customHeight="1" x14ac:dyDescent="0.2">
      <c r="B210" s="673" t="s">
        <v>498</v>
      </c>
      <c r="C210" s="673"/>
      <c r="D210" s="674">
        <f>+'1.Summary EN'!K9</f>
        <v>2160395</v>
      </c>
      <c r="E210" s="674">
        <f>+'1.Summary EN'!L9</f>
        <v>5819250.2999999998</v>
      </c>
      <c r="F210" s="674">
        <f>+'1.Summary EN'!M9</f>
        <v>9562934.1779999994</v>
      </c>
      <c r="G210" s="674">
        <f>+'1.Summary EN'!N9</f>
        <v>21707572.74478</v>
      </c>
      <c r="H210" s="674">
        <f>+'1.Summary EN'!O9</f>
        <v>105286396.36271301</v>
      </c>
    </row>
    <row r="211" spans="2:8" ht="15" customHeight="1" x14ac:dyDescent="0.2">
      <c r="B211" s="673" t="s">
        <v>691</v>
      </c>
      <c r="C211" s="673"/>
      <c r="D211" s="674">
        <f>+'1.Summary EN'!K11</f>
        <v>-1446395</v>
      </c>
      <c r="E211" s="674">
        <f>+'1.Summary EN'!L11</f>
        <v>-3404250.3</v>
      </c>
      <c r="F211" s="674">
        <f>+'1.Summary EN'!M11</f>
        <v>-2207234.1779999994</v>
      </c>
      <c r="G211" s="674">
        <f>+'1.Summary EN'!N11</f>
        <v>15350127.25522</v>
      </c>
      <c r="H211" s="674">
        <f>+'1.Summary EN'!O11</f>
        <v>106241003.63728699</v>
      </c>
    </row>
    <row r="212" spans="2:8" ht="15" customHeight="1" x14ac:dyDescent="0.2">
      <c r="B212" s="673" t="s">
        <v>499</v>
      </c>
      <c r="C212" s="673"/>
      <c r="D212" s="674">
        <f>+'1.Summary EN'!K13</f>
        <v>-1446395</v>
      </c>
      <c r="E212" s="674">
        <f>+'1.Summary EN'!L13</f>
        <v>-3404250.3</v>
      </c>
      <c r="F212" s="674">
        <f>+'1.Summary EN'!M13</f>
        <v>-2207234.1779999994</v>
      </c>
      <c r="G212" s="674">
        <f>+'1.Summary EN'!N13</f>
        <v>15350127.25522</v>
      </c>
      <c r="H212" s="674">
        <f>+'1.Summary EN'!O13</f>
        <v>106241003.63728699</v>
      </c>
    </row>
    <row r="213" spans="2:8" ht="15" customHeight="1" x14ac:dyDescent="0.2">
      <c r="B213" s="673" t="s">
        <v>792</v>
      </c>
      <c r="C213" s="673"/>
      <c r="D213" s="674">
        <f ca="1">+'1.Summary EN'!K15</f>
        <v>-1446395</v>
      </c>
      <c r="E213" s="674">
        <f ca="1">+'1.Summary EN'!L15</f>
        <v>-3404250.3</v>
      </c>
      <c r="F213" s="674">
        <f ca="1">+'1.Summary EN'!M15</f>
        <v>-2207234.1779999994</v>
      </c>
      <c r="G213" s="674">
        <f ca="1">+'1.Summary EN'!N15</f>
        <v>12530763.0109652</v>
      </c>
      <c r="H213" s="674">
        <f ca="1">+'1.Summary EN'!O15</f>
        <v>70119062.400609404</v>
      </c>
    </row>
    <row r="214" spans="2:8" ht="15" customHeight="1" x14ac:dyDescent="0.2">
      <c r="B214" s="673" t="s">
        <v>500</v>
      </c>
      <c r="C214" s="673"/>
      <c r="D214" s="674">
        <f>+'1.Summary EN'!K17</f>
        <v>0</v>
      </c>
      <c r="E214" s="674">
        <f>+'1.Summary EN'!L17</f>
        <v>0</v>
      </c>
      <c r="F214" s="674">
        <f>+'1.Summary EN'!M17</f>
        <v>0</v>
      </c>
      <c r="G214" s="674">
        <f>+'1.Summary EN'!N17</f>
        <v>0</v>
      </c>
      <c r="H214" s="674">
        <f>+'1.Summary EN'!O17</f>
        <v>0</v>
      </c>
    </row>
  </sheetData>
  <mergeCells count="6">
    <mergeCell ref="B2:R2"/>
    <mergeCell ref="B63:R63"/>
    <mergeCell ref="B160:R160"/>
    <mergeCell ref="S2:AI2"/>
    <mergeCell ref="S63:AI63"/>
    <mergeCell ref="S160:AI160"/>
  </mergeCells>
  <printOptions horizontalCentered="1"/>
  <pageMargins left="0.39370078740157483" right="0.39370078740157483" top="0.78740157480314965" bottom="0.78740157480314965" header="0.51181102362204722" footer="0.51181102362204722"/>
  <pageSetup scale="34" fitToWidth="6" fitToHeight="3" orientation="landscape" r:id="rId1"/>
  <headerFooter alignWithMargins="0">
    <oddHeader>&amp;L&amp;A</oddHeader>
    <oddFooter>&amp;C&amp;F&amp;R&amp;P</oddFooter>
  </headerFooter>
  <rowBreaks count="2" manualBreakCount="2">
    <brk id="62" min="1" max="34" man="1"/>
    <brk id="159" min="1" max="34" man="1"/>
  </rowBreaks>
  <colBreaks count="1" manualBreakCount="1">
    <brk id="18" min="1" max="219"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tabColor theme="1"/>
    <pageSetUpPr fitToPage="1"/>
  </sheetPr>
  <dimension ref="A1:O68"/>
  <sheetViews>
    <sheetView showGridLines="0" zoomScale="85" zoomScaleNormal="85" workbookViewId="0">
      <selection activeCell="H43" sqref="H43"/>
    </sheetView>
  </sheetViews>
  <sheetFormatPr baseColWidth="10" defaultColWidth="10.85546875" defaultRowHeight="12.75" outlineLevelRow="1" outlineLevelCol="1" x14ac:dyDescent="0.2"/>
  <cols>
    <col min="1" max="1" width="10.85546875" style="336"/>
    <col min="2" max="2" width="12.140625" style="336" customWidth="1"/>
    <col min="3" max="3" width="19.5703125" style="336" customWidth="1"/>
    <col min="4" max="9" width="12.5703125" style="336" customWidth="1" outlineLevel="1"/>
    <col min="10" max="10" width="26.140625" style="336" customWidth="1" outlineLevel="1"/>
    <col min="11" max="15" width="15.140625" style="336" customWidth="1"/>
    <col min="16" max="16384" width="10.85546875" style="336"/>
  </cols>
  <sheetData>
    <row r="1" spans="1:15" x14ac:dyDescent="0.2">
      <c r="A1" s="334"/>
      <c r="B1" s="335"/>
      <c r="C1" s="334"/>
      <c r="D1" s="335"/>
      <c r="E1" s="335"/>
      <c r="F1" s="335"/>
      <c r="G1" s="335"/>
      <c r="H1" s="335"/>
      <c r="I1" s="335"/>
    </row>
    <row r="2" spans="1:15" x14ac:dyDescent="0.2">
      <c r="A2" s="335"/>
      <c r="B2" s="335"/>
      <c r="C2" s="335"/>
      <c r="D2" s="475"/>
      <c r="E2" s="335"/>
      <c r="F2" s="335"/>
      <c r="G2" s="335"/>
      <c r="H2" s="335"/>
      <c r="I2" s="335"/>
    </row>
    <row r="3" spans="1:15" ht="24" x14ac:dyDescent="0.25">
      <c r="A3" s="335"/>
      <c r="B3" s="337" t="s">
        <v>495</v>
      </c>
      <c r="C3" s="335"/>
      <c r="D3" s="338"/>
      <c r="E3" s="335"/>
      <c r="F3" s="335"/>
      <c r="G3" s="335"/>
      <c r="H3" s="335"/>
      <c r="I3" s="335"/>
      <c r="K3" s="575" t="str">
        <f>" From start to "&amp;'Données de base'!$Z$25</f>
        <v xml:space="preserve"> From start to 6/2018</v>
      </c>
      <c r="L3" s="576" t="str">
        <f>"From "&amp;'Données de base'!$AA$25&amp;" to "&amp;'Données de base'!$AL$25</f>
        <v>From 7/2018 to 6/2019</v>
      </c>
      <c r="M3" s="576" t="str">
        <f>"From "&amp;'Données de base'!$AM$25&amp;" to "&amp;'Données de base'!$AX$25</f>
        <v>From 7/2019 to 6/2020</v>
      </c>
      <c r="N3" s="576" t="str">
        <f>"From "&amp;'Données de base'!$AY$25&amp;" to "&amp;'Données de base'!$BJ$25</f>
        <v>From 7/2020 to 6/2021</v>
      </c>
      <c r="O3" s="577" t="str">
        <f>"From "&amp;'Données de base'!$BK$25&amp;" to "&amp;'Données de base'!$O$17</f>
        <v>From 7/2021 to 6/2022</v>
      </c>
    </row>
    <row r="4" spans="1:15" ht="13.5" thickBot="1" x14ac:dyDescent="0.25">
      <c r="A4" s="335"/>
      <c r="B4" s="335"/>
      <c r="C4" s="335"/>
      <c r="D4" s="335"/>
      <c r="E4" s="335"/>
      <c r="F4" s="335"/>
      <c r="G4" s="335"/>
      <c r="H4" s="335"/>
      <c r="I4" s="335"/>
      <c r="K4" s="578"/>
      <c r="L4" s="578"/>
      <c r="M4" s="578"/>
      <c r="N4" s="578"/>
      <c r="O4" s="578"/>
    </row>
    <row r="5" spans="1:15" ht="21.95" customHeight="1" x14ac:dyDescent="0.2">
      <c r="A5" s="335"/>
      <c r="B5" s="339" t="s">
        <v>496</v>
      </c>
      <c r="C5" s="340"/>
      <c r="D5" s="341">
        <f>'1. Résumé'!D5</f>
        <v>2017</v>
      </c>
      <c r="E5" s="341">
        <f>'1. Résumé'!E5</f>
        <v>2018</v>
      </c>
      <c r="F5" s="341">
        <f>'1. Résumé'!F5</f>
        <v>2019</v>
      </c>
      <c r="G5" s="341">
        <f>'1. Résumé'!G5</f>
        <v>2020</v>
      </c>
      <c r="H5" s="341">
        <f>'1. Résumé'!H5</f>
        <v>2021</v>
      </c>
      <c r="I5" s="341">
        <f>'1. Résumé'!I5</f>
        <v>2022</v>
      </c>
      <c r="K5" s="588" t="s">
        <v>787</v>
      </c>
      <c r="L5" s="588" t="s">
        <v>788</v>
      </c>
      <c r="M5" s="588" t="s">
        <v>789</v>
      </c>
      <c r="N5" s="588" t="s">
        <v>790</v>
      </c>
      <c r="O5" s="588" t="s">
        <v>791</v>
      </c>
    </row>
    <row r="6" spans="1:15" x14ac:dyDescent="0.2">
      <c r="A6" s="335"/>
      <c r="B6" s="342"/>
      <c r="C6" s="343"/>
      <c r="D6" s="343"/>
      <c r="E6" s="343"/>
      <c r="F6" s="343"/>
      <c r="G6" s="343"/>
      <c r="H6" s="343"/>
      <c r="I6" s="343"/>
      <c r="K6" s="581"/>
      <c r="L6" s="581"/>
      <c r="M6" s="581"/>
      <c r="N6" s="581"/>
      <c r="O6" s="581"/>
    </row>
    <row r="7" spans="1:15" ht="11.25" customHeight="1" x14ac:dyDescent="0.2">
      <c r="A7" s="335"/>
      <c r="B7" s="344" t="s">
        <v>497</v>
      </c>
      <c r="C7" s="344"/>
      <c r="D7" s="344">
        <f>'2.Financial statements EN'!D12</f>
        <v>142800</v>
      </c>
      <c r="E7" s="344">
        <f>'2.Financial statements EN'!E12</f>
        <v>1392300</v>
      </c>
      <c r="F7" s="344">
        <f>'2.Financial statements EN'!F12</f>
        <v>4207500</v>
      </c>
      <c r="G7" s="344">
        <f>'2.Financial statements EN'!G12</f>
        <v>16780500</v>
      </c>
      <c r="H7" s="344">
        <f>'2.Financial statements EN'!H12</f>
        <v>102170700</v>
      </c>
      <c r="I7" s="344">
        <f>'2.Financial statements EN'!I12</f>
        <v>382876185.18518519</v>
      </c>
      <c r="J7" s="634" t="s">
        <v>497</v>
      </c>
      <c r="K7" s="582">
        <f>'2.Financial statements EN'!K12</f>
        <v>714000</v>
      </c>
      <c r="L7" s="582">
        <f>'2.Financial statements EN'!L12</f>
        <v>2415000</v>
      </c>
      <c r="M7" s="582">
        <f>'2.Financial statements EN'!M12</f>
        <v>7355700</v>
      </c>
      <c r="N7" s="582">
        <f>'2.Financial statements EN'!N12</f>
        <v>37057700</v>
      </c>
      <c r="O7" s="582">
        <f>'2.Financial statements EN'!O12</f>
        <v>211527400</v>
      </c>
    </row>
    <row r="8" spans="1:15" ht="11.25" customHeight="1" x14ac:dyDescent="0.2">
      <c r="A8" s="335"/>
      <c r="B8" s="344"/>
      <c r="C8" s="344"/>
      <c r="D8" s="344"/>
      <c r="E8" s="344"/>
      <c r="F8" s="344"/>
      <c r="G8" s="344"/>
      <c r="H8" s="344"/>
      <c r="I8" s="344"/>
      <c r="J8" s="634"/>
      <c r="K8" s="582"/>
      <c r="L8" s="582"/>
      <c r="M8" s="582"/>
      <c r="N8" s="582"/>
      <c r="O8" s="582"/>
    </row>
    <row r="9" spans="1:15" ht="11.25" customHeight="1" x14ac:dyDescent="0.2">
      <c r="A9" s="335"/>
      <c r="B9" s="344" t="s">
        <v>498</v>
      </c>
      <c r="C9" s="344"/>
      <c r="D9" s="344">
        <f>'2.Financial statements EN'!D13</f>
        <v>635700</v>
      </c>
      <c r="E9" s="344">
        <f>'2.Financial statements EN'!E13</f>
        <v>3883370</v>
      </c>
      <c r="F9" s="344">
        <f>'2.Financial statements EN'!F13</f>
        <v>7565903.0999999996</v>
      </c>
      <c r="G9" s="344">
        <f>'2.Financial statements EN'!G13</f>
        <v>12545285.255999997</v>
      </c>
      <c r="H9" s="344">
        <f>'2.Financial statements EN'!H13</f>
        <v>47517522.733559996</v>
      </c>
      <c r="I9" s="344">
        <f>'2.Financial statements EN'!I13</f>
        <v>186783414.99186599</v>
      </c>
      <c r="J9" s="634" t="s">
        <v>498</v>
      </c>
      <c r="K9" s="582">
        <f>'2.Financial statements EN'!K13</f>
        <v>2160395</v>
      </c>
      <c r="L9" s="582">
        <f>'2.Financial statements EN'!L13</f>
        <v>5819250.2999999998</v>
      </c>
      <c r="M9" s="582">
        <f>'2.Financial statements EN'!M13</f>
        <v>9562934.1779999994</v>
      </c>
      <c r="N9" s="582">
        <f>'2.Financial statements EN'!N13</f>
        <v>21707572.74478</v>
      </c>
      <c r="O9" s="582">
        <f>'2.Financial statements EN'!O13</f>
        <v>105286396.36271301</v>
      </c>
    </row>
    <row r="10" spans="1:15" ht="11.25" customHeight="1" x14ac:dyDescent="0.2">
      <c r="A10" s="335"/>
      <c r="B10" s="344"/>
      <c r="C10" s="344"/>
      <c r="D10" s="344"/>
      <c r="E10" s="344"/>
      <c r="F10" s="344"/>
      <c r="G10" s="344"/>
      <c r="H10" s="344"/>
      <c r="I10" s="344"/>
      <c r="J10" s="634"/>
      <c r="K10" s="582"/>
      <c r="L10" s="582"/>
      <c r="M10" s="582"/>
      <c r="N10" s="582"/>
      <c r="O10" s="582"/>
    </row>
    <row r="11" spans="1:15" ht="11.25" customHeight="1" x14ac:dyDescent="0.2">
      <c r="A11" s="335"/>
      <c r="B11" s="344" t="s">
        <v>691</v>
      </c>
      <c r="C11" s="344"/>
      <c r="D11" s="344">
        <f>'2.Financial statements EN'!D18</f>
        <v>-492900</v>
      </c>
      <c r="E11" s="344">
        <f>'2.Financial statements EN'!E18</f>
        <v>-2491070</v>
      </c>
      <c r="F11" s="344">
        <f>'2.Financial statements EN'!F18</f>
        <v>-3358403.0999999996</v>
      </c>
      <c r="G11" s="344">
        <f>'2.Financial statements EN'!G18</f>
        <v>4235214.7440000027</v>
      </c>
      <c r="H11" s="344">
        <f>'2.Financial statements EN'!H18</f>
        <v>54653177.266440004</v>
      </c>
      <c r="I11" s="344">
        <f>'2.Financial statements EN'!I18</f>
        <v>196092770.1933192</v>
      </c>
      <c r="J11" s="634" t="s">
        <v>691</v>
      </c>
      <c r="K11" s="582">
        <f>'2.Financial statements EN'!K18</f>
        <v>-1446395</v>
      </c>
      <c r="L11" s="582">
        <f>'2.Financial statements EN'!L18</f>
        <v>-3404250.3</v>
      </c>
      <c r="M11" s="582">
        <f>'2.Financial statements EN'!M18</f>
        <v>-2207234.1779999994</v>
      </c>
      <c r="N11" s="582">
        <f>'2.Financial statements EN'!N18</f>
        <v>15350127.25522</v>
      </c>
      <c r="O11" s="582">
        <f>'2.Financial statements EN'!O18</f>
        <v>106241003.63728699</v>
      </c>
    </row>
    <row r="12" spans="1:15" ht="11.25" customHeight="1" outlineLevel="1" x14ac:dyDescent="0.2">
      <c r="A12" s="335"/>
      <c r="B12" s="344"/>
      <c r="C12" s="344"/>
      <c r="D12" s="344"/>
      <c r="E12" s="344"/>
      <c r="F12" s="344"/>
      <c r="G12" s="344"/>
      <c r="H12" s="344"/>
      <c r="I12" s="344"/>
      <c r="J12" s="634"/>
      <c r="K12" s="582"/>
      <c r="L12" s="582"/>
      <c r="M12" s="582"/>
      <c r="N12" s="582"/>
      <c r="O12" s="582"/>
    </row>
    <row r="13" spans="1:15" ht="11.25" customHeight="1" outlineLevel="1" x14ac:dyDescent="0.2">
      <c r="A13" s="335"/>
      <c r="B13" s="344" t="s">
        <v>499</v>
      </c>
      <c r="C13" s="344"/>
      <c r="D13" s="344">
        <f>'2.Financial statements EN'!D21</f>
        <v>-492900</v>
      </c>
      <c r="E13" s="344">
        <f>'2.Financial statements EN'!E21</f>
        <v>-2491070</v>
      </c>
      <c r="F13" s="344">
        <f>'2.Financial statements EN'!F21</f>
        <v>-3358403.0999999996</v>
      </c>
      <c r="G13" s="344">
        <f>'2.Financial statements EN'!G21</f>
        <v>4235214.7440000027</v>
      </c>
      <c r="H13" s="344">
        <f>'2.Financial statements EN'!H21</f>
        <v>54653177.266440004</v>
      </c>
      <c r="I13" s="344">
        <f>'2.Financial statements EN'!I21</f>
        <v>196092770.1933192</v>
      </c>
      <c r="J13" s="634" t="s">
        <v>499</v>
      </c>
      <c r="K13" s="582">
        <f>'2.Financial statements EN'!K21</f>
        <v>-1446395</v>
      </c>
      <c r="L13" s="582">
        <f>'2.Financial statements EN'!L21</f>
        <v>-3404250.3</v>
      </c>
      <c r="M13" s="582">
        <f>'2.Financial statements EN'!M21</f>
        <v>-2207234.1779999994</v>
      </c>
      <c r="N13" s="582">
        <f>'2.Financial statements EN'!N21</f>
        <v>15350127.25522</v>
      </c>
      <c r="O13" s="582">
        <f>'2.Financial statements EN'!O21</f>
        <v>106241003.63728699</v>
      </c>
    </row>
    <row r="14" spans="1:15" ht="11.25" customHeight="1" x14ac:dyDescent="0.2">
      <c r="A14" s="335"/>
      <c r="B14" s="344"/>
      <c r="C14" s="344"/>
      <c r="D14" s="344"/>
      <c r="E14" s="344"/>
      <c r="F14" s="344"/>
      <c r="G14" s="344"/>
      <c r="H14" s="344"/>
      <c r="I14" s="344"/>
      <c r="J14" s="634"/>
      <c r="K14" s="582"/>
      <c r="L14" s="582"/>
      <c r="M14" s="582"/>
      <c r="N14" s="582"/>
      <c r="O14" s="582"/>
    </row>
    <row r="15" spans="1:15" ht="11.25" customHeight="1" x14ac:dyDescent="0.2">
      <c r="A15" s="335"/>
      <c r="B15" s="344" t="s">
        <v>792</v>
      </c>
      <c r="C15" s="344"/>
      <c r="D15" s="344">
        <f ca="1">'2.Financial statements EN'!D27</f>
        <v>-492900</v>
      </c>
      <c r="E15" s="344">
        <f ca="1">'2.Financial statements EN'!E27</f>
        <v>-2491070</v>
      </c>
      <c r="F15" s="344">
        <f ca="1">'2.Financial statements EN'!F27</f>
        <v>-3358403.0999999996</v>
      </c>
      <c r="G15" s="344">
        <f ca="1">'2.Financial statements EN'!G27</f>
        <v>3685228.2375200028</v>
      </c>
      <c r="H15" s="344">
        <f ca="1">'2.Financial statements EN'!H27</f>
        <v>37337517.343370408</v>
      </c>
      <c r="I15" s="344">
        <f ca="1">'2.Financial statements EN'!I27</f>
        <v>129421228.32759067</v>
      </c>
      <c r="J15" s="634" t="s">
        <v>792</v>
      </c>
      <c r="K15" s="582">
        <f ca="1">'2.Financial statements EN'!K27</f>
        <v>-1446395</v>
      </c>
      <c r="L15" s="582">
        <f ca="1">'2.Financial statements EN'!L27</f>
        <v>-3404250.3</v>
      </c>
      <c r="M15" s="582">
        <f ca="1">'2.Financial statements EN'!M27</f>
        <v>-2207234.1779999994</v>
      </c>
      <c r="N15" s="582">
        <f ca="1">'2.Financial statements EN'!N27</f>
        <v>12530763.0109652</v>
      </c>
      <c r="O15" s="582">
        <f ca="1">'2.Financial statements EN'!O27</f>
        <v>70119062.400609404</v>
      </c>
    </row>
    <row r="16" spans="1:15" ht="11.25" customHeight="1" x14ac:dyDescent="0.2">
      <c r="A16" s="335"/>
      <c r="B16" s="344"/>
      <c r="C16" s="344"/>
      <c r="D16" s="344"/>
      <c r="E16" s="344"/>
      <c r="F16" s="344"/>
      <c r="G16" s="344"/>
      <c r="H16" s="344"/>
      <c r="I16" s="344"/>
      <c r="K16" s="582"/>
      <c r="L16" s="582"/>
      <c r="M16" s="582"/>
      <c r="N16" s="582"/>
      <c r="O16" s="582"/>
    </row>
    <row r="17" spans="1:15" ht="11.25" customHeight="1" x14ac:dyDescent="0.2">
      <c r="A17" s="335"/>
      <c r="B17" s="344" t="s">
        <v>500</v>
      </c>
      <c r="C17" s="344"/>
      <c r="D17" s="344">
        <f>'2.Financial statements EN'!D29</f>
        <v>0</v>
      </c>
      <c r="E17" s="344">
        <f>'2.Financial statements EN'!E29</f>
        <v>0</v>
      </c>
      <c r="F17" s="344">
        <f>'2.Financial statements EN'!F29</f>
        <v>0</v>
      </c>
      <c r="G17" s="344">
        <f>'2.Financial statements EN'!G29</f>
        <v>0</v>
      </c>
      <c r="H17" s="344">
        <f>'2.Financial statements EN'!H29</f>
        <v>0</v>
      </c>
      <c r="I17" s="344">
        <f>'2.Financial statements EN'!I29</f>
        <v>0</v>
      </c>
      <c r="K17" s="582">
        <f>'2.Financial statements EN'!K29</f>
        <v>0</v>
      </c>
      <c r="L17" s="582">
        <f>'2.Financial statements EN'!L29</f>
        <v>0</v>
      </c>
      <c r="M17" s="582">
        <f>'2.Financial statements EN'!M29</f>
        <v>0</v>
      </c>
      <c r="N17" s="582">
        <f>'2.Financial statements EN'!N29</f>
        <v>0</v>
      </c>
      <c r="O17" s="582">
        <f>'2.Financial statements EN'!O29</f>
        <v>0</v>
      </c>
    </row>
    <row r="18" spans="1:15" ht="13.5" thickBot="1" x14ac:dyDescent="0.25">
      <c r="A18" s="335"/>
      <c r="B18" s="345"/>
      <c r="C18" s="345"/>
      <c r="D18" s="345"/>
      <c r="E18" s="345"/>
      <c r="F18" s="345"/>
      <c r="G18" s="345"/>
      <c r="H18" s="345"/>
      <c r="I18" s="345"/>
      <c r="K18" s="583"/>
      <c r="L18" s="583"/>
      <c r="M18" s="583"/>
      <c r="N18" s="583"/>
      <c r="O18" s="583"/>
    </row>
    <row r="19" spans="1:15" x14ac:dyDescent="0.2">
      <c r="A19" s="335"/>
      <c r="B19" s="344"/>
      <c r="C19" s="344"/>
      <c r="D19" s="344"/>
      <c r="E19" s="344"/>
      <c r="F19" s="344"/>
      <c r="G19" s="344"/>
      <c r="H19" s="344"/>
      <c r="I19" s="344"/>
      <c r="K19" s="344"/>
      <c r="L19" s="344"/>
      <c r="M19" s="344"/>
      <c r="N19" s="344"/>
      <c r="O19" s="344"/>
    </row>
    <row r="20" spans="1:15" ht="24" x14ac:dyDescent="0.2">
      <c r="A20" s="335"/>
      <c r="B20" s="344"/>
      <c r="C20" s="344"/>
      <c r="D20" s="344"/>
      <c r="E20" s="344"/>
      <c r="F20" s="344"/>
      <c r="G20" s="344"/>
      <c r="H20" s="344"/>
      <c r="I20" s="344"/>
      <c r="K20" s="575" t="str">
        <f>" From start to "&amp;'Données de base'!$Z$25</f>
        <v xml:space="preserve"> From start to 6/2018</v>
      </c>
      <c r="L20" s="576" t="str">
        <f>"From "&amp;'Données de base'!$AA$25&amp;" to "&amp;'Données de base'!$AL$25</f>
        <v>From 7/2018 to 6/2019</v>
      </c>
      <c r="M20" s="576" t="str">
        <f>"From "&amp;'Données de base'!$AM$25&amp;" to "&amp;'Données de base'!$AX$25</f>
        <v>From 7/2019 to 6/2020</v>
      </c>
      <c r="N20" s="576" t="str">
        <f>"From "&amp;'Données de base'!$AY$25&amp;" to "&amp;'Données de base'!$BJ$25</f>
        <v>From 7/2020 to 6/2021</v>
      </c>
      <c r="O20" s="577" t="str">
        <f>"From "&amp;'Données de base'!$BK$25&amp;" to "&amp;'Données de base'!$O$17</f>
        <v>From 7/2021 to 6/2022</v>
      </c>
    </row>
    <row r="21" spans="1:15" ht="12.6" customHeight="1" thickBot="1" x14ac:dyDescent="0.25">
      <c r="A21" s="335"/>
      <c r="B21" s="344"/>
      <c r="C21" s="344"/>
      <c r="D21" s="344"/>
      <c r="E21" s="344"/>
      <c r="F21" s="344"/>
      <c r="G21" s="344"/>
      <c r="H21" s="344"/>
      <c r="I21" s="344"/>
      <c r="K21" s="578"/>
      <c r="L21" s="578"/>
      <c r="M21" s="578"/>
      <c r="N21" s="578"/>
      <c r="O21" s="578"/>
    </row>
    <row r="22" spans="1:15" ht="20.45" customHeight="1" x14ac:dyDescent="0.2">
      <c r="A22" s="335"/>
      <c r="B22" s="339" t="s">
        <v>501</v>
      </c>
      <c r="C22" s="340"/>
      <c r="D22" s="341">
        <f>'1. Résumé'!D5</f>
        <v>2017</v>
      </c>
      <c r="E22" s="341">
        <f>'1. Résumé'!E5</f>
        <v>2018</v>
      </c>
      <c r="F22" s="341">
        <f>'1. Résumé'!F5</f>
        <v>2019</v>
      </c>
      <c r="G22" s="341">
        <f>'1. Résumé'!G5</f>
        <v>2020</v>
      </c>
      <c r="H22" s="341">
        <f>'1. Résumé'!H5</f>
        <v>2021</v>
      </c>
      <c r="I22" s="341">
        <f>'1. Résumé'!I5</f>
        <v>2022</v>
      </c>
      <c r="K22" s="588" t="s">
        <v>787</v>
      </c>
      <c r="L22" s="588" t="s">
        <v>788</v>
      </c>
      <c r="M22" s="588" t="s">
        <v>789</v>
      </c>
      <c r="N22" s="588" t="s">
        <v>790</v>
      </c>
      <c r="O22" s="588" t="s">
        <v>791</v>
      </c>
    </row>
    <row r="23" spans="1:15" ht="10.5" customHeight="1" x14ac:dyDescent="0.2">
      <c r="A23" s="335"/>
      <c r="B23" s="344"/>
      <c r="C23" s="344"/>
      <c r="D23" s="344"/>
      <c r="E23" s="344"/>
      <c r="F23" s="344"/>
      <c r="G23" s="344"/>
      <c r="H23" s="344"/>
      <c r="I23" s="344"/>
      <c r="K23" s="582"/>
      <c r="L23" s="582"/>
      <c r="M23" s="582"/>
      <c r="N23" s="582"/>
      <c r="O23" s="582"/>
    </row>
    <row r="24" spans="1:15" ht="10.5" customHeight="1" x14ac:dyDescent="0.2">
      <c r="A24" s="335"/>
      <c r="B24" s="344" t="s">
        <v>502</v>
      </c>
      <c r="C24" s="344"/>
      <c r="D24" s="344">
        <f ca="1">'2.Financial statements EN'!D51</f>
        <v>-451710</v>
      </c>
      <c r="E24" s="344">
        <f ca="1">'2.Financial statements EN'!E51</f>
        <v>-2773859.5</v>
      </c>
      <c r="F24" s="344">
        <f ca="1">'2.Financial statements EN'!F51</f>
        <v>-5907732.0200000014</v>
      </c>
      <c r="G24" s="344">
        <f ca="1">'2.Financial statements EN'!G51</f>
        <v>-819831.8116800026</v>
      </c>
      <c r="H24" s="344">
        <f ca="1">'2.Financial statements EN'!H51</f>
        <v>49159211.502198398</v>
      </c>
      <c r="I24" s="344">
        <f ca="1">'2.Financial statements EN'!I51</f>
        <v>205997326.6933099</v>
      </c>
      <c r="K24" s="582">
        <f ca="1">'2.Financial statements EN'!K51</f>
        <v>-1319050</v>
      </c>
      <c r="L24" s="582">
        <f ca="1">'2.Financial statements EN'!L51</f>
        <v>-4518379.2200000007</v>
      </c>
      <c r="M24" s="582">
        <f ca="1">'2.Financial statements EN'!M51</f>
        <v>-6202241.4272000017</v>
      </c>
      <c r="N24" s="582">
        <f ca="1">'2.Financial statements EN'!N51</f>
        <v>12646221.292047996</v>
      </c>
      <c r="O24" s="582">
        <f ca="1">'2.Financial statements EN'!O51</f>
        <v>121508183.61052701</v>
      </c>
    </row>
    <row r="25" spans="1:15" ht="10.5" hidden="1" customHeight="1" x14ac:dyDescent="0.2">
      <c r="A25" s="335"/>
      <c r="B25" s="344"/>
      <c r="C25" s="344"/>
      <c r="D25" s="344"/>
      <c r="E25" s="344"/>
      <c r="F25" s="344"/>
      <c r="G25" s="344"/>
      <c r="H25" s="344"/>
      <c r="I25" s="344"/>
      <c r="K25" s="582"/>
      <c r="L25" s="582"/>
      <c r="M25" s="582"/>
      <c r="N25" s="582"/>
      <c r="O25" s="582"/>
    </row>
    <row r="26" spans="1:15" ht="10.5" hidden="1" customHeight="1" x14ac:dyDescent="0.2">
      <c r="A26" s="335"/>
      <c r="B26" s="344" t="s">
        <v>503</v>
      </c>
      <c r="C26" s="344"/>
      <c r="D26" s="344"/>
      <c r="E26" s="344"/>
      <c r="F26" s="344"/>
      <c r="G26" s="344"/>
      <c r="H26" s="344"/>
      <c r="I26" s="344"/>
      <c r="K26" s="582"/>
      <c r="L26" s="582"/>
      <c r="M26" s="582"/>
      <c r="N26" s="582"/>
      <c r="O26" s="582"/>
    </row>
    <row r="27" spans="1:15" ht="10.5" customHeight="1" x14ac:dyDescent="0.2">
      <c r="A27" s="335"/>
      <c r="B27" s="344"/>
      <c r="C27" s="344"/>
      <c r="D27" s="344"/>
      <c r="E27" s="344"/>
      <c r="F27" s="344"/>
      <c r="G27" s="344"/>
      <c r="H27" s="344"/>
      <c r="I27" s="344"/>
      <c r="K27" s="582"/>
      <c r="L27" s="582"/>
      <c r="M27" s="582"/>
      <c r="N27" s="582"/>
      <c r="O27" s="582"/>
    </row>
    <row r="28" spans="1:15" ht="10.5" customHeight="1" x14ac:dyDescent="0.2">
      <c r="A28" s="335"/>
      <c r="B28" s="344" t="s">
        <v>690</v>
      </c>
      <c r="C28" s="344"/>
      <c r="D28" s="344">
        <f ca="1">'2.Financial statements EN'!D63</f>
        <v>-451710</v>
      </c>
      <c r="E28" s="344">
        <f ca="1">'2.Financial statements EN'!E63</f>
        <v>-2773859.5</v>
      </c>
      <c r="F28" s="344">
        <f ca="1">'2.Financial statements EN'!F63</f>
        <v>-5907732.0199999977</v>
      </c>
      <c r="G28" s="344">
        <f ca="1">'2.Financial statements EN'!G63</f>
        <v>-819831.81167999841</v>
      </c>
      <c r="H28" s="344">
        <f ca="1">'2.Financial statements EN'!H63</f>
        <v>49159211.502198398</v>
      </c>
      <c r="I28" s="344">
        <f ca="1">'2.Financial statements EN'!I63</f>
        <v>205997326.6933099</v>
      </c>
      <c r="K28" s="582">
        <f ca="1">'2.Financial statements EN'!K63</f>
        <v>-1319050</v>
      </c>
      <c r="L28" s="582">
        <f ca="1">'2.Financial statements EN'!L63</f>
        <v>-4518379.2199999988</v>
      </c>
      <c r="M28" s="582">
        <f ca="1">'2.Financial statements EN'!M63</f>
        <v>-6202241.4271999989</v>
      </c>
      <c r="N28" s="582">
        <f ca="1">'2.Financial statements EN'!N63</f>
        <v>12646221.292048002</v>
      </c>
      <c r="O28" s="582">
        <f ca="1">'2.Financial statements EN'!O63</f>
        <v>121508183.61052699</v>
      </c>
    </row>
    <row r="29" spans="1:15" ht="6.75" customHeight="1" x14ac:dyDescent="0.2">
      <c r="A29" s="335"/>
      <c r="B29" s="346"/>
      <c r="C29" s="346"/>
      <c r="D29" s="346"/>
      <c r="E29" s="346"/>
      <c r="F29" s="346"/>
      <c r="G29" s="346"/>
      <c r="H29" s="346"/>
      <c r="I29" s="346"/>
      <c r="K29" s="584"/>
      <c r="L29" s="584"/>
      <c r="M29" s="584"/>
      <c r="N29" s="584"/>
      <c r="O29" s="584"/>
    </row>
    <row r="30" spans="1:15" ht="12.75" hidden="1" customHeight="1" x14ac:dyDescent="0.2">
      <c r="A30" s="335"/>
      <c r="B30" s="347" t="s">
        <v>504</v>
      </c>
      <c r="C30" s="347"/>
      <c r="D30" s="348" t="e">
        <f t="shared" ref="D30:I30" ca="1" si="0">D28/D26</f>
        <v>#DIV/0!</v>
      </c>
      <c r="E30" s="348" t="e">
        <f t="shared" ca="1" si="0"/>
        <v>#DIV/0!</v>
      </c>
      <c r="F30" s="348" t="e">
        <f t="shared" ca="1" si="0"/>
        <v>#DIV/0!</v>
      </c>
      <c r="G30" s="348" t="e">
        <f t="shared" ca="1" si="0"/>
        <v>#DIV/0!</v>
      </c>
      <c r="H30" s="348" t="e">
        <f t="shared" ca="1" si="0"/>
        <v>#DIV/0!</v>
      </c>
      <c r="I30" s="348" t="e">
        <f t="shared" ca="1" si="0"/>
        <v>#DIV/0!</v>
      </c>
      <c r="K30" s="585" t="e">
        <f ca="1">K28/K26</f>
        <v>#DIV/0!</v>
      </c>
      <c r="L30" s="585" t="e">
        <f ca="1">L28/L26</f>
        <v>#DIV/0!</v>
      </c>
      <c r="M30" s="585" t="e">
        <f ca="1">M28/M26</f>
        <v>#DIV/0!</v>
      </c>
      <c r="N30" s="585" t="e">
        <f ca="1">N28/N26</f>
        <v>#DIV/0!</v>
      </c>
      <c r="O30" s="585" t="e">
        <f ca="1">O28/O26</f>
        <v>#DIV/0!</v>
      </c>
    </row>
    <row r="31" spans="1:15" ht="7.5" customHeight="1" x14ac:dyDescent="0.2">
      <c r="A31" s="335"/>
      <c r="B31" s="344"/>
      <c r="C31" s="344"/>
      <c r="D31" s="344"/>
      <c r="E31" s="344"/>
      <c r="F31" s="344"/>
      <c r="G31" s="344"/>
      <c r="H31" s="344"/>
      <c r="I31" s="344"/>
      <c r="K31" s="582"/>
      <c r="L31" s="582"/>
      <c r="M31" s="582"/>
      <c r="N31" s="582"/>
      <c r="O31" s="582"/>
    </row>
    <row r="32" spans="1:15" x14ac:dyDescent="0.2">
      <c r="A32" s="335"/>
      <c r="B32" s="349" t="s">
        <v>505</v>
      </c>
      <c r="C32" s="344"/>
      <c r="D32" s="344"/>
      <c r="E32" s="344"/>
      <c r="F32" s="344"/>
      <c r="G32" s="344"/>
      <c r="H32" s="344"/>
      <c r="I32" s="344"/>
      <c r="K32" s="582"/>
      <c r="L32" s="582"/>
      <c r="M32" s="582"/>
      <c r="N32" s="582"/>
      <c r="O32" s="582"/>
    </row>
    <row r="33" spans="1:15" hidden="1" x14ac:dyDescent="0.2">
      <c r="A33" s="335"/>
      <c r="B33" s="349"/>
      <c r="C33" s="344"/>
      <c r="D33" s="344"/>
      <c r="E33" s="344"/>
      <c r="F33" s="344"/>
      <c r="G33" s="344"/>
      <c r="H33" s="344"/>
      <c r="I33" s="344"/>
      <c r="K33" s="582"/>
      <c r="L33" s="582"/>
      <c r="M33" s="582"/>
      <c r="N33" s="582"/>
      <c r="O33" s="582"/>
    </row>
    <row r="34" spans="1:15" ht="11.45" customHeight="1" x14ac:dyDescent="0.2">
      <c r="A34" s="335"/>
      <c r="B34" s="344" t="s">
        <v>519</v>
      </c>
      <c r="C34" s="344"/>
      <c r="D34" s="344">
        <f>'Données de base'!C357</f>
        <v>0</v>
      </c>
      <c r="E34" s="344">
        <f>'Données de base'!D357</f>
        <v>0</v>
      </c>
      <c r="F34" s="344">
        <f>'Données de base'!E357</f>
        <v>0</v>
      </c>
      <c r="G34" s="344">
        <f>'Données de base'!F357</f>
        <v>0</v>
      </c>
      <c r="H34" s="344">
        <f>'Données de base'!G357</f>
        <v>0</v>
      </c>
      <c r="I34" s="344">
        <f>'Données de base'!H357</f>
        <v>0</v>
      </c>
      <c r="K34" s="582">
        <f>D34</f>
        <v>0</v>
      </c>
      <c r="L34" s="582">
        <f>E34</f>
        <v>0</v>
      </c>
      <c r="M34" s="582">
        <f>F34</f>
        <v>0</v>
      </c>
      <c r="N34" s="582">
        <f>G34</f>
        <v>0</v>
      </c>
      <c r="O34" s="582">
        <f>H34</f>
        <v>0</v>
      </c>
    </row>
    <row r="35" spans="1:15" ht="11.45" customHeight="1" x14ac:dyDescent="0.2">
      <c r="A35" s="335"/>
      <c r="B35" s="344"/>
      <c r="C35" s="344"/>
      <c r="D35" s="344"/>
      <c r="E35" s="344"/>
      <c r="F35" s="344"/>
      <c r="G35" s="344"/>
      <c r="H35" s="344"/>
      <c r="I35" s="344"/>
      <c r="K35" s="582"/>
      <c r="L35" s="582"/>
      <c r="M35" s="582"/>
      <c r="N35" s="582"/>
      <c r="O35" s="582"/>
    </row>
    <row r="36" spans="1:15" ht="11.45" customHeight="1" x14ac:dyDescent="0.2">
      <c r="A36" s="335"/>
      <c r="B36" s="344" t="s">
        <v>606</v>
      </c>
      <c r="C36" s="344"/>
      <c r="D36" s="344">
        <f>'Données de base'!C359</f>
        <v>0</v>
      </c>
      <c r="E36" s="344">
        <f>'Données de base'!D359</f>
        <v>0</v>
      </c>
      <c r="F36" s="344">
        <f>'Données de base'!E359</f>
        <v>0</v>
      </c>
      <c r="G36" s="344">
        <f>'Données de base'!F359</f>
        <v>0</v>
      </c>
      <c r="H36" s="344">
        <f>'Données de base'!G359</f>
        <v>0</v>
      </c>
      <c r="I36" s="344">
        <f>'Données de base'!H359</f>
        <v>0</v>
      </c>
      <c r="K36" s="582">
        <f>D36</f>
        <v>0</v>
      </c>
      <c r="L36" s="582">
        <f>E36</f>
        <v>0</v>
      </c>
      <c r="M36" s="582">
        <f>F36</f>
        <v>0</v>
      </c>
      <c r="N36" s="582">
        <f>G36</f>
        <v>0</v>
      </c>
      <c r="O36" s="582">
        <f>H36</f>
        <v>0</v>
      </c>
    </row>
    <row r="37" spans="1:15" s="353" customFormat="1" ht="11.45" customHeight="1" x14ac:dyDescent="0.2">
      <c r="A37" s="350"/>
      <c r="B37" s="350"/>
      <c r="C37" s="351"/>
      <c r="D37" s="344"/>
      <c r="E37" s="344"/>
      <c r="F37" s="344"/>
      <c r="G37" s="344"/>
      <c r="H37" s="344"/>
      <c r="I37" s="344"/>
      <c r="K37" s="582"/>
      <c r="L37" s="582"/>
      <c r="M37" s="582"/>
      <c r="N37" s="582"/>
      <c r="O37" s="582"/>
    </row>
    <row r="38" spans="1:15" ht="11.45" customHeight="1" x14ac:dyDescent="0.2">
      <c r="A38" s="335"/>
      <c r="B38" s="344" t="s">
        <v>607</v>
      </c>
      <c r="C38" s="344"/>
      <c r="D38" s="344">
        <f>'Données de base'!C361</f>
        <v>0</v>
      </c>
      <c r="E38" s="344">
        <f>'Données de base'!D361</f>
        <v>0</v>
      </c>
      <c r="F38" s="344">
        <f>'Données de base'!E361</f>
        <v>0</v>
      </c>
      <c r="G38" s="344">
        <f>'Données de base'!F361</f>
        <v>0</v>
      </c>
      <c r="H38" s="344">
        <f>'Données de base'!G361</f>
        <v>0</v>
      </c>
      <c r="I38" s="344">
        <f>'Données de base'!H361</f>
        <v>0</v>
      </c>
      <c r="K38" s="582">
        <f>'Données de base'!J361</f>
        <v>0</v>
      </c>
      <c r="L38" s="582">
        <f>'Données de base'!K361</f>
        <v>0</v>
      </c>
      <c r="M38" s="582">
        <f>'Données de base'!L361</f>
        <v>0</v>
      </c>
      <c r="N38" s="582">
        <f>'Données de base'!M361</f>
        <v>0</v>
      </c>
      <c r="O38" s="582">
        <f>'Données de base'!N361</f>
        <v>0</v>
      </c>
    </row>
    <row r="39" spans="1:15" s="353" customFormat="1" ht="11.45" customHeight="1" x14ac:dyDescent="0.2">
      <c r="A39" s="350"/>
      <c r="B39" s="350"/>
      <c r="C39" s="351"/>
      <c r="D39" s="344"/>
      <c r="E39" s="344"/>
      <c r="F39" s="344"/>
      <c r="G39" s="344"/>
      <c r="H39" s="344"/>
      <c r="I39" s="344"/>
      <c r="K39" s="582"/>
      <c r="L39" s="582"/>
      <c r="M39" s="582"/>
      <c r="N39" s="582"/>
      <c r="O39" s="582"/>
    </row>
    <row r="40" spans="1:15" ht="11.45" customHeight="1" x14ac:dyDescent="0.2">
      <c r="A40" s="335"/>
      <c r="B40" s="344" t="s">
        <v>608</v>
      </c>
      <c r="C40" s="354"/>
      <c r="D40" s="344">
        <f>'Données de base'!C363</f>
        <v>0</v>
      </c>
      <c r="E40" s="344">
        <f>'Données de base'!D363</f>
        <v>0</v>
      </c>
      <c r="F40" s="344">
        <f>'Données de base'!E363</f>
        <v>0</v>
      </c>
      <c r="G40" s="344">
        <f>'Données de base'!F363</f>
        <v>0</v>
      </c>
      <c r="H40" s="344">
        <f>'Données de base'!G363</f>
        <v>0</v>
      </c>
      <c r="I40" s="344">
        <f>'Données de base'!H363</f>
        <v>0</v>
      </c>
      <c r="K40" s="582">
        <f>'Données de base'!J363</f>
        <v>0</v>
      </c>
      <c r="L40" s="582">
        <f>'Données de base'!K363</f>
        <v>0</v>
      </c>
      <c r="M40" s="582">
        <f>'Données de base'!L363</f>
        <v>0</v>
      </c>
      <c r="N40" s="582">
        <f>'Données de base'!M363</f>
        <v>0</v>
      </c>
      <c r="O40" s="582">
        <f>'Données de base'!N363</f>
        <v>0</v>
      </c>
    </row>
    <row r="41" spans="1:15" ht="11.45" customHeight="1" x14ac:dyDescent="0.2">
      <c r="A41" s="335"/>
      <c r="B41" s="344"/>
      <c r="C41" s="354"/>
      <c r="D41" s="344"/>
      <c r="E41" s="344"/>
      <c r="F41" s="344"/>
      <c r="G41" s="344"/>
      <c r="H41" s="344"/>
      <c r="I41" s="344"/>
      <c r="K41" s="582"/>
      <c r="L41" s="582"/>
      <c r="M41" s="582"/>
      <c r="N41" s="582"/>
      <c r="O41" s="582"/>
    </row>
    <row r="42" spans="1:15" ht="11.45" customHeight="1" x14ac:dyDescent="0.2">
      <c r="A42" s="335"/>
      <c r="B42" s="344" t="s">
        <v>609</v>
      </c>
      <c r="C42" s="354"/>
      <c r="D42" s="344">
        <f>'Données de base'!C365</f>
        <v>0</v>
      </c>
      <c r="E42" s="344">
        <f>'Données de base'!D365</f>
        <v>0</v>
      </c>
      <c r="F42" s="344">
        <f>'Données de base'!E365</f>
        <v>0</v>
      </c>
      <c r="G42" s="344">
        <f>'Données de base'!F365</f>
        <v>0</v>
      </c>
      <c r="H42" s="344">
        <f>'Données de base'!G365</f>
        <v>0</v>
      </c>
      <c r="I42" s="344">
        <f>'Données de base'!H365</f>
        <v>0</v>
      </c>
      <c r="K42" s="582">
        <f>'Données de base'!J365</f>
        <v>0</v>
      </c>
      <c r="L42" s="582">
        <f>'Données de base'!K365</f>
        <v>0</v>
      </c>
      <c r="M42" s="582">
        <f>'Données de base'!L365</f>
        <v>0</v>
      </c>
      <c r="N42" s="582">
        <f>'Données de base'!M365</f>
        <v>0</v>
      </c>
      <c r="O42" s="582">
        <f>'Données de base'!N365</f>
        <v>0</v>
      </c>
    </row>
    <row r="43" spans="1:15" s="353" customFormat="1" ht="8.25" x14ac:dyDescent="0.15">
      <c r="A43" s="350"/>
      <c r="B43" s="351"/>
      <c r="C43" s="355"/>
      <c r="D43" s="355"/>
      <c r="E43" s="355"/>
      <c r="F43" s="355"/>
      <c r="G43" s="355"/>
      <c r="H43" s="355"/>
      <c r="I43" s="355"/>
      <c r="K43" s="586"/>
      <c r="L43" s="586"/>
      <c r="M43" s="586"/>
      <c r="N43" s="586"/>
      <c r="O43" s="586"/>
    </row>
    <row r="44" spans="1:15" ht="6.75" customHeight="1" x14ac:dyDescent="0.2">
      <c r="A44" s="335"/>
      <c r="B44" s="356"/>
      <c r="C44" s="356"/>
      <c r="D44" s="356"/>
      <c r="E44" s="356"/>
      <c r="F44" s="356"/>
      <c r="G44" s="356"/>
      <c r="H44" s="356"/>
      <c r="I44" s="356"/>
      <c r="K44" s="587"/>
      <c r="L44" s="587"/>
      <c r="M44" s="587"/>
      <c r="N44" s="587"/>
      <c r="O44" s="587"/>
    </row>
    <row r="45" spans="1:15" ht="12.75" customHeight="1" thickBot="1" x14ac:dyDescent="0.25">
      <c r="A45" s="335"/>
      <c r="B45" s="357"/>
      <c r="C45" s="357"/>
      <c r="D45" s="357"/>
      <c r="E45" s="357"/>
      <c r="F45" s="357"/>
      <c r="G45" s="357"/>
      <c r="H45" s="357"/>
      <c r="I45" s="357"/>
      <c r="K45" s="357"/>
      <c r="L45" s="357"/>
      <c r="M45" s="357"/>
      <c r="N45" s="357"/>
      <c r="O45" s="357"/>
    </row>
    <row r="46" spans="1:15" x14ac:dyDescent="0.2">
      <c r="A46" s="335"/>
      <c r="B46" s="358" t="s">
        <v>506</v>
      </c>
      <c r="C46" s="359"/>
      <c r="D46" s="359"/>
      <c r="E46" s="359"/>
      <c r="F46" s="359"/>
      <c r="G46" s="359"/>
      <c r="H46" s="359"/>
      <c r="I46" s="359"/>
      <c r="K46" s="359"/>
      <c r="L46" s="359"/>
      <c r="M46" s="359"/>
      <c r="N46" s="359"/>
      <c r="O46" s="359"/>
    </row>
    <row r="47" spans="1:15" x14ac:dyDescent="0.2">
      <c r="A47" s="335"/>
      <c r="B47" s="335"/>
      <c r="C47" s="335"/>
      <c r="D47" s="360">
        <f>'1. Résumé'!D5</f>
        <v>2017</v>
      </c>
      <c r="E47" s="360">
        <f>'1. Résumé'!E5</f>
        <v>2018</v>
      </c>
      <c r="F47" s="360">
        <f>'1. Résumé'!F5</f>
        <v>2019</v>
      </c>
      <c r="G47" s="360">
        <f>'1. Résumé'!G5</f>
        <v>2020</v>
      </c>
      <c r="H47" s="360">
        <f>'1. Résumé'!H5</f>
        <v>2021</v>
      </c>
      <c r="I47" s="360">
        <f>'1. Résumé'!I5</f>
        <v>2022</v>
      </c>
      <c r="K47" s="588" t="s">
        <v>787</v>
      </c>
      <c r="L47" s="588" t="s">
        <v>788</v>
      </c>
      <c r="M47" s="588" t="s">
        <v>789</v>
      </c>
      <c r="N47" s="588" t="s">
        <v>790</v>
      </c>
      <c r="O47" s="588" t="s">
        <v>791</v>
      </c>
    </row>
    <row r="48" spans="1:15" ht="3.75" customHeight="1" x14ac:dyDescent="0.2">
      <c r="A48" s="335"/>
      <c r="B48" s="335"/>
      <c r="C48" s="335"/>
      <c r="D48" s="335"/>
      <c r="E48" s="335"/>
      <c r="F48" s="335"/>
      <c r="G48" s="335"/>
      <c r="H48" s="335"/>
      <c r="I48" s="335"/>
      <c r="K48" s="335"/>
      <c r="L48" s="335"/>
      <c r="M48" s="335"/>
      <c r="N48" s="335"/>
      <c r="O48" s="335"/>
    </row>
    <row r="49" spans="1:15" ht="13.5" thickBot="1" x14ac:dyDescent="0.25">
      <c r="A49" s="335"/>
      <c r="B49" s="361" t="s">
        <v>507</v>
      </c>
      <c r="C49" s="362"/>
      <c r="D49" s="543">
        <f ca="1">'5. Cash Flow EN'!P47</f>
        <v>-494550</v>
      </c>
      <c r="E49" s="543">
        <f ca="1">'5. Cash Flow EN'!AC47</f>
        <v>-3102299.5</v>
      </c>
      <c r="F49" s="543">
        <f ca="1">'5. Cash Flow EN'!AP47</f>
        <v>-6489852.0200000014</v>
      </c>
      <c r="G49" s="543">
        <f ca="1">'5. Cash Flow EN'!BC47</f>
        <v>-3896751.8116800026</v>
      </c>
      <c r="H49" s="631">
        <f ca="1">'5. Cash Flow EN'!BP47</f>
        <v>26283971.502198398</v>
      </c>
      <c r="I49" s="543">
        <f ca="1">'5. Cash Flow EN'!CC47</f>
        <v>142921615.5821988</v>
      </c>
      <c r="K49" s="543">
        <f ca="1">'5. Cash Flow EN'!DE47</f>
        <v>-1504690</v>
      </c>
      <c r="L49" s="543">
        <f ca="1">'5. Cash Flow EN'!DR47</f>
        <v>-5029219.2200000007</v>
      </c>
      <c r="M49" s="543">
        <f ca="1">'5. Cash Flow EN'!EE47</f>
        <v>-7544681.4272000017</v>
      </c>
      <c r="N49" s="543">
        <f ca="1">'5. Cash Flow EN'!ER47</f>
        <v>5100141.2920479961</v>
      </c>
      <c r="O49" s="543">
        <f ca="1">'5. Cash Flow EN'!FE47</f>
        <v>87711783.610527009</v>
      </c>
    </row>
    <row r="50" spans="1:15" ht="12.75" customHeight="1" x14ac:dyDescent="0.2">
      <c r="A50" s="335"/>
      <c r="B50" s="335"/>
      <c r="C50" s="335"/>
      <c r="D50" s="335"/>
      <c r="E50" s="335"/>
      <c r="F50" s="335"/>
      <c r="G50" s="335"/>
      <c r="H50" s="335"/>
      <c r="I50" s="335"/>
    </row>
    <row r="51" spans="1:15" hidden="1" x14ac:dyDescent="0.2">
      <c r="A51" s="335"/>
      <c r="B51" s="358" t="s">
        <v>508</v>
      </c>
      <c r="C51" s="359"/>
      <c r="D51" s="359"/>
      <c r="E51" s="359"/>
      <c r="F51" s="359"/>
      <c r="G51" s="359"/>
      <c r="H51" s="359"/>
      <c r="I51" s="359"/>
    </row>
    <row r="52" spans="1:15" ht="6.75" hidden="1" customHeight="1" x14ac:dyDescent="0.2">
      <c r="A52" s="335"/>
      <c r="B52" s="344"/>
      <c r="C52" s="344"/>
      <c r="D52" s="344"/>
      <c r="E52" s="344"/>
      <c r="F52" s="344"/>
      <c r="G52" s="344"/>
      <c r="H52" s="344"/>
      <c r="I52" s="344"/>
    </row>
    <row r="53" spans="1:15" ht="16.5" hidden="1" customHeight="1" x14ac:dyDescent="0.2">
      <c r="A53" s="335"/>
      <c r="B53" s="344"/>
      <c r="C53" s="344"/>
      <c r="D53" s="344"/>
      <c r="E53" s="344"/>
      <c r="F53" s="335"/>
      <c r="G53" s="363"/>
      <c r="H53" s="364" t="s">
        <v>509</v>
      </c>
      <c r="I53" s="364" t="s">
        <v>509</v>
      </c>
    </row>
    <row r="54" spans="1:15" ht="9.75" hidden="1" customHeight="1" x14ac:dyDescent="0.2">
      <c r="A54" s="335"/>
      <c r="B54" s="365" t="s">
        <v>508</v>
      </c>
      <c r="C54" s="335"/>
      <c r="D54" s="344"/>
      <c r="E54" s="344"/>
      <c r="F54" s="335"/>
      <c r="G54" s="344"/>
      <c r="H54" s="344"/>
      <c r="I54" s="344"/>
    </row>
    <row r="55" spans="1:15" hidden="1" x14ac:dyDescent="0.2">
      <c r="A55" s="335"/>
      <c r="B55" s="366" t="s">
        <v>510</v>
      </c>
      <c r="C55" s="344"/>
      <c r="D55" s="367" t="s">
        <v>511</v>
      </c>
      <c r="E55" s="344"/>
      <c r="F55" s="335"/>
      <c r="G55" s="344"/>
      <c r="H55" s="368">
        <v>-3.1503609540995181E-2</v>
      </c>
      <c r="I55" s="368">
        <v>-3.1503609540995181E-2</v>
      </c>
    </row>
    <row r="56" spans="1:15" hidden="1" x14ac:dyDescent="0.2">
      <c r="A56" s="335"/>
      <c r="B56" s="344"/>
      <c r="C56" s="344"/>
      <c r="D56" s="344"/>
      <c r="E56" s="344"/>
      <c r="F56" s="335"/>
      <c r="G56" s="344"/>
      <c r="H56" s="370"/>
      <c r="I56" s="370"/>
    </row>
    <row r="57" spans="1:15" hidden="1" x14ac:dyDescent="0.2">
      <c r="A57" s="335"/>
      <c r="B57" s="366" t="s">
        <v>512</v>
      </c>
      <c r="C57" s="344"/>
      <c r="D57" s="367" t="s">
        <v>511</v>
      </c>
      <c r="E57" s="344"/>
      <c r="F57" s="335"/>
      <c r="G57" s="344"/>
      <c r="H57" s="368" t="e">
        <v>#VALUE!</v>
      </c>
      <c r="I57" s="368" t="e">
        <v>#VALUE!</v>
      </c>
    </row>
    <row r="58" spans="1:15" hidden="1" x14ac:dyDescent="0.2">
      <c r="A58" s="335"/>
      <c r="B58" s="344"/>
      <c r="C58" s="344"/>
      <c r="D58" s="344"/>
      <c r="E58" s="344"/>
      <c r="F58" s="335"/>
      <c r="G58" s="344"/>
      <c r="H58" s="370"/>
      <c r="I58" s="370"/>
    </row>
    <row r="59" spans="1:15" hidden="1" x14ac:dyDescent="0.2">
      <c r="A59" s="335"/>
      <c r="B59" s="366" t="s">
        <v>513</v>
      </c>
      <c r="C59" s="344"/>
      <c r="D59" s="367" t="s">
        <v>514</v>
      </c>
      <c r="E59" s="344"/>
      <c r="F59" s="335"/>
      <c r="G59" s="344"/>
      <c r="H59" s="368">
        <v>0.34880605036920365</v>
      </c>
      <c r="I59" s="368">
        <v>0.34880605036920365</v>
      </c>
    </row>
    <row r="60" spans="1:15" hidden="1" x14ac:dyDescent="0.2">
      <c r="A60" s="335"/>
      <c r="B60" s="344"/>
      <c r="C60" s="344"/>
      <c r="D60" s="344"/>
      <c r="E60" s="344"/>
      <c r="F60" s="335"/>
      <c r="G60" s="344"/>
      <c r="H60" s="370"/>
      <c r="I60" s="370"/>
    </row>
    <row r="61" spans="1:15" hidden="1" x14ac:dyDescent="0.2">
      <c r="A61" s="335"/>
      <c r="B61" s="365" t="s">
        <v>610</v>
      </c>
      <c r="C61" s="365" t="s">
        <v>515</v>
      </c>
      <c r="D61" s="344"/>
      <c r="E61" s="344"/>
      <c r="F61" s="335"/>
      <c r="G61" s="344"/>
      <c r="H61" s="370"/>
      <c r="I61" s="370"/>
    </row>
    <row r="62" spans="1:15" hidden="1" x14ac:dyDescent="0.2">
      <c r="A62" s="335"/>
      <c r="B62" s="366" t="s">
        <v>516</v>
      </c>
      <c r="C62" s="344"/>
      <c r="D62" s="344" t="s">
        <v>517</v>
      </c>
      <c r="E62" s="344"/>
      <c r="F62" s="335"/>
      <c r="G62" s="344"/>
      <c r="H62" s="368">
        <v>6.1916276062453868E-2</v>
      </c>
      <c r="I62" s="368">
        <v>6.1916276062453868E-2</v>
      </c>
    </row>
    <row r="63" spans="1:15" ht="13.5" hidden="1" thickBot="1" x14ac:dyDescent="0.25">
      <c r="A63" s="335"/>
      <c r="B63" s="362"/>
      <c r="C63" s="345"/>
      <c r="D63" s="345"/>
      <c r="E63" s="345"/>
      <c r="F63" s="362"/>
      <c r="G63" s="345"/>
      <c r="H63" s="345"/>
      <c r="I63" s="345"/>
    </row>
    <row r="64" spans="1:15" x14ac:dyDescent="0.2">
      <c r="A64" s="335"/>
      <c r="B64" s="335"/>
      <c r="C64" s="335"/>
      <c r="D64" s="335"/>
      <c r="E64" s="335"/>
      <c r="F64" s="335"/>
      <c r="G64" s="335"/>
      <c r="H64" s="335"/>
      <c r="I64" s="335"/>
    </row>
    <row r="65" spans="1:9" x14ac:dyDescent="0.2">
      <c r="A65" s="335"/>
      <c r="B65" s="335"/>
      <c r="C65" s="335"/>
      <c r="D65" s="335"/>
      <c r="E65" s="335"/>
      <c r="F65" s="335"/>
      <c r="G65" s="335"/>
      <c r="H65" s="335"/>
      <c r="I65" s="335"/>
    </row>
    <row r="66" spans="1:9" x14ac:dyDescent="0.2">
      <c r="A66" s="335"/>
      <c r="B66" s="371" t="s">
        <v>692</v>
      </c>
      <c r="C66" s="335"/>
      <c r="D66" s="335"/>
      <c r="E66" s="335"/>
      <c r="F66" s="335"/>
      <c r="G66" s="335"/>
      <c r="H66" s="335"/>
      <c r="I66" s="335"/>
    </row>
    <row r="67" spans="1:9" x14ac:dyDescent="0.2">
      <c r="A67" s="335"/>
      <c r="B67" s="371" t="s">
        <v>518</v>
      </c>
      <c r="C67" s="335"/>
      <c r="D67" s="335"/>
      <c r="E67" s="335"/>
      <c r="F67" s="335"/>
      <c r="G67" s="335"/>
      <c r="H67" s="335"/>
      <c r="I67" s="335"/>
    </row>
    <row r="68" spans="1:9" x14ac:dyDescent="0.2">
      <c r="A68" s="335"/>
      <c r="B68" s="335"/>
      <c r="C68" s="335"/>
      <c r="D68" s="335"/>
      <c r="E68" s="335"/>
      <c r="F68" s="335"/>
      <c r="G68" s="335"/>
      <c r="H68" s="335"/>
      <c r="I68" s="335"/>
    </row>
  </sheetData>
  <printOptions horizontalCentered="1"/>
  <pageMargins left="0.78740157480314965" right="0.78740157480314965" top="0.86614173228346458" bottom="0.98425196850393704" header="0.51181102362204722" footer="0.51181102362204722"/>
  <pageSetup paperSize="9" scale="63" orientation="landscape" horizontalDpi="360" verticalDpi="360" r:id="rId1"/>
  <headerFooter alignWithMargins="0">
    <oddHeader>&amp;L&amp;A</oddHeader>
    <oddFooter>&amp;C&amp;F&amp;R&amp;P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codeName="Feuil1">
    <tabColor theme="1"/>
    <pageSetUpPr fitToPage="1"/>
  </sheetPr>
  <dimension ref="A1:T245"/>
  <sheetViews>
    <sheetView showGridLines="0" defaultGridColor="0" topLeftCell="A6" colorId="22" zoomScaleNormal="100" workbookViewId="0">
      <pane xSplit="3" topLeftCell="D1" activePane="topRight" state="frozenSplit"/>
      <selection activeCell="H21" sqref="H21"/>
      <selection pane="topRight" activeCell="D44" sqref="D44"/>
    </sheetView>
  </sheetViews>
  <sheetFormatPr baseColWidth="10" defaultColWidth="10.7109375" defaultRowHeight="12.75" outlineLevelCol="1" x14ac:dyDescent="0.2"/>
  <cols>
    <col min="1" max="1" width="10" style="372" customWidth="1"/>
    <col min="2" max="2" width="12.7109375" style="372" customWidth="1"/>
    <col min="3" max="3" width="15.42578125" style="372" customWidth="1"/>
    <col min="4" max="9" width="13.42578125" style="372" customWidth="1" outlineLevel="1"/>
    <col min="10" max="10" width="7.42578125" style="372" customWidth="1" outlineLevel="1"/>
    <col min="11" max="15" width="18.5703125" style="372" customWidth="1"/>
    <col min="16" max="16384" width="10.7109375" style="372"/>
  </cols>
  <sheetData>
    <row r="1" spans="1:15" x14ac:dyDescent="0.2">
      <c r="D1" s="373"/>
      <c r="E1" s="374"/>
      <c r="F1" s="374"/>
      <c r="G1" s="374"/>
      <c r="H1" s="374"/>
      <c r="I1" s="374"/>
      <c r="K1" s="373"/>
      <c r="L1" s="374"/>
      <c r="M1" s="374"/>
      <c r="N1" s="374"/>
      <c r="O1" s="374"/>
    </row>
    <row r="4" spans="1:15" x14ac:dyDescent="0.2">
      <c r="A4" s="375"/>
      <c r="E4" s="475"/>
      <c r="L4" s="475"/>
    </row>
    <row r="6" spans="1:15" s="378" customFormat="1" ht="15.75" x14ac:dyDescent="0.25">
      <c r="A6" s="376" t="s">
        <v>658</v>
      </c>
      <c r="B6" s="376"/>
      <c r="C6" s="377"/>
      <c r="D6" s="377"/>
      <c r="E6" s="377"/>
      <c r="F6" s="377"/>
      <c r="G6" s="377"/>
      <c r="H6" s="377"/>
      <c r="I6" s="377"/>
      <c r="K6" s="377"/>
      <c r="L6" s="377"/>
      <c r="M6" s="377"/>
      <c r="N6" s="377"/>
      <c r="O6" s="377"/>
    </row>
    <row r="7" spans="1:15" ht="13.5" thickBot="1" x14ac:dyDescent="0.25">
      <c r="A7" s="379"/>
      <c r="B7" s="379"/>
      <c r="C7" s="377"/>
      <c r="D7" s="377"/>
      <c r="E7" s="377"/>
      <c r="F7" s="377"/>
      <c r="G7" s="377"/>
      <c r="H7" s="377"/>
      <c r="I7" s="377"/>
      <c r="K7" s="575" t="str">
        <f>" From start to "&amp;'Données de base'!$Z$25</f>
        <v xml:space="preserve"> From start to 6/2018</v>
      </c>
      <c r="L7" s="576" t="str">
        <f>"From "&amp;'Données de base'!$AA$25&amp;" to "&amp;'Données de base'!$AL$25</f>
        <v>From 7/2018 to 6/2019</v>
      </c>
      <c r="M7" s="576" t="str">
        <f>"From "&amp;'Données de base'!$AM$25&amp;" to "&amp;'Données de base'!$AX$25</f>
        <v>From 7/2019 to 6/2020</v>
      </c>
      <c r="N7" s="576" t="str">
        <f>"From "&amp;'Données de base'!$AY$25&amp;" to "&amp;'Données de base'!$BJ$25</f>
        <v>From 7/2020 to 6/2021</v>
      </c>
      <c r="O7" s="577" t="str">
        <f>"From "&amp;'Données de base'!$BK$25&amp;" to "&amp;'Données de base'!$O$17</f>
        <v>From 7/2021 to 6/2022</v>
      </c>
    </row>
    <row r="8" spans="1:15" s="336" customFormat="1" ht="14.25" x14ac:dyDescent="0.2">
      <c r="A8" s="380"/>
      <c r="B8" s="380"/>
      <c r="C8" s="380"/>
      <c r="D8" s="381"/>
      <c r="E8" s="381"/>
      <c r="F8" s="381"/>
      <c r="G8" s="381"/>
      <c r="H8" s="381"/>
      <c r="I8" s="381"/>
      <c r="K8" s="578"/>
      <c r="L8" s="578"/>
      <c r="M8" s="578"/>
      <c r="N8" s="578"/>
      <c r="O8" s="578"/>
    </row>
    <row r="9" spans="1:15" ht="14.25" x14ac:dyDescent="0.2">
      <c r="A9" s="382" t="s">
        <v>611</v>
      </c>
      <c r="B9" s="382"/>
      <c r="C9" s="382"/>
      <c r="D9" s="383">
        <f>'1. Résumé'!D5</f>
        <v>2017</v>
      </c>
      <c r="E9" s="383">
        <f>'1. Résumé'!E5</f>
        <v>2018</v>
      </c>
      <c r="F9" s="383">
        <f>'1. Résumé'!F5</f>
        <v>2019</v>
      </c>
      <c r="G9" s="383">
        <f>'1. Résumé'!G5</f>
        <v>2020</v>
      </c>
      <c r="H9" s="383">
        <f>'1. Résumé'!H5</f>
        <v>2021</v>
      </c>
      <c r="I9" s="383">
        <f>'1. Résumé'!I5</f>
        <v>2022</v>
      </c>
      <c r="K9" s="579" t="s">
        <v>787</v>
      </c>
      <c r="L9" s="579" t="s">
        <v>788</v>
      </c>
      <c r="M9" s="579" t="s">
        <v>789</v>
      </c>
      <c r="N9" s="579" t="s">
        <v>790</v>
      </c>
      <c r="O9" s="579" t="s">
        <v>791</v>
      </c>
    </row>
    <row r="10" spans="1:15" x14ac:dyDescent="0.2">
      <c r="A10" s="379"/>
      <c r="B10" s="379"/>
      <c r="C10" s="377"/>
      <c r="D10" s="377"/>
      <c r="E10" s="377"/>
      <c r="F10" s="377"/>
      <c r="G10" s="377"/>
      <c r="H10" s="377"/>
      <c r="I10" s="377"/>
      <c r="K10" s="377"/>
      <c r="L10" s="377"/>
      <c r="M10" s="377"/>
      <c r="N10" s="377"/>
      <c r="O10" s="377"/>
    </row>
    <row r="11" spans="1:15" x14ac:dyDescent="0.2">
      <c r="A11" s="379"/>
      <c r="B11" s="379"/>
      <c r="C11" s="377"/>
      <c r="D11" s="377"/>
      <c r="E11" s="377"/>
      <c r="F11" s="377"/>
      <c r="G11" s="377"/>
      <c r="H11" s="377"/>
      <c r="I11" s="377"/>
      <c r="K11" s="377"/>
      <c r="L11" s="377"/>
      <c r="M11" s="377"/>
      <c r="N11" s="377"/>
      <c r="O11" s="377"/>
    </row>
    <row r="12" spans="1:15" x14ac:dyDescent="0.2">
      <c r="A12" s="384" t="s">
        <v>681</v>
      </c>
      <c r="B12" s="384"/>
      <c r="C12" s="377"/>
      <c r="D12" s="385">
        <f>'2. Prévisions annuelles'!D50</f>
        <v>142800</v>
      </c>
      <c r="E12" s="385">
        <f>'2. Prévisions annuelles'!E50</f>
        <v>1392300</v>
      </c>
      <c r="F12" s="385">
        <f>'2. Prévisions annuelles'!F50</f>
        <v>4207500</v>
      </c>
      <c r="G12" s="385">
        <f>'2. Prévisions annuelles'!G50</f>
        <v>16780500</v>
      </c>
      <c r="H12" s="385">
        <f>'2. Prévisions annuelles'!H50</f>
        <v>102170700</v>
      </c>
      <c r="I12" s="385">
        <f>'2. Prévisions annuelles'!I50</f>
        <v>382876185.18518519</v>
      </c>
      <c r="K12" s="385">
        <f>'2. Prévisions annuelles'!K50</f>
        <v>714000</v>
      </c>
      <c r="L12" s="385">
        <f>'2. Prévisions annuelles'!L50</f>
        <v>2415000</v>
      </c>
      <c r="M12" s="385">
        <f>'2. Prévisions annuelles'!M50</f>
        <v>7355700</v>
      </c>
      <c r="N12" s="385">
        <f>'2. Prévisions annuelles'!N50</f>
        <v>37057700</v>
      </c>
      <c r="O12" s="385">
        <f>'2. Prévisions annuelles'!O50</f>
        <v>211527400</v>
      </c>
    </row>
    <row r="13" spans="1:15" x14ac:dyDescent="0.2">
      <c r="A13" s="384" t="s">
        <v>521</v>
      </c>
      <c r="B13" s="384"/>
      <c r="C13" s="377"/>
      <c r="D13" s="385">
        <f>'2. Prévisions annuelles'!D64+'2. Prévisions annuelles'!D71</f>
        <v>635700</v>
      </c>
      <c r="E13" s="385">
        <f>'2. Prévisions annuelles'!E64+'2. Prévisions annuelles'!E71</f>
        <v>3883370</v>
      </c>
      <c r="F13" s="385">
        <f>'2. Prévisions annuelles'!F64+'2. Prévisions annuelles'!F71</f>
        <v>7565903.0999999996</v>
      </c>
      <c r="G13" s="385">
        <f>'2. Prévisions annuelles'!G64+'2. Prévisions annuelles'!G71</f>
        <v>12545285.255999997</v>
      </c>
      <c r="H13" s="385">
        <f>'2. Prévisions annuelles'!H64+'2. Prévisions annuelles'!H71</f>
        <v>47517522.733559996</v>
      </c>
      <c r="I13" s="385">
        <f>'2. Prévisions annuelles'!I64+'2. Prévisions annuelles'!I71</f>
        <v>186783414.99186599</v>
      </c>
      <c r="K13" s="385">
        <f>'2. Prévisions annuelles'!K64+'2. Prévisions annuelles'!K71</f>
        <v>2160395</v>
      </c>
      <c r="L13" s="385">
        <f>'2. Prévisions annuelles'!L64+'2. Prévisions annuelles'!L71</f>
        <v>5819250.2999999998</v>
      </c>
      <c r="M13" s="385">
        <f>'2. Prévisions annuelles'!M64+'2. Prévisions annuelles'!M71</f>
        <v>9562934.1779999994</v>
      </c>
      <c r="N13" s="385">
        <f>'2. Prévisions annuelles'!N64+'2. Prévisions annuelles'!N71</f>
        <v>21707572.74478</v>
      </c>
      <c r="O13" s="385">
        <f>'2. Prévisions annuelles'!O64+'2. Prévisions annuelles'!O71</f>
        <v>105286396.36271301</v>
      </c>
    </row>
    <row r="14" spans="1:15" hidden="1" x14ac:dyDescent="0.2">
      <c r="A14" s="386" t="s">
        <v>522</v>
      </c>
      <c r="B14" s="384"/>
      <c r="C14" s="377"/>
      <c r="D14" s="385"/>
      <c r="E14" s="385"/>
      <c r="F14" s="385"/>
      <c r="G14" s="385"/>
      <c r="H14" s="385"/>
      <c r="I14" s="385"/>
      <c r="K14" s="385"/>
      <c r="L14" s="385"/>
      <c r="M14" s="385"/>
      <c r="N14" s="385"/>
      <c r="O14" s="385"/>
    </row>
    <row r="15" spans="1:15" hidden="1" x14ac:dyDescent="0.2">
      <c r="A15" s="386" t="s">
        <v>523</v>
      </c>
      <c r="B15" s="384"/>
      <c r="C15" s="377"/>
      <c r="D15" s="385"/>
      <c r="E15" s="385"/>
      <c r="F15" s="385"/>
      <c r="G15" s="385"/>
      <c r="H15" s="385"/>
      <c r="I15" s="385"/>
      <c r="K15" s="385"/>
      <c r="L15" s="385"/>
      <c r="M15" s="385"/>
      <c r="N15" s="385"/>
      <c r="O15" s="385"/>
    </row>
    <row r="16" spans="1:15" hidden="1" x14ac:dyDescent="0.2">
      <c r="A16" s="386" t="s">
        <v>524</v>
      </c>
      <c r="B16" s="384"/>
      <c r="C16" s="377"/>
      <c r="D16" s="385"/>
      <c r="E16" s="385"/>
      <c r="F16" s="385"/>
      <c r="G16" s="385"/>
      <c r="H16" s="385"/>
      <c r="I16" s="385"/>
      <c r="K16" s="385"/>
      <c r="L16" s="385"/>
      <c r="M16" s="385"/>
      <c r="N16" s="385"/>
      <c r="O16" s="385"/>
    </row>
    <row r="17" spans="1:15" hidden="1" x14ac:dyDescent="0.2">
      <c r="A17" s="386" t="s">
        <v>525</v>
      </c>
      <c r="B17" s="384"/>
      <c r="C17" s="377"/>
      <c r="D17" s="385"/>
      <c r="E17" s="385"/>
      <c r="F17" s="385"/>
      <c r="G17" s="385"/>
      <c r="H17" s="385"/>
      <c r="I17" s="385"/>
      <c r="K17" s="385"/>
      <c r="L17" s="385"/>
      <c r="M17" s="385"/>
      <c r="N17" s="385"/>
      <c r="O17" s="385"/>
    </row>
    <row r="18" spans="1:15" s="378" customFormat="1" x14ac:dyDescent="0.2">
      <c r="A18" s="390" t="s">
        <v>120</v>
      </c>
      <c r="B18" s="390"/>
      <c r="C18" s="391"/>
      <c r="D18" s="392">
        <f t="shared" ref="D18:I18" si="0">D12-D13</f>
        <v>-492900</v>
      </c>
      <c r="E18" s="392">
        <f t="shared" si="0"/>
        <v>-2491070</v>
      </c>
      <c r="F18" s="392">
        <f t="shared" si="0"/>
        <v>-3358403.0999999996</v>
      </c>
      <c r="G18" s="392">
        <f t="shared" si="0"/>
        <v>4235214.7440000027</v>
      </c>
      <c r="H18" s="392">
        <f t="shared" si="0"/>
        <v>54653177.266440004</v>
      </c>
      <c r="I18" s="392">
        <f t="shared" si="0"/>
        <v>196092770.1933192</v>
      </c>
      <c r="K18" s="392">
        <f>K12-K13</f>
        <v>-1446395</v>
      </c>
      <c r="L18" s="392">
        <f>L12-L13</f>
        <v>-3404250.3</v>
      </c>
      <c r="M18" s="392">
        <f>M12-M13</f>
        <v>-2207234.1779999994</v>
      </c>
      <c r="N18" s="392">
        <f>N12-N13</f>
        <v>15350127.25522</v>
      </c>
      <c r="O18" s="392">
        <f>O12-O13</f>
        <v>106241003.63728699</v>
      </c>
    </row>
    <row r="19" spans="1:15" s="378" customFormat="1" x14ac:dyDescent="0.2">
      <c r="A19" s="379"/>
      <c r="B19" s="379"/>
      <c r="C19" s="377"/>
      <c r="D19" s="385"/>
      <c r="E19" s="385"/>
      <c r="F19" s="385"/>
      <c r="G19" s="385"/>
      <c r="H19" s="385"/>
      <c r="I19" s="385"/>
      <c r="K19" s="385"/>
      <c r="L19" s="385"/>
      <c r="M19" s="385"/>
      <c r="N19" s="385"/>
      <c r="O19" s="385"/>
    </row>
    <row r="20" spans="1:15" s="378" customFormat="1" x14ac:dyDescent="0.2">
      <c r="A20" s="393" t="s">
        <v>526</v>
      </c>
      <c r="B20" s="387"/>
      <c r="C20" s="388"/>
      <c r="D20" s="389">
        <f>'2. Prévisions annuelles'!D108</f>
        <v>0</v>
      </c>
      <c r="E20" s="389">
        <f>'2. Prévisions annuelles'!E108</f>
        <v>0</v>
      </c>
      <c r="F20" s="389">
        <f>'2. Prévisions annuelles'!F108</f>
        <v>0</v>
      </c>
      <c r="G20" s="389">
        <f>'2. Prévisions annuelles'!G108</f>
        <v>0</v>
      </c>
      <c r="H20" s="389">
        <f>'2. Prévisions annuelles'!H108</f>
        <v>0</v>
      </c>
      <c r="I20" s="389">
        <f>'2. Prévisions annuelles'!I108</f>
        <v>0</v>
      </c>
      <c r="K20" s="389">
        <f>'2. Prévisions annuelles'!K108</f>
        <v>0</v>
      </c>
      <c r="L20" s="389">
        <f>'2. Prévisions annuelles'!L108</f>
        <v>0</v>
      </c>
      <c r="M20" s="389">
        <f>'2. Prévisions annuelles'!M108</f>
        <v>0</v>
      </c>
      <c r="N20" s="389">
        <f>'2. Prévisions annuelles'!N108</f>
        <v>0</v>
      </c>
      <c r="O20" s="389">
        <f>'2. Prévisions annuelles'!O108</f>
        <v>0</v>
      </c>
    </row>
    <row r="21" spans="1:15" s="378" customFormat="1" x14ac:dyDescent="0.2">
      <c r="A21" s="379" t="s">
        <v>527</v>
      </c>
      <c r="B21" s="379"/>
      <c r="C21" s="377"/>
      <c r="D21" s="385">
        <f t="shared" ref="D21:I21" si="1">D18-D20</f>
        <v>-492900</v>
      </c>
      <c r="E21" s="385">
        <f t="shared" si="1"/>
        <v>-2491070</v>
      </c>
      <c r="F21" s="385">
        <f t="shared" si="1"/>
        <v>-3358403.0999999996</v>
      </c>
      <c r="G21" s="385">
        <f t="shared" si="1"/>
        <v>4235214.7440000027</v>
      </c>
      <c r="H21" s="385">
        <f t="shared" si="1"/>
        <v>54653177.266440004</v>
      </c>
      <c r="I21" s="385">
        <f t="shared" si="1"/>
        <v>196092770.1933192</v>
      </c>
      <c r="K21" s="385">
        <f>K18-K20</f>
        <v>-1446395</v>
      </c>
      <c r="L21" s="385">
        <f>L18-L20</f>
        <v>-3404250.3</v>
      </c>
      <c r="M21" s="385">
        <f>M18-M20</f>
        <v>-2207234.1779999994</v>
      </c>
      <c r="N21" s="385">
        <f>N18-N20</f>
        <v>15350127.25522</v>
      </c>
      <c r="O21" s="385">
        <f>O18-O20</f>
        <v>106241003.63728699</v>
      </c>
    </row>
    <row r="22" spans="1:15" s="378" customFormat="1" x14ac:dyDescent="0.2">
      <c r="A22" s="379"/>
      <c r="B22" s="379"/>
      <c r="C22" s="377"/>
      <c r="D22" s="385"/>
      <c r="E22" s="385"/>
      <c r="F22" s="385"/>
      <c r="G22" s="385"/>
      <c r="H22" s="385"/>
      <c r="I22" s="385"/>
      <c r="K22" s="385"/>
      <c r="L22" s="385"/>
      <c r="M22" s="385"/>
      <c r="N22" s="385"/>
      <c r="O22" s="385"/>
    </row>
    <row r="23" spans="1:15" s="378" customFormat="1" x14ac:dyDescent="0.2">
      <c r="A23" s="393" t="s">
        <v>528</v>
      </c>
      <c r="B23" s="387"/>
      <c r="C23" s="388"/>
      <c r="D23" s="389">
        <f ca="1">SUM('2. Prévisions annuelles'!D112:D114)</f>
        <v>0</v>
      </c>
      <c r="E23" s="389">
        <f ca="1">SUM('2. Prévisions annuelles'!E112:E114)</f>
        <v>0</v>
      </c>
      <c r="F23" s="389">
        <f ca="1">SUM('2. Prévisions annuelles'!F112:F114)</f>
        <v>0</v>
      </c>
      <c r="G23" s="389">
        <f ca="1">SUM('2. Prévisions annuelles'!G112:G114)</f>
        <v>0</v>
      </c>
      <c r="H23" s="389">
        <f ca="1">SUM('2. Prévisions annuelles'!H112:H114)</f>
        <v>0</v>
      </c>
      <c r="I23" s="389">
        <f ca="1">SUM('2. Prévisions annuelles'!I112:I114)</f>
        <v>0</v>
      </c>
      <c r="K23" s="389">
        <f ca="1">SUM('2. Prévisions annuelles'!K112:K114)</f>
        <v>0</v>
      </c>
      <c r="L23" s="389">
        <f ca="1">SUM('2. Prévisions annuelles'!L112:L114)</f>
        <v>0</v>
      </c>
      <c r="M23" s="389">
        <f ca="1">SUM('2. Prévisions annuelles'!M112:M114)</f>
        <v>0</v>
      </c>
      <c r="N23" s="389">
        <f ca="1">SUM('2. Prévisions annuelles'!N112:N114)</f>
        <v>0</v>
      </c>
      <c r="O23" s="389">
        <f ca="1">SUM('2. Prévisions annuelles'!O112:O114)</f>
        <v>0</v>
      </c>
    </row>
    <row r="24" spans="1:15" s="378" customFormat="1" x14ac:dyDescent="0.2">
      <c r="A24" s="379" t="s">
        <v>529</v>
      </c>
      <c r="B24" s="379"/>
      <c r="C24" s="377"/>
      <c r="D24" s="385">
        <f t="shared" ref="D24:I24" ca="1" si="2">D21-D23</f>
        <v>-492900</v>
      </c>
      <c r="E24" s="385">
        <f t="shared" ca="1" si="2"/>
        <v>-2491070</v>
      </c>
      <c r="F24" s="385">
        <f t="shared" ca="1" si="2"/>
        <v>-3358403.0999999996</v>
      </c>
      <c r="G24" s="385">
        <f t="shared" ca="1" si="2"/>
        <v>4235214.7440000027</v>
      </c>
      <c r="H24" s="385">
        <f t="shared" ca="1" si="2"/>
        <v>54653177.266440004</v>
      </c>
      <c r="I24" s="385">
        <f t="shared" ca="1" si="2"/>
        <v>196092770.1933192</v>
      </c>
      <c r="K24" s="385">
        <f ca="1">K21-K23</f>
        <v>-1446395</v>
      </c>
      <c r="L24" s="385">
        <f ca="1">L21-L23</f>
        <v>-3404250.3</v>
      </c>
      <c r="M24" s="385">
        <f ca="1">M21-M23</f>
        <v>-2207234.1779999994</v>
      </c>
      <c r="N24" s="385">
        <f ca="1">N21-N23</f>
        <v>15350127.25522</v>
      </c>
      <c r="O24" s="385">
        <f ca="1">O21-O23</f>
        <v>106241003.63728699</v>
      </c>
    </row>
    <row r="25" spans="1:15" s="378" customFormat="1" x14ac:dyDescent="0.2">
      <c r="A25" s="379"/>
      <c r="B25" s="379"/>
      <c r="C25" s="377"/>
      <c r="D25" s="385"/>
      <c r="E25" s="385"/>
      <c r="F25" s="385"/>
      <c r="G25" s="385"/>
      <c r="H25" s="385"/>
      <c r="I25" s="385"/>
      <c r="J25" s="394"/>
      <c r="K25" s="385"/>
      <c r="L25" s="385"/>
      <c r="M25" s="385"/>
      <c r="N25" s="385"/>
      <c r="O25" s="385"/>
    </row>
    <row r="26" spans="1:15" s="378" customFormat="1" x14ac:dyDescent="0.2">
      <c r="A26" s="393" t="s">
        <v>530</v>
      </c>
      <c r="B26" s="387"/>
      <c r="C26" s="395"/>
      <c r="D26" s="389">
        <f ca="1">'2. Prévisions annuelles'!D118</f>
        <v>0</v>
      </c>
      <c r="E26" s="389">
        <f ca="1">'2. Prévisions annuelles'!E118</f>
        <v>0</v>
      </c>
      <c r="F26" s="389">
        <f ca="1">'2. Prévisions annuelles'!F118</f>
        <v>0</v>
      </c>
      <c r="G26" s="389">
        <f ca="1">'2. Prévisions annuelles'!G118</f>
        <v>549986.50647999987</v>
      </c>
      <c r="H26" s="389">
        <f ca="1">'2. Prévisions annuelles'!H118</f>
        <v>17315659.923069596</v>
      </c>
      <c r="I26" s="389">
        <f ca="1">'2. Prévisions annuelles'!I118</f>
        <v>66671541.865728535</v>
      </c>
      <c r="K26" s="389">
        <f ca="1">'2. Prévisions annuelles'!K118</f>
        <v>0</v>
      </c>
      <c r="L26" s="389">
        <f ca="1">'2. Prévisions annuelles'!L118</f>
        <v>0</v>
      </c>
      <c r="M26" s="389">
        <f ca="1">'2. Prévisions annuelles'!M118</f>
        <v>0</v>
      </c>
      <c r="N26" s="389">
        <f ca="1">'2. Prévisions annuelles'!N118</f>
        <v>2819364.2442547996</v>
      </c>
      <c r="O26" s="389">
        <f ca="1">'2. Prévisions annuelles'!O118</f>
        <v>36121941.23667758</v>
      </c>
    </row>
    <row r="27" spans="1:15" s="378" customFormat="1" x14ac:dyDescent="0.2">
      <c r="A27" s="379" t="s">
        <v>531</v>
      </c>
      <c r="B27" s="379"/>
      <c r="C27" s="377"/>
      <c r="D27" s="385">
        <f t="shared" ref="D27:I27" ca="1" si="3">D24-D26</f>
        <v>-492900</v>
      </c>
      <c r="E27" s="385">
        <f t="shared" ca="1" si="3"/>
        <v>-2491070</v>
      </c>
      <c r="F27" s="385">
        <f t="shared" ca="1" si="3"/>
        <v>-3358403.0999999996</v>
      </c>
      <c r="G27" s="385">
        <f t="shared" ca="1" si="3"/>
        <v>3685228.2375200028</v>
      </c>
      <c r="H27" s="385">
        <f t="shared" ca="1" si="3"/>
        <v>37337517.343370408</v>
      </c>
      <c r="I27" s="385">
        <f t="shared" ca="1" si="3"/>
        <v>129421228.32759067</v>
      </c>
      <c r="K27" s="385">
        <f ca="1">K24-K26</f>
        <v>-1446395</v>
      </c>
      <c r="L27" s="385">
        <f ca="1">L24-L26</f>
        <v>-3404250.3</v>
      </c>
      <c r="M27" s="385">
        <f ca="1">M24-M26</f>
        <v>-2207234.1779999994</v>
      </c>
      <c r="N27" s="385">
        <f ca="1">N24-N26</f>
        <v>12530763.0109652</v>
      </c>
      <c r="O27" s="385">
        <f ca="1">O24-O26</f>
        <v>70119062.400609404</v>
      </c>
    </row>
    <row r="28" spans="1:15" s="378" customFormat="1" x14ac:dyDescent="0.2">
      <c r="A28" s="396"/>
      <c r="B28" s="396"/>
      <c r="C28" s="397"/>
      <c r="D28" s="398"/>
      <c r="E28" s="398"/>
      <c r="F28" s="398"/>
      <c r="G28" s="398"/>
      <c r="H28" s="398"/>
      <c r="I28" s="398"/>
      <c r="K28" s="398"/>
      <c r="L28" s="398"/>
      <c r="M28" s="398"/>
      <c r="N28" s="398"/>
      <c r="O28" s="398"/>
    </row>
    <row r="29" spans="1:15" s="378" customFormat="1" x14ac:dyDescent="0.2">
      <c r="A29" s="393" t="s">
        <v>532</v>
      </c>
      <c r="B29" s="387"/>
      <c r="C29" s="388"/>
      <c r="D29" s="389">
        <f>'2. Prévisions annuelles'!D122</f>
        <v>0</v>
      </c>
      <c r="E29" s="389">
        <f>'2. Prévisions annuelles'!E122</f>
        <v>0</v>
      </c>
      <c r="F29" s="389">
        <f>'2. Prévisions annuelles'!F122</f>
        <v>0</v>
      </c>
      <c r="G29" s="389">
        <f>'2. Prévisions annuelles'!G122</f>
        <v>0</v>
      </c>
      <c r="H29" s="389">
        <f>'2. Prévisions annuelles'!H122</f>
        <v>0</v>
      </c>
      <c r="I29" s="389">
        <f>'2. Prévisions annuelles'!I122</f>
        <v>0</v>
      </c>
      <c r="K29" s="389">
        <f>'2. Prévisions annuelles'!K122</f>
        <v>0</v>
      </c>
      <c r="L29" s="389">
        <f>'2. Prévisions annuelles'!L122</f>
        <v>0</v>
      </c>
      <c r="M29" s="389">
        <f>'2. Prévisions annuelles'!M122</f>
        <v>0</v>
      </c>
      <c r="N29" s="389">
        <f>'2. Prévisions annuelles'!N122</f>
        <v>0</v>
      </c>
      <c r="O29" s="389">
        <f>'2. Prévisions annuelles'!O122</f>
        <v>0</v>
      </c>
    </row>
    <row r="30" spans="1:15" s="378" customFormat="1" x14ac:dyDescent="0.2">
      <c r="A30" s="379" t="s">
        <v>533</v>
      </c>
      <c r="B30" s="379"/>
      <c r="C30" s="377"/>
      <c r="D30" s="385">
        <f t="shared" ref="D30:I30" ca="1" si="4">D27-D29</f>
        <v>-492900</v>
      </c>
      <c r="E30" s="385">
        <f t="shared" ca="1" si="4"/>
        <v>-2491070</v>
      </c>
      <c r="F30" s="385">
        <f t="shared" ca="1" si="4"/>
        <v>-3358403.0999999996</v>
      </c>
      <c r="G30" s="385">
        <f t="shared" ca="1" si="4"/>
        <v>3685228.2375200028</v>
      </c>
      <c r="H30" s="385">
        <f t="shared" ca="1" si="4"/>
        <v>37337517.343370408</v>
      </c>
      <c r="I30" s="385">
        <f t="shared" ca="1" si="4"/>
        <v>129421228.32759067</v>
      </c>
      <c r="K30" s="385">
        <f ca="1">K27-K29</f>
        <v>-1446395</v>
      </c>
      <c r="L30" s="385">
        <f ca="1">L27-L29</f>
        <v>-3404250.3</v>
      </c>
      <c r="M30" s="385">
        <f ca="1">M27-M29</f>
        <v>-2207234.1779999994</v>
      </c>
      <c r="N30" s="385">
        <f ca="1">N27-N29</f>
        <v>12530763.0109652</v>
      </c>
      <c r="O30" s="385">
        <f ca="1">O27-O29</f>
        <v>70119062.400609404</v>
      </c>
    </row>
    <row r="31" spans="1:15" s="378" customFormat="1" x14ac:dyDescent="0.2">
      <c r="A31" s="387"/>
      <c r="B31" s="387"/>
      <c r="C31" s="388"/>
      <c r="D31" s="389"/>
      <c r="E31" s="389"/>
      <c r="F31" s="389"/>
      <c r="G31" s="389"/>
      <c r="H31" s="389"/>
      <c r="I31" s="389"/>
      <c r="K31" s="389"/>
      <c r="L31" s="389"/>
      <c r="M31" s="389"/>
      <c r="N31" s="389"/>
      <c r="O31" s="389"/>
    </row>
    <row r="32" spans="1:15" s="378" customFormat="1" x14ac:dyDescent="0.2">
      <c r="A32" s="379" t="s">
        <v>534</v>
      </c>
      <c r="B32" s="379"/>
      <c r="C32" s="377"/>
      <c r="D32" s="385">
        <f ca="1">SUM($C24:D24)</f>
        <v>-492900</v>
      </c>
      <c r="E32" s="385">
        <f ca="1">SUM($C24:E24)</f>
        <v>-2983970</v>
      </c>
      <c r="F32" s="385">
        <f ca="1">SUM($C24:F24)</f>
        <v>-6342373.0999999996</v>
      </c>
      <c r="G32" s="385">
        <f ca="1">SUM($C24:G24)</f>
        <v>-2107158.3559999969</v>
      </c>
      <c r="H32" s="385">
        <f ca="1">SUM($C24:H24)</f>
        <v>52546018.910440005</v>
      </c>
      <c r="I32" s="385">
        <f ca="1">SUM($C24:I24)</f>
        <v>248638789.1037592</v>
      </c>
      <c r="K32" s="385">
        <f ca="1">SUM($K24:K24)</f>
        <v>-1446395</v>
      </c>
      <c r="L32" s="385">
        <f ca="1">SUM($K24:L24)</f>
        <v>-4850645.3</v>
      </c>
      <c r="M32" s="385">
        <f ca="1">SUM($K24:M24)</f>
        <v>-7057879.4779999992</v>
      </c>
      <c r="N32" s="385">
        <f ca="1">SUM($K24:N24)</f>
        <v>8292247.7772200005</v>
      </c>
      <c r="O32" s="385">
        <f ca="1">SUM($K24:O24)</f>
        <v>114533251.41450699</v>
      </c>
    </row>
    <row r="33" spans="1:15" s="378" customFormat="1" x14ac:dyDescent="0.2">
      <c r="A33" s="393" t="s">
        <v>535</v>
      </c>
      <c r="B33" s="379"/>
      <c r="C33" s="377"/>
      <c r="D33" s="385">
        <f ca="1">SUM(D30)</f>
        <v>-492900</v>
      </c>
      <c r="E33" s="385">
        <f ca="1">SUM($D30:E30)</f>
        <v>-2983970</v>
      </c>
      <c r="F33" s="385">
        <f ca="1">SUM($D30:F30)</f>
        <v>-6342373.0999999996</v>
      </c>
      <c r="G33" s="385">
        <f ca="1">SUM($D30:G30)</f>
        <v>-2657144.8624799969</v>
      </c>
      <c r="H33" s="385">
        <f ca="1">SUM($D30:H30)</f>
        <v>34680372.480890408</v>
      </c>
      <c r="I33" s="385">
        <f ca="1">SUM($D30:I30)</f>
        <v>164101600.8084811</v>
      </c>
      <c r="K33" s="385">
        <f ca="1">SUM(K30)</f>
        <v>-1446395</v>
      </c>
      <c r="L33" s="385">
        <f ca="1">SUM($K30:L30)</f>
        <v>-4850645.3</v>
      </c>
      <c r="M33" s="385">
        <f ca="1">SUM($K30:M30)</f>
        <v>-7057879.4779999992</v>
      </c>
      <c r="N33" s="385">
        <f ca="1">SUM($K30:N30)</f>
        <v>5472883.532965201</v>
      </c>
      <c r="O33" s="385">
        <f ca="1">SUM($K30:O30)</f>
        <v>75591945.933574602</v>
      </c>
    </row>
    <row r="34" spans="1:15" ht="13.5" thickBot="1" x14ac:dyDescent="0.25">
      <c r="A34" s="399"/>
      <c r="B34" s="399"/>
      <c r="C34" s="400"/>
      <c r="D34" s="401"/>
      <c r="E34" s="401"/>
      <c r="F34" s="401"/>
      <c r="G34" s="401"/>
      <c r="H34" s="401"/>
      <c r="I34" s="401"/>
      <c r="K34" s="401"/>
      <c r="L34" s="401"/>
      <c r="M34" s="401"/>
      <c r="N34" s="401"/>
      <c r="O34" s="401"/>
    </row>
    <row r="36" spans="1:15" x14ac:dyDescent="0.2">
      <c r="A36" s="402" t="s">
        <v>536</v>
      </c>
      <c r="B36" s="402"/>
      <c r="C36" s="402"/>
      <c r="D36" s="402">
        <f t="shared" ref="D36:I36" ca="1" si="5">C36+D27</f>
        <v>-492900</v>
      </c>
      <c r="E36" s="402">
        <f t="shared" ca="1" si="5"/>
        <v>-2983970</v>
      </c>
      <c r="F36" s="403">
        <f t="shared" ca="1" si="5"/>
        <v>-6342373.0999999996</v>
      </c>
      <c r="G36" s="402">
        <f t="shared" ca="1" si="5"/>
        <v>-2657144.8624799969</v>
      </c>
      <c r="H36" s="402">
        <f t="shared" ca="1" si="5"/>
        <v>34680372.480890408</v>
      </c>
      <c r="I36" s="402">
        <f t="shared" ca="1" si="5"/>
        <v>164101600.8084811</v>
      </c>
      <c r="K36" s="402">
        <f ca="1">J36+K27</f>
        <v>-1446395</v>
      </c>
      <c r="L36" s="402">
        <f ca="1">K36+L27</f>
        <v>-4850645.3</v>
      </c>
      <c r="M36" s="403">
        <f ca="1">L36+M27</f>
        <v>-7057879.4779999992</v>
      </c>
      <c r="N36" s="402">
        <f ca="1">M36+N27</f>
        <v>5472883.532965201</v>
      </c>
      <c r="O36" s="402">
        <f ca="1">N36+O27</f>
        <v>75591945.933574602</v>
      </c>
    </row>
    <row r="38" spans="1:15" s="378" customFormat="1" ht="15.75" x14ac:dyDescent="0.25">
      <c r="A38" s="376" t="s">
        <v>659</v>
      </c>
      <c r="B38" s="405"/>
      <c r="C38" s="405"/>
      <c r="D38" s="406"/>
      <c r="E38" s="406"/>
      <c r="F38" s="406"/>
      <c r="G38" s="407"/>
      <c r="H38" s="406"/>
      <c r="I38" s="406"/>
      <c r="J38" s="406"/>
      <c r="K38" s="575" t="str">
        <f>" From start to "&amp;'Données de base'!$Z$25</f>
        <v xml:space="preserve"> From start to 6/2018</v>
      </c>
      <c r="L38" s="576" t="str">
        <f>"From "&amp;'Données de base'!$AA$25&amp;" to "&amp;'Données de base'!$AL$25</f>
        <v>From 7/2018 to 6/2019</v>
      </c>
      <c r="M38" s="576" t="str">
        <f>"From "&amp;'Données de base'!$AM$25&amp;" to "&amp;'Données de base'!$AX$25</f>
        <v>From 7/2019 to 6/2020</v>
      </c>
      <c r="N38" s="576" t="str">
        <f>"From "&amp;'Données de base'!$AY$25&amp;" to "&amp;'Données de base'!$BJ$25</f>
        <v>From 7/2020 to 6/2021</v>
      </c>
      <c r="O38" s="577" t="str">
        <f>"From "&amp;'Données de base'!$BK$25&amp;" to "&amp;'Données de base'!$O$17</f>
        <v>From 7/2021 to 6/2022</v>
      </c>
    </row>
    <row r="39" spans="1:15" ht="15" thickBot="1" x14ac:dyDescent="0.25">
      <c r="A39" s="408"/>
      <c r="B39" s="408"/>
      <c r="C39" s="408"/>
      <c r="D39" s="409"/>
      <c r="E39" s="409"/>
      <c r="F39" s="409"/>
      <c r="G39" s="410"/>
      <c r="H39" s="409"/>
      <c r="I39" s="409"/>
      <c r="J39" s="409"/>
      <c r="K39" s="409"/>
      <c r="L39" s="409"/>
      <c r="M39" s="409"/>
      <c r="N39" s="410"/>
      <c r="O39" s="409"/>
    </row>
    <row r="40" spans="1:15" s="336" customFormat="1" ht="14.25" x14ac:dyDescent="0.2">
      <c r="A40" s="380"/>
      <c r="B40" s="380"/>
      <c r="C40" s="380"/>
      <c r="D40" s="381">
        <f t="shared" ref="D40:I40" si="6">D9</f>
        <v>2017</v>
      </c>
      <c r="E40" s="381">
        <f t="shared" si="6"/>
        <v>2018</v>
      </c>
      <c r="F40" s="381">
        <f t="shared" si="6"/>
        <v>2019</v>
      </c>
      <c r="G40" s="381">
        <f t="shared" si="6"/>
        <v>2020</v>
      </c>
      <c r="H40" s="381">
        <f t="shared" si="6"/>
        <v>2021</v>
      </c>
      <c r="I40" s="381">
        <f t="shared" si="6"/>
        <v>2022</v>
      </c>
      <c r="K40" s="580" t="str">
        <f>K9</f>
        <v>Fiscal Year 1</v>
      </c>
      <c r="L40" s="580" t="str">
        <f>L9</f>
        <v>Fiscal Year 2</v>
      </c>
      <c r="M40" s="580" t="str">
        <f>M9</f>
        <v>Fiscal Year 3</v>
      </c>
      <c r="N40" s="580" t="str">
        <f>N9</f>
        <v>Fiscal Year 4</v>
      </c>
      <c r="O40" s="580" t="str">
        <f>O9</f>
        <v>Fiscal Year 5</v>
      </c>
    </row>
    <row r="41" spans="1:15" ht="14.25" x14ac:dyDescent="0.2">
      <c r="A41" s="382" t="s">
        <v>611</v>
      </c>
      <c r="B41" s="382"/>
      <c r="C41" s="382"/>
      <c r="D41" s="383"/>
      <c r="E41" s="383"/>
      <c r="F41" s="383"/>
      <c r="G41" s="383"/>
      <c r="H41" s="383"/>
      <c r="I41" s="383"/>
      <c r="J41" s="411"/>
      <c r="K41" s="383"/>
      <c r="L41" s="383"/>
      <c r="M41" s="383"/>
      <c r="N41" s="383"/>
      <c r="O41" s="383"/>
    </row>
    <row r="42" spans="1:15" ht="14.25" x14ac:dyDescent="0.2">
      <c r="A42" s="408"/>
      <c r="B42" s="408"/>
      <c r="C42" s="408"/>
      <c r="D42" s="409"/>
      <c r="E42" s="409"/>
      <c r="F42" s="409"/>
      <c r="G42" s="409"/>
      <c r="H42" s="409"/>
      <c r="I42" s="409"/>
      <c r="J42" s="409"/>
      <c r="K42" s="409"/>
      <c r="L42" s="409"/>
      <c r="M42" s="409"/>
      <c r="N42" s="409"/>
      <c r="O42" s="409"/>
    </row>
    <row r="43" spans="1:15" s="378" customFormat="1" ht="14.25" x14ac:dyDescent="0.2">
      <c r="A43" s="408"/>
      <c r="B43" s="408"/>
      <c r="C43" s="408" t="s">
        <v>159</v>
      </c>
      <c r="D43" s="412" t="s">
        <v>159</v>
      </c>
      <c r="E43" s="412" t="s">
        <v>159</v>
      </c>
      <c r="F43" s="412" t="s">
        <v>159</v>
      </c>
      <c r="G43" s="412" t="s">
        <v>159</v>
      </c>
      <c r="H43" s="412" t="s">
        <v>159</v>
      </c>
      <c r="I43" s="412" t="s">
        <v>159</v>
      </c>
      <c r="J43" s="412" t="s">
        <v>159</v>
      </c>
      <c r="K43" s="412" t="s">
        <v>159</v>
      </c>
      <c r="L43" s="412" t="s">
        <v>159</v>
      </c>
      <c r="M43" s="412" t="s">
        <v>159</v>
      </c>
      <c r="N43" s="412" t="s">
        <v>159</v>
      </c>
      <c r="O43" s="412" t="s">
        <v>159</v>
      </c>
    </row>
    <row r="44" spans="1:15" x14ac:dyDescent="0.2">
      <c r="A44" s="384" t="s">
        <v>537</v>
      </c>
      <c r="B44" s="384"/>
      <c r="C44" s="384"/>
      <c r="D44" s="385">
        <f>SUM('2. Prévisions annuelles'!D11:D13)</f>
        <v>0</v>
      </c>
      <c r="E44" s="385">
        <f>SUM('2. Prévisions annuelles'!E11:E13)</f>
        <v>0</v>
      </c>
      <c r="F44" s="385">
        <f>SUM('2. Prévisions annuelles'!F11:F13)</f>
        <v>0</v>
      </c>
      <c r="G44" s="385">
        <f>SUM('2. Prévisions annuelles'!G11:G13)</f>
        <v>0</v>
      </c>
      <c r="H44" s="385">
        <f>SUM('2. Prévisions annuelles'!H11:H13)</f>
        <v>0</v>
      </c>
      <c r="I44" s="385">
        <f>SUM('2. Prévisions annuelles'!I11:I13)</f>
        <v>0</v>
      </c>
      <c r="J44" s="336"/>
      <c r="K44" s="385">
        <f>SUM('2. Prévisions annuelles'!K11:K13)</f>
        <v>0</v>
      </c>
      <c r="L44" s="385">
        <f>SUM('2. Prévisions annuelles'!L11:L13)</f>
        <v>0</v>
      </c>
      <c r="M44" s="385">
        <f>SUM('2. Prévisions annuelles'!M11:M13)</f>
        <v>0</v>
      </c>
      <c r="N44" s="385">
        <f>SUM('2. Prévisions annuelles'!N11:N13)</f>
        <v>0</v>
      </c>
      <c r="O44" s="385">
        <f>SUM('2. Prévisions annuelles'!O11:O13)</f>
        <v>0</v>
      </c>
    </row>
    <row r="45" spans="1:15" x14ac:dyDescent="0.2">
      <c r="A45" s="387" t="s">
        <v>682</v>
      </c>
      <c r="B45" s="387"/>
      <c r="C45" s="387"/>
      <c r="D45" s="389">
        <f>SUM('2. Prévisions annuelles'!D14)</f>
        <v>0</v>
      </c>
      <c r="E45" s="389">
        <f>SUM('2. Prévisions annuelles'!E14)</f>
        <v>0</v>
      </c>
      <c r="F45" s="389">
        <f>SUM('2. Prévisions annuelles'!F14)</f>
        <v>0</v>
      </c>
      <c r="G45" s="389">
        <f>SUM('2. Prévisions annuelles'!G14)</f>
        <v>0</v>
      </c>
      <c r="H45" s="389">
        <f>SUM('2. Prévisions annuelles'!H14)</f>
        <v>0</v>
      </c>
      <c r="I45" s="389">
        <f>SUM('2. Prévisions annuelles'!I14)</f>
        <v>0</v>
      </c>
      <c r="J45" s="336"/>
      <c r="K45" s="389">
        <f>SUM('2. Prévisions annuelles'!K14)</f>
        <v>0</v>
      </c>
      <c r="L45" s="389">
        <f>SUM('2. Prévisions annuelles'!L14)</f>
        <v>0</v>
      </c>
      <c r="M45" s="389">
        <f>SUM('2. Prévisions annuelles'!M14)</f>
        <v>0</v>
      </c>
      <c r="N45" s="389">
        <f>SUM('2. Prévisions annuelles'!N14)</f>
        <v>0</v>
      </c>
      <c r="O45" s="389">
        <f>SUM('2. Prévisions annuelles'!O14)</f>
        <v>0</v>
      </c>
    </row>
    <row r="46" spans="1:15" x14ac:dyDescent="0.2">
      <c r="A46" s="379"/>
      <c r="B46" s="379" t="s">
        <v>539</v>
      </c>
      <c r="C46" s="379"/>
      <c r="D46" s="385">
        <f t="shared" ref="D46:I46" si="7">D44+D45</f>
        <v>0</v>
      </c>
      <c r="E46" s="385">
        <f t="shared" si="7"/>
        <v>0</v>
      </c>
      <c r="F46" s="385">
        <f t="shared" si="7"/>
        <v>0</v>
      </c>
      <c r="G46" s="385">
        <f t="shared" si="7"/>
        <v>0</v>
      </c>
      <c r="H46" s="385">
        <f t="shared" si="7"/>
        <v>0</v>
      </c>
      <c r="I46" s="385">
        <f t="shared" si="7"/>
        <v>0</v>
      </c>
      <c r="J46" s="336"/>
      <c r="K46" s="385">
        <f>K44+K45</f>
        <v>0</v>
      </c>
      <c r="L46" s="385">
        <f>L44+L45</f>
        <v>0</v>
      </c>
      <c r="M46" s="385">
        <f>M44+M45</f>
        <v>0</v>
      </c>
      <c r="N46" s="385">
        <f>N44+N45</f>
        <v>0</v>
      </c>
      <c r="O46" s="385">
        <f>O44+O45</f>
        <v>0</v>
      </c>
    </row>
    <row r="47" spans="1:15" s="378" customFormat="1" x14ac:dyDescent="0.2">
      <c r="A47" s="379"/>
      <c r="B47" s="379" t="s">
        <v>131</v>
      </c>
      <c r="C47" s="379"/>
      <c r="D47" s="477">
        <f>'2. Prévisions annuelles'!D17</f>
        <v>0</v>
      </c>
      <c r="E47" s="477">
        <f>'2. Prévisions annuelles'!E17</f>
        <v>0</v>
      </c>
      <c r="F47" s="477">
        <f>'2. Prévisions annuelles'!F17</f>
        <v>0</v>
      </c>
      <c r="G47" s="477">
        <f>'2. Prévisions annuelles'!G17</f>
        <v>0</v>
      </c>
      <c r="H47" s="477">
        <f>'2. Prévisions annuelles'!H17</f>
        <v>0</v>
      </c>
      <c r="I47" s="477">
        <f>'2. Prévisions annuelles'!I17</f>
        <v>0</v>
      </c>
      <c r="J47" s="336"/>
      <c r="K47" s="477">
        <f>'2. Prévisions annuelles'!K17</f>
        <v>0</v>
      </c>
      <c r="L47" s="477">
        <f>'2. Prévisions annuelles'!L17</f>
        <v>0</v>
      </c>
      <c r="M47" s="477">
        <f>'2. Prévisions annuelles'!M17</f>
        <v>0</v>
      </c>
      <c r="N47" s="477">
        <f>'2. Prévisions annuelles'!N17</f>
        <v>0</v>
      </c>
      <c r="O47" s="477">
        <f>'2. Prévisions annuelles'!O17</f>
        <v>0</v>
      </c>
    </row>
    <row r="48" spans="1:15" s="378" customFormat="1" x14ac:dyDescent="0.2">
      <c r="A48" s="379"/>
      <c r="B48" s="379" t="s">
        <v>540</v>
      </c>
      <c r="C48" s="379"/>
      <c r="D48" s="398">
        <f>'2. Prévisions annuelles'!D18+'2. Prévisions annuelles'!D20</f>
        <v>42840</v>
      </c>
      <c r="E48" s="398">
        <f>'2. Prévisions annuelles'!E18+'2. Prévisions annuelles'!E20</f>
        <v>328440</v>
      </c>
      <c r="F48" s="398">
        <f>'2. Prévisions annuelles'!F18+'2. Prévisions annuelles'!F20</f>
        <v>582120</v>
      </c>
      <c r="G48" s="398">
        <f>'2. Prévisions annuelles'!G18+'2. Prévisions annuelles'!G20</f>
        <v>3076920</v>
      </c>
      <c r="H48" s="398">
        <f>'2. Prévisions annuelles'!H18+'2. Prévisions annuelles'!H20</f>
        <v>22875240</v>
      </c>
      <c r="I48" s="398">
        <f>'2. Prévisions annuelles'!I18+'2. Prévisions annuelles'!I20</f>
        <v>63075711.111111112</v>
      </c>
      <c r="J48" s="336"/>
      <c r="K48" s="398">
        <f>'2. Prévisions annuelles'!K18+'2. Prévisions annuelles'!K20</f>
        <v>185640</v>
      </c>
      <c r="L48" s="398">
        <f>'2. Prévisions annuelles'!L18+'2. Prévisions annuelles'!L20</f>
        <v>510840</v>
      </c>
      <c r="M48" s="398">
        <f>'2. Prévisions annuelles'!M18+'2. Prévisions annuelles'!M20</f>
        <v>1342440</v>
      </c>
      <c r="N48" s="398">
        <f>'2. Prévisions annuelles'!N18+'2. Prévisions annuelles'!N20</f>
        <v>7546080</v>
      </c>
      <c r="O48" s="398">
        <f>'2. Prévisions annuelles'!O18+'2. Prévisions annuelles'!O20</f>
        <v>33796400</v>
      </c>
    </row>
    <row r="49" spans="1:15" s="378" customFormat="1" x14ac:dyDescent="0.2">
      <c r="A49" s="379"/>
      <c r="B49" s="379" t="s">
        <v>541</v>
      </c>
      <c r="C49" s="379"/>
      <c r="D49" s="385">
        <f ca="1">'2. Prévisions annuelles'!D21+'2. Prévisions annuelles'!D19+'2. Prévisions annuelles'!D20</f>
        <v>-494550</v>
      </c>
      <c r="E49" s="385">
        <f ca="1">'2. Prévisions annuelles'!E21+'2. Prévisions annuelles'!E19+'2. Prévisions annuelles'!E20</f>
        <v>-3102299.5</v>
      </c>
      <c r="F49" s="385">
        <f ca="1">'2. Prévisions annuelles'!F21+'2. Prévisions annuelles'!F19+'2. Prévisions annuelles'!F20</f>
        <v>-6489852.0200000014</v>
      </c>
      <c r="G49" s="385">
        <f ca="1">'2. Prévisions annuelles'!G21+'2. Prévisions annuelles'!G19+'2. Prévisions annuelles'!G20</f>
        <v>-3896751.8116800026</v>
      </c>
      <c r="H49" s="385">
        <f ca="1">'2. Prévisions annuelles'!H21+'2. Prévisions annuelles'!H19+'2. Prévisions annuelles'!H20</f>
        <v>26283971.502198398</v>
      </c>
      <c r="I49" s="385">
        <f ca="1">'2. Prévisions annuelles'!I21+'2. Prévisions annuelles'!I19+'2. Prévisions annuelles'!I20</f>
        <v>142921615.5821988</v>
      </c>
      <c r="J49" s="336"/>
      <c r="K49" s="385">
        <f ca="1">'2. Prévisions annuelles'!K21+'2. Prévisions annuelles'!K19+'2. Prévisions annuelles'!K20</f>
        <v>-1504690</v>
      </c>
      <c r="L49" s="385">
        <f ca="1">'2. Prévisions annuelles'!L21+'2. Prévisions annuelles'!L19+'2. Prévisions annuelles'!L20</f>
        <v>-5029219.2200000007</v>
      </c>
      <c r="M49" s="385">
        <f ca="1">'2. Prévisions annuelles'!M21+'2. Prévisions annuelles'!M19+'2. Prévisions annuelles'!M20</f>
        <v>-7544681.4272000017</v>
      </c>
      <c r="N49" s="385">
        <f ca="1">'2. Prévisions annuelles'!N21+'2. Prévisions annuelles'!N19+'2. Prévisions annuelles'!N20</f>
        <v>5100141.2920479961</v>
      </c>
      <c r="O49" s="385">
        <f ca="1">'2. Prévisions annuelles'!O21+'2. Prévisions annuelles'!O19+'2. Prévisions annuelles'!O20</f>
        <v>87711783.610527009</v>
      </c>
    </row>
    <row r="50" spans="1:15" x14ac:dyDescent="0.2">
      <c r="A50" s="387"/>
      <c r="B50" s="387"/>
      <c r="C50" s="387"/>
      <c r="D50" s="389"/>
      <c r="E50" s="389"/>
      <c r="F50" s="389"/>
      <c r="G50" s="389"/>
      <c r="H50" s="389"/>
      <c r="I50" s="389"/>
      <c r="J50" s="336"/>
      <c r="K50" s="389"/>
      <c r="L50" s="389"/>
      <c r="M50" s="389"/>
      <c r="N50" s="389"/>
      <c r="O50" s="389"/>
    </row>
    <row r="51" spans="1:15" x14ac:dyDescent="0.2">
      <c r="A51" s="413"/>
      <c r="B51" s="413" t="s">
        <v>542</v>
      </c>
      <c r="C51" s="413"/>
      <c r="D51" s="414">
        <f t="shared" ref="D51:I51" ca="1" si="8">SUM(D46:D49)</f>
        <v>-451710</v>
      </c>
      <c r="E51" s="414">
        <f t="shared" ca="1" si="8"/>
        <v>-2773859.5</v>
      </c>
      <c r="F51" s="414">
        <f t="shared" ca="1" si="8"/>
        <v>-5907732.0200000014</v>
      </c>
      <c r="G51" s="414">
        <f t="shared" ca="1" si="8"/>
        <v>-819831.8116800026</v>
      </c>
      <c r="H51" s="414">
        <f t="shared" ca="1" si="8"/>
        <v>49159211.502198398</v>
      </c>
      <c r="I51" s="414">
        <f t="shared" ca="1" si="8"/>
        <v>205997326.6933099</v>
      </c>
      <c r="J51" s="336"/>
      <c r="K51" s="414">
        <f ca="1">SUM(K46:K49)</f>
        <v>-1319050</v>
      </c>
      <c r="L51" s="414">
        <f ca="1">SUM(L46:L49)</f>
        <v>-4518379.2200000007</v>
      </c>
      <c r="M51" s="414">
        <f ca="1">SUM(M46:M49)</f>
        <v>-6202241.4272000017</v>
      </c>
      <c r="N51" s="414">
        <f ca="1">SUM(N46:N49)</f>
        <v>12646221.292047996</v>
      </c>
      <c r="O51" s="414">
        <f ca="1">SUM(O46:O49)</f>
        <v>121508183.61052701</v>
      </c>
    </row>
    <row r="52" spans="1:15" x14ac:dyDescent="0.2">
      <c r="A52" s="379"/>
      <c r="B52" s="379"/>
      <c r="C52" s="379"/>
      <c r="D52" s="385"/>
      <c r="E52" s="385"/>
      <c r="F52" s="385"/>
      <c r="G52" s="385"/>
      <c r="H52" s="385"/>
      <c r="I52" s="385"/>
      <c r="J52" s="336"/>
      <c r="K52" s="385"/>
      <c r="L52" s="385"/>
      <c r="M52" s="385"/>
      <c r="N52" s="385"/>
      <c r="O52" s="385"/>
    </row>
    <row r="53" spans="1:15" x14ac:dyDescent="0.2">
      <c r="A53" s="379"/>
      <c r="B53" s="379"/>
      <c r="C53" s="379"/>
      <c r="D53" s="385"/>
      <c r="E53" s="385"/>
      <c r="F53" s="385"/>
      <c r="G53" s="385"/>
      <c r="H53" s="385"/>
      <c r="I53" s="385"/>
      <c r="J53" s="336"/>
      <c r="K53" s="385"/>
      <c r="L53" s="385"/>
      <c r="M53" s="385"/>
      <c r="N53" s="385"/>
      <c r="O53" s="385"/>
    </row>
    <row r="54" spans="1:15" x14ac:dyDescent="0.2">
      <c r="A54" s="384" t="s">
        <v>543</v>
      </c>
      <c r="B54" s="415"/>
      <c r="C54" s="384"/>
      <c r="D54" s="385">
        <f>'2. Prévisions annuelles'!D26</f>
        <v>0</v>
      </c>
      <c r="E54" s="385">
        <f>'2. Prévisions annuelles'!E26</f>
        <v>0</v>
      </c>
      <c r="F54" s="385">
        <f>'2. Prévisions annuelles'!F26</f>
        <v>0</v>
      </c>
      <c r="G54" s="385">
        <f>'2. Prévisions annuelles'!G26</f>
        <v>0</v>
      </c>
      <c r="H54" s="385">
        <f>'2. Prévisions annuelles'!H26</f>
        <v>0</v>
      </c>
      <c r="I54" s="385">
        <f>'2. Prévisions annuelles'!I26</f>
        <v>0</v>
      </c>
      <c r="J54" s="336"/>
      <c r="K54" s="385">
        <f>'2. Prévisions annuelles'!K26</f>
        <v>0</v>
      </c>
      <c r="L54" s="385">
        <f>'2. Prévisions annuelles'!L26</f>
        <v>0</v>
      </c>
      <c r="M54" s="385">
        <f>'2. Prévisions annuelles'!M26</f>
        <v>0</v>
      </c>
      <c r="N54" s="385">
        <f>'2. Prévisions annuelles'!N26</f>
        <v>0</v>
      </c>
      <c r="O54" s="385">
        <f>'2. Prévisions annuelles'!O26</f>
        <v>0</v>
      </c>
    </row>
    <row r="55" spans="1:15" x14ac:dyDescent="0.2">
      <c r="A55" s="384" t="s">
        <v>544</v>
      </c>
      <c r="B55" s="415"/>
      <c r="C55" s="384"/>
      <c r="D55" s="385">
        <f ca="1">'2. Prévisions annuelles'!D27</f>
        <v>-492900</v>
      </c>
      <c r="E55" s="385">
        <f ca="1">'2. Prévisions annuelles'!E27</f>
        <v>-2983970</v>
      </c>
      <c r="F55" s="385">
        <f ca="1">'2. Prévisions annuelles'!F27</f>
        <v>-6342373.0999999978</v>
      </c>
      <c r="G55" s="385">
        <f ca="1">'2. Prévisions annuelles'!G27</f>
        <v>-2657144.8624799987</v>
      </c>
      <c r="H55" s="385">
        <f ca="1">'2. Prévisions annuelles'!H27</f>
        <v>34680372.480890393</v>
      </c>
      <c r="I55" s="385">
        <f ca="1">'2. Prévisions annuelles'!I27</f>
        <v>164101600.80848104</v>
      </c>
      <c r="J55" s="336"/>
      <c r="K55" s="385">
        <f ca="1">'2. Prévisions annuelles'!K27</f>
        <v>-1446395</v>
      </c>
      <c r="L55" s="385">
        <f ca="1">'2. Prévisions annuelles'!L27</f>
        <v>-4850645.2999999989</v>
      </c>
      <c r="M55" s="385">
        <f ca="1">'2. Prévisions annuelles'!M27</f>
        <v>-7057879.4779999983</v>
      </c>
      <c r="N55" s="385">
        <f ca="1">'2. Prévisions annuelles'!N27</f>
        <v>7742261.2707400005</v>
      </c>
      <c r="O55" s="385">
        <f ca="1">'2. Prévisions annuelles'!O27</f>
        <v>96667604.984957382</v>
      </c>
    </row>
    <row r="56" spans="1:15" x14ac:dyDescent="0.2">
      <c r="A56" s="416" t="s">
        <v>568</v>
      </c>
      <c r="B56" s="415"/>
      <c r="C56" s="384"/>
      <c r="D56" s="385">
        <f ca="1">'2. Prévisions annuelles'!D33</f>
        <v>0</v>
      </c>
      <c r="E56" s="385">
        <f ca="1">'2. Prévisions annuelles'!E33</f>
        <v>0</v>
      </c>
      <c r="F56" s="385">
        <f ca="1">'2. Prévisions annuelles'!F33</f>
        <v>0</v>
      </c>
      <c r="G56" s="385">
        <f ca="1">'2. Prévisions annuelles'!G33</f>
        <v>0</v>
      </c>
      <c r="H56" s="385">
        <f ca="1">'2. Prévisions annuelles'!H33</f>
        <v>0</v>
      </c>
      <c r="I56" s="385">
        <f ca="1">'2. Prévisions annuelles'!I33</f>
        <v>0</v>
      </c>
      <c r="J56" s="336"/>
      <c r="K56" s="385">
        <f ca="1">'2. Prévisions annuelles'!K33</f>
        <v>0</v>
      </c>
      <c r="L56" s="385">
        <f ca="1">'2. Prévisions annuelles'!L33</f>
        <v>0</v>
      </c>
      <c r="M56" s="385">
        <f ca="1">'2. Prévisions annuelles'!M33</f>
        <v>0</v>
      </c>
      <c r="N56" s="385">
        <f ca="1">'2. Prévisions annuelles'!N33</f>
        <v>0</v>
      </c>
      <c r="O56" s="385">
        <f ca="1">'2. Prévisions annuelles'!O33</f>
        <v>0</v>
      </c>
    </row>
    <row r="57" spans="1:15" x14ac:dyDescent="0.2">
      <c r="A57" s="387" t="s">
        <v>545</v>
      </c>
      <c r="B57" s="387"/>
      <c r="C57" s="387"/>
      <c r="D57" s="389">
        <f ca="1">SUM('2. Prévisions annuelles'!D30:D32)</f>
        <v>0</v>
      </c>
      <c r="E57" s="389">
        <f ca="1">SUM('2. Prévisions annuelles'!E30:E32)</f>
        <v>0</v>
      </c>
      <c r="F57" s="389">
        <f ca="1">SUM('2. Prévisions annuelles'!F30:F32)</f>
        <v>0</v>
      </c>
      <c r="G57" s="389">
        <f ca="1">SUM('2. Prévisions annuelles'!G30:G32)</f>
        <v>0</v>
      </c>
      <c r="H57" s="389">
        <f ca="1">SUM('2. Prévisions annuelles'!H30:H32)</f>
        <v>0</v>
      </c>
      <c r="I57" s="389">
        <f ca="1">SUM('2. Prévisions annuelles'!I30:I32)</f>
        <v>0</v>
      </c>
      <c r="J57" s="336"/>
      <c r="K57" s="389">
        <f ca="1">SUM('2. Prévisions annuelles'!K30:K32)</f>
        <v>0</v>
      </c>
      <c r="L57" s="389">
        <f ca="1">SUM('2. Prévisions annuelles'!L30:L32)</f>
        <v>0</v>
      </c>
      <c r="M57" s="389">
        <f ca="1">SUM('2. Prévisions annuelles'!M30:M32)</f>
        <v>0</v>
      </c>
      <c r="N57" s="389">
        <f ca="1">SUM('2. Prévisions annuelles'!N30:N32)</f>
        <v>0</v>
      </c>
      <c r="O57" s="389">
        <f ca="1">SUM('2. Prévisions annuelles'!O30:O32)</f>
        <v>0</v>
      </c>
    </row>
    <row r="58" spans="1:15" s="378" customFormat="1" x14ac:dyDescent="0.2">
      <c r="A58" s="379"/>
      <c r="B58" s="379" t="s">
        <v>546</v>
      </c>
      <c r="C58" s="379"/>
      <c r="D58" s="385">
        <f t="shared" ref="D58:I58" ca="1" si="9">SUM(D54:D57)</f>
        <v>-492900</v>
      </c>
      <c r="E58" s="385">
        <f t="shared" ca="1" si="9"/>
        <v>-2983970</v>
      </c>
      <c r="F58" s="385">
        <f t="shared" ca="1" si="9"/>
        <v>-6342373.0999999978</v>
      </c>
      <c r="G58" s="385">
        <f t="shared" ca="1" si="9"/>
        <v>-2657144.8624799987</v>
      </c>
      <c r="H58" s="385">
        <f t="shared" ca="1" si="9"/>
        <v>34680372.480890393</v>
      </c>
      <c r="I58" s="385">
        <f t="shared" ca="1" si="9"/>
        <v>164101600.80848104</v>
      </c>
      <c r="J58" s="336"/>
      <c r="K58" s="385">
        <f ca="1">SUM(K54:K57)</f>
        <v>-1446395</v>
      </c>
      <c r="L58" s="385">
        <f ca="1">SUM(L54:L57)</f>
        <v>-4850645.2999999989</v>
      </c>
      <c r="M58" s="385">
        <f ca="1">SUM(M54:M57)</f>
        <v>-7057879.4779999983</v>
      </c>
      <c r="N58" s="385">
        <f ca="1">SUM(N54:N57)</f>
        <v>7742261.2707400005</v>
      </c>
      <c r="O58" s="385">
        <f ca="1">SUM(O54:O57)</f>
        <v>96667604.984957382</v>
      </c>
    </row>
    <row r="59" spans="1:15" s="378" customFormat="1" x14ac:dyDescent="0.2">
      <c r="A59" s="379"/>
      <c r="B59" s="379" t="s">
        <v>547</v>
      </c>
      <c r="C59" s="379"/>
      <c r="D59" s="385">
        <f>'2. Prévisions annuelles'!D36</f>
        <v>39528</v>
      </c>
      <c r="E59" s="385">
        <f>'2. Prévisions annuelles'!E36</f>
        <v>151764</v>
      </c>
      <c r="F59" s="385">
        <f>'2. Prévisions annuelles'!F36</f>
        <v>261818.16</v>
      </c>
      <c r="G59" s="385">
        <f>'2. Prévisions annuelles'!G36</f>
        <v>847978.10159999994</v>
      </c>
      <c r="H59" s="385">
        <f>'2. Prévisions annuelles'!H36</f>
        <v>8378810.0426160004</v>
      </c>
      <c r="I59" s="385">
        <f>'2. Prévisions annuelles'!I36</f>
        <v>25455337.251139201</v>
      </c>
      <c r="J59" s="336"/>
      <c r="K59" s="385">
        <f>'2. Prévisions annuelles'!K36</f>
        <v>106464</v>
      </c>
      <c r="L59" s="385">
        <f>'2. Prévisions annuelles'!L36</f>
        <v>225962.16</v>
      </c>
      <c r="M59" s="385">
        <f>'2. Prévisions annuelles'!M36</f>
        <v>501082.10159999999</v>
      </c>
      <c r="N59" s="385">
        <f>'2. Prévisions annuelles'!N36</f>
        <v>3013604.0426159999</v>
      </c>
      <c r="O59" s="385">
        <f>'2. Prévisions annuelles'!O36</f>
        <v>17054161.251139201</v>
      </c>
    </row>
    <row r="60" spans="1:15" s="378" customFormat="1" x14ac:dyDescent="0.2">
      <c r="A60" s="379"/>
      <c r="B60" s="379" t="s">
        <v>683</v>
      </c>
      <c r="C60" s="379"/>
      <c r="D60" s="398">
        <f>'2. Prévisions annuelles'!D37</f>
        <v>1662</v>
      </c>
      <c r="E60" s="398">
        <f>'2. Prévisions annuelles'!E37</f>
        <v>58346.5</v>
      </c>
      <c r="F60" s="398">
        <f>'2. Prévisions annuelles'!F37</f>
        <v>172822.9199999999</v>
      </c>
      <c r="G60" s="398">
        <f>'2. Prévisions annuelles'!G37</f>
        <v>989334.94920000038</v>
      </c>
      <c r="H60" s="398">
        <f>'2. Prévisions annuelles'!H37</f>
        <v>6100028.9786919989</v>
      </c>
      <c r="I60" s="398">
        <f>'2. Prévisions annuelles'!I37</f>
        <v>16440388.633689657</v>
      </c>
      <c r="J60" s="336"/>
      <c r="K60" s="398">
        <f>'2. Prévisions annuelles'!K37</f>
        <v>20881</v>
      </c>
      <c r="L60" s="398">
        <f>'2. Prévisions annuelles'!L37</f>
        <v>106303.91999999995</v>
      </c>
      <c r="M60" s="398">
        <f>'2. Prévisions annuelles'!M37</f>
        <v>354555.94920000003</v>
      </c>
      <c r="N60" s="398">
        <f>'2. Prévisions annuelles'!N37</f>
        <v>1890355.9786920003</v>
      </c>
      <c r="O60" s="398">
        <f>'2. Prévisions annuelles'!O37</f>
        <v>7786417.3744304013</v>
      </c>
    </row>
    <row r="61" spans="1:15" s="378" customFormat="1" x14ac:dyDescent="0.2">
      <c r="A61" s="379"/>
      <c r="B61" s="379" t="s">
        <v>684</v>
      </c>
      <c r="C61" s="396"/>
      <c r="D61" s="385">
        <f>'2. Prévisions annuelles'!D38</f>
        <v>0</v>
      </c>
      <c r="E61" s="385">
        <f>'2. Prévisions annuelles'!E38</f>
        <v>0</v>
      </c>
      <c r="F61" s="385">
        <f>'2. Prévisions annuelles'!F38</f>
        <v>0</v>
      </c>
      <c r="G61" s="385">
        <f>'2. Prévisions annuelles'!G38</f>
        <v>0</v>
      </c>
      <c r="H61" s="385">
        <f>'2. Prévisions annuelles'!H38</f>
        <v>0</v>
      </c>
      <c r="I61" s="385">
        <f>'2. Prévisions annuelles'!I38</f>
        <v>0</v>
      </c>
      <c r="J61" s="336"/>
      <c r="K61" s="385">
        <f>'2. Prévisions annuelles'!K38</f>
        <v>0</v>
      </c>
      <c r="L61" s="385">
        <f>'2. Prévisions annuelles'!L38</f>
        <v>0</v>
      </c>
      <c r="M61" s="385">
        <f>'2. Prévisions annuelles'!M38</f>
        <v>0</v>
      </c>
      <c r="N61" s="385">
        <f>'2. Prévisions annuelles'!N38</f>
        <v>0</v>
      </c>
      <c r="O61" s="385">
        <f>'2. Prévisions annuelles'!O38</f>
        <v>0</v>
      </c>
    </row>
    <row r="62" spans="1:15" s="378" customFormat="1" x14ac:dyDescent="0.2">
      <c r="A62" s="387"/>
      <c r="B62" s="387" t="s">
        <v>159</v>
      </c>
      <c r="C62" s="387"/>
      <c r="D62" s="417"/>
      <c r="E62" s="389"/>
      <c r="F62" s="389"/>
      <c r="G62" s="389"/>
      <c r="H62" s="389"/>
      <c r="I62" s="389"/>
      <c r="J62" s="336"/>
      <c r="K62" s="417"/>
      <c r="L62" s="389"/>
      <c r="M62" s="389"/>
      <c r="N62" s="389"/>
      <c r="O62" s="389"/>
    </row>
    <row r="63" spans="1:15" x14ac:dyDescent="0.2">
      <c r="A63" s="413"/>
      <c r="B63" s="413" t="s">
        <v>548</v>
      </c>
      <c r="C63" s="413"/>
      <c r="D63" s="414">
        <f t="shared" ref="D63:I63" ca="1" si="10">SUM(D58:D61)</f>
        <v>-451710</v>
      </c>
      <c r="E63" s="414">
        <f t="shared" ca="1" si="10"/>
        <v>-2773859.5</v>
      </c>
      <c r="F63" s="414">
        <f t="shared" ca="1" si="10"/>
        <v>-5907732.0199999977</v>
      </c>
      <c r="G63" s="414">
        <f t="shared" ca="1" si="10"/>
        <v>-819831.81167999841</v>
      </c>
      <c r="H63" s="414">
        <f t="shared" ca="1" si="10"/>
        <v>49159211.502198398</v>
      </c>
      <c r="I63" s="414">
        <f t="shared" ca="1" si="10"/>
        <v>205997326.6933099</v>
      </c>
      <c r="J63" s="336"/>
      <c r="K63" s="414">
        <f ca="1">SUM(K58:K61)</f>
        <v>-1319050</v>
      </c>
      <c r="L63" s="414">
        <f ca="1">SUM(L58:L61)</f>
        <v>-4518379.2199999988</v>
      </c>
      <c r="M63" s="414">
        <f ca="1">SUM(M58:M61)</f>
        <v>-6202241.4271999989</v>
      </c>
      <c r="N63" s="414">
        <f ca="1">SUM(N58:N61)</f>
        <v>12646221.292048002</v>
      </c>
      <c r="O63" s="414">
        <f ca="1">SUM(O58:O61)</f>
        <v>121508183.61052699</v>
      </c>
    </row>
    <row r="64" spans="1:15" ht="13.5" thickBot="1" x14ac:dyDescent="0.25">
      <c r="A64" s="418"/>
      <c r="B64" s="418"/>
      <c r="C64" s="418"/>
      <c r="D64" s="419"/>
      <c r="E64" s="419"/>
      <c r="F64" s="419"/>
      <c r="G64" s="419"/>
      <c r="H64" s="419"/>
      <c r="I64" s="419"/>
      <c r="J64" s="336"/>
      <c r="K64" s="419"/>
      <c r="L64" s="419"/>
      <c r="M64" s="419"/>
      <c r="N64" s="419"/>
      <c r="O64" s="419"/>
    </row>
    <row r="66" spans="2:15" x14ac:dyDescent="0.2">
      <c r="B66" s="373" t="s">
        <v>685</v>
      </c>
      <c r="C66" s="373"/>
      <c r="D66" s="373">
        <f t="shared" ref="D66:I66" ca="1" si="11">D63-D51</f>
        <v>0</v>
      </c>
      <c r="E66" s="373">
        <f t="shared" ca="1" si="11"/>
        <v>0</v>
      </c>
      <c r="F66" s="373">
        <f t="shared" ca="1" si="11"/>
        <v>0</v>
      </c>
      <c r="G66" s="373">
        <f t="shared" ca="1" si="11"/>
        <v>4.1909515857696533E-9</v>
      </c>
      <c r="H66" s="373">
        <f t="shared" ca="1" si="11"/>
        <v>0</v>
      </c>
      <c r="I66" s="373">
        <f t="shared" ca="1" si="11"/>
        <v>0</v>
      </c>
      <c r="K66" s="373">
        <f ca="1">K63-K51</f>
        <v>0</v>
      </c>
      <c r="L66" s="373">
        <f ca="1">L63-L51</f>
        <v>0</v>
      </c>
      <c r="M66" s="373">
        <f ca="1">M63-M51</f>
        <v>0</v>
      </c>
      <c r="N66" s="373">
        <f ca="1">N63-N51</f>
        <v>0</v>
      </c>
      <c r="O66" s="373">
        <f ca="1">O63-O51</f>
        <v>0</v>
      </c>
    </row>
    <row r="102" spans="17:20" x14ac:dyDescent="0.2">
      <c r="Q102" s="423"/>
    </row>
    <row r="106" spans="17:20" x14ac:dyDescent="0.2">
      <c r="R106" s="404"/>
      <c r="S106" s="404"/>
      <c r="T106" s="404"/>
    </row>
    <row r="107" spans="17:20" x14ac:dyDescent="0.2">
      <c r="R107" s="404"/>
      <c r="S107" s="404"/>
      <c r="T107" s="404"/>
    </row>
    <row r="108" spans="17:20" x14ac:dyDescent="0.2">
      <c r="R108" s="404"/>
      <c r="S108" s="404"/>
      <c r="T108" s="404"/>
    </row>
    <row r="109" spans="17:20" x14ac:dyDescent="0.2">
      <c r="R109" s="404"/>
      <c r="S109" s="404"/>
      <c r="T109" s="404"/>
    </row>
    <row r="110" spans="17:20" x14ac:dyDescent="0.2">
      <c r="R110" s="404"/>
      <c r="S110" s="404"/>
      <c r="T110" s="404"/>
    </row>
    <row r="111" spans="17:20" x14ac:dyDescent="0.2">
      <c r="R111" s="404"/>
      <c r="S111" s="404"/>
      <c r="T111" s="404"/>
    </row>
    <row r="112" spans="17:20" x14ac:dyDescent="0.2">
      <c r="R112" s="404"/>
      <c r="S112" s="404"/>
      <c r="T112" s="404"/>
    </row>
    <row r="113" spans="18:20" x14ac:dyDescent="0.2">
      <c r="R113" s="404"/>
      <c r="S113" s="404"/>
      <c r="T113" s="404"/>
    </row>
    <row r="114" spans="18:20" x14ac:dyDescent="0.2">
      <c r="R114" s="404"/>
      <c r="S114" s="404"/>
      <c r="T114" s="404"/>
    </row>
    <row r="115" spans="18:20" x14ac:dyDescent="0.2">
      <c r="R115" s="404"/>
      <c r="S115" s="404"/>
      <c r="T115" s="404"/>
    </row>
    <row r="116" spans="18:20" x14ac:dyDescent="0.2">
      <c r="R116" s="404"/>
      <c r="S116" s="404"/>
      <c r="T116" s="404"/>
    </row>
    <row r="117" spans="18:20" x14ac:dyDescent="0.2">
      <c r="R117" s="404"/>
      <c r="S117" s="404"/>
      <c r="T117" s="404"/>
    </row>
    <row r="118" spans="18:20" x14ac:dyDescent="0.2">
      <c r="R118" s="404"/>
      <c r="S118" s="404"/>
      <c r="T118" s="404"/>
    </row>
    <row r="119" spans="18:20" x14ac:dyDescent="0.2">
      <c r="R119" s="404"/>
      <c r="S119" s="404"/>
      <c r="T119" s="404"/>
    </row>
    <row r="120" spans="18:20" x14ac:dyDescent="0.2">
      <c r="R120" s="404"/>
      <c r="S120" s="404"/>
      <c r="T120" s="404"/>
    </row>
    <row r="121" spans="18:20" x14ac:dyDescent="0.2">
      <c r="R121" s="404"/>
      <c r="S121" s="404"/>
      <c r="T121" s="404"/>
    </row>
    <row r="122" spans="18:20" x14ac:dyDescent="0.2">
      <c r="R122" s="404"/>
      <c r="S122" s="404"/>
      <c r="T122" s="404"/>
    </row>
    <row r="123" spans="18:20" x14ac:dyDescent="0.2">
      <c r="R123" s="404"/>
      <c r="S123" s="404"/>
      <c r="T123" s="404"/>
    </row>
    <row r="124" spans="18:20" x14ac:dyDescent="0.2">
      <c r="R124" s="404"/>
      <c r="S124" s="404"/>
      <c r="T124" s="404"/>
    </row>
    <row r="125" spans="18:20" x14ac:dyDescent="0.2">
      <c r="R125" s="404"/>
      <c r="S125" s="404"/>
      <c r="T125" s="404"/>
    </row>
    <row r="126" spans="18:20" x14ac:dyDescent="0.2">
      <c r="R126" s="404"/>
      <c r="S126" s="404"/>
      <c r="T126" s="404"/>
    </row>
    <row r="127" spans="18:20" x14ac:dyDescent="0.2">
      <c r="R127" s="404"/>
      <c r="S127" s="404"/>
      <c r="T127" s="404"/>
    </row>
    <row r="128" spans="18:20" x14ac:dyDescent="0.2">
      <c r="R128" s="404"/>
      <c r="S128" s="404"/>
      <c r="T128" s="404"/>
    </row>
    <row r="129" spans="18:20" x14ac:dyDescent="0.2">
      <c r="R129" s="404"/>
      <c r="S129" s="404"/>
      <c r="T129" s="404"/>
    </row>
    <row r="130" spans="18:20" x14ac:dyDescent="0.2">
      <c r="R130" s="404"/>
      <c r="S130" s="404"/>
      <c r="T130" s="404"/>
    </row>
    <row r="131" spans="18:20" x14ac:dyDescent="0.2">
      <c r="R131" s="404"/>
      <c r="S131" s="404"/>
      <c r="T131" s="404"/>
    </row>
    <row r="132" spans="18:20" x14ac:dyDescent="0.2">
      <c r="R132" s="404"/>
      <c r="S132" s="404"/>
      <c r="T132" s="404"/>
    </row>
    <row r="133" spans="18:20" x14ac:dyDescent="0.2">
      <c r="R133" s="404"/>
      <c r="S133" s="404"/>
      <c r="T133" s="404"/>
    </row>
    <row r="134" spans="18:20" x14ac:dyDescent="0.2">
      <c r="R134" s="404"/>
      <c r="S134" s="404"/>
      <c r="T134" s="404"/>
    </row>
    <row r="238" spans="2:11" x14ac:dyDescent="0.2">
      <c r="B238" s="372" t="s">
        <v>549</v>
      </c>
    </row>
    <row r="239" spans="2:11" x14ac:dyDescent="0.2">
      <c r="C239" s="372" t="s">
        <v>550</v>
      </c>
      <c r="D239" s="372" t="s">
        <v>551</v>
      </c>
      <c r="K239" s="372" t="s">
        <v>551</v>
      </c>
    </row>
    <row r="240" spans="2:11" x14ac:dyDescent="0.2">
      <c r="B240" s="372" t="s">
        <v>552</v>
      </c>
    </row>
    <row r="241" spans="2:2" x14ac:dyDescent="0.2">
      <c r="B241" s="372" t="s">
        <v>553</v>
      </c>
    </row>
    <row r="242" spans="2:2" x14ac:dyDescent="0.2">
      <c r="B242" s="372" t="s">
        <v>554</v>
      </c>
    </row>
    <row r="243" spans="2:2" x14ac:dyDescent="0.2">
      <c r="B243" s="372" t="s">
        <v>555</v>
      </c>
    </row>
    <row r="244" spans="2:2" x14ac:dyDescent="0.2">
      <c r="B244" s="372" t="s">
        <v>554</v>
      </c>
    </row>
    <row r="245" spans="2:2" x14ac:dyDescent="0.2">
      <c r="B245" s="372" t="s">
        <v>556</v>
      </c>
    </row>
  </sheetData>
  <printOptions horizontalCentered="1"/>
  <pageMargins left="0.78740157480314965" right="0.78740157480314965" top="0.86614173228346458" bottom="0.98425196850393704" header="0.51181102362204722" footer="0.51181102362204722"/>
  <pageSetup paperSize="9" scale="60" orientation="landscape" horizontalDpi="360" verticalDpi="360" r:id="rId1"/>
  <headerFooter alignWithMargins="0">
    <oddHeader>&amp;L&amp;A</oddHeader>
    <oddFooter>&amp;C&amp;F&amp;R&amp;P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7">
    <tabColor theme="1"/>
  </sheetPr>
  <dimension ref="A4:M43"/>
  <sheetViews>
    <sheetView showGridLines="0" view="pageBreakPreview" topLeftCell="E1" zoomScale="60" zoomScaleNormal="90" workbookViewId="0">
      <selection activeCell="A4" sqref="A4:M41"/>
    </sheetView>
  </sheetViews>
  <sheetFormatPr baseColWidth="10" defaultColWidth="10.85546875" defaultRowHeight="12.75" outlineLevelCol="1" x14ac:dyDescent="0.2"/>
  <cols>
    <col min="1" max="1" width="28.85546875" style="336" customWidth="1"/>
    <col min="2" max="2" width="11.28515625" style="336" customWidth="1" outlineLevel="1"/>
    <col min="3" max="3" width="12.5703125" style="336" customWidth="1" outlineLevel="1"/>
    <col min="4" max="7" width="11.28515625" style="336" customWidth="1" outlineLevel="1"/>
    <col min="8" max="8" width="10.85546875" style="336" customWidth="1" outlineLevel="1"/>
    <col min="9" max="13" width="19" style="589" customWidth="1"/>
    <col min="14" max="16384" width="10.85546875" style="336"/>
  </cols>
  <sheetData>
    <row r="4" spans="1:13" x14ac:dyDescent="0.2">
      <c r="D4" s="475"/>
    </row>
    <row r="6" spans="1:13" ht="13.5" thickBot="1" x14ac:dyDescent="0.25">
      <c r="A6" s="335"/>
      <c r="B6" s="335"/>
      <c r="C6" s="335"/>
      <c r="D6" s="335"/>
      <c r="E6" s="335"/>
      <c r="F6" s="335"/>
      <c r="G6" s="335"/>
      <c r="H6" s="335"/>
      <c r="I6" s="575" t="str">
        <f>" From start to "&amp;'Données de base'!$Z$25</f>
        <v xml:space="preserve"> From start to 6/2018</v>
      </c>
      <c r="J6" s="576" t="str">
        <f>"From "&amp;'Données de base'!$AA$25&amp;" to "&amp;'Données de base'!$AL$25</f>
        <v>From 7/2018 to 6/2019</v>
      </c>
      <c r="K6" s="576" t="str">
        <f>"From "&amp;'Données de base'!$AM$25&amp;" to "&amp;'Données de base'!$AX$25</f>
        <v>From 7/2019 to 6/2020</v>
      </c>
      <c r="L6" s="576" t="str">
        <f>"From "&amp;'Données de base'!$AY$25&amp;" to "&amp;'Données de base'!$BJ$25</f>
        <v>From 7/2020 to 6/2021</v>
      </c>
      <c r="M6" s="577" t="str">
        <f>"From "&amp;'Données de base'!$BK$25&amp;" to "&amp;'Données de base'!$O$17</f>
        <v>From 7/2021 to 6/2022</v>
      </c>
    </row>
    <row r="7" spans="1:13" x14ac:dyDescent="0.2">
      <c r="A7" s="424"/>
      <c r="B7" s="424"/>
      <c r="C7" s="424"/>
      <c r="D7" s="424"/>
      <c r="E7" s="424"/>
      <c r="F7" s="424"/>
      <c r="G7" s="424"/>
      <c r="H7" s="335"/>
      <c r="I7" s="578"/>
      <c r="J7" s="578"/>
      <c r="K7" s="578"/>
      <c r="L7" s="578"/>
      <c r="M7" s="578"/>
    </row>
    <row r="8" spans="1:13" x14ac:dyDescent="0.2">
      <c r="A8" s="425"/>
      <c r="B8" s="426">
        <f>'1. Résumé'!D5</f>
        <v>2017</v>
      </c>
      <c r="C8" s="426">
        <f>'1. Résumé'!E5</f>
        <v>2018</v>
      </c>
      <c r="D8" s="426">
        <f>'1. Résumé'!F5</f>
        <v>2019</v>
      </c>
      <c r="E8" s="426">
        <f>'1. Résumé'!G5</f>
        <v>2020</v>
      </c>
      <c r="F8" s="426">
        <f>'1. Résumé'!H5</f>
        <v>2021</v>
      </c>
      <c r="G8" s="426">
        <f>'1. Résumé'!I5</f>
        <v>2022</v>
      </c>
      <c r="H8" s="335"/>
      <c r="I8" s="588" t="s">
        <v>787</v>
      </c>
      <c r="J8" s="588" t="s">
        <v>788</v>
      </c>
      <c r="K8" s="588" t="s">
        <v>789</v>
      </c>
      <c r="L8" s="588" t="s">
        <v>790</v>
      </c>
      <c r="M8" s="588" t="s">
        <v>791</v>
      </c>
    </row>
    <row r="9" spans="1:13" x14ac:dyDescent="0.2">
      <c r="A9" s="335"/>
      <c r="B9" s="335"/>
      <c r="C9" s="335"/>
      <c r="D9" s="335"/>
      <c r="E9" s="335"/>
      <c r="F9" s="335"/>
      <c r="G9" s="335"/>
      <c r="H9" s="335"/>
      <c r="I9" s="590"/>
      <c r="J9" s="590"/>
      <c r="K9" s="590"/>
      <c r="L9" s="590"/>
      <c r="M9" s="590"/>
    </row>
    <row r="10" spans="1:13" x14ac:dyDescent="0.2">
      <c r="A10" s="369" t="s">
        <v>520</v>
      </c>
      <c r="B10" s="369">
        <f t="shared" ref="B10:M10" si="0">B11</f>
        <v>142800</v>
      </c>
      <c r="C10" s="369">
        <f t="shared" si="0"/>
        <v>1392300</v>
      </c>
      <c r="D10" s="369">
        <f t="shared" si="0"/>
        <v>4207500</v>
      </c>
      <c r="E10" s="369">
        <f t="shared" si="0"/>
        <v>16780500</v>
      </c>
      <c r="F10" s="369">
        <f t="shared" si="0"/>
        <v>102170700</v>
      </c>
      <c r="G10" s="369">
        <f t="shared" si="0"/>
        <v>382876185.18518519</v>
      </c>
      <c r="H10" s="335"/>
      <c r="I10" s="591">
        <f t="shared" si="0"/>
        <v>714000</v>
      </c>
      <c r="J10" s="591">
        <f t="shared" si="0"/>
        <v>2415000</v>
      </c>
      <c r="K10" s="591">
        <f t="shared" si="0"/>
        <v>7355700</v>
      </c>
      <c r="L10" s="591">
        <f t="shared" si="0"/>
        <v>37057700</v>
      </c>
      <c r="M10" s="591">
        <f t="shared" si="0"/>
        <v>211527400</v>
      </c>
    </row>
    <row r="11" spans="1:13" x14ac:dyDescent="0.2">
      <c r="A11" s="427" t="s">
        <v>612</v>
      </c>
      <c r="B11" s="480">
        <f>'2.Financial statements EN'!D12</f>
        <v>142800</v>
      </c>
      <c r="C11" s="480">
        <f>'2.Financial statements EN'!E12</f>
        <v>1392300</v>
      </c>
      <c r="D11" s="480">
        <f>'2.Financial statements EN'!F12</f>
        <v>4207500</v>
      </c>
      <c r="E11" s="480">
        <f>'2.Financial statements EN'!G12</f>
        <v>16780500</v>
      </c>
      <c r="F11" s="480">
        <f>'2.Financial statements EN'!H12</f>
        <v>102170700</v>
      </c>
      <c r="G11" s="480">
        <f>'2.Financial statements EN'!I12</f>
        <v>382876185.18518519</v>
      </c>
      <c r="H11" s="335"/>
      <c r="I11" s="592">
        <f>'2.Financial statements EN'!K12</f>
        <v>714000</v>
      </c>
      <c r="J11" s="592">
        <f>'2.Financial statements EN'!L12</f>
        <v>2415000</v>
      </c>
      <c r="K11" s="592">
        <f>'2.Financial statements EN'!M12</f>
        <v>7355700</v>
      </c>
      <c r="L11" s="592">
        <f>'2.Financial statements EN'!N12</f>
        <v>37057700</v>
      </c>
      <c r="M11" s="592">
        <f>'2.Financial statements EN'!O12</f>
        <v>211527400</v>
      </c>
    </row>
    <row r="12" spans="1:13" x14ac:dyDescent="0.2">
      <c r="A12" s="428" t="s">
        <v>557</v>
      </c>
      <c r="B12" s="481" t="str">
        <f t="shared" ref="B12:G12" si="1">IF(ISERROR(B10/A10-1),"-",B10/A10-1)</f>
        <v>-</v>
      </c>
      <c r="C12" s="481">
        <f>IF(ISERROR(C10/B10-1),"-",C10/B10-1)</f>
        <v>8.75</v>
      </c>
      <c r="D12" s="481">
        <f t="shared" si="1"/>
        <v>2.0219780219780219</v>
      </c>
      <c r="E12" s="481">
        <f t="shared" si="1"/>
        <v>2.9882352941176471</v>
      </c>
      <c r="F12" s="481">
        <f t="shared" si="1"/>
        <v>5.0886564762670954</v>
      </c>
      <c r="G12" s="481">
        <f t="shared" si="1"/>
        <v>2.7474166780220277</v>
      </c>
      <c r="H12" s="335"/>
      <c r="I12" s="593" t="str">
        <f>IF(ISERROR(I10/H10-1),"-",I10/H10-1)</f>
        <v>-</v>
      </c>
      <c r="J12" s="593">
        <f>IF(ISERROR(J10/I10-1),"-",J10/I10-1)</f>
        <v>2.3823529411764706</v>
      </c>
      <c r="K12" s="593">
        <f>IF(ISERROR(K10/J10-1),"-",K10/J10-1)</f>
        <v>2.0458385093167704</v>
      </c>
      <c r="L12" s="593">
        <f>IF(ISERROR(L10/K10-1),"-",L10/K10-1)</f>
        <v>4.0379569585491524</v>
      </c>
      <c r="M12" s="593">
        <f>IF(ISERROR(M10/L10-1),"-",M10/L10-1)</f>
        <v>4.7080552759615415</v>
      </c>
    </row>
    <row r="13" spans="1:13" x14ac:dyDescent="0.2">
      <c r="A13" s="335"/>
      <c r="B13" s="480"/>
      <c r="C13" s="480"/>
      <c r="D13" s="480"/>
      <c r="E13" s="480"/>
      <c r="F13" s="480"/>
      <c r="G13" s="480"/>
      <c r="H13" s="335"/>
      <c r="I13" s="592"/>
      <c r="J13" s="592"/>
      <c r="K13" s="592"/>
      <c r="L13" s="592"/>
      <c r="M13" s="592"/>
    </row>
    <row r="14" spans="1:13" x14ac:dyDescent="0.2">
      <c r="A14" s="369" t="s">
        <v>558</v>
      </c>
      <c r="B14" s="482">
        <f t="shared" ref="B14:G14" si="2">SUM(B17:B19)</f>
        <v>635700</v>
      </c>
      <c r="C14" s="482">
        <f t="shared" si="2"/>
        <v>3883370</v>
      </c>
      <c r="D14" s="482">
        <f t="shared" si="2"/>
        <v>7565903.0999999996</v>
      </c>
      <c r="E14" s="482">
        <f t="shared" si="2"/>
        <v>12545285.255999997</v>
      </c>
      <c r="F14" s="482">
        <f t="shared" si="2"/>
        <v>47517522.733559996</v>
      </c>
      <c r="G14" s="482">
        <f t="shared" si="2"/>
        <v>186783414.99186599</v>
      </c>
      <c r="H14" s="335"/>
      <c r="I14" s="594">
        <f>SUM(I17:I19)</f>
        <v>2160395</v>
      </c>
      <c r="J14" s="594">
        <f>SUM(J17:J19)</f>
        <v>5819250.2999999998</v>
      </c>
      <c r="K14" s="594">
        <f>SUM(K17:K19)</f>
        <v>9562934.1779999994</v>
      </c>
      <c r="L14" s="594">
        <f>SUM(L17:L19)</f>
        <v>21707572.74478</v>
      </c>
      <c r="M14" s="594">
        <f>SUM(M17:M19)</f>
        <v>105286396.36271301</v>
      </c>
    </row>
    <row r="15" spans="1:13" x14ac:dyDescent="0.2">
      <c r="A15" s="335"/>
      <c r="B15" s="480"/>
      <c r="C15" s="480"/>
      <c r="D15" s="480"/>
      <c r="E15" s="480"/>
      <c r="F15" s="480"/>
      <c r="G15" s="480"/>
      <c r="H15" s="335"/>
      <c r="I15" s="592"/>
      <c r="J15" s="592"/>
      <c r="K15" s="592"/>
      <c r="L15" s="592"/>
      <c r="M15" s="592"/>
    </row>
    <row r="16" spans="1:13" x14ac:dyDescent="0.2">
      <c r="A16" s="427" t="s">
        <v>559</v>
      </c>
      <c r="B16" s="488">
        <f t="shared" ref="B16:G16" si="3">(B10-SUM(B17:B19))/B10</f>
        <v>-3.4516806722689077</v>
      </c>
      <c r="C16" s="488">
        <f t="shared" si="3"/>
        <v>-1.7891761832938304</v>
      </c>
      <c r="D16" s="488">
        <f t="shared" si="3"/>
        <v>-0.79819443850267369</v>
      </c>
      <c r="E16" s="488">
        <f t="shared" si="3"/>
        <v>0.252389067310271</v>
      </c>
      <c r="F16" s="488">
        <f t="shared" si="3"/>
        <v>0.53492025861073678</v>
      </c>
      <c r="G16" s="488">
        <f t="shared" si="3"/>
        <v>0.512157135337303</v>
      </c>
      <c r="H16" s="335"/>
      <c r="I16" s="595">
        <f>(I10-SUM(I17:I19))/I10</f>
        <v>-2.0257633053221289</v>
      </c>
      <c r="J16" s="595">
        <f>(J10-SUM(J17:J19))/J10</f>
        <v>-1.409627453416149</v>
      </c>
      <c r="K16" s="595">
        <f>(K10-SUM(K17:K19))/K10</f>
        <v>-0.30007126147069613</v>
      </c>
      <c r="L16" s="595">
        <f>(L10-SUM(L17:L19))/L10</f>
        <v>0.41422234124675844</v>
      </c>
      <c r="M16" s="595">
        <f>(M10-SUM(M17:M19))/M10</f>
        <v>0.50225646245964817</v>
      </c>
    </row>
    <row r="17" spans="1:13" x14ac:dyDescent="0.2">
      <c r="A17" s="427" t="s">
        <v>560</v>
      </c>
      <c r="B17" s="480">
        <f>'2. Prévisions annuelles'!D98</f>
        <v>72000</v>
      </c>
      <c r="C17" s="480">
        <f>'2. Prévisions annuelles'!E98</f>
        <v>216000</v>
      </c>
      <c r="D17" s="480">
        <f>'2. Prévisions annuelles'!F98</f>
        <v>360000</v>
      </c>
      <c r="E17" s="480">
        <f>'2. Prévisions annuelles'!G98</f>
        <v>360000</v>
      </c>
      <c r="F17" s="480">
        <f>'2. Prévisions annuelles'!H98</f>
        <v>360000</v>
      </c>
      <c r="G17" s="480">
        <f>'2. Prévisions annuelles'!I98</f>
        <v>504000</v>
      </c>
      <c r="H17" s="335"/>
      <c r="I17" s="592">
        <f>'2. Prévisions annuelles'!K98</f>
        <v>180000</v>
      </c>
      <c r="J17" s="592">
        <f>'2. Prévisions annuelles'!L98</f>
        <v>288000</v>
      </c>
      <c r="K17" s="592">
        <f>'2. Prévisions annuelles'!M98</f>
        <v>360000</v>
      </c>
      <c r="L17" s="592">
        <f>'2. Prévisions annuelles'!N98</f>
        <v>360000</v>
      </c>
      <c r="M17" s="592">
        <f>'2. Prévisions annuelles'!O98</f>
        <v>432000</v>
      </c>
    </row>
    <row r="18" spans="1:13" x14ac:dyDescent="0.2">
      <c r="A18" s="427" t="s">
        <v>561</v>
      </c>
      <c r="B18" s="480">
        <f>SUM('2. Prévisions annuelles'!D96:D97)</f>
        <v>432000</v>
      </c>
      <c r="C18" s="480">
        <f>SUM('2. Prévisions annuelles'!E96:E97)</f>
        <v>2746650</v>
      </c>
      <c r="D18" s="480">
        <f>SUM('2. Prévisions annuelles'!F96:F97)</f>
        <v>5061774</v>
      </c>
      <c r="E18" s="480">
        <f>SUM('2. Prévisions annuelles'!G96:G97)</f>
        <v>6508306.7399999984</v>
      </c>
      <c r="F18" s="480">
        <f>SUM('2. Prévisions annuelles'!H96:H97)</f>
        <v>7673017.3073999994</v>
      </c>
      <c r="G18" s="480">
        <f>SUM('2. Prévisions annuelles'!I96:I97)</f>
        <v>8736822.4804740008</v>
      </c>
      <c r="H18" s="335"/>
      <c r="I18" s="592">
        <f>SUM('2. Prévisions annuelles'!K96:K97)</f>
        <v>1489950</v>
      </c>
      <c r="J18" s="592">
        <f>SUM('2. Prévisions annuelles'!L96:L97)</f>
        <v>4074837</v>
      </c>
      <c r="K18" s="592">
        <f>SUM('2. Prévisions annuelles'!M96:M97)</f>
        <v>5846915.3699999992</v>
      </c>
      <c r="L18" s="592">
        <f>SUM('2. Prévisions annuelles'!N96:N97)</f>
        <v>7157787.0236999998</v>
      </c>
      <c r="M18" s="592">
        <f>SUM('2. Prévisions annuelles'!O96:O97)</f>
        <v>8220669.8939369991</v>
      </c>
    </row>
    <row r="19" spans="1:13" x14ac:dyDescent="0.2">
      <c r="A19" s="428" t="s">
        <v>562</v>
      </c>
      <c r="B19" s="483">
        <f>'2. Prévisions annuelles'!D73+'2. Prévisions annuelles'!D64</f>
        <v>131700</v>
      </c>
      <c r="C19" s="483">
        <f>'2. Prévisions annuelles'!E73+'2. Prévisions annuelles'!E64</f>
        <v>920720</v>
      </c>
      <c r="D19" s="483">
        <f>'2. Prévisions annuelles'!F73+'2. Prévisions annuelles'!F64</f>
        <v>2144129.1</v>
      </c>
      <c r="E19" s="483">
        <f>'2. Prévisions annuelles'!G73+'2. Prévisions annuelles'!G64</f>
        <v>5676978.5159999998</v>
      </c>
      <c r="F19" s="483">
        <f>'2. Prévisions annuelles'!H73+'2. Prévisions annuelles'!H64</f>
        <v>39484505.42616</v>
      </c>
      <c r="G19" s="483">
        <f>'2. Prévisions annuelles'!I73+'2. Prévisions annuelles'!I64</f>
        <v>177542592.511392</v>
      </c>
      <c r="H19" s="335"/>
      <c r="I19" s="584">
        <f>'2. Prévisions annuelles'!K73+'2. Prévisions annuelles'!K64</f>
        <v>490445</v>
      </c>
      <c r="J19" s="584">
        <f>'2. Prévisions annuelles'!L73+'2. Prévisions annuelles'!L64</f>
        <v>1456413.3</v>
      </c>
      <c r="K19" s="584">
        <f>'2. Prévisions annuelles'!M73+'2. Prévisions annuelles'!M64</f>
        <v>3356018.8079999997</v>
      </c>
      <c r="L19" s="584">
        <f>'2. Prévisions annuelles'!N73+'2. Prévisions annuelles'!N64</f>
        <v>14189785.72108</v>
      </c>
      <c r="M19" s="584">
        <f>'2. Prévisions annuelles'!O73+'2. Prévisions annuelles'!O64</f>
        <v>96633726.468776003</v>
      </c>
    </row>
    <row r="20" spans="1:13" x14ac:dyDescent="0.2">
      <c r="A20" s="335"/>
      <c r="B20" s="480"/>
      <c r="C20" s="480"/>
      <c r="D20" s="480"/>
      <c r="E20" s="480"/>
      <c r="F20" s="480"/>
      <c r="G20" s="480"/>
      <c r="H20" s="335"/>
      <c r="I20" s="592"/>
      <c r="J20" s="592"/>
      <c r="K20" s="592"/>
      <c r="L20" s="592"/>
      <c r="M20" s="592"/>
    </row>
    <row r="21" spans="1:13" x14ac:dyDescent="0.2">
      <c r="A21" s="369" t="s">
        <v>120</v>
      </c>
      <c r="B21" s="482">
        <f t="shared" ref="B21:G21" si="4">B10-(B17+B18+B19)</f>
        <v>-492900</v>
      </c>
      <c r="C21" s="482">
        <f t="shared" si="4"/>
        <v>-2491070</v>
      </c>
      <c r="D21" s="482">
        <f t="shared" si="4"/>
        <v>-3358403.0999999996</v>
      </c>
      <c r="E21" s="482">
        <f t="shared" si="4"/>
        <v>4235214.7440000027</v>
      </c>
      <c r="F21" s="482">
        <f t="shared" si="4"/>
        <v>54653177.266440004</v>
      </c>
      <c r="G21" s="482">
        <f t="shared" si="4"/>
        <v>196092770.1933192</v>
      </c>
      <c r="H21" s="335"/>
      <c r="I21" s="594">
        <f>I10-(I17+I18+I19)</f>
        <v>-1446395</v>
      </c>
      <c r="J21" s="594">
        <f>J10-(J17+J18+J19)</f>
        <v>-3404250.3</v>
      </c>
      <c r="K21" s="594">
        <f>K10-(K17+K18+K19)</f>
        <v>-2207234.1779999994</v>
      </c>
      <c r="L21" s="594">
        <f>L10-(L17+L18+L19)</f>
        <v>15350127.25522</v>
      </c>
      <c r="M21" s="594">
        <f>M10-(M17+M18+M19)</f>
        <v>106241003.63728699</v>
      </c>
    </row>
    <row r="22" spans="1:13" x14ac:dyDescent="0.2">
      <c r="A22" s="427" t="s">
        <v>563</v>
      </c>
      <c r="B22" s="484">
        <f t="shared" ref="B22:G22" si="5">IF(ISERROR(B21/B10),"-",B21/B10)</f>
        <v>-3.4516806722689077</v>
      </c>
      <c r="C22" s="484">
        <f t="shared" si="5"/>
        <v>-1.7891761832938304</v>
      </c>
      <c r="D22" s="484">
        <f t="shared" si="5"/>
        <v>-0.79819443850267369</v>
      </c>
      <c r="E22" s="484">
        <f t="shared" si="5"/>
        <v>0.252389067310271</v>
      </c>
      <c r="F22" s="484">
        <f t="shared" si="5"/>
        <v>0.53492025861073678</v>
      </c>
      <c r="G22" s="484">
        <f t="shared" si="5"/>
        <v>0.512157135337303</v>
      </c>
      <c r="H22" s="335"/>
      <c r="I22" s="596">
        <f>IF(ISERROR(I21/I10),"-",I21/I10)</f>
        <v>-2.0257633053221289</v>
      </c>
      <c r="J22" s="596">
        <f>IF(ISERROR(J21/J10),"-",J21/J10)</f>
        <v>-1.409627453416149</v>
      </c>
      <c r="K22" s="596">
        <f>IF(ISERROR(K21/K10),"-",K21/K10)</f>
        <v>-0.30007126147069613</v>
      </c>
      <c r="L22" s="596">
        <f>IF(ISERROR(L21/L10),"-",L21/L10)</f>
        <v>0.41422234124675844</v>
      </c>
      <c r="M22" s="596">
        <f>IF(ISERROR(M21/M10),"-",M21/M10)</f>
        <v>0.50225646245964817</v>
      </c>
    </row>
    <row r="23" spans="1:13" x14ac:dyDescent="0.2">
      <c r="A23" s="427"/>
      <c r="B23" s="480"/>
      <c r="C23" s="480"/>
      <c r="D23" s="480"/>
      <c r="E23" s="480"/>
      <c r="F23" s="480"/>
      <c r="G23" s="480"/>
      <c r="H23" s="335"/>
      <c r="I23" s="592"/>
      <c r="J23" s="592"/>
      <c r="K23" s="592"/>
      <c r="L23" s="592"/>
      <c r="M23" s="592"/>
    </row>
    <row r="24" spans="1:13" x14ac:dyDescent="0.2">
      <c r="A24" s="428" t="s">
        <v>538</v>
      </c>
      <c r="B24" s="483">
        <f>'2.Financial statements EN'!D20</f>
        <v>0</v>
      </c>
      <c r="C24" s="483">
        <f>'2.Financial statements EN'!E20</f>
        <v>0</v>
      </c>
      <c r="D24" s="483">
        <f>'2.Financial statements EN'!F20</f>
        <v>0</v>
      </c>
      <c r="E24" s="483">
        <f>'2.Financial statements EN'!G20</f>
        <v>0</v>
      </c>
      <c r="F24" s="483">
        <f>'2.Financial statements EN'!H20</f>
        <v>0</v>
      </c>
      <c r="G24" s="483">
        <f>'2.Financial statements EN'!I20</f>
        <v>0</v>
      </c>
      <c r="H24" s="335"/>
      <c r="I24" s="584">
        <f>'2.Financial statements EN'!K20</f>
        <v>0</v>
      </c>
      <c r="J24" s="584">
        <f>'2.Financial statements EN'!L20</f>
        <v>0</v>
      </c>
      <c r="K24" s="584">
        <f>'2.Financial statements EN'!M20</f>
        <v>0</v>
      </c>
      <c r="L24" s="584">
        <f>'2.Financial statements EN'!N20</f>
        <v>0</v>
      </c>
      <c r="M24" s="584">
        <f>'2.Financial statements EN'!O20</f>
        <v>0</v>
      </c>
    </row>
    <row r="25" spans="1:13" x14ac:dyDescent="0.2">
      <c r="A25" s="335"/>
      <c r="B25" s="480"/>
      <c r="C25" s="480"/>
      <c r="D25" s="480"/>
      <c r="E25" s="480"/>
      <c r="F25" s="480"/>
      <c r="G25" s="480"/>
      <c r="H25" s="335"/>
      <c r="I25" s="592"/>
      <c r="J25" s="592"/>
      <c r="K25" s="592"/>
      <c r="L25" s="592"/>
      <c r="M25" s="592"/>
    </row>
    <row r="26" spans="1:13" x14ac:dyDescent="0.2">
      <c r="A26" s="369" t="s">
        <v>527</v>
      </c>
      <c r="B26" s="482">
        <f t="shared" ref="B26:G26" si="6">B21-B24</f>
        <v>-492900</v>
      </c>
      <c r="C26" s="482">
        <f t="shared" si="6"/>
        <v>-2491070</v>
      </c>
      <c r="D26" s="482">
        <f t="shared" si="6"/>
        <v>-3358403.0999999996</v>
      </c>
      <c r="E26" s="482">
        <f t="shared" si="6"/>
        <v>4235214.7440000027</v>
      </c>
      <c r="F26" s="482">
        <f t="shared" si="6"/>
        <v>54653177.266440004</v>
      </c>
      <c r="G26" s="482">
        <f t="shared" si="6"/>
        <v>196092770.1933192</v>
      </c>
      <c r="H26" s="335"/>
      <c r="I26" s="594">
        <f>I21-I24</f>
        <v>-1446395</v>
      </c>
      <c r="J26" s="594">
        <f>J21-J24</f>
        <v>-3404250.3</v>
      </c>
      <c r="K26" s="594">
        <f>K21-K24</f>
        <v>-2207234.1779999994</v>
      </c>
      <c r="L26" s="594">
        <f>L21-L24</f>
        <v>15350127.25522</v>
      </c>
      <c r="M26" s="594">
        <f>M21-M24</f>
        <v>106241003.63728699</v>
      </c>
    </row>
    <row r="27" spans="1:13" x14ac:dyDescent="0.2">
      <c r="A27" s="427" t="s">
        <v>564</v>
      </c>
      <c r="B27" s="484">
        <f t="shared" ref="B27:G27" si="7">IF(ISERROR(B26/B10),"-",B26/B10)</f>
        <v>-3.4516806722689077</v>
      </c>
      <c r="C27" s="484">
        <f t="shared" si="7"/>
        <v>-1.7891761832938304</v>
      </c>
      <c r="D27" s="484">
        <f t="shared" si="7"/>
        <v>-0.79819443850267369</v>
      </c>
      <c r="E27" s="484">
        <f t="shared" si="7"/>
        <v>0.252389067310271</v>
      </c>
      <c r="F27" s="484">
        <f t="shared" si="7"/>
        <v>0.53492025861073678</v>
      </c>
      <c r="G27" s="484">
        <f t="shared" si="7"/>
        <v>0.512157135337303</v>
      </c>
      <c r="H27" s="335"/>
      <c r="I27" s="596">
        <f>IF(ISERROR(I26/I10),"-",I26/I10)</f>
        <v>-2.0257633053221289</v>
      </c>
      <c r="J27" s="596">
        <f>IF(ISERROR(J26/J10),"-",J26/J10)</f>
        <v>-1.409627453416149</v>
      </c>
      <c r="K27" s="596">
        <f>IF(ISERROR(K26/K10),"-",K26/K10)</f>
        <v>-0.30007126147069613</v>
      </c>
      <c r="L27" s="596">
        <f>IF(ISERROR(L26/L10),"-",L26/L10)</f>
        <v>0.41422234124675844</v>
      </c>
      <c r="M27" s="596">
        <f>IF(ISERROR(M26/M10),"-",M26/M10)</f>
        <v>0.50225646245964817</v>
      </c>
    </row>
    <row r="28" spans="1:13" x14ac:dyDescent="0.2">
      <c r="A28" s="429"/>
      <c r="B28" s="485"/>
      <c r="C28" s="485"/>
      <c r="D28" s="485"/>
      <c r="E28" s="485"/>
      <c r="F28" s="485"/>
      <c r="G28" s="485"/>
      <c r="H28" s="335"/>
      <c r="I28" s="597"/>
      <c r="J28" s="597"/>
      <c r="K28" s="597"/>
      <c r="L28" s="597"/>
      <c r="M28" s="597"/>
    </row>
    <row r="29" spans="1:13" s="431" customFormat="1" x14ac:dyDescent="0.2">
      <c r="A29" s="335"/>
      <c r="B29" s="480"/>
      <c r="C29" s="480"/>
      <c r="D29" s="480"/>
      <c r="E29" s="480"/>
      <c r="F29" s="480"/>
      <c r="G29" s="480"/>
      <c r="H29" s="430"/>
      <c r="I29" s="592"/>
      <c r="J29" s="592"/>
      <c r="K29" s="592"/>
      <c r="L29" s="592"/>
      <c r="M29" s="592"/>
    </row>
    <row r="30" spans="1:13" ht="12" customHeight="1" x14ac:dyDescent="0.2">
      <c r="A30" s="432" t="s">
        <v>565</v>
      </c>
      <c r="B30" s="486">
        <f ca="1">'2.Financial statements EN'!D26</f>
        <v>0</v>
      </c>
      <c r="C30" s="486">
        <f ca="1">'2.Financial statements EN'!E26</f>
        <v>0</v>
      </c>
      <c r="D30" s="486">
        <f ca="1">'2.Financial statements EN'!F26</f>
        <v>0</v>
      </c>
      <c r="E30" s="486">
        <f ca="1">'2.Financial statements EN'!G26</f>
        <v>549986.50647999987</v>
      </c>
      <c r="F30" s="486">
        <f ca="1">'2.Financial statements EN'!H26</f>
        <v>17315659.923069596</v>
      </c>
      <c r="G30" s="486">
        <f ca="1">'2.Financial statements EN'!I26</f>
        <v>66671541.865728535</v>
      </c>
      <c r="H30" s="335"/>
      <c r="I30" s="598">
        <f ca="1">'2.Financial statements EN'!K26</f>
        <v>0</v>
      </c>
      <c r="J30" s="598">
        <f ca="1">'2.Financial statements EN'!L26</f>
        <v>0</v>
      </c>
      <c r="K30" s="598">
        <f ca="1">'2.Financial statements EN'!M26</f>
        <v>0</v>
      </c>
      <c r="L30" s="598">
        <f ca="1">'2.Financial statements EN'!N26</f>
        <v>2819364.2442547996</v>
      </c>
      <c r="M30" s="598">
        <f ca="1">'2.Financial statements EN'!O26</f>
        <v>36121941.23667758</v>
      </c>
    </row>
    <row r="31" spans="1:13" x14ac:dyDescent="0.2">
      <c r="A31" s="369"/>
      <c r="B31" s="369"/>
      <c r="C31" s="369"/>
      <c r="D31" s="369"/>
      <c r="E31" s="369"/>
      <c r="F31" s="369"/>
      <c r="G31" s="369"/>
      <c r="H31" s="335"/>
      <c r="I31" s="591"/>
      <c r="J31" s="591"/>
      <c r="K31" s="591"/>
      <c r="L31" s="591"/>
      <c r="M31" s="591"/>
    </row>
    <row r="32" spans="1:13" ht="13.5" thickBot="1" x14ac:dyDescent="0.25">
      <c r="A32" s="433" t="s">
        <v>566</v>
      </c>
      <c r="B32" s="433">
        <f t="shared" ref="B32:G32" ca="1" si="8">B26-B30</f>
        <v>-492900</v>
      </c>
      <c r="C32" s="433">
        <f t="shared" ca="1" si="8"/>
        <v>-2491070</v>
      </c>
      <c r="D32" s="433">
        <f t="shared" ca="1" si="8"/>
        <v>-3358403.0999999996</v>
      </c>
      <c r="E32" s="433">
        <f t="shared" ca="1" si="8"/>
        <v>3685228.2375200028</v>
      </c>
      <c r="F32" s="433">
        <f t="shared" ca="1" si="8"/>
        <v>37337517.343370408</v>
      </c>
      <c r="G32" s="433">
        <f t="shared" ca="1" si="8"/>
        <v>129421228.32759067</v>
      </c>
      <c r="H32" s="335"/>
      <c r="I32" s="599">
        <f ca="1">I26-I30</f>
        <v>-1446395</v>
      </c>
      <c r="J32" s="599">
        <f ca="1">J26-J30</f>
        <v>-3404250.3</v>
      </c>
      <c r="K32" s="599">
        <f ca="1">K26-K30</f>
        <v>-2207234.1779999994</v>
      </c>
      <c r="L32" s="599">
        <f ca="1">L26-L30</f>
        <v>12530763.0109652</v>
      </c>
      <c r="M32" s="599">
        <f ca="1">M26-M30</f>
        <v>70119062.400609404</v>
      </c>
    </row>
    <row r="33" spans="1:13" x14ac:dyDescent="0.2">
      <c r="A33" s="335"/>
      <c r="B33" s="335"/>
      <c r="C33" s="335"/>
      <c r="D33" s="335"/>
      <c r="E33" s="335"/>
      <c r="F33" s="335"/>
      <c r="G33" s="335"/>
      <c r="H33" s="335"/>
      <c r="I33" s="590"/>
      <c r="J33" s="590"/>
      <c r="K33" s="590"/>
      <c r="L33" s="590"/>
      <c r="M33" s="590"/>
    </row>
    <row r="34" spans="1:13" ht="13.5" thickBot="1" x14ac:dyDescent="0.25">
      <c r="A34" s="335"/>
      <c r="B34" s="335"/>
      <c r="C34" s="335"/>
      <c r="D34" s="335"/>
      <c r="E34" s="335"/>
      <c r="F34" s="335"/>
      <c r="G34" s="335"/>
      <c r="H34" s="335"/>
      <c r="I34" s="590"/>
      <c r="J34" s="590"/>
      <c r="K34" s="590"/>
      <c r="L34" s="590"/>
      <c r="M34" s="590"/>
    </row>
    <row r="35" spans="1:13" x14ac:dyDescent="0.2">
      <c r="A35" s="434" t="s">
        <v>567</v>
      </c>
      <c r="B35" s="434">
        <f ca="1">'2.Financial statements EN'!D49</f>
        <v>-494550</v>
      </c>
      <c r="C35" s="434">
        <f ca="1">'2.Financial statements EN'!E49</f>
        <v>-3102299.5</v>
      </c>
      <c r="D35" s="434">
        <f ca="1">'2.Financial statements EN'!F49</f>
        <v>-6489852.0200000014</v>
      </c>
      <c r="E35" s="434">
        <f ca="1">'2.Financial statements EN'!G49</f>
        <v>-3896751.8116800026</v>
      </c>
      <c r="F35" s="434">
        <f ca="1">'2.Financial statements EN'!H49</f>
        <v>26283971.502198398</v>
      </c>
      <c r="G35" s="434">
        <f ca="1">'2.Financial statements EN'!I49</f>
        <v>142921615.5821988</v>
      </c>
      <c r="H35" s="335"/>
      <c r="I35" s="600">
        <f ca="1">'2.Financial statements EN'!K49</f>
        <v>-1504690</v>
      </c>
      <c r="J35" s="600">
        <f ca="1">'2.Financial statements EN'!L49</f>
        <v>-5029219.2200000007</v>
      </c>
      <c r="K35" s="600">
        <f ca="1">'2.Financial statements EN'!M49</f>
        <v>-7544681.4272000017</v>
      </c>
      <c r="L35" s="600">
        <f ca="1">'2.Financial statements EN'!N49</f>
        <v>5100141.2920479961</v>
      </c>
      <c r="M35" s="600">
        <f ca="1">'2.Financial statements EN'!O49</f>
        <v>87711783.610527009</v>
      </c>
    </row>
    <row r="36" spans="1:13" x14ac:dyDescent="0.2">
      <c r="A36" s="335" t="s">
        <v>568</v>
      </c>
      <c r="B36" s="480">
        <f ca="1">'2.Financial statements EN'!D56</f>
        <v>0</v>
      </c>
      <c r="C36" s="480">
        <f ca="1">'2.Financial statements EN'!E56</f>
        <v>0</v>
      </c>
      <c r="D36" s="480">
        <f ca="1">'2.Financial statements EN'!F56</f>
        <v>0</v>
      </c>
      <c r="E36" s="480">
        <f ca="1">'2.Financial statements EN'!G56</f>
        <v>0</v>
      </c>
      <c r="F36" s="480">
        <f ca="1">'2.Financial statements EN'!H56</f>
        <v>0</v>
      </c>
      <c r="G36" s="480">
        <f ca="1">'2.Financial statements EN'!I56</f>
        <v>0</v>
      </c>
      <c r="H36" s="335"/>
      <c r="I36" s="592">
        <f ca="1">'2.Financial statements EN'!K56</f>
        <v>0</v>
      </c>
      <c r="J36" s="592">
        <f ca="1">'2.Financial statements EN'!L56</f>
        <v>0</v>
      </c>
      <c r="K36" s="592">
        <f ca="1">'2.Financial statements EN'!M56</f>
        <v>0</v>
      </c>
      <c r="L36" s="592">
        <f ca="1">'2.Financial statements EN'!N56</f>
        <v>0</v>
      </c>
      <c r="M36" s="592">
        <f ca="1">'2.Financial statements EN'!O56</f>
        <v>0</v>
      </c>
    </row>
    <row r="37" spans="1:13" x14ac:dyDescent="0.2">
      <c r="A37" s="335" t="s">
        <v>569</v>
      </c>
      <c r="B37" s="480">
        <f>'2.Financial statements EN'!D46</f>
        <v>0</v>
      </c>
      <c r="C37" s="480">
        <f>'2.Financial statements EN'!E46</f>
        <v>0</v>
      </c>
      <c r="D37" s="480">
        <f>'2.Financial statements EN'!F46</f>
        <v>0</v>
      </c>
      <c r="E37" s="480">
        <f>'2.Financial statements EN'!G46</f>
        <v>0</v>
      </c>
      <c r="F37" s="480">
        <f>'2.Financial statements EN'!H46</f>
        <v>0</v>
      </c>
      <c r="G37" s="480">
        <f>'2.Financial statements EN'!I46</f>
        <v>0</v>
      </c>
      <c r="H37" s="335"/>
      <c r="I37" s="592">
        <f>'2.Financial statements EN'!K46</f>
        <v>0</v>
      </c>
      <c r="J37" s="592">
        <f>'2.Financial statements EN'!L46</f>
        <v>0</v>
      </c>
      <c r="K37" s="592">
        <f>'2.Financial statements EN'!M46</f>
        <v>0</v>
      </c>
      <c r="L37" s="592">
        <f>'2.Financial statements EN'!N46</f>
        <v>0</v>
      </c>
      <c r="M37" s="592">
        <f>'2.Financial statements EN'!O46</f>
        <v>0</v>
      </c>
    </row>
    <row r="38" spans="1:13" x14ac:dyDescent="0.2">
      <c r="A38" s="335" t="s">
        <v>570</v>
      </c>
      <c r="B38" s="480">
        <f>'2. Prévisions annuelles'!D135</f>
        <v>-1650</v>
      </c>
      <c r="C38" s="480">
        <f>'2. Prévisions annuelles'!E135</f>
        <v>-116679.5</v>
      </c>
      <c r="D38" s="480">
        <f>'2. Prévisions annuelles'!F135</f>
        <v>-29149.4200000001</v>
      </c>
      <c r="E38" s="480">
        <f>'2. Prévisions annuelles'!G135</f>
        <v>-1092128.0291999995</v>
      </c>
      <c r="F38" s="480">
        <f>'2. Prévisions annuelles'!H135</f>
        <v>-7156794.029492002</v>
      </c>
      <c r="G38" s="480">
        <f>'2. Prévisions annuelles'!I135</f>
        <v>-12783584.247590255</v>
      </c>
      <c r="H38" s="335"/>
      <c r="I38" s="592">
        <f>'2. Prévisions annuelles'!K135</f>
        <v>-58295</v>
      </c>
      <c r="J38" s="592">
        <f>'2. Prévisions annuelles'!L135</f>
        <v>-120278.92000000004</v>
      </c>
      <c r="K38" s="592">
        <f>'2. Prévisions annuelles'!M135</f>
        <v>-308228.02919999987</v>
      </c>
      <c r="L38" s="592">
        <f>'2. Prévisions annuelles'!N135</f>
        <v>-2155318.0294920001</v>
      </c>
      <c r="M38" s="592">
        <f>'2. Prévisions annuelles'!O135</f>
        <v>-6313701.3957383987</v>
      </c>
    </row>
    <row r="39" spans="1:13" x14ac:dyDescent="0.2">
      <c r="A39" s="356" t="s">
        <v>571</v>
      </c>
      <c r="B39" s="483">
        <f ca="1">'2.Financial statements EN'!D63-'3.Valorization EN'!B35</f>
        <v>42840</v>
      </c>
      <c r="C39" s="483">
        <f ca="1">'2.Financial statements EN'!E63-'3.Valorization EN'!C35</f>
        <v>328440</v>
      </c>
      <c r="D39" s="483">
        <f ca="1">'2.Financial statements EN'!F63-'3.Valorization EN'!D35</f>
        <v>582120.00000000373</v>
      </c>
      <c r="E39" s="483">
        <f ca="1">'2.Financial statements EN'!G63-'3.Valorization EN'!E35</f>
        <v>3076920.0000000042</v>
      </c>
      <c r="F39" s="483">
        <f ca="1">'2.Financial statements EN'!H63-'3.Valorization EN'!F35</f>
        <v>22875240</v>
      </c>
      <c r="G39" s="483">
        <f ca="1">'2.Financial statements EN'!I63-'3.Valorization EN'!G35</f>
        <v>63075711.111111104</v>
      </c>
      <c r="H39" s="335"/>
      <c r="I39" s="584">
        <f ca="1">'2.Financial statements EN'!K63-'3.Valorization EN'!I35</f>
        <v>185640</v>
      </c>
      <c r="J39" s="584">
        <f ca="1">'2.Financial statements EN'!L63-'3.Valorization EN'!J35</f>
        <v>510840.00000000186</v>
      </c>
      <c r="K39" s="584">
        <f ca="1">'2.Financial statements EN'!M63-'3.Valorization EN'!K35</f>
        <v>1342440.0000000028</v>
      </c>
      <c r="L39" s="584">
        <f ca="1">'2.Financial statements EN'!N63-'3.Valorization EN'!L35</f>
        <v>7546080.0000000056</v>
      </c>
      <c r="M39" s="584">
        <f ca="1">'2.Financial statements EN'!O63-'3.Valorization EN'!M35</f>
        <v>33796399.999999985</v>
      </c>
    </row>
    <row r="40" spans="1:13" x14ac:dyDescent="0.2">
      <c r="A40" s="335"/>
      <c r="B40" s="335"/>
      <c r="C40" s="335"/>
      <c r="D40" s="335"/>
      <c r="E40" s="335"/>
      <c r="F40" s="335"/>
      <c r="G40" s="335"/>
      <c r="H40" s="335"/>
      <c r="I40" s="590"/>
    </row>
    <row r="41" spans="1:13" x14ac:dyDescent="0.2">
      <c r="A41" s="335"/>
      <c r="B41" s="335"/>
      <c r="C41" s="335"/>
      <c r="D41" s="335"/>
      <c r="E41" s="335"/>
      <c r="F41" s="335"/>
      <c r="G41" s="335"/>
      <c r="H41" s="335"/>
      <c r="I41" s="590"/>
    </row>
    <row r="42" spans="1:13" x14ac:dyDescent="0.2">
      <c r="A42" s="335"/>
      <c r="B42" s="335"/>
      <c r="C42" s="335"/>
      <c r="D42" s="335"/>
      <c r="E42" s="335"/>
      <c r="F42" s="335"/>
      <c r="G42" s="335"/>
      <c r="H42" s="335"/>
      <c r="I42" s="590"/>
    </row>
    <row r="43" spans="1:13" x14ac:dyDescent="0.2">
      <c r="I43" s="590"/>
      <c r="K43" s="601"/>
    </row>
  </sheetData>
  <printOptions horizontalCentered="1"/>
  <pageMargins left="0.70866141732283472" right="0.70866141732283472" top="0.74803149606299213" bottom="0.74803149606299213" header="0.31496062992125984" footer="0.31496062992125984"/>
  <pageSetup paperSize="9" scale="65" orientation="landscape" horizontalDpi="4294967292" verticalDpi="4294967292" r:id="rId1"/>
  <headerFooter>
    <oddHeader>&amp;L&amp;A</oddHeader>
    <oddFooter>&amp;C&amp;F&amp;R&amp;P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ransitionEvaluation="1" codeName="Feuil7">
    <tabColor theme="1"/>
    <pageSetUpPr fitToPage="1"/>
  </sheetPr>
  <dimension ref="A1:O79"/>
  <sheetViews>
    <sheetView showGridLines="0" defaultGridColor="0" colorId="22" zoomScale="87" workbookViewId="0"/>
  </sheetViews>
  <sheetFormatPr baseColWidth="10" defaultColWidth="8.85546875" defaultRowHeight="15" outlineLevelRow="1" outlineLevelCol="1" x14ac:dyDescent="0.2"/>
  <cols>
    <col min="1" max="1" width="8.85546875" style="435"/>
    <col min="2" max="2" width="50.7109375" style="449" customWidth="1"/>
    <col min="3" max="3" width="7.140625" style="435" customWidth="1"/>
    <col min="4" max="9" width="13.140625" style="435" customWidth="1" outlineLevel="1"/>
    <col min="10" max="10" width="8.85546875" style="435" customWidth="1" outlineLevel="1"/>
    <col min="11" max="15" width="17.42578125" style="435" customWidth="1"/>
    <col min="16" max="16384" width="8.85546875" style="435"/>
  </cols>
  <sheetData>
    <row r="1" spans="1:15" s="336" customFormat="1" ht="12.75" x14ac:dyDescent="0.2"/>
    <row r="2" spans="1:15" s="336" customFormat="1" ht="12.75" x14ac:dyDescent="0.2"/>
    <row r="3" spans="1:15" s="336" customFormat="1" ht="12.75" x14ac:dyDescent="0.2"/>
    <row r="4" spans="1:15" s="336" customFormat="1" ht="12.75" x14ac:dyDescent="0.2"/>
    <row r="5" spans="1:15" s="336" customFormat="1" x14ac:dyDescent="0.2">
      <c r="A5" s="436"/>
      <c r="B5" s="437"/>
      <c r="C5" s="436"/>
      <c r="D5" s="435"/>
      <c r="E5" s="435"/>
      <c r="F5" s="435"/>
      <c r="G5" s="435"/>
      <c r="H5" s="435"/>
      <c r="I5" s="435"/>
    </row>
    <row r="6" spans="1:15" s="336" customFormat="1" ht="24" x14ac:dyDescent="0.25">
      <c r="A6" s="376" t="s">
        <v>661</v>
      </c>
      <c r="B6" s="437"/>
      <c r="C6" s="436"/>
      <c r="D6" s="435"/>
      <c r="E6" s="435"/>
      <c r="F6" s="435"/>
      <c r="G6" s="435"/>
      <c r="H6" s="435"/>
      <c r="I6" s="435"/>
      <c r="K6" s="575" t="str">
        <f>" From start to "&amp;'Données de base'!$Z$25</f>
        <v xml:space="preserve"> From start to 6/2018</v>
      </c>
      <c r="L6" s="576" t="str">
        <f>"From "&amp;'Données de base'!$AA$25&amp;" to "&amp;'Données de base'!$AL$25</f>
        <v>From 7/2018 to 6/2019</v>
      </c>
      <c r="M6" s="576" t="str">
        <f>"From "&amp;'Données de base'!$AM$25&amp;" to "&amp;'Données de base'!$AX$25</f>
        <v>From 7/2019 to 6/2020</v>
      </c>
      <c r="N6" s="576" t="str">
        <f>"From "&amp;'Données de base'!$AY$25&amp;" to "&amp;'Données de base'!$BJ$25</f>
        <v>From 7/2020 to 6/2021</v>
      </c>
      <c r="O6" s="577" t="str">
        <f>"From "&amp;'Données de base'!$BK$25&amp;" to "&amp;'Données de base'!$O$17</f>
        <v>From 7/2021 to 6/2022</v>
      </c>
    </row>
    <row r="7" spans="1:15" s="336" customFormat="1" x14ac:dyDescent="0.2">
      <c r="A7" s="436"/>
      <c r="B7" s="436"/>
      <c r="C7" s="436"/>
      <c r="D7" s="435"/>
      <c r="E7" s="435"/>
      <c r="F7" s="435"/>
      <c r="G7" s="435"/>
      <c r="H7" s="435"/>
      <c r="I7" s="435"/>
      <c r="K7" s="578"/>
      <c r="L7" s="578"/>
      <c r="M7" s="578"/>
      <c r="N7" s="578"/>
      <c r="O7" s="578"/>
    </row>
    <row r="8" spans="1:15" s="336" customFormat="1" ht="12.75" x14ac:dyDescent="0.2">
      <c r="A8" s="438" t="s">
        <v>572</v>
      </c>
      <c r="B8" s="439"/>
      <c r="C8" s="439"/>
      <c r="D8" s="439">
        <f>'1. Résumé'!D5</f>
        <v>2017</v>
      </c>
      <c r="E8" s="439">
        <f>'1. Résumé'!E5</f>
        <v>2018</v>
      </c>
      <c r="F8" s="439">
        <f>'1. Résumé'!F5</f>
        <v>2019</v>
      </c>
      <c r="G8" s="439">
        <f>'1. Résumé'!G5</f>
        <v>2020</v>
      </c>
      <c r="H8" s="439">
        <f>'1. Résumé'!H5</f>
        <v>2021</v>
      </c>
      <c r="I8" s="439">
        <f>'1. Résumé'!I5</f>
        <v>2022</v>
      </c>
      <c r="K8" s="588" t="s">
        <v>787</v>
      </c>
      <c r="L8" s="588" t="s">
        <v>788</v>
      </c>
      <c r="M8" s="588" t="s">
        <v>789</v>
      </c>
      <c r="N8" s="588" t="s">
        <v>790</v>
      </c>
      <c r="O8" s="588" t="s">
        <v>791</v>
      </c>
    </row>
    <row r="9" spans="1:15" s="336" customFormat="1" ht="14.25" x14ac:dyDescent="0.2">
      <c r="A9" s="436"/>
      <c r="B9" s="436"/>
      <c r="C9" s="436"/>
      <c r="D9" s="440"/>
      <c r="E9" s="440"/>
      <c r="F9" s="440"/>
      <c r="G9" s="440"/>
      <c r="H9" s="440"/>
      <c r="I9" s="440"/>
      <c r="K9" s="440"/>
      <c r="L9" s="440"/>
      <c r="M9" s="440"/>
      <c r="N9" s="440"/>
      <c r="O9" s="440"/>
    </row>
    <row r="10" spans="1:15" s="336" customFormat="1" ht="14.25" x14ac:dyDescent="0.2">
      <c r="A10" s="436"/>
      <c r="B10" s="436" t="s">
        <v>573</v>
      </c>
      <c r="C10" s="436"/>
      <c r="D10" s="440"/>
      <c r="E10" s="440"/>
      <c r="F10" s="440"/>
      <c r="G10" s="440"/>
      <c r="H10" s="440"/>
      <c r="I10" s="440"/>
      <c r="K10" s="440"/>
      <c r="L10" s="440"/>
      <c r="M10" s="440"/>
      <c r="N10" s="440"/>
      <c r="O10" s="440"/>
    </row>
    <row r="11" spans="1:15" s="421" customFormat="1" x14ac:dyDescent="0.25">
      <c r="A11" s="441"/>
      <c r="B11" s="442" t="s">
        <v>574</v>
      </c>
      <c r="C11" s="441"/>
      <c r="D11" s="470">
        <f ca="1">('2.Financial statements EN'!D54+'2.Financial statements EN'!D55)/'2.Financial statements EN'!D63</f>
        <v>1.0911868234043967</v>
      </c>
      <c r="E11" s="470">
        <f ca="1">('2.Financial statements EN'!E54+'2.Financial statements EN'!E55)/'2.Financial statements EN'!E63</f>
        <v>1.0757466266766575</v>
      </c>
      <c r="F11" s="470">
        <f ca="1">('2.Financial statements EN'!F54+'2.Financial statements EN'!F55)/'2.Financial statements EN'!F63</f>
        <v>1.0735715632544891</v>
      </c>
      <c r="G11" s="470">
        <f ca="1">('2.Financial statements EN'!G54+'2.Financial statements EN'!G55)/'2.Financial statements EN'!G63</f>
        <v>3.241085335582405</v>
      </c>
      <c r="H11" s="470">
        <f ca="1">('2.Financial statements EN'!H54+'2.Financial statements EN'!H55)/'2.Financial statements EN'!H63</f>
        <v>0.70547047890179215</v>
      </c>
      <c r="I11" s="470">
        <f ca="1">('2.Financial statements EN'!I54+'2.Financial statements EN'!I55)/'2.Financial statements EN'!I63</f>
        <v>0.79662005057374607</v>
      </c>
      <c r="K11" s="470">
        <f ca="1">('2.Financial statements EN'!K54+'2.Financial statements EN'!K55)/'2.Financial statements EN'!K63</f>
        <v>1.0965429665289412</v>
      </c>
      <c r="L11" s="470">
        <f ca="1">('2.Financial statements EN'!L54+'2.Financial statements EN'!L55)/'2.Financial statements EN'!L63</f>
        <v>1.0735365634051406</v>
      </c>
      <c r="M11" s="470">
        <f ca="1">('2.Financial statements EN'!M54+'2.Financial statements EN'!M55)/'2.Financial statements EN'!M63</f>
        <v>1.1379562632063287</v>
      </c>
      <c r="N11" s="470">
        <f ca="1">('2.Financial statements EN'!N54+'2.Financial statements EN'!N55)/'2.Financial statements EN'!N63</f>
        <v>0.61221934140978285</v>
      </c>
      <c r="O11" s="470">
        <f ca="1">('2.Financial statements EN'!O54+'2.Financial statements EN'!O55)/'2.Financial statements EN'!O63</f>
        <v>0.79556456291708144</v>
      </c>
    </row>
    <row r="12" spans="1:15" s="336" customFormat="1" ht="14.25" x14ac:dyDescent="0.2">
      <c r="A12" s="436"/>
      <c r="B12" s="436"/>
      <c r="C12" s="436"/>
      <c r="D12" s="471"/>
      <c r="E12" s="471"/>
      <c r="F12" s="471"/>
      <c r="G12" s="471"/>
      <c r="H12" s="471"/>
      <c r="I12" s="471"/>
      <c r="K12" s="471"/>
      <c r="L12" s="471"/>
      <c r="M12" s="471"/>
      <c r="N12" s="471"/>
      <c r="O12" s="471"/>
    </row>
    <row r="13" spans="1:15" s="336" customFormat="1" ht="14.25" x14ac:dyDescent="0.2">
      <c r="A13" s="436"/>
      <c r="B13" s="436" t="s">
        <v>575</v>
      </c>
      <c r="C13" s="436"/>
      <c r="D13" s="471"/>
      <c r="E13" s="471"/>
      <c r="F13" s="471"/>
      <c r="G13" s="471"/>
      <c r="H13" s="471"/>
      <c r="I13" s="471"/>
      <c r="K13" s="471"/>
      <c r="L13" s="471"/>
      <c r="M13" s="471"/>
      <c r="N13" s="471"/>
      <c r="O13" s="471"/>
    </row>
    <row r="14" spans="1:15" s="421" customFormat="1" x14ac:dyDescent="0.25">
      <c r="A14" s="441"/>
      <c r="B14" s="441" t="s">
        <v>576</v>
      </c>
      <c r="C14" s="441"/>
      <c r="D14" s="470">
        <f ca="1">'2.Financial statements EN'!D58/'2.Financial statements EN'!D63</f>
        <v>1.0911868234043967</v>
      </c>
      <c r="E14" s="470">
        <f ca="1">'2.Financial statements EN'!E58/'2.Financial statements EN'!E63</f>
        <v>1.0757466266766575</v>
      </c>
      <c r="F14" s="470">
        <f ca="1">'2.Financial statements EN'!F58/'2.Financial statements EN'!F63</f>
        <v>1.0735715632544891</v>
      </c>
      <c r="G14" s="470">
        <f ca="1">'2.Financial statements EN'!G58/'2.Financial statements EN'!G63</f>
        <v>3.241085335582405</v>
      </c>
      <c r="H14" s="470">
        <f ca="1">'2.Financial statements EN'!H58/'2.Financial statements EN'!H63</f>
        <v>0.70547047890179215</v>
      </c>
      <c r="I14" s="470">
        <f ca="1">'2.Financial statements EN'!I58/'2.Financial statements EN'!I63</f>
        <v>0.79662005057374607</v>
      </c>
      <c r="K14" s="470">
        <f ca="1">'2.Financial statements EN'!K58/'2.Financial statements EN'!K63</f>
        <v>1.0965429665289412</v>
      </c>
      <c r="L14" s="470">
        <f ca="1">'2.Financial statements EN'!L58/'2.Financial statements EN'!L63</f>
        <v>1.0735365634051406</v>
      </c>
      <c r="M14" s="470">
        <f ca="1">'2.Financial statements EN'!M58/'2.Financial statements EN'!M63</f>
        <v>1.1379562632063287</v>
      </c>
      <c r="N14" s="470">
        <f ca="1">'2.Financial statements EN'!N58/'2.Financial statements EN'!N63</f>
        <v>0.61221934140978285</v>
      </c>
      <c r="O14" s="470">
        <f ca="1">'2.Financial statements EN'!O58/'2.Financial statements EN'!O63</f>
        <v>0.79556456291708144</v>
      </c>
    </row>
    <row r="15" spans="1:15" s="421" customFormat="1" x14ac:dyDescent="0.25">
      <c r="A15" s="441"/>
      <c r="B15" s="441"/>
      <c r="C15" s="441"/>
      <c r="D15" s="443"/>
      <c r="E15" s="443"/>
      <c r="F15" s="443"/>
      <c r="G15" s="443"/>
      <c r="H15" s="443"/>
      <c r="I15" s="443"/>
      <c r="K15" s="443"/>
      <c r="L15" s="443"/>
      <c r="M15" s="443"/>
      <c r="N15" s="443"/>
      <c r="O15" s="443"/>
    </row>
    <row r="16" spans="1:15" s="336" customFormat="1" ht="12.75" x14ac:dyDescent="0.2">
      <c r="A16" s="444"/>
      <c r="B16" s="444"/>
      <c r="C16" s="444"/>
      <c r="D16" s="422"/>
      <c r="E16" s="422"/>
      <c r="F16" s="422"/>
      <c r="G16" s="422"/>
      <c r="H16" s="422"/>
      <c r="I16" s="422"/>
      <c r="K16" s="422"/>
      <c r="L16" s="422"/>
      <c r="M16" s="422"/>
      <c r="N16" s="422"/>
      <c r="O16" s="422"/>
    </row>
    <row r="17" spans="1:15" s="336" customFormat="1" ht="12.75" x14ac:dyDescent="0.2">
      <c r="A17" s="438" t="s">
        <v>508</v>
      </c>
      <c r="B17" s="439"/>
      <c r="C17" s="439"/>
      <c r="D17" s="439">
        <f>'1. Résumé'!D5</f>
        <v>2017</v>
      </c>
      <c r="E17" s="439">
        <f>'1. Résumé'!E5</f>
        <v>2018</v>
      </c>
      <c r="F17" s="439">
        <f>'1. Résumé'!F5</f>
        <v>2019</v>
      </c>
      <c r="G17" s="439">
        <f>'1. Résumé'!G5</f>
        <v>2020</v>
      </c>
      <c r="H17" s="439">
        <f>'1. Résumé'!H5</f>
        <v>2021</v>
      </c>
      <c r="I17" s="439">
        <f>'1. Résumé'!I5</f>
        <v>2022</v>
      </c>
      <c r="K17" s="588" t="s">
        <v>787</v>
      </c>
      <c r="L17" s="588" t="s">
        <v>788</v>
      </c>
      <c r="M17" s="588" t="s">
        <v>789</v>
      </c>
      <c r="N17" s="588" t="s">
        <v>790</v>
      </c>
      <c r="O17" s="588" t="s">
        <v>791</v>
      </c>
    </row>
    <row r="18" spans="1:15" s="336" customFormat="1" x14ac:dyDescent="0.2">
      <c r="A18" s="444"/>
      <c r="B18" s="444"/>
      <c r="C18" s="444"/>
      <c r="D18" s="435"/>
      <c r="E18" s="435"/>
      <c r="F18" s="435"/>
      <c r="G18" s="435"/>
      <c r="H18" s="435"/>
      <c r="I18" s="435"/>
      <c r="K18" s="435"/>
      <c r="L18" s="435"/>
      <c r="M18" s="435"/>
      <c r="N18" s="435"/>
      <c r="O18" s="435"/>
    </row>
    <row r="19" spans="1:15" s="336" customFormat="1" ht="12.75" x14ac:dyDescent="0.2">
      <c r="A19" s="444"/>
      <c r="B19" s="444" t="s">
        <v>577</v>
      </c>
      <c r="C19" s="444"/>
      <c r="D19" s="422"/>
      <c r="E19" s="422"/>
      <c r="F19" s="422"/>
      <c r="G19" s="422"/>
      <c r="H19" s="422"/>
      <c r="I19" s="422"/>
      <c r="K19" s="422"/>
      <c r="L19" s="422"/>
      <c r="M19" s="422"/>
      <c r="N19" s="422"/>
      <c r="O19" s="422"/>
    </row>
    <row r="20" spans="1:15" s="336" customFormat="1" ht="12.75" x14ac:dyDescent="0.2">
      <c r="A20" s="445"/>
      <c r="B20" s="445" t="s">
        <v>578</v>
      </c>
      <c r="C20" s="445"/>
      <c r="D20" s="470">
        <f ca="1">'2.Financial statements EN'!D27/('2.Financial statements EN'!D54+'2.Financial statements EN'!D55)</f>
        <v>1</v>
      </c>
      <c r="E20" s="470">
        <f ca="1">'2.Financial statements EN'!E27/('2.Financial statements EN'!E54+'2.Financial statements EN'!E55)</f>
        <v>0.83481737416931134</v>
      </c>
      <c r="F20" s="470">
        <f ca="1">'2.Financial statements EN'!F27/('2.Financial statements EN'!F54+'2.Financial statements EN'!F55)</f>
        <v>0.52951837538539015</v>
      </c>
      <c r="G20" s="470">
        <f ca="1">'2.Financial statements EN'!G27/('2.Financial statements EN'!G54+'2.Financial statements EN'!G55)</f>
        <v>-1.3869128061314884</v>
      </c>
      <c r="H20" s="470">
        <f ca="1">'2.Financial statements EN'!H27/('2.Financial statements EN'!H54+'2.Financial statements EN'!H55)</f>
        <v>1.0766181177536129</v>
      </c>
      <c r="I20" s="470">
        <f ca="1">'2.Financial statements EN'!I27/('2.Financial statements EN'!I54+'2.Financial statements EN'!I55)</f>
        <v>0.78866523964403623</v>
      </c>
      <c r="K20" s="470">
        <f ca="1">'2.Financial statements EN'!K27/('2.Financial statements EN'!K54+'2.Financial statements EN'!K55)</f>
        <v>1</v>
      </c>
      <c r="L20" s="470">
        <f ca="1">'2.Financial statements EN'!L27/('2.Financial statements EN'!L54+'2.Financial statements EN'!L55)</f>
        <v>0.70181390092571816</v>
      </c>
      <c r="M20" s="470">
        <f ca="1">'2.Financial statements EN'!M27/('2.Financial statements EN'!M54+'2.Financial statements EN'!M55)</f>
        <v>0.31273333369890111</v>
      </c>
      <c r="N20" s="470">
        <f ca="1">'2.Financial statements EN'!N27/('2.Financial statements EN'!N54+'2.Financial statements EN'!N55)</f>
        <v>1.6184887816072782</v>
      </c>
      <c r="O20" s="470">
        <f ca="1">'2.Financial statements EN'!O27/('2.Financial statements EN'!O54+'2.Financial statements EN'!O55)</f>
        <v>0.72536257013423222</v>
      </c>
    </row>
    <row r="21" spans="1:15" s="336" customFormat="1" ht="12.75" x14ac:dyDescent="0.2">
      <c r="A21" s="445"/>
      <c r="B21" s="445"/>
      <c r="C21" s="445"/>
      <c r="D21" s="470"/>
      <c r="E21" s="472"/>
      <c r="F21" s="472"/>
      <c r="G21" s="472"/>
      <c r="H21" s="472"/>
      <c r="I21" s="472"/>
      <c r="K21" s="470"/>
      <c r="L21" s="472"/>
      <c r="M21" s="472"/>
      <c r="N21" s="472"/>
      <c r="O21" s="472"/>
    </row>
    <row r="22" spans="1:15" s="336" customFormat="1" ht="12.75" x14ac:dyDescent="0.2">
      <c r="A22" s="445"/>
      <c r="B22" s="444" t="s">
        <v>579</v>
      </c>
      <c r="C22" s="445"/>
      <c r="D22" s="470"/>
      <c r="E22" s="472"/>
      <c r="F22" s="472"/>
      <c r="G22" s="472"/>
      <c r="H22" s="472"/>
      <c r="I22" s="472"/>
      <c r="K22" s="470"/>
      <c r="L22" s="472"/>
      <c r="M22" s="472"/>
      <c r="N22" s="472"/>
      <c r="O22" s="472"/>
    </row>
    <row r="23" spans="1:15" s="336" customFormat="1" ht="12.75" x14ac:dyDescent="0.2">
      <c r="A23" s="445"/>
      <c r="B23" s="445" t="s">
        <v>580</v>
      </c>
      <c r="C23" s="445"/>
      <c r="D23" s="470">
        <f ca="1">('2.Financial statements EN'!D27+'2.Financial statements EN'!D23)/'2.Financial statements EN'!D63</f>
        <v>1.0911868234043967</v>
      </c>
      <c r="E23" s="470">
        <f ca="1">('2.Financial statements EN'!E27+'2.Financial statements EN'!E23)/'2.Financial statements EN'!E63</f>
        <v>0.89805197415370175</v>
      </c>
      <c r="F23" s="470">
        <f ca="1">('2.Financial statements EN'!F27+'2.Financial statements EN'!F23)/'2.Financial statements EN'!F63</f>
        <v>0.56847587003447064</v>
      </c>
      <c r="G23" s="470">
        <f ca="1">('2.Financial statements EN'!G27+'2.Financial statements EN'!G23)/'2.Financial statements EN'!G63</f>
        <v>-4.4951027576842097</v>
      </c>
      <c r="H23" s="470">
        <f ca="1">('2.Financial statements EN'!H27+'2.Financial statements EN'!H23)/'2.Financial statements EN'!H63</f>
        <v>0.75952229912598734</v>
      </c>
      <c r="I23" s="470">
        <f ca="1">('2.Financial statements EN'!I27+'2.Financial statements EN'!I23)/'2.Financial statements EN'!I63</f>
        <v>0.62826654309098773</v>
      </c>
      <c r="K23" s="470">
        <f ca="1">('2.Financial statements EN'!K27+'2.Financial statements EN'!K23)/'2.Financial statements EN'!K63</f>
        <v>1.0965429665289412</v>
      </c>
      <c r="L23" s="470">
        <f ca="1">('2.Financial statements EN'!L27+'2.Financial statements EN'!L23)/'2.Financial statements EN'!L63</f>
        <v>0.75342288334975138</v>
      </c>
      <c r="M23" s="470">
        <f ca="1">('2.Financial statements EN'!M27+'2.Financial statements EN'!M23)/'2.Financial statements EN'!M63</f>
        <v>0.35587685579605938</v>
      </c>
      <c r="N23" s="470">
        <f ca="1">('2.Financial statements EN'!N27+'2.Financial statements EN'!N23)/'2.Financial statements EN'!N63</f>
        <v>0.99087013595472961</v>
      </c>
      <c r="O23" s="470">
        <f ca="1">('2.Financial statements EN'!O27+'2.Financial statements EN'!O23)/'2.Financial statements EN'!O63</f>
        <v>0.57707275606525121</v>
      </c>
    </row>
    <row r="24" spans="1:15" s="336" customFormat="1" ht="12.75" x14ac:dyDescent="0.2">
      <c r="A24" s="445"/>
      <c r="B24" s="445"/>
      <c r="C24" s="445"/>
      <c r="D24" s="470"/>
      <c r="E24" s="472"/>
      <c r="F24" s="472"/>
      <c r="G24" s="472"/>
      <c r="H24" s="472"/>
      <c r="I24" s="472"/>
      <c r="K24" s="470"/>
      <c r="L24" s="472"/>
      <c r="M24" s="472"/>
      <c r="N24" s="472"/>
      <c r="O24" s="472"/>
    </row>
    <row r="25" spans="1:15" s="336" customFormat="1" ht="12.75" x14ac:dyDescent="0.2">
      <c r="A25" s="445"/>
      <c r="B25" s="444" t="s">
        <v>581</v>
      </c>
      <c r="C25" s="445"/>
      <c r="D25" s="470"/>
      <c r="E25" s="472"/>
      <c r="F25" s="472"/>
      <c r="G25" s="472"/>
      <c r="H25" s="472"/>
      <c r="I25" s="472"/>
      <c r="K25" s="470"/>
      <c r="L25" s="472"/>
      <c r="M25" s="472"/>
      <c r="N25" s="472"/>
      <c r="O25" s="472"/>
    </row>
    <row r="26" spans="1:15" s="336" customFormat="1" ht="12.75" x14ac:dyDescent="0.2">
      <c r="A26" s="445"/>
      <c r="B26" s="445" t="s">
        <v>582</v>
      </c>
      <c r="C26" s="445"/>
      <c r="D26" s="470">
        <f t="shared" ref="D26:I26" ca="1" si="0">D20/D23</f>
        <v>0.9164333536214242</v>
      </c>
      <c r="E26" s="470">
        <f t="shared" ca="1" si="0"/>
        <v>0.92958692614201888</v>
      </c>
      <c r="F26" s="470">
        <f t="shared" ca="1" si="0"/>
        <v>0.93147027569223262</v>
      </c>
      <c r="G26" s="470">
        <f t="shared" ca="1" si="0"/>
        <v>0.3085386210049621</v>
      </c>
      <c r="H26" s="470">
        <f t="shared" ca="1" si="0"/>
        <v>1.4174937575796265</v>
      </c>
      <c r="I26" s="470">
        <f t="shared" ca="1" si="0"/>
        <v>1.2553035782613988</v>
      </c>
      <c r="K26" s="470">
        <f ca="1">K20/K23</f>
        <v>0.9119569688777962</v>
      </c>
      <c r="L26" s="470">
        <f ca="1">L20/L23</f>
        <v>0.93150064384217079</v>
      </c>
      <c r="M26" s="470">
        <f ca="1">M20/M23</f>
        <v>0.87876839588050559</v>
      </c>
      <c r="N26" s="470">
        <f ca="1">N20/N23</f>
        <v>1.6334015153739811</v>
      </c>
      <c r="O26" s="470">
        <f ca="1">O20/O23</f>
        <v>1.2569690086915375</v>
      </c>
    </row>
    <row r="27" spans="1:15" s="336" customFormat="1" ht="12.75" x14ac:dyDescent="0.2">
      <c r="A27" s="444"/>
      <c r="B27" s="444"/>
      <c r="C27" s="444"/>
      <c r="D27" s="472"/>
      <c r="E27" s="472"/>
      <c r="F27" s="472"/>
      <c r="G27" s="472"/>
      <c r="H27" s="472"/>
      <c r="I27" s="472"/>
      <c r="K27" s="472"/>
      <c r="L27" s="472"/>
      <c r="M27" s="472"/>
      <c r="N27" s="472"/>
      <c r="O27" s="472"/>
    </row>
    <row r="28" spans="1:15" s="336" customFormat="1" ht="12.75" x14ac:dyDescent="0.2">
      <c r="A28" s="444"/>
      <c r="B28" s="444" t="s">
        <v>583</v>
      </c>
      <c r="C28" s="444"/>
      <c r="D28" s="472"/>
      <c r="E28" s="472"/>
      <c r="F28" s="472"/>
      <c r="G28" s="472"/>
      <c r="H28" s="472"/>
      <c r="I28" s="472"/>
      <c r="K28" s="472"/>
      <c r="L28" s="472"/>
      <c r="M28" s="472"/>
      <c r="N28" s="472"/>
      <c r="O28" s="472"/>
    </row>
    <row r="29" spans="1:15" s="336" customFormat="1" ht="12.75" x14ac:dyDescent="0.2">
      <c r="A29" s="444"/>
      <c r="B29" s="446" t="s">
        <v>584</v>
      </c>
      <c r="C29" s="444"/>
      <c r="D29" s="470">
        <f ca="1">'2.Financial statements EN'!D27/'2.Financial statements EN'!D12</f>
        <v>-3.4516806722689077</v>
      </c>
      <c r="E29" s="470">
        <f ca="1">'2.Financial statements EN'!E27/'2.Financial statements EN'!E12</f>
        <v>-1.7891761832938304</v>
      </c>
      <c r="F29" s="470">
        <f ca="1">'2.Financial statements EN'!F27/'2.Financial statements EN'!F12</f>
        <v>-0.79819443850267369</v>
      </c>
      <c r="G29" s="470">
        <f ca="1">'2.Financial statements EN'!G27/'2.Financial statements EN'!G12</f>
        <v>0.21961373245850854</v>
      </c>
      <c r="H29" s="470">
        <f ca="1">'2.Financial statements EN'!H27/'2.Financial statements EN'!H12</f>
        <v>0.36544251280817697</v>
      </c>
      <c r="I29" s="470">
        <f ca="1">'2.Financial statements EN'!I27/'2.Financial statements EN'!I12</f>
        <v>0.33802370932262005</v>
      </c>
      <c r="K29" s="470">
        <f ca="1">'2.Financial statements EN'!K27/'2.Financial statements EN'!K12</f>
        <v>-2.0257633053221289</v>
      </c>
      <c r="L29" s="470">
        <f ca="1">'2.Financial statements EN'!L27/'2.Financial statements EN'!L12</f>
        <v>-1.409627453416149</v>
      </c>
      <c r="M29" s="470">
        <f ca="1">'2.Financial statements EN'!M27/'2.Financial statements EN'!M12</f>
        <v>-0.30007126147069613</v>
      </c>
      <c r="N29" s="470">
        <f ca="1">'2.Financial statements EN'!N27/'2.Financial statements EN'!N12</f>
        <v>0.33814195190109481</v>
      </c>
      <c r="O29" s="470">
        <f ca="1">'2.Financial statements EN'!O27/'2.Financial statements EN'!O12</f>
        <v>0.33148926522336775</v>
      </c>
    </row>
    <row r="30" spans="1:15" s="336" customFormat="1" ht="12.75" x14ac:dyDescent="0.2">
      <c r="A30" s="444"/>
      <c r="B30" s="446"/>
      <c r="C30" s="444"/>
      <c r="D30" s="422"/>
      <c r="E30" s="422"/>
      <c r="F30" s="422"/>
      <c r="G30" s="422"/>
      <c r="H30" s="422"/>
      <c r="I30" s="422"/>
      <c r="K30" s="422"/>
      <c r="L30" s="422"/>
      <c r="M30" s="422"/>
      <c r="N30" s="422"/>
      <c r="O30" s="422"/>
    </row>
    <row r="31" spans="1:15" s="336" customFormat="1" ht="12.75" x14ac:dyDescent="0.2">
      <c r="A31" s="444"/>
      <c r="B31" s="444"/>
      <c r="C31" s="444"/>
      <c r="D31" s="422"/>
      <c r="E31" s="422"/>
      <c r="F31" s="422"/>
      <c r="G31" s="422"/>
      <c r="H31" s="422"/>
      <c r="I31" s="422"/>
      <c r="K31" s="422"/>
      <c r="L31" s="422"/>
      <c r="M31" s="422"/>
      <c r="N31" s="422"/>
      <c r="O31" s="422"/>
    </row>
    <row r="32" spans="1:15" s="336" customFormat="1" ht="12.75" x14ac:dyDescent="0.2">
      <c r="A32" s="438" t="s">
        <v>585</v>
      </c>
      <c r="B32" s="439"/>
      <c r="C32" s="439"/>
      <c r="D32" s="439">
        <f>'1. Résumé'!D5</f>
        <v>2017</v>
      </c>
      <c r="E32" s="439">
        <f>'1. Résumé'!E5</f>
        <v>2018</v>
      </c>
      <c r="F32" s="439">
        <f>'1. Résumé'!F5</f>
        <v>2019</v>
      </c>
      <c r="G32" s="439">
        <f>'1. Résumé'!G5</f>
        <v>2020</v>
      </c>
      <c r="H32" s="439">
        <f>'1. Résumé'!H5</f>
        <v>2021</v>
      </c>
      <c r="I32" s="439">
        <f>'1. Résumé'!I5</f>
        <v>2022</v>
      </c>
      <c r="K32" s="588" t="s">
        <v>787</v>
      </c>
      <c r="L32" s="588" t="s">
        <v>788</v>
      </c>
      <c r="M32" s="588" t="s">
        <v>789</v>
      </c>
      <c r="N32" s="588" t="s">
        <v>790</v>
      </c>
      <c r="O32" s="588" t="s">
        <v>791</v>
      </c>
    </row>
    <row r="33" spans="1:15" s="336" customFormat="1" x14ac:dyDescent="0.2">
      <c r="A33" s="444"/>
      <c r="B33" s="444"/>
      <c r="C33" s="444"/>
      <c r="D33" s="435"/>
      <c r="E33" s="435"/>
      <c r="F33" s="435"/>
      <c r="G33" s="435"/>
      <c r="H33" s="435"/>
      <c r="I33" s="435"/>
      <c r="K33" s="435"/>
      <c r="L33" s="435"/>
      <c r="M33" s="435"/>
      <c r="N33" s="435"/>
      <c r="O33" s="435"/>
    </row>
    <row r="34" spans="1:15" s="336" customFormat="1" ht="12.75" x14ac:dyDescent="0.2">
      <c r="A34" s="444"/>
      <c r="B34" s="444" t="s">
        <v>586</v>
      </c>
      <c r="C34" s="444"/>
      <c r="D34" s="422"/>
      <c r="E34" s="422"/>
      <c r="F34" s="422"/>
      <c r="G34" s="422"/>
      <c r="H34" s="422"/>
      <c r="I34" s="422"/>
      <c r="K34" s="422"/>
      <c r="L34" s="422"/>
      <c r="M34" s="422"/>
      <c r="N34" s="422"/>
      <c r="O34" s="422"/>
    </row>
    <row r="35" spans="1:15" s="336" customFormat="1" ht="12.75" x14ac:dyDescent="0.2">
      <c r="A35" s="444"/>
      <c r="B35" s="446" t="s">
        <v>587</v>
      </c>
      <c r="C35" s="444"/>
      <c r="D35" s="470">
        <f>(SUM('2.Financial statements EN'!D47:D48)/(SUM('2.Financial statements EN'!D59:D60)))</f>
        <v>1.0400582665695557</v>
      </c>
      <c r="E35" s="470">
        <f>(SUM('2.Financial statements EN'!E47:E48)/(SUM('2.Financial statements EN'!E59:E60)))</f>
        <v>1.5631774709022157</v>
      </c>
      <c r="F35" s="470">
        <f>(SUM('2.Financial statements EN'!F47:F48)/(SUM('2.Financial statements EN'!F59:F60)))</f>
        <v>1.3393119674744047</v>
      </c>
      <c r="G35" s="470">
        <f>(SUM('2.Financial statements EN'!G47:G48)/(SUM('2.Financial statements EN'!G59:G60)))</f>
        <v>1.6746846699098183</v>
      </c>
      <c r="H35" s="470">
        <f>(SUM('2.Financial statements EN'!H47:H48)/(SUM('2.Financial statements EN'!H59:H60)))</f>
        <v>1.5799084419914686</v>
      </c>
      <c r="I35" s="470">
        <f>(SUM('2.Financial statements EN'!I47:I48)/(SUM('2.Financial statements EN'!I59:I60)))</f>
        <v>1.5055404764797709</v>
      </c>
      <c r="K35" s="470">
        <f>(SUM('2.Financial statements EN'!K47:K48)/(SUM('2.Financial statements EN'!K59:K60)))</f>
        <v>1.457772193647179</v>
      </c>
      <c r="L35" s="470">
        <f>(SUM('2.Financial statements EN'!L47:L48)/(SUM('2.Financial statements EN'!L59:L60)))</f>
        <v>1.5374425219691401</v>
      </c>
      <c r="M35" s="470">
        <f>(SUM('2.Financial statements EN'!M47:M48)/(SUM('2.Financial statements EN'!M59:M60)))</f>
        <v>1.5689344329005148</v>
      </c>
      <c r="N35" s="470">
        <f>(SUM('2.Financial statements EN'!N47:N48)/(SUM('2.Financial statements EN'!N59:N60)))</f>
        <v>1.5387727402368352</v>
      </c>
      <c r="O35" s="470">
        <f>(SUM('2.Financial statements EN'!O47:O48)/(SUM('2.Financial statements EN'!O59:O60)))</f>
        <v>1.3605319147119921</v>
      </c>
    </row>
    <row r="36" spans="1:15" s="336" customFormat="1" ht="12.75" x14ac:dyDescent="0.2">
      <c r="A36" s="444"/>
      <c r="B36" s="444"/>
      <c r="C36" s="444"/>
      <c r="D36" s="472"/>
      <c r="E36" s="472"/>
      <c r="F36" s="472"/>
      <c r="G36" s="472"/>
      <c r="H36" s="472"/>
      <c r="I36" s="472"/>
      <c r="K36" s="472"/>
      <c r="L36" s="472"/>
      <c r="M36" s="472"/>
      <c r="N36" s="472"/>
      <c r="O36" s="472"/>
    </row>
    <row r="37" spans="1:15" s="336" customFormat="1" ht="12.75" x14ac:dyDescent="0.2">
      <c r="A37" s="444"/>
      <c r="B37" s="444" t="s">
        <v>588</v>
      </c>
      <c r="C37" s="444"/>
      <c r="D37" s="472"/>
      <c r="E37" s="472"/>
      <c r="F37" s="472"/>
      <c r="G37" s="472"/>
      <c r="H37" s="472"/>
      <c r="I37" s="472"/>
      <c r="K37" s="472"/>
      <c r="L37" s="472"/>
      <c r="M37" s="472"/>
      <c r="N37" s="472"/>
      <c r="O37" s="472"/>
    </row>
    <row r="38" spans="1:15" s="336" customFormat="1" x14ac:dyDescent="0.2">
      <c r="A38" s="435"/>
      <c r="B38" s="446" t="s">
        <v>589</v>
      </c>
      <c r="C38" s="444"/>
      <c r="D38" s="470">
        <f>SUM('2.Financial statements EN'!D48)/SUM('2.Financial statements EN'!D59:D60)</f>
        <v>1.0400582665695557</v>
      </c>
      <c r="E38" s="470">
        <f>SUM('2.Financial statements EN'!E48)/SUM('2.Financial statements EN'!E59:E60)</f>
        <v>1.5631774709022157</v>
      </c>
      <c r="F38" s="470">
        <f>SUM('2.Financial statements EN'!F48)/SUM('2.Financial statements EN'!F59:F60)</f>
        <v>1.3393119674744047</v>
      </c>
      <c r="G38" s="470">
        <f>SUM('2.Financial statements EN'!G48)/SUM('2.Financial statements EN'!G59:G60)</f>
        <v>1.6746846699098183</v>
      </c>
      <c r="H38" s="470">
        <f>SUM('2.Financial statements EN'!H48)/SUM('2.Financial statements EN'!H59:H60)</f>
        <v>1.5799084419914686</v>
      </c>
      <c r="I38" s="470">
        <f>SUM('2.Financial statements EN'!I48)/SUM('2.Financial statements EN'!I59:I60)</f>
        <v>1.5055404764797709</v>
      </c>
      <c r="K38" s="470">
        <f>SUM('2.Financial statements EN'!K48)/SUM('2.Financial statements EN'!K59:K60)</f>
        <v>1.457772193647179</v>
      </c>
      <c r="L38" s="470">
        <f>SUM('2.Financial statements EN'!L48)/SUM('2.Financial statements EN'!L59:L60)</f>
        <v>1.5374425219691401</v>
      </c>
      <c r="M38" s="470">
        <f>SUM('2.Financial statements EN'!M48)/SUM('2.Financial statements EN'!M59:M60)</f>
        <v>1.5689344329005148</v>
      </c>
      <c r="N38" s="470">
        <f>SUM('2.Financial statements EN'!N48)/SUM('2.Financial statements EN'!N59:N60)</f>
        <v>1.5387727402368352</v>
      </c>
      <c r="O38" s="470">
        <f>SUM('2.Financial statements EN'!O48)/SUM('2.Financial statements EN'!O59:O60)</f>
        <v>1.3605319147119921</v>
      </c>
    </row>
    <row r="39" spans="1:15" s="336" customFormat="1" ht="12.75" x14ac:dyDescent="0.2">
      <c r="A39" s="444"/>
      <c r="B39" s="444"/>
      <c r="C39" s="444"/>
      <c r="D39" s="472"/>
      <c r="E39" s="472"/>
      <c r="F39" s="472"/>
      <c r="G39" s="472"/>
      <c r="H39" s="472"/>
      <c r="I39" s="472"/>
      <c r="K39" s="472"/>
      <c r="L39" s="472"/>
      <c r="M39" s="472"/>
      <c r="N39" s="472"/>
      <c r="O39" s="472"/>
    </row>
    <row r="40" spans="1:15" s="336" customFormat="1" ht="12.75" x14ac:dyDescent="0.2">
      <c r="A40" s="444"/>
      <c r="B40" s="444" t="s">
        <v>590</v>
      </c>
      <c r="C40" s="444"/>
      <c r="D40" s="472"/>
      <c r="E40" s="472"/>
      <c r="F40" s="472"/>
      <c r="G40" s="472"/>
      <c r="H40" s="472"/>
      <c r="I40" s="472"/>
      <c r="K40" s="472"/>
      <c r="L40" s="472"/>
      <c r="M40" s="472"/>
      <c r="N40" s="472"/>
      <c r="O40" s="472"/>
    </row>
    <row r="41" spans="1:15" s="336" customFormat="1" ht="12.75" x14ac:dyDescent="0.2">
      <c r="A41" s="444"/>
      <c r="B41" s="446" t="s">
        <v>591</v>
      </c>
      <c r="C41" s="444"/>
      <c r="D41" s="470">
        <f ca="1">'2.Financial statements EN'!D49/SUM('2.Financial statements EN'!D59:D60)</f>
        <v>-12.006554989075019</v>
      </c>
      <c r="E41" s="470">
        <f ca="1">'2.Financial statements EN'!E49/SUM('2.Financial statements EN'!E59:E60)</f>
        <v>-14.765085514526881</v>
      </c>
      <c r="F41" s="470">
        <f ca="1">'2.Financial statements EN'!F49/SUM('2.Financial statements EN'!F59:F60)</f>
        <v>-14.931520094695152</v>
      </c>
      <c r="G41" s="470">
        <f ca="1">'2.Financial statements EN'!G49/SUM('2.Financial statements EN'!G59:G60)</f>
        <v>-2.1208970403727792</v>
      </c>
      <c r="H41" s="470">
        <f ca="1">'2.Financial statements EN'!H49/SUM('2.Financial statements EN'!H59:H60)</f>
        <v>1.81533695232865</v>
      </c>
      <c r="I41" s="470">
        <f ca="1">'2.Financial statements EN'!I49/SUM('2.Financial statements EN'!I59:I60)</f>
        <v>3.4113650632307841</v>
      </c>
      <c r="K41" s="470">
        <f ca="1">'2.Financial statements EN'!K49/SUM('2.Financial statements EN'!K59:K60)</f>
        <v>-11.815854568298716</v>
      </c>
      <c r="L41" s="470">
        <f ca="1">'2.Financial statements EN'!L49/SUM('2.Financial statements EN'!L59:L60)</f>
        <v>-15.13611988319723</v>
      </c>
      <c r="M41" s="470">
        <f ca="1">'2.Financial statements EN'!M49/SUM('2.Financial statements EN'!M59:M60)</f>
        <v>-8.8176085906253405</v>
      </c>
      <c r="N41" s="470">
        <f ca="1">'2.Financial statements EN'!N49/SUM('2.Financial statements EN'!N59:N60)</f>
        <v>1.0400046635550813</v>
      </c>
      <c r="O41" s="470">
        <f ca="1">'2.Financial statements EN'!O49/SUM('2.Financial statements EN'!O59:O60)</f>
        <v>3.5309879424564228</v>
      </c>
    </row>
    <row r="42" spans="1:15" s="336" customFormat="1" ht="12.75" x14ac:dyDescent="0.2">
      <c r="A42" s="444"/>
      <c r="B42" s="444"/>
      <c r="C42" s="444"/>
      <c r="D42" s="472"/>
      <c r="E42" s="472"/>
      <c r="F42" s="472"/>
      <c r="G42" s="472"/>
      <c r="H42" s="472"/>
      <c r="I42" s="472"/>
      <c r="K42" s="472"/>
      <c r="L42" s="472"/>
      <c r="M42" s="472"/>
      <c r="N42" s="472"/>
      <c r="O42" s="472"/>
    </row>
    <row r="43" spans="1:15" s="336" customFormat="1" ht="12.75" x14ac:dyDescent="0.2">
      <c r="A43" s="444"/>
      <c r="B43" s="444"/>
      <c r="C43" s="444"/>
      <c r="D43" s="472"/>
      <c r="E43" s="472"/>
      <c r="F43" s="472"/>
      <c r="G43" s="472"/>
      <c r="H43" s="472"/>
      <c r="I43" s="472"/>
      <c r="K43" s="472"/>
      <c r="L43" s="472"/>
      <c r="M43" s="472"/>
      <c r="N43" s="472"/>
      <c r="O43" s="472"/>
    </row>
    <row r="44" spans="1:15" s="336" customFormat="1" ht="12.75" x14ac:dyDescent="0.2">
      <c r="A44" s="444"/>
      <c r="B44" s="444" t="s">
        <v>592</v>
      </c>
      <c r="C44" s="444"/>
      <c r="D44" s="472"/>
      <c r="E44" s="472"/>
      <c r="F44" s="472"/>
      <c r="G44" s="472"/>
      <c r="H44" s="472"/>
      <c r="I44" s="472"/>
      <c r="K44" s="472"/>
      <c r="L44" s="472"/>
      <c r="M44" s="472"/>
      <c r="N44" s="472"/>
      <c r="O44" s="472"/>
    </row>
    <row r="45" spans="1:15" s="336" customFormat="1" ht="12.75" x14ac:dyDescent="0.2">
      <c r="A45" s="444"/>
      <c r="B45" s="446" t="s">
        <v>593</v>
      </c>
      <c r="C45" s="444"/>
      <c r="D45" s="470">
        <f>SUM('2.Financial statements EN'!D48)/SUM('2.Financial statements EN'!D59:D60)</f>
        <v>1.0400582665695557</v>
      </c>
      <c r="E45" s="470">
        <f>SUM('2.Financial statements EN'!E48)/SUM('2.Financial statements EN'!E59:E60)</f>
        <v>1.5631774709022157</v>
      </c>
      <c r="F45" s="470">
        <f>SUM('2.Financial statements EN'!F48)/SUM('2.Financial statements EN'!F59:F60)</f>
        <v>1.3393119674744047</v>
      </c>
      <c r="G45" s="470">
        <f>SUM('2.Financial statements EN'!G48)/SUM('2.Financial statements EN'!G59:G60)</f>
        <v>1.6746846699098183</v>
      </c>
      <c r="H45" s="470">
        <f>SUM('2.Financial statements EN'!H48)/SUM('2.Financial statements EN'!H59:H60)</f>
        <v>1.5799084419914686</v>
      </c>
      <c r="I45" s="470">
        <f>SUM('2.Financial statements EN'!I48)/SUM('2.Financial statements EN'!I59:I60)</f>
        <v>1.5055404764797709</v>
      </c>
      <c r="K45" s="470">
        <f>SUM('2.Financial statements EN'!K48)/SUM('2.Financial statements EN'!K59:K60)</f>
        <v>1.457772193647179</v>
      </c>
      <c r="L45" s="470">
        <f>SUM('2.Financial statements EN'!L48)/SUM('2.Financial statements EN'!L59:L60)</f>
        <v>1.5374425219691401</v>
      </c>
      <c r="M45" s="470">
        <f>SUM('2.Financial statements EN'!M48)/SUM('2.Financial statements EN'!M59:M60)</f>
        <v>1.5689344329005148</v>
      </c>
      <c r="N45" s="470">
        <f>SUM('2.Financial statements EN'!N48)/SUM('2.Financial statements EN'!N59:N60)</f>
        <v>1.5387727402368352</v>
      </c>
      <c r="O45" s="470">
        <f>SUM('2.Financial statements EN'!O48)/SUM('2.Financial statements EN'!O59:O60)</f>
        <v>1.3605319147119921</v>
      </c>
    </row>
    <row r="46" spans="1:15" s="336" customFormat="1" ht="12.75" x14ac:dyDescent="0.2">
      <c r="A46" s="444"/>
      <c r="B46" s="444"/>
      <c r="C46" s="444"/>
      <c r="D46" s="472"/>
      <c r="E46" s="472"/>
      <c r="F46" s="472"/>
      <c r="G46" s="472"/>
      <c r="H46" s="472"/>
      <c r="I46" s="472"/>
      <c r="K46" s="472"/>
      <c r="L46" s="472"/>
      <c r="M46" s="472"/>
      <c r="N46" s="472"/>
      <c r="O46" s="472"/>
    </row>
    <row r="47" spans="1:15" s="336" customFormat="1" ht="12.75" x14ac:dyDescent="0.2">
      <c r="A47" s="444"/>
      <c r="B47" s="444" t="s">
        <v>594</v>
      </c>
      <c r="C47" s="444"/>
      <c r="D47" s="472"/>
      <c r="E47" s="472"/>
      <c r="F47" s="472"/>
      <c r="G47" s="472"/>
      <c r="H47" s="472"/>
      <c r="I47" s="472"/>
      <c r="K47" s="472"/>
      <c r="L47" s="472"/>
      <c r="M47" s="472"/>
      <c r="N47" s="472"/>
      <c r="O47" s="472"/>
    </row>
    <row r="48" spans="1:15" s="336" customFormat="1" ht="12.75" x14ac:dyDescent="0.2">
      <c r="A48" s="444"/>
      <c r="B48" s="446" t="s">
        <v>595</v>
      </c>
      <c r="C48" s="444"/>
      <c r="D48" s="470">
        <f ca="1">'2.Financial statements EN'!D57/'2.Financial statements EN'!D58</f>
        <v>0</v>
      </c>
      <c r="E48" s="470">
        <f ca="1">'2.Financial statements EN'!E57/'2.Financial statements EN'!E58</f>
        <v>0</v>
      </c>
      <c r="F48" s="470">
        <f ca="1">'2.Financial statements EN'!F57/'2.Financial statements EN'!F58</f>
        <v>0</v>
      </c>
      <c r="G48" s="470">
        <f ca="1">'2.Financial statements EN'!G57/'2.Financial statements EN'!G58</f>
        <v>0</v>
      </c>
      <c r="H48" s="470">
        <f ca="1">'2.Financial statements EN'!H57/'2.Financial statements EN'!H58</f>
        <v>0</v>
      </c>
      <c r="I48" s="470">
        <f ca="1">'2.Financial statements EN'!I57/'2.Financial statements EN'!I58</f>
        <v>0</v>
      </c>
      <c r="K48" s="470">
        <f ca="1">'2.Financial statements EN'!K57/'2.Financial statements EN'!K58</f>
        <v>0</v>
      </c>
      <c r="L48" s="470">
        <f ca="1">'2.Financial statements EN'!L57/'2.Financial statements EN'!L58</f>
        <v>0</v>
      </c>
      <c r="M48" s="470">
        <f ca="1">'2.Financial statements EN'!M57/'2.Financial statements EN'!M58</f>
        <v>0</v>
      </c>
      <c r="N48" s="470">
        <f ca="1">'2.Financial statements EN'!N57/'2.Financial statements EN'!N58</f>
        <v>0</v>
      </c>
      <c r="O48" s="470">
        <f ca="1">'2.Financial statements EN'!O57/'2.Financial statements EN'!O58</f>
        <v>0</v>
      </c>
    </row>
    <row r="49" spans="1:15" s="336" customFormat="1" ht="12.75" x14ac:dyDescent="0.2">
      <c r="A49" s="444"/>
      <c r="B49" s="444"/>
      <c r="C49" s="444"/>
      <c r="D49" s="472"/>
      <c r="E49" s="472"/>
      <c r="F49" s="472"/>
      <c r="G49" s="472"/>
      <c r="H49" s="472"/>
      <c r="I49" s="472"/>
      <c r="K49" s="472"/>
      <c r="L49" s="472"/>
      <c r="M49" s="472"/>
      <c r="N49" s="472"/>
      <c r="O49" s="472"/>
    </row>
    <row r="50" spans="1:15" s="336" customFormat="1" ht="12.75" x14ac:dyDescent="0.2">
      <c r="A50" s="444"/>
      <c r="B50" s="444" t="s">
        <v>596</v>
      </c>
      <c r="C50" s="444"/>
      <c r="D50" s="472"/>
      <c r="E50" s="472"/>
      <c r="F50" s="472"/>
      <c r="G50" s="472"/>
      <c r="H50" s="472"/>
      <c r="I50" s="472"/>
      <c r="K50" s="472"/>
      <c r="L50" s="472"/>
      <c r="M50" s="472"/>
      <c r="N50" s="472"/>
      <c r="O50" s="472"/>
    </row>
    <row r="51" spans="1:15" s="336" customFormat="1" ht="13.5" thickBot="1" x14ac:dyDescent="0.25">
      <c r="A51" s="447"/>
      <c r="B51" s="448" t="s">
        <v>597</v>
      </c>
      <c r="C51" s="447"/>
      <c r="D51" s="473">
        <f ca="1">('2.Financial statements EN'!D58-'2.Financial statements EN'!D46)/'2.Financial statements EN'!D51</f>
        <v>1.0911868234043967</v>
      </c>
      <c r="E51" s="473">
        <f ca="1">('2.Financial statements EN'!E58-'2.Financial statements EN'!E46)/'2.Financial statements EN'!E51</f>
        <v>1.0757466266766575</v>
      </c>
      <c r="F51" s="473">
        <f ca="1">('2.Financial statements EN'!F58-'2.Financial statements EN'!F46)/'2.Financial statements EN'!F51</f>
        <v>1.0735715632544884</v>
      </c>
      <c r="G51" s="473">
        <f ca="1">('2.Financial statements EN'!G58-'2.Financial statements EN'!G46)/'2.Financial statements EN'!G51</f>
        <v>3.2410853355823885</v>
      </c>
      <c r="H51" s="473">
        <f ca="1">('2.Financial statements EN'!H58-'2.Financial statements EN'!H46)/'2.Financial statements EN'!H51</f>
        <v>0.70547047890179215</v>
      </c>
      <c r="I51" s="473">
        <f ca="1">('2.Financial statements EN'!I58-'2.Financial statements EN'!I46)/'2.Financial statements EN'!I51</f>
        <v>0.79662005057374607</v>
      </c>
      <c r="K51" s="473">
        <f ca="1">('2.Financial statements EN'!K58-'2.Financial statements EN'!K46)/'2.Financial statements EN'!K51</f>
        <v>1.0965429665289412</v>
      </c>
      <c r="L51" s="473">
        <f ca="1">('2.Financial statements EN'!L58-'2.Financial statements EN'!L46)/'2.Financial statements EN'!L51</f>
        <v>1.0735365634051401</v>
      </c>
      <c r="M51" s="473">
        <f ca="1">('2.Financial statements EN'!M58-'2.Financial statements EN'!M46)/'2.Financial statements EN'!M51</f>
        <v>1.1379562632063283</v>
      </c>
      <c r="N51" s="473">
        <f ca="1">('2.Financial statements EN'!N58-'2.Financial statements EN'!N46)/'2.Financial statements EN'!N51</f>
        <v>0.61221934140978307</v>
      </c>
      <c r="O51" s="473">
        <f ca="1">('2.Financial statements EN'!O58-'2.Financial statements EN'!O46)/'2.Financial statements EN'!O51</f>
        <v>0.79556456291708133</v>
      </c>
    </row>
    <row r="52" spans="1:15" s="336" customFormat="1" ht="12.75" x14ac:dyDescent="0.2"/>
    <row r="53" spans="1:15" s="336" customFormat="1" ht="12.75" x14ac:dyDescent="0.2"/>
    <row r="54" spans="1:15" hidden="1" outlineLevel="1" x14ac:dyDescent="0.2"/>
    <row r="55" spans="1:15" hidden="1" outlineLevel="1" x14ac:dyDescent="0.2"/>
    <row r="56" spans="1:15" hidden="1" outlineLevel="1" x14ac:dyDescent="0.2">
      <c r="A56" s="450"/>
      <c r="B56" s="451"/>
      <c r="C56" s="450"/>
      <c r="D56" s="451" t="s">
        <v>598</v>
      </c>
      <c r="E56" s="450"/>
      <c r="F56" s="450"/>
    </row>
    <row r="57" spans="1:15" hidden="1" outlineLevel="1" x14ac:dyDescent="0.2">
      <c r="A57" s="450"/>
      <c r="B57" s="451"/>
      <c r="C57" s="450"/>
      <c r="D57" s="452" t="s">
        <v>599</v>
      </c>
      <c r="E57" s="450"/>
      <c r="F57" s="450"/>
    </row>
    <row r="58" spans="1:15" hidden="1" outlineLevel="1" x14ac:dyDescent="0.2">
      <c r="A58" s="450"/>
      <c r="B58" s="451"/>
      <c r="C58" s="450"/>
      <c r="D58" s="453"/>
      <c r="E58" s="450"/>
      <c r="F58" s="450"/>
    </row>
    <row r="59" spans="1:15" hidden="1" outlineLevel="1" x14ac:dyDescent="0.2">
      <c r="A59" s="450"/>
      <c r="B59" s="451"/>
      <c r="C59" s="450"/>
      <c r="D59" s="451"/>
      <c r="E59" s="450"/>
      <c r="F59" s="450"/>
    </row>
    <row r="60" spans="1:15" hidden="1" outlineLevel="1" x14ac:dyDescent="0.2">
      <c r="A60" s="450"/>
      <c r="B60" s="451"/>
      <c r="C60" s="450"/>
      <c r="D60" s="451"/>
      <c r="E60" s="450"/>
      <c r="F60" s="450"/>
    </row>
    <row r="61" spans="1:15" hidden="1" outlineLevel="1" x14ac:dyDescent="0.2">
      <c r="A61" s="450"/>
      <c r="B61" s="451"/>
      <c r="C61" s="450"/>
      <c r="D61" s="451"/>
      <c r="E61" s="450"/>
      <c r="F61" s="450"/>
    </row>
    <row r="62" spans="1:15" hidden="1" outlineLevel="1" x14ac:dyDescent="0.2">
      <c r="A62" s="450"/>
      <c r="B62" s="451"/>
      <c r="C62" s="450"/>
      <c r="D62" s="451" t="s">
        <v>600</v>
      </c>
      <c r="E62" s="450"/>
      <c r="F62" s="450"/>
    </row>
    <row r="63" spans="1:15" hidden="1" outlineLevel="1" x14ac:dyDescent="0.2">
      <c r="A63" s="450"/>
      <c r="B63" s="451"/>
      <c r="C63" s="450"/>
      <c r="D63" s="451" t="s">
        <v>601</v>
      </c>
      <c r="E63" s="450"/>
      <c r="F63" s="450"/>
    </row>
    <row r="64" spans="1:15" hidden="1" outlineLevel="1" x14ac:dyDescent="0.2">
      <c r="A64" s="450"/>
      <c r="B64" s="451"/>
      <c r="C64" s="450"/>
      <c r="D64" s="453"/>
      <c r="E64" s="450"/>
      <c r="F64" s="450"/>
    </row>
    <row r="65" spans="1:9" hidden="1" outlineLevel="1" x14ac:dyDescent="0.2">
      <c r="A65" s="450"/>
      <c r="B65" s="451"/>
      <c r="C65" s="450"/>
      <c r="D65" s="451"/>
      <c r="E65" s="450"/>
      <c r="F65" s="450"/>
    </row>
    <row r="66" spans="1:9" hidden="1" outlineLevel="1" x14ac:dyDescent="0.2">
      <c r="A66" s="450"/>
      <c r="B66" s="451"/>
      <c r="C66" s="450"/>
      <c r="D66" s="451"/>
      <c r="E66" s="450"/>
      <c r="F66" s="450"/>
    </row>
    <row r="67" spans="1:9" hidden="1" outlineLevel="1" x14ac:dyDescent="0.2">
      <c r="A67" s="450"/>
      <c r="B67" s="451"/>
      <c r="C67" s="450"/>
      <c r="D67" s="451" t="s">
        <v>602</v>
      </c>
      <c r="E67" s="450"/>
      <c r="F67" s="450"/>
    </row>
    <row r="68" spans="1:9" hidden="1" outlineLevel="1" x14ac:dyDescent="0.2">
      <c r="A68" s="450"/>
      <c r="B68" s="451"/>
      <c r="C68" s="450"/>
      <c r="D68" s="452" t="s">
        <v>603</v>
      </c>
      <c r="E68" s="450"/>
      <c r="F68" s="450"/>
    </row>
    <row r="69" spans="1:9" hidden="1" outlineLevel="1" x14ac:dyDescent="0.2">
      <c r="A69" s="450"/>
      <c r="B69" s="451"/>
      <c r="C69" s="450"/>
      <c r="D69" s="453"/>
      <c r="E69" s="450"/>
      <c r="F69" s="450"/>
    </row>
    <row r="70" spans="1:9" hidden="1" outlineLevel="1" x14ac:dyDescent="0.2">
      <c r="A70" s="450"/>
      <c r="B70" s="451"/>
      <c r="C70" s="450"/>
      <c r="D70" s="450"/>
      <c r="E70" s="450"/>
      <c r="F70" s="450"/>
    </row>
    <row r="71" spans="1:9" hidden="1" outlineLevel="1" x14ac:dyDescent="0.2">
      <c r="A71" s="450"/>
      <c r="B71" s="451"/>
      <c r="C71" s="450"/>
      <c r="D71" s="450"/>
      <c r="E71" s="450"/>
      <c r="F71" s="450"/>
    </row>
    <row r="72" spans="1:9" hidden="1" outlineLevel="1" x14ac:dyDescent="0.2">
      <c r="A72" s="450"/>
      <c r="B72" s="420"/>
      <c r="C72" s="420"/>
      <c r="D72" s="420"/>
      <c r="E72" s="420"/>
      <c r="F72" s="420"/>
      <c r="G72" s="420"/>
      <c r="H72" s="420"/>
      <c r="I72" s="420"/>
    </row>
    <row r="73" spans="1:9" collapsed="1" x14ac:dyDescent="0.2">
      <c r="A73" s="450"/>
      <c r="B73" s="420"/>
      <c r="C73" s="420"/>
      <c r="D73" s="420"/>
      <c r="E73" s="420"/>
      <c r="F73" s="420"/>
      <c r="G73" s="420"/>
      <c r="H73" s="420"/>
      <c r="I73" s="420"/>
    </row>
    <row r="74" spans="1:9" x14ac:dyDescent="0.2">
      <c r="A74" s="450"/>
      <c r="B74" s="454" t="s">
        <v>604</v>
      </c>
      <c r="C74" s="450"/>
      <c r="D74" s="420"/>
      <c r="E74" s="420"/>
      <c r="F74" s="420"/>
      <c r="G74" s="420"/>
      <c r="H74" s="420"/>
      <c r="I74" s="420"/>
    </row>
    <row r="75" spans="1:9" x14ac:dyDescent="0.2">
      <c r="A75" s="450"/>
      <c r="B75" s="451"/>
      <c r="C75" s="450"/>
      <c r="D75" s="420"/>
      <c r="E75" s="420"/>
      <c r="F75" s="420"/>
      <c r="G75" s="420"/>
      <c r="H75" s="420"/>
      <c r="I75" s="420"/>
    </row>
    <row r="76" spans="1:9" x14ac:dyDescent="0.2">
      <c r="A76" s="450"/>
      <c r="B76" s="452" t="s">
        <v>605</v>
      </c>
      <c r="C76" s="479" t="s">
        <v>686</v>
      </c>
      <c r="D76" s="420"/>
      <c r="E76" s="420"/>
      <c r="F76" s="420"/>
      <c r="G76" s="420"/>
      <c r="H76" s="420"/>
      <c r="I76" s="420"/>
    </row>
    <row r="77" spans="1:9" x14ac:dyDescent="0.2">
      <c r="A77" s="450"/>
      <c r="B77" s="451"/>
      <c r="C77" s="450"/>
      <c r="D77" s="420"/>
      <c r="E77" s="420"/>
      <c r="F77" s="420"/>
      <c r="G77" s="420"/>
      <c r="H77" s="420"/>
      <c r="I77" s="420"/>
    </row>
    <row r="78" spans="1:9" x14ac:dyDescent="0.2">
      <c r="A78" s="450"/>
      <c r="B78" s="420"/>
      <c r="C78" s="420"/>
      <c r="D78" s="420"/>
      <c r="E78" s="420"/>
      <c r="F78" s="420"/>
      <c r="G78" s="420"/>
      <c r="H78" s="420"/>
      <c r="I78" s="420"/>
    </row>
    <row r="79" spans="1:9" s="336" customFormat="1" ht="12.75" x14ac:dyDescent="0.2"/>
  </sheetData>
  <printOptions horizontalCentered="1"/>
  <pageMargins left="0.78740157480314965" right="0.78740157480314965" top="0.86614173228346458" bottom="0.98425196850393704" header="0.51181102362204722" footer="0.51181102362204722"/>
  <pageSetup paperSize="9" scale="54" orientation="landscape" horizontalDpi="360" verticalDpi="360" r:id="rId1"/>
  <headerFooter alignWithMargins="0">
    <oddHeader>&amp;L&amp;A</oddHeader>
    <oddFooter>&amp;C&amp;F&amp;R&amp;P</oddFooter>
  </headerFooter>
  <rowBreaks count="1" manualBreakCount="1">
    <brk id="71"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3:BO22"/>
  <sheetViews>
    <sheetView showGridLines="0" workbookViewId="0">
      <selection activeCell="B19" sqref="B19"/>
    </sheetView>
  </sheetViews>
  <sheetFormatPr baseColWidth="10" defaultRowHeight="12.75" outlineLevelCol="1" x14ac:dyDescent="0.2"/>
  <cols>
    <col min="2" max="2" width="35.42578125" customWidth="1"/>
    <col min="16" max="27" width="0" hidden="1" customWidth="1" outlineLevel="1"/>
    <col min="28" max="28" width="10.85546875" collapsed="1"/>
    <col min="29" max="40" width="0" hidden="1" customWidth="1" outlineLevel="1"/>
    <col min="41" max="41" width="10.85546875" collapsed="1"/>
    <col min="42" max="53" width="0" hidden="1" customWidth="1" outlineLevel="1"/>
    <col min="54" max="54" width="10.85546875" collapsed="1"/>
    <col min="55" max="66" width="0" hidden="1" customWidth="1" outlineLevel="1"/>
    <col min="67" max="67" width="10.85546875" collapsed="1"/>
  </cols>
  <sheetData>
    <row r="3" spans="2:67" x14ac:dyDescent="0.2">
      <c r="C3" s="469" t="s">
        <v>660</v>
      </c>
      <c r="G3" s="474" t="s">
        <v>662</v>
      </c>
    </row>
    <row r="6" spans="2:67" ht="26.25" thickBot="1" x14ac:dyDescent="0.25">
      <c r="C6" s="783" t="str">
        <f>+CONCATENATE('Données de base'!$C$12," - ",'Données de base'!$C$13)</f>
        <v>Année 1 - 2017</v>
      </c>
      <c r="D6" s="784"/>
      <c r="E6" s="784"/>
      <c r="F6" s="784"/>
      <c r="G6" s="784"/>
      <c r="H6" s="784"/>
      <c r="I6" s="784"/>
      <c r="J6" s="784"/>
      <c r="K6" s="784"/>
      <c r="L6" s="784"/>
      <c r="M6" s="784"/>
      <c r="N6" s="828"/>
      <c r="O6" s="465" t="str">
        <f>+CONCATENATE("TOTAL - ",'Données de base'!$C$13)</f>
        <v>TOTAL - 2017</v>
      </c>
      <c r="P6" s="783" t="str">
        <f>+CONCATENATE('Données de base'!$E$12," - ",'Données de base'!$E$13)</f>
        <v>Année 2 - 2018</v>
      </c>
      <c r="Q6" s="784"/>
      <c r="R6" s="784"/>
      <c r="S6" s="784"/>
      <c r="T6" s="784"/>
      <c r="U6" s="784"/>
      <c r="V6" s="784"/>
      <c r="W6" s="784"/>
      <c r="X6" s="784"/>
      <c r="Y6" s="784"/>
      <c r="Z6" s="784"/>
      <c r="AA6" s="828"/>
      <c r="AB6" s="465" t="str">
        <f>+CONCATENATE("TOTAL - ",'Données de base'!$E$13)</f>
        <v>TOTAL - 2018</v>
      </c>
      <c r="AC6" s="783" t="str">
        <f>+CONCATENATE('Données de base'!$G$12," - ",'Données de base'!$G$13)</f>
        <v>Année 3 - 2019</v>
      </c>
      <c r="AD6" s="784"/>
      <c r="AE6" s="784"/>
      <c r="AF6" s="784"/>
      <c r="AG6" s="784"/>
      <c r="AH6" s="784"/>
      <c r="AI6" s="784"/>
      <c r="AJ6" s="784"/>
      <c r="AK6" s="784"/>
      <c r="AL6" s="784"/>
      <c r="AM6" s="784"/>
      <c r="AN6" s="828"/>
      <c r="AO6" s="465" t="str">
        <f>+CONCATENATE("TOTAL - ",'Données de base'!$G$13)</f>
        <v>TOTAL - 2019</v>
      </c>
      <c r="AP6" s="783" t="str">
        <f>+CONCATENATE('Données de base'!$I$12," - ",'Données de base'!$I$13)</f>
        <v>Année 4 - 2020</v>
      </c>
      <c r="AQ6" s="784"/>
      <c r="AR6" s="784"/>
      <c r="AS6" s="784"/>
      <c r="AT6" s="784"/>
      <c r="AU6" s="784"/>
      <c r="AV6" s="784"/>
      <c r="AW6" s="784"/>
      <c r="AX6" s="784"/>
      <c r="AY6" s="784"/>
      <c r="AZ6" s="784"/>
      <c r="BA6" s="828"/>
      <c r="BB6" s="465" t="str">
        <f>+CONCATENATE("TOTAL - ",'Données de base'!$I$13)</f>
        <v>TOTAL - 2020</v>
      </c>
      <c r="BC6" s="783" t="str">
        <f>+CONCATENATE('Données de base'!$K$12," - ",'Données de base'!$K$13)</f>
        <v>Année 5 - 2021</v>
      </c>
      <c r="BD6" s="784"/>
      <c r="BE6" s="784"/>
      <c r="BF6" s="784"/>
      <c r="BG6" s="784"/>
      <c r="BH6" s="784"/>
      <c r="BI6" s="784"/>
      <c r="BJ6" s="784"/>
      <c r="BK6" s="784"/>
      <c r="BL6" s="784"/>
      <c r="BM6" s="784"/>
      <c r="BN6" s="828"/>
      <c r="BO6" s="465" t="str">
        <f>+CONCATENATE("TOTAL - ",'Données de base'!$K$13)</f>
        <v>TOTAL - 2021</v>
      </c>
    </row>
    <row r="7" spans="2:67" ht="14.25" thickTop="1" thickBot="1" x14ac:dyDescent="0.25">
      <c r="C7" s="267" t="str">
        <f>+CONCATENATE("1/",'Données de base'!$C$13)</f>
        <v>1/2017</v>
      </c>
      <c r="D7" s="267" t="str">
        <f>+CONCATENATE("2/",'Données de base'!$C$13)</f>
        <v>2/2017</v>
      </c>
      <c r="E7" s="267" t="str">
        <f>+CONCATENATE("3/",'Données de base'!$C$13)</f>
        <v>3/2017</v>
      </c>
      <c r="F7" s="267" t="str">
        <f>+CONCATENATE("4/",'Données de base'!$C$13)</f>
        <v>4/2017</v>
      </c>
      <c r="G7" s="267" t="str">
        <f>+CONCATENATE("5/",'Données de base'!$C$13)</f>
        <v>5/2017</v>
      </c>
      <c r="H7" s="267" t="str">
        <f>+CONCATENATE("6/",'Données de base'!$C$13)</f>
        <v>6/2017</v>
      </c>
      <c r="I7" s="267" t="str">
        <f>+CONCATENATE("7/",'Données de base'!$C$13)</f>
        <v>7/2017</v>
      </c>
      <c r="J7" s="267" t="str">
        <f>+CONCATENATE("8/",'Données de base'!$C$13)</f>
        <v>8/2017</v>
      </c>
      <c r="K7" s="267" t="str">
        <f>+CONCATENATE("9/",'Données de base'!$C$13)</f>
        <v>9/2017</v>
      </c>
      <c r="L7" s="267" t="str">
        <f>+CONCATENATE("10/",'Données de base'!$C$13)</f>
        <v>10/2017</v>
      </c>
      <c r="M7" s="267" t="str">
        <f>+CONCATENATE("11/",'Données de base'!$C$13)</f>
        <v>11/2017</v>
      </c>
      <c r="N7" s="267" t="str">
        <f>+CONCATENATE("12/",'Données de base'!$C$13)</f>
        <v>12/2017</v>
      </c>
      <c r="O7" s="455" t="str">
        <f>'Données de base'!$C$14</f>
        <v>6 mois</v>
      </c>
      <c r="P7" s="267" t="str">
        <f>+CONCATENATE("1/",'Données de base'!$E$13)</f>
        <v>1/2018</v>
      </c>
      <c r="Q7" s="267" t="str">
        <f>+CONCATENATE("2/",'Données de base'!$E$13)</f>
        <v>2/2018</v>
      </c>
      <c r="R7" s="267" t="str">
        <f>+CONCATENATE("3/",'Données de base'!$E$13)</f>
        <v>3/2018</v>
      </c>
      <c r="S7" s="267" t="str">
        <f>+CONCATENATE("4/",'Données de base'!$E$13)</f>
        <v>4/2018</v>
      </c>
      <c r="T7" s="267" t="str">
        <f>+CONCATENATE("5/",'Données de base'!$E$13)</f>
        <v>5/2018</v>
      </c>
      <c r="U7" s="267" t="str">
        <f>+CONCATENATE("6/",'Données de base'!$E$13)</f>
        <v>6/2018</v>
      </c>
      <c r="V7" s="267" t="str">
        <f>+CONCATENATE("7/",'Données de base'!$E$13)</f>
        <v>7/2018</v>
      </c>
      <c r="W7" s="267" t="str">
        <f>+CONCATENATE("8/",'Données de base'!$E$13)</f>
        <v>8/2018</v>
      </c>
      <c r="X7" s="267" t="str">
        <f>+CONCATENATE("9/",'Données de base'!$E$13)</f>
        <v>9/2018</v>
      </c>
      <c r="Y7" s="267" t="str">
        <f>+CONCATENATE("10/",'Données de base'!$E$13)</f>
        <v>10/2018</v>
      </c>
      <c r="Z7" s="267" t="str">
        <f>+CONCATENATE("11/",'Données de base'!$E$13)</f>
        <v>11/2018</v>
      </c>
      <c r="AA7" s="267" t="str">
        <f>+CONCATENATE("12/",'Données de base'!$E$13)</f>
        <v>12/2018</v>
      </c>
      <c r="AB7" s="455" t="str">
        <f>'Données de base'!$E$14</f>
        <v>12 mois</v>
      </c>
      <c r="AC7" s="267" t="str">
        <f>+CONCATENATE("1/",'Données de base'!$G$13)</f>
        <v>1/2019</v>
      </c>
      <c r="AD7" s="267" t="str">
        <f>+CONCATENATE("2/",'Données de base'!$G$13)</f>
        <v>2/2019</v>
      </c>
      <c r="AE7" s="267" t="str">
        <f>+CONCATENATE("3/",'Données de base'!$G$13)</f>
        <v>3/2019</v>
      </c>
      <c r="AF7" s="267" t="str">
        <f>+CONCATENATE("4/",'Données de base'!$G$13)</f>
        <v>4/2019</v>
      </c>
      <c r="AG7" s="267" t="str">
        <f>+CONCATENATE("5/",'Données de base'!$G$13)</f>
        <v>5/2019</v>
      </c>
      <c r="AH7" s="267" t="str">
        <f>+CONCATENATE("6/",'Données de base'!$G$13)</f>
        <v>6/2019</v>
      </c>
      <c r="AI7" s="267" t="str">
        <f>+CONCATENATE("7/",'Données de base'!$G$13)</f>
        <v>7/2019</v>
      </c>
      <c r="AJ7" s="267" t="str">
        <f>+CONCATENATE("8/",'Données de base'!$G$13)</f>
        <v>8/2019</v>
      </c>
      <c r="AK7" s="267" t="str">
        <f>+CONCATENATE("9/",'Données de base'!$G$13)</f>
        <v>9/2019</v>
      </c>
      <c r="AL7" s="267" t="str">
        <f>+CONCATENATE("10/",'Données de base'!$G$13)</f>
        <v>10/2019</v>
      </c>
      <c r="AM7" s="267" t="str">
        <f>+CONCATENATE("11/",'Données de base'!$G$13)</f>
        <v>11/2019</v>
      </c>
      <c r="AN7" s="267" t="str">
        <f>+CONCATENATE("12/",'Données de base'!$G$13)</f>
        <v>12/2019</v>
      </c>
      <c r="AO7" s="455" t="str">
        <f>'Données de base'!$G$14</f>
        <v>12 mois</v>
      </c>
      <c r="AP7" s="267" t="str">
        <f>+CONCATENATE("1/",'Données de base'!$I$13)</f>
        <v>1/2020</v>
      </c>
      <c r="AQ7" s="267" t="str">
        <f>+CONCATENATE("2/",'Données de base'!$I$13)</f>
        <v>2/2020</v>
      </c>
      <c r="AR7" s="267" t="str">
        <f>+CONCATENATE("3/",'Données de base'!$I$13)</f>
        <v>3/2020</v>
      </c>
      <c r="AS7" s="267" t="str">
        <f>+CONCATENATE("4/",'Données de base'!$I$13)</f>
        <v>4/2020</v>
      </c>
      <c r="AT7" s="267" t="str">
        <f>+CONCATENATE("5/",'Données de base'!$I$13)</f>
        <v>5/2020</v>
      </c>
      <c r="AU7" s="267" t="str">
        <f>+CONCATENATE("6/",'Données de base'!$I$13)</f>
        <v>6/2020</v>
      </c>
      <c r="AV7" s="267" t="str">
        <f>+CONCATENATE("7/",'Données de base'!$I$13)</f>
        <v>7/2020</v>
      </c>
      <c r="AW7" s="267" t="str">
        <f>+CONCATENATE("8/",'Données de base'!$I$13)</f>
        <v>8/2020</v>
      </c>
      <c r="AX7" s="267" t="str">
        <f>+CONCATENATE("9/",'Données de base'!$I$13)</f>
        <v>9/2020</v>
      </c>
      <c r="AY7" s="267" t="str">
        <f>+CONCATENATE("10/",'Données de base'!$I$13)</f>
        <v>10/2020</v>
      </c>
      <c r="AZ7" s="267" t="str">
        <f>+CONCATENATE("11/",'Données de base'!$I$13)</f>
        <v>11/2020</v>
      </c>
      <c r="BA7" s="267" t="str">
        <f>+CONCATENATE("12/",'Données de base'!$I$13)</f>
        <v>12/2020</v>
      </c>
      <c r="BB7" s="455" t="str">
        <f>'Données de base'!$I$14</f>
        <v>12 mois</v>
      </c>
      <c r="BC7" s="267" t="str">
        <f>+CONCATENATE("1/",'Données de base'!$K$13)</f>
        <v>1/2021</v>
      </c>
      <c r="BD7" s="267" t="str">
        <f>+CONCATENATE("2/",'Données de base'!$K$13)</f>
        <v>2/2021</v>
      </c>
      <c r="BE7" s="267" t="str">
        <f>+CONCATENATE("3/",'Données de base'!$K$13)</f>
        <v>3/2021</v>
      </c>
      <c r="BF7" s="267" t="str">
        <f>+CONCATENATE("4/",'Données de base'!$K$13)</f>
        <v>4/2021</v>
      </c>
      <c r="BG7" s="267" t="str">
        <f>+CONCATENATE("5/",'Données de base'!$K$13)</f>
        <v>5/2021</v>
      </c>
      <c r="BH7" s="267" t="str">
        <f>+CONCATENATE("6/",'Données de base'!$K$13)</f>
        <v>6/2021</v>
      </c>
      <c r="BI7" s="267" t="str">
        <f>+CONCATENATE("7/",'Données de base'!$K$13)</f>
        <v>7/2021</v>
      </c>
      <c r="BJ7" s="267" t="str">
        <f>+CONCATENATE("8/",'Données de base'!$K$13)</f>
        <v>8/2021</v>
      </c>
      <c r="BK7" s="267" t="str">
        <f>+CONCATENATE("9/",'Données de base'!$K$13)</f>
        <v>9/2021</v>
      </c>
      <c r="BL7" s="267" t="str">
        <f>+CONCATENATE("10/",'Données de base'!$K$13)</f>
        <v>10/2021</v>
      </c>
      <c r="BM7" s="267" t="str">
        <f>+CONCATENATE("11/",'Données de base'!$K$13)</f>
        <v>11/2021</v>
      </c>
      <c r="BN7" s="267" t="str">
        <f>+CONCATENATE("12/",'Données de base'!$K$13)</f>
        <v>12/2021</v>
      </c>
      <c r="BO7" s="455" t="str">
        <f>'Données de base'!$K$14</f>
        <v>12 mois</v>
      </c>
    </row>
    <row r="8" spans="2:67" s="468" customFormat="1" ht="13.5" thickTop="1" x14ac:dyDescent="0.2">
      <c r="B8" s="467" t="s">
        <v>616</v>
      </c>
      <c r="C8" s="42">
        <v>0</v>
      </c>
      <c r="D8" s="24">
        <v>0</v>
      </c>
      <c r="E8" s="24">
        <v>0</v>
      </c>
      <c r="F8" s="24">
        <v>0</v>
      </c>
      <c r="G8" s="24">
        <v>0</v>
      </c>
      <c r="H8" s="24">
        <v>0</v>
      </c>
      <c r="I8" s="24">
        <v>0</v>
      </c>
      <c r="J8" s="24">
        <v>0</v>
      </c>
      <c r="K8" s="24">
        <v>0</v>
      </c>
      <c r="L8" s="24">
        <v>0</v>
      </c>
      <c r="M8" s="24">
        <v>0</v>
      </c>
      <c r="N8" s="24">
        <v>0</v>
      </c>
      <c r="O8" s="24">
        <f t="shared" ref="O8:O20" si="0">SUM(C8:N8)</f>
        <v>0</v>
      </c>
      <c r="P8" s="24">
        <v>0</v>
      </c>
      <c r="Q8" s="24">
        <v>0</v>
      </c>
      <c r="R8" s="24">
        <v>0</v>
      </c>
      <c r="S8" s="24">
        <v>0</v>
      </c>
      <c r="T8" s="24">
        <v>0</v>
      </c>
      <c r="U8" s="24">
        <v>0</v>
      </c>
      <c r="V8" s="24">
        <v>0</v>
      </c>
      <c r="W8" s="24">
        <v>0</v>
      </c>
      <c r="X8" s="24">
        <v>0</v>
      </c>
      <c r="Y8" s="24">
        <v>0</v>
      </c>
      <c r="Z8" s="24">
        <v>0</v>
      </c>
      <c r="AA8" s="24">
        <v>0</v>
      </c>
      <c r="AB8" s="24">
        <f t="shared" ref="AB8:AB20" si="1">SUM(P8:AA8)</f>
        <v>0</v>
      </c>
      <c r="AC8" s="24">
        <v>0</v>
      </c>
      <c r="AD8" s="24">
        <v>0</v>
      </c>
      <c r="AE8" s="24">
        <v>0</v>
      </c>
      <c r="AF8" s="24">
        <v>0</v>
      </c>
      <c r="AG8" s="24">
        <v>0</v>
      </c>
      <c r="AH8" s="24">
        <v>0</v>
      </c>
      <c r="AI8" s="24">
        <v>0</v>
      </c>
      <c r="AJ8" s="24">
        <v>0</v>
      </c>
      <c r="AK8" s="24">
        <v>0</v>
      </c>
      <c r="AL8" s="24">
        <v>0</v>
      </c>
      <c r="AM8" s="24">
        <v>0</v>
      </c>
      <c r="AN8" s="24">
        <v>0</v>
      </c>
      <c r="AO8" s="24">
        <f t="shared" ref="AO8:AO20" si="2">SUM(AC8:AN8)</f>
        <v>0</v>
      </c>
      <c r="AP8" s="24">
        <v>0</v>
      </c>
      <c r="AQ8" s="24">
        <v>0</v>
      </c>
      <c r="AR8" s="24">
        <v>0</v>
      </c>
      <c r="AS8" s="24">
        <v>0</v>
      </c>
      <c r="AT8" s="24">
        <v>0</v>
      </c>
      <c r="AU8" s="24">
        <v>0</v>
      </c>
      <c r="AV8" s="24">
        <v>0</v>
      </c>
      <c r="AW8" s="24">
        <v>0</v>
      </c>
      <c r="AX8" s="24">
        <v>0</v>
      </c>
      <c r="AY8" s="24">
        <v>0</v>
      </c>
      <c r="AZ8" s="24">
        <v>0</v>
      </c>
      <c r="BA8" s="24">
        <v>0</v>
      </c>
      <c r="BB8" s="24">
        <f t="shared" ref="BB8:BB20" si="3">SUM(AP8:BA8)</f>
        <v>0</v>
      </c>
      <c r="BC8" s="24">
        <v>0</v>
      </c>
      <c r="BD8" s="24">
        <v>0</v>
      </c>
      <c r="BE8" s="24">
        <v>0</v>
      </c>
      <c r="BF8" s="24">
        <v>0</v>
      </c>
      <c r="BG8" s="24">
        <v>0</v>
      </c>
      <c r="BH8" s="24">
        <v>0</v>
      </c>
      <c r="BI8" s="24">
        <v>0</v>
      </c>
      <c r="BJ8" s="24">
        <v>0</v>
      </c>
      <c r="BK8" s="24">
        <v>0</v>
      </c>
      <c r="BL8" s="24">
        <v>0</v>
      </c>
      <c r="BM8" s="24">
        <v>0</v>
      </c>
      <c r="BN8" s="24">
        <v>0</v>
      </c>
      <c r="BO8" s="24">
        <f t="shared" ref="BO8:BO20" si="4">SUM(BC8:BN8)</f>
        <v>0</v>
      </c>
    </row>
    <row r="9" spans="2:67" s="468" customFormat="1" x14ac:dyDescent="0.2">
      <c r="B9" s="467" t="s">
        <v>617</v>
      </c>
      <c r="C9" s="42">
        <v>0</v>
      </c>
      <c r="D9" s="24">
        <v>0</v>
      </c>
      <c r="E9" s="24">
        <v>0</v>
      </c>
      <c r="F9" s="24">
        <v>0</v>
      </c>
      <c r="G9" s="24">
        <v>0</v>
      </c>
      <c r="H9" s="24">
        <v>0</v>
      </c>
      <c r="I9" s="24">
        <v>0</v>
      </c>
      <c r="J9" s="24">
        <v>0</v>
      </c>
      <c r="K9" s="24">
        <v>0</v>
      </c>
      <c r="L9" s="24">
        <v>0</v>
      </c>
      <c r="M9" s="24">
        <v>0</v>
      </c>
      <c r="N9" s="24">
        <v>0</v>
      </c>
      <c r="O9" s="24">
        <f t="shared" si="0"/>
        <v>0</v>
      </c>
      <c r="P9" s="24">
        <v>0</v>
      </c>
      <c r="Q9" s="24">
        <v>0</v>
      </c>
      <c r="R9" s="24">
        <v>0</v>
      </c>
      <c r="S9" s="24">
        <v>0</v>
      </c>
      <c r="T9" s="24">
        <v>0</v>
      </c>
      <c r="U9" s="24">
        <v>0</v>
      </c>
      <c r="V9" s="24">
        <v>0</v>
      </c>
      <c r="W9" s="24">
        <v>0</v>
      </c>
      <c r="X9" s="24">
        <v>0</v>
      </c>
      <c r="Y9" s="24">
        <v>0</v>
      </c>
      <c r="Z9" s="24">
        <v>0</v>
      </c>
      <c r="AA9" s="24">
        <v>0</v>
      </c>
      <c r="AB9" s="24">
        <f t="shared" si="1"/>
        <v>0</v>
      </c>
      <c r="AC9" s="24">
        <v>0</v>
      </c>
      <c r="AD9" s="24">
        <v>0</v>
      </c>
      <c r="AE9" s="24">
        <v>0</v>
      </c>
      <c r="AF9" s="24">
        <v>0</v>
      </c>
      <c r="AG9" s="24">
        <v>0</v>
      </c>
      <c r="AH9" s="24">
        <v>0</v>
      </c>
      <c r="AI9" s="24">
        <v>0</v>
      </c>
      <c r="AJ9" s="24">
        <v>0</v>
      </c>
      <c r="AK9" s="24">
        <v>0</v>
      </c>
      <c r="AL9" s="24">
        <v>0</v>
      </c>
      <c r="AM9" s="24">
        <v>0</v>
      </c>
      <c r="AN9" s="24">
        <v>0</v>
      </c>
      <c r="AO9" s="24">
        <f t="shared" si="2"/>
        <v>0</v>
      </c>
      <c r="AP9" s="24">
        <v>0</v>
      </c>
      <c r="AQ9" s="24">
        <v>0</v>
      </c>
      <c r="AR9" s="24">
        <v>0</v>
      </c>
      <c r="AS9" s="24">
        <v>0</v>
      </c>
      <c r="AT9" s="24">
        <v>0</v>
      </c>
      <c r="AU9" s="24">
        <v>0</v>
      </c>
      <c r="AV9" s="24">
        <v>0</v>
      </c>
      <c r="AW9" s="24">
        <v>0</v>
      </c>
      <c r="AX9" s="24">
        <v>0</v>
      </c>
      <c r="AY9" s="24">
        <v>0</v>
      </c>
      <c r="AZ9" s="24">
        <v>0</v>
      </c>
      <c r="BA9" s="24">
        <v>0</v>
      </c>
      <c r="BB9" s="24">
        <f t="shared" si="3"/>
        <v>0</v>
      </c>
      <c r="BC9" s="24">
        <v>0</v>
      </c>
      <c r="BD9" s="24">
        <v>0</v>
      </c>
      <c r="BE9" s="24">
        <v>0</v>
      </c>
      <c r="BF9" s="24">
        <v>0</v>
      </c>
      <c r="BG9" s="24">
        <v>0</v>
      </c>
      <c r="BH9" s="24">
        <v>0</v>
      </c>
      <c r="BI9" s="24">
        <v>0</v>
      </c>
      <c r="BJ9" s="24">
        <v>0</v>
      </c>
      <c r="BK9" s="24">
        <v>0</v>
      </c>
      <c r="BL9" s="24">
        <v>0</v>
      </c>
      <c r="BM9" s="24">
        <v>0</v>
      </c>
      <c r="BN9" s="24">
        <v>0</v>
      </c>
      <c r="BO9" s="24">
        <f t="shared" si="4"/>
        <v>0</v>
      </c>
    </row>
    <row r="10" spans="2:67" s="468" customFormat="1" x14ac:dyDescent="0.2">
      <c r="B10" s="467" t="s">
        <v>618</v>
      </c>
      <c r="C10" s="42">
        <v>0</v>
      </c>
      <c r="D10" s="24">
        <v>0</v>
      </c>
      <c r="E10" s="24">
        <v>0</v>
      </c>
      <c r="F10" s="24">
        <v>0</v>
      </c>
      <c r="G10" s="24">
        <v>0</v>
      </c>
      <c r="H10" s="24">
        <v>0</v>
      </c>
      <c r="I10" s="24">
        <v>0</v>
      </c>
      <c r="J10" s="24">
        <v>0</v>
      </c>
      <c r="K10" s="24">
        <v>0</v>
      </c>
      <c r="L10" s="24">
        <v>0</v>
      </c>
      <c r="M10" s="24">
        <v>0</v>
      </c>
      <c r="N10" s="24">
        <v>0</v>
      </c>
      <c r="O10" s="24">
        <f t="shared" si="0"/>
        <v>0</v>
      </c>
      <c r="P10" s="24">
        <v>0</v>
      </c>
      <c r="Q10" s="24">
        <v>0</v>
      </c>
      <c r="R10" s="24">
        <v>0</v>
      </c>
      <c r="S10" s="24">
        <v>0</v>
      </c>
      <c r="T10" s="24">
        <v>0</v>
      </c>
      <c r="U10" s="24">
        <v>0</v>
      </c>
      <c r="V10" s="24">
        <v>0</v>
      </c>
      <c r="W10" s="24">
        <v>0</v>
      </c>
      <c r="X10" s="24">
        <v>0</v>
      </c>
      <c r="Y10" s="24">
        <v>0</v>
      </c>
      <c r="Z10" s="24">
        <v>0</v>
      </c>
      <c r="AA10" s="24">
        <v>0</v>
      </c>
      <c r="AB10" s="24">
        <f t="shared" si="1"/>
        <v>0</v>
      </c>
      <c r="AC10" s="24">
        <v>0</v>
      </c>
      <c r="AD10" s="24">
        <v>0</v>
      </c>
      <c r="AE10" s="24">
        <v>0</v>
      </c>
      <c r="AF10" s="24">
        <v>0</v>
      </c>
      <c r="AG10" s="24">
        <v>0</v>
      </c>
      <c r="AH10" s="24">
        <v>0</v>
      </c>
      <c r="AI10" s="24">
        <v>0</v>
      </c>
      <c r="AJ10" s="24">
        <v>0</v>
      </c>
      <c r="AK10" s="24">
        <v>0</v>
      </c>
      <c r="AL10" s="24">
        <v>0</v>
      </c>
      <c r="AM10" s="24">
        <v>0</v>
      </c>
      <c r="AN10" s="24">
        <v>0</v>
      </c>
      <c r="AO10" s="24">
        <f t="shared" si="2"/>
        <v>0</v>
      </c>
      <c r="AP10" s="24">
        <v>0</v>
      </c>
      <c r="AQ10" s="24">
        <v>0</v>
      </c>
      <c r="AR10" s="24">
        <v>0</v>
      </c>
      <c r="AS10" s="24">
        <v>0</v>
      </c>
      <c r="AT10" s="24">
        <v>0</v>
      </c>
      <c r="AU10" s="24">
        <v>0</v>
      </c>
      <c r="AV10" s="24">
        <v>0</v>
      </c>
      <c r="AW10" s="24">
        <v>0</v>
      </c>
      <c r="AX10" s="24">
        <v>0</v>
      </c>
      <c r="AY10" s="24">
        <v>0</v>
      </c>
      <c r="AZ10" s="24">
        <v>0</v>
      </c>
      <c r="BA10" s="24">
        <v>0</v>
      </c>
      <c r="BB10" s="24">
        <f t="shared" si="3"/>
        <v>0</v>
      </c>
      <c r="BC10" s="24">
        <v>0</v>
      </c>
      <c r="BD10" s="24">
        <v>0</v>
      </c>
      <c r="BE10" s="24">
        <v>0</v>
      </c>
      <c r="BF10" s="24">
        <v>0</v>
      </c>
      <c r="BG10" s="24">
        <v>0</v>
      </c>
      <c r="BH10" s="24">
        <v>0</v>
      </c>
      <c r="BI10" s="24">
        <v>0</v>
      </c>
      <c r="BJ10" s="24">
        <v>0</v>
      </c>
      <c r="BK10" s="24">
        <v>0</v>
      </c>
      <c r="BL10" s="24">
        <v>0</v>
      </c>
      <c r="BM10" s="24">
        <v>0</v>
      </c>
      <c r="BN10" s="24">
        <v>0</v>
      </c>
      <c r="BO10" s="24">
        <f t="shared" si="4"/>
        <v>0</v>
      </c>
    </row>
    <row r="11" spans="2:67" s="468" customFormat="1" x14ac:dyDescent="0.2">
      <c r="B11" s="467" t="s">
        <v>619</v>
      </c>
      <c r="C11" s="42">
        <v>0</v>
      </c>
      <c r="D11" s="24">
        <v>0</v>
      </c>
      <c r="E11" s="24">
        <v>0</v>
      </c>
      <c r="F11" s="24">
        <v>0</v>
      </c>
      <c r="G11" s="24">
        <v>0</v>
      </c>
      <c r="H11" s="24">
        <v>0</v>
      </c>
      <c r="I11" s="24">
        <v>0</v>
      </c>
      <c r="J11" s="24">
        <v>0</v>
      </c>
      <c r="K11" s="24">
        <v>0</v>
      </c>
      <c r="L11" s="24">
        <v>0</v>
      </c>
      <c r="M11" s="24">
        <v>0</v>
      </c>
      <c r="N11" s="24">
        <v>0</v>
      </c>
      <c r="O11" s="24">
        <f t="shared" si="0"/>
        <v>0</v>
      </c>
      <c r="P11" s="24">
        <v>0</v>
      </c>
      <c r="Q11" s="24">
        <v>0</v>
      </c>
      <c r="R11" s="24">
        <v>0</v>
      </c>
      <c r="S11" s="24">
        <v>0</v>
      </c>
      <c r="T11" s="24">
        <v>0</v>
      </c>
      <c r="U11" s="24">
        <v>0</v>
      </c>
      <c r="V11" s="24">
        <v>0</v>
      </c>
      <c r="W11" s="24">
        <v>0</v>
      </c>
      <c r="X11" s="24">
        <v>0</v>
      </c>
      <c r="Y11" s="24">
        <v>0</v>
      </c>
      <c r="Z11" s="24">
        <v>0</v>
      </c>
      <c r="AA11" s="24">
        <v>0</v>
      </c>
      <c r="AB11" s="24">
        <f t="shared" si="1"/>
        <v>0</v>
      </c>
      <c r="AC11" s="24">
        <v>0</v>
      </c>
      <c r="AD11" s="24">
        <v>0</v>
      </c>
      <c r="AE11" s="24">
        <v>0</v>
      </c>
      <c r="AF11" s="24">
        <v>0</v>
      </c>
      <c r="AG11" s="24">
        <v>0</v>
      </c>
      <c r="AH11" s="24">
        <v>0</v>
      </c>
      <c r="AI11" s="24">
        <v>0</v>
      </c>
      <c r="AJ11" s="24">
        <v>0</v>
      </c>
      <c r="AK11" s="24">
        <v>0</v>
      </c>
      <c r="AL11" s="24">
        <v>0</v>
      </c>
      <c r="AM11" s="24">
        <v>0</v>
      </c>
      <c r="AN11" s="24">
        <v>0</v>
      </c>
      <c r="AO11" s="24">
        <f t="shared" si="2"/>
        <v>0</v>
      </c>
      <c r="AP11" s="24">
        <v>0</v>
      </c>
      <c r="AQ11" s="24">
        <v>0</v>
      </c>
      <c r="AR11" s="24">
        <v>0</v>
      </c>
      <c r="AS11" s="24">
        <v>0</v>
      </c>
      <c r="AT11" s="24">
        <v>0</v>
      </c>
      <c r="AU11" s="24">
        <v>0</v>
      </c>
      <c r="AV11" s="24">
        <v>0</v>
      </c>
      <c r="AW11" s="24">
        <v>0</v>
      </c>
      <c r="AX11" s="24">
        <v>0</v>
      </c>
      <c r="AY11" s="24">
        <v>0</v>
      </c>
      <c r="AZ11" s="24">
        <v>0</v>
      </c>
      <c r="BA11" s="24">
        <v>0</v>
      </c>
      <c r="BB11" s="24">
        <f t="shared" si="3"/>
        <v>0</v>
      </c>
      <c r="BC11" s="24">
        <v>0</v>
      </c>
      <c r="BD11" s="24">
        <v>0</v>
      </c>
      <c r="BE11" s="24">
        <v>0</v>
      </c>
      <c r="BF11" s="24">
        <v>0</v>
      </c>
      <c r="BG11" s="24">
        <v>0</v>
      </c>
      <c r="BH11" s="24">
        <v>0</v>
      </c>
      <c r="BI11" s="24">
        <v>0</v>
      </c>
      <c r="BJ11" s="24">
        <v>0</v>
      </c>
      <c r="BK11" s="24">
        <v>0</v>
      </c>
      <c r="BL11" s="24">
        <v>0</v>
      </c>
      <c r="BM11" s="24">
        <v>0</v>
      </c>
      <c r="BN11" s="24">
        <v>0</v>
      </c>
      <c r="BO11" s="24">
        <f t="shared" si="4"/>
        <v>0</v>
      </c>
    </row>
    <row r="12" spans="2:67" s="468" customFormat="1" x14ac:dyDescent="0.2">
      <c r="B12" s="467" t="s">
        <v>620</v>
      </c>
      <c r="C12" s="42">
        <v>0</v>
      </c>
      <c r="D12" s="24">
        <v>0</v>
      </c>
      <c r="E12" s="24">
        <v>0</v>
      </c>
      <c r="F12" s="24">
        <v>0</v>
      </c>
      <c r="G12" s="24">
        <v>0</v>
      </c>
      <c r="H12" s="24">
        <v>0</v>
      </c>
      <c r="I12" s="24">
        <v>0</v>
      </c>
      <c r="J12" s="24">
        <v>0</v>
      </c>
      <c r="K12" s="24">
        <v>0</v>
      </c>
      <c r="L12" s="24">
        <v>0</v>
      </c>
      <c r="M12" s="24">
        <v>0</v>
      </c>
      <c r="N12" s="24">
        <v>0</v>
      </c>
      <c r="O12" s="24">
        <f t="shared" si="0"/>
        <v>0</v>
      </c>
      <c r="P12" s="24">
        <v>0</v>
      </c>
      <c r="Q12" s="24">
        <v>0</v>
      </c>
      <c r="R12" s="24">
        <v>0</v>
      </c>
      <c r="S12" s="24">
        <v>0</v>
      </c>
      <c r="T12" s="24">
        <v>0</v>
      </c>
      <c r="U12" s="24">
        <v>0</v>
      </c>
      <c r="V12" s="24">
        <v>0</v>
      </c>
      <c r="W12" s="24">
        <v>0</v>
      </c>
      <c r="X12" s="24">
        <v>0</v>
      </c>
      <c r="Y12" s="24">
        <v>0</v>
      </c>
      <c r="Z12" s="24">
        <v>0</v>
      </c>
      <c r="AA12" s="24">
        <v>0</v>
      </c>
      <c r="AB12" s="24">
        <f t="shared" si="1"/>
        <v>0</v>
      </c>
      <c r="AC12" s="24">
        <v>0</v>
      </c>
      <c r="AD12" s="24">
        <v>0</v>
      </c>
      <c r="AE12" s="24">
        <v>0</v>
      </c>
      <c r="AF12" s="24">
        <v>0</v>
      </c>
      <c r="AG12" s="24">
        <v>0</v>
      </c>
      <c r="AH12" s="24">
        <v>0</v>
      </c>
      <c r="AI12" s="24">
        <v>0</v>
      </c>
      <c r="AJ12" s="24">
        <v>0</v>
      </c>
      <c r="AK12" s="24">
        <v>0</v>
      </c>
      <c r="AL12" s="24">
        <v>0</v>
      </c>
      <c r="AM12" s="24">
        <v>0</v>
      </c>
      <c r="AN12" s="24">
        <v>0</v>
      </c>
      <c r="AO12" s="24">
        <f t="shared" si="2"/>
        <v>0</v>
      </c>
      <c r="AP12" s="24">
        <v>0</v>
      </c>
      <c r="AQ12" s="24">
        <v>0</v>
      </c>
      <c r="AR12" s="24">
        <v>0</v>
      </c>
      <c r="AS12" s="24">
        <v>0</v>
      </c>
      <c r="AT12" s="24">
        <v>0</v>
      </c>
      <c r="AU12" s="24">
        <v>0</v>
      </c>
      <c r="AV12" s="24">
        <v>0</v>
      </c>
      <c r="AW12" s="24">
        <v>0</v>
      </c>
      <c r="AX12" s="24">
        <v>0</v>
      </c>
      <c r="AY12" s="24">
        <v>0</v>
      </c>
      <c r="AZ12" s="24">
        <v>0</v>
      </c>
      <c r="BA12" s="24">
        <v>0</v>
      </c>
      <c r="BB12" s="24">
        <f t="shared" si="3"/>
        <v>0</v>
      </c>
      <c r="BC12" s="24">
        <v>0</v>
      </c>
      <c r="BD12" s="24">
        <v>0</v>
      </c>
      <c r="BE12" s="24">
        <v>0</v>
      </c>
      <c r="BF12" s="24">
        <v>0</v>
      </c>
      <c r="BG12" s="24">
        <v>0</v>
      </c>
      <c r="BH12" s="24">
        <v>0</v>
      </c>
      <c r="BI12" s="24">
        <v>0</v>
      </c>
      <c r="BJ12" s="24">
        <v>0</v>
      </c>
      <c r="BK12" s="24">
        <v>0</v>
      </c>
      <c r="BL12" s="24">
        <v>0</v>
      </c>
      <c r="BM12" s="24">
        <v>0</v>
      </c>
      <c r="BN12" s="24">
        <v>0</v>
      </c>
      <c r="BO12" s="24">
        <f t="shared" si="4"/>
        <v>0</v>
      </c>
    </row>
    <row r="13" spans="2:67" s="468" customFormat="1" x14ac:dyDescent="0.2">
      <c r="B13" s="467" t="s">
        <v>621</v>
      </c>
      <c r="C13" s="42">
        <v>0</v>
      </c>
      <c r="D13" s="24">
        <v>0</v>
      </c>
      <c r="E13" s="24">
        <v>0</v>
      </c>
      <c r="F13" s="24">
        <v>0</v>
      </c>
      <c r="G13" s="24">
        <v>0</v>
      </c>
      <c r="H13" s="24">
        <v>0</v>
      </c>
      <c r="I13" s="24">
        <v>0</v>
      </c>
      <c r="J13" s="24">
        <v>0</v>
      </c>
      <c r="K13" s="24">
        <v>0</v>
      </c>
      <c r="L13" s="24">
        <v>0</v>
      </c>
      <c r="M13" s="24">
        <v>0</v>
      </c>
      <c r="N13" s="24">
        <v>0</v>
      </c>
      <c r="O13" s="24">
        <f t="shared" si="0"/>
        <v>0</v>
      </c>
      <c r="P13" s="24">
        <v>0</v>
      </c>
      <c r="Q13" s="24">
        <v>0</v>
      </c>
      <c r="R13" s="24">
        <v>0</v>
      </c>
      <c r="S13" s="24">
        <v>0</v>
      </c>
      <c r="T13" s="24">
        <v>0</v>
      </c>
      <c r="U13" s="24">
        <v>0</v>
      </c>
      <c r="V13" s="24">
        <v>0</v>
      </c>
      <c r="W13" s="24">
        <v>0</v>
      </c>
      <c r="X13" s="24">
        <v>0</v>
      </c>
      <c r="Y13" s="24">
        <v>0</v>
      </c>
      <c r="Z13" s="24">
        <v>0</v>
      </c>
      <c r="AA13" s="24">
        <v>0</v>
      </c>
      <c r="AB13" s="24">
        <f t="shared" si="1"/>
        <v>0</v>
      </c>
      <c r="AC13" s="24">
        <v>0</v>
      </c>
      <c r="AD13" s="24">
        <v>0</v>
      </c>
      <c r="AE13" s="24">
        <v>0</v>
      </c>
      <c r="AF13" s="24">
        <v>0</v>
      </c>
      <c r="AG13" s="24">
        <v>0</v>
      </c>
      <c r="AH13" s="24">
        <v>0</v>
      </c>
      <c r="AI13" s="24">
        <v>0</v>
      </c>
      <c r="AJ13" s="24">
        <v>0</v>
      </c>
      <c r="AK13" s="24">
        <v>0</v>
      </c>
      <c r="AL13" s="24">
        <v>0</v>
      </c>
      <c r="AM13" s="24">
        <v>0</v>
      </c>
      <c r="AN13" s="24">
        <v>0</v>
      </c>
      <c r="AO13" s="24">
        <f t="shared" si="2"/>
        <v>0</v>
      </c>
      <c r="AP13" s="24">
        <v>0</v>
      </c>
      <c r="AQ13" s="24">
        <v>0</v>
      </c>
      <c r="AR13" s="24">
        <v>0</v>
      </c>
      <c r="AS13" s="24">
        <v>0</v>
      </c>
      <c r="AT13" s="24">
        <v>0</v>
      </c>
      <c r="AU13" s="24">
        <v>0</v>
      </c>
      <c r="AV13" s="24">
        <v>0</v>
      </c>
      <c r="AW13" s="24">
        <v>0</v>
      </c>
      <c r="AX13" s="24">
        <v>0</v>
      </c>
      <c r="AY13" s="24">
        <v>0</v>
      </c>
      <c r="AZ13" s="24">
        <v>0</v>
      </c>
      <c r="BA13" s="24">
        <v>0</v>
      </c>
      <c r="BB13" s="24">
        <f t="shared" si="3"/>
        <v>0</v>
      </c>
      <c r="BC13" s="24">
        <v>0</v>
      </c>
      <c r="BD13" s="24">
        <v>0</v>
      </c>
      <c r="BE13" s="24">
        <v>0</v>
      </c>
      <c r="BF13" s="24">
        <v>0</v>
      </c>
      <c r="BG13" s="24">
        <v>0</v>
      </c>
      <c r="BH13" s="24">
        <v>0</v>
      </c>
      <c r="BI13" s="24">
        <v>0</v>
      </c>
      <c r="BJ13" s="24">
        <v>0</v>
      </c>
      <c r="BK13" s="24">
        <v>0</v>
      </c>
      <c r="BL13" s="24">
        <v>0</v>
      </c>
      <c r="BM13" s="24">
        <v>0</v>
      </c>
      <c r="BN13" s="24">
        <v>0</v>
      </c>
      <c r="BO13" s="24">
        <f t="shared" si="4"/>
        <v>0</v>
      </c>
    </row>
    <row r="14" spans="2:67" s="468" customFormat="1" x14ac:dyDescent="0.2">
      <c r="B14" s="467" t="s">
        <v>622</v>
      </c>
      <c r="C14" s="42">
        <v>0</v>
      </c>
      <c r="D14" s="24">
        <v>0</v>
      </c>
      <c r="E14" s="24">
        <v>0</v>
      </c>
      <c r="F14" s="24">
        <v>0</v>
      </c>
      <c r="G14" s="24">
        <v>0</v>
      </c>
      <c r="H14" s="24">
        <v>0</v>
      </c>
      <c r="I14" s="24">
        <v>0</v>
      </c>
      <c r="J14" s="24">
        <v>0</v>
      </c>
      <c r="K14" s="24">
        <v>0</v>
      </c>
      <c r="L14" s="24">
        <v>0</v>
      </c>
      <c r="M14" s="24">
        <v>0</v>
      </c>
      <c r="N14" s="24">
        <v>0</v>
      </c>
      <c r="O14" s="24">
        <f t="shared" si="0"/>
        <v>0</v>
      </c>
      <c r="P14" s="24">
        <v>0</v>
      </c>
      <c r="Q14" s="24">
        <v>0</v>
      </c>
      <c r="R14" s="24">
        <v>0</v>
      </c>
      <c r="S14" s="24">
        <v>0</v>
      </c>
      <c r="T14" s="24">
        <v>0</v>
      </c>
      <c r="U14" s="24">
        <v>0</v>
      </c>
      <c r="V14" s="24">
        <v>0</v>
      </c>
      <c r="W14" s="24">
        <v>0</v>
      </c>
      <c r="X14" s="24">
        <v>0</v>
      </c>
      <c r="Y14" s="24">
        <v>0</v>
      </c>
      <c r="Z14" s="24">
        <v>0</v>
      </c>
      <c r="AA14" s="24">
        <v>0</v>
      </c>
      <c r="AB14" s="24">
        <f t="shared" si="1"/>
        <v>0</v>
      </c>
      <c r="AC14" s="24">
        <v>0</v>
      </c>
      <c r="AD14" s="24">
        <v>0</v>
      </c>
      <c r="AE14" s="24">
        <v>0</v>
      </c>
      <c r="AF14" s="24">
        <v>0</v>
      </c>
      <c r="AG14" s="24">
        <v>0</v>
      </c>
      <c r="AH14" s="24">
        <v>0</v>
      </c>
      <c r="AI14" s="24">
        <v>0</v>
      </c>
      <c r="AJ14" s="24">
        <v>0</v>
      </c>
      <c r="AK14" s="24">
        <v>0</v>
      </c>
      <c r="AL14" s="24">
        <v>0</v>
      </c>
      <c r="AM14" s="24">
        <v>0</v>
      </c>
      <c r="AN14" s="24">
        <v>0</v>
      </c>
      <c r="AO14" s="24">
        <f t="shared" si="2"/>
        <v>0</v>
      </c>
      <c r="AP14" s="24">
        <v>0</v>
      </c>
      <c r="AQ14" s="24">
        <v>0</v>
      </c>
      <c r="AR14" s="24">
        <v>0</v>
      </c>
      <c r="AS14" s="24">
        <v>0</v>
      </c>
      <c r="AT14" s="24">
        <v>0</v>
      </c>
      <c r="AU14" s="24">
        <v>0</v>
      </c>
      <c r="AV14" s="24">
        <v>0</v>
      </c>
      <c r="AW14" s="24">
        <v>0</v>
      </c>
      <c r="AX14" s="24">
        <v>0</v>
      </c>
      <c r="AY14" s="24">
        <v>0</v>
      </c>
      <c r="AZ14" s="24">
        <v>0</v>
      </c>
      <c r="BA14" s="24">
        <v>0</v>
      </c>
      <c r="BB14" s="24">
        <f t="shared" si="3"/>
        <v>0</v>
      </c>
      <c r="BC14" s="24">
        <v>0</v>
      </c>
      <c r="BD14" s="24">
        <v>0</v>
      </c>
      <c r="BE14" s="24">
        <v>0</v>
      </c>
      <c r="BF14" s="24">
        <v>0</v>
      </c>
      <c r="BG14" s="24">
        <v>0</v>
      </c>
      <c r="BH14" s="24">
        <v>0</v>
      </c>
      <c r="BI14" s="24">
        <v>0</v>
      </c>
      <c r="BJ14" s="24">
        <v>0</v>
      </c>
      <c r="BK14" s="24">
        <v>0</v>
      </c>
      <c r="BL14" s="24">
        <v>0</v>
      </c>
      <c r="BM14" s="24">
        <v>0</v>
      </c>
      <c r="BN14" s="24">
        <v>0</v>
      </c>
      <c r="BO14" s="24">
        <f t="shared" si="4"/>
        <v>0</v>
      </c>
    </row>
    <row r="15" spans="2:67" s="468" customFormat="1" x14ac:dyDescent="0.2">
      <c r="B15" s="467" t="s">
        <v>623</v>
      </c>
      <c r="C15" s="42">
        <v>0</v>
      </c>
      <c r="D15" s="24">
        <v>0</v>
      </c>
      <c r="E15" s="24">
        <v>0</v>
      </c>
      <c r="F15" s="24">
        <v>0</v>
      </c>
      <c r="G15" s="24">
        <v>0</v>
      </c>
      <c r="H15" s="24">
        <v>0</v>
      </c>
      <c r="I15" s="24">
        <v>0</v>
      </c>
      <c r="J15" s="24">
        <v>0</v>
      </c>
      <c r="K15" s="24">
        <v>0</v>
      </c>
      <c r="L15" s="24">
        <v>0</v>
      </c>
      <c r="M15" s="24">
        <v>0</v>
      </c>
      <c r="N15" s="24">
        <v>0</v>
      </c>
      <c r="O15" s="24">
        <f t="shared" si="0"/>
        <v>0</v>
      </c>
      <c r="P15" s="24">
        <v>0</v>
      </c>
      <c r="Q15" s="24">
        <v>0</v>
      </c>
      <c r="R15" s="24">
        <v>0</v>
      </c>
      <c r="S15" s="24">
        <v>0</v>
      </c>
      <c r="T15" s="24">
        <v>0</v>
      </c>
      <c r="U15" s="24">
        <v>0</v>
      </c>
      <c r="V15" s="24">
        <v>0</v>
      </c>
      <c r="W15" s="24">
        <v>0</v>
      </c>
      <c r="X15" s="24">
        <v>0</v>
      </c>
      <c r="Y15" s="24">
        <v>0</v>
      </c>
      <c r="Z15" s="24">
        <v>0</v>
      </c>
      <c r="AA15" s="24">
        <v>0</v>
      </c>
      <c r="AB15" s="24">
        <f t="shared" si="1"/>
        <v>0</v>
      </c>
      <c r="AC15" s="24">
        <v>0</v>
      </c>
      <c r="AD15" s="24">
        <v>0</v>
      </c>
      <c r="AE15" s="24">
        <v>0</v>
      </c>
      <c r="AF15" s="24">
        <v>0</v>
      </c>
      <c r="AG15" s="24">
        <v>0</v>
      </c>
      <c r="AH15" s="24">
        <v>0</v>
      </c>
      <c r="AI15" s="24">
        <v>0</v>
      </c>
      <c r="AJ15" s="24">
        <v>0</v>
      </c>
      <c r="AK15" s="24">
        <v>0</v>
      </c>
      <c r="AL15" s="24">
        <v>0</v>
      </c>
      <c r="AM15" s="24">
        <v>0</v>
      </c>
      <c r="AN15" s="24">
        <v>0</v>
      </c>
      <c r="AO15" s="24">
        <f t="shared" si="2"/>
        <v>0</v>
      </c>
      <c r="AP15" s="24">
        <v>0</v>
      </c>
      <c r="AQ15" s="24">
        <v>0</v>
      </c>
      <c r="AR15" s="24">
        <v>0</v>
      </c>
      <c r="AS15" s="24">
        <v>0</v>
      </c>
      <c r="AT15" s="24">
        <v>0</v>
      </c>
      <c r="AU15" s="24">
        <v>0</v>
      </c>
      <c r="AV15" s="24">
        <v>0</v>
      </c>
      <c r="AW15" s="24">
        <v>0</v>
      </c>
      <c r="AX15" s="24">
        <v>0</v>
      </c>
      <c r="AY15" s="24">
        <v>0</v>
      </c>
      <c r="AZ15" s="24">
        <v>0</v>
      </c>
      <c r="BA15" s="24">
        <v>0</v>
      </c>
      <c r="BB15" s="24">
        <f t="shared" si="3"/>
        <v>0</v>
      </c>
      <c r="BC15" s="24">
        <v>0</v>
      </c>
      <c r="BD15" s="24">
        <v>0</v>
      </c>
      <c r="BE15" s="24">
        <v>0</v>
      </c>
      <c r="BF15" s="24">
        <v>0</v>
      </c>
      <c r="BG15" s="24">
        <v>0</v>
      </c>
      <c r="BH15" s="24">
        <v>0</v>
      </c>
      <c r="BI15" s="24">
        <v>0</v>
      </c>
      <c r="BJ15" s="24">
        <v>0</v>
      </c>
      <c r="BK15" s="24">
        <v>0</v>
      </c>
      <c r="BL15" s="24">
        <v>0</v>
      </c>
      <c r="BM15" s="24">
        <v>0</v>
      </c>
      <c r="BN15" s="24">
        <v>0</v>
      </c>
      <c r="BO15" s="24">
        <f t="shared" si="4"/>
        <v>0</v>
      </c>
    </row>
    <row r="16" spans="2:67" s="468" customFormat="1" x14ac:dyDescent="0.2">
      <c r="B16" s="467" t="s">
        <v>624</v>
      </c>
      <c r="C16" s="42">
        <v>0</v>
      </c>
      <c r="D16" s="24">
        <v>0</v>
      </c>
      <c r="E16" s="24">
        <v>0</v>
      </c>
      <c r="F16" s="24">
        <v>0</v>
      </c>
      <c r="G16" s="24">
        <v>0</v>
      </c>
      <c r="H16" s="24">
        <v>0</v>
      </c>
      <c r="I16" s="24">
        <v>0</v>
      </c>
      <c r="J16" s="24">
        <v>0</v>
      </c>
      <c r="K16" s="24">
        <v>0</v>
      </c>
      <c r="L16" s="24">
        <v>0</v>
      </c>
      <c r="M16" s="24">
        <v>0</v>
      </c>
      <c r="N16" s="24">
        <v>0</v>
      </c>
      <c r="O16" s="24">
        <f t="shared" si="0"/>
        <v>0</v>
      </c>
      <c r="P16" s="24">
        <v>0</v>
      </c>
      <c r="Q16" s="24">
        <v>0</v>
      </c>
      <c r="R16" s="24">
        <v>0</v>
      </c>
      <c r="S16" s="24">
        <v>0</v>
      </c>
      <c r="T16" s="24">
        <v>0</v>
      </c>
      <c r="U16" s="24">
        <v>0</v>
      </c>
      <c r="V16" s="24">
        <v>0</v>
      </c>
      <c r="W16" s="24">
        <v>0</v>
      </c>
      <c r="X16" s="24">
        <v>0</v>
      </c>
      <c r="Y16" s="24">
        <v>0</v>
      </c>
      <c r="Z16" s="24">
        <v>0</v>
      </c>
      <c r="AA16" s="24">
        <v>0</v>
      </c>
      <c r="AB16" s="24">
        <f t="shared" si="1"/>
        <v>0</v>
      </c>
      <c r="AC16" s="24">
        <v>0</v>
      </c>
      <c r="AD16" s="24">
        <v>0</v>
      </c>
      <c r="AE16" s="24">
        <v>0</v>
      </c>
      <c r="AF16" s="24">
        <v>0</v>
      </c>
      <c r="AG16" s="24">
        <v>0</v>
      </c>
      <c r="AH16" s="24">
        <v>0</v>
      </c>
      <c r="AI16" s="24">
        <v>0</v>
      </c>
      <c r="AJ16" s="24">
        <v>0</v>
      </c>
      <c r="AK16" s="24">
        <v>0</v>
      </c>
      <c r="AL16" s="24">
        <v>0</v>
      </c>
      <c r="AM16" s="24">
        <v>0</v>
      </c>
      <c r="AN16" s="24">
        <v>0</v>
      </c>
      <c r="AO16" s="24">
        <f t="shared" si="2"/>
        <v>0</v>
      </c>
      <c r="AP16" s="24">
        <v>0</v>
      </c>
      <c r="AQ16" s="24">
        <v>0</v>
      </c>
      <c r="AR16" s="24">
        <v>0</v>
      </c>
      <c r="AS16" s="24">
        <v>0</v>
      </c>
      <c r="AT16" s="24">
        <v>0</v>
      </c>
      <c r="AU16" s="24">
        <v>0</v>
      </c>
      <c r="AV16" s="24">
        <v>0</v>
      </c>
      <c r="AW16" s="24">
        <v>0</v>
      </c>
      <c r="AX16" s="24">
        <v>0</v>
      </c>
      <c r="AY16" s="24">
        <v>0</v>
      </c>
      <c r="AZ16" s="24">
        <v>0</v>
      </c>
      <c r="BA16" s="24">
        <v>0</v>
      </c>
      <c r="BB16" s="24">
        <f t="shared" si="3"/>
        <v>0</v>
      </c>
      <c r="BC16" s="24">
        <v>0</v>
      </c>
      <c r="BD16" s="24">
        <v>0</v>
      </c>
      <c r="BE16" s="24">
        <v>0</v>
      </c>
      <c r="BF16" s="24">
        <v>0</v>
      </c>
      <c r="BG16" s="24">
        <v>0</v>
      </c>
      <c r="BH16" s="24">
        <v>0</v>
      </c>
      <c r="BI16" s="24">
        <v>0</v>
      </c>
      <c r="BJ16" s="24">
        <v>0</v>
      </c>
      <c r="BK16" s="24">
        <v>0</v>
      </c>
      <c r="BL16" s="24">
        <v>0</v>
      </c>
      <c r="BM16" s="24">
        <v>0</v>
      </c>
      <c r="BN16" s="24">
        <v>0</v>
      </c>
      <c r="BO16" s="24">
        <f t="shared" si="4"/>
        <v>0</v>
      </c>
    </row>
    <row r="17" spans="2:67" s="468" customFormat="1" x14ac:dyDescent="0.2">
      <c r="B17" s="467" t="s">
        <v>625</v>
      </c>
      <c r="C17" s="42">
        <v>0</v>
      </c>
      <c r="D17" s="24">
        <v>0</v>
      </c>
      <c r="E17" s="24">
        <v>0</v>
      </c>
      <c r="F17" s="24">
        <v>0</v>
      </c>
      <c r="G17" s="24">
        <v>0</v>
      </c>
      <c r="H17" s="24">
        <v>0</v>
      </c>
      <c r="I17" s="24">
        <v>0</v>
      </c>
      <c r="J17" s="24">
        <v>0</v>
      </c>
      <c r="K17" s="24">
        <v>0</v>
      </c>
      <c r="L17" s="24">
        <v>0</v>
      </c>
      <c r="M17" s="24">
        <v>0</v>
      </c>
      <c r="N17" s="24">
        <v>0</v>
      </c>
      <c r="O17" s="24">
        <f t="shared" si="0"/>
        <v>0</v>
      </c>
      <c r="P17" s="24">
        <v>0</v>
      </c>
      <c r="Q17" s="24">
        <v>0</v>
      </c>
      <c r="R17" s="24">
        <v>0</v>
      </c>
      <c r="S17" s="24">
        <v>0</v>
      </c>
      <c r="T17" s="24">
        <v>0</v>
      </c>
      <c r="U17" s="24">
        <v>0</v>
      </c>
      <c r="V17" s="24">
        <v>0</v>
      </c>
      <c r="W17" s="24">
        <v>0</v>
      </c>
      <c r="X17" s="24">
        <v>0</v>
      </c>
      <c r="Y17" s="24">
        <v>0</v>
      </c>
      <c r="Z17" s="24">
        <v>0</v>
      </c>
      <c r="AA17" s="24">
        <v>0</v>
      </c>
      <c r="AB17" s="24">
        <f t="shared" si="1"/>
        <v>0</v>
      </c>
      <c r="AC17" s="24">
        <v>0</v>
      </c>
      <c r="AD17" s="24">
        <v>0</v>
      </c>
      <c r="AE17" s="24">
        <v>0</v>
      </c>
      <c r="AF17" s="24">
        <v>0</v>
      </c>
      <c r="AG17" s="24">
        <v>0</v>
      </c>
      <c r="AH17" s="24">
        <v>0</v>
      </c>
      <c r="AI17" s="24">
        <v>0</v>
      </c>
      <c r="AJ17" s="24">
        <v>0</v>
      </c>
      <c r="AK17" s="24">
        <v>0</v>
      </c>
      <c r="AL17" s="24">
        <v>0</v>
      </c>
      <c r="AM17" s="24">
        <v>0</v>
      </c>
      <c r="AN17" s="24">
        <v>0</v>
      </c>
      <c r="AO17" s="24">
        <f t="shared" si="2"/>
        <v>0</v>
      </c>
      <c r="AP17" s="24">
        <v>0</v>
      </c>
      <c r="AQ17" s="24">
        <v>0</v>
      </c>
      <c r="AR17" s="24">
        <v>0</v>
      </c>
      <c r="AS17" s="24">
        <v>0</v>
      </c>
      <c r="AT17" s="24">
        <v>0</v>
      </c>
      <c r="AU17" s="24">
        <v>0</v>
      </c>
      <c r="AV17" s="24">
        <v>0</v>
      </c>
      <c r="AW17" s="24">
        <v>0</v>
      </c>
      <c r="AX17" s="24">
        <v>0</v>
      </c>
      <c r="AY17" s="24">
        <v>0</v>
      </c>
      <c r="AZ17" s="24">
        <v>0</v>
      </c>
      <c r="BA17" s="24">
        <v>0</v>
      </c>
      <c r="BB17" s="24">
        <f t="shared" si="3"/>
        <v>0</v>
      </c>
      <c r="BC17" s="24">
        <v>0</v>
      </c>
      <c r="BD17" s="24">
        <v>0</v>
      </c>
      <c r="BE17" s="24">
        <v>0</v>
      </c>
      <c r="BF17" s="24">
        <v>0</v>
      </c>
      <c r="BG17" s="24">
        <v>0</v>
      </c>
      <c r="BH17" s="24">
        <v>0</v>
      </c>
      <c r="BI17" s="24">
        <v>0</v>
      </c>
      <c r="BJ17" s="24">
        <v>0</v>
      </c>
      <c r="BK17" s="24">
        <v>0</v>
      </c>
      <c r="BL17" s="24">
        <v>0</v>
      </c>
      <c r="BM17" s="24">
        <v>0</v>
      </c>
      <c r="BN17" s="24">
        <v>0</v>
      </c>
      <c r="BO17" s="24">
        <f t="shared" si="4"/>
        <v>0</v>
      </c>
    </row>
    <row r="18" spans="2:67" s="468" customFormat="1" x14ac:dyDescent="0.2">
      <c r="B18" s="467" t="s">
        <v>626</v>
      </c>
      <c r="C18" s="42">
        <v>0</v>
      </c>
      <c r="D18" s="24">
        <v>0</v>
      </c>
      <c r="E18" s="24">
        <v>0</v>
      </c>
      <c r="F18" s="24">
        <v>0</v>
      </c>
      <c r="G18" s="24">
        <v>0</v>
      </c>
      <c r="H18" s="24">
        <v>0</v>
      </c>
      <c r="I18" s="24">
        <v>0</v>
      </c>
      <c r="J18" s="24">
        <v>0</v>
      </c>
      <c r="K18" s="24">
        <v>0</v>
      </c>
      <c r="L18" s="24">
        <v>0</v>
      </c>
      <c r="M18" s="24">
        <v>0</v>
      </c>
      <c r="N18" s="24">
        <v>0</v>
      </c>
      <c r="O18" s="24">
        <f t="shared" si="0"/>
        <v>0</v>
      </c>
      <c r="P18" s="24">
        <v>0</v>
      </c>
      <c r="Q18" s="24">
        <v>0</v>
      </c>
      <c r="R18" s="24">
        <v>0</v>
      </c>
      <c r="S18" s="24">
        <v>0</v>
      </c>
      <c r="T18" s="24">
        <v>0</v>
      </c>
      <c r="U18" s="24">
        <v>0</v>
      </c>
      <c r="V18" s="24">
        <v>0</v>
      </c>
      <c r="W18" s="24">
        <v>0</v>
      </c>
      <c r="X18" s="24">
        <v>0</v>
      </c>
      <c r="Y18" s="24">
        <v>0</v>
      </c>
      <c r="Z18" s="24">
        <v>0</v>
      </c>
      <c r="AA18" s="24">
        <v>0</v>
      </c>
      <c r="AB18" s="24">
        <f t="shared" si="1"/>
        <v>0</v>
      </c>
      <c r="AC18" s="24">
        <v>0</v>
      </c>
      <c r="AD18" s="24">
        <v>0</v>
      </c>
      <c r="AE18" s="24">
        <v>0</v>
      </c>
      <c r="AF18" s="24">
        <v>0</v>
      </c>
      <c r="AG18" s="24">
        <v>0</v>
      </c>
      <c r="AH18" s="24">
        <v>0</v>
      </c>
      <c r="AI18" s="24">
        <v>0</v>
      </c>
      <c r="AJ18" s="24">
        <v>0</v>
      </c>
      <c r="AK18" s="24">
        <v>0</v>
      </c>
      <c r="AL18" s="24">
        <v>0</v>
      </c>
      <c r="AM18" s="24">
        <v>0</v>
      </c>
      <c r="AN18" s="24">
        <v>0</v>
      </c>
      <c r="AO18" s="24">
        <f t="shared" si="2"/>
        <v>0</v>
      </c>
      <c r="AP18" s="24">
        <v>0</v>
      </c>
      <c r="AQ18" s="24">
        <v>0</v>
      </c>
      <c r="AR18" s="24">
        <v>0</v>
      </c>
      <c r="AS18" s="24">
        <v>0</v>
      </c>
      <c r="AT18" s="24">
        <v>0</v>
      </c>
      <c r="AU18" s="24">
        <v>0</v>
      </c>
      <c r="AV18" s="24">
        <v>0</v>
      </c>
      <c r="AW18" s="24">
        <v>0</v>
      </c>
      <c r="AX18" s="24">
        <v>0</v>
      </c>
      <c r="AY18" s="24">
        <v>0</v>
      </c>
      <c r="AZ18" s="24">
        <v>0</v>
      </c>
      <c r="BA18" s="24">
        <v>0</v>
      </c>
      <c r="BB18" s="24">
        <f t="shared" si="3"/>
        <v>0</v>
      </c>
      <c r="BC18" s="24">
        <v>0</v>
      </c>
      <c r="BD18" s="24">
        <v>0</v>
      </c>
      <c r="BE18" s="24">
        <v>0</v>
      </c>
      <c r="BF18" s="24">
        <v>0</v>
      </c>
      <c r="BG18" s="24">
        <v>0</v>
      </c>
      <c r="BH18" s="24">
        <v>0</v>
      </c>
      <c r="BI18" s="24">
        <v>0</v>
      </c>
      <c r="BJ18" s="24">
        <v>0</v>
      </c>
      <c r="BK18" s="24">
        <v>0</v>
      </c>
      <c r="BL18" s="24">
        <v>0</v>
      </c>
      <c r="BM18" s="24">
        <v>0</v>
      </c>
      <c r="BN18" s="24">
        <v>0</v>
      </c>
      <c r="BO18" s="24">
        <f t="shared" si="4"/>
        <v>0</v>
      </c>
    </row>
    <row r="19" spans="2:67" s="468" customFormat="1" x14ac:dyDescent="0.2">
      <c r="B19" s="467" t="s">
        <v>567</v>
      </c>
      <c r="C19" s="42">
        <v>0</v>
      </c>
      <c r="D19" s="24">
        <v>0</v>
      </c>
      <c r="E19" s="24">
        <v>0</v>
      </c>
      <c r="F19" s="24">
        <v>0</v>
      </c>
      <c r="G19" s="24">
        <v>0</v>
      </c>
      <c r="H19" s="24">
        <v>0</v>
      </c>
      <c r="I19" s="24">
        <v>0</v>
      </c>
      <c r="J19" s="24">
        <v>0</v>
      </c>
      <c r="K19" s="24">
        <v>0</v>
      </c>
      <c r="L19" s="24">
        <v>0</v>
      </c>
      <c r="M19" s="24">
        <v>0</v>
      </c>
      <c r="N19" s="24">
        <v>0</v>
      </c>
      <c r="O19" s="24">
        <f t="shared" si="0"/>
        <v>0</v>
      </c>
      <c r="P19" s="24">
        <v>0</v>
      </c>
      <c r="Q19" s="24">
        <v>0</v>
      </c>
      <c r="R19" s="24">
        <v>0</v>
      </c>
      <c r="S19" s="24">
        <v>0</v>
      </c>
      <c r="T19" s="24">
        <v>0</v>
      </c>
      <c r="U19" s="24">
        <v>0</v>
      </c>
      <c r="V19" s="24">
        <v>0</v>
      </c>
      <c r="W19" s="24">
        <v>0</v>
      </c>
      <c r="X19" s="24">
        <v>0</v>
      </c>
      <c r="Y19" s="24">
        <v>0</v>
      </c>
      <c r="Z19" s="24">
        <v>0</v>
      </c>
      <c r="AA19" s="24">
        <v>0</v>
      </c>
      <c r="AB19" s="24">
        <f t="shared" si="1"/>
        <v>0</v>
      </c>
      <c r="AC19" s="24">
        <v>0</v>
      </c>
      <c r="AD19" s="24">
        <v>0</v>
      </c>
      <c r="AE19" s="24">
        <v>0</v>
      </c>
      <c r="AF19" s="24">
        <v>0</v>
      </c>
      <c r="AG19" s="24">
        <v>0</v>
      </c>
      <c r="AH19" s="24">
        <v>0</v>
      </c>
      <c r="AI19" s="24">
        <v>0</v>
      </c>
      <c r="AJ19" s="24">
        <v>0</v>
      </c>
      <c r="AK19" s="24">
        <v>0</v>
      </c>
      <c r="AL19" s="24">
        <v>0</v>
      </c>
      <c r="AM19" s="24">
        <v>0</v>
      </c>
      <c r="AN19" s="24">
        <v>0</v>
      </c>
      <c r="AO19" s="24">
        <f t="shared" si="2"/>
        <v>0</v>
      </c>
      <c r="AP19" s="24">
        <v>0</v>
      </c>
      <c r="AQ19" s="24">
        <v>0</v>
      </c>
      <c r="AR19" s="24">
        <v>0</v>
      </c>
      <c r="AS19" s="24">
        <v>0</v>
      </c>
      <c r="AT19" s="24">
        <v>0</v>
      </c>
      <c r="AU19" s="24">
        <v>0</v>
      </c>
      <c r="AV19" s="24">
        <v>0</v>
      </c>
      <c r="AW19" s="24">
        <v>0</v>
      </c>
      <c r="AX19" s="24">
        <v>0</v>
      </c>
      <c r="AY19" s="24">
        <v>0</v>
      </c>
      <c r="AZ19" s="24">
        <v>0</v>
      </c>
      <c r="BA19" s="24">
        <v>0</v>
      </c>
      <c r="BB19" s="24">
        <f t="shared" si="3"/>
        <v>0</v>
      </c>
      <c r="BC19" s="24">
        <v>0</v>
      </c>
      <c r="BD19" s="24">
        <v>0</v>
      </c>
      <c r="BE19" s="24">
        <v>0</v>
      </c>
      <c r="BF19" s="24">
        <v>0</v>
      </c>
      <c r="BG19" s="24">
        <v>0</v>
      </c>
      <c r="BH19" s="24">
        <v>0</v>
      </c>
      <c r="BI19" s="24">
        <v>0</v>
      </c>
      <c r="BJ19" s="24">
        <v>0</v>
      </c>
      <c r="BK19" s="24">
        <v>0</v>
      </c>
      <c r="BL19" s="24">
        <v>0</v>
      </c>
      <c r="BM19" s="24">
        <v>0</v>
      </c>
      <c r="BN19" s="24">
        <v>0</v>
      </c>
      <c r="BO19" s="24">
        <f t="shared" si="4"/>
        <v>0</v>
      </c>
    </row>
    <row r="20" spans="2:67" s="468" customFormat="1" x14ac:dyDescent="0.2">
      <c r="B20" s="467" t="s">
        <v>627</v>
      </c>
      <c r="C20" s="42">
        <v>0</v>
      </c>
      <c r="D20" s="24">
        <v>0</v>
      </c>
      <c r="E20" s="24">
        <v>0</v>
      </c>
      <c r="F20" s="24">
        <v>0</v>
      </c>
      <c r="G20" s="24">
        <v>0</v>
      </c>
      <c r="H20" s="24">
        <v>0</v>
      </c>
      <c r="I20" s="24">
        <v>0</v>
      </c>
      <c r="J20" s="24">
        <v>0</v>
      </c>
      <c r="K20" s="24">
        <v>0</v>
      </c>
      <c r="L20" s="24">
        <v>0</v>
      </c>
      <c r="M20" s="24">
        <v>0</v>
      </c>
      <c r="N20" s="24">
        <v>0</v>
      </c>
      <c r="O20" s="24">
        <f t="shared" si="0"/>
        <v>0</v>
      </c>
      <c r="P20" s="24">
        <v>0</v>
      </c>
      <c r="Q20" s="24">
        <v>0</v>
      </c>
      <c r="R20" s="24">
        <v>0</v>
      </c>
      <c r="S20" s="24">
        <v>0</v>
      </c>
      <c r="T20" s="24">
        <v>0</v>
      </c>
      <c r="U20" s="24">
        <v>0</v>
      </c>
      <c r="V20" s="24">
        <v>0</v>
      </c>
      <c r="W20" s="24">
        <v>0</v>
      </c>
      <c r="X20" s="24">
        <v>0</v>
      </c>
      <c r="Y20" s="24">
        <v>0</v>
      </c>
      <c r="Z20" s="24">
        <v>0</v>
      </c>
      <c r="AA20" s="24">
        <v>0</v>
      </c>
      <c r="AB20" s="24">
        <f t="shared" si="1"/>
        <v>0</v>
      </c>
      <c r="AC20" s="24">
        <v>0</v>
      </c>
      <c r="AD20" s="24">
        <v>0</v>
      </c>
      <c r="AE20" s="24">
        <v>0</v>
      </c>
      <c r="AF20" s="24">
        <v>0</v>
      </c>
      <c r="AG20" s="24">
        <v>0</v>
      </c>
      <c r="AH20" s="24">
        <v>0</v>
      </c>
      <c r="AI20" s="24">
        <v>0</v>
      </c>
      <c r="AJ20" s="24">
        <v>0</v>
      </c>
      <c r="AK20" s="24">
        <v>0</v>
      </c>
      <c r="AL20" s="24">
        <v>0</v>
      </c>
      <c r="AM20" s="24">
        <v>0</v>
      </c>
      <c r="AN20" s="24">
        <v>0</v>
      </c>
      <c r="AO20" s="24">
        <f t="shared" si="2"/>
        <v>0</v>
      </c>
      <c r="AP20" s="24">
        <v>0</v>
      </c>
      <c r="AQ20" s="24">
        <v>0</v>
      </c>
      <c r="AR20" s="24">
        <v>0</v>
      </c>
      <c r="AS20" s="24">
        <v>0</v>
      </c>
      <c r="AT20" s="24">
        <v>0</v>
      </c>
      <c r="AU20" s="24">
        <v>0</v>
      </c>
      <c r="AV20" s="24">
        <v>0</v>
      </c>
      <c r="AW20" s="24">
        <v>0</v>
      </c>
      <c r="AX20" s="24">
        <v>0</v>
      </c>
      <c r="AY20" s="24">
        <v>0</v>
      </c>
      <c r="AZ20" s="24">
        <v>0</v>
      </c>
      <c r="BA20" s="24">
        <v>0</v>
      </c>
      <c r="BB20" s="24">
        <f t="shared" si="3"/>
        <v>0</v>
      </c>
      <c r="BC20" s="24">
        <v>0</v>
      </c>
      <c r="BD20" s="24">
        <v>0</v>
      </c>
      <c r="BE20" s="24">
        <v>0</v>
      </c>
      <c r="BF20" s="24">
        <v>0</v>
      </c>
      <c r="BG20" s="24">
        <v>0</v>
      </c>
      <c r="BH20" s="24">
        <v>0</v>
      </c>
      <c r="BI20" s="24">
        <v>0</v>
      </c>
      <c r="BJ20" s="24">
        <v>0</v>
      </c>
      <c r="BK20" s="24">
        <v>0</v>
      </c>
      <c r="BL20" s="24">
        <v>0</v>
      </c>
      <c r="BM20" s="24">
        <v>0</v>
      </c>
      <c r="BN20" s="24">
        <v>0</v>
      </c>
      <c r="BO20" s="24">
        <f t="shared" si="4"/>
        <v>0</v>
      </c>
    </row>
    <row r="21" spans="2:67" s="468" customFormat="1" x14ac:dyDescent="0.2">
      <c r="B21" s="467" t="s">
        <v>628</v>
      </c>
      <c r="C21" s="42">
        <v>0</v>
      </c>
      <c r="D21" s="24">
        <v>0</v>
      </c>
      <c r="E21" s="24">
        <v>0</v>
      </c>
      <c r="F21" s="24">
        <v>0</v>
      </c>
      <c r="G21" s="24">
        <v>0</v>
      </c>
      <c r="H21" s="24">
        <v>0</v>
      </c>
      <c r="I21" s="24">
        <v>0</v>
      </c>
      <c r="J21" s="24">
        <v>0</v>
      </c>
      <c r="K21" s="24">
        <v>0</v>
      </c>
      <c r="L21" s="24">
        <v>0</v>
      </c>
      <c r="M21" s="24">
        <v>0</v>
      </c>
      <c r="N21" s="24">
        <v>0</v>
      </c>
      <c r="O21" s="24">
        <f>SUM(C21:N21)</f>
        <v>0</v>
      </c>
      <c r="P21" s="24">
        <v>0</v>
      </c>
      <c r="Q21" s="24">
        <v>0</v>
      </c>
      <c r="R21" s="24">
        <v>0</v>
      </c>
      <c r="S21" s="24">
        <v>0</v>
      </c>
      <c r="T21" s="24">
        <v>0</v>
      </c>
      <c r="U21" s="24">
        <v>0</v>
      </c>
      <c r="V21" s="24">
        <v>0</v>
      </c>
      <c r="W21" s="24">
        <v>0</v>
      </c>
      <c r="X21" s="24">
        <v>0</v>
      </c>
      <c r="Y21" s="24">
        <v>0</v>
      </c>
      <c r="Z21" s="24">
        <v>0</v>
      </c>
      <c r="AA21" s="24">
        <v>0</v>
      </c>
      <c r="AB21" s="24">
        <f>SUM(P21:AA21)</f>
        <v>0</v>
      </c>
      <c r="AC21" s="24">
        <v>0</v>
      </c>
      <c r="AD21" s="24">
        <v>0</v>
      </c>
      <c r="AE21" s="24">
        <v>0</v>
      </c>
      <c r="AF21" s="24">
        <v>0</v>
      </c>
      <c r="AG21" s="24">
        <v>0</v>
      </c>
      <c r="AH21" s="24">
        <v>0</v>
      </c>
      <c r="AI21" s="24">
        <v>0</v>
      </c>
      <c r="AJ21" s="24">
        <v>0</v>
      </c>
      <c r="AK21" s="24">
        <v>0</v>
      </c>
      <c r="AL21" s="24">
        <v>0</v>
      </c>
      <c r="AM21" s="24">
        <v>0</v>
      </c>
      <c r="AN21" s="24">
        <v>0</v>
      </c>
      <c r="AO21" s="24">
        <f>SUM(AC21:AN21)</f>
        <v>0</v>
      </c>
      <c r="AP21" s="24">
        <v>0</v>
      </c>
      <c r="AQ21" s="24">
        <v>0</v>
      </c>
      <c r="AR21" s="24">
        <v>0</v>
      </c>
      <c r="AS21" s="24">
        <v>0</v>
      </c>
      <c r="AT21" s="24">
        <v>0</v>
      </c>
      <c r="AU21" s="24">
        <v>0</v>
      </c>
      <c r="AV21" s="24">
        <v>0</v>
      </c>
      <c r="AW21" s="24">
        <v>0</v>
      </c>
      <c r="AX21" s="24">
        <v>0</v>
      </c>
      <c r="AY21" s="24">
        <v>0</v>
      </c>
      <c r="AZ21" s="24">
        <v>0</v>
      </c>
      <c r="BA21" s="24">
        <v>0</v>
      </c>
      <c r="BB21" s="24">
        <f>SUM(AP21:BA21)</f>
        <v>0</v>
      </c>
      <c r="BC21" s="24">
        <v>0</v>
      </c>
      <c r="BD21" s="24">
        <v>0</v>
      </c>
      <c r="BE21" s="24">
        <v>0</v>
      </c>
      <c r="BF21" s="24">
        <v>0</v>
      </c>
      <c r="BG21" s="24">
        <v>0</v>
      </c>
      <c r="BH21" s="24">
        <v>0</v>
      </c>
      <c r="BI21" s="24">
        <v>0</v>
      </c>
      <c r="BJ21" s="24">
        <v>0</v>
      </c>
      <c r="BK21" s="24">
        <v>0</v>
      </c>
      <c r="BL21" s="24">
        <v>0</v>
      </c>
      <c r="BM21" s="24">
        <v>0</v>
      </c>
      <c r="BN21" s="24">
        <v>0</v>
      </c>
      <c r="BO21" s="24">
        <f>SUM(BC21:BN21)</f>
        <v>0</v>
      </c>
    </row>
    <row r="22" spans="2:67" s="468" customFormat="1" x14ac:dyDescent="0.2">
      <c r="B22" s="467" t="s">
        <v>629</v>
      </c>
      <c r="C22" s="42">
        <v>0</v>
      </c>
      <c r="D22" s="24">
        <v>0</v>
      </c>
      <c r="E22" s="24">
        <v>0</v>
      </c>
      <c r="F22" s="24">
        <v>0</v>
      </c>
      <c r="G22" s="24">
        <v>0</v>
      </c>
      <c r="H22" s="24">
        <v>0</v>
      </c>
      <c r="I22" s="24">
        <v>0</v>
      </c>
      <c r="J22" s="24">
        <v>0</v>
      </c>
      <c r="K22" s="24">
        <v>0</v>
      </c>
      <c r="L22" s="24">
        <v>0</v>
      </c>
      <c r="M22" s="24">
        <v>0</v>
      </c>
      <c r="N22" s="24">
        <v>0</v>
      </c>
      <c r="O22" s="24">
        <f>SUM(C22:N22)</f>
        <v>0</v>
      </c>
      <c r="P22" s="24">
        <v>0</v>
      </c>
      <c r="Q22" s="24">
        <v>0</v>
      </c>
      <c r="R22" s="24">
        <v>0</v>
      </c>
      <c r="S22" s="24">
        <v>0</v>
      </c>
      <c r="T22" s="24">
        <v>0</v>
      </c>
      <c r="U22" s="24">
        <v>0</v>
      </c>
      <c r="V22" s="24">
        <v>0</v>
      </c>
      <c r="W22" s="24">
        <v>0</v>
      </c>
      <c r="X22" s="24">
        <v>0</v>
      </c>
      <c r="Y22" s="24">
        <v>0</v>
      </c>
      <c r="Z22" s="24">
        <v>0</v>
      </c>
      <c r="AA22" s="24">
        <v>0</v>
      </c>
      <c r="AB22" s="24">
        <f>SUM(P22:AA22)</f>
        <v>0</v>
      </c>
      <c r="AC22" s="24">
        <v>0</v>
      </c>
      <c r="AD22" s="24">
        <v>0</v>
      </c>
      <c r="AE22" s="24">
        <v>0</v>
      </c>
      <c r="AF22" s="24">
        <v>0</v>
      </c>
      <c r="AG22" s="24">
        <v>0</v>
      </c>
      <c r="AH22" s="24">
        <v>0</v>
      </c>
      <c r="AI22" s="24">
        <v>0</v>
      </c>
      <c r="AJ22" s="24">
        <v>0</v>
      </c>
      <c r="AK22" s="24">
        <v>0</v>
      </c>
      <c r="AL22" s="24">
        <v>0</v>
      </c>
      <c r="AM22" s="24">
        <v>0</v>
      </c>
      <c r="AN22" s="24">
        <v>0</v>
      </c>
      <c r="AO22" s="24">
        <f>SUM(AC22:AN22)</f>
        <v>0</v>
      </c>
      <c r="AP22" s="24">
        <v>0</v>
      </c>
      <c r="AQ22" s="24">
        <v>0</v>
      </c>
      <c r="AR22" s="24">
        <v>0</v>
      </c>
      <c r="AS22" s="24">
        <v>0</v>
      </c>
      <c r="AT22" s="24">
        <v>0</v>
      </c>
      <c r="AU22" s="24">
        <v>0</v>
      </c>
      <c r="AV22" s="24">
        <v>0</v>
      </c>
      <c r="AW22" s="24">
        <v>0</v>
      </c>
      <c r="AX22" s="24">
        <v>0</v>
      </c>
      <c r="AY22" s="24">
        <v>0</v>
      </c>
      <c r="AZ22" s="24">
        <v>0</v>
      </c>
      <c r="BA22" s="24">
        <v>0</v>
      </c>
      <c r="BB22" s="24">
        <f>SUM(AP22:BA22)</f>
        <v>0</v>
      </c>
      <c r="BC22" s="24">
        <v>0</v>
      </c>
      <c r="BD22" s="24">
        <v>0</v>
      </c>
      <c r="BE22" s="24">
        <v>0</v>
      </c>
      <c r="BF22" s="24">
        <v>0</v>
      </c>
      <c r="BG22" s="24">
        <v>0</v>
      </c>
      <c r="BH22" s="24">
        <v>0</v>
      </c>
      <c r="BI22" s="24">
        <v>0</v>
      </c>
      <c r="BJ22" s="24">
        <v>0</v>
      </c>
      <c r="BK22" s="24">
        <v>0</v>
      </c>
      <c r="BL22" s="24">
        <v>0</v>
      </c>
      <c r="BM22" s="24">
        <v>0</v>
      </c>
      <c r="BN22" s="24">
        <v>0</v>
      </c>
      <c r="BO22" s="24">
        <f>SUM(BC22:BN22)</f>
        <v>0</v>
      </c>
    </row>
  </sheetData>
  <mergeCells count="5">
    <mergeCell ref="C6:N6"/>
    <mergeCell ref="P6:AA6"/>
    <mergeCell ref="AC6:AN6"/>
    <mergeCell ref="AP6:BA6"/>
    <mergeCell ref="BC6:BN6"/>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FL53"/>
  <sheetViews>
    <sheetView showGridLines="0" view="pageBreakPreview" zoomScale="40" zoomScaleNormal="55" zoomScaleSheetLayoutView="40" zoomScalePageLayoutView="25" workbookViewId="0">
      <selection activeCell="A2" sqref="A2:XFD2"/>
    </sheetView>
  </sheetViews>
  <sheetFormatPr baseColWidth="10" defaultColWidth="9.140625" defaultRowHeight="15" customHeight="1" outlineLevelCol="2" x14ac:dyDescent="0.2"/>
  <cols>
    <col min="1" max="2" width="2.7109375" style="13" customWidth="1"/>
    <col min="3" max="3" width="50.7109375" style="13" customWidth="1"/>
    <col min="4" max="5" width="11.85546875" style="13" customWidth="1" outlineLevel="1"/>
    <col min="6" max="10" width="10.28515625" style="13" customWidth="1" outlineLevel="1"/>
    <col min="11" max="11" width="11.140625" style="13" customWidth="1" outlineLevel="1"/>
    <col min="12" max="15" width="10.28515625" style="13" customWidth="1" outlineLevel="1"/>
    <col min="16" max="16" width="10.28515625" style="69" customWidth="1" outlineLevel="1"/>
    <col min="17" max="28" width="10.28515625" style="13" customWidth="1" outlineLevel="2"/>
    <col min="29" max="29" width="10.28515625" style="69" customWidth="1" outlineLevel="1"/>
    <col min="30" max="41" width="10.28515625" style="13" customWidth="1" outlineLevel="2"/>
    <col min="42" max="42" width="10.28515625" style="69" customWidth="1" outlineLevel="1"/>
    <col min="43" max="54" width="10.28515625" style="13" customWidth="1" outlineLevel="2"/>
    <col min="55" max="55" width="10.28515625" style="69" customWidth="1" outlineLevel="1"/>
    <col min="56" max="67" width="10.28515625" style="13" customWidth="1" outlineLevel="2"/>
    <col min="68" max="68" width="10.28515625" style="69" customWidth="1" outlineLevel="1"/>
    <col min="69" max="80" width="10.28515625" style="13" customWidth="1" outlineLevel="2"/>
    <col min="81" max="81" width="10.28515625" style="69" customWidth="1" outlineLevel="1"/>
    <col min="82" max="108" width="9.140625" style="13" customWidth="1" outlineLevel="1"/>
    <col min="109" max="109" width="11.140625" style="13" customWidth="1"/>
    <col min="110" max="110" width="9.5703125" style="13" customWidth="1" outlineLevel="1"/>
    <col min="111" max="121" width="9.140625" style="13" customWidth="1" outlineLevel="1"/>
    <col min="122" max="122" width="10.28515625" style="13" customWidth="1"/>
    <col min="123" max="127" width="10.7109375" style="13" customWidth="1" outlineLevel="1"/>
    <col min="128" max="134" width="9.140625" style="13" customWidth="1" outlineLevel="1"/>
    <col min="135" max="135" width="11.42578125" style="13" customWidth="1"/>
    <col min="136" max="137" width="10.85546875" style="13" customWidth="1" outlineLevel="1"/>
    <col min="138" max="147" width="9.140625" style="13" customWidth="1" outlineLevel="1"/>
    <col min="148" max="148" width="11" style="13" customWidth="1"/>
    <col min="149" max="160" width="9.140625" style="13" customWidth="1" outlineLevel="1"/>
    <col min="161" max="161" width="10.5703125" style="13" customWidth="1"/>
    <col min="162" max="163" width="9.140625" style="13"/>
    <col min="164" max="168" width="11.85546875" style="13" customWidth="1"/>
    <col min="169" max="16384" width="9.140625" style="13"/>
  </cols>
  <sheetData>
    <row r="2" spans="2:168" s="691" customFormat="1" ht="30" customHeight="1" x14ac:dyDescent="0.2">
      <c r="B2" s="843" t="s">
        <v>688</v>
      </c>
      <c r="C2" s="843"/>
      <c r="D2" s="843"/>
      <c r="E2" s="843"/>
      <c r="F2" s="843"/>
      <c r="G2" s="843"/>
      <c r="H2" s="843"/>
      <c r="I2" s="843"/>
      <c r="J2" s="843"/>
      <c r="K2" s="843"/>
      <c r="L2" s="843"/>
      <c r="M2" s="843"/>
      <c r="N2" s="843"/>
      <c r="O2" s="843"/>
      <c r="P2" s="843"/>
      <c r="Q2" s="692" t="s">
        <v>688</v>
      </c>
      <c r="R2" s="693"/>
      <c r="S2" s="693"/>
      <c r="T2" s="693"/>
      <c r="U2" s="693"/>
      <c r="V2" s="693"/>
      <c r="W2" s="693"/>
      <c r="X2" s="693"/>
      <c r="Y2" s="693"/>
      <c r="Z2" s="693"/>
      <c r="AA2" s="693"/>
      <c r="AB2" s="693"/>
      <c r="AC2" s="693"/>
      <c r="AD2" s="694"/>
      <c r="AE2" s="693"/>
      <c r="AF2" s="693"/>
      <c r="AG2" s="693"/>
      <c r="AH2" s="693"/>
      <c r="AI2" s="693"/>
      <c r="AJ2" s="693"/>
      <c r="AK2" s="693"/>
      <c r="AL2" s="693"/>
      <c r="AM2" s="693"/>
      <c r="AN2" s="693"/>
      <c r="AO2" s="693"/>
      <c r="AP2" s="693"/>
      <c r="AQ2" s="692" t="s">
        <v>688</v>
      </c>
      <c r="AR2" s="692"/>
      <c r="AS2" s="693"/>
      <c r="AT2" s="693"/>
      <c r="AU2" s="693"/>
      <c r="AV2" s="693"/>
      <c r="AW2" s="693"/>
      <c r="AX2" s="693"/>
      <c r="AY2" s="693"/>
      <c r="AZ2" s="693"/>
      <c r="BA2" s="693"/>
      <c r="BB2" s="693"/>
      <c r="BC2" s="693"/>
      <c r="BD2" s="693"/>
      <c r="BE2" s="693"/>
      <c r="BF2" s="693"/>
      <c r="BG2" s="693"/>
      <c r="BH2" s="693"/>
      <c r="BI2" s="693"/>
      <c r="BJ2" s="693"/>
      <c r="BK2" s="693"/>
      <c r="BL2" s="693"/>
      <c r="BM2" s="693"/>
      <c r="BN2" s="693"/>
      <c r="BO2" s="693"/>
      <c r="BP2" s="693"/>
      <c r="BQ2" s="692" t="s">
        <v>688</v>
      </c>
      <c r="BR2" s="693"/>
      <c r="BS2" s="693"/>
      <c r="BT2" s="693"/>
      <c r="BU2" s="693"/>
      <c r="BV2" s="693"/>
      <c r="BW2" s="693"/>
      <c r="BX2" s="693"/>
      <c r="BY2" s="693"/>
      <c r="BZ2" s="693"/>
      <c r="CA2" s="693"/>
      <c r="CB2" s="693"/>
      <c r="CC2" s="693"/>
      <c r="CD2" s="695"/>
      <c r="CE2" s="692" t="s">
        <v>688</v>
      </c>
      <c r="CF2" s="693"/>
      <c r="CG2" s="693"/>
      <c r="CH2" s="693"/>
      <c r="CI2" s="693"/>
      <c r="CJ2" s="693"/>
      <c r="CK2" s="693"/>
      <c r="CL2" s="693"/>
      <c r="CM2" s="693"/>
      <c r="CN2" s="693"/>
      <c r="CO2" s="693"/>
      <c r="CP2" s="693"/>
      <c r="CQ2" s="693"/>
      <c r="CR2" s="693"/>
      <c r="CS2" s="693"/>
      <c r="CT2" s="693"/>
      <c r="CU2" s="693"/>
      <c r="CV2" s="693"/>
      <c r="CW2" s="693"/>
      <c r="CX2" s="693"/>
      <c r="CY2" s="693"/>
      <c r="CZ2" s="693"/>
      <c r="DA2" s="693"/>
      <c r="DB2" s="693"/>
      <c r="DC2" s="693"/>
      <c r="DD2" s="693"/>
      <c r="DE2" s="693"/>
      <c r="DF2" s="692" t="s">
        <v>688</v>
      </c>
      <c r="DG2" s="693"/>
      <c r="DH2" s="693"/>
      <c r="DI2" s="693"/>
      <c r="DJ2" s="693"/>
      <c r="DK2" s="693"/>
      <c r="DL2" s="693"/>
      <c r="DM2" s="693"/>
      <c r="DN2" s="693"/>
      <c r="DO2" s="693"/>
      <c r="DP2" s="693"/>
      <c r="DQ2" s="693"/>
      <c r="DR2" s="693"/>
      <c r="DS2" s="693"/>
      <c r="DT2" s="693"/>
      <c r="DU2" s="693"/>
      <c r="DV2" s="693"/>
      <c r="DW2" s="693"/>
      <c r="DX2" s="693"/>
      <c r="DY2" s="693"/>
      <c r="DZ2" s="693"/>
      <c r="EA2" s="693"/>
      <c r="EB2" s="693"/>
      <c r="EC2" s="693"/>
      <c r="ED2" s="693"/>
      <c r="EE2" s="693"/>
      <c r="EF2" s="692" t="s">
        <v>688</v>
      </c>
      <c r="EG2" s="693"/>
      <c r="EH2" s="693"/>
      <c r="EI2" s="693"/>
      <c r="EJ2" s="693"/>
      <c r="EK2" s="693"/>
      <c r="EL2" s="693"/>
      <c r="EM2" s="693"/>
      <c r="EN2" s="693"/>
      <c r="EO2" s="693"/>
      <c r="EP2" s="693"/>
      <c r="EQ2" s="693"/>
      <c r="ER2" s="693"/>
      <c r="ES2" s="693"/>
      <c r="ET2" s="693"/>
      <c r="EU2" s="693"/>
      <c r="EV2" s="693"/>
      <c r="EW2" s="693"/>
      <c r="EX2" s="693"/>
      <c r="EY2" s="693"/>
      <c r="EZ2" s="693"/>
      <c r="FA2" s="693"/>
      <c r="FB2" s="693"/>
      <c r="FC2" s="693"/>
      <c r="FD2" s="693"/>
      <c r="FE2" s="693"/>
    </row>
    <row r="3" spans="2:168" ht="15" customHeight="1" x14ac:dyDescent="0.2">
      <c r="DF3" s="549"/>
    </row>
    <row r="5" spans="2:168" s="64" customFormat="1" ht="15" customHeight="1" x14ac:dyDescent="0.2">
      <c r="D5" s="838" t="str">
        <f>+CONCATENATE('Données de base'!C12," - ",+'Données de base'!C13)</f>
        <v>Année 1 - 2017</v>
      </c>
      <c r="E5" s="839"/>
      <c r="F5" s="839"/>
      <c r="G5" s="839"/>
      <c r="H5" s="839"/>
      <c r="I5" s="839"/>
      <c r="J5" s="839"/>
      <c r="K5" s="839"/>
      <c r="L5" s="839"/>
      <c r="M5" s="839"/>
      <c r="N5" s="839"/>
      <c r="O5" s="839"/>
      <c r="P5" s="835" t="str">
        <f>'Données de base'!O19</f>
        <v>TOTAL 2017</v>
      </c>
      <c r="Q5" s="838" t="str">
        <f>+CONCATENATE('Données de base'!E12," - ",+'Données de base'!E13)</f>
        <v>Année 2 - 2018</v>
      </c>
      <c r="R5" s="839"/>
      <c r="S5" s="839"/>
      <c r="T5" s="839"/>
      <c r="U5" s="839"/>
      <c r="V5" s="839"/>
      <c r="W5" s="839"/>
      <c r="X5" s="839"/>
      <c r="Y5" s="839"/>
      <c r="Z5" s="839"/>
      <c r="AA5" s="839"/>
      <c r="AB5" s="839"/>
      <c r="AC5" s="835" t="str">
        <f>'Données de base'!AB19</f>
        <v>TOTAL 2018</v>
      </c>
      <c r="AD5" s="838" t="str">
        <f>+CONCATENATE('Données de base'!G12," - ",+'Données de base'!G13)</f>
        <v>Année 3 - 2019</v>
      </c>
      <c r="AE5" s="839"/>
      <c r="AF5" s="839"/>
      <c r="AG5" s="839"/>
      <c r="AH5" s="839"/>
      <c r="AI5" s="839"/>
      <c r="AJ5" s="839"/>
      <c r="AK5" s="839"/>
      <c r="AL5" s="839"/>
      <c r="AM5" s="839"/>
      <c r="AN5" s="839"/>
      <c r="AO5" s="839"/>
      <c r="AP5" s="835" t="str">
        <f>'Données de base'!AO19</f>
        <v>TOTAL 2019</v>
      </c>
      <c r="AQ5" s="838" t="str">
        <f>+CONCATENATE('Données de base'!I12," - ",+'Données de base'!I13)</f>
        <v>Année 4 - 2020</v>
      </c>
      <c r="AR5" s="839"/>
      <c r="AS5" s="839"/>
      <c r="AT5" s="839"/>
      <c r="AU5" s="839"/>
      <c r="AV5" s="839"/>
      <c r="AW5" s="839"/>
      <c r="AX5" s="839"/>
      <c r="AY5" s="839"/>
      <c r="AZ5" s="839"/>
      <c r="BA5" s="839"/>
      <c r="BB5" s="839"/>
      <c r="BC5" s="835" t="str">
        <f>'Données de base'!BB19</f>
        <v>TOTAL 2020</v>
      </c>
      <c r="BD5" s="838" t="str">
        <f>+CONCATENATE('Données de base'!K12," - ",+'Données de base'!K13)</f>
        <v>Année 5 - 2021</v>
      </c>
      <c r="BE5" s="839"/>
      <c r="BF5" s="839"/>
      <c r="BG5" s="839"/>
      <c r="BH5" s="839"/>
      <c r="BI5" s="839"/>
      <c r="BJ5" s="839"/>
      <c r="BK5" s="839"/>
      <c r="BL5" s="839"/>
      <c r="BM5" s="839"/>
      <c r="BN5" s="839"/>
      <c r="BO5" s="839"/>
      <c r="BP5" s="835" t="str">
        <f>'Données de base'!BO19</f>
        <v>TOTAL 2021</v>
      </c>
      <c r="BQ5" s="838" t="str">
        <f>+CONCATENATE('Données de base'!M12," - ",+'Données de base'!M13)</f>
        <v>Année 6 - 2022</v>
      </c>
      <c r="BR5" s="839"/>
      <c r="BS5" s="839"/>
      <c r="BT5" s="839"/>
      <c r="BU5" s="839"/>
      <c r="BV5" s="839"/>
      <c r="BW5" s="839"/>
      <c r="BX5" s="839"/>
      <c r="BY5" s="839"/>
      <c r="BZ5" s="839"/>
      <c r="CA5" s="839"/>
      <c r="CB5" s="840"/>
      <c r="CC5" s="835" t="str">
        <f>'Données de base'!CB19</f>
        <v>TOTAL 2022</v>
      </c>
      <c r="CE5" s="832" t="str">
        <f>"Exercice fiscal 1 - démarrage le "&amp;'Données de base'!$C$17</f>
        <v>Exercice fiscal 1 - démarrage le 7/2017</v>
      </c>
      <c r="CF5" s="833"/>
      <c r="CG5" s="833"/>
      <c r="CH5" s="833"/>
      <c r="CI5" s="833"/>
      <c r="CJ5" s="833"/>
      <c r="CK5" s="833"/>
      <c r="CL5" s="833"/>
      <c r="CM5" s="833"/>
      <c r="CN5" s="833"/>
      <c r="CO5" s="833"/>
      <c r="CP5" s="833"/>
      <c r="CQ5" s="833"/>
      <c r="CR5" s="833"/>
      <c r="CS5" s="833"/>
      <c r="CT5" s="833"/>
      <c r="CU5" s="833"/>
      <c r="CV5" s="833"/>
      <c r="CW5" s="833"/>
      <c r="CX5" s="833"/>
      <c r="CY5" s="833"/>
      <c r="CZ5" s="833"/>
      <c r="DA5" s="833"/>
      <c r="DB5" s="834"/>
      <c r="DC5" s="841" t="str">
        <f>"Solde 1 - Démarrage à "&amp;CP7</f>
        <v xml:space="preserve">Solde 1 - Démarrage à </v>
      </c>
      <c r="DD5" s="841" t="str">
        <f>"Solde 2 - ("&amp;CQ7&amp;" - "&amp;DB7&amp;")"</f>
        <v>Solde 2 - (7/2017 - 6/2018)</v>
      </c>
      <c r="DE5" s="830" t="s">
        <v>787</v>
      </c>
      <c r="DF5" s="832" t="str">
        <f>"Exercice fiscal 2 - démarrage le "&amp;'Données de base'!$E$17</f>
        <v>Exercice fiscal 2 - démarrage le 7/2018</v>
      </c>
      <c r="DG5" s="833"/>
      <c r="DH5" s="833"/>
      <c r="DI5" s="833"/>
      <c r="DJ5" s="833"/>
      <c r="DK5" s="833"/>
      <c r="DL5" s="833"/>
      <c r="DM5" s="833"/>
      <c r="DN5" s="833"/>
      <c r="DO5" s="833"/>
      <c r="DP5" s="833"/>
      <c r="DQ5" s="833"/>
      <c r="DR5" s="830" t="s">
        <v>788</v>
      </c>
      <c r="DS5" s="832" t="str">
        <f>"Exercice fiscal 3- démarrage le "&amp;'Données de base'!$G$17</f>
        <v>Exercice fiscal 3- démarrage le 7/2019</v>
      </c>
      <c r="DT5" s="833"/>
      <c r="DU5" s="833"/>
      <c r="DV5" s="833"/>
      <c r="DW5" s="833"/>
      <c r="DX5" s="833"/>
      <c r="DY5" s="833"/>
      <c r="DZ5" s="833"/>
      <c r="EA5" s="833"/>
      <c r="EB5" s="833"/>
      <c r="EC5" s="833"/>
      <c r="ED5" s="833"/>
      <c r="EE5" s="830" t="s">
        <v>789</v>
      </c>
      <c r="EF5" s="832" t="str">
        <f>"Exercice fiscal 4 - démarrage le "&amp;'Données de base'!$I$17</f>
        <v>Exercice fiscal 4 - démarrage le 7/2020</v>
      </c>
      <c r="EG5" s="833"/>
      <c r="EH5" s="833"/>
      <c r="EI5" s="833"/>
      <c r="EJ5" s="833"/>
      <c r="EK5" s="833"/>
      <c r="EL5" s="833"/>
      <c r="EM5" s="833"/>
      <c r="EN5" s="833"/>
      <c r="EO5" s="833"/>
      <c r="EP5" s="833"/>
      <c r="EQ5" s="833"/>
      <c r="ER5" s="830" t="s">
        <v>790</v>
      </c>
      <c r="ES5" s="832" t="str">
        <f>"Exercice fiscal 5 - démarrage le "&amp;'Données de base'!$K$17</f>
        <v>Exercice fiscal 5 - démarrage le 7/2021</v>
      </c>
      <c r="ET5" s="833"/>
      <c r="EU5" s="833"/>
      <c r="EV5" s="833"/>
      <c r="EW5" s="833"/>
      <c r="EX5" s="833"/>
      <c r="EY5" s="833"/>
      <c r="EZ5" s="833"/>
      <c r="FA5" s="833"/>
      <c r="FB5" s="833"/>
      <c r="FC5" s="833"/>
      <c r="FD5" s="834"/>
      <c r="FE5" s="830" t="s">
        <v>791</v>
      </c>
      <c r="FH5" s="13"/>
      <c r="FI5" s="13"/>
      <c r="FJ5" s="13"/>
      <c r="FK5" s="13"/>
      <c r="FL5" s="13"/>
    </row>
    <row r="6" spans="2:168" ht="24.6" customHeight="1" x14ac:dyDescent="0.2">
      <c r="D6" s="66"/>
      <c r="E6" s="66"/>
      <c r="F6" s="66"/>
      <c r="G6" s="66"/>
      <c r="H6" s="66"/>
      <c r="I6" s="66"/>
      <c r="J6" s="66"/>
      <c r="K6" s="66"/>
      <c r="L6" s="66"/>
      <c r="M6" s="66"/>
      <c r="N6" s="66"/>
      <c r="O6" s="66"/>
      <c r="P6" s="836"/>
      <c r="AC6" s="836"/>
      <c r="AP6" s="836"/>
      <c r="BC6" s="836"/>
      <c r="BP6" s="836"/>
      <c r="CC6" s="836"/>
      <c r="CE6" s="66"/>
      <c r="CF6" s="66"/>
      <c r="CG6" s="66"/>
      <c r="CH6" s="66"/>
      <c r="CI6" s="66"/>
      <c r="CJ6" s="66"/>
      <c r="CK6" s="66"/>
      <c r="CL6" s="66"/>
      <c r="CM6" s="66"/>
      <c r="CN6" s="66"/>
      <c r="CO6" s="66"/>
      <c r="CP6" s="66"/>
      <c r="DC6" s="841"/>
      <c r="DD6" s="841"/>
      <c r="DE6" s="830"/>
      <c r="DR6" s="830"/>
      <c r="EE6" s="830"/>
      <c r="ER6" s="830"/>
      <c r="FE6" s="830"/>
    </row>
    <row r="7" spans="2:168" s="64" customFormat="1" ht="15" customHeight="1" x14ac:dyDescent="0.2">
      <c r="D7" s="187" t="str">
        <f>'Données de base'!C20</f>
        <v>1/2017</v>
      </c>
      <c r="E7" s="187" t="str">
        <f>'Données de base'!D20</f>
        <v>2/2017</v>
      </c>
      <c r="F7" s="187" t="str">
        <f>'Données de base'!E20</f>
        <v>3/2017</v>
      </c>
      <c r="G7" s="187" t="str">
        <f>'Données de base'!F20</f>
        <v>4/2017</v>
      </c>
      <c r="H7" s="187" t="str">
        <f>'Données de base'!G20</f>
        <v>5/2017</v>
      </c>
      <c r="I7" s="187" t="str">
        <f>'Données de base'!H20</f>
        <v>6/2017</v>
      </c>
      <c r="J7" s="187" t="str">
        <f>'Données de base'!I20</f>
        <v>7/2017</v>
      </c>
      <c r="K7" s="187" t="str">
        <f>'Données de base'!J20</f>
        <v>8/2017</v>
      </c>
      <c r="L7" s="187" t="str">
        <f>'Données de base'!K20</f>
        <v>9/2017</v>
      </c>
      <c r="M7" s="187" t="str">
        <f>'Données de base'!L20</f>
        <v>10/2017</v>
      </c>
      <c r="N7" s="187" t="str">
        <f>'Données de base'!M20</f>
        <v>11/2017</v>
      </c>
      <c r="O7" s="187" t="str">
        <f>'Données de base'!N20</f>
        <v>12/2017</v>
      </c>
      <c r="P7" s="837"/>
      <c r="Q7" s="187" t="str">
        <f>'Données de base'!P20</f>
        <v>1/2018</v>
      </c>
      <c r="R7" s="187" t="str">
        <f>'Données de base'!Q20</f>
        <v>2/2018</v>
      </c>
      <c r="S7" s="187" t="str">
        <f>'Données de base'!R20</f>
        <v>3/2018</v>
      </c>
      <c r="T7" s="187" t="str">
        <f>'Données de base'!S20</f>
        <v>4/2018</v>
      </c>
      <c r="U7" s="187" t="str">
        <f>'Données de base'!T20</f>
        <v>5/2018</v>
      </c>
      <c r="V7" s="187" t="str">
        <f>'Données de base'!U20</f>
        <v>6/2018</v>
      </c>
      <c r="W7" s="187" t="str">
        <f>'Données de base'!V20</f>
        <v>7/2018</v>
      </c>
      <c r="X7" s="187" t="str">
        <f>'Données de base'!W20</f>
        <v>8/2018</v>
      </c>
      <c r="Y7" s="187" t="str">
        <f>'Données de base'!X20</f>
        <v>9/2018</v>
      </c>
      <c r="Z7" s="187" t="str">
        <f>'Données de base'!Y20</f>
        <v>10/2018</v>
      </c>
      <c r="AA7" s="187" t="str">
        <f>'Données de base'!Z20</f>
        <v>11/2018</v>
      </c>
      <c r="AB7" s="187" t="str">
        <f>'Données de base'!AA20</f>
        <v>12/2018</v>
      </c>
      <c r="AC7" s="837"/>
      <c r="AD7" s="187" t="str">
        <f>'Données de base'!AC20</f>
        <v>1/2019</v>
      </c>
      <c r="AE7" s="187" t="str">
        <f>'Données de base'!AD20</f>
        <v>2/2019</v>
      </c>
      <c r="AF7" s="187" t="str">
        <f>'Données de base'!AE20</f>
        <v>3/2019</v>
      </c>
      <c r="AG7" s="187" t="str">
        <f>'Données de base'!AF20</f>
        <v>4/2019</v>
      </c>
      <c r="AH7" s="187" t="str">
        <f>'Données de base'!AG20</f>
        <v>5/2019</v>
      </c>
      <c r="AI7" s="187" t="str">
        <f>'Données de base'!AH20</f>
        <v>6/2019</v>
      </c>
      <c r="AJ7" s="187" t="str">
        <f>'Données de base'!AI20</f>
        <v>7/2019</v>
      </c>
      <c r="AK7" s="187" t="str">
        <f>'Données de base'!AJ20</f>
        <v>8/2019</v>
      </c>
      <c r="AL7" s="187" t="str">
        <f>'Données de base'!AK20</f>
        <v>9/2019</v>
      </c>
      <c r="AM7" s="187" t="str">
        <f>'Données de base'!AL20</f>
        <v>10/2019</v>
      </c>
      <c r="AN7" s="187" t="str">
        <f>'Données de base'!AM20</f>
        <v>11/2019</v>
      </c>
      <c r="AO7" s="187" t="str">
        <f>'Données de base'!AN20</f>
        <v>12/2019</v>
      </c>
      <c r="AP7" s="837"/>
      <c r="AQ7" s="187" t="str">
        <f>'Données de base'!AP20</f>
        <v>1/2020</v>
      </c>
      <c r="AR7" s="187" t="str">
        <f>'Données de base'!AQ20</f>
        <v>2/2020</v>
      </c>
      <c r="AS7" s="187" t="str">
        <f>'Données de base'!AR20</f>
        <v>3/2020</v>
      </c>
      <c r="AT7" s="187" t="str">
        <f>'Données de base'!AS20</f>
        <v>4/2020</v>
      </c>
      <c r="AU7" s="187" t="str">
        <f>'Données de base'!AT20</f>
        <v>5/2020</v>
      </c>
      <c r="AV7" s="187" t="str">
        <f>'Données de base'!AU20</f>
        <v>6/2020</v>
      </c>
      <c r="AW7" s="187" t="str">
        <f>'Données de base'!AV20</f>
        <v>7/2020</v>
      </c>
      <c r="AX7" s="187" t="str">
        <f>'Données de base'!AW20</f>
        <v>8/2020</v>
      </c>
      <c r="AY7" s="187" t="str">
        <f>'Données de base'!AX20</f>
        <v>9/2020</v>
      </c>
      <c r="AZ7" s="187" t="str">
        <f>'Données de base'!AY20</f>
        <v>10/2020</v>
      </c>
      <c r="BA7" s="187" t="str">
        <f>'Données de base'!AZ20</f>
        <v>11/2020</v>
      </c>
      <c r="BB7" s="187" t="str">
        <f>'Données de base'!BA20</f>
        <v>12/2020</v>
      </c>
      <c r="BC7" s="837"/>
      <c r="BD7" s="187" t="str">
        <f>'Données de base'!BC20</f>
        <v>1/2021</v>
      </c>
      <c r="BE7" s="187" t="str">
        <f>'Données de base'!BD20</f>
        <v>2/2021</v>
      </c>
      <c r="BF7" s="187" t="str">
        <f>'Données de base'!BE20</f>
        <v>3/2021</v>
      </c>
      <c r="BG7" s="187" t="str">
        <f>'Données de base'!BF20</f>
        <v>4/2021</v>
      </c>
      <c r="BH7" s="187" t="str">
        <f>'Données de base'!BG20</f>
        <v>5/2021</v>
      </c>
      <c r="BI7" s="187" t="str">
        <f>'Données de base'!BH20</f>
        <v>6/2021</v>
      </c>
      <c r="BJ7" s="187" t="str">
        <f>'Données de base'!BI20</f>
        <v>7/2021</v>
      </c>
      <c r="BK7" s="187" t="str">
        <f>'Données de base'!BJ20</f>
        <v>8/2021</v>
      </c>
      <c r="BL7" s="187" t="str">
        <f>'Données de base'!BK20</f>
        <v>9/2021</v>
      </c>
      <c r="BM7" s="187" t="str">
        <f>'Données de base'!BL20</f>
        <v>10/2021</v>
      </c>
      <c r="BN7" s="187" t="str">
        <f>'Données de base'!BM20</f>
        <v>11/2021</v>
      </c>
      <c r="BO7" s="187" t="str">
        <f>'Données de base'!BN20</f>
        <v>12/2021</v>
      </c>
      <c r="BP7" s="837"/>
      <c r="BQ7" s="187" t="str">
        <f>'Données de base'!BP20</f>
        <v>1/2022</v>
      </c>
      <c r="BR7" s="187" t="str">
        <f>'Données de base'!BQ20</f>
        <v>2/2022</v>
      </c>
      <c r="BS7" s="187" t="str">
        <f>'Données de base'!BR20</f>
        <v>3/2022</v>
      </c>
      <c r="BT7" s="187" t="str">
        <f>'Données de base'!BS20</f>
        <v>4/2022</v>
      </c>
      <c r="BU7" s="187" t="str">
        <f>'Données de base'!BT20</f>
        <v>5/2022</v>
      </c>
      <c r="BV7" s="187" t="str">
        <f>'Données de base'!BU20</f>
        <v>6/2022</v>
      </c>
      <c r="BW7" s="187" t="str">
        <f>'Données de base'!BV20</f>
        <v>7/2022</v>
      </c>
      <c r="BX7" s="187" t="str">
        <f>'Données de base'!BW20</f>
        <v>8/2022</v>
      </c>
      <c r="BY7" s="187" t="str">
        <f>'Données de base'!BX20</f>
        <v>9/2022</v>
      </c>
      <c r="BZ7" s="187" t="str">
        <f>'Données de base'!BY20</f>
        <v>10/2022</v>
      </c>
      <c r="CA7" s="187" t="str">
        <f>'Données de base'!BZ20</f>
        <v>11/2022</v>
      </c>
      <c r="CB7" s="187" t="str">
        <f>'Données de base'!CA20</f>
        <v>12/2022</v>
      </c>
      <c r="CC7" s="837"/>
      <c r="CE7" s="555" t="str">
        <f>'Données de base'!$C$25</f>
        <v/>
      </c>
      <c r="CF7" s="555" t="str">
        <f>'Données de base'!$D$25</f>
        <v/>
      </c>
      <c r="CG7" s="555" t="str">
        <f>'Données de base'!$E$25</f>
        <v/>
      </c>
      <c r="CH7" s="555" t="str">
        <f>'Données de base'!$F$25</f>
        <v/>
      </c>
      <c r="CI7" s="555" t="str">
        <f>'Données de base'!$G$25</f>
        <v/>
      </c>
      <c r="CJ7" s="555" t="str">
        <f>'Données de base'!$H$25</f>
        <v/>
      </c>
      <c r="CK7" s="555" t="str">
        <f>'Données de base'!$I$25</f>
        <v/>
      </c>
      <c r="CL7" s="555" t="str">
        <f>'Données de base'!$J$25</f>
        <v/>
      </c>
      <c r="CM7" s="555" t="str">
        <f>'Données de base'!$K$25</f>
        <v/>
      </c>
      <c r="CN7" s="555" t="str">
        <f>'Données de base'!$L$25</f>
        <v/>
      </c>
      <c r="CO7" s="555" t="str">
        <f>'Données de base'!$M$25</f>
        <v/>
      </c>
      <c r="CP7" s="555" t="str">
        <f>'Données de base'!$N$25</f>
        <v/>
      </c>
      <c r="CQ7" s="555" t="str">
        <f>'Données de base'!$O$25</f>
        <v>7/2017</v>
      </c>
      <c r="CR7" s="555" t="str">
        <f>'Données de base'!$P$25</f>
        <v>8/2017</v>
      </c>
      <c r="CS7" s="555" t="str">
        <f>'Données de base'!$Q$25</f>
        <v>9/2017</v>
      </c>
      <c r="CT7" s="555" t="str">
        <f>'Données de base'!$R$25</f>
        <v>10/2017</v>
      </c>
      <c r="CU7" s="555" t="str">
        <f>'Données de base'!$S$25</f>
        <v>11/2017</v>
      </c>
      <c r="CV7" s="555" t="str">
        <f>'Données de base'!$T$25</f>
        <v>12/2017</v>
      </c>
      <c r="CW7" s="555" t="str">
        <f>'Données de base'!$U$25</f>
        <v>1/2018</v>
      </c>
      <c r="CX7" s="555" t="str">
        <f>'Données de base'!$V$25</f>
        <v>2/2018</v>
      </c>
      <c r="CY7" s="555" t="str">
        <f>'Données de base'!$W$25</f>
        <v>3/2018</v>
      </c>
      <c r="CZ7" s="555" t="str">
        <f>'Données de base'!$X$25</f>
        <v>4/2018</v>
      </c>
      <c r="DA7" s="555" t="str">
        <f>'Données de base'!$Y$25</f>
        <v>5/2018</v>
      </c>
      <c r="DB7" s="555" t="str">
        <f>'Données de base'!$Z$25</f>
        <v>6/2018</v>
      </c>
      <c r="DC7" s="842"/>
      <c r="DD7" s="842"/>
      <c r="DE7" s="831"/>
      <c r="DF7" s="555" t="str">
        <f>'Données de base'!$AA$25</f>
        <v>7/2018</v>
      </c>
      <c r="DG7" s="555" t="str">
        <f>'Données de base'!$AB$25</f>
        <v>8/2018</v>
      </c>
      <c r="DH7" s="555" t="str">
        <f>'Données de base'!$AC$25</f>
        <v>9/2018</v>
      </c>
      <c r="DI7" s="555" t="str">
        <f>'Données de base'!$AD$25</f>
        <v>10/2018</v>
      </c>
      <c r="DJ7" s="555" t="str">
        <f>'Données de base'!$AE$25</f>
        <v>11/2018</v>
      </c>
      <c r="DK7" s="555" t="str">
        <f>'Données de base'!$AF$25</f>
        <v>12/2018</v>
      </c>
      <c r="DL7" s="555" t="str">
        <f>'Données de base'!$AG$25</f>
        <v>1/2019</v>
      </c>
      <c r="DM7" s="555" t="str">
        <f>'Données de base'!$AH$25</f>
        <v>2/2019</v>
      </c>
      <c r="DN7" s="555" t="str">
        <f>'Données de base'!$AI$25</f>
        <v>3/2019</v>
      </c>
      <c r="DO7" s="555" t="str">
        <f>'Données de base'!$AJ$25</f>
        <v>4/2019</v>
      </c>
      <c r="DP7" s="555" t="str">
        <f>'Données de base'!$AK$25</f>
        <v>5/2019</v>
      </c>
      <c r="DQ7" s="555" t="str">
        <f>'Données de base'!$AL$25</f>
        <v>6/2019</v>
      </c>
      <c r="DR7" s="831"/>
      <c r="DS7" s="555" t="str">
        <f>'Données de base'!$AM$25</f>
        <v>7/2019</v>
      </c>
      <c r="DT7" s="555" t="str">
        <f>'Données de base'!$AN$25</f>
        <v>8/2019</v>
      </c>
      <c r="DU7" s="555" t="str">
        <f>'Données de base'!$AO$25</f>
        <v>9/2019</v>
      </c>
      <c r="DV7" s="555" t="str">
        <f>'Données de base'!$AP$25</f>
        <v>10/2019</v>
      </c>
      <c r="DW7" s="555" t="str">
        <f>'Données de base'!$AQ$25</f>
        <v>11/2019</v>
      </c>
      <c r="DX7" s="555" t="str">
        <f>'Données de base'!$AR$25</f>
        <v>12/2019</v>
      </c>
      <c r="DY7" s="555" t="str">
        <f>'Données de base'!$AS$25</f>
        <v>1/2020</v>
      </c>
      <c r="DZ7" s="555" t="str">
        <f>'Données de base'!$AT$25</f>
        <v>2/2020</v>
      </c>
      <c r="EA7" s="555" t="str">
        <f>'Données de base'!$AU$25</f>
        <v>3/2020</v>
      </c>
      <c r="EB7" s="555" t="str">
        <f>'Données de base'!$AV$25</f>
        <v>4/2020</v>
      </c>
      <c r="EC7" s="555" t="str">
        <f>'Données de base'!$AW$25</f>
        <v>5/2020</v>
      </c>
      <c r="ED7" s="555" t="str">
        <f>'Données de base'!$AX$25</f>
        <v>6/2020</v>
      </c>
      <c r="EE7" s="831"/>
      <c r="EF7" s="555" t="str">
        <f>'Données de base'!$AY$25</f>
        <v>7/2020</v>
      </c>
      <c r="EG7" s="555" t="str">
        <f>'Données de base'!$AZ$25</f>
        <v>8/2020</v>
      </c>
      <c r="EH7" s="555" t="str">
        <f>'Données de base'!$BA$25</f>
        <v>9/2020</v>
      </c>
      <c r="EI7" s="555" t="str">
        <f>'Données de base'!$BB$25</f>
        <v>10/2020</v>
      </c>
      <c r="EJ7" s="555" t="str">
        <f>'Données de base'!$BC$25</f>
        <v>11/2020</v>
      </c>
      <c r="EK7" s="555" t="str">
        <f>'Données de base'!$BD$25</f>
        <v>12/2020</v>
      </c>
      <c r="EL7" s="555" t="str">
        <f>'Données de base'!$BE$25</f>
        <v>1/2021</v>
      </c>
      <c r="EM7" s="555" t="str">
        <f>'Données de base'!$BF$25</f>
        <v>2/2021</v>
      </c>
      <c r="EN7" s="555" t="str">
        <f>'Données de base'!$BG$25</f>
        <v>3/2021</v>
      </c>
      <c r="EO7" s="555" t="str">
        <f>'Données de base'!$BH$25</f>
        <v>4/2021</v>
      </c>
      <c r="EP7" s="555" t="str">
        <f>'Données de base'!$BI$25</f>
        <v>5/2021</v>
      </c>
      <c r="EQ7" s="555" t="str">
        <f>'Données de base'!$BJ$25</f>
        <v>6/2021</v>
      </c>
      <c r="ER7" s="831"/>
      <c r="ES7" s="555" t="str">
        <f>'Données de base'!$BK$25</f>
        <v>7/2021</v>
      </c>
      <c r="ET7" s="555" t="str">
        <f>'Données de base'!$BL$25</f>
        <v>8/2021</v>
      </c>
      <c r="EU7" s="555" t="str">
        <f>'Données de base'!$BM$25</f>
        <v>9/2021</v>
      </c>
      <c r="EV7" s="555" t="str">
        <f>'Données de base'!$BN$25</f>
        <v>10/2021</v>
      </c>
      <c r="EW7" s="555" t="str">
        <f>'Données de base'!$BO$25</f>
        <v>11/2021</v>
      </c>
      <c r="EX7" s="555" t="str">
        <f>'Données de base'!$BP$25</f>
        <v>12/2021</v>
      </c>
      <c r="EY7" s="555" t="str">
        <f>'Données de base'!$BQ$25</f>
        <v>1/2022</v>
      </c>
      <c r="EZ7" s="555" t="str">
        <f>'Données de base'!$BR$25</f>
        <v>2/2022</v>
      </c>
      <c r="FA7" s="555" t="str">
        <f>'Données de base'!$BS$25</f>
        <v>3/2022</v>
      </c>
      <c r="FB7" s="555" t="str">
        <f>'Données de base'!$BT$25</f>
        <v>4/2022</v>
      </c>
      <c r="FC7" s="555" t="str">
        <f>'Données de base'!$BU$25</f>
        <v>5/2022</v>
      </c>
      <c r="FD7" s="555" t="str">
        <f>'Données de base'!$BV$25</f>
        <v>6/2022</v>
      </c>
      <c r="FE7" s="831"/>
      <c r="FH7" s="13"/>
      <c r="FI7" s="13"/>
      <c r="FJ7" s="13"/>
      <c r="FK7" s="13"/>
      <c r="FL7" s="13"/>
    </row>
    <row r="10" spans="2:168" s="64" customFormat="1" ht="15" customHeight="1" x14ac:dyDescent="0.2">
      <c r="B10" s="191" t="s">
        <v>117</v>
      </c>
      <c r="C10" s="206" t="s">
        <v>663</v>
      </c>
      <c r="D10" s="183"/>
      <c r="E10" s="183"/>
      <c r="F10" s="183"/>
      <c r="G10" s="183"/>
      <c r="H10" s="183"/>
      <c r="I10" s="183"/>
      <c r="J10" s="183"/>
      <c r="K10" s="183"/>
      <c r="L10" s="183"/>
      <c r="M10" s="183"/>
      <c r="N10" s="183"/>
      <c r="O10" s="183"/>
      <c r="P10" s="193"/>
      <c r="Q10" s="183"/>
      <c r="R10" s="183"/>
      <c r="S10" s="183"/>
      <c r="T10" s="183"/>
      <c r="U10" s="183"/>
      <c r="V10" s="183"/>
      <c r="W10" s="183"/>
      <c r="X10" s="183"/>
      <c r="Y10" s="183"/>
      <c r="Z10" s="183"/>
      <c r="AA10" s="183"/>
      <c r="AB10" s="183"/>
      <c r="AC10" s="193"/>
      <c r="AD10" s="183"/>
      <c r="AE10" s="183"/>
      <c r="AF10" s="183"/>
      <c r="AG10" s="183"/>
      <c r="AH10" s="183"/>
      <c r="AI10" s="183"/>
      <c r="AJ10" s="183"/>
      <c r="AK10" s="183"/>
      <c r="AL10" s="183"/>
      <c r="AM10" s="183"/>
      <c r="AN10" s="183"/>
      <c r="AO10" s="183"/>
      <c r="AP10" s="193"/>
      <c r="AQ10" s="183"/>
      <c r="AR10" s="183"/>
      <c r="AS10" s="183"/>
      <c r="AT10" s="183"/>
      <c r="AU10" s="183"/>
      <c r="AV10" s="183"/>
      <c r="AW10" s="183"/>
      <c r="AX10" s="183"/>
      <c r="AY10" s="183"/>
      <c r="AZ10" s="183"/>
      <c r="BA10" s="183"/>
      <c r="BB10" s="183"/>
      <c r="BC10" s="193"/>
      <c r="BD10" s="183"/>
      <c r="BE10" s="183"/>
      <c r="BF10" s="183"/>
      <c r="BG10" s="183"/>
      <c r="BH10" s="183"/>
      <c r="BI10" s="183"/>
      <c r="BJ10" s="183"/>
      <c r="BK10" s="183"/>
      <c r="BL10" s="183"/>
      <c r="BM10" s="183"/>
      <c r="BN10" s="183"/>
      <c r="BO10" s="183"/>
      <c r="BP10" s="193"/>
      <c r="BQ10" s="183"/>
      <c r="BR10" s="183"/>
      <c r="BS10" s="183"/>
      <c r="BT10" s="183"/>
      <c r="BU10" s="183"/>
      <c r="BV10" s="183"/>
      <c r="BW10" s="183"/>
      <c r="BX10" s="183"/>
      <c r="BY10" s="183"/>
      <c r="BZ10" s="183"/>
      <c r="CA10" s="183"/>
      <c r="CB10" s="183"/>
      <c r="CC10" s="194"/>
      <c r="CE10" s="556"/>
      <c r="CF10" s="183"/>
      <c r="CG10" s="183"/>
      <c r="CH10" s="183"/>
      <c r="CI10" s="183"/>
      <c r="CJ10" s="183"/>
      <c r="CK10" s="183"/>
      <c r="CL10" s="183"/>
      <c r="CM10" s="183"/>
      <c r="CN10" s="183"/>
      <c r="CO10" s="183"/>
      <c r="CP10" s="183"/>
      <c r="CQ10" s="183"/>
      <c r="CR10" s="183"/>
      <c r="CS10" s="183"/>
      <c r="CT10" s="183"/>
      <c r="CU10" s="183"/>
      <c r="CV10" s="183"/>
      <c r="CW10" s="183"/>
      <c r="CX10" s="183"/>
      <c r="CY10" s="183"/>
      <c r="CZ10" s="183"/>
      <c r="DA10" s="183"/>
      <c r="DB10" s="183"/>
      <c r="DC10" s="183"/>
      <c r="DD10" s="183"/>
      <c r="DE10" s="183"/>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3"/>
      <c r="EH10" s="183"/>
      <c r="EI10" s="183"/>
      <c r="EJ10" s="183"/>
      <c r="EK10" s="183"/>
      <c r="EL10" s="183"/>
      <c r="EM10" s="183"/>
      <c r="EN10" s="183"/>
      <c r="EO10" s="183"/>
      <c r="EP10" s="183"/>
      <c r="EQ10" s="183"/>
      <c r="ER10" s="183"/>
      <c r="ES10" s="183"/>
      <c r="ET10" s="183"/>
      <c r="EU10" s="183"/>
      <c r="EV10" s="183"/>
      <c r="EW10" s="183"/>
      <c r="EX10" s="183"/>
      <c r="EY10" s="183"/>
      <c r="EZ10" s="183"/>
      <c r="FA10" s="183"/>
      <c r="FB10" s="183"/>
      <c r="FC10" s="183"/>
      <c r="FD10" s="183"/>
      <c r="FE10" s="558"/>
    </row>
    <row r="11" spans="2:168" ht="15" customHeight="1" x14ac:dyDescent="0.2">
      <c r="BP11" s="188"/>
      <c r="BQ11" s="66"/>
    </row>
    <row r="12" spans="2:168" s="566" customFormat="1" ht="15" customHeight="1" x14ac:dyDescent="0.2">
      <c r="C12" s="129" t="s">
        <v>664</v>
      </c>
      <c r="D12" s="190">
        <f>'4. Résultats'!D103+'4. Résultats'!D91</f>
        <v>0</v>
      </c>
      <c r="E12" s="190">
        <f ca="1">'4. Résultats'!E103+'4. Résultats'!E91</f>
        <v>0</v>
      </c>
      <c r="F12" s="190">
        <f ca="1">'4. Résultats'!F103+'4. Résultats'!F91</f>
        <v>0</v>
      </c>
      <c r="G12" s="190">
        <f ca="1">'4. Résultats'!G103+'4. Résultats'!G91</f>
        <v>0</v>
      </c>
      <c r="H12" s="190">
        <f ca="1">'4. Résultats'!H103+'4. Résultats'!H91</f>
        <v>0</v>
      </c>
      <c r="I12" s="190">
        <f ca="1">'4. Résultats'!I103+'4. Résultats'!I91</f>
        <v>0</v>
      </c>
      <c r="J12" s="190">
        <f ca="1">'4. Résultats'!J103+'4. Résultats'!J91</f>
        <v>0</v>
      </c>
      <c r="K12" s="190">
        <f ca="1">'4. Résultats'!K103+'4. Résultats'!K91</f>
        <v>0</v>
      </c>
      <c r="L12" s="190">
        <f ca="1">'4. Résultats'!L103+'4. Résultats'!L91</f>
        <v>-111210</v>
      </c>
      <c r="M12" s="190">
        <f ca="1">'4. Résultats'!M103+'4. Résultats'!M91</f>
        <v>-111210</v>
      </c>
      <c r="N12" s="190">
        <f ca="1">'4. Résultats'!N103+'4. Résultats'!N91</f>
        <v>-135240</v>
      </c>
      <c r="O12" s="190">
        <f ca="1">'4. Résultats'!O103+'4. Résultats'!O91</f>
        <v>-135240</v>
      </c>
      <c r="P12" s="190">
        <f ca="1">SUM(D12:O12)</f>
        <v>-492900</v>
      </c>
      <c r="Q12" s="190">
        <f ca="1">'4. Résultats'!Q103+'4. Résultats'!Q91</f>
        <v>-132760</v>
      </c>
      <c r="R12" s="190">
        <f ca="1">'4. Résultats'!R103+'4. Résultats'!R91</f>
        <v>-94680</v>
      </c>
      <c r="S12" s="190">
        <f ca="1">'4. Résultats'!S103+'4. Résultats'!S91</f>
        <v>-145110</v>
      </c>
      <c r="T12" s="190">
        <f ca="1">'4. Résultats'!T103+'4. Résultats'!T91</f>
        <v>-224557.5</v>
      </c>
      <c r="U12" s="190">
        <f ca="1">'4. Résultats'!U103+'4. Résultats'!U91</f>
        <v>-157917.5</v>
      </c>
      <c r="V12" s="190">
        <f ca="1">'4. Résultats'!V103+'4. Résultats'!V91</f>
        <v>-198470</v>
      </c>
      <c r="W12" s="190">
        <f ca="1">'4. Résultats'!W103+'4. Résultats'!W91</f>
        <v>-293670</v>
      </c>
      <c r="X12" s="190">
        <f ca="1">'4. Résultats'!X103+'4. Résultats'!X91</f>
        <v>-322230</v>
      </c>
      <c r="Y12" s="190">
        <f ca="1">'4. Résultats'!Y103+'4. Résultats'!Y91</f>
        <v>-262557.5</v>
      </c>
      <c r="Z12" s="190">
        <f ca="1">'4. Résultats'!Z103+'4. Résultats'!Z91</f>
        <v>-291117.5</v>
      </c>
      <c r="AA12" s="190">
        <f ca="1">'4. Résultats'!AA103+'4. Résultats'!AA91</f>
        <v>-198280</v>
      </c>
      <c r="AB12" s="190">
        <f ca="1">'4. Résultats'!AB103+'4. Résultats'!AB91</f>
        <v>-169720</v>
      </c>
      <c r="AC12" s="190">
        <f ca="1">SUM(Q12:AB12)</f>
        <v>-2491070</v>
      </c>
      <c r="AD12" s="190">
        <f ca="1">'4. Résultats'!AD103+'4. Résultats'!AD91</f>
        <v>-394638.80000000005</v>
      </c>
      <c r="AE12" s="190">
        <f ca="1">'4. Résultats'!AE103+'4. Résultats'!AE91</f>
        <v>-362958.80000000005</v>
      </c>
      <c r="AF12" s="190">
        <f ca="1">'4. Résultats'!AF103+'4. Résultats'!AF91</f>
        <v>-331278.80000000005</v>
      </c>
      <c r="AG12" s="190">
        <f ca="1">'4. Résultats'!AG103+'4. Résultats'!AG91</f>
        <v>-355038.80000000005</v>
      </c>
      <c r="AH12" s="190">
        <f ca="1">'4. Résultats'!AH103+'4. Résultats'!AH91</f>
        <v>-188718.80000000005</v>
      </c>
      <c r="AI12" s="190">
        <f ca="1">'4. Résultats'!AI103+'4. Résultats'!AI91</f>
        <v>-234041.30000000005</v>
      </c>
      <c r="AJ12" s="190">
        <f ca="1">'4. Résultats'!AJ103+'4. Résultats'!AJ91</f>
        <v>-307481.30000000005</v>
      </c>
      <c r="AK12" s="190">
        <f ca="1">'4. Résultats'!AK103+'4. Résultats'!AK91</f>
        <v>-370841.30000000005</v>
      </c>
      <c r="AL12" s="190">
        <f ca="1">'4. Résultats'!AL103+'4. Résultats'!AL91</f>
        <v>-242951.30000000005</v>
      </c>
      <c r="AM12" s="190">
        <f ca="1">'4. Résultats'!AM103+'4. Résultats'!AM91</f>
        <v>-179591.30000000005</v>
      </c>
      <c r="AN12" s="190">
        <f ca="1">'4. Résultats'!AN103+'4. Résultats'!AN91</f>
        <v>-179591.30000000005</v>
      </c>
      <c r="AO12" s="190">
        <f ca="1">'4. Résultats'!AO103+'4. Résultats'!AO91</f>
        <v>-211271.30000000005</v>
      </c>
      <c r="AP12" s="190">
        <f ca="1">SUM(AD12:AO12)</f>
        <v>-3358403.0999999996</v>
      </c>
      <c r="AQ12" s="190">
        <f ca="1">'4. Résultats'!AQ103+'4. Résultats'!AQ91</f>
        <v>-304717.31300000008</v>
      </c>
      <c r="AR12" s="190">
        <f ca="1">'4. Résultats'!AR103+'4. Résultats'!AR91</f>
        <v>-257197.31300000008</v>
      </c>
      <c r="AS12" s="190">
        <f ca="1">'4. Résultats'!AS103+'4. Résultats'!AS91</f>
        <v>-241357.31300000008</v>
      </c>
      <c r="AT12" s="190">
        <f ca="1">'4. Résultats'!AT103+'4. Résultats'!AT91</f>
        <v>-201757.31300000008</v>
      </c>
      <c r="AU12" s="190">
        <f ca="1">'4. Résultats'!AU103+'4. Résultats'!AU91</f>
        <v>162562.68699999992</v>
      </c>
      <c r="AV12" s="190">
        <f ca="1">'4. Résultats'!AV103+'4. Résultats'!AV91</f>
        <v>126960.18699999992</v>
      </c>
      <c r="AW12" s="190">
        <f ca="1">'4. Résultats'!AW103+'4. Résultats'!AW91</f>
        <v>324960.18699999992</v>
      </c>
      <c r="AX12" s="190">
        <f ca="1">'4. Résultats'!AX103+'4. Résultats'!AX91</f>
        <v>720960.18699999992</v>
      </c>
      <c r="AY12" s="190">
        <f ca="1">'4. Résultats'!AY103+'4. Résultats'!AY91</f>
        <v>734640.18699999992</v>
      </c>
      <c r="AZ12" s="190">
        <f ca="1">'4. Résultats'!AZ103+'4. Résultats'!AZ91</f>
        <v>964320.18699999992</v>
      </c>
      <c r="BA12" s="190">
        <f ca="1">'4. Résultats'!BA103+'4. Résultats'!BA91</f>
        <v>940560.18699999992</v>
      </c>
      <c r="BB12" s="190">
        <f ca="1">'4. Résultats'!BB103+'4. Résultats'!BB91</f>
        <v>715293.68052000005</v>
      </c>
      <c r="BC12" s="190">
        <f ca="1">SUM(AQ12:BB12)</f>
        <v>3685228.237519999</v>
      </c>
      <c r="BD12" s="190">
        <f ca="1">'4. Résultats'!BD103+'4. Résultats'!BD91</f>
        <v>696820.18886999995</v>
      </c>
      <c r="BE12" s="190">
        <f ca="1">'4. Résultats'!BE103+'4. Résultats'!BE91</f>
        <v>968975.18886999995</v>
      </c>
      <c r="BF12" s="190">
        <f ca="1">'4. Résultats'!BF103+'4. Résultats'!BF91</f>
        <v>1282210.1888699997</v>
      </c>
      <c r="BG12" s="190">
        <f ca="1">'4. Résultats'!BG103+'4. Résultats'!BG91</f>
        <v>1723820.1888699997</v>
      </c>
      <c r="BH12" s="190">
        <f ca="1">'4. Résultats'!BH103+'4. Résultats'!BH91</f>
        <v>2617310.1888699997</v>
      </c>
      <c r="BI12" s="190">
        <f ca="1">'4. Résultats'!BI103+'4. Résultats'!BI91</f>
        <v>3110270.1888699997</v>
      </c>
      <c r="BJ12" s="190">
        <f ca="1">'4. Résultats'!BJ103+'4. Résultats'!BJ91</f>
        <v>4055110.1888699997</v>
      </c>
      <c r="BK12" s="190">
        <f ca="1">'4. Résultats'!BK103+'4. Résultats'!BK91</f>
        <v>5379940.1888699997</v>
      </c>
      <c r="BL12" s="190">
        <f ca="1">'4. Résultats'!BL103+'4. Résultats'!BL91</f>
        <v>6350455.1888699997</v>
      </c>
      <c r="BM12" s="190">
        <f ca="1">'4. Résultats'!BM103+'4. Résultats'!BM91</f>
        <v>7839605.1888699997</v>
      </c>
      <c r="BN12" s="190">
        <f ca="1">'4. Résultats'!BN103+'4. Résultats'!BN91</f>
        <v>9230845.1888699997</v>
      </c>
      <c r="BO12" s="190">
        <f ca="1">'4. Résultats'!BO103+'4. Résultats'!BO91</f>
        <v>-5917844.7341995966</v>
      </c>
      <c r="BP12" s="190">
        <f ca="1">SUM(BD12:BO12)</f>
        <v>37337517.343370393</v>
      </c>
      <c r="BQ12" s="190">
        <f ca="1">'4. Résultats'!BQ103+'4. Résultats'!BQ91</f>
        <v>7137780.4173444994</v>
      </c>
      <c r="BR12" s="190">
        <f ca="1">'4. Résultats'!BR103+'4. Résultats'!BR91</f>
        <v>9391950.4173444994</v>
      </c>
      <c r="BS12" s="190">
        <f ca="1">'4. Résultats'!BS103+'4. Résultats'!BS91</f>
        <v>8835620.4173444994</v>
      </c>
      <c r="BT12" s="190">
        <f ca="1">'4. Résultats'!BT103+'4. Résultats'!BT91</f>
        <v>10902790.417344499</v>
      </c>
      <c r="BU12" s="190">
        <f ca="1">'4. Résultats'!BU103+'4. Résultats'!BU91</f>
        <v>12537293.750677835</v>
      </c>
      <c r="BV12" s="190">
        <f ca="1">'4. Résultats'!BV103+'4. Résultats'!BV91</f>
        <v>13181797.084011167</v>
      </c>
      <c r="BW12" s="190">
        <f ca="1">'4. Résultats'!BW103+'4. Résultats'!BW91</f>
        <v>15245300.417344499</v>
      </c>
      <c r="BX12" s="190">
        <f ca="1">'4. Résultats'!BX103+'4. Résultats'!BX91</f>
        <v>18692359.306233395</v>
      </c>
      <c r="BY12" s="190">
        <f ca="1">'4. Résultats'!BY103+'4. Résultats'!BY91</f>
        <v>20276140.417344499</v>
      </c>
      <c r="BZ12" s="190">
        <f ca="1">'4. Résultats'!BZ103+'4. Résultats'!BZ91</f>
        <v>23082754.861788947</v>
      </c>
      <c r="CA12" s="190">
        <f ca="1">'4. Résultats'!CA103+'4. Résultats'!CA91</f>
        <v>26228739.676603768</v>
      </c>
      <c r="CB12" s="190">
        <f ca="1">'4. Résultats'!CB103+'4. Résultats'!CB91</f>
        <v>-36091298.855791435</v>
      </c>
      <c r="CC12" s="190">
        <f ca="1">SUM(BQ12:CB12)</f>
        <v>129421228.32759066</v>
      </c>
      <c r="CE12" s="190" t="str">
        <f t="shared" ref="CE12:DB12" si="0">IF(ISNA(INDEX($B$1:$CC$50,ROW(A12),MATCH(CE$7,$B$7:$CC$7,0))),"",INDEX($B$1:$CC$50,ROW(A12),MATCH(CE$7,$B$7:$CC$7,0)))</f>
        <v/>
      </c>
      <c r="CF12" s="190" t="str">
        <f t="shared" si="0"/>
        <v/>
      </c>
      <c r="CG12" s="190" t="str">
        <f t="shared" si="0"/>
        <v/>
      </c>
      <c r="CH12" s="190" t="str">
        <f t="shared" si="0"/>
        <v/>
      </c>
      <c r="CI12" s="190" t="str">
        <f t="shared" si="0"/>
        <v/>
      </c>
      <c r="CJ12" s="190" t="str">
        <f t="shared" si="0"/>
        <v/>
      </c>
      <c r="CK12" s="190" t="str">
        <f t="shared" si="0"/>
        <v/>
      </c>
      <c r="CL12" s="190" t="str">
        <f t="shared" si="0"/>
        <v/>
      </c>
      <c r="CM12" s="190" t="str">
        <f t="shared" si="0"/>
        <v/>
      </c>
      <c r="CN12" s="190" t="str">
        <f t="shared" si="0"/>
        <v/>
      </c>
      <c r="CO12" s="190" t="str">
        <f t="shared" si="0"/>
        <v/>
      </c>
      <c r="CP12" s="190" t="str">
        <f t="shared" si="0"/>
        <v/>
      </c>
      <c r="CQ12" s="190">
        <f t="shared" ca="1" si="0"/>
        <v>0</v>
      </c>
      <c r="CR12" s="190">
        <f t="shared" ca="1" si="0"/>
        <v>0</v>
      </c>
      <c r="CS12" s="190">
        <f t="shared" ca="1" si="0"/>
        <v>-111210</v>
      </c>
      <c r="CT12" s="190">
        <f t="shared" ca="1" si="0"/>
        <v>-111210</v>
      </c>
      <c r="CU12" s="190">
        <f t="shared" ca="1" si="0"/>
        <v>-135240</v>
      </c>
      <c r="CV12" s="190">
        <f t="shared" ca="1" si="0"/>
        <v>-135240</v>
      </c>
      <c r="CW12" s="190">
        <f t="shared" ca="1" si="0"/>
        <v>-132760</v>
      </c>
      <c r="CX12" s="190">
        <f t="shared" ca="1" si="0"/>
        <v>-94680</v>
      </c>
      <c r="CY12" s="190">
        <f t="shared" ca="1" si="0"/>
        <v>-145110</v>
      </c>
      <c r="CZ12" s="190">
        <f t="shared" ca="1" si="0"/>
        <v>-224557.5</v>
      </c>
      <c r="DA12" s="190">
        <f t="shared" ca="1" si="0"/>
        <v>-157917.5</v>
      </c>
      <c r="DB12" s="190">
        <f t="shared" ca="1" si="0"/>
        <v>-198470</v>
      </c>
      <c r="DC12" s="190">
        <f>SUM(CE12:CP12)</f>
        <v>0</v>
      </c>
      <c r="DD12" s="190">
        <f ca="1">SUM(CQ12:DB12)</f>
        <v>-1446395</v>
      </c>
      <c r="DE12" s="190">
        <f ca="1">SUM(CE12:DB12)</f>
        <v>-1446395</v>
      </c>
      <c r="DF12" s="190">
        <f t="shared" ref="DF12:DQ12" ca="1" si="1">IF(ISNA(INDEX($B$1:$CC$50,ROW(Y12),MATCH(DF$7,$B$7:$CC$7,0))),"",INDEX($B$1:$CC$50,ROW(Y12),MATCH(DF$7,$B$7:$CC$7,0)))</f>
        <v>-293670</v>
      </c>
      <c r="DG12" s="190">
        <f t="shared" ca="1" si="1"/>
        <v>-322230</v>
      </c>
      <c r="DH12" s="190">
        <f t="shared" ca="1" si="1"/>
        <v>-262557.5</v>
      </c>
      <c r="DI12" s="190">
        <f t="shared" ca="1" si="1"/>
        <v>-291117.5</v>
      </c>
      <c r="DJ12" s="190">
        <f t="shared" ca="1" si="1"/>
        <v>-198280</v>
      </c>
      <c r="DK12" s="190">
        <f t="shared" ca="1" si="1"/>
        <v>-169720</v>
      </c>
      <c r="DL12" s="190">
        <f t="shared" ca="1" si="1"/>
        <v>-394638.80000000005</v>
      </c>
      <c r="DM12" s="190">
        <f t="shared" ca="1" si="1"/>
        <v>-362958.80000000005</v>
      </c>
      <c r="DN12" s="190">
        <f t="shared" ca="1" si="1"/>
        <v>-331278.80000000005</v>
      </c>
      <c r="DO12" s="190">
        <f t="shared" ca="1" si="1"/>
        <v>-355038.80000000005</v>
      </c>
      <c r="DP12" s="190">
        <f t="shared" ca="1" si="1"/>
        <v>-188718.80000000005</v>
      </c>
      <c r="DQ12" s="190">
        <f t="shared" ca="1" si="1"/>
        <v>-234041.30000000005</v>
      </c>
      <c r="DR12" s="190">
        <f ca="1">SUM(DF12:DQ12)</f>
        <v>-3404250.3</v>
      </c>
      <c r="DS12" s="190">
        <f t="shared" ref="DS12:ED12" ca="1" si="2">IF(ISNA(INDEX($B$1:$CC$50,ROW(AK12),MATCH(DS$7,$B$7:$CC$7,0))),"",INDEX($B$1:$CC$50,ROW(AK12),MATCH(DS$7,$B$7:$CC$7,0)))</f>
        <v>-307481.30000000005</v>
      </c>
      <c r="DT12" s="190">
        <f t="shared" ca="1" si="2"/>
        <v>-370841.30000000005</v>
      </c>
      <c r="DU12" s="190">
        <f t="shared" ca="1" si="2"/>
        <v>-242951.30000000005</v>
      </c>
      <c r="DV12" s="190">
        <f t="shared" ca="1" si="2"/>
        <v>-179591.30000000005</v>
      </c>
      <c r="DW12" s="190">
        <f t="shared" ca="1" si="2"/>
        <v>-179591.30000000005</v>
      </c>
      <c r="DX12" s="190">
        <f t="shared" ca="1" si="2"/>
        <v>-211271.30000000005</v>
      </c>
      <c r="DY12" s="190">
        <f t="shared" ca="1" si="2"/>
        <v>-304717.31300000008</v>
      </c>
      <c r="DZ12" s="190">
        <f t="shared" ca="1" si="2"/>
        <v>-257197.31300000008</v>
      </c>
      <c r="EA12" s="190">
        <f t="shared" ca="1" si="2"/>
        <v>-241357.31300000008</v>
      </c>
      <c r="EB12" s="190">
        <f t="shared" ca="1" si="2"/>
        <v>-201757.31300000008</v>
      </c>
      <c r="EC12" s="190">
        <f t="shared" ca="1" si="2"/>
        <v>162562.68699999992</v>
      </c>
      <c r="ED12" s="190">
        <f t="shared" ca="1" si="2"/>
        <v>126960.18699999992</v>
      </c>
      <c r="EE12" s="190">
        <f ca="1">SUM(DS12:ED12)</f>
        <v>-2207234.1780000008</v>
      </c>
      <c r="EF12" s="190">
        <f t="shared" ref="EF12:EQ12" ca="1" si="3">IF(ISNA(INDEX($B$1:$CC$50,ROW(AW12),MATCH(EF$7,$B$7:$CC$7,0))),"",INDEX($B$1:$CC$50,ROW(AW12),MATCH(EF$7,$B$7:$CC$7,0)))</f>
        <v>324960.18699999992</v>
      </c>
      <c r="EG12" s="190">
        <f t="shared" ca="1" si="3"/>
        <v>720960.18699999992</v>
      </c>
      <c r="EH12" s="190">
        <f t="shared" ca="1" si="3"/>
        <v>734640.18699999992</v>
      </c>
      <c r="EI12" s="190">
        <f t="shared" ca="1" si="3"/>
        <v>964320.18699999992</v>
      </c>
      <c r="EJ12" s="190">
        <f t="shared" ca="1" si="3"/>
        <v>940560.18699999992</v>
      </c>
      <c r="EK12" s="190">
        <f t="shared" ca="1" si="3"/>
        <v>715293.68052000005</v>
      </c>
      <c r="EL12" s="190">
        <f t="shared" ca="1" si="3"/>
        <v>696820.18886999995</v>
      </c>
      <c r="EM12" s="190">
        <f t="shared" ca="1" si="3"/>
        <v>968975.18886999995</v>
      </c>
      <c r="EN12" s="190">
        <f t="shared" ca="1" si="3"/>
        <v>1282210.1888699997</v>
      </c>
      <c r="EO12" s="190">
        <f t="shared" ca="1" si="3"/>
        <v>1723820.1888699997</v>
      </c>
      <c r="EP12" s="190">
        <f t="shared" ca="1" si="3"/>
        <v>2617310.1888699997</v>
      </c>
      <c r="EQ12" s="190">
        <f t="shared" ca="1" si="3"/>
        <v>3110270.1888699997</v>
      </c>
      <c r="ER12" s="190">
        <f ca="1">SUM(EF12:EQ12)</f>
        <v>14800140.748739999</v>
      </c>
      <c r="ES12" s="190">
        <f t="shared" ref="ES12:FD12" ca="1" si="4">IF(ISNA(INDEX($B$1:$CC$50,ROW(BI12),MATCH(ES$7,$B$7:$CC$7,0))),"",INDEX($B$1:$CC$50,ROW(BI12),MATCH(ES$7,$B$7:$CC$7,0)))</f>
        <v>4055110.1888699997</v>
      </c>
      <c r="ET12" s="190">
        <f t="shared" ca="1" si="4"/>
        <v>5379940.1888699997</v>
      </c>
      <c r="EU12" s="190">
        <f t="shared" ca="1" si="4"/>
        <v>6350455.1888699997</v>
      </c>
      <c r="EV12" s="190">
        <f t="shared" ca="1" si="4"/>
        <v>7839605.1888699997</v>
      </c>
      <c r="EW12" s="190">
        <f t="shared" ca="1" si="4"/>
        <v>9230845.1888699997</v>
      </c>
      <c r="EX12" s="190">
        <f t="shared" ca="1" si="4"/>
        <v>-5917844.7341995966</v>
      </c>
      <c r="EY12" s="190">
        <f t="shared" ca="1" si="4"/>
        <v>7137780.4173444994</v>
      </c>
      <c r="EZ12" s="190">
        <f t="shared" ca="1" si="4"/>
        <v>9391950.4173444994</v>
      </c>
      <c r="FA12" s="190">
        <f t="shared" ca="1" si="4"/>
        <v>8835620.4173444994</v>
      </c>
      <c r="FB12" s="190">
        <f t="shared" ca="1" si="4"/>
        <v>10902790.417344499</v>
      </c>
      <c r="FC12" s="190">
        <f t="shared" ca="1" si="4"/>
        <v>12537293.750677835</v>
      </c>
      <c r="FD12" s="190">
        <f t="shared" ca="1" si="4"/>
        <v>13181797.084011167</v>
      </c>
      <c r="FE12" s="190">
        <f ca="1">SUM(ES12:FD12)</f>
        <v>88925343.714217395</v>
      </c>
    </row>
    <row r="13" spans="2:168" ht="15" customHeight="1" x14ac:dyDescent="0.2">
      <c r="D13" s="121"/>
      <c r="E13" s="121"/>
      <c r="F13" s="121"/>
      <c r="G13" s="121"/>
      <c r="H13" s="16"/>
      <c r="I13" s="16"/>
      <c r="J13" s="16"/>
      <c r="K13" s="16"/>
      <c r="L13" s="16"/>
      <c r="M13" s="16"/>
      <c r="N13" s="16"/>
      <c r="O13" s="16"/>
      <c r="P13" s="567"/>
      <c r="Q13" s="121"/>
      <c r="R13" s="121"/>
      <c r="S13" s="121"/>
      <c r="T13" s="121"/>
      <c r="U13" s="16"/>
      <c r="V13" s="16"/>
      <c r="W13" s="16"/>
      <c r="X13" s="16"/>
      <c r="Y13" s="16"/>
      <c r="Z13" s="16"/>
      <c r="AA13" s="16"/>
      <c r="AB13" s="16"/>
      <c r="AC13" s="567"/>
      <c r="AD13" s="121"/>
      <c r="AE13" s="121"/>
      <c r="AF13" s="121"/>
      <c r="AG13" s="121"/>
      <c r="AH13" s="16"/>
      <c r="AI13" s="16"/>
      <c r="AJ13" s="16"/>
      <c r="AK13" s="16"/>
      <c r="AL13" s="16"/>
      <c r="AM13" s="16"/>
      <c r="AN13" s="16"/>
      <c r="AO13" s="16"/>
      <c r="AP13" s="567"/>
      <c r="AQ13" s="121"/>
      <c r="AR13" s="121"/>
      <c r="AS13" s="121"/>
      <c r="AT13" s="121"/>
      <c r="AU13" s="16"/>
      <c r="AV13" s="16"/>
      <c r="AW13" s="16"/>
      <c r="AX13" s="16"/>
      <c r="AY13" s="16"/>
      <c r="AZ13" s="16"/>
      <c r="BA13" s="16"/>
      <c r="BB13" s="16"/>
      <c r="BC13" s="567"/>
      <c r="BD13" s="121"/>
      <c r="BE13" s="121"/>
      <c r="BF13" s="121"/>
      <c r="BG13" s="121"/>
      <c r="BH13" s="16"/>
      <c r="BI13" s="16"/>
      <c r="BJ13" s="16"/>
      <c r="BK13" s="16"/>
      <c r="BL13" s="16"/>
      <c r="BM13" s="16"/>
      <c r="BN13" s="16"/>
      <c r="BO13" s="16"/>
      <c r="BP13" s="567"/>
      <c r="BQ13" s="121"/>
      <c r="BR13" s="121"/>
      <c r="BS13" s="121"/>
      <c r="BT13" s="121"/>
      <c r="BU13" s="16"/>
      <c r="BV13" s="16"/>
      <c r="BW13" s="16"/>
      <c r="BX13" s="16"/>
      <c r="BY13" s="16"/>
      <c r="BZ13" s="16"/>
      <c r="CA13" s="16"/>
      <c r="CB13" s="16"/>
      <c r="CC13" s="567"/>
      <c r="CE13" s="121"/>
      <c r="CF13" s="121"/>
      <c r="CG13" s="121"/>
      <c r="CH13" s="121"/>
      <c r="CI13" s="121"/>
      <c r="CJ13" s="121"/>
      <c r="CK13" s="121"/>
      <c r="CL13" s="121"/>
      <c r="CM13" s="121"/>
      <c r="CN13" s="121"/>
      <c r="CO13" s="121"/>
      <c r="CP13" s="121"/>
      <c r="CQ13" s="121"/>
      <c r="CR13" s="121"/>
      <c r="CS13" s="121"/>
      <c r="CT13" s="121"/>
      <c r="CU13" s="121"/>
      <c r="CV13" s="121"/>
      <c r="CW13" s="121"/>
      <c r="CX13" s="121"/>
      <c r="CY13" s="121"/>
      <c r="CZ13" s="121"/>
      <c r="DA13" s="121"/>
      <c r="DB13" s="121"/>
      <c r="DC13" s="121"/>
      <c r="DD13" s="121"/>
      <c r="DE13" s="121"/>
      <c r="DF13" s="121"/>
      <c r="DG13" s="121"/>
      <c r="DH13" s="121"/>
      <c r="DI13" s="121"/>
      <c r="DJ13" s="121"/>
      <c r="DK13" s="121"/>
      <c r="DL13" s="121"/>
      <c r="DM13" s="121"/>
      <c r="DN13" s="121"/>
      <c r="DO13" s="121"/>
      <c r="DP13" s="121"/>
      <c r="DQ13" s="121"/>
      <c r="DR13" s="121"/>
      <c r="DS13" s="121"/>
      <c r="DT13" s="121"/>
      <c r="DU13" s="121"/>
      <c r="DV13" s="121"/>
      <c r="DW13" s="121"/>
      <c r="DX13" s="121"/>
      <c r="DY13" s="121"/>
      <c r="DZ13" s="121"/>
      <c r="EA13" s="121"/>
      <c r="EB13" s="121"/>
      <c r="EC13" s="121"/>
      <c r="ED13" s="121"/>
      <c r="EE13" s="121"/>
      <c r="EF13" s="121"/>
      <c r="EG13" s="121"/>
      <c r="EH13" s="121"/>
      <c r="EI13" s="121"/>
      <c r="EJ13" s="121"/>
      <c r="EK13" s="121"/>
      <c r="EL13" s="121"/>
      <c r="EM13" s="121"/>
      <c r="EN13" s="121"/>
      <c r="EO13" s="121"/>
      <c r="EP13" s="121"/>
      <c r="EQ13" s="121"/>
      <c r="ER13" s="121"/>
      <c r="ES13" s="121"/>
      <c r="ET13" s="121"/>
      <c r="EU13" s="121"/>
      <c r="EV13" s="121"/>
      <c r="EW13" s="121"/>
      <c r="EX13" s="121"/>
      <c r="EY13" s="121"/>
      <c r="EZ13" s="121"/>
      <c r="FA13" s="121"/>
      <c r="FB13" s="121"/>
      <c r="FC13" s="121"/>
      <c r="FD13" s="121"/>
      <c r="FE13" s="567"/>
    </row>
    <row r="14" spans="2:168" s="566" customFormat="1" ht="15" customHeight="1" x14ac:dyDescent="0.2">
      <c r="C14" s="129" t="s">
        <v>665</v>
      </c>
      <c r="D14" s="190">
        <f>+SUM(D15:D21)</f>
        <v>0</v>
      </c>
      <c r="E14" s="190">
        <f>+SUM(E15:E21)</f>
        <v>0</v>
      </c>
      <c r="F14" s="190">
        <f>+SUM(F15:F21)</f>
        <v>0</v>
      </c>
      <c r="G14" s="190">
        <f>+SUM(G15:G21)</f>
        <v>0</v>
      </c>
      <c r="H14" s="190">
        <f t="shared" ref="H14:O14" si="5">+SUM(H15:H21)</f>
        <v>0</v>
      </c>
      <c r="I14" s="190">
        <f t="shared" si="5"/>
        <v>0</v>
      </c>
      <c r="J14" s="190">
        <f t="shared" si="5"/>
        <v>0</v>
      </c>
      <c r="K14" s="190">
        <f t="shared" si="5"/>
        <v>0</v>
      </c>
      <c r="L14" s="190">
        <f t="shared" si="5"/>
        <v>-2790</v>
      </c>
      <c r="M14" s="190">
        <f t="shared" si="5"/>
        <v>0</v>
      </c>
      <c r="N14" s="190">
        <f t="shared" si="5"/>
        <v>588</v>
      </c>
      <c r="O14" s="190">
        <f t="shared" si="5"/>
        <v>552</v>
      </c>
      <c r="P14" s="190">
        <f>SUM(D14:O14)</f>
        <v>-1650</v>
      </c>
      <c r="Q14" s="190">
        <f>+SUM(Q15:Q21)</f>
        <v>-22790</v>
      </c>
      <c r="R14" s="190">
        <f>+SUM(R15:R21)</f>
        <v>-33192</v>
      </c>
      <c r="S14" s="190">
        <f>+SUM(S15:S21)</f>
        <v>53934</v>
      </c>
      <c r="T14" s="190">
        <f>+SUM(T15:T21)</f>
        <v>17805.5</v>
      </c>
      <c r="U14" s="190">
        <f t="shared" ref="U14:AB14" si="6">+SUM(U15:U21)</f>
        <v>-69461.5</v>
      </c>
      <c r="V14" s="190">
        <f t="shared" si="6"/>
        <v>-2941</v>
      </c>
      <c r="W14" s="190">
        <f t="shared" si="6"/>
        <v>87515</v>
      </c>
      <c r="X14" s="190">
        <f t="shared" si="6"/>
        <v>22716</v>
      </c>
      <c r="Y14" s="190">
        <f t="shared" si="6"/>
        <v>-123728.5</v>
      </c>
      <c r="Z14" s="190">
        <f t="shared" si="6"/>
        <v>45960</v>
      </c>
      <c r="AA14" s="190">
        <f t="shared" si="6"/>
        <v>-87671</v>
      </c>
      <c r="AB14" s="190">
        <f t="shared" si="6"/>
        <v>-4826</v>
      </c>
      <c r="AC14" s="190">
        <f>SUM(Q14:AB14)</f>
        <v>-116679.5</v>
      </c>
      <c r="AD14" s="190">
        <f>+SUM(AD15:AD21)</f>
        <v>94028.800000000003</v>
      </c>
      <c r="AE14" s="190">
        <f>+SUM(AE15:AE21)</f>
        <v>-26819.860000000015</v>
      </c>
      <c r="AF14" s="190">
        <f>+SUM(AF15:AF21)</f>
        <v>-20483.860000000015</v>
      </c>
      <c r="AG14" s="190">
        <f>+SUM(AG15:AG21)</f>
        <v>7703.7200000000157</v>
      </c>
      <c r="AH14" s="190">
        <f t="shared" ref="AH14:AO14" si="7">+SUM(AH15:AH21)</f>
        <v>-153539.86000000002</v>
      </c>
      <c r="AI14" s="190">
        <f t="shared" si="7"/>
        <v>38866.639999999985</v>
      </c>
      <c r="AJ14" s="190">
        <f t="shared" si="7"/>
        <v>14615.72000000003</v>
      </c>
      <c r="AK14" s="190">
        <f t="shared" si="7"/>
        <v>96151.639999999985</v>
      </c>
      <c r="AL14" s="190">
        <f t="shared" si="7"/>
        <v>-114520.36000000002</v>
      </c>
      <c r="AM14" s="190">
        <f t="shared" si="7"/>
        <v>-116271.27999999997</v>
      </c>
      <c r="AN14" s="190">
        <f t="shared" si="7"/>
        <v>59719.639999999956</v>
      </c>
      <c r="AO14" s="190">
        <f t="shared" si="7"/>
        <v>91399.639999999956</v>
      </c>
      <c r="AP14" s="190">
        <f>SUM(AD14:AO14)</f>
        <v>-29149.4200000001</v>
      </c>
      <c r="AQ14" s="190">
        <f>+SUM(AQ15:AQ21)</f>
        <v>-103225.16199999989</v>
      </c>
      <c r="AR14" s="190">
        <f>+SUM(AR15:AR21)</f>
        <v>2620.8164000000106</v>
      </c>
      <c r="AS14" s="190">
        <f>+SUM(AS15:AS21)</f>
        <v>43804.816400000011</v>
      </c>
      <c r="AT14" s="190">
        <f>+SUM(AT15:AT21)</f>
        <v>-149385.63280000002</v>
      </c>
      <c r="AU14" s="190">
        <f t="shared" ref="AU14:BB14" si="8">+SUM(AU15:AU21)</f>
        <v>-293587.18359999999</v>
      </c>
      <c r="AV14" s="190">
        <f t="shared" si="8"/>
        <v>160449.31640000001</v>
      </c>
      <c r="AW14" s="190">
        <f t="shared" si="8"/>
        <v>-412329.63280000002</v>
      </c>
      <c r="AX14" s="190">
        <f t="shared" si="8"/>
        <v>-216173.68359999987</v>
      </c>
      <c r="AY14" s="190">
        <f t="shared" si="8"/>
        <v>227346.31640000019</v>
      </c>
      <c r="AZ14" s="190">
        <f t="shared" si="8"/>
        <v>-668532.63280000025</v>
      </c>
      <c r="BA14" s="190">
        <f t="shared" si="8"/>
        <v>335058.31640000013</v>
      </c>
      <c r="BB14" s="190">
        <f t="shared" si="8"/>
        <v>-18173.683599999873</v>
      </c>
      <c r="BC14" s="190">
        <f>SUM(AQ14:BB14)</f>
        <v>-1092128.0291999995</v>
      </c>
      <c r="BD14" s="190">
        <f>+SUM(BD15:BD21)</f>
        <v>-124006.3486200003</v>
      </c>
      <c r="BE14" s="190">
        <f>+SUM(BE15:BE21)</f>
        <v>567.65956400008872</v>
      </c>
      <c r="BF14" s="190">
        <f>+SUM(BF15:BF21)</f>
        <v>13918.659564000089</v>
      </c>
      <c r="BG14" s="190">
        <f>+SUM(BG15:BG21)</f>
        <v>-1041486.3191280002</v>
      </c>
      <c r="BH14" s="190">
        <f t="shared" ref="BH14:BO14" si="9">+SUM(BH15:BH21)</f>
        <v>-415367.34043599991</v>
      </c>
      <c r="BI14" s="190">
        <f t="shared" si="9"/>
        <v>163860.65956400009</v>
      </c>
      <c r="BJ14" s="190">
        <f t="shared" si="9"/>
        <v>-2079783.3191280002</v>
      </c>
      <c r="BK14" s="190">
        <f t="shared" si="9"/>
        <v>-380449.34043599991</v>
      </c>
      <c r="BL14" s="190">
        <f t="shared" si="9"/>
        <v>238831.65956399962</v>
      </c>
      <c r="BM14" s="190">
        <f t="shared" si="9"/>
        <v>-3642877.3191279997</v>
      </c>
      <c r="BN14" s="190">
        <f t="shared" si="9"/>
        <v>294289.65956399962</v>
      </c>
      <c r="BO14" s="190">
        <f t="shared" si="9"/>
        <v>-184292.34043600038</v>
      </c>
      <c r="BP14" s="190">
        <f>SUM(BD14:BO14)</f>
        <v>-7156794.029492001</v>
      </c>
      <c r="BQ14" s="190">
        <f>+SUM(BQ15:BQ21)</f>
        <v>488552.02130800113</v>
      </c>
      <c r="BR14" s="190">
        <f>+SUM(BR15:BR21)</f>
        <v>-672600.20852320082</v>
      </c>
      <c r="BS14" s="190">
        <f>+SUM(BS15:BS21)</f>
        <v>2588733.7914767992</v>
      </c>
      <c r="BT14" s="190">
        <f>+SUM(BT15:BT21)</f>
        <v>-5681143.5829535984</v>
      </c>
      <c r="BU14" s="190">
        <f t="shared" ref="BU14:CB14" si="10">+SUM(BU15:BU21)</f>
        <v>700068.45814346522</v>
      </c>
      <c r="BV14" s="190">
        <f t="shared" si="10"/>
        <v>2016969.1248101369</v>
      </c>
      <c r="BW14" s="190">
        <f t="shared" si="10"/>
        <v>-7059547.5829536021</v>
      </c>
      <c r="BX14" s="190">
        <f t="shared" si="10"/>
        <v>-243985.09741209634</v>
      </c>
      <c r="BY14" s="190">
        <f t="shared" si="10"/>
        <v>2308704.4581434727</v>
      </c>
      <c r="BZ14" s="190">
        <f t="shared" si="10"/>
        <v>-9902173.8051758222</v>
      </c>
      <c r="CA14" s="190">
        <f t="shared" si="10"/>
        <v>1624579.8655508682</v>
      </c>
      <c r="CB14" s="190">
        <f t="shared" si="10"/>
        <v>1048258.3099953234</v>
      </c>
      <c r="CC14" s="190">
        <f>SUM(BQ14:CB14)</f>
        <v>-12783584.247590253</v>
      </c>
      <c r="CE14" s="190" t="str">
        <f t="shared" ref="CE14:CN21" si="11">IF(ISNA(INDEX($B$1:$CC$50,ROW(A14),MATCH(CE$7,$B$7:$CC$7,0))),"",INDEX($B$1:$CC$50,ROW(A14),MATCH(CE$7,$B$7:$CC$7,0)))</f>
        <v/>
      </c>
      <c r="CF14" s="190" t="str">
        <f t="shared" si="11"/>
        <v/>
      </c>
      <c r="CG14" s="190" t="str">
        <f t="shared" si="11"/>
        <v/>
      </c>
      <c r="CH14" s="190" t="str">
        <f t="shared" si="11"/>
        <v/>
      </c>
      <c r="CI14" s="190" t="str">
        <f t="shared" si="11"/>
        <v/>
      </c>
      <c r="CJ14" s="190" t="str">
        <f t="shared" si="11"/>
        <v/>
      </c>
      <c r="CK14" s="190" t="str">
        <f t="shared" si="11"/>
        <v/>
      </c>
      <c r="CL14" s="190" t="str">
        <f t="shared" si="11"/>
        <v/>
      </c>
      <c r="CM14" s="190" t="str">
        <f t="shared" si="11"/>
        <v/>
      </c>
      <c r="CN14" s="190" t="str">
        <f t="shared" si="11"/>
        <v/>
      </c>
      <c r="CO14" s="190" t="str">
        <f t="shared" ref="CO14:CX21" si="12">IF(ISNA(INDEX($B$1:$CC$50,ROW(K14),MATCH(CO$7,$B$7:$CC$7,0))),"",INDEX($B$1:$CC$50,ROW(K14),MATCH(CO$7,$B$7:$CC$7,0)))</f>
        <v/>
      </c>
      <c r="CP14" s="190" t="str">
        <f t="shared" si="12"/>
        <v/>
      </c>
      <c r="CQ14" s="190">
        <f t="shared" si="12"/>
        <v>0</v>
      </c>
      <c r="CR14" s="190">
        <f t="shared" si="12"/>
        <v>0</v>
      </c>
      <c r="CS14" s="190">
        <f t="shared" si="12"/>
        <v>-2790</v>
      </c>
      <c r="CT14" s="190">
        <f t="shared" si="12"/>
        <v>0</v>
      </c>
      <c r="CU14" s="190">
        <f t="shared" si="12"/>
        <v>588</v>
      </c>
      <c r="CV14" s="190">
        <f t="shared" si="12"/>
        <v>552</v>
      </c>
      <c r="CW14" s="190">
        <f t="shared" si="12"/>
        <v>-22790</v>
      </c>
      <c r="CX14" s="190">
        <f t="shared" si="12"/>
        <v>-33192</v>
      </c>
      <c r="CY14" s="190">
        <f t="shared" ref="CY14:DB21" si="13">IF(ISNA(INDEX($B$1:$CC$50,ROW(U14),MATCH(CY$7,$B$7:$CC$7,0))),"",INDEX($B$1:$CC$50,ROW(U14),MATCH(CY$7,$B$7:$CC$7,0)))</f>
        <v>53934</v>
      </c>
      <c r="CZ14" s="190">
        <f t="shared" si="13"/>
        <v>17805.5</v>
      </c>
      <c r="DA14" s="190">
        <f t="shared" si="13"/>
        <v>-69461.5</v>
      </c>
      <c r="DB14" s="190">
        <f t="shared" si="13"/>
        <v>-2941</v>
      </c>
      <c r="DC14" s="190">
        <f t="shared" ref="DC14:DC21" si="14">SUM(CE14:CP14)</f>
        <v>0</v>
      </c>
      <c r="DD14" s="190">
        <f t="shared" ref="DD14:DD21" si="15">SUM(CQ14:DB14)</f>
        <v>-58295</v>
      </c>
      <c r="DE14" s="190">
        <f t="shared" ref="DE14:DE21" si="16">SUM(CE14:DB14)</f>
        <v>-58295</v>
      </c>
      <c r="DF14" s="190">
        <f t="shared" ref="DF14:DQ21" si="17">IF(ISNA(INDEX($B$1:$CC$50,ROW(Y14),MATCH(DF$7,$B$7:$CC$7,0))),"",INDEX($B$1:$CC$50,ROW(Y14),MATCH(DF$7,$B$7:$CC$7,0)))</f>
        <v>87515</v>
      </c>
      <c r="DG14" s="190">
        <f t="shared" si="17"/>
        <v>22716</v>
      </c>
      <c r="DH14" s="190">
        <f t="shared" si="17"/>
        <v>-123728.5</v>
      </c>
      <c r="DI14" s="190">
        <f t="shared" si="17"/>
        <v>45960</v>
      </c>
      <c r="DJ14" s="190">
        <f t="shared" si="17"/>
        <v>-87671</v>
      </c>
      <c r="DK14" s="190">
        <f t="shared" si="17"/>
        <v>-4826</v>
      </c>
      <c r="DL14" s="190">
        <f t="shared" si="17"/>
        <v>94028.800000000003</v>
      </c>
      <c r="DM14" s="190">
        <f t="shared" si="17"/>
        <v>-26819.860000000015</v>
      </c>
      <c r="DN14" s="190">
        <f t="shared" si="17"/>
        <v>-20483.860000000015</v>
      </c>
      <c r="DO14" s="190">
        <f t="shared" si="17"/>
        <v>7703.7200000000157</v>
      </c>
      <c r="DP14" s="190">
        <f t="shared" si="17"/>
        <v>-153539.86000000002</v>
      </c>
      <c r="DQ14" s="190">
        <f t="shared" si="17"/>
        <v>38866.639999999985</v>
      </c>
      <c r="DR14" s="190">
        <f>SUM(DF14:DQ14)</f>
        <v>-120278.92000000004</v>
      </c>
      <c r="DS14" s="190">
        <f t="shared" ref="DS14:ED21" si="18">IF(ISNA(INDEX($B$1:$CC$50,ROW(AK14),MATCH(DS$7,$B$7:$CC$7,0))),"",INDEX($B$1:$CC$50,ROW(AK14),MATCH(DS$7,$B$7:$CC$7,0)))</f>
        <v>14615.72000000003</v>
      </c>
      <c r="DT14" s="190">
        <f t="shared" si="18"/>
        <v>96151.639999999985</v>
      </c>
      <c r="DU14" s="190">
        <f t="shared" si="18"/>
        <v>-114520.36000000002</v>
      </c>
      <c r="DV14" s="190">
        <f t="shared" si="18"/>
        <v>-116271.27999999997</v>
      </c>
      <c r="DW14" s="190">
        <f t="shared" si="18"/>
        <v>59719.639999999956</v>
      </c>
      <c r="DX14" s="190">
        <f t="shared" si="18"/>
        <v>91399.639999999956</v>
      </c>
      <c r="DY14" s="190">
        <f t="shared" si="18"/>
        <v>-103225.16199999989</v>
      </c>
      <c r="DZ14" s="190">
        <f t="shared" si="18"/>
        <v>2620.8164000000106</v>
      </c>
      <c r="EA14" s="190">
        <f t="shared" si="18"/>
        <v>43804.816400000011</v>
      </c>
      <c r="EB14" s="190">
        <f t="shared" si="18"/>
        <v>-149385.63280000002</v>
      </c>
      <c r="EC14" s="190">
        <f t="shared" si="18"/>
        <v>-293587.18359999999</v>
      </c>
      <c r="ED14" s="190">
        <f t="shared" si="18"/>
        <v>160449.31640000001</v>
      </c>
      <c r="EE14" s="190">
        <f>SUM(DS14:ED14)</f>
        <v>-308228.02919999993</v>
      </c>
      <c r="EF14" s="190">
        <f t="shared" ref="EF14:EQ21" si="19">IF(ISNA(INDEX($B$1:$CC$50,ROW(AW14),MATCH(EF$7,$B$7:$CC$7,0))),"",INDEX($B$1:$CC$50,ROW(AW14),MATCH(EF$7,$B$7:$CC$7,0)))</f>
        <v>-412329.63280000002</v>
      </c>
      <c r="EG14" s="190">
        <f t="shared" si="19"/>
        <v>-216173.68359999987</v>
      </c>
      <c r="EH14" s="190">
        <f t="shared" si="19"/>
        <v>227346.31640000019</v>
      </c>
      <c r="EI14" s="190">
        <f t="shared" si="19"/>
        <v>-668532.63280000025</v>
      </c>
      <c r="EJ14" s="190">
        <f t="shared" si="19"/>
        <v>335058.31640000013</v>
      </c>
      <c r="EK14" s="190">
        <f t="shared" si="19"/>
        <v>-18173.683599999873</v>
      </c>
      <c r="EL14" s="190">
        <f t="shared" si="19"/>
        <v>-124006.3486200003</v>
      </c>
      <c r="EM14" s="190">
        <f t="shared" si="19"/>
        <v>567.65956400008872</v>
      </c>
      <c r="EN14" s="190">
        <f t="shared" si="19"/>
        <v>13918.659564000089</v>
      </c>
      <c r="EO14" s="190">
        <f t="shared" si="19"/>
        <v>-1041486.3191280002</v>
      </c>
      <c r="EP14" s="190">
        <f t="shared" si="19"/>
        <v>-415367.34043599991</v>
      </c>
      <c r="EQ14" s="190">
        <f t="shared" si="19"/>
        <v>163860.65956400009</v>
      </c>
      <c r="ER14" s="190">
        <f>SUM(EF14:EQ14)</f>
        <v>-2155318.0294919997</v>
      </c>
      <c r="ES14" s="190">
        <f t="shared" ref="ES14:FD21" si="20">IF(ISNA(INDEX($B$1:$CC$50,ROW(BI14),MATCH(ES$7,$B$7:$CC$7,0))),"",INDEX($B$1:$CC$50,ROW(BI14),MATCH(ES$7,$B$7:$CC$7,0)))</f>
        <v>-2079783.3191280002</v>
      </c>
      <c r="ET14" s="190">
        <f t="shared" si="20"/>
        <v>-380449.34043599991</v>
      </c>
      <c r="EU14" s="190">
        <f t="shared" si="20"/>
        <v>238831.65956399962</v>
      </c>
      <c r="EV14" s="190">
        <f t="shared" si="20"/>
        <v>-3642877.3191279997</v>
      </c>
      <c r="EW14" s="190">
        <f t="shared" si="20"/>
        <v>294289.65956399962</v>
      </c>
      <c r="EX14" s="190">
        <f t="shared" si="20"/>
        <v>-184292.34043600038</v>
      </c>
      <c r="EY14" s="190">
        <f t="shared" si="20"/>
        <v>488552.02130800113</v>
      </c>
      <c r="EZ14" s="190">
        <f t="shared" si="20"/>
        <v>-672600.20852320082</v>
      </c>
      <c r="FA14" s="190">
        <f t="shared" si="20"/>
        <v>2588733.7914767992</v>
      </c>
      <c r="FB14" s="190">
        <f t="shared" si="20"/>
        <v>-5681143.5829535984</v>
      </c>
      <c r="FC14" s="190">
        <f t="shared" si="20"/>
        <v>700068.45814346522</v>
      </c>
      <c r="FD14" s="190">
        <f t="shared" si="20"/>
        <v>2016969.1248101369</v>
      </c>
      <c r="FE14" s="190">
        <f>SUM(ES14:FD14)</f>
        <v>-6313701.3957383968</v>
      </c>
    </row>
    <row r="15" spans="2:168" s="119" customFormat="1" ht="15" customHeight="1" x14ac:dyDescent="0.2">
      <c r="C15" s="13" t="s">
        <v>666</v>
      </c>
      <c r="D15" s="200">
        <f>-'10. Stocks'!D14</f>
        <v>0</v>
      </c>
      <c r="E15" s="200">
        <f>-'10. Stocks'!E14</f>
        <v>0</v>
      </c>
      <c r="F15" s="200">
        <f>-'10. Stocks'!F14</f>
        <v>0</v>
      </c>
      <c r="G15" s="200">
        <f>-'10. Stocks'!G14</f>
        <v>0</v>
      </c>
      <c r="H15" s="200">
        <f>-'10. Stocks'!H14</f>
        <v>0</v>
      </c>
      <c r="I15" s="200">
        <f>-'10. Stocks'!I14</f>
        <v>0</v>
      </c>
      <c r="J15" s="200">
        <f>-'10. Stocks'!J14</f>
        <v>0</v>
      </c>
      <c r="K15" s="200">
        <f>-'10. Stocks'!K14</f>
        <v>0</v>
      </c>
      <c r="L15" s="200">
        <f>-'10. Stocks'!L14</f>
        <v>0</v>
      </c>
      <c r="M15" s="200">
        <f>-'10. Stocks'!M14</f>
        <v>0</v>
      </c>
      <c r="N15" s="200">
        <f>-'10. Stocks'!N14</f>
        <v>0</v>
      </c>
      <c r="O15" s="200">
        <f>-'10. Stocks'!O14</f>
        <v>0</v>
      </c>
      <c r="P15" s="190">
        <f t="shared" ref="P15:P23" si="21">SUM(D15:O15)</f>
        <v>0</v>
      </c>
      <c r="Q15" s="200">
        <f>-'10. Stocks'!Q14</f>
        <v>0</v>
      </c>
      <c r="R15" s="200">
        <f>-'10. Stocks'!R14</f>
        <v>0</v>
      </c>
      <c r="S15" s="200">
        <f>-'10. Stocks'!S14</f>
        <v>0</v>
      </c>
      <c r="T15" s="200">
        <f>-'10. Stocks'!T14</f>
        <v>0</v>
      </c>
      <c r="U15" s="200">
        <f>-'10. Stocks'!U14</f>
        <v>0</v>
      </c>
      <c r="V15" s="200">
        <f>-'10. Stocks'!V14</f>
        <v>0</v>
      </c>
      <c r="W15" s="200">
        <f>-'10. Stocks'!W14</f>
        <v>0</v>
      </c>
      <c r="X15" s="200">
        <f>-'10. Stocks'!X14</f>
        <v>0</v>
      </c>
      <c r="Y15" s="200">
        <f>-'10. Stocks'!Y14</f>
        <v>0</v>
      </c>
      <c r="Z15" s="200">
        <f>-'10. Stocks'!Z14</f>
        <v>0</v>
      </c>
      <c r="AA15" s="200">
        <f>-'10. Stocks'!AA14</f>
        <v>0</v>
      </c>
      <c r="AB15" s="200">
        <f>-'10. Stocks'!AB14</f>
        <v>0</v>
      </c>
      <c r="AC15" s="190">
        <f t="shared" ref="AC15:AC21" si="22">SUM(Q15:AB15)</f>
        <v>0</v>
      </c>
      <c r="AD15" s="200">
        <f>-'10. Stocks'!AD14</f>
        <v>0</v>
      </c>
      <c r="AE15" s="200">
        <f>-'10. Stocks'!AE14</f>
        <v>0</v>
      </c>
      <c r="AF15" s="200">
        <f>-'10. Stocks'!AF14</f>
        <v>0</v>
      </c>
      <c r="AG15" s="200">
        <f>-'10. Stocks'!AG14</f>
        <v>0</v>
      </c>
      <c r="AH15" s="200">
        <f>-'10. Stocks'!AH14</f>
        <v>0</v>
      </c>
      <c r="AI15" s="200">
        <f>-'10. Stocks'!AI14</f>
        <v>0</v>
      </c>
      <c r="AJ15" s="200">
        <f>-'10. Stocks'!AJ14</f>
        <v>0</v>
      </c>
      <c r="AK15" s="200">
        <f>-'10. Stocks'!AK14</f>
        <v>0</v>
      </c>
      <c r="AL15" s="200">
        <f>-'10. Stocks'!AL14</f>
        <v>0</v>
      </c>
      <c r="AM15" s="200">
        <f>-'10. Stocks'!AM14</f>
        <v>0</v>
      </c>
      <c r="AN15" s="200">
        <f>-'10. Stocks'!AN14</f>
        <v>0</v>
      </c>
      <c r="AO15" s="200">
        <f>-'10. Stocks'!AO14</f>
        <v>0</v>
      </c>
      <c r="AP15" s="190">
        <f t="shared" ref="AP15:AP21" si="23">SUM(AD15:AO15)</f>
        <v>0</v>
      </c>
      <c r="AQ15" s="200">
        <f>-'10. Stocks'!AQ14</f>
        <v>0</v>
      </c>
      <c r="AR15" s="200">
        <f>-'10. Stocks'!AR14</f>
        <v>0</v>
      </c>
      <c r="AS15" s="200">
        <f>-'10. Stocks'!AS14</f>
        <v>0</v>
      </c>
      <c r="AT15" s="200">
        <f>-'10. Stocks'!AT14</f>
        <v>0</v>
      </c>
      <c r="AU15" s="200">
        <f>-'10. Stocks'!AU14</f>
        <v>0</v>
      </c>
      <c r="AV15" s="200">
        <f>-'10. Stocks'!AV14</f>
        <v>0</v>
      </c>
      <c r="AW15" s="200">
        <f>-'10. Stocks'!AW14</f>
        <v>0</v>
      </c>
      <c r="AX15" s="200">
        <f>-'10. Stocks'!AX14</f>
        <v>0</v>
      </c>
      <c r="AY15" s="200">
        <f>-'10. Stocks'!AY14</f>
        <v>0</v>
      </c>
      <c r="AZ15" s="200">
        <f>-'10. Stocks'!AZ14</f>
        <v>0</v>
      </c>
      <c r="BA15" s="200">
        <f>-'10. Stocks'!BA14</f>
        <v>0</v>
      </c>
      <c r="BB15" s="200">
        <f>-'10. Stocks'!BB14</f>
        <v>0</v>
      </c>
      <c r="BC15" s="190">
        <f t="shared" ref="BC15:BC21" si="24">SUM(AQ15:BB15)</f>
        <v>0</v>
      </c>
      <c r="BD15" s="200">
        <f>-'10. Stocks'!BD14</f>
        <v>0</v>
      </c>
      <c r="BE15" s="200">
        <f>-'10. Stocks'!BE14</f>
        <v>0</v>
      </c>
      <c r="BF15" s="200">
        <f>-'10. Stocks'!BF14</f>
        <v>0</v>
      </c>
      <c r="BG15" s="200">
        <f>-'10. Stocks'!BG14</f>
        <v>0</v>
      </c>
      <c r="BH15" s="200">
        <f>-'10. Stocks'!BH14</f>
        <v>0</v>
      </c>
      <c r="BI15" s="200">
        <f>-'10. Stocks'!BI14</f>
        <v>0</v>
      </c>
      <c r="BJ15" s="200">
        <f>-'10. Stocks'!BJ14</f>
        <v>0</v>
      </c>
      <c r="BK15" s="200">
        <f>-'10. Stocks'!BK14</f>
        <v>0</v>
      </c>
      <c r="BL15" s="200">
        <f>-'10. Stocks'!BL14</f>
        <v>0</v>
      </c>
      <c r="BM15" s="200">
        <f>-'10. Stocks'!BM14</f>
        <v>0</v>
      </c>
      <c r="BN15" s="200">
        <f>-'10. Stocks'!BN14</f>
        <v>0</v>
      </c>
      <c r="BO15" s="200">
        <f>-'10. Stocks'!BO14</f>
        <v>0</v>
      </c>
      <c r="BP15" s="190">
        <f t="shared" ref="BP15:BP21" si="25">SUM(BD15:BO15)</f>
        <v>0</v>
      </c>
      <c r="BQ15" s="200">
        <f>-'10. Stocks'!BQ14</f>
        <v>0</v>
      </c>
      <c r="BR15" s="200">
        <f>-'10. Stocks'!BR14</f>
        <v>0</v>
      </c>
      <c r="BS15" s="200">
        <f>-'10. Stocks'!BS14</f>
        <v>0</v>
      </c>
      <c r="BT15" s="200">
        <f>-'10. Stocks'!BT14</f>
        <v>0</v>
      </c>
      <c r="BU15" s="200">
        <f>-'10. Stocks'!BU14</f>
        <v>0</v>
      </c>
      <c r="BV15" s="200">
        <f>-'10. Stocks'!BV14</f>
        <v>0</v>
      </c>
      <c r="BW15" s="200">
        <f>-'10. Stocks'!BW14</f>
        <v>0</v>
      </c>
      <c r="BX15" s="200">
        <f>-'10. Stocks'!BX14</f>
        <v>0</v>
      </c>
      <c r="BY15" s="200">
        <f>-'10. Stocks'!BY14</f>
        <v>0</v>
      </c>
      <c r="BZ15" s="200">
        <f>-'10. Stocks'!BZ14</f>
        <v>0</v>
      </c>
      <c r="CA15" s="200">
        <f>-'10. Stocks'!CA14</f>
        <v>0</v>
      </c>
      <c r="CB15" s="200">
        <f>-'10. Stocks'!CB14</f>
        <v>0</v>
      </c>
      <c r="CC15" s="190">
        <f t="shared" ref="CC15:CC21" si="26">SUM(BQ15:CB15)</f>
        <v>0</v>
      </c>
      <c r="CE15" s="200" t="str">
        <f t="shared" si="11"/>
        <v/>
      </c>
      <c r="CF15" s="200" t="str">
        <f t="shared" si="11"/>
        <v/>
      </c>
      <c r="CG15" s="200" t="str">
        <f t="shared" si="11"/>
        <v/>
      </c>
      <c r="CH15" s="200" t="str">
        <f t="shared" si="11"/>
        <v/>
      </c>
      <c r="CI15" s="200" t="str">
        <f t="shared" si="11"/>
        <v/>
      </c>
      <c r="CJ15" s="200" t="str">
        <f t="shared" si="11"/>
        <v/>
      </c>
      <c r="CK15" s="200" t="str">
        <f t="shared" si="11"/>
        <v/>
      </c>
      <c r="CL15" s="200" t="str">
        <f t="shared" si="11"/>
        <v/>
      </c>
      <c r="CM15" s="200" t="str">
        <f t="shared" si="11"/>
        <v/>
      </c>
      <c r="CN15" s="200" t="str">
        <f t="shared" si="11"/>
        <v/>
      </c>
      <c r="CO15" s="200" t="str">
        <f t="shared" si="12"/>
        <v/>
      </c>
      <c r="CP15" s="200" t="str">
        <f t="shared" si="12"/>
        <v/>
      </c>
      <c r="CQ15" s="200">
        <f t="shared" si="12"/>
        <v>0</v>
      </c>
      <c r="CR15" s="200">
        <f t="shared" si="12"/>
        <v>0</v>
      </c>
      <c r="CS15" s="200">
        <f t="shared" si="12"/>
        <v>0</v>
      </c>
      <c r="CT15" s="200">
        <f t="shared" si="12"/>
        <v>0</v>
      </c>
      <c r="CU15" s="200">
        <f t="shared" si="12"/>
        <v>0</v>
      </c>
      <c r="CV15" s="200">
        <f t="shared" si="12"/>
        <v>0</v>
      </c>
      <c r="CW15" s="200">
        <f t="shared" si="12"/>
        <v>0</v>
      </c>
      <c r="CX15" s="200">
        <f t="shared" si="12"/>
        <v>0</v>
      </c>
      <c r="CY15" s="200">
        <f t="shared" si="13"/>
        <v>0</v>
      </c>
      <c r="CZ15" s="200">
        <f t="shared" si="13"/>
        <v>0</v>
      </c>
      <c r="DA15" s="200">
        <f t="shared" si="13"/>
        <v>0</v>
      </c>
      <c r="DB15" s="200">
        <f t="shared" si="13"/>
        <v>0</v>
      </c>
      <c r="DC15" s="200">
        <f t="shared" si="14"/>
        <v>0</v>
      </c>
      <c r="DD15" s="200">
        <f t="shared" si="15"/>
        <v>0</v>
      </c>
      <c r="DE15" s="200">
        <f t="shared" si="16"/>
        <v>0</v>
      </c>
      <c r="DF15" s="200">
        <f t="shared" si="17"/>
        <v>0</v>
      </c>
      <c r="DG15" s="200">
        <f t="shared" si="17"/>
        <v>0</v>
      </c>
      <c r="DH15" s="200">
        <f t="shared" si="17"/>
        <v>0</v>
      </c>
      <c r="DI15" s="200">
        <f t="shared" si="17"/>
        <v>0</v>
      </c>
      <c r="DJ15" s="200">
        <f t="shared" si="17"/>
        <v>0</v>
      </c>
      <c r="DK15" s="200">
        <f t="shared" si="17"/>
        <v>0</v>
      </c>
      <c r="DL15" s="200">
        <f t="shared" si="17"/>
        <v>0</v>
      </c>
      <c r="DM15" s="200">
        <f t="shared" si="17"/>
        <v>0</v>
      </c>
      <c r="DN15" s="200">
        <f t="shared" si="17"/>
        <v>0</v>
      </c>
      <c r="DO15" s="200">
        <f t="shared" si="17"/>
        <v>0</v>
      </c>
      <c r="DP15" s="200">
        <f t="shared" si="17"/>
        <v>0</v>
      </c>
      <c r="DQ15" s="200">
        <f t="shared" si="17"/>
        <v>0</v>
      </c>
      <c r="DR15" s="200">
        <f t="shared" ref="DR15:DR21" si="27">SUM(DF15:DQ15)</f>
        <v>0</v>
      </c>
      <c r="DS15" s="200">
        <f t="shared" si="18"/>
        <v>0</v>
      </c>
      <c r="DT15" s="200">
        <f t="shared" si="18"/>
        <v>0</v>
      </c>
      <c r="DU15" s="200">
        <f t="shared" si="18"/>
        <v>0</v>
      </c>
      <c r="DV15" s="200">
        <f t="shared" si="18"/>
        <v>0</v>
      </c>
      <c r="DW15" s="200">
        <f t="shared" si="18"/>
        <v>0</v>
      </c>
      <c r="DX15" s="200">
        <f t="shared" si="18"/>
        <v>0</v>
      </c>
      <c r="DY15" s="200">
        <f t="shared" si="18"/>
        <v>0</v>
      </c>
      <c r="DZ15" s="200">
        <f t="shared" si="18"/>
        <v>0</v>
      </c>
      <c r="EA15" s="200">
        <f t="shared" si="18"/>
        <v>0</v>
      </c>
      <c r="EB15" s="200">
        <f t="shared" si="18"/>
        <v>0</v>
      </c>
      <c r="EC15" s="200">
        <f t="shared" si="18"/>
        <v>0</v>
      </c>
      <c r="ED15" s="200">
        <f t="shared" si="18"/>
        <v>0</v>
      </c>
      <c r="EE15" s="200">
        <f t="shared" ref="EE15:EE21" si="28">SUM(DS15:ED15)</f>
        <v>0</v>
      </c>
      <c r="EF15" s="200">
        <f t="shared" si="19"/>
        <v>0</v>
      </c>
      <c r="EG15" s="200">
        <f t="shared" si="19"/>
        <v>0</v>
      </c>
      <c r="EH15" s="200">
        <f t="shared" si="19"/>
        <v>0</v>
      </c>
      <c r="EI15" s="200">
        <f t="shared" si="19"/>
        <v>0</v>
      </c>
      <c r="EJ15" s="200">
        <f t="shared" si="19"/>
        <v>0</v>
      </c>
      <c r="EK15" s="200">
        <f t="shared" si="19"/>
        <v>0</v>
      </c>
      <c r="EL15" s="200">
        <f t="shared" si="19"/>
        <v>0</v>
      </c>
      <c r="EM15" s="200">
        <f t="shared" si="19"/>
        <v>0</v>
      </c>
      <c r="EN15" s="200">
        <f t="shared" si="19"/>
        <v>0</v>
      </c>
      <c r="EO15" s="200">
        <f t="shared" si="19"/>
        <v>0</v>
      </c>
      <c r="EP15" s="200">
        <f t="shared" si="19"/>
        <v>0</v>
      </c>
      <c r="EQ15" s="200">
        <f t="shared" si="19"/>
        <v>0</v>
      </c>
      <c r="ER15" s="200">
        <f t="shared" ref="ER15:ER21" si="29">SUM(EF15:EQ15)</f>
        <v>0</v>
      </c>
      <c r="ES15" s="200">
        <f t="shared" si="20"/>
        <v>0</v>
      </c>
      <c r="ET15" s="200">
        <f t="shared" si="20"/>
        <v>0</v>
      </c>
      <c r="EU15" s="200">
        <f t="shared" si="20"/>
        <v>0</v>
      </c>
      <c r="EV15" s="200">
        <f t="shared" si="20"/>
        <v>0</v>
      </c>
      <c r="EW15" s="200">
        <f t="shared" si="20"/>
        <v>0</v>
      </c>
      <c r="EX15" s="200">
        <f t="shared" si="20"/>
        <v>0</v>
      </c>
      <c r="EY15" s="200">
        <f t="shared" si="20"/>
        <v>0</v>
      </c>
      <c r="EZ15" s="200">
        <f t="shared" si="20"/>
        <v>0</v>
      </c>
      <c r="FA15" s="200">
        <f t="shared" si="20"/>
        <v>0</v>
      </c>
      <c r="FB15" s="200">
        <f t="shared" si="20"/>
        <v>0</v>
      </c>
      <c r="FC15" s="200">
        <f t="shared" si="20"/>
        <v>0</v>
      </c>
      <c r="FD15" s="200">
        <f t="shared" si="20"/>
        <v>0</v>
      </c>
      <c r="FE15" s="190">
        <f t="shared" ref="FE15:FE21" si="30">SUM(ES15:FD15)</f>
        <v>0</v>
      </c>
    </row>
    <row r="16" spans="2:168" s="119" customFormat="1" ht="15" customHeight="1" x14ac:dyDescent="0.2">
      <c r="C16" s="13" t="s">
        <v>667</v>
      </c>
      <c r="D16" s="200">
        <f>-'3. Bilan'!D20</f>
        <v>0</v>
      </c>
      <c r="E16" s="200">
        <f>-('3. Bilan'!E20-'3. Bilan'!D20)</f>
        <v>0</v>
      </c>
      <c r="F16" s="200">
        <f>-('3. Bilan'!F20-'3. Bilan'!E20)</f>
        <v>0</v>
      </c>
      <c r="G16" s="200">
        <f>-('3. Bilan'!G20-'3. Bilan'!F20)</f>
        <v>0</v>
      </c>
      <c r="H16" s="200">
        <f>-('3. Bilan'!H20-'3. Bilan'!G20)</f>
        <v>0</v>
      </c>
      <c r="I16" s="200">
        <f>-('3. Bilan'!I20-'3. Bilan'!H20)</f>
        <v>0</v>
      </c>
      <c r="J16" s="200">
        <f>-('3. Bilan'!J20-'3. Bilan'!I20)</f>
        <v>0</v>
      </c>
      <c r="K16" s="200">
        <f>-('3. Bilan'!K20-'3. Bilan'!J20)</f>
        <v>0</v>
      </c>
      <c r="L16" s="200">
        <f>-('3. Bilan'!L20-'3. Bilan'!K20)</f>
        <v>-42840</v>
      </c>
      <c r="M16" s="200">
        <f>-('3. Bilan'!M20-'3. Bilan'!L20)</f>
        <v>0</v>
      </c>
      <c r="N16" s="200">
        <f>-('3. Bilan'!N20-'3. Bilan'!M20)</f>
        <v>0</v>
      </c>
      <c r="O16" s="200">
        <f>-('3. Bilan'!O20-'3. Bilan'!N20)</f>
        <v>0</v>
      </c>
      <c r="P16" s="190">
        <f t="shared" si="21"/>
        <v>-42840</v>
      </c>
      <c r="Q16" s="200">
        <f>-('3. Bilan'!Q20-'3. Bilan'!O20)</f>
        <v>-42840</v>
      </c>
      <c r="R16" s="200">
        <f>-('3. Bilan'!R20-'3. Bilan'!Q20)</f>
        <v>-57120</v>
      </c>
      <c r="S16" s="200">
        <f>-('3. Bilan'!S20-'3. Bilan'!R20)</f>
        <v>57120</v>
      </c>
      <c r="T16" s="200">
        <f>-('3. Bilan'!T20-'3. Bilan'!S20)</f>
        <v>42840</v>
      </c>
      <c r="U16" s="200">
        <f>-('3. Bilan'!U20-'3. Bilan'!T20)</f>
        <v>-99960</v>
      </c>
      <c r="V16" s="200">
        <f>-('3. Bilan'!V20-'3. Bilan'!U20)</f>
        <v>-42840</v>
      </c>
      <c r="W16" s="200">
        <f>-('3. Bilan'!W20-'3. Bilan'!V20)</f>
        <v>142800</v>
      </c>
      <c r="X16" s="200">
        <f>-('3. Bilan'!X20-'3. Bilan'!W20)</f>
        <v>42840</v>
      </c>
      <c r="Y16" s="200">
        <f>-('3. Bilan'!Y20-'3. Bilan'!X20)</f>
        <v>-185640</v>
      </c>
      <c r="Z16" s="200">
        <f>-('3. Bilan'!Z20-'3. Bilan'!Y20)</f>
        <v>42840</v>
      </c>
      <c r="AA16" s="200">
        <f>-('3. Bilan'!AA20-'3. Bilan'!Z20)</f>
        <v>-142800</v>
      </c>
      <c r="AB16" s="200">
        <f>-('3. Bilan'!AB20-'3. Bilan'!AA20)</f>
        <v>-42840</v>
      </c>
      <c r="AC16" s="190">
        <f t="shared" si="22"/>
        <v>-285600</v>
      </c>
      <c r="AD16" s="200">
        <f>-('3. Bilan'!AD20-'3. Bilan'!AB20)</f>
        <v>150240</v>
      </c>
      <c r="AE16" s="200">
        <f>-('3. Bilan'!AE20-'3. Bilan'!AD20)</f>
        <v>-47520</v>
      </c>
      <c r="AF16" s="200">
        <f>-('3. Bilan'!AF20-'3. Bilan'!AE20)</f>
        <v>-47520</v>
      </c>
      <c r="AG16" s="200">
        <f>-('3. Bilan'!AG20-'3. Bilan'!AF20)</f>
        <v>35640</v>
      </c>
      <c r="AH16" s="200">
        <f>-('3. Bilan'!AH20-'3. Bilan'!AG20)</f>
        <v>-249480</v>
      </c>
      <c r="AI16" s="200">
        <f>-('3. Bilan'!AI20-'3. Bilan'!AH20)</f>
        <v>-23760</v>
      </c>
      <c r="AJ16" s="200">
        <f>-('3. Bilan'!AJ20-'3. Bilan'!AI20)</f>
        <v>83160</v>
      </c>
      <c r="AK16" s="200">
        <f>-('3. Bilan'!AK20-'3. Bilan'!AJ20)</f>
        <v>95040</v>
      </c>
      <c r="AL16" s="200">
        <f>-('3. Bilan'!AL20-'3. Bilan'!AK20)</f>
        <v>-201960</v>
      </c>
      <c r="AM16" s="200">
        <f>-('3. Bilan'!AM20-'3. Bilan'!AL20)</f>
        <v>-95040</v>
      </c>
      <c r="AN16" s="200">
        <f>-('3. Bilan'!AN20-'3. Bilan'!AM20)</f>
        <v>0</v>
      </c>
      <c r="AO16" s="200">
        <f>-('3. Bilan'!AO20-'3. Bilan'!AN20)</f>
        <v>47520</v>
      </c>
      <c r="AP16" s="190">
        <f t="shared" si="23"/>
        <v>-253680</v>
      </c>
      <c r="AQ16" s="200">
        <f>-('3. Bilan'!AQ20-'3. Bilan'!AO20)</f>
        <v>-83160</v>
      </c>
      <c r="AR16" s="200">
        <f>-('3. Bilan'!AR20-'3. Bilan'!AQ20)</f>
        <v>-71280</v>
      </c>
      <c r="AS16" s="200">
        <f>-('3. Bilan'!AS20-'3. Bilan'!AR20)</f>
        <v>-23760</v>
      </c>
      <c r="AT16" s="200">
        <f>-('3. Bilan'!AT20-'3. Bilan'!AS20)</f>
        <v>-59400</v>
      </c>
      <c r="AU16" s="200">
        <f>-('3. Bilan'!AU20-'3. Bilan'!AT20)</f>
        <v>-546480</v>
      </c>
      <c r="AV16" s="200">
        <f>-('3. Bilan'!AV20-'3. Bilan'!AU20)</f>
        <v>23760</v>
      </c>
      <c r="AW16" s="200">
        <f>-('3. Bilan'!AW20-'3. Bilan'!AV20)</f>
        <v>-297000</v>
      </c>
      <c r="AX16" s="200">
        <f>-('3. Bilan'!AX20-'3. Bilan'!AW20)</f>
        <v>-594000</v>
      </c>
      <c r="AY16" s="200">
        <f>-('3. Bilan'!AY20-'3. Bilan'!AX20)</f>
        <v>-47520</v>
      </c>
      <c r="AZ16" s="200">
        <f>-('3. Bilan'!AZ20-'3. Bilan'!AY20)</f>
        <v>-344520</v>
      </c>
      <c r="BA16" s="200">
        <f>-('3. Bilan'!BA20-'3. Bilan'!AZ20)</f>
        <v>35640</v>
      </c>
      <c r="BB16" s="200">
        <f>-('3. Bilan'!BB20-'3. Bilan'!BA20)</f>
        <v>-487080</v>
      </c>
      <c r="BC16" s="190">
        <f t="shared" si="24"/>
        <v>-2494800</v>
      </c>
      <c r="BD16" s="200">
        <f>-('3. Bilan'!BD20-'3. Bilan'!BB20)</f>
        <v>-13560</v>
      </c>
      <c r="BE16" s="200">
        <f>-('3. Bilan'!BE20-'3. Bilan'!BD20)</f>
        <v>-502440</v>
      </c>
      <c r="BF16" s="200">
        <f>-('3. Bilan'!BF20-'3. Bilan'!BE20)</f>
        <v>-578280</v>
      </c>
      <c r="BG16" s="200">
        <f>-('3. Bilan'!BG20-'3. Bilan'!BF20)</f>
        <v>-815280</v>
      </c>
      <c r="BH16" s="200">
        <f>-('3. Bilan'!BH20-'3. Bilan'!BG20)</f>
        <v>-1649520</v>
      </c>
      <c r="BI16" s="200">
        <f>-('3. Bilan'!BI20-'3. Bilan'!BH20)</f>
        <v>-910080</v>
      </c>
      <c r="BJ16" s="200">
        <f>-('3. Bilan'!BJ20-'3. Bilan'!BI20)</f>
        <v>-1744320</v>
      </c>
      <c r="BK16" s="200">
        <f>-('3. Bilan'!BK20-'3. Bilan'!BJ20)</f>
        <v>-2445840</v>
      </c>
      <c r="BL16" s="200">
        <f>-('3. Bilan'!BL20-'3. Bilan'!BK20)</f>
        <v>-1791720</v>
      </c>
      <c r="BM16" s="200">
        <f>-('3. Bilan'!BM20-'3. Bilan'!BL20)</f>
        <v>-2749200</v>
      </c>
      <c r="BN16" s="200">
        <f>-('3. Bilan'!BN20-'3. Bilan'!BM20)</f>
        <v>-2597520</v>
      </c>
      <c r="BO16" s="200">
        <f>-('3. Bilan'!BO20-'3. Bilan'!BN20)</f>
        <v>-4000560</v>
      </c>
      <c r="BP16" s="190">
        <f t="shared" si="25"/>
        <v>-19798320</v>
      </c>
      <c r="BQ16" s="200">
        <f>-('3. Bilan'!BQ20-'3. Bilan'!BO20)</f>
        <v>3332640</v>
      </c>
      <c r="BR16" s="200">
        <f>-('3. Bilan'!BR20-'3. Bilan'!BQ20)</f>
        <v>-4105200</v>
      </c>
      <c r="BS16" s="200">
        <f>-('3. Bilan'!BS20-'3. Bilan'!BR20)</f>
        <v>-732600</v>
      </c>
      <c r="BT16" s="200">
        <f>-('3. Bilan'!BT20-'3. Bilan'!BS20)</f>
        <v>-3880800</v>
      </c>
      <c r="BU16" s="200">
        <f>-('3. Bilan'!BU20-'3. Bilan'!BT20)</f>
        <v>-3361600.0000000037</v>
      </c>
      <c r="BV16" s="200">
        <f>-('3. Bilan'!BV20-'3. Bilan'!BU20)</f>
        <v>-2173599.9999999963</v>
      </c>
      <c r="BW16" s="200">
        <f>-('3. Bilan'!BW20-'3. Bilan'!BV20)</f>
        <v>-3876400</v>
      </c>
      <c r="BX16" s="200">
        <f>-('3. Bilan'!BX20-'3. Bilan'!BW20)</f>
        <v>-5536666.6666666716</v>
      </c>
      <c r="BY16" s="200">
        <f>-('3. Bilan'!BY20-'3. Bilan'!BX20)</f>
        <v>-3300733.3333333284</v>
      </c>
      <c r="BZ16" s="200">
        <f>-('3. Bilan'!BZ20-'3. Bilan'!BY20)</f>
        <v>-4768133.3333333358</v>
      </c>
      <c r="CA16" s="200">
        <f>-('3. Bilan'!CA20-'3. Bilan'!BZ20)</f>
        <v>-5175377.7777777836</v>
      </c>
      <c r="CB16" s="200">
        <f>-('3. Bilan'!CB20-'3. Bilan'!CA20)</f>
        <v>-6621999.9999999925</v>
      </c>
      <c r="CC16" s="190">
        <f t="shared" si="26"/>
        <v>-40200471.111111112</v>
      </c>
      <c r="CE16" s="200" t="str">
        <f t="shared" si="11"/>
        <v/>
      </c>
      <c r="CF16" s="200" t="str">
        <f t="shared" si="11"/>
        <v/>
      </c>
      <c r="CG16" s="200" t="str">
        <f t="shared" si="11"/>
        <v/>
      </c>
      <c r="CH16" s="200" t="str">
        <f t="shared" si="11"/>
        <v/>
      </c>
      <c r="CI16" s="200" t="str">
        <f t="shared" si="11"/>
        <v/>
      </c>
      <c r="CJ16" s="200" t="str">
        <f t="shared" si="11"/>
        <v/>
      </c>
      <c r="CK16" s="200" t="str">
        <f t="shared" si="11"/>
        <v/>
      </c>
      <c r="CL16" s="200" t="str">
        <f t="shared" si="11"/>
        <v/>
      </c>
      <c r="CM16" s="200" t="str">
        <f t="shared" si="11"/>
        <v/>
      </c>
      <c r="CN16" s="200" t="str">
        <f t="shared" si="11"/>
        <v/>
      </c>
      <c r="CO16" s="200" t="str">
        <f t="shared" si="12"/>
        <v/>
      </c>
      <c r="CP16" s="200" t="str">
        <f t="shared" si="12"/>
        <v/>
      </c>
      <c r="CQ16" s="200">
        <f t="shared" si="12"/>
        <v>0</v>
      </c>
      <c r="CR16" s="200">
        <f t="shared" si="12"/>
        <v>0</v>
      </c>
      <c r="CS16" s="200">
        <f t="shared" si="12"/>
        <v>-42840</v>
      </c>
      <c r="CT16" s="200">
        <f t="shared" si="12"/>
        <v>0</v>
      </c>
      <c r="CU16" s="200">
        <f t="shared" si="12"/>
        <v>0</v>
      </c>
      <c r="CV16" s="200">
        <f t="shared" si="12"/>
        <v>0</v>
      </c>
      <c r="CW16" s="200">
        <f t="shared" si="12"/>
        <v>-42840</v>
      </c>
      <c r="CX16" s="200">
        <f t="shared" si="12"/>
        <v>-57120</v>
      </c>
      <c r="CY16" s="200">
        <f t="shared" si="13"/>
        <v>57120</v>
      </c>
      <c r="CZ16" s="200">
        <f t="shared" si="13"/>
        <v>42840</v>
      </c>
      <c r="DA16" s="200">
        <f t="shared" si="13"/>
        <v>-99960</v>
      </c>
      <c r="DB16" s="200">
        <f t="shared" si="13"/>
        <v>-42840</v>
      </c>
      <c r="DC16" s="200">
        <f t="shared" si="14"/>
        <v>0</v>
      </c>
      <c r="DD16" s="200">
        <f t="shared" si="15"/>
        <v>-185640</v>
      </c>
      <c r="DE16" s="200">
        <f t="shared" si="16"/>
        <v>-185640</v>
      </c>
      <c r="DF16" s="200">
        <f t="shared" si="17"/>
        <v>142800</v>
      </c>
      <c r="DG16" s="200">
        <f t="shared" si="17"/>
        <v>42840</v>
      </c>
      <c r="DH16" s="200">
        <f t="shared" si="17"/>
        <v>-185640</v>
      </c>
      <c r="DI16" s="200">
        <f t="shared" si="17"/>
        <v>42840</v>
      </c>
      <c r="DJ16" s="200">
        <f t="shared" si="17"/>
        <v>-142800</v>
      </c>
      <c r="DK16" s="200">
        <f t="shared" si="17"/>
        <v>-42840</v>
      </c>
      <c r="DL16" s="200">
        <f t="shared" si="17"/>
        <v>150240</v>
      </c>
      <c r="DM16" s="200">
        <f t="shared" si="17"/>
        <v>-47520</v>
      </c>
      <c r="DN16" s="200">
        <f t="shared" si="17"/>
        <v>-47520</v>
      </c>
      <c r="DO16" s="200">
        <f t="shared" si="17"/>
        <v>35640</v>
      </c>
      <c r="DP16" s="200">
        <f t="shared" si="17"/>
        <v>-249480</v>
      </c>
      <c r="DQ16" s="200">
        <f t="shared" si="17"/>
        <v>-23760</v>
      </c>
      <c r="DR16" s="200">
        <f t="shared" si="27"/>
        <v>-325200</v>
      </c>
      <c r="DS16" s="200">
        <f t="shared" si="18"/>
        <v>83160</v>
      </c>
      <c r="DT16" s="200">
        <f t="shared" si="18"/>
        <v>95040</v>
      </c>
      <c r="DU16" s="200">
        <f t="shared" si="18"/>
        <v>-201960</v>
      </c>
      <c r="DV16" s="200">
        <f t="shared" si="18"/>
        <v>-95040</v>
      </c>
      <c r="DW16" s="200">
        <f t="shared" si="18"/>
        <v>0</v>
      </c>
      <c r="DX16" s="200">
        <f t="shared" si="18"/>
        <v>47520</v>
      </c>
      <c r="DY16" s="200">
        <f t="shared" si="18"/>
        <v>-83160</v>
      </c>
      <c r="DZ16" s="200">
        <f t="shared" si="18"/>
        <v>-71280</v>
      </c>
      <c r="EA16" s="200">
        <f t="shared" si="18"/>
        <v>-23760</v>
      </c>
      <c r="EB16" s="200">
        <f t="shared" si="18"/>
        <v>-59400</v>
      </c>
      <c r="EC16" s="200">
        <f t="shared" si="18"/>
        <v>-546480</v>
      </c>
      <c r="ED16" s="200">
        <f t="shared" si="18"/>
        <v>23760</v>
      </c>
      <c r="EE16" s="200">
        <f t="shared" si="28"/>
        <v>-831600</v>
      </c>
      <c r="EF16" s="200">
        <f t="shared" si="19"/>
        <v>-297000</v>
      </c>
      <c r="EG16" s="200">
        <f t="shared" si="19"/>
        <v>-594000</v>
      </c>
      <c r="EH16" s="200">
        <f t="shared" si="19"/>
        <v>-47520</v>
      </c>
      <c r="EI16" s="200">
        <f t="shared" si="19"/>
        <v>-344520</v>
      </c>
      <c r="EJ16" s="200">
        <f t="shared" si="19"/>
        <v>35640</v>
      </c>
      <c r="EK16" s="200">
        <f t="shared" si="19"/>
        <v>-487080</v>
      </c>
      <c r="EL16" s="200">
        <f t="shared" si="19"/>
        <v>-13560</v>
      </c>
      <c r="EM16" s="200">
        <f t="shared" si="19"/>
        <v>-502440</v>
      </c>
      <c r="EN16" s="200">
        <f t="shared" si="19"/>
        <v>-578280</v>
      </c>
      <c r="EO16" s="200">
        <f t="shared" si="19"/>
        <v>-815280</v>
      </c>
      <c r="EP16" s="200">
        <f t="shared" si="19"/>
        <v>-1649520</v>
      </c>
      <c r="EQ16" s="200">
        <f t="shared" si="19"/>
        <v>-910080</v>
      </c>
      <c r="ER16" s="200">
        <f t="shared" si="29"/>
        <v>-6203640</v>
      </c>
      <c r="ES16" s="200">
        <f t="shared" si="20"/>
        <v>-1744320</v>
      </c>
      <c r="ET16" s="200">
        <f t="shared" si="20"/>
        <v>-2445840</v>
      </c>
      <c r="EU16" s="200">
        <f t="shared" si="20"/>
        <v>-1791720</v>
      </c>
      <c r="EV16" s="200">
        <f t="shared" si="20"/>
        <v>-2749200</v>
      </c>
      <c r="EW16" s="200">
        <f t="shared" si="20"/>
        <v>-2597520</v>
      </c>
      <c r="EX16" s="200">
        <f t="shared" si="20"/>
        <v>-4000560</v>
      </c>
      <c r="EY16" s="200">
        <f t="shared" si="20"/>
        <v>3332640</v>
      </c>
      <c r="EZ16" s="200">
        <f t="shared" si="20"/>
        <v>-4105200</v>
      </c>
      <c r="FA16" s="200">
        <f t="shared" si="20"/>
        <v>-732600</v>
      </c>
      <c r="FB16" s="200">
        <f t="shared" si="20"/>
        <v>-3880800</v>
      </c>
      <c r="FC16" s="200">
        <f t="shared" si="20"/>
        <v>-3361600.0000000037</v>
      </c>
      <c r="FD16" s="200">
        <f t="shared" si="20"/>
        <v>-2173599.9999999963</v>
      </c>
      <c r="FE16" s="190">
        <f t="shared" si="30"/>
        <v>-26250320</v>
      </c>
    </row>
    <row r="17" spans="2:161" s="119" customFormat="1" ht="15" customHeight="1" x14ac:dyDescent="0.2">
      <c r="C17" s="13" t="s">
        <v>670</v>
      </c>
      <c r="D17" s="200">
        <f>-'3. Bilan'!D21</f>
        <v>0</v>
      </c>
      <c r="E17" s="200">
        <f>-('3. Bilan'!E21-'3. Bilan'!D21)</f>
        <v>0</v>
      </c>
      <c r="F17" s="200">
        <f>-('3. Bilan'!F21-'3. Bilan'!E21)</f>
        <v>0</v>
      </c>
      <c r="G17" s="200">
        <f>-('3. Bilan'!G21-'3. Bilan'!F21)</f>
        <v>0</v>
      </c>
      <c r="H17" s="200">
        <f>-('3. Bilan'!H21-'3. Bilan'!G21)</f>
        <v>0</v>
      </c>
      <c r="I17" s="200">
        <f>-('3. Bilan'!I21-'3. Bilan'!H21)</f>
        <v>0</v>
      </c>
      <c r="J17" s="200">
        <f>-('3. Bilan'!J21-'3. Bilan'!I21)</f>
        <v>0</v>
      </c>
      <c r="K17" s="200">
        <f>-('3. Bilan'!K21-'3. Bilan'!J21)</f>
        <v>0</v>
      </c>
      <c r="L17" s="200">
        <f>-('3. Bilan'!L21-'3. Bilan'!K21)</f>
        <v>0</v>
      </c>
      <c r="M17" s="200">
        <f>-('3. Bilan'!M21-'3. Bilan'!L21)</f>
        <v>0</v>
      </c>
      <c r="N17" s="200">
        <f>-('3. Bilan'!N21-'3. Bilan'!M21)</f>
        <v>0</v>
      </c>
      <c r="O17" s="200">
        <f>-('3. Bilan'!O21-'3. Bilan'!N21)</f>
        <v>0</v>
      </c>
      <c r="P17" s="190">
        <f t="shared" si="21"/>
        <v>0</v>
      </c>
      <c r="Q17" s="200">
        <f>-('3. Bilan'!Q21-'3. Bilan'!O21)</f>
        <v>0</v>
      </c>
      <c r="R17" s="200">
        <f>-('3. Bilan'!R21-'3. Bilan'!Q21)</f>
        <v>0</v>
      </c>
      <c r="S17" s="200">
        <f>-('3. Bilan'!S21-'3. Bilan'!R21)</f>
        <v>0</v>
      </c>
      <c r="T17" s="200">
        <f>-('3. Bilan'!T21-'3. Bilan'!S21)</f>
        <v>-2821.5</v>
      </c>
      <c r="U17" s="200">
        <f>-('3. Bilan'!U21-'3. Bilan'!T21)</f>
        <v>2821.5</v>
      </c>
      <c r="V17" s="200">
        <f>-('3. Bilan'!V21-'3. Bilan'!U21)</f>
        <v>0</v>
      </c>
      <c r="W17" s="200">
        <f>-('3. Bilan'!W21-'3. Bilan'!V21)</f>
        <v>-5844</v>
      </c>
      <c r="X17" s="200">
        <f>-('3. Bilan'!X21-'3. Bilan'!W21)</f>
        <v>-11556</v>
      </c>
      <c r="Y17" s="200">
        <f>-('3. Bilan'!Y21-'3. Bilan'!X21)</f>
        <v>10878.5</v>
      </c>
      <c r="Z17" s="200">
        <f>-('3. Bilan'!Z21-'3. Bilan'!Y21)</f>
        <v>6521.5</v>
      </c>
      <c r="AA17" s="200">
        <f>-('3. Bilan'!AA21-'3. Bilan'!Z21)</f>
        <v>0</v>
      </c>
      <c r="AB17" s="200">
        <f>-('3. Bilan'!AB21-'3. Bilan'!AA21)</f>
        <v>0</v>
      </c>
      <c r="AC17" s="190">
        <f t="shared" si="22"/>
        <v>0</v>
      </c>
      <c r="AD17" s="200">
        <f>-('3. Bilan'!AD21-'3. Bilan'!AB21)</f>
        <v>0</v>
      </c>
      <c r="AE17" s="200">
        <f>-('3. Bilan'!AE21-'3. Bilan'!AD21)</f>
        <v>0</v>
      </c>
      <c r="AF17" s="200">
        <f>-('3. Bilan'!AF21-'3. Bilan'!AE21)</f>
        <v>0</v>
      </c>
      <c r="AG17" s="200">
        <f>-('3. Bilan'!AG21-'3. Bilan'!AF21)</f>
        <v>0</v>
      </c>
      <c r="AH17" s="200">
        <f>-('3. Bilan'!AH21-'3. Bilan'!AG21)</f>
        <v>0</v>
      </c>
      <c r="AI17" s="200">
        <f>-('3. Bilan'!AI21-'3. Bilan'!AH21)</f>
        <v>0</v>
      </c>
      <c r="AJ17" s="200">
        <f>-('3. Bilan'!AJ21-'3. Bilan'!AI21)</f>
        <v>0</v>
      </c>
      <c r="AK17" s="200">
        <f>-('3. Bilan'!AK21-'3. Bilan'!AJ21)</f>
        <v>0</v>
      </c>
      <c r="AL17" s="200">
        <f>-('3. Bilan'!AL21-'3. Bilan'!AK21)</f>
        <v>0</v>
      </c>
      <c r="AM17" s="200">
        <f>-('3. Bilan'!AM21-'3. Bilan'!AL21)</f>
        <v>0</v>
      </c>
      <c r="AN17" s="200">
        <f>-('3. Bilan'!AN21-'3. Bilan'!AM21)</f>
        <v>0</v>
      </c>
      <c r="AO17" s="200">
        <f>-('3. Bilan'!AO21-'3. Bilan'!AN21)</f>
        <v>0</v>
      </c>
      <c r="AP17" s="190">
        <f t="shared" si="23"/>
        <v>0</v>
      </c>
      <c r="AQ17" s="200">
        <f>-('3. Bilan'!AQ21-'3. Bilan'!AO21)</f>
        <v>0</v>
      </c>
      <c r="AR17" s="200">
        <f>-('3. Bilan'!AR21-'3. Bilan'!AQ21)</f>
        <v>0</v>
      </c>
      <c r="AS17" s="200">
        <f>-('3. Bilan'!AS21-'3. Bilan'!AR21)</f>
        <v>0</v>
      </c>
      <c r="AT17" s="200">
        <f>-('3. Bilan'!AT21-'3. Bilan'!AS21)</f>
        <v>0</v>
      </c>
      <c r="AU17" s="200">
        <f>-('3. Bilan'!AU21-'3. Bilan'!AT21)</f>
        <v>0</v>
      </c>
      <c r="AV17" s="200">
        <f>-('3. Bilan'!AV21-'3. Bilan'!AU21)</f>
        <v>0</v>
      </c>
      <c r="AW17" s="200">
        <f>-('3. Bilan'!AW21-'3. Bilan'!AV21)</f>
        <v>0</v>
      </c>
      <c r="AX17" s="200">
        <f>-('3. Bilan'!AX21-'3. Bilan'!AW21)</f>
        <v>0</v>
      </c>
      <c r="AY17" s="200">
        <f>-('3. Bilan'!AY21-'3. Bilan'!AX21)</f>
        <v>0</v>
      </c>
      <c r="AZ17" s="200">
        <f>-('3. Bilan'!AZ21-'3. Bilan'!AY21)</f>
        <v>0</v>
      </c>
      <c r="BA17" s="200">
        <f>-('3. Bilan'!BA21-'3. Bilan'!AZ21)</f>
        <v>0</v>
      </c>
      <c r="BB17" s="200">
        <f>-('3. Bilan'!BB21-'3. Bilan'!BA21)</f>
        <v>0</v>
      </c>
      <c r="BC17" s="190">
        <f t="shared" si="24"/>
        <v>0</v>
      </c>
      <c r="BD17" s="200">
        <f>-('3. Bilan'!BD21-'3. Bilan'!BB21)</f>
        <v>0</v>
      </c>
      <c r="BE17" s="200">
        <f>-('3. Bilan'!BE21-'3. Bilan'!BD21)</f>
        <v>0</v>
      </c>
      <c r="BF17" s="200">
        <f>-('3. Bilan'!BF21-'3. Bilan'!BE21)</f>
        <v>0</v>
      </c>
      <c r="BG17" s="200">
        <f>-('3. Bilan'!BG21-'3. Bilan'!BF21)</f>
        <v>0</v>
      </c>
      <c r="BH17" s="200">
        <f>-('3. Bilan'!BH21-'3. Bilan'!BG21)</f>
        <v>0</v>
      </c>
      <c r="BI17" s="200">
        <f>-('3. Bilan'!BI21-'3. Bilan'!BH21)</f>
        <v>0</v>
      </c>
      <c r="BJ17" s="200">
        <f>-('3. Bilan'!BJ21-'3. Bilan'!BI21)</f>
        <v>0</v>
      </c>
      <c r="BK17" s="200">
        <f>-('3. Bilan'!BK21-'3. Bilan'!BJ21)</f>
        <v>0</v>
      </c>
      <c r="BL17" s="200">
        <f>-('3. Bilan'!BL21-'3. Bilan'!BK21)</f>
        <v>0</v>
      </c>
      <c r="BM17" s="200">
        <f>-('3. Bilan'!BM21-'3. Bilan'!BL21)</f>
        <v>0</v>
      </c>
      <c r="BN17" s="200">
        <f>-('3. Bilan'!BN21-'3. Bilan'!BM21)</f>
        <v>0</v>
      </c>
      <c r="BO17" s="200">
        <f>-('3. Bilan'!BO21-'3. Bilan'!BN21)</f>
        <v>0</v>
      </c>
      <c r="BP17" s="190">
        <f t="shared" si="25"/>
        <v>0</v>
      </c>
      <c r="BQ17" s="200">
        <f>-('3. Bilan'!BQ21-'3. Bilan'!BO21)</f>
        <v>0</v>
      </c>
      <c r="BR17" s="200">
        <f>-('3. Bilan'!BR21-'3. Bilan'!BQ21)</f>
        <v>0</v>
      </c>
      <c r="BS17" s="200">
        <f>-('3. Bilan'!BS21-'3. Bilan'!BR21)</f>
        <v>0</v>
      </c>
      <c r="BT17" s="200">
        <f>-('3. Bilan'!BT21-'3. Bilan'!BS21)</f>
        <v>0</v>
      </c>
      <c r="BU17" s="200">
        <f>-('3. Bilan'!BU21-'3. Bilan'!BT21)</f>
        <v>0</v>
      </c>
      <c r="BV17" s="200">
        <f>-('3. Bilan'!BV21-'3. Bilan'!BU21)</f>
        <v>0</v>
      </c>
      <c r="BW17" s="200">
        <f>-('3. Bilan'!BW21-'3. Bilan'!BV21)</f>
        <v>0</v>
      </c>
      <c r="BX17" s="200">
        <f>-('3. Bilan'!BX21-'3. Bilan'!BW21)</f>
        <v>0</v>
      </c>
      <c r="BY17" s="200">
        <f>-('3. Bilan'!BY21-'3. Bilan'!BX21)</f>
        <v>0</v>
      </c>
      <c r="BZ17" s="200">
        <f>-('3. Bilan'!BZ21-'3. Bilan'!BY21)</f>
        <v>0</v>
      </c>
      <c r="CA17" s="200">
        <f>-('3. Bilan'!CA21-'3. Bilan'!BZ21)</f>
        <v>0</v>
      </c>
      <c r="CB17" s="200">
        <f>-('3. Bilan'!CB21-'3. Bilan'!CA21)</f>
        <v>0</v>
      </c>
      <c r="CC17" s="190">
        <f t="shared" si="26"/>
        <v>0</v>
      </c>
      <c r="CE17" s="200" t="str">
        <f t="shared" si="11"/>
        <v/>
      </c>
      <c r="CF17" s="200" t="str">
        <f t="shared" si="11"/>
        <v/>
      </c>
      <c r="CG17" s="200" t="str">
        <f t="shared" si="11"/>
        <v/>
      </c>
      <c r="CH17" s="200" t="str">
        <f t="shared" si="11"/>
        <v/>
      </c>
      <c r="CI17" s="200" t="str">
        <f t="shared" si="11"/>
        <v/>
      </c>
      <c r="CJ17" s="200" t="str">
        <f t="shared" si="11"/>
        <v/>
      </c>
      <c r="CK17" s="200" t="str">
        <f t="shared" si="11"/>
        <v/>
      </c>
      <c r="CL17" s="200" t="str">
        <f t="shared" si="11"/>
        <v/>
      </c>
      <c r="CM17" s="200" t="str">
        <f t="shared" si="11"/>
        <v/>
      </c>
      <c r="CN17" s="200" t="str">
        <f t="shared" si="11"/>
        <v/>
      </c>
      <c r="CO17" s="200" t="str">
        <f t="shared" si="12"/>
        <v/>
      </c>
      <c r="CP17" s="200" t="str">
        <f t="shared" si="12"/>
        <v/>
      </c>
      <c r="CQ17" s="200">
        <f t="shared" si="12"/>
        <v>0</v>
      </c>
      <c r="CR17" s="200">
        <f t="shared" si="12"/>
        <v>0</v>
      </c>
      <c r="CS17" s="200">
        <f t="shared" si="12"/>
        <v>0</v>
      </c>
      <c r="CT17" s="200">
        <f t="shared" si="12"/>
        <v>0</v>
      </c>
      <c r="CU17" s="200">
        <f t="shared" si="12"/>
        <v>0</v>
      </c>
      <c r="CV17" s="200">
        <f t="shared" si="12"/>
        <v>0</v>
      </c>
      <c r="CW17" s="200">
        <f t="shared" si="12"/>
        <v>0</v>
      </c>
      <c r="CX17" s="200">
        <f t="shared" si="12"/>
        <v>0</v>
      </c>
      <c r="CY17" s="200">
        <f t="shared" si="13"/>
        <v>0</v>
      </c>
      <c r="CZ17" s="200">
        <f t="shared" si="13"/>
        <v>-2821.5</v>
      </c>
      <c r="DA17" s="200">
        <f t="shared" si="13"/>
        <v>2821.5</v>
      </c>
      <c r="DB17" s="200">
        <f t="shared" si="13"/>
        <v>0</v>
      </c>
      <c r="DC17" s="200">
        <f t="shared" si="14"/>
        <v>0</v>
      </c>
      <c r="DD17" s="200">
        <f t="shared" si="15"/>
        <v>0</v>
      </c>
      <c r="DE17" s="200">
        <f t="shared" si="16"/>
        <v>0</v>
      </c>
      <c r="DF17" s="200">
        <f t="shared" si="17"/>
        <v>-5844</v>
      </c>
      <c r="DG17" s="200">
        <f t="shared" si="17"/>
        <v>-11556</v>
      </c>
      <c r="DH17" s="200">
        <f t="shared" si="17"/>
        <v>10878.5</v>
      </c>
      <c r="DI17" s="200">
        <f t="shared" si="17"/>
        <v>6521.5</v>
      </c>
      <c r="DJ17" s="200">
        <f t="shared" si="17"/>
        <v>0</v>
      </c>
      <c r="DK17" s="200">
        <f t="shared" si="17"/>
        <v>0</v>
      </c>
      <c r="DL17" s="200">
        <f t="shared" si="17"/>
        <v>0</v>
      </c>
      <c r="DM17" s="200">
        <f t="shared" si="17"/>
        <v>0</v>
      </c>
      <c r="DN17" s="200">
        <f t="shared" si="17"/>
        <v>0</v>
      </c>
      <c r="DO17" s="200">
        <f t="shared" si="17"/>
        <v>0</v>
      </c>
      <c r="DP17" s="200">
        <f t="shared" si="17"/>
        <v>0</v>
      </c>
      <c r="DQ17" s="200">
        <f t="shared" si="17"/>
        <v>0</v>
      </c>
      <c r="DR17" s="200">
        <f t="shared" si="27"/>
        <v>0</v>
      </c>
      <c r="DS17" s="200">
        <f t="shared" si="18"/>
        <v>0</v>
      </c>
      <c r="DT17" s="200">
        <f t="shared" si="18"/>
        <v>0</v>
      </c>
      <c r="DU17" s="200">
        <f t="shared" si="18"/>
        <v>0</v>
      </c>
      <c r="DV17" s="200">
        <f t="shared" si="18"/>
        <v>0</v>
      </c>
      <c r="DW17" s="200">
        <f t="shared" si="18"/>
        <v>0</v>
      </c>
      <c r="DX17" s="200">
        <f t="shared" si="18"/>
        <v>0</v>
      </c>
      <c r="DY17" s="200">
        <f t="shared" si="18"/>
        <v>0</v>
      </c>
      <c r="DZ17" s="200">
        <f t="shared" si="18"/>
        <v>0</v>
      </c>
      <c r="EA17" s="200">
        <f t="shared" si="18"/>
        <v>0</v>
      </c>
      <c r="EB17" s="200">
        <f t="shared" si="18"/>
        <v>0</v>
      </c>
      <c r="EC17" s="200">
        <f t="shared" si="18"/>
        <v>0</v>
      </c>
      <c r="ED17" s="200">
        <f t="shared" si="18"/>
        <v>0</v>
      </c>
      <c r="EE17" s="200">
        <f t="shared" si="28"/>
        <v>0</v>
      </c>
      <c r="EF17" s="200">
        <f t="shared" si="19"/>
        <v>0</v>
      </c>
      <c r="EG17" s="200">
        <f t="shared" si="19"/>
        <v>0</v>
      </c>
      <c r="EH17" s="200">
        <f t="shared" si="19"/>
        <v>0</v>
      </c>
      <c r="EI17" s="200">
        <f t="shared" si="19"/>
        <v>0</v>
      </c>
      <c r="EJ17" s="200">
        <f t="shared" si="19"/>
        <v>0</v>
      </c>
      <c r="EK17" s="200">
        <f t="shared" si="19"/>
        <v>0</v>
      </c>
      <c r="EL17" s="200">
        <f t="shared" si="19"/>
        <v>0</v>
      </c>
      <c r="EM17" s="200">
        <f t="shared" si="19"/>
        <v>0</v>
      </c>
      <c r="EN17" s="200">
        <f t="shared" si="19"/>
        <v>0</v>
      </c>
      <c r="EO17" s="200">
        <f t="shared" si="19"/>
        <v>0</v>
      </c>
      <c r="EP17" s="200">
        <f t="shared" si="19"/>
        <v>0</v>
      </c>
      <c r="EQ17" s="200">
        <f t="shared" si="19"/>
        <v>0</v>
      </c>
      <c r="ER17" s="200">
        <f t="shared" si="29"/>
        <v>0</v>
      </c>
      <c r="ES17" s="200">
        <f t="shared" si="20"/>
        <v>0</v>
      </c>
      <c r="ET17" s="200">
        <f t="shared" si="20"/>
        <v>0</v>
      </c>
      <c r="EU17" s="200">
        <f t="shared" si="20"/>
        <v>0</v>
      </c>
      <c r="EV17" s="200">
        <f t="shared" si="20"/>
        <v>0</v>
      </c>
      <c r="EW17" s="200">
        <f t="shared" si="20"/>
        <v>0</v>
      </c>
      <c r="EX17" s="200">
        <f t="shared" si="20"/>
        <v>0</v>
      </c>
      <c r="EY17" s="200">
        <f t="shared" si="20"/>
        <v>0</v>
      </c>
      <c r="EZ17" s="200">
        <f t="shared" si="20"/>
        <v>0</v>
      </c>
      <c r="FA17" s="200">
        <f t="shared" si="20"/>
        <v>0</v>
      </c>
      <c r="FB17" s="200">
        <f t="shared" si="20"/>
        <v>0</v>
      </c>
      <c r="FC17" s="200">
        <f t="shared" si="20"/>
        <v>0</v>
      </c>
      <c r="FD17" s="200">
        <f t="shared" si="20"/>
        <v>0</v>
      </c>
      <c r="FE17" s="190">
        <f t="shared" si="30"/>
        <v>0</v>
      </c>
    </row>
    <row r="18" spans="2:161" s="119" customFormat="1" ht="15" customHeight="1" x14ac:dyDescent="0.2">
      <c r="C18" s="13" t="s">
        <v>668</v>
      </c>
      <c r="D18" s="200">
        <f>-'3. Bilan'!D22</f>
        <v>0</v>
      </c>
      <c r="E18" s="200">
        <f>-('3. Bilan'!E22-'3. Bilan'!D22)</f>
        <v>0</v>
      </c>
      <c r="F18" s="200">
        <f>-('3. Bilan'!F22-'3. Bilan'!E22)</f>
        <v>0</v>
      </c>
      <c r="G18" s="200">
        <f>-('3. Bilan'!G22-'3. Bilan'!F22)</f>
        <v>0</v>
      </c>
      <c r="H18" s="200">
        <f>-('3. Bilan'!H22-'3. Bilan'!G22)</f>
        <v>0</v>
      </c>
      <c r="I18" s="200">
        <f>-('3. Bilan'!I22-'3. Bilan'!H22)</f>
        <v>0</v>
      </c>
      <c r="J18" s="200">
        <f>-('3. Bilan'!J22-'3. Bilan'!I22)</f>
        <v>0</v>
      </c>
      <c r="K18" s="200">
        <f>-('3. Bilan'!K22-'3. Bilan'!J22)</f>
        <v>0</v>
      </c>
      <c r="L18" s="200">
        <f>-('3. Bilan'!L22-'3. Bilan'!K22)</f>
        <v>0</v>
      </c>
      <c r="M18" s="200">
        <f>-('3. Bilan'!M22-'3. Bilan'!L22)</f>
        <v>0</v>
      </c>
      <c r="N18" s="200">
        <f>-('3. Bilan'!N22-'3. Bilan'!M22)</f>
        <v>0</v>
      </c>
      <c r="O18" s="200">
        <f>-('3. Bilan'!O22-'3. Bilan'!N22)</f>
        <v>0</v>
      </c>
      <c r="P18" s="190">
        <f t="shared" si="21"/>
        <v>0</v>
      </c>
      <c r="Q18" s="200">
        <f>-('3. Bilan'!Q22-'3. Bilan'!O22)</f>
        <v>0</v>
      </c>
      <c r="R18" s="200">
        <f>-('3. Bilan'!R22-'3. Bilan'!Q22)</f>
        <v>0</v>
      </c>
      <c r="S18" s="200">
        <f>-('3. Bilan'!S22-'3. Bilan'!R22)</f>
        <v>0</v>
      </c>
      <c r="T18" s="200">
        <f>-('3. Bilan'!T22-'3. Bilan'!S22)</f>
        <v>0</v>
      </c>
      <c r="U18" s="200">
        <f>-('3. Bilan'!U22-'3. Bilan'!T22)</f>
        <v>0</v>
      </c>
      <c r="V18" s="200">
        <f>-('3. Bilan'!V22-'3. Bilan'!U22)</f>
        <v>0</v>
      </c>
      <c r="W18" s="200">
        <f>-('3. Bilan'!W22-'3. Bilan'!V22)</f>
        <v>0</v>
      </c>
      <c r="X18" s="200">
        <f>-('3. Bilan'!X22-'3. Bilan'!W22)</f>
        <v>0</v>
      </c>
      <c r="Y18" s="200">
        <f>-('3. Bilan'!Y22-'3. Bilan'!X22)</f>
        <v>0</v>
      </c>
      <c r="Z18" s="200">
        <f>-('3. Bilan'!Z22-'3. Bilan'!Y22)</f>
        <v>0</v>
      </c>
      <c r="AA18" s="200">
        <f>-('3. Bilan'!AA22-'3. Bilan'!Z22)</f>
        <v>0</v>
      </c>
      <c r="AB18" s="200">
        <f>-('3. Bilan'!AB22-'3. Bilan'!AA22)</f>
        <v>0</v>
      </c>
      <c r="AC18" s="190">
        <f t="shared" si="22"/>
        <v>0</v>
      </c>
      <c r="AD18" s="200">
        <f>-('3. Bilan'!AD22-'3. Bilan'!AB22)</f>
        <v>0</v>
      </c>
      <c r="AE18" s="200">
        <f>-('3. Bilan'!AE22-'3. Bilan'!AD22)</f>
        <v>0</v>
      </c>
      <c r="AF18" s="200">
        <f>-('3. Bilan'!AF22-'3. Bilan'!AE22)</f>
        <v>0</v>
      </c>
      <c r="AG18" s="200">
        <f>-('3. Bilan'!AG22-'3. Bilan'!AF22)</f>
        <v>0</v>
      </c>
      <c r="AH18" s="200">
        <f>-('3. Bilan'!AH22-'3. Bilan'!AG22)</f>
        <v>0</v>
      </c>
      <c r="AI18" s="200">
        <f>-('3. Bilan'!AI22-'3. Bilan'!AH22)</f>
        <v>0</v>
      </c>
      <c r="AJ18" s="200">
        <f>-('3. Bilan'!AJ22-'3. Bilan'!AI22)</f>
        <v>0</v>
      </c>
      <c r="AK18" s="200">
        <f>-('3. Bilan'!AK22-'3. Bilan'!AJ22)</f>
        <v>0</v>
      </c>
      <c r="AL18" s="200">
        <f>-('3. Bilan'!AL22-'3. Bilan'!AK22)</f>
        <v>0</v>
      </c>
      <c r="AM18" s="200">
        <f>-('3. Bilan'!AM22-'3. Bilan'!AL22)</f>
        <v>0</v>
      </c>
      <c r="AN18" s="200">
        <f>-('3. Bilan'!AN22-'3. Bilan'!AM22)</f>
        <v>0</v>
      </c>
      <c r="AO18" s="200">
        <f>-('3. Bilan'!AO22-'3. Bilan'!AN22)</f>
        <v>0</v>
      </c>
      <c r="AP18" s="190">
        <f t="shared" si="23"/>
        <v>0</v>
      </c>
      <c r="AQ18" s="200">
        <f>-('3. Bilan'!AQ22-'3. Bilan'!AO22)</f>
        <v>0</v>
      </c>
      <c r="AR18" s="200">
        <f>-('3. Bilan'!AR22-'3. Bilan'!AQ22)</f>
        <v>0</v>
      </c>
      <c r="AS18" s="200">
        <f>-('3. Bilan'!AS22-'3. Bilan'!AR22)</f>
        <v>0</v>
      </c>
      <c r="AT18" s="200">
        <f>-('3. Bilan'!AT22-'3. Bilan'!AS22)</f>
        <v>0</v>
      </c>
      <c r="AU18" s="200">
        <f>-('3. Bilan'!AU22-'3. Bilan'!AT22)</f>
        <v>0</v>
      </c>
      <c r="AV18" s="200">
        <f>-('3. Bilan'!AV22-'3. Bilan'!AU22)</f>
        <v>0</v>
      </c>
      <c r="AW18" s="200">
        <f>-('3. Bilan'!AW22-'3. Bilan'!AV22)</f>
        <v>0</v>
      </c>
      <c r="AX18" s="200">
        <f>-('3. Bilan'!AX22-'3. Bilan'!AW22)</f>
        <v>0</v>
      </c>
      <c r="AY18" s="200">
        <f>-('3. Bilan'!AY22-'3. Bilan'!AX22)</f>
        <v>0</v>
      </c>
      <c r="AZ18" s="200">
        <f>-('3. Bilan'!AZ22-'3. Bilan'!AY22)</f>
        <v>0</v>
      </c>
      <c r="BA18" s="200">
        <f>-('3. Bilan'!BA22-'3. Bilan'!AZ22)</f>
        <v>0</v>
      </c>
      <c r="BB18" s="200">
        <f>-('3. Bilan'!BB22-'3. Bilan'!BA22)</f>
        <v>0</v>
      </c>
      <c r="BC18" s="190">
        <f t="shared" si="24"/>
        <v>0</v>
      </c>
      <c r="BD18" s="200">
        <f>-('3. Bilan'!BD22-'3. Bilan'!BB22)</f>
        <v>0</v>
      </c>
      <c r="BE18" s="200">
        <f>-('3. Bilan'!BE22-'3. Bilan'!BD22)</f>
        <v>0</v>
      </c>
      <c r="BF18" s="200">
        <f>-('3. Bilan'!BF22-'3. Bilan'!BE22)</f>
        <v>0</v>
      </c>
      <c r="BG18" s="200">
        <f>-('3. Bilan'!BG22-'3. Bilan'!BF22)</f>
        <v>0</v>
      </c>
      <c r="BH18" s="200">
        <f>-('3. Bilan'!BH22-'3. Bilan'!BG22)</f>
        <v>0</v>
      </c>
      <c r="BI18" s="200">
        <f>-('3. Bilan'!BI22-'3. Bilan'!BH22)</f>
        <v>0</v>
      </c>
      <c r="BJ18" s="200">
        <f>-('3. Bilan'!BJ22-'3. Bilan'!BI22)</f>
        <v>0</v>
      </c>
      <c r="BK18" s="200">
        <f>-('3. Bilan'!BK22-'3. Bilan'!BJ22)</f>
        <v>0</v>
      </c>
      <c r="BL18" s="200">
        <f>-('3. Bilan'!BL22-'3. Bilan'!BK22)</f>
        <v>0</v>
      </c>
      <c r="BM18" s="200">
        <f>-('3. Bilan'!BM22-'3. Bilan'!BL22)</f>
        <v>0</v>
      </c>
      <c r="BN18" s="200">
        <f>-('3. Bilan'!BN22-'3. Bilan'!BM22)</f>
        <v>0</v>
      </c>
      <c r="BO18" s="200">
        <f>-('3. Bilan'!BO22-'3. Bilan'!BN22)</f>
        <v>0</v>
      </c>
      <c r="BP18" s="190">
        <f t="shared" si="25"/>
        <v>0</v>
      </c>
      <c r="BQ18" s="200">
        <f>-('3. Bilan'!BQ22-'3. Bilan'!BO22)</f>
        <v>0</v>
      </c>
      <c r="BR18" s="200">
        <f>-('3. Bilan'!BR22-'3. Bilan'!BQ22)</f>
        <v>0</v>
      </c>
      <c r="BS18" s="200">
        <f>-('3. Bilan'!BS22-'3. Bilan'!BR22)</f>
        <v>0</v>
      </c>
      <c r="BT18" s="200">
        <f>-('3. Bilan'!BT22-'3. Bilan'!BS22)</f>
        <v>0</v>
      </c>
      <c r="BU18" s="200">
        <f>-('3. Bilan'!BU22-'3. Bilan'!BT22)</f>
        <v>0</v>
      </c>
      <c r="BV18" s="200">
        <f>-('3. Bilan'!BV22-'3. Bilan'!BU22)</f>
        <v>0</v>
      </c>
      <c r="BW18" s="200">
        <f>-('3. Bilan'!BW22-'3. Bilan'!BV22)</f>
        <v>0</v>
      </c>
      <c r="BX18" s="200">
        <f>-('3. Bilan'!BX22-'3. Bilan'!BW22)</f>
        <v>0</v>
      </c>
      <c r="BY18" s="200">
        <f>-('3. Bilan'!BY22-'3. Bilan'!BX22)</f>
        <v>0</v>
      </c>
      <c r="BZ18" s="200">
        <f>-('3. Bilan'!BZ22-'3. Bilan'!BY22)</f>
        <v>0</v>
      </c>
      <c r="CA18" s="200">
        <f>-('3. Bilan'!CA22-'3. Bilan'!BZ22)</f>
        <v>0</v>
      </c>
      <c r="CB18" s="200">
        <f>-('3. Bilan'!CB22-'3. Bilan'!CA22)</f>
        <v>0</v>
      </c>
      <c r="CC18" s="190">
        <f t="shared" si="26"/>
        <v>0</v>
      </c>
      <c r="CE18" s="200" t="str">
        <f t="shared" si="11"/>
        <v/>
      </c>
      <c r="CF18" s="200" t="str">
        <f t="shared" si="11"/>
        <v/>
      </c>
      <c r="CG18" s="200" t="str">
        <f t="shared" si="11"/>
        <v/>
      </c>
      <c r="CH18" s="200" t="str">
        <f t="shared" si="11"/>
        <v/>
      </c>
      <c r="CI18" s="200" t="str">
        <f t="shared" si="11"/>
        <v/>
      </c>
      <c r="CJ18" s="200" t="str">
        <f t="shared" si="11"/>
        <v/>
      </c>
      <c r="CK18" s="200" t="str">
        <f t="shared" si="11"/>
        <v/>
      </c>
      <c r="CL18" s="200" t="str">
        <f t="shared" si="11"/>
        <v/>
      </c>
      <c r="CM18" s="200" t="str">
        <f t="shared" si="11"/>
        <v/>
      </c>
      <c r="CN18" s="200" t="str">
        <f t="shared" si="11"/>
        <v/>
      </c>
      <c r="CO18" s="200" t="str">
        <f t="shared" si="12"/>
        <v/>
      </c>
      <c r="CP18" s="200" t="str">
        <f t="shared" si="12"/>
        <v/>
      </c>
      <c r="CQ18" s="200">
        <f t="shared" si="12"/>
        <v>0</v>
      </c>
      <c r="CR18" s="200">
        <f t="shared" si="12"/>
        <v>0</v>
      </c>
      <c r="CS18" s="200">
        <f t="shared" si="12"/>
        <v>0</v>
      </c>
      <c r="CT18" s="200">
        <f t="shared" si="12"/>
        <v>0</v>
      </c>
      <c r="CU18" s="200">
        <f t="shared" si="12"/>
        <v>0</v>
      </c>
      <c r="CV18" s="200">
        <f t="shared" si="12"/>
        <v>0</v>
      </c>
      <c r="CW18" s="200">
        <f t="shared" si="12"/>
        <v>0</v>
      </c>
      <c r="CX18" s="200">
        <f t="shared" si="12"/>
        <v>0</v>
      </c>
      <c r="CY18" s="200">
        <f t="shared" si="13"/>
        <v>0</v>
      </c>
      <c r="CZ18" s="200">
        <f t="shared" si="13"/>
        <v>0</v>
      </c>
      <c r="DA18" s="200">
        <f t="shared" si="13"/>
        <v>0</v>
      </c>
      <c r="DB18" s="200">
        <f t="shared" si="13"/>
        <v>0</v>
      </c>
      <c r="DC18" s="200">
        <f t="shared" si="14"/>
        <v>0</v>
      </c>
      <c r="DD18" s="200">
        <f t="shared" si="15"/>
        <v>0</v>
      </c>
      <c r="DE18" s="200">
        <f t="shared" si="16"/>
        <v>0</v>
      </c>
      <c r="DF18" s="200">
        <f t="shared" si="17"/>
        <v>0</v>
      </c>
      <c r="DG18" s="200">
        <f t="shared" si="17"/>
        <v>0</v>
      </c>
      <c r="DH18" s="200">
        <f t="shared" si="17"/>
        <v>0</v>
      </c>
      <c r="DI18" s="200">
        <f t="shared" si="17"/>
        <v>0</v>
      </c>
      <c r="DJ18" s="200">
        <f t="shared" si="17"/>
        <v>0</v>
      </c>
      <c r="DK18" s="200">
        <f t="shared" si="17"/>
        <v>0</v>
      </c>
      <c r="DL18" s="200">
        <f t="shared" si="17"/>
        <v>0</v>
      </c>
      <c r="DM18" s="200">
        <f t="shared" si="17"/>
        <v>0</v>
      </c>
      <c r="DN18" s="200">
        <f t="shared" si="17"/>
        <v>0</v>
      </c>
      <c r="DO18" s="200">
        <f t="shared" si="17"/>
        <v>0</v>
      </c>
      <c r="DP18" s="200">
        <f t="shared" si="17"/>
        <v>0</v>
      </c>
      <c r="DQ18" s="200">
        <f t="shared" si="17"/>
        <v>0</v>
      </c>
      <c r="DR18" s="200">
        <f t="shared" si="27"/>
        <v>0</v>
      </c>
      <c r="DS18" s="200">
        <f t="shared" si="18"/>
        <v>0</v>
      </c>
      <c r="DT18" s="200">
        <f t="shared" si="18"/>
        <v>0</v>
      </c>
      <c r="DU18" s="200">
        <f t="shared" si="18"/>
        <v>0</v>
      </c>
      <c r="DV18" s="200">
        <f t="shared" si="18"/>
        <v>0</v>
      </c>
      <c r="DW18" s="200">
        <f t="shared" si="18"/>
        <v>0</v>
      </c>
      <c r="DX18" s="200">
        <f t="shared" si="18"/>
        <v>0</v>
      </c>
      <c r="DY18" s="200">
        <f t="shared" si="18"/>
        <v>0</v>
      </c>
      <c r="DZ18" s="200">
        <f t="shared" si="18"/>
        <v>0</v>
      </c>
      <c r="EA18" s="200">
        <f t="shared" si="18"/>
        <v>0</v>
      </c>
      <c r="EB18" s="200">
        <f t="shared" si="18"/>
        <v>0</v>
      </c>
      <c r="EC18" s="200">
        <f t="shared" si="18"/>
        <v>0</v>
      </c>
      <c r="ED18" s="200">
        <f t="shared" si="18"/>
        <v>0</v>
      </c>
      <c r="EE18" s="200">
        <f t="shared" si="28"/>
        <v>0</v>
      </c>
      <c r="EF18" s="200">
        <f t="shared" si="19"/>
        <v>0</v>
      </c>
      <c r="EG18" s="200">
        <f t="shared" si="19"/>
        <v>0</v>
      </c>
      <c r="EH18" s="200">
        <f t="shared" si="19"/>
        <v>0</v>
      </c>
      <c r="EI18" s="200">
        <f t="shared" si="19"/>
        <v>0</v>
      </c>
      <c r="EJ18" s="200">
        <f t="shared" si="19"/>
        <v>0</v>
      </c>
      <c r="EK18" s="200">
        <f t="shared" si="19"/>
        <v>0</v>
      </c>
      <c r="EL18" s="200">
        <f t="shared" si="19"/>
        <v>0</v>
      </c>
      <c r="EM18" s="200">
        <f t="shared" si="19"/>
        <v>0</v>
      </c>
      <c r="EN18" s="200">
        <f t="shared" si="19"/>
        <v>0</v>
      </c>
      <c r="EO18" s="200">
        <f t="shared" si="19"/>
        <v>0</v>
      </c>
      <c r="EP18" s="200">
        <f t="shared" si="19"/>
        <v>0</v>
      </c>
      <c r="EQ18" s="200">
        <f t="shared" si="19"/>
        <v>0</v>
      </c>
      <c r="ER18" s="200">
        <f t="shared" si="29"/>
        <v>0</v>
      </c>
      <c r="ES18" s="200">
        <f t="shared" si="20"/>
        <v>0</v>
      </c>
      <c r="ET18" s="200">
        <f t="shared" si="20"/>
        <v>0</v>
      </c>
      <c r="EU18" s="200">
        <f t="shared" si="20"/>
        <v>0</v>
      </c>
      <c r="EV18" s="200">
        <f t="shared" si="20"/>
        <v>0</v>
      </c>
      <c r="EW18" s="200">
        <f t="shared" si="20"/>
        <v>0</v>
      </c>
      <c r="EX18" s="200">
        <f t="shared" si="20"/>
        <v>0</v>
      </c>
      <c r="EY18" s="200">
        <f t="shared" si="20"/>
        <v>0</v>
      </c>
      <c r="EZ18" s="200">
        <f t="shared" si="20"/>
        <v>0</v>
      </c>
      <c r="FA18" s="200">
        <f t="shared" si="20"/>
        <v>0</v>
      </c>
      <c r="FB18" s="200">
        <f t="shared" si="20"/>
        <v>0</v>
      </c>
      <c r="FC18" s="200">
        <f t="shared" si="20"/>
        <v>0</v>
      </c>
      <c r="FD18" s="200">
        <f t="shared" si="20"/>
        <v>0</v>
      </c>
      <c r="FE18" s="190">
        <f t="shared" si="30"/>
        <v>0</v>
      </c>
    </row>
    <row r="19" spans="2:161" s="119" customFormat="1" ht="15" customHeight="1" x14ac:dyDescent="0.2">
      <c r="C19" s="13" t="s">
        <v>669</v>
      </c>
      <c r="D19" s="200">
        <f>'3. Bilan'!D42</f>
        <v>0</v>
      </c>
      <c r="E19" s="200">
        <f>('3. Bilan'!E42-'3. Bilan'!D42)</f>
        <v>0</v>
      </c>
      <c r="F19" s="200">
        <f>('3. Bilan'!F42-'3. Bilan'!E42)</f>
        <v>0</v>
      </c>
      <c r="G19" s="200">
        <f>('3. Bilan'!G42-'3. Bilan'!F42)</f>
        <v>0</v>
      </c>
      <c r="H19" s="200">
        <f>('3. Bilan'!H42-'3. Bilan'!G42)</f>
        <v>0</v>
      </c>
      <c r="I19" s="200">
        <f>('3. Bilan'!I42-'3. Bilan'!H42)</f>
        <v>0</v>
      </c>
      <c r="J19" s="200">
        <f>('3. Bilan'!J42-'3. Bilan'!I42)</f>
        <v>0</v>
      </c>
      <c r="K19" s="200">
        <f>('3. Bilan'!K42-'3. Bilan'!J42)</f>
        <v>0</v>
      </c>
      <c r="L19" s="200">
        <f>('3. Bilan'!L42-'3. Bilan'!K42)</f>
        <v>39492</v>
      </c>
      <c r="M19" s="200">
        <f>('3. Bilan'!M42-'3. Bilan'!L42)</f>
        <v>0</v>
      </c>
      <c r="N19" s="200">
        <f>('3. Bilan'!N42-'3. Bilan'!M42)</f>
        <v>36</v>
      </c>
      <c r="O19" s="200">
        <f>('3. Bilan'!O42-'3. Bilan'!N42)</f>
        <v>0</v>
      </c>
      <c r="P19" s="190">
        <f t="shared" si="21"/>
        <v>39528</v>
      </c>
      <c r="Q19" s="200">
        <f>('3. Bilan'!Q42-'3. Bilan'!O42)</f>
        <v>16824</v>
      </c>
      <c r="R19" s="200">
        <f>('3. Bilan'!R42-'3. Bilan'!Q42)</f>
        <v>11424</v>
      </c>
      <c r="S19" s="200">
        <f>('3. Bilan'!S42-'3. Bilan'!R42)</f>
        <v>-7404</v>
      </c>
      <c r="T19" s="200">
        <f>('3. Bilan'!T42-'3. Bilan'!S42)</f>
        <v>-603</v>
      </c>
      <c r="U19" s="200">
        <f>('3. Bilan'!U42-'3. Bilan'!T42)</f>
        <v>19992</v>
      </c>
      <c r="V19" s="200">
        <f>('3. Bilan'!V42-'3. Bilan'!U42)</f>
        <v>26703</v>
      </c>
      <c r="W19" s="200">
        <f>('3. Bilan'!W42-'3. Bilan'!V42)</f>
        <v>-28560</v>
      </c>
      <c r="X19" s="200">
        <f>('3. Bilan'!X42-'3. Bilan'!W42)</f>
        <v>-8568</v>
      </c>
      <c r="Y19" s="200">
        <f>('3. Bilan'!Y42-'3. Bilan'!X42)</f>
        <v>51033</v>
      </c>
      <c r="Z19" s="200">
        <f>('3. Bilan'!Z42-'3. Bilan'!Y42)</f>
        <v>-8568</v>
      </c>
      <c r="AA19" s="200">
        <f>('3. Bilan'!AA42-'3. Bilan'!Z42)</f>
        <v>31395</v>
      </c>
      <c r="AB19" s="200">
        <f>('3. Bilan'!AB42-'3. Bilan'!AA42)</f>
        <v>8568</v>
      </c>
      <c r="AC19" s="190">
        <f t="shared" si="22"/>
        <v>112236</v>
      </c>
      <c r="AD19" s="200">
        <f>('3. Bilan'!AD42-'3. Bilan'!AB42)</f>
        <v>-2724.8399999999965</v>
      </c>
      <c r="AE19" s="200">
        <f>('3. Bilan'!AE42-'3. Bilan'!AD42)</f>
        <v>9504</v>
      </c>
      <c r="AF19" s="200">
        <f>('3. Bilan'!AF42-'3. Bilan'!AE42)</f>
        <v>9504</v>
      </c>
      <c r="AG19" s="200">
        <f>('3. Bilan'!AG42-'3. Bilan'!AF42)</f>
        <v>-7128</v>
      </c>
      <c r="AH19" s="200">
        <f>('3. Bilan'!AH42-'3. Bilan'!AG42)</f>
        <v>49896</v>
      </c>
      <c r="AI19" s="200">
        <f>('3. Bilan'!AI42-'3. Bilan'!AH42)</f>
        <v>15147</v>
      </c>
      <c r="AJ19" s="200">
        <f>('3. Bilan'!AJ42-'3. Bilan'!AI42)</f>
        <v>4968</v>
      </c>
      <c r="AK19" s="200">
        <f>('3. Bilan'!AK42-'3. Bilan'!AJ42)</f>
        <v>-19008</v>
      </c>
      <c r="AL19" s="200">
        <f>('3. Bilan'!AL42-'3. Bilan'!AK42)</f>
        <v>40392</v>
      </c>
      <c r="AM19" s="200">
        <f>('3. Bilan'!AM42-'3. Bilan'!AL42)</f>
        <v>19008.000000000029</v>
      </c>
      <c r="AN19" s="200">
        <f>('3. Bilan'!AN42-'3. Bilan'!AM42)</f>
        <v>0</v>
      </c>
      <c r="AO19" s="200">
        <f>('3. Bilan'!AO42-'3. Bilan'!AN42)</f>
        <v>-9504.0000000000291</v>
      </c>
      <c r="AP19" s="190">
        <f t="shared" si="23"/>
        <v>110054.16</v>
      </c>
      <c r="AQ19" s="200">
        <f>('3. Bilan'!AQ42-'3. Bilan'!AO42)</f>
        <v>102616.94159999999</v>
      </c>
      <c r="AR19" s="200">
        <f>('3. Bilan'!AR42-'3. Bilan'!AQ42)</f>
        <v>14256</v>
      </c>
      <c r="AS19" s="200">
        <f>('3. Bilan'!AS42-'3. Bilan'!AR42)</f>
        <v>4752</v>
      </c>
      <c r="AT19" s="200">
        <f>('3. Bilan'!AT42-'3. Bilan'!AS42)</f>
        <v>11880</v>
      </c>
      <c r="AU19" s="200">
        <f>('3. Bilan'!AU42-'3. Bilan'!AT42)</f>
        <v>109296</v>
      </c>
      <c r="AV19" s="200">
        <f>('3. Bilan'!AV42-'3. Bilan'!AU42)</f>
        <v>-3537</v>
      </c>
      <c r="AW19" s="200">
        <f>('3. Bilan'!AW42-'3. Bilan'!AV42)</f>
        <v>59399.999999999942</v>
      </c>
      <c r="AX19" s="200">
        <f>('3. Bilan'!AX42-'3. Bilan'!AW42)</f>
        <v>118800</v>
      </c>
      <c r="AY19" s="200">
        <f>('3. Bilan'!AY42-'3. Bilan'!AX42)</f>
        <v>9504</v>
      </c>
      <c r="AZ19" s="200">
        <f>('3. Bilan'!AZ42-'3. Bilan'!AY42)</f>
        <v>68904</v>
      </c>
      <c r="BA19" s="200">
        <f>('3. Bilan'!BA42-'3. Bilan'!AZ42)</f>
        <v>-7128</v>
      </c>
      <c r="BB19" s="200">
        <f>('3. Bilan'!BB42-'3. Bilan'!BA42)</f>
        <v>97416</v>
      </c>
      <c r="BC19" s="190">
        <f t="shared" si="24"/>
        <v>586159.9415999999</v>
      </c>
      <c r="BD19" s="200">
        <f>('3. Bilan'!BD42-'3. Bilan'!BB42)</f>
        <v>606165.941016</v>
      </c>
      <c r="BE19" s="200">
        <f>('3. Bilan'!BE42-'3. Bilan'!BD42)</f>
        <v>175854</v>
      </c>
      <c r="BF19" s="200">
        <f>('3. Bilan'!BF42-'3. Bilan'!BE42)</f>
        <v>202398</v>
      </c>
      <c r="BG19" s="200">
        <f>('3. Bilan'!BG42-'3. Bilan'!BF42)</f>
        <v>285348</v>
      </c>
      <c r="BH19" s="200">
        <f>('3. Bilan'!BH42-'3. Bilan'!BG42)</f>
        <v>577332</v>
      </c>
      <c r="BI19" s="200">
        <f>('3. Bilan'!BI42-'3. Bilan'!BH42)</f>
        <v>318528</v>
      </c>
      <c r="BJ19" s="200">
        <f>('3. Bilan'!BJ42-'3. Bilan'!BI42)</f>
        <v>610512</v>
      </c>
      <c r="BK19" s="200">
        <f>('3. Bilan'!BK42-'3. Bilan'!BJ42)</f>
        <v>856044.00000000047</v>
      </c>
      <c r="BL19" s="200">
        <f>('3. Bilan'!BL42-'3. Bilan'!BK42)</f>
        <v>627102</v>
      </c>
      <c r="BM19" s="200">
        <f>('3. Bilan'!BM42-'3. Bilan'!BL42)</f>
        <v>962220</v>
      </c>
      <c r="BN19" s="200">
        <f>('3. Bilan'!BN42-'3. Bilan'!BM42)</f>
        <v>909132</v>
      </c>
      <c r="BO19" s="200">
        <f>('3. Bilan'!BO42-'3. Bilan'!BN42)</f>
        <v>1400196</v>
      </c>
      <c r="BP19" s="190">
        <f t="shared" si="25"/>
        <v>7530831.9410159998</v>
      </c>
      <c r="BQ19" s="200">
        <f>('3. Bilan'!BQ42-'3. Bilan'!BO42)</f>
        <v>1674371.2085232008</v>
      </c>
      <c r="BR19" s="200">
        <f>('3. Bilan'!BR42-'3. Bilan'!BQ42)</f>
        <v>1400196</v>
      </c>
      <c r="BS19" s="200">
        <f>('3. Bilan'!BS42-'3. Bilan'!BR42)</f>
        <v>1400195.9999999981</v>
      </c>
      <c r="BT19" s="200">
        <f>('3. Bilan'!BT42-'3. Bilan'!BS42)</f>
        <v>1400196</v>
      </c>
      <c r="BU19" s="200">
        <f>('3. Bilan'!BU42-'3. Bilan'!BT42)</f>
        <v>1400196</v>
      </c>
      <c r="BV19" s="200">
        <f>('3. Bilan'!BV42-'3. Bilan'!BU42)</f>
        <v>1400196.0000000019</v>
      </c>
      <c r="BW19" s="200">
        <f>('3. Bilan'!BW42-'3. Bilan'!BV42)</f>
        <v>1400196</v>
      </c>
      <c r="BX19" s="200">
        <f>('3. Bilan'!BX42-'3. Bilan'!BW42)</f>
        <v>1400196</v>
      </c>
      <c r="BY19" s="200">
        <f>('3. Bilan'!BY42-'3. Bilan'!BX42)</f>
        <v>1400196</v>
      </c>
      <c r="BZ19" s="200">
        <f>('3. Bilan'!BZ42-'3. Bilan'!BY42)</f>
        <v>1400196</v>
      </c>
      <c r="CA19" s="200">
        <f>('3. Bilan'!CA42-'3. Bilan'!BZ42)</f>
        <v>1400196</v>
      </c>
      <c r="CB19" s="200">
        <f>('3. Bilan'!CB42-'3. Bilan'!CA42)</f>
        <v>1400196</v>
      </c>
      <c r="CC19" s="190">
        <f t="shared" si="26"/>
        <v>17076527.208523199</v>
      </c>
      <c r="CE19" s="200" t="str">
        <f t="shared" si="11"/>
        <v/>
      </c>
      <c r="CF19" s="200" t="str">
        <f t="shared" si="11"/>
        <v/>
      </c>
      <c r="CG19" s="200" t="str">
        <f t="shared" si="11"/>
        <v/>
      </c>
      <c r="CH19" s="200" t="str">
        <f t="shared" si="11"/>
        <v/>
      </c>
      <c r="CI19" s="200" t="str">
        <f t="shared" si="11"/>
        <v/>
      </c>
      <c r="CJ19" s="200" t="str">
        <f t="shared" si="11"/>
        <v/>
      </c>
      <c r="CK19" s="200" t="str">
        <f t="shared" si="11"/>
        <v/>
      </c>
      <c r="CL19" s="200" t="str">
        <f t="shared" si="11"/>
        <v/>
      </c>
      <c r="CM19" s="200" t="str">
        <f t="shared" si="11"/>
        <v/>
      </c>
      <c r="CN19" s="200" t="str">
        <f t="shared" si="11"/>
        <v/>
      </c>
      <c r="CO19" s="200" t="str">
        <f t="shared" si="12"/>
        <v/>
      </c>
      <c r="CP19" s="200" t="str">
        <f t="shared" si="12"/>
        <v/>
      </c>
      <c r="CQ19" s="200">
        <f t="shared" si="12"/>
        <v>0</v>
      </c>
      <c r="CR19" s="200">
        <f t="shared" si="12"/>
        <v>0</v>
      </c>
      <c r="CS19" s="200">
        <f t="shared" si="12"/>
        <v>39492</v>
      </c>
      <c r="CT19" s="200">
        <f t="shared" si="12"/>
        <v>0</v>
      </c>
      <c r="CU19" s="200">
        <f t="shared" si="12"/>
        <v>36</v>
      </c>
      <c r="CV19" s="200">
        <f t="shared" si="12"/>
        <v>0</v>
      </c>
      <c r="CW19" s="200">
        <f t="shared" si="12"/>
        <v>16824</v>
      </c>
      <c r="CX19" s="200">
        <f t="shared" si="12"/>
        <v>11424</v>
      </c>
      <c r="CY19" s="200">
        <f t="shared" si="13"/>
        <v>-7404</v>
      </c>
      <c r="CZ19" s="200">
        <f t="shared" si="13"/>
        <v>-603</v>
      </c>
      <c r="DA19" s="200">
        <f t="shared" si="13"/>
        <v>19992</v>
      </c>
      <c r="DB19" s="200">
        <f t="shared" si="13"/>
        <v>26703</v>
      </c>
      <c r="DC19" s="200">
        <f t="shared" si="14"/>
        <v>0</v>
      </c>
      <c r="DD19" s="200">
        <f t="shared" si="15"/>
        <v>106464</v>
      </c>
      <c r="DE19" s="200">
        <f t="shared" si="16"/>
        <v>106464</v>
      </c>
      <c r="DF19" s="200">
        <f t="shared" si="17"/>
        <v>-28560</v>
      </c>
      <c r="DG19" s="200">
        <f t="shared" si="17"/>
        <v>-8568</v>
      </c>
      <c r="DH19" s="200">
        <f t="shared" si="17"/>
        <v>51033</v>
      </c>
      <c r="DI19" s="200">
        <f t="shared" si="17"/>
        <v>-8568</v>
      </c>
      <c r="DJ19" s="200">
        <f t="shared" si="17"/>
        <v>31395</v>
      </c>
      <c r="DK19" s="200">
        <f t="shared" si="17"/>
        <v>8568</v>
      </c>
      <c r="DL19" s="200">
        <f t="shared" si="17"/>
        <v>-2724.8399999999965</v>
      </c>
      <c r="DM19" s="200">
        <f t="shared" si="17"/>
        <v>9504</v>
      </c>
      <c r="DN19" s="200">
        <f t="shared" si="17"/>
        <v>9504</v>
      </c>
      <c r="DO19" s="200">
        <f t="shared" si="17"/>
        <v>-7128</v>
      </c>
      <c r="DP19" s="200">
        <f t="shared" si="17"/>
        <v>49896</v>
      </c>
      <c r="DQ19" s="200">
        <f t="shared" si="17"/>
        <v>15147</v>
      </c>
      <c r="DR19" s="200">
        <f t="shared" si="27"/>
        <v>119498.16</v>
      </c>
      <c r="DS19" s="200">
        <f t="shared" si="18"/>
        <v>4968</v>
      </c>
      <c r="DT19" s="200">
        <f t="shared" si="18"/>
        <v>-19008</v>
      </c>
      <c r="DU19" s="200">
        <f t="shared" si="18"/>
        <v>40392</v>
      </c>
      <c r="DV19" s="200">
        <f t="shared" si="18"/>
        <v>19008.000000000029</v>
      </c>
      <c r="DW19" s="200">
        <f t="shared" si="18"/>
        <v>0</v>
      </c>
      <c r="DX19" s="200">
        <f t="shared" si="18"/>
        <v>-9504.0000000000291</v>
      </c>
      <c r="DY19" s="200">
        <f t="shared" si="18"/>
        <v>102616.94159999999</v>
      </c>
      <c r="DZ19" s="200">
        <f t="shared" si="18"/>
        <v>14256</v>
      </c>
      <c r="EA19" s="200">
        <f t="shared" si="18"/>
        <v>4752</v>
      </c>
      <c r="EB19" s="200">
        <f t="shared" si="18"/>
        <v>11880</v>
      </c>
      <c r="EC19" s="200">
        <f t="shared" si="18"/>
        <v>109296</v>
      </c>
      <c r="ED19" s="200">
        <f t="shared" si="18"/>
        <v>-3537</v>
      </c>
      <c r="EE19" s="200">
        <f t="shared" si="28"/>
        <v>275119.94160000002</v>
      </c>
      <c r="EF19" s="200">
        <f t="shared" si="19"/>
        <v>59399.999999999942</v>
      </c>
      <c r="EG19" s="200">
        <f t="shared" si="19"/>
        <v>118800</v>
      </c>
      <c r="EH19" s="200">
        <f t="shared" si="19"/>
        <v>9504</v>
      </c>
      <c r="EI19" s="200">
        <f t="shared" si="19"/>
        <v>68904</v>
      </c>
      <c r="EJ19" s="200">
        <f t="shared" si="19"/>
        <v>-7128</v>
      </c>
      <c r="EK19" s="200">
        <f t="shared" si="19"/>
        <v>97416</v>
      </c>
      <c r="EL19" s="200">
        <f t="shared" si="19"/>
        <v>606165.941016</v>
      </c>
      <c r="EM19" s="200">
        <f t="shared" si="19"/>
        <v>175854</v>
      </c>
      <c r="EN19" s="200">
        <f t="shared" si="19"/>
        <v>202398</v>
      </c>
      <c r="EO19" s="200">
        <f t="shared" si="19"/>
        <v>285348</v>
      </c>
      <c r="EP19" s="200">
        <f t="shared" si="19"/>
        <v>577332</v>
      </c>
      <c r="EQ19" s="200">
        <f t="shared" si="19"/>
        <v>318528</v>
      </c>
      <c r="ER19" s="200">
        <f t="shared" si="29"/>
        <v>2512521.9410159998</v>
      </c>
      <c r="ES19" s="200">
        <f t="shared" si="20"/>
        <v>610512</v>
      </c>
      <c r="ET19" s="200">
        <f t="shared" si="20"/>
        <v>856044.00000000047</v>
      </c>
      <c r="EU19" s="200">
        <f t="shared" si="20"/>
        <v>627102</v>
      </c>
      <c r="EV19" s="200">
        <f t="shared" si="20"/>
        <v>962220</v>
      </c>
      <c r="EW19" s="200">
        <f t="shared" si="20"/>
        <v>909132</v>
      </c>
      <c r="EX19" s="200">
        <f t="shared" si="20"/>
        <v>1400196</v>
      </c>
      <c r="EY19" s="200">
        <f t="shared" si="20"/>
        <v>1674371.2085232008</v>
      </c>
      <c r="EZ19" s="200">
        <f t="shared" si="20"/>
        <v>1400196</v>
      </c>
      <c r="FA19" s="200">
        <f t="shared" si="20"/>
        <v>1400195.9999999981</v>
      </c>
      <c r="FB19" s="200">
        <f t="shared" si="20"/>
        <v>1400196</v>
      </c>
      <c r="FC19" s="200">
        <f t="shared" si="20"/>
        <v>1400196</v>
      </c>
      <c r="FD19" s="200">
        <f t="shared" si="20"/>
        <v>1400196.0000000019</v>
      </c>
      <c r="FE19" s="190">
        <f t="shared" si="30"/>
        <v>14040557.208523201</v>
      </c>
    </row>
    <row r="20" spans="2:161" s="119" customFormat="1" ht="15" customHeight="1" x14ac:dyDescent="0.2">
      <c r="C20" s="13" t="s">
        <v>671</v>
      </c>
      <c r="D20" s="200">
        <f>'3. Bilan'!D43</f>
        <v>0</v>
      </c>
      <c r="E20" s="200">
        <f>('3. Bilan'!E43-'3. Bilan'!D43)</f>
        <v>0</v>
      </c>
      <c r="F20" s="200">
        <f>('3. Bilan'!F43-'3. Bilan'!E43)</f>
        <v>0</v>
      </c>
      <c r="G20" s="200">
        <f>('3. Bilan'!G43-'3. Bilan'!F43)</f>
        <v>0</v>
      </c>
      <c r="H20" s="200">
        <f>('3. Bilan'!H43-'3. Bilan'!G43)</f>
        <v>0</v>
      </c>
      <c r="I20" s="200">
        <f>('3. Bilan'!I43-'3. Bilan'!H43)</f>
        <v>0</v>
      </c>
      <c r="J20" s="200">
        <f>('3. Bilan'!J43-'3. Bilan'!I43)</f>
        <v>0</v>
      </c>
      <c r="K20" s="200">
        <f>('3. Bilan'!K43-'3. Bilan'!J43)</f>
        <v>0</v>
      </c>
      <c r="L20" s="200">
        <f>('3. Bilan'!L43-'3. Bilan'!K43)</f>
        <v>558</v>
      </c>
      <c r="M20" s="200">
        <f>('3. Bilan'!M43-'3. Bilan'!L43)</f>
        <v>0</v>
      </c>
      <c r="N20" s="200">
        <f>('3. Bilan'!N43-'3. Bilan'!M43)</f>
        <v>552</v>
      </c>
      <c r="O20" s="200">
        <f>('3. Bilan'!O43-'3. Bilan'!N43)</f>
        <v>552</v>
      </c>
      <c r="P20" s="190">
        <f t="shared" si="21"/>
        <v>1662</v>
      </c>
      <c r="Q20" s="200">
        <f>('3. Bilan'!Q43-'3. Bilan'!O43)</f>
        <v>3226</v>
      </c>
      <c r="R20" s="200">
        <f>('3. Bilan'!R43-'3. Bilan'!Q43)</f>
        <v>12504</v>
      </c>
      <c r="S20" s="200">
        <f>('3. Bilan'!S43-'3. Bilan'!R43)</f>
        <v>4218</v>
      </c>
      <c r="T20" s="200">
        <f>('3. Bilan'!T43-'3. Bilan'!S43)</f>
        <v>-21610</v>
      </c>
      <c r="U20" s="200">
        <f>('3. Bilan'!U43-'3. Bilan'!T43)</f>
        <v>7685</v>
      </c>
      <c r="V20" s="200">
        <f>('3. Bilan'!V43-'3. Bilan'!U43)</f>
        <v>13196</v>
      </c>
      <c r="W20" s="200">
        <f>('3. Bilan'!W43-'3. Bilan'!V43)</f>
        <v>-20881</v>
      </c>
      <c r="X20" s="200">
        <f>('3. Bilan'!X43-'3. Bilan'!W43)</f>
        <v>0</v>
      </c>
      <c r="Y20" s="200">
        <f>('3. Bilan'!Y43-'3. Bilan'!X43)</f>
        <v>0</v>
      </c>
      <c r="Z20" s="200">
        <f>('3. Bilan'!Z43-'3. Bilan'!Y43)</f>
        <v>5166.5</v>
      </c>
      <c r="AA20" s="200">
        <f>('3. Bilan'!AA43-'3. Bilan'!Z43)</f>
        <v>23734</v>
      </c>
      <c r="AB20" s="200">
        <f>('3. Bilan'!AB43-'3. Bilan'!AA43)</f>
        <v>29446</v>
      </c>
      <c r="AC20" s="190">
        <f t="shared" si="22"/>
        <v>56684.5</v>
      </c>
      <c r="AD20" s="200">
        <f>('3. Bilan'!AD43-'3. Bilan'!AB43)</f>
        <v>-53486.36</v>
      </c>
      <c r="AE20" s="200">
        <f>('3. Bilan'!AE43-'3. Bilan'!AD43)</f>
        <v>11196.139999999985</v>
      </c>
      <c r="AF20" s="200">
        <f>('3. Bilan'!AF43-'3. Bilan'!AE43)</f>
        <v>17532.139999999985</v>
      </c>
      <c r="AG20" s="200">
        <f>('3. Bilan'!AG43-'3. Bilan'!AF43)</f>
        <v>-20808.279999999984</v>
      </c>
      <c r="AH20" s="200">
        <f>('3. Bilan'!AH43-'3. Bilan'!AG43)</f>
        <v>46044.139999999985</v>
      </c>
      <c r="AI20" s="200">
        <f>('3. Bilan'!AI43-'3. Bilan'!AH43)</f>
        <v>47479.639999999985</v>
      </c>
      <c r="AJ20" s="200">
        <f>('3. Bilan'!AJ43-'3. Bilan'!AI43)</f>
        <v>-73512.27999999997</v>
      </c>
      <c r="AK20" s="200">
        <f>('3. Bilan'!AK43-'3. Bilan'!AJ43)</f>
        <v>20119.639999999985</v>
      </c>
      <c r="AL20" s="200">
        <f>('3. Bilan'!AL43-'3. Bilan'!AK43)</f>
        <v>47047.639999999985</v>
      </c>
      <c r="AM20" s="200">
        <f>('3. Bilan'!AM43-'3. Bilan'!AL43)</f>
        <v>-40239.279999999999</v>
      </c>
      <c r="AN20" s="200">
        <f>('3. Bilan'!AN43-'3. Bilan'!AM43)</f>
        <v>59719.639999999956</v>
      </c>
      <c r="AO20" s="200">
        <f>('3. Bilan'!AO43-'3. Bilan'!AN43)</f>
        <v>53383.639999999985</v>
      </c>
      <c r="AP20" s="190">
        <f t="shared" si="23"/>
        <v>114476.4199999999</v>
      </c>
      <c r="AQ20" s="200">
        <f>('3. Bilan'!AQ43-'3. Bilan'!AO43)</f>
        <v>-122682.10359999989</v>
      </c>
      <c r="AR20" s="200">
        <f>('3. Bilan'!AR43-'3. Bilan'!AQ43)</f>
        <v>59644.816400000011</v>
      </c>
      <c r="AS20" s="200">
        <f>('3. Bilan'!AS43-'3. Bilan'!AR43)</f>
        <v>62812.816400000011</v>
      </c>
      <c r="AT20" s="200">
        <f>('3. Bilan'!AT43-'3. Bilan'!AS43)</f>
        <v>-101865.63280000002</v>
      </c>
      <c r="AU20" s="200">
        <f>('3. Bilan'!AU43-'3. Bilan'!AT43)</f>
        <v>143596.81640000001</v>
      </c>
      <c r="AV20" s="200">
        <f>('3. Bilan'!AV43-'3. Bilan'!AU43)</f>
        <v>140226.31640000001</v>
      </c>
      <c r="AW20" s="200">
        <f>('3. Bilan'!AW43-'3. Bilan'!AV43)</f>
        <v>-174729.63279999996</v>
      </c>
      <c r="AX20" s="200">
        <f>('3. Bilan'!AX43-'3. Bilan'!AW43)</f>
        <v>259026.31640000013</v>
      </c>
      <c r="AY20" s="200">
        <f>('3. Bilan'!AY43-'3. Bilan'!AX43)</f>
        <v>265362.31640000019</v>
      </c>
      <c r="AZ20" s="200">
        <f>('3. Bilan'!AZ43-'3. Bilan'!AY43)</f>
        <v>-392916.63280000025</v>
      </c>
      <c r="BA20" s="200">
        <f>('3. Bilan'!BA43-'3. Bilan'!AZ43)</f>
        <v>306546.31640000013</v>
      </c>
      <c r="BB20" s="200">
        <f>('3. Bilan'!BB43-'3. Bilan'!BA43)</f>
        <v>371490.31640000013</v>
      </c>
      <c r="BC20" s="190">
        <f t="shared" si="24"/>
        <v>816512.02920000046</v>
      </c>
      <c r="BD20" s="200">
        <f>('3. Bilan'!BD43-'3. Bilan'!BB43)</f>
        <v>-716612.28963600029</v>
      </c>
      <c r="BE20" s="200">
        <f>('3. Bilan'!BE43-'3. Bilan'!BD43)</f>
        <v>327153.65956400009</v>
      </c>
      <c r="BF20" s="200">
        <f>('3. Bilan'!BF43-'3. Bilan'!BE43)</f>
        <v>389800.65956400009</v>
      </c>
      <c r="BG20" s="200">
        <f>('3. Bilan'!BG43-'3. Bilan'!BF43)</f>
        <v>-511554.31912800018</v>
      </c>
      <c r="BH20" s="200">
        <f>('3. Bilan'!BH43-'3. Bilan'!BG43)</f>
        <v>656820.65956400009</v>
      </c>
      <c r="BI20" s="200">
        <f>('3. Bilan'!BI43-'3. Bilan'!BH43)</f>
        <v>755412.65956400009</v>
      </c>
      <c r="BJ20" s="200">
        <f>('3. Bilan'!BJ43-'3. Bilan'!BI43)</f>
        <v>-945975.31912800018</v>
      </c>
      <c r="BK20" s="200">
        <f>('3. Bilan'!BK43-'3. Bilan'!BJ43)</f>
        <v>1209346.6595639996</v>
      </c>
      <c r="BL20" s="200">
        <f>('3. Bilan'!BL43-'3. Bilan'!BK43)</f>
        <v>1403449.6595639996</v>
      </c>
      <c r="BM20" s="200">
        <f>('3. Bilan'!BM43-'3. Bilan'!BL43)</f>
        <v>-1855897.3191279997</v>
      </c>
      <c r="BN20" s="200">
        <f>('3. Bilan'!BN43-'3. Bilan'!BM43)</f>
        <v>1982677.6595639996</v>
      </c>
      <c r="BO20" s="200">
        <f>('3. Bilan'!BO43-'3. Bilan'!BN43)</f>
        <v>2416071.6595639996</v>
      </c>
      <c r="BP20" s="190">
        <f t="shared" si="25"/>
        <v>5110694.0294919983</v>
      </c>
      <c r="BQ20" s="200">
        <f>('3. Bilan'!BQ43-'3. Bilan'!BO43)</f>
        <v>-4518459.1872151997</v>
      </c>
      <c r="BR20" s="200">
        <f>('3. Bilan'!BR43-'3. Bilan'!BQ43)</f>
        <v>2032403.7914767992</v>
      </c>
      <c r="BS20" s="200">
        <f>('3. Bilan'!BS43-'3. Bilan'!BR43)</f>
        <v>1921137.791476801</v>
      </c>
      <c r="BT20" s="200">
        <f>('3. Bilan'!BT43-'3. Bilan'!BS43)</f>
        <v>-3200539.5829535984</v>
      </c>
      <c r="BU20" s="200">
        <f>('3. Bilan'!BU43-'3. Bilan'!BT43)</f>
        <v>2661472.4581434689</v>
      </c>
      <c r="BV20" s="200">
        <f>('3. Bilan'!BV43-'3. Bilan'!BU43)</f>
        <v>2790373.1248101313</v>
      </c>
      <c r="BW20" s="200">
        <f>('3. Bilan'!BW43-'3. Bilan'!BV43)</f>
        <v>-4583343.5829536021</v>
      </c>
      <c r="BX20" s="200">
        <f>('3. Bilan'!BX43-'3. Bilan'!BW43)</f>
        <v>3892485.5692545753</v>
      </c>
      <c r="BY20" s="200">
        <f>('3. Bilan'!BY43-'3. Bilan'!BX43)</f>
        <v>4209241.791476801</v>
      </c>
      <c r="BZ20" s="200">
        <f>('3. Bilan'!BZ43-'3. Bilan'!BY43)</f>
        <v>-6534236.4718424864</v>
      </c>
      <c r="CA20" s="200">
        <f>('3. Bilan'!CA43-'3. Bilan'!BZ43)</f>
        <v>5399761.6433286518</v>
      </c>
      <c r="CB20" s="200">
        <f>('3. Bilan'!CB43-'3. Bilan'!CA43)</f>
        <v>6270062.309995316</v>
      </c>
      <c r="CC20" s="190">
        <f t="shared" si="26"/>
        <v>10340359.654997658</v>
      </c>
      <c r="CE20" s="200" t="str">
        <f t="shared" si="11"/>
        <v/>
      </c>
      <c r="CF20" s="200" t="str">
        <f t="shared" si="11"/>
        <v/>
      </c>
      <c r="CG20" s="200" t="str">
        <f t="shared" si="11"/>
        <v/>
      </c>
      <c r="CH20" s="200" t="str">
        <f t="shared" si="11"/>
        <v/>
      </c>
      <c r="CI20" s="200" t="str">
        <f t="shared" si="11"/>
        <v/>
      </c>
      <c r="CJ20" s="200" t="str">
        <f t="shared" si="11"/>
        <v/>
      </c>
      <c r="CK20" s="200" t="str">
        <f t="shared" si="11"/>
        <v/>
      </c>
      <c r="CL20" s="200" t="str">
        <f t="shared" si="11"/>
        <v/>
      </c>
      <c r="CM20" s="200" t="str">
        <f t="shared" si="11"/>
        <v/>
      </c>
      <c r="CN20" s="200" t="str">
        <f t="shared" si="11"/>
        <v/>
      </c>
      <c r="CO20" s="200" t="str">
        <f t="shared" si="12"/>
        <v/>
      </c>
      <c r="CP20" s="200" t="str">
        <f t="shared" si="12"/>
        <v/>
      </c>
      <c r="CQ20" s="200">
        <f t="shared" si="12"/>
        <v>0</v>
      </c>
      <c r="CR20" s="200">
        <f t="shared" si="12"/>
        <v>0</v>
      </c>
      <c r="CS20" s="200">
        <f t="shared" si="12"/>
        <v>558</v>
      </c>
      <c r="CT20" s="200">
        <f t="shared" si="12"/>
        <v>0</v>
      </c>
      <c r="CU20" s="200">
        <f t="shared" si="12"/>
        <v>552</v>
      </c>
      <c r="CV20" s="200">
        <f t="shared" si="12"/>
        <v>552</v>
      </c>
      <c r="CW20" s="200">
        <f t="shared" si="12"/>
        <v>3226</v>
      </c>
      <c r="CX20" s="200">
        <f t="shared" si="12"/>
        <v>12504</v>
      </c>
      <c r="CY20" s="200">
        <f t="shared" si="13"/>
        <v>4218</v>
      </c>
      <c r="CZ20" s="200">
        <f t="shared" si="13"/>
        <v>-21610</v>
      </c>
      <c r="DA20" s="200">
        <f t="shared" si="13"/>
        <v>7685</v>
      </c>
      <c r="DB20" s="200">
        <f t="shared" si="13"/>
        <v>13196</v>
      </c>
      <c r="DC20" s="200">
        <f t="shared" si="14"/>
        <v>0</v>
      </c>
      <c r="DD20" s="200">
        <f t="shared" si="15"/>
        <v>20881</v>
      </c>
      <c r="DE20" s="200">
        <f t="shared" si="16"/>
        <v>20881</v>
      </c>
      <c r="DF20" s="200">
        <f t="shared" si="17"/>
        <v>-20881</v>
      </c>
      <c r="DG20" s="200">
        <f t="shared" si="17"/>
        <v>0</v>
      </c>
      <c r="DH20" s="200">
        <f t="shared" si="17"/>
        <v>0</v>
      </c>
      <c r="DI20" s="200">
        <f t="shared" si="17"/>
        <v>5166.5</v>
      </c>
      <c r="DJ20" s="200">
        <f t="shared" si="17"/>
        <v>23734</v>
      </c>
      <c r="DK20" s="200">
        <f t="shared" si="17"/>
        <v>29446</v>
      </c>
      <c r="DL20" s="200">
        <f t="shared" si="17"/>
        <v>-53486.36</v>
      </c>
      <c r="DM20" s="200">
        <f t="shared" si="17"/>
        <v>11196.139999999985</v>
      </c>
      <c r="DN20" s="200">
        <f t="shared" si="17"/>
        <v>17532.139999999985</v>
      </c>
      <c r="DO20" s="200">
        <f t="shared" si="17"/>
        <v>-20808.279999999984</v>
      </c>
      <c r="DP20" s="200">
        <f t="shared" si="17"/>
        <v>46044.139999999985</v>
      </c>
      <c r="DQ20" s="200">
        <f t="shared" si="17"/>
        <v>47479.639999999985</v>
      </c>
      <c r="DR20" s="200">
        <f t="shared" si="27"/>
        <v>85422.919999999955</v>
      </c>
      <c r="DS20" s="200">
        <f t="shared" si="18"/>
        <v>-73512.27999999997</v>
      </c>
      <c r="DT20" s="200">
        <f t="shared" si="18"/>
        <v>20119.639999999985</v>
      </c>
      <c r="DU20" s="200">
        <f t="shared" si="18"/>
        <v>47047.639999999985</v>
      </c>
      <c r="DV20" s="200">
        <f t="shared" si="18"/>
        <v>-40239.279999999999</v>
      </c>
      <c r="DW20" s="200">
        <f t="shared" si="18"/>
        <v>59719.639999999956</v>
      </c>
      <c r="DX20" s="200">
        <f t="shared" si="18"/>
        <v>53383.639999999985</v>
      </c>
      <c r="DY20" s="200">
        <f t="shared" si="18"/>
        <v>-122682.10359999989</v>
      </c>
      <c r="DZ20" s="200">
        <f t="shared" si="18"/>
        <v>59644.816400000011</v>
      </c>
      <c r="EA20" s="200">
        <f t="shared" si="18"/>
        <v>62812.816400000011</v>
      </c>
      <c r="EB20" s="200">
        <f t="shared" si="18"/>
        <v>-101865.63280000002</v>
      </c>
      <c r="EC20" s="200">
        <f t="shared" si="18"/>
        <v>143596.81640000001</v>
      </c>
      <c r="ED20" s="200">
        <f t="shared" si="18"/>
        <v>140226.31640000001</v>
      </c>
      <c r="EE20" s="200">
        <f t="shared" si="28"/>
        <v>248252.02920000008</v>
      </c>
      <c r="EF20" s="200">
        <f t="shared" si="19"/>
        <v>-174729.63279999996</v>
      </c>
      <c r="EG20" s="200">
        <f t="shared" si="19"/>
        <v>259026.31640000013</v>
      </c>
      <c r="EH20" s="200">
        <f t="shared" si="19"/>
        <v>265362.31640000019</v>
      </c>
      <c r="EI20" s="200">
        <f t="shared" si="19"/>
        <v>-392916.63280000025</v>
      </c>
      <c r="EJ20" s="200">
        <f t="shared" si="19"/>
        <v>306546.31640000013</v>
      </c>
      <c r="EK20" s="200">
        <f t="shared" si="19"/>
        <v>371490.31640000013</v>
      </c>
      <c r="EL20" s="200">
        <f t="shared" si="19"/>
        <v>-716612.28963600029</v>
      </c>
      <c r="EM20" s="200">
        <f t="shared" si="19"/>
        <v>327153.65956400009</v>
      </c>
      <c r="EN20" s="200">
        <f t="shared" si="19"/>
        <v>389800.65956400009</v>
      </c>
      <c r="EO20" s="200">
        <f t="shared" si="19"/>
        <v>-511554.31912800018</v>
      </c>
      <c r="EP20" s="200">
        <f t="shared" si="19"/>
        <v>656820.65956400009</v>
      </c>
      <c r="EQ20" s="200">
        <f t="shared" si="19"/>
        <v>755412.65956400009</v>
      </c>
      <c r="ER20" s="200">
        <f t="shared" si="29"/>
        <v>1535800.0294920001</v>
      </c>
      <c r="ES20" s="200">
        <f t="shared" si="20"/>
        <v>-945975.31912800018</v>
      </c>
      <c r="ET20" s="200">
        <f t="shared" si="20"/>
        <v>1209346.6595639996</v>
      </c>
      <c r="EU20" s="200">
        <f t="shared" si="20"/>
        <v>1403449.6595639996</v>
      </c>
      <c r="EV20" s="200">
        <f t="shared" si="20"/>
        <v>-1855897.3191279997</v>
      </c>
      <c r="EW20" s="200">
        <f t="shared" si="20"/>
        <v>1982677.6595639996</v>
      </c>
      <c r="EX20" s="200">
        <f t="shared" si="20"/>
        <v>2416071.6595639996</v>
      </c>
      <c r="EY20" s="200">
        <f t="shared" si="20"/>
        <v>-4518459.1872151997</v>
      </c>
      <c r="EZ20" s="200">
        <f t="shared" si="20"/>
        <v>2032403.7914767992</v>
      </c>
      <c r="FA20" s="200">
        <f t="shared" si="20"/>
        <v>1921137.791476801</v>
      </c>
      <c r="FB20" s="200">
        <f t="shared" si="20"/>
        <v>-3200539.5829535984</v>
      </c>
      <c r="FC20" s="200">
        <f t="shared" si="20"/>
        <v>2661472.4581434689</v>
      </c>
      <c r="FD20" s="200">
        <f t="shared" si="20"/>
        <v>2790373.1248101313</v>
      </c>
      <c r="FE20" s="190">
        <f t="shared" si="30"/>
        <v>5896061.3957384005</v>
      </c>
    </row>
    <row r="21" spans="2:161" s="119" customFormat="1" ht="15" customHeight="1" x14ac:dyDescent="0.2">
      <c r="C21" s="13" t="s">
        <v>673</v>
      </c>
      <c r="D21" s="200">
        <f>'3. Bilan'!D44</f>
        <v>0</v>
      </c>
      <c r="E21" s="200">
        <f>('3. Bilan'!E44-'3. Bilan'!D44)</f>
        <v>0</v>
      </c>
      <c r="F21" s="200">
        <f>('3. Bilan'!F44-'3. Bilan'!E44)</f>
        <v>0</v>
      </c>
      <c r="G21" s="200">
        <f>('3. Bilan'!G44-'3. Bilan'!F44)</f>
        <v>0</v>
      </c>
      <c r="H21" s="200">
        <f>('3. Bilan'!H44-'3. Bilan'!G44)</f>
        <v>0</v>
      </c>
      <c r="I21" s="200">
        <f>('3. Bilan'!I44-'3. Bilan'!H44)</f>
        <v>0</v>
      </c>
      <c r="J21" s="200">
        <f>('3. Bilan'!J44-'3. Bilan'!I44)</f>
        <v>0</v>
      </c>
      <c r="K21" s="200">
        <f>('3. Bilan'!K44-'3. Bilan'!J44)</f>
        <v>0</v>
      </c>
      <c r="L21" s="200">
        <f>('3. Bilan'!L44-'3. Bilan'!K44)</f>
        <v>0</v>
      </c>
      <c r="M21" s="200">
        <f>('3. Bilan'!M44-'3. Bilan'!L44)</f>
        <v>0</v>
      </c>
      <c r="N21" s="200">
        <f>('3. Bilan'!N44-'3. Bilan'!M44)</f>
        <v>0</v>
      </c>
      <c r="O21" s="200">
        <f>('3. Bilan'!O44-'3. Bilan'!N44)</f>
        <v>0</v>
      </c>
      <c r="P21" s="190">
        <f t="shared" si="21"/>
        <v>0</v>
      </c>
      <c r="Q21" s="200">
        <f>('3. Bilan'!Q44-'3. Bilan'!O44)</f>
        <v>0</v>
      </c>
      <c r="R21" s="200">
        <f>('3. Bilan'!R44-'3. Bilan'!Q44)</f>
        <v>0</v>
      </c>
      <c r="S21" s="200">
        <f>('3. Bilan'!S44-'3. Bilan'!R44)</f>
        <v>0</v>
      </c>
      <c r="T21" s="200">
        <f>('3. Bilan'!T44-'3. Bilan'!S44)</f>
        <v>0</v>
      </c>
      <c r="U21" s="200">
        <f>('3. Bilan'!U44-'3. Bilan'!T44)</f>
        <v>0</v>
      </c>
      <c r="V21" s="200">
        <f>('3. Bilan'!V44-'3. Bilan'!U44)</f>
        <v>0</v>
      </c>
      <c r="W21" s="200">
        <f>('3. Bilan'!W44-'3. Bilan'!V44)</f>
        <v>0</v>
      </c>
      <c r="X21" s="200">
        <f>('3. Bilan'!X44-'3. Bilan'!W44)</f>
        <v>0</v>
      </c>
      <c r="Y21" s="200">
        <f>('3. Bilan'!Y44-'3. Bilan'!X44)</f>
        <v>0</v>
      </c>
      <c r="Z21" s="200">
        <f>('3. Bilan'!Z44-'3. Bilan'!Y44)</f>
        <v>0</v>
      </c>
      <c r="AA21" s="200">
        <f>('3. Bilan'!AA44-'3. Bilan'!Z44)</f>
        <v>0</v>
      </c>
      <c r="AB21" s="200">
        <f>('3. Bilan'!AB44-'3. Bilan'!AA44)</f>
        <v>0</v>
      </c>
      <c r="AC21" s="190">
        <f t="shared" si="22"/>
        <v>0</v>
      </c>
      <c r="AD21" s="200">
        <f>('3. Bilan'!AD44-'3. Bilan'!AB44)</f>
        <v>0</v>
      </c>
      <c r="AE21" s="200">
        <f>('3. Bilan'!AE44-'3. Bilan'!AD44)</f>
        <v>0</v>
      </c>
      <c r="AF21" s="200">
        <f>('3. Bilan'!AF44-'3. Bilan'!AE44)</f>
        <v>0</v>
      </c>
      <c r="AG21" s="200">
        <f>('3. Bilan'!AG44-'3. Bilan'!AF44)</f>
        <v>0</v>
      </c>
      <c r="AH21" s="200">
        <f>('3. Bilan'!AH44-'3. Bilan'!AG44)</f>
        <v>0</v>
      </c>
      <c r="AI21" s="200">
        <f>('3. Bilan'!AI44-'3. Bilan'!AH44)</f>
        <v>0</v>
      </c>
      <c r="AJ21" s="200">
        <f>('3. Bilan'!AJ44-'3. Bilan'!AI44)</f>
        <v>0</v>
      </c>
      <c r="AK21" s="200">
        <f>('3. Bilan'!AK44-'3. Bilan'!AJ44)</f>
        <v>0</v>
      </c>
      <c r="AL21" s="200">
        <f>('3. Bilan'!AL44-'3. Bilan'!AK44)</f>
        <v>0</v>
      </c>
      <c r="AM21" s="200">
        <f>('3. Bilan'!AM44-'3. Bilan'!AL44)</f>
        <v>0</v>
      </c>
      <c r="AN21" s="200">
        <f>('3. Bilan'!AN44-'3. Bilan'!AM44)</f>
        <v>0</v>
      </c>
      <c r="AO21" s="200">
        <f>('3. Bilan'!AO44-'3. Bilan'!AN44)</f>
        <v>0</v>
      </c>
      <c r="AP21" s="190">
        <f t="shared" si="23"/>
        <v>0</v>
      </c>
      <c r="AQ21" s="200">
        <f>('3. Bilan'!AQ44-'3. Bilan'!AO44)</f>
        <v>0</v>
      </c>
      <c r="AR21" s="200">
        <f>('3. Bilan'!AR44-'3. Bilan'!AQ44)</f>
        <v>0</v>
      </c>
      <c r="AS21" s="200">
        <f>('3. Bilan'!AS44-'3. Bilan'!AR44)</f>
        <v>0</v>
      </c>
      <c r="AT21" s="200">
        <f>('3. Bilan'!AT44-'3. Bilan'!AS44)</f>
        <v>0</v>
      </c>
      <c r="AU21" s="200">
        <f>('3. Bilan'!AU44-'3. Bilan'!AT44)</f>
        <v>0</v>
      </c>
      <c r="AV21" s="200">
        <f>('3. Bilan'!AV44-'3. Bilan'!AU44)</f>
        <v>0</v>
      </c>
      <c r="AW21" s="200">
        <f>('3. Bilan'!AW44-'3. Bilan'!AV44)</f>
        <v>0</v>
      </c>
      <c r="AX21" s="200">
        <f>('3. Bilan'!AX44-'3. Bilan'!AW44)</f>
        <v>0</v>
      </c>
      <c r="AY21" s="200">
        <f>('3. Bilan'!AY44-'3. Bilan'!AX44)</f>
        <v>0</v>
      </c>
      <c r="AZ21" s="200">
        <f>('3. Bilan'!AZ44-'3. Bilan'!AY44)</f>
        <v>0</v>
      </c>
      <c r="BA21" s="200">
        <f>('3. Bilan'!BA44-'3. Bilan'!AZ44)</f>
        <v>0</v>
      </c>
      <c r="BB21" s="200">
        <f>('3. Bilan'!BB44-'3. Bilan'!BA44)</f>
        <v>0</v>
      </c>
      <c r="BC21" s="190">
        <f t="shared" si="24"/>
        <v>0</v>
      </c>
      <c r="BD21" s="200">
        <f>('3. Bilan'!BD44-'3. Bilan'!BB44)</f>
        <v>0</v>
      </c>
      <c r="BE21" s="200">
        <f>('3. Bilan'!BE44-'3. Bilan'!BD44)</f>
        <v>0</v>
      </c>
      <c r="BF21" s="200">
        <f>('3. Bilan'!BF44-'3. Bilan'!BE44)</f>
        <v>0</v>
      </c>
      <c r="BG21" s="200">
        <f>('3. Bilan'!BG44-'3. Bilan'!BF44)</f>
        <v>0</v>
      </c>
      <c r="BH21" s="200">
        <f>('3. Bilan'!BH44-'3. Bilan'!BG44)</f>
        <v>0</v>
      </c>
      <c r="BI21" s="200">
        <f>('3. Bilan'!BI44-'3. Bilan'!BH44)</f>
        <v>0</v>
      </c>
      <c r="BJ21" s="200">
        <f>('3. Bilan'!BJ44-'3. Bilan'!BI44)</f>
        <v>0</v>
      </c>
      <c r="BK21" s="200">
        <f>('3. Bilan'!BK44-'3. Bilan'!BJ44)</f>
        <v>0</v>
      </c>
      <c r="BL21" s="200">
        <f>('3. Bilan'!BL44-'3. Bilan'!BK44)</f>
        <v>0</v>
      </c>
      <c r="BM21" s="200">
        <f>('3. Bilan'!BM44-'3. Bilan'!BL44)</f>
        <v>0</v>
      </c>
      <c r="BN21" s="200">
        <f>('3. Bilan'!BN44-'3. Bilan'!BM44)</f>
        <v>0</v>
      </c>
      <c r="BO21" s="200">
        <f>('3. Bilan'!BO44-'3. Bilan'!BN44)</f>
        <v>0</v>
      </c>
      <c r="BP21" s="190">
        <f t="shared" si="25"/>
        <v>0</v>
      </c>
      <c r="BQ21" s="200">
        <f>('3. Bilan'!BQ44-'3. Bilan'!BO44)</f>
        <v>0</v>
      </c>
      <c r="BR21" s="200">
        <f>('3. Bilan'!BR44-'3. Bilan'!BQ44)</f>
        <v>0</v>
      </c>
      <c r="BS21" s="200">
        <f>('3. Bilan'!BS44-'3. Bilan'!BR44)</f>
        <v>0</v>
      </c>
      <c r="BT21" s="200">
        <f>('3. Bilan'!BT44-'3. Bilan'!BS44)</f>
        <v>0</v>
      </c>
      <c r="BU21" s="200">
        <f>('3. Bilan'!BU44-'3. Bilan'!BT44)</f>
        <v>0</v>
      </c>
      <c r="BV21" s="200">
        <f>('3. Bilan'!BV44-'3. Bilan'!BU44)</f>
        <v>0</v>
      </c>
      <c r="BW21" s="200">
        <f>('3. Bilan'!BW44-'3. Bilan'!BV44)</f>
        <v>0</v>
      </c>
      <c r="BX21" s="200">
        <f>('3. Bilan'!BX44-'3. Bilan'!BW44)</f>
        <v>0</v>
      </c>
      <c r="BY21" s="200">
        <f>('3. Bilan'!BY44-'3. Bilan'!BX44)</f>
        <v>0</v>
      </c>
      <c r="BZ21" s="200">
        <f>('3. Bilan'!BZ44-'3. Bilan'!BY44)</f>
        <v>0</v>
      </c>
      <c r="CA21" s="200">
        <f>('3. Bilan'!CA44-'3. Bilan'!BZ44)</f>
        <v>0</v>
      </c>
      <c r="CB21" s="200">
        <f>('3. Bilan'!CB44-'3. Bilan'!CA44)</f>
        <v>0</v>
      </c>
      <c r="CC21" s="190">
        <f t="shared" si="26"/>
        <v>0</v>
      </c>
      <c r="CE21" s="200" t="str">
        <f t="shared" si="11"/>
        <v/>
      </c>
      <c r="CF21" s="200" t="str">
        <f t="shared" si="11"/>
        <v/>
      </c>
      <c r="CG21" s="200" t="str">
        <f t="shared" si="11"/>
        <v/>
      </c>
      <c r="CH21" s="200" t="str">
        <f t="shared" si="11"/>
        <v/>
      </c>
      <c r="CI21" s="200" t="str">
        <f t="shared" si="11"/>
        <v/>
      </c>
      <c r="CJ21" s="200" t="str">
        <f t="shared" si="11"/>
        <v/>
      </c>
      <c r="CK21" s="200" t="str">
        <f t="shared" si="11"/>
        <v/>
      </c>
      <c r="CL21" s="200" t="str">
        <f t="shared" si="11"/>
        <v/>
      </c>
      <c r="CM21" s="200" t="str">
        <f t="shared" si="11"/>
        <v/>
      </c>
      <c r="CN21" s="200" t="str">
        <f t="shared" si="11"/>
        <v/>
      </c>
      <c r="CO21" s="200" t="str">
        <f t="shared" si="12"/>
        <v/>
      </c>
      <c r="CP21" s="200" t="str">
        <f t="shared" si="12"/>
        <v/>
      </c>
      <c r="CQ21" s="200">
        <f t="shared" si="12"/>
        <v>0</v>
      </c>
      <c r="CR21" s="200">
        <f t="shared" si="12"/>
        <v>0</v>
      </c>
      <c r="CS21" s="200">
        <f t="shared" si="12"/>
        <v>0</v>
      </c>
      <c r="CT21" s="200">
        <f t="shared" si="12"/>
        <v>0</v>
      </c>
      <c r="CU21" s="200">
        <f t="shared" si="12"/>
        <v>0</v>
      </c>
      <c r="CV21" s="200">
        <f t="shared" si="12"/>
        <v>0</v>
      </c>
      <c r="CW21" s="200">
        <f t="shared" si="12"/>
        <v>0</v>
      </c>
      <c r="CX21" s="200">
        <f t="shared" si="12"/>
        <v>0</v>
      </c>
      <c r="CY21" s="200">
        <f t="shared" si="13"/>
        <v>0</v>
      </c>
      <c r="CZ21" s="200">
        <f t="shared" si="13"/>
        <v>0</v>
      </c>
      <c r="DA21" s="200">
        <f t="shared" si="13"/>
        <v>0</v>
      </c>
      <c r="DB21" s="200">
        <f t="shared" si="13"/>
        <v>0</v>
      </c>
      <c r="DC21" s="200">
        <f t="shared" si="14"/>
        <v>0</v>
      </c>
      <c r="DD21" s="200">
        <f t="shared" si="15"/>
        <v>0</v>
      </c>
      <c r="DE21" s="200">
        <f t="shared" si="16"/>
        <v>0</v>
      </c>
      <c r="DF21" s="200">
        <f t="shared" si="17"/>
        <v>0</v>
      </c>
      <c r="DG21" s="200">
        <f t="shared" si="17"/>
        <v>0</v>
      </c>
      <c r="DH21" s="200">
        <f t="shared" si="17"/>
        <v>0</v>
      </c>
      <c r="DI21" s="200">
        <f t="shared" si="17"/>
        <v>0</v>
      </c>
      <c r="DJ21" s="200">
        <f t="shared" si="17"/>
        <v>0</v>
      </c>
      <c r="DK21" s="200">
        <f t="shared" si="17"/>
        <v>0</v>
      </c>
      <c r="DL21" s="200">
        <f t="shared" si="17"/>
        <v>0</v>
      </c>
      <c r="DM21" s="200">
        <f t="shared" si="17"/>
        <v>0</v>
      </c>
      <c r="DN21" s="200">
        <f t="shared" si="17"/>
        <v>0</v>
      </c>
      <c r="DO21" s="200">
        <f t="shared" si="17"/>
        <v>0</v>
      </c>
      <c r="DP21" s="200">
        <f t="shared" si="17"/>
        <v>0</v>
      </c>
      <c r="DQ21" s="200">
        <f t="shared" si="17"/>
        <v>0</v>
      </c>
      <c r="DR21" s="200">
        <f t="shared" si="27"/>
        <v>0</v>
      </c>
      <c r="DS21" s="200">
        <f t="shared" si="18"/>
        <v>0</v>
      </c>
      <c r="DT21" s="200">
        <f t="shared" si="18"/>
        <v>0</v>
      </c>
      <c r="DU21" s="200">
        <f t="shared" si="18"/>
        <v>0</v>
      </c>
      <c r="DV21" s="200">
        <f t="shared" si="18"/>
        <v>0</v>
      </c>
      <c r="DW21" s="200">
        <f t="shared" si="18"/>
        <v>0</v>
      </c>
      <c r="DX21" s="200">
        <f t="shared" si="18"/>
        <v>0</v>
      </c>
      <c r="DY21" s="200">
        <f t="shared" si="18"/>
        <v>0</v>
      </c>
      <c r="DZ21" s="200">
        <f t="shared" si="18"/>
        <v>0</v>
      </c>
      <c r="EA21" s="200">
        <f t="shared" si="18"/>
        <v>0</v>
      </c>
      <c r="EB21" s="200">
        <f t="shared" si="18"/>
        <v>0</v>
      </c>
      <c r="EC21" s="200">
        <f t="shared" si="18"/>
        <v>0</v>
      </c>
      <c r="ED21" s="200">
        <f t="shared" si="18"/>
        <v>0</v>
      </c>
      <c r="EE21" s="200">
        <f t="shared" si="28"/>
        <v>0</v>
      </c>
      <c r="EF21" s="200">
        <f t="shared" si="19"/>
        <v>0</v>
      </c>
      <c r="EG21" s="200">
        <f t="shared" si="19"/>
        <v>0</v>
      </c>
      <c r="EH21" s="200">
        <f t="shared" si="19"/>
        <v>0</v>
      </c>
      <c r="EI21" s="200">
        <f t="shared" si="19"/>
        <v>0</v>
      </c>
      <c r="EJ21" s="200">
        <f t="shared" si="19"/>
        <v>0</v>
      </c>
      <c r="EK21" s="200">
        <f t="shared" si="19"/>
        <v>0</v>
      </c>
      <c r="EL21" s="200">
        <f t="shared" si="19"/>
        <v>0</v>
      </c>
      <c r="EM21" s="200">
        <f t="shared" si="19"/>
        <v>0</v>
      </c>
      <c r="EN21" s="200">
        <f t="shared" si="19"/>
        <v>0</v>
      </c>
      <c r="EO21" s="200">
        <f t="shared" si="19"/>
        <v>0</v>
      </c>
      <c r="EP21" s="200">
        <f t="shared" si="19"/>
        <v>0</v>
      </c>
      <c r="EQ21" s="200">
        <f t="shared" si="19"/>
        <v>0</v>
      </c>
      <c r="ER21" s="200">
        <f t="shared" si="29"/>
        <v>0</v>
      </c>
      <c r="ES21" s="200">
        <f t="shared" si="20"/>
        <v>0</v>
      </c>
      <c r="ET21" s="200">
        <f t="shared" si="20"/>
        <v>0</v>
      </c>
      <c r="EU21" s="200">
        <f t="shared" si="20"/>
        <v>0</v>
      </c>
      <c r="EV21" s="200">
        <f t="shared" si="20"/>
        <v>0</v>
      </c>
      <c r="EW21" s="200">
        <f t="shared" si="20"/>
        <v>0</v>
      </c>
      <c r="EX21" s="200">
        <f t="shared" si="20"/>
        <v>0</v>
      </c>
      <c r="EY21" s="200">
        <f t="shared" si="20"/>
        <v>0</v>
      </c>
      <c r="EZ21" s="200">
        <f t="shared" si="20"/>
        <v>0</v>
      </c>
      <c r="FA21" s="200">
        <f t="shared" si="20"/>
        <v>0</v>
      </c>
      <c r="FB21" s="200">
        <f t="shared" si="20"/>
        <v>0</v>
      </c>
      <c r="FC21" s="200">
        <f t="shared" si="20"/>
        <v>0</v>
      </c>
      <c r="FD21" s="200">
        <f t="shared" si="20"/>
        <v>0</v>
      </c>
      <c r="FE21" s="190">
        <f t="shared" si="30"/>
        <v>0</v>
      </c>
    </row>
    <row r="22" spans="2:161" s="119" customFormat="1" ht="15" customHeight="1" x14ac:dyDescent="0.2">
      <c r="D22" s="201"/>
      <c r="E22" s="201"/>
      <c r="F22" s="201"/>
      <c r="G22" s="201"/>
      <c r="H22" s="182"/>
      <c r="I22" s="182"/>
      <c r="J22" s="182"/>
      <c r="K22" s="182"/>
      <c r="L22" s="182"/>
      <c r="M22" s="182"/>
      <c r="N22" s="182"/>
      <c r="O22" s="182"/>
      <c r="P22" s="207"/>
      <c r="Q22" s="201"/>
      <c r="R22" s="201"/>
      <c r="S22" s="201"/>
      <c r="T22" s="201"/>
      <c r="U22" s="182"/>
      <c r="V22" s="182"/>
      <c r="W22" s="182"/>
      <c r="X22" s="182"/>
      <c r="Y22" s="182"/>
      <c r="Z22" s="182"/>
      <c r="AA22" s="182"/>
      <c r="AB22" s="182"/>
      <c r="AC22" s="207"/>
      <c r="AD22" s="201"/>
      <c r="AE22" s="201"/>
      <c r="AF22" s="201"/>
      <c r="AG22" s="201"/>
      <c r="AH22" s="182"/>
      <c r="AI22" s="182"/>
      <c r="AJ22" s="182"/>
      <c r="AK22" s="182"/>
      <c r="AL22" s="182"/>
      <c r="AM22" s="182"/>
      <c r="AN22" s="182"/>
      <c r="AO22" s="182"/>
      <c r="AP22" s="207"/>
      <c r="AQ22" s="201"/>
      <c r="AR22" s="201"/>
      <c r="AS22" s="201"/>
      <c r="AT22" s="201"/>
      <c r="AU22" s="182"/>
      <c r="AV22" s="182"/>
      <c r="AW22" s="182"/>
      <c r="AX22" s="182"/>
      <c r="AY22" s="182"/>
      <c r="AZ22" s="182"/>
      <c r="BA22" s="182"/>
      <c r="BB22" s="182"/>
      <c r="BC22" s="207"/>
      <c r="BD22" s="201"/>
      <c r="BE22" s="201"/>
      <c r="BF22" s="201"/>
      <c r="BG22" s="201"/>
      <c r="BH22" s="182"/>
      <c r="BI22" s="182"/>
      <c r="BJ22" s="182"/>
      <c r="BK22" s="182"/>
      <c r="BL22" s="182"/>
      <c r="BM22" s="182"/>
      <c r="BN22" s="182"/>
      <c r="BO22" s="182"/>
      <c r="BP22" s="207"/>
      <c r="BQ22" s="201"/>
      <c r="BR22" s="201"/>
      <c r="BS22" s="201"/>
      <c r="BT22" s="201"/>
      <c r="BU22" s="182"/>
      <c r="BV22" s="182"/>
      <c r="BW22" s="182"/>
      <c r="BX22" s="182"/>
      <c r="BY22" s="182"/>
      <c r="BZ22" s="182"/>
      <c r="CA22" s="182"/>
      <c r="CB22" s="182"/>
      <c r="CC22" s="207"/>
      <c r="CE22" s="201"/>
      <c r="CF22" s="201"/>
      <c r="CG22" s="201"/>
      <c r="CH22" s="201"/>
      <c r="CI22" s="201"/>
      <c r="CJ22" s="201"/>
      <c r="CK22" s="201"/>
      <c r="CL22" s="201"/>
      <c r="CM22" s="201"/>
      <c r="CN22" s="201"/>
      <c r="CO22" s="201"/>
      <c r="CP22" s="201"/>
      <c r="CQ22" s="201"/>
      <c r="CR22" s="201"/>
      <c r="CS22" s="201"/>
      <c r="CT22" s="201"/>
      <c r="CU22" s="201"/>
      <c r="CV22" s="201"/>
      <c r="CW22" s="201"/>
      <c r="CX22" s="201"/>
      <c r="CY22" s="201"/>
      <c r="CZ22" s="201"/>
      <c r="DA22" s="201"/>
      <c r="DB22" s="201"/>
      <c r="DC22" s="201"/>
      <c r="DD22" s="201"/>
      <c r="DE22" s="201"/>
      <c r="DF22" s="201"/>
      <c r="DG22" s="201"/>
      <c r="DH22" s="201"/>
      <c r="DI22" s="201"/>
      <c r="DJ22" s="201"/>
      <c r="DK22" s="201"/>
      <c r="DL22" s="201"/>
      <c r="DM22" s="201"/>
      <c r="DN22" s="201"/>
      <c r="DO22" s="201"/>
      <c r="DP22" s="201"/>
      <c r="DQ22" s="201"/>
      <c r="DR22" s="201"/>
      <c r="DS22" s="201"/>
      <c r="DT22" s="201"/>
      <c r="DU22" s="201"/>
      <c r="DV22" s="201"/>
      <c r="DW22" s="201"/>
      <c r="DX22" s="201"/>
      <c r="DY22" s="201"/>
      <c r="DZ22" s="201"/>
      <c r="EA22" s="201"/>
      <c r="EB22" s="201"/>
      <c r="EC22" s="201"/>
      <c r="ED22" s="201"/>
      <c r="EE22" s="201"/>
      <c r="EF22" s="201"/>
      <c r="EG22" s="201"/>
      <c r="EH22" s="201"/>
      <c r="EI22" s="201"/>
      <c r="EJ22" s="201"/>
      <c r="EK22" s="201"/>
      <c r="EL22" s="201"/>
      <c r="EM22" s="201"/>
      <c r="EN22" s="201"/>
      <c r="EO22" s="201"/>
      <c r="EP22" s="201"/>
      <c r="EQ22" s="201"/>
      <c r="ER22" s="201"/>
      <c r="ES22" s="201"/>
      <c r="ET22" s="201"/>
      <c r="EU22" s="201"/>
      <c r="EV22" s="201"/>
      <c r="EW22" s="201"/>
      <c r="EX22" s="201"/>
      <c r="EY22" s="201"/>
      <c r="EZ22" s="201"/>
      <c r="FA22" s="201"/>
      <c r="FB22" s="201"/>
      <c r="FC22" s="201"/>
      <c r="FD22" s="201"/>
      <c r="FE22" s="207"/>
    </row>
    <row r="23" spans="2:161" s="566" customFormat="1" ht="15" customHeight="1" x14ac:dyDescent="0.2">
      <c r="C23" s="208" t="s">
        <v>663</v>
      </c>
      <c r="D23" s="190">
        <f>+D12+D14</f>
        <v>0</v>
      </c>
      <c r="E23" s="190">
        <f ca="1">+E12+E14</f>
        <v>0</v>
      </c>
      <c r="F23" s="190">
        <f ca="1">+F12+F14</f>
        <v>0</v>
      </c>
      <c r="G23" s="190">
        <f ca="1">+G12+G14</f>
        <v>0</v>
      </c>
      <c r="H23" s="190">
        <f t="shared" ref="H23:O23" ca="1" si="31">+H12+H14</f>
        <v>0</v>
      </c>
      <c r="I23" s="190">
        <f t="shared" ca="1" si="31"/>
        <v>0</v>
      </c>
      <c r="J23" s="190">
        <f t="shared" ca="1" si="31"/>
        <v>0</v>
      </c>
      <c r="K23" s="190">
        <f t="shared" ca="1" si="31"/>
        <v>0</v>
      </c>
      <c r="L23" s="190">
        <f t="shared" ca="1" si="31"/>
        <v>-114000</v>
      </c>
      <c r="M23" s="190">
        <f t="shared" ca="1" si="31"/>
        <v>-111210</v>
      </c>
      <c r="N23" s="190">
        <f t="shared" ca="1" si="31"/>
        <v>-134652</v>
      </c>
      <c r="O23" s="190">
        <f t="shared" ca="1" si="31"/>
        <v>-134688</v>
      </c>
      <c r="P23" s="190">
        <f t="shared" ca="1" si="21"/>
        <v>-494550</v>
      </c>
      <c r="Q23" s="190">
        <f ca="1">+Q12+Q14</f>
        <v>-155550</v>
      </c>
      <c r="R23" s="190">
        <f ca="1">+R12+R14</f>
        <v>-127872</v>
      </c>
      <c r="S23" s="190">
        <f ca="1">+S12+S14</f>
        <v>-91176</v>
      </c>
      <c r="T23" s="190">
        <f ca="1">+T12+T14</f>
        <v>-206752</v>
      </c>
      <c r="U23" s="190">
        <f t="shared" ref="U23:AB23" ca="1" si="32">+U12+U14</f>
        <v>-227379</v>
      </c>
      <c r="V23" s="190">
        <f t="shared" ca="1" si="32"/>
        <v>-201411</v>
      </c>
      <c r="W23" s="190">
        <f t="shared" ca="1" si="32"/>
        <v>-206155</v>
      </c>
      <c r="X23" s="190">
        <f t="shared" ca="1" si="32"/>
        <v>-299514</v>
      </c>
      <c r="Y23" s="190">
        <f t="shared" ca="1" si="32"/>
        <v>-386286</v>
      </c>
      <c r="Z23" s="190">
        <f t="shared" ca="1" si="32"/>
        <v>-245157.5</v>
      </c>
      <c r="AA23" s="190">
        <f t="shared" ca="1" si="32"/>
        <v>-285951</v>
      </c>
      <c r="AB23" s="190">
        <f t="shared" ca="1" si="32"/>
        <v>-174546</v>
      </c>
      <c r="AC23" s="190">
        <f ca="1">SUM(Q23:AB23)</f>
        <v>-2607749.5</v>
      </c>
      <c r="AD23" s="190">
        <f ca="1">+AD12+AD14</f>
        <v>-300610.00000000006</v>
      </c>
      <c r="AE23" s="190">
        <f ca="1">+AE12+AE14</f>
        <v>-389778.66000000003</v>
      </c>
      <c r="AF23" s="190">
        <f ca="1">+AF12+AF14</f>
        <v>-351762.66000000003</v>
      </c>
      <c r="AG23" s="190">
        <f ca="1">+AG12+AG14</f>
        <v>-347335.08</v>
      </c>
      <c r="AH23" s="190">
        <f t="shared" ref="AH23:AO23" ca="1" si="33">+AH12+AH14</f>
        <v>-342258.66000000003</v>
      </c>
      <c r="AI23" s="190">
        <f t="shared" ca="1" si="33"/>
        <v>-195174.66000000006</v>
      </c>
      <c r="AJ23" s="190">
        <f t="shared" ca="1" si="33"/>
        <v>-292865.58</v>
      </c>
      <c r="AK23" s="190">
        <f t="shared" ca="1" si="33"/>
        <v>-274689.66000000003</v>
      </c>
      <c r="AL23" s="190">
        <f t="shared" ca="1" si="33"/>
        <v>-357471.66000000003</v>
      </c>
      <c r="AM23" s="190">
        <f t="shared" ca="1" si="33"/>
        <v>-295862.58</v>
      </c>
      <c r="AN23" s="190">
        <f t="shared" ca="1" si="33"/>
        <v>-119871.66000000009</v>
      </c>
      <c r="AO23" s="190">
        <f t="shared" ca="1" si="33"/>
        <v>-119871.66000000009</v>
      </c>
      <c r="AP23" s="190">
        <f ca="1">SUM(AD23:AO23)</f>
        <v>-3387552.5200000009</v>
      </c>
      <c r="AQ23" s="190">
        <f ca="1">+AQ12+AQ14</f>
        <v>-407942.47499999998</v>
      </c>
      <c r="AR23" s="190">
        <f ca="1">+AR12+AR14</f>
        <v>-254576.49660000007</v>
      </c>
      <c r="AS23" s="190">
        <f ca="1">+AS12+AS14</f>
        <v>-197552.49660000007</v>
      </c>
      <c r="AT23" s="190">
        <f ca="1">+AT12+AT14</f>
        <v>-351142.9458000001</v>
      </c>
      <c r="AU23" s="190">
        <f t="shared" ref="AU23:BB23" ca="1" si="34">+AU12+AU14</f>
        <v>-131024.49660000007</v>
      </c>
      <c r="AV23" s="190">
        <f t="shared" ca="1" si="34"/>
        <v>287409.50339999993</v>
      </c>
      <c r="AW23" s="190">
        <f t="shared" ca="1" si="34"/>
        <v>-87369.445800000103</v>
      </c>
      <c r="AX23" s="190">
        <f t="shared" ca="1" si="34"/>
        <v>504786.50340000005</v>
      </c>
      <c r="AY23" s="190">
        <f t="shared" ca="1" si="34"/>
        <v>961986.50340000005</v>
      </c>
      <c r="AZ23" s="190">
        <f t="shared" ca="1" si="34"/>
        <v>295787.55419999966</v>
      </c>
      <c r="BA23" s="190">
        <f t="shared" ca="1" si="34"/>
        <v>1275618.5034</v>
      </c>
      <c r="BB23" s="190">
        <f t="shared" ca="1" si="34"/>
        <v>697119.99692000018</v>
      </c>
      <c r="BC23" s="190">
        <f ca="1">SUM(AQ23:BB23)</f>
        <v>2593100.2083199993</v>
      </c>
      <c r="BD23" s="190">
        <f ca="1">+BD12+BD14</f>
        <v>572813.84024999966</v>
      </c>
      <c r="BE23" s="190">
        <f ca="1">+BE12+BE14</f>
        <v>969542.84843400004</v>
      </c>
      <c r="BF23" s="190">
        <f ca="1">+BF12+BF14</f>
        <v>1296128.8484339998</v>
      </c>
      <c r="BG23" s="190">
        <f ca="1">+BG12+BG14</f>
        <v>682333.86974199954</v>
      </c>
      <c r="BH23" s="190">
        <f t="shared" ref="BH23:BO23" ca="1" si="35">+BH12+BH14</f>
        <v>2201942.8484339998</v>
      </c>
      <c r="BI23" s="190">
        <f t="shared" ca="1" si="35"/>
        <v>3274130.8484339998</v>
      </c>
      <c r="BJ23" s="190">
        <f t="shared" ca="1" si="35"/>
        <v>1975326.8697419995</v>
      </c>
      <c r="BK23" s="190">
        <f t="shared" ca="1" si="35"/>
        <v>4999490.8484339993</v>
      </c>
      <c r="BL23" s="190">
        <f t="shared" ca="1" si="35"/>
        <v>6589286.8484339993</v>
      </c>
      <c r="BM23" s="190">
        <f t="shared" ca="1" si="35"/>
        <v>4196727.8697420005</v>
      </c>
      <c r="BN23" s="190">
        <f t="shared" ca="1" si="35"/>
        <v>9525134.8484339993</v>
      </c>
      <c r="BO23" s="190">
        <f t="shared" ca="1" si="35"/>
        <v>-6102137.0746355969</v>
      </c>
      <c r="BP23" s="190">
        <f ca="1">SUM(BD23:BO23)</f>
        <v>30180723.313878402</v>
      </c>
      <c r="BQ23" s="190">
        <f ca="1">+BQ12+BQ14</f>
        <v>7626332.4386525005</v>
      </c>
      <c r="BR23" s="190">
        <f ca="1">+BR12+BR14</f>
        <v>8719350.2088212986</v>
      </c>
      <c r="BS23" s="190">
        <f ca="1">+BS12+BS14</f>
        <v>11424354.208821299</v>
      </c>
      <c r="BT23" s="190">
        <f ca="1">+BT12+BT14</f>
        <v>5221646.834390901</v>
      </c>
      <c r="BU23" s="190">
        <f t="shared" ref="BU23:CB23" ca="1" si="36">+BU12+BU14</f>
        <v>13237362.2088213</v>
      </c>
      <c r="BV23" s="190">
        <f t="shared" ca="1" si="36"/>
        <v>15198766.208821304</v>
      </c>
      <c r="BW23" s="190">
        <f t="shared" ca="1" si="36"/>
        <v>8185752.8343908973</v>
      </c>
      <c r="BX23" s="190">
        <f t="shared" ca="1" si="36"/>
        <v>18448374.208821297</v>
      </c>
      <c r="BY23" s="190">
        <f t="shared" ca="1" si="36"/>
        <v>22584844.875487972</v>
      </c>
      <c r="BZ23" s="190">
        <f t="shared" ca="1" si="36"/>
        <v>13180581.056613125</v>
      </c>
      <c r="CA23" s="190">
        <f t="shared" ca="1" si="36"/>
        <v>27853319.542154636</v>
      </c>
      <c r="CB23" s="190">
        <f t="shared" ca="1" si="36"/>
        <v>-35043040.545796111</v>
      </c>
      <c r="CC23" s="190">
        <f ca="1">SUM(BQ23:CB23)</f>
        <v>116637644.08000042</v>
      </c>
      <c r="CE23" s="190" t="str">
        <f t="shared" ref="CE23:CT23" si="37">IF(ISNA(INDEX($B$1:$CC$50,ROW(A23),MATCH(CE$7,$B$7:$CC$7,0))),"",INDEX($B$1:$CC$50,ROW(A23),MATCH(CE$7,$B$7:$CC$7,0)))</f>
        <v/>
      </c>
      <c r="CF23" s="190" t="str">
        <f t="shared" si="37"/>
        <v/>
      </c>
      <c r="CG23" s="190" t="str">
        <f t="shared" si="37"/>
        <v/>
      </c>
      <c r="CH23" s="190" t="str">
        <f t="shared" si="37"/>
        <v/>
      </c>
      <c r="CI23" s="190" t="str">
        <f t="shared" si="37"/>
        <v/>
      </c>
      <c r="CJ23" s="190" t="str">
        <f t="shared" si="37"/>
        <v/>
      </c>
      <c r="CK23" s="190" t="str">
        <f t="shared" si="37"/>
        <v/>
      </c>
      <c r="CL23" s="190" t="str">
        <f t="shared" si="37"/>
        <v/>
      </c>
      <c r="CM23" s="190" t="str">
        <f t="shared" si="37"/>
        <v/>
      </c>
      <c r="CN23" s="190" t="str">
        <f t="shared" si="37"/>
        <v/>
      </c>
      <c r="CO23" s="190" t="str">
        <f t="shared" si="37"/>
        <v/>
      </c>
      <c r="CP23" s="190" t="str">
        <f t="shared" si="37"/>
        <v/>
      </c>
      <c r="CQ23" s="190">
        <f t="shared" ca="1" si="37"/>
        <v>0</v>
      </c>
      <c r="CR23" s="190">
        <f t="shared" ca="1" si="37"/>
        <v>0</v>
      </c>
      <c r="CS23" s="190">
        <f t="shared" ca="1" si="37"/>
        <v>-114000</v>
      </c>
      <c r="CT23" s="190">
        <f t="shared" ca="1" si="37"/>
        <v>-111210</v>
      </c>
      <c r="CU23" s="190">
        <f t="shared" ref="CU23:DB23" ca="1" si="38">IF(ISNA(INDEX($B$1:$CC$50,ROW(Q23),MATCH(CU$7,$B$7:$CC$7,0))),"",INDEX($B$1:$CC$50,ROW(Q23),MATCH(CU$7,$B$7:$CC$7,0)))</f>
        <v>-134652</v>
      </c>
      <c r="CV23" s="190">
        <f t="shared" ca="1" si="38"/>
        <v>-134688</v>
      </c>
      <c r="CW23" s="190">
        <f t="shared" ca="1" si="38"/>
        <v>-155550</v>
      </c>
      <c r="CX23" s="190">
        <f t="shared" ca="1" si="38"/>
        <v>-127872</v>
      </c>
      <c r="CY23" s="190">
        <f t="shared" ca="1" si="38"/>
        <v>-91176</v>
      </c>
      <c r="CZ23" s="190">
        <f t="shared" ca="1" si="38"/>
        <v>-206752</v>
      </c>
      <c r="DA23" s="190">
        <f t="shared" ca="1" si="38"/>
        <v>-227379</v>
      </c>
      <c r="DB23" s="190">
        <f t="shared" ca="1" si="38"/>
        <v>-201411</v>
      </c>
      <c r="DC23" s="190">
        <f>SUM(CE23:CP23)</f>
        <v>0</v>
      </c>
      <c r="DD23" s="190">
        <f ca="1">SUM(CQ23:DB23)</f>
        <v>-1504690</v>
      </c>
      <c r="DE23" s="190">
        <f ca="1">SUM(CE23:DB23)</f>
        <v>-1504690</v>
      </c>
      <c r="DF23" s="190">
        <f t="shared" ref="DF23:DQ23" ca="1" si="39">IF(ISNA(INDEX($B$1:$CC$50,ROW(Y23),MATCH(DF$7,$B$7:$CC$7,0))),"",INDEX($B$1:$CC$50,ROW(Y23),MATCH(DF$7,$B$7:$CC$7,0)))</f>
        <v>-206155</v>
      </c>
      <c r="DG23" s="190">
        <f t="shared" ca="1" si="39"/>
        <v>-299514</v>
      </c>
      <c r="DH23" s="190">
        <f t="shared" ca="1" si="39"/>
        <v>-386286</v>
      </c>
      <c r="DI23" s="190">
        <f t="shared" ca="1" si="39"/>
        <v>-245157.5</v>
      </c>
      <c r="DJ23" s="190">
        <f t="shared" ca="1" si="39"/>
        <v>-285951</v>
      </c>
      <c r="DK23" s="190">
        <f t="shared" ca="1" si="39"/>
        <v>-174546</v>
      </c>
      <c r="DL23" s="190">
        <f t="shared" ca="1" si="39"/>
        <v>-300610.00000000006</v>
      </c>
      <c r="DM23" s="190">
        <f t="shared" ca="1" si="39"/>
        <v>-389778.66000000003</v>
      </c>
      <c r="DN23" s="190">
        <f t="shared" ca="1" si="39"/>
        <v>-351762.66000000003</v>
      </c>
      <c r="DO23" s="190">
        <f t="shared" ca="1" si="39"/>
        <v>-347335.08</v>
      </c>
      <c r="DP23" s="190">
        <f t="shared" ca="1" si="39"/>
        <v>-342258.66000000003</v>
      </c>
      <c r="DQ23" s="190">
        <f t="shared" ca="1" si="39"/>
        <v>-195174.66000000006</v>
      </c>
      <c r="DR23" s="190">
        <f ca="1">SUM(DF23:DQ23)</f>
        <v>-3524529.2200000007</v>
      </c>
      <c r="DS23" s="190">
        <f t="shared" ref="DS23:ED23" ca="1" si="40">IF(ISNA(INDEX($B$1:$CC$50,ROW(AK23),MATCH(DS$7,$B$7:$CC$7,0))),"",INDEX($B$1:$CC$50,ROW(AK23),MATCH(DS$7,$B$7:$CC$7,0)))</f>
        <v>-292865.58</v>
      </c>
      <c r="DT23" s="190">
        <f t="shared" ca="1" si="40"/>
        <v>-274689.66000000003</v>
      </c>
      <c r="DU23" s="190">
        <f t="shared" ca="1" si="40"/>
        <v>-357471.66000000003</v>
      </c>
      <c r="DV23" s="190">
        <f t="shared" ca="1" si="40"/>
        <v>-295862.58</v>
      </c>
      <c r="DW23" s="190">
        <f t="shared" ca="1" si="40"/>
        <v>-119871.66000000009</v>
      </c>
      <c r="DX23" s="190">
        <f t="shared" ca="1" si="40"/>
        <v>-119871.66000000009</v>
      </c>
      <c r="DY23" s="190">
        <f t="shared" ca="1" si="40"/>
        <v>-407942.47499999998</v>
      </c>
      <c r="DZ23" s="190">
        <f t="shared" ca="1" si="40"/>
        <v>-254576.49660000007</v>
      </c>
      <c r="EA23" s="190">
        <f t="shared" ca="1" si="40"/>
        <v>-197552.49660000007</v>
      </c>
      <c r="EB23" s="190">
        <f t="shared" ca="1" si="40"/>
        <v>-351142.9458000001</v>
      </c>
      <c r="EC23" s="190">
        <f t="shared" ca="1" si="40"/>
        <v>-131024.49660000007</v>
      </c>
      <c r="ED23" s="190">
        <f t="shared" ca="1" si="40"/>
        <v>287409.50339999993</v>
      </c>
      <c r="EE23" s="190">
        <f ca="1">SUM(DS23:ED23)</f>
        <v>-2515462.207200001</v>
      </c>
      <c r="EF23" s="190">
        <f t="shared" ref="EF23:EQ23" ca="1" si="41">IF(ISNA(INDEX($B$1:$CC$50,ROW(AW23),MATCH(EF$7,$B$7:$CC$7,0))),"",INDEX($B$1:$CC$50,ROW(AW23),MATCH(EF$7,$B$7:$CC$7,0)))</f>
        <v>-87369.445800000103</v>
      </c>
      <c r="EG23" s="190">
        <f t="shared" ca="1" si="41"/>
        <v>504786.50340000005</v>
      </c>
      <c r="EH23" s="190">
        <f t="shared" ca="1" si="41"/>
        <v>961986.50340000005</v>
      </c>
      <c r="EI23" s="190">
        <f t="shared" ca="1" si="41"/>
        <v>295787.55419999966</v>
      </c>
      <c r="EJ23" s="190">
        <f t="shared" ca="1" si="41"/>
        <v>1275618.5034</v>
      </c>
      <c r="EK23" s="190">
        <f t="shared" ca="1" si="41"/>
        <v>697119.99692000018</v>
      </c>
      <c r="EL23" s="190">
        <f t="shared" ca="1" si="41"/>
        <v>572813.84024999966</v>
      </c>
      <c r="EM23" s="190">
        <f t="shared" ca="1" si="41"/>
        <v>969542.84843400004</v>
      </c>
      <c r="EN23" s="190">
        <f t="shared" ca="1" si="41"/>
        <v>1296128.8484339998</v>
      </c>
      <c r="EO23" s="190">
        <f t="shared" ca="1" si="41"/>
        <v>682333.86974199954</v>
      </c>
      <c r="EP23" s="190">
        <f t="shared" ca="1" si="41"/>
        <v>2201942.8484339998</v>
      </c>
      <c r="EQ23" s="190">
        <f t="shared" ca="1" si="41"/>
        <v>3274130.8484339998</v>
      </c>
      <c r="ER23" s="190">
        <f ca="1">SUM(EF23:EQ23)</f>
        <v>12644822.719247999</v>
      </c>
      <c r="ES23" s="190">
        <f t="shared" ref="ES23:FD23" ca="1" si="42">IF(ISNA(INDEX($B$1:$CC$50,ROW(BI23),MATCH(ES$7,$B$7:$CC$7,0))),"",INDEX($B$1:$CC$50,ROW(BI23),MATCH(ES$7,$B$7:$CC$7,0)))</f>
        <v>1975326.8697419995</v>
      </c>
      <c r="ET23" s="190">
        <f t="shared" ca="1" si="42"/>
        <v>4999490.8484339993</v>
      </c>
      <c r="EU23" s="190">
        <f t="shared" ca="1" si="42"/>
        <v>6589286.8484339993</v>
      </c>
      <c r="EV23" s="190">
        <f t="shared" ca="1" si="42"/>
        <v>4196727.8697420005</v>
      </c>
      <c r="EW23" s="190">
        <f t="shared" ca="1" si="42"/>
        <v>9525134.8484339993</v>
      </c>
      <c r="EX23" s="190">
        <f t="shared" ca="1" si="42"/>
        <v>-6102137.0746355969</v>
      </c>
      <c r="EY23" s="190">
        <f t="shared" ca="1" si="42"/>
        <v>7626332.4386525005</v>
      </c>
      <c r="EZ23" s="190">
        <f t="shared" ca="1" si="42"/>
        <v>8719350.2088212986</v>
      </c>
      <c r="FA23" s="190">
        <f t="shared" ca="1" si="42"/>
        <v>11424354.208821299</v>
      </c>
      <c r="FB23" s="190">
        <f t="shared" ca="1" si="42"/>
        <v>5221646.834390901</v>
      </c>
      <c r="FC23" s="190">
        <f t="shared" ca="1" si="42"/>
        <v>13237362.2088213</v>
      </c>
      <c r="FD23" s="190">
        <f t="shared" ca="1" si="42"/>
        <v>15198766.208821304</v>
      </c>
      <c r="FE23" s="190">
        <f ca="1">SUM(ES23:FD23)</f>
        <v>82611642.318479002</v>
      </c>
    </row>
    <row r="24" spans="2:161" ht="15" customHeight="1" x14ac:dyDescent="0.2">
      <c r="BP24" s="188"/>
      <c r="BQ24" s="66"/>
      <c r="FE24" s="69"/>
    </row>
    <row r="25" spans="2:161" s="64" customFormat="1" ht="15" customHeight="1" x14ac:dyDescent="0.2">
      <c r="B25" s="191" t="s">
        <v>102</v>
      </c>
      <c r="C25" s="206" t="s">
        <v>676</v>
      </c>
      <c r="D25" s="183"/>
      <c r="E25" s="183"/>
      <c r="F25" s="183"/>
      <c r="G25" s="183"/>
      <c r="H25" s="183"/>
      <c r="I25" s="183"/>
      <c r="J25" s="183"/>
      <c r="K25" s="183"/>
      <c r="L25" s="183"/>
      <c r="M25" s="183"/>
      <c r="N25" s="183"/>
      <c r="O25" s="183"/>
      <c r="P25" s="193"/>
      <c r="Q25" s="183"/>
      <c r="R25" s="183"/>
      <c r="S25" s="183"/>
      <c r="T25" s="183"/>
      <c r="U25" s="183"/>
      <c r="V25" s="183"/>
      <c r="W25" s="183"/>
      <c r="X25" s="183"/>
      <c r="Y25" s="183"/>
      <c r="Z25" s="183"/>
      <c r="AA25" s="183"/>
      <c r="AB25" s="183"/>
      <c r="AC25" s="193"/>
      <c r="AD25" s="183"/>
      <c r="AE25" s="183"/>
      <c r="AF25" s="183"/>
      <c r="AG25" s="183"/>
      <c r="AH25" s="183"/>
      <c r="AI25" s="183"/>
      <c r="AJ25" s="183"/>
      <c r="AK25" s="183"/>
      <c r="AL25" s="183"/>
      <c r="AM25" s="183"/>
      <c r="AN25" s="183"/>
      <c r="AO25" s="183"/>
      <c r="AP25" s="193"/>
      <c r="AQ25" s="183"/>
      <c r="AR25" s="183"/>
      <c r="AS25" s="183"/>
      <c r="AT25" s="183"/>
      <c r="AU25" s="183"/>
      <c r="AV25" s="183"/>
      <c r="AW25" s="183"/>
      <c r="AX25" s="183"/>
      <c r="AY25" s="183"/>
      <c r="AZ25" s="183"/>
      <c r="BA25" s="183"/>
      <c r="BB25" s="183"/>
      <c r="BC25" s="193"/>
      <c r="BD25" s="183"/>
      <c r="BE25" s="183"/>
      <c r="BF25" s="183"/>
      <c r="BG25" s="183"/>
      <c r="BH25" s="183"/>
      <c r="BI25" s="183"/>
      <c r="BJ25" s="183"/>
      <c r="BK25" s="183"/>
      <c r="BL25" s="183"/>
      <c r="BM25" s="183"/>
      <c r="BN25" s="183"/>
      <c r="BO25" s="183"/>
      <c r="BP25" s="193"/>
      <c r="BQ25" s="183"/>
      <c r="BR25" s="183"/>
      <c r="BS25" s="183"/>
      <c r="BT25" s="183"/>
      <c r="BU25" s="183"/>
      <c r="BV25" s="183"/>
      <c r="BW25" s="183"/>
      <c r="BX25" s="183"/>
      <c r="BY25" s="183"/>
      <c r="BZ25" s="183"/>
      <c r="CA25" s="183"/>
      <c r="CB25" s="183"/>
      <c r="CC25" s="194"/>
      <c r="CE25" s="556" t="str">
        <f t="shared" ref="CE25:CT25" si="43">IF(ISNA(INDEX($B$1:$CC$50,ROW(A25),MATCH(CE$7,$B$7:$CC$7,0))),"",INDEX($B$1:$CC$50,ROW(A25),MATCH(CE$7,$B$7:$CC$7,0)))</f>
        <v/>
      </c>
      <c r="CF25" s="183" t="str">
        <f t="shared" si="43"/>
        <v/>
      </c>
      <c r="CG25" s="183" t="str">
        <f t="shared" si="43"/>
        <v/>
      </c>
      <c r="CH25" s="183" t="str">
        <f t="shared" si="43"/>
        <v/>
      </c>
      <c r="CI25" s="183" t="str">
        <f t="shared" si="43"/>
        <v/>
      </c>
      <c r="CJ25" s="183" t="str">
        <f t="shared" si="43"/>
        <v/>
      </c>
      <c r="CK25" s="183" t="str">
        <f t="shared" si="43"/>
        <v/>
      </c>
      <c r="CL25" s="183" t="str">
        <f t="shared" si="43"/>
        <v/>
      </c>
      <c r="CM25" s="183" t="str">
        <f t="shared" si="43"/>
        <v/>
      </c>
      <c r="CN25" s="183" t="str">
        <f t="shared" si="43"/>
        <v/>
      </c>
      <c r="CO25" s="183" t="str">
        <f t="shared" si="43"/>
        <v/>
      </c>
      <c r="CP25" s="183" t="str">
        <f t="shared" si="43"/>
        <v/>
      </c>
      <c r="CQ25" s="183">
        <f t="shared" si="43"/>
        <v>0</v>
      </c>
      <c r="CR25" s="183">
        <f t="shared" si="43"/>
        <v>0</v>
      </c>
      <c r="CS25" s="183">
        <f t="shared" si="43"/>
        <v>0</v>
      </c>
      <c r="CT25" s="183">
        <f t="shared" si="43"/>
        <v>0</v>
      </c>
      <c r="CU25" s="183">
        <f t="shared" ref="CU25:DB25" si="44">IF(ISNA(INDEX($B$1:$CC$50,ROW(Q25),MATCH(CU$7,$B$7:$CC$7,0))),"",INDEX($B$1:$CC$50,ROW(Q25),MATCH(CU$7,$B$7:$CC$7,0)))</f>
        <v>0</v>
      </c>
      <c r="CV25" s="183">
        <f t="shared" si="44"/>
        <v>0</v>
      </c>
      <c r="CW25" s="183">
        <f t="shared" si="44"/>
        <v>0</v>
      </c>
      <c r="CX25" s="183">
        <f t="shared" si="44"/>
        <v>0</v>
      </c>
      <c r="CY25" s="183">
        <f t="shared" si="44"/>
        <v>0</v>
      </c>
      <c r="CZ25" s="183">
        <f t="shared" si="44"/>
        <v>0</v>
      </c>
      <c r="DA25" s="183">
        <f t="shared" si="44"/>
        <v>0</v>
      </c>
      <c r="DB25" s="183">
        <f t="shared" si="44"/>
        <v>0</v>
      </c>
      <c r="DC25" s="183"/>
      <c r="DD25" s="183"/>
      <c r="DE25" s="183"/>
      <c r="DF25" s="183">
        <f t="shared" ref="DF25:DQ25" si="45">IF(ISNA(INDEX($B$1:$CC$50,ROW(Y25),MATCH(DF$7,$B$7:$CC$7,0))),"",INDEX($B$1:$CC$50,ROW(Y25),MATCH(DF$7,$B$7:$CC$7,0)))</f>
        <v>0</v>
      </c>
      <c r="DG25" s="183">
        <f t="shared" si="45"/>
        <v>0</v>
      </c>
      <c r="DH25" s="183">
        <f t="shared" si="45"/>
        <v>0</v>
      </c>
      <c r="DI25" s="183">
        <f t="shared" si="45"/>
        <v>0</v>
      </c>
      <c r="DJ25" s="183">
        <f t="shared" si="45"/>
        <v>0</v>
      </c>
      <c r="DK25" s="183">
        <f t="shared" si="45"/>
        <v>0</v>
      </c>
      <c r="DL25" s="183">
        <f t="shared" si="45"/>
        <v>0</v>
      </c>
      <c r="DM25" s="183">
        <f t="shared" si="45"/>
        <v>0</v>
      </c>
      <c r="DN25" s="183">
        <f t="shared" si="45"/>
        <v>0</v>
      </c>
      <c r="DO25" s="183">
        <f t="shared" si="45"/>
        <v>0</v>
      </c>
      <c r="DP25" s="183">
        <f t="shared" si="45"/>
        <v>0</v>
      </c>
      <c r="DQ25" s="183">
        <f t="shared" si="45"/>
        <v>0</v>
      </c>
      <c r="DR25" s="183"/>
      <c r="DS25" s="183">
        <f t="shared" ref="DS25:ED25" si="46">IF(ISNA(INDEX($B$1:$CC$50,ROW(AK25),MATCH(DS$7,$B$7:$CC$7,0))),"",INDEX($B$1:$CC$50,ROW(AK25),MATCH(DS$7,$B$7:$CC$7,0)))</f>
        <v>0</v>
      </c>
      <c r="DT25" s="183">
        <f t="shared" si="46"/>
        <v>0</v>
      </c>
      <c r="DU25" s="183">
        <f t="shared" si="46"/>
        <v>0</v>
      </c>
      <c r="DV25" s="183">
        <f t="shared" si="46"/>
        <v>0</v>
      </c>
      <c r="DW25" s="183">
        <f t="shared" si="46"/>
        <v>0</v>
      </c>
      <c r="DX25" s="183">
        <f t="shared" si="46"/>
        <v>0</v>
      </c>
      <c r="DY25" s="183">
        <f t="shared" si="46"/>
        <v>0</v>
      </c>
      <c r="DZ25" s="183">
        <f t="shared" si="46"/>
        <v>0</v>
      </c>
      <c r="EA25" s="183">
        <f t="shared" si="46"/>
        <v>0</v>
      </c>
      <c r="EB25" s="183">
        <f t="shared" si="46"/>
        <v>0</v>
      </c>
      <c r="EC25" s="183">
        <f t="shared" si="46"/>
        <v>0</v>
      </c>
      <c r="ED25" s="183">
        <f t="shared" si="46"/>
        <v>0</v>
      </c>
      <c r="EE25" s="183"/>
      <c r="EF25" s="183">
        <f t="shared" ref="EF25:EQ25" si="47">IF(ISNA(INDEX($B$1:$CC$50,ROW(AW25),MATCH(EF$7,$B$7:$CC$7,0))),"",INDEX($B$1:$CC$50,ROW(AW25),MATCH(EF$7,$B$7:$CC$7,0)))</f>
        <v>0</v>
      </c>
      <c r="EG25" s="183">
        <f t="shared" si="47"/>
        <v>0</v>
      </c>
      <c r="EH25" s="183">
        <f t="shared" si="47"/>
        <v>0</v>
      </c>
      <c r="EI25" s="183">
        <f t="shared" si="47"/>
        <v>0</v>
      </c>
      <c r="EJ25" s="183">
        <f t="shared" si="47"/>
        <v>0</v>
      </c>
      <c r="EK25" s="183">
        <f t="shared" si="47"/>
        <v>0</v>
      </c>
      <c r="EL25" s="183">
        <f t="shared" si="47"/>
        <v>0</v>
      </c>
      <c r="EM25" s="183">
        <f t="shared" si="47"/>
        <v>0</v>
      </c>
      <c r="EN25" s="183">
        <f t="shared" si="47"/>
        <v>0</v>
      </c>
      <c r="EO25" s="183">
        <f t="shared" si="47"/>
        <v>0</v>
      </c>
      <c r="EP25" s="183">
        <f t="shared" si="47"/>
        <v>0</v>
      </c>
      <c r="EQ25" s="183">
        <f t="shared" si="47"/>
        <v>0</v>
      </c>
      <c r="ER25" s="183"/>
      <c r="ES25" s="183">
        <f t="shared" ref="ES25:FD25" si="48">IF(ISNA(INDEX($B$1:$CC$50,ROW(BI25),MATCH(ES$7,$B$7:$CC$7,0))),"",INDEX($B$1:$CC$50,ROW(BI25),MATCH(ES$7,$B$7:$CC$7,0)))</f>
        <v>0</v>
      </c>
      <c r="ET25" s="183">
        <f t="shared" si="48"/>
        <v>0</v>
      </c>
      <c r="EU25" s="183">
        <f t="shared" si="48"/>
        <v>0</v>
      </c>
      <c r="EV25" s="183">
        <f t="shared" si="48"/>
        <v>0</v>
      </c>
      <c r="EW25" s="183">
        <f t="shared" si="48"/>
        <v>0</v>
      </c>
      <c r="EX25" s="183">
        <f t="shared" si="48"/>
        <v>0</v>
      </c>
      <c r="EY25" s="183">
        <f t="shared" si="48"/>
        <v>0</v>
      </c>
      <c r="EZ25" s="183">
        <f t="shared" si="48"/>
        <v>0</v>
      </c>
      <c r="FA25" s="183">
        <f t="shared" si="48"/>
        <v>0</v>
      </c>
      <c r="FB25" s="183">
        <f t="shared" si="48"/>
        <v>0</v>
      </c>
      <c r="FC25" s="183">
        <f t="shared" si="48"/>
        <v>0</v>
      </c>
      <c r="FD25" s="183">
        <f t="shared" si="48"/>
        <v>0</v>
      </c>
      <c r="FE25" s="194"/>
    </row>
    <row r="26" spans="2:161" ht="15" customHeight="1" x14ac:dyDescent="0.2">
      <c r="BP26" s="188"/>
      <c r="BQ26" s="66"/>
      <c r="FE26" s="69"/>
    </row>
    <row r="27" spans="2:161" s="566" customFormat="1" ht="15" customHeight="1" x14ac:dyDescent="0.2">
      <c r="C27" s="209" t="s">
        <v>674</v>
      </c>
      <c r="D27" s="190">
        <f>+SUM(D28:D32)</f>
        <v>0</v>
      </c>
      <c r="E27" s="190">
        <f ca="1">+SUM(E28:E32)</f>
        <v>0</v>
      </c>
      <c r="F27" s="190">
        <f ca="1">+SUM(F28:F32)</f>
        <v>0</v>
      </c>
      <c r="G27" s="190">
        <f ca="1">+SUM(G28:G32)</f>
        <v>0</v>
      </c>
      <c r="H27" s="190">
        <f t="shared" ref="H27:O27" ca="1" si="49">+SUM(H28:H32)</f>
        <v>0</v>
      </c>
      <c r="I27" s="190">
        <f t="shared" ca="1" si="49"/>
        <v>0</v>
      </c>
      <c r="J27" s="190">
        <f t="shared" ca="1" si="49"/>
        <v>0</v>
      </c>
      <c r="K27" s="190">
        <f t="shared" ca="1" si="49"/>
        <v>0</v>
      </c>
      <c r="L27" s="190">
        <f t="shared" ca="1" si="49"/>
        <v>0</v>
      </c>
      <c r="M27" s="190">
        <f t="shared" ca="1" si="49"/>
        <v>0</v>
      </c>
      <c r="N27" s="190">
        <f t="shared" ca="1" si="49"/>
        <v>0</v>
      </c>
      <c r="O27" s="190">
        <f t="shared" ca="1" si="49"/>
        <v>0</v>
      </c>
      <c r="P27" s="190">
        <f t="shared" ref="P27:P39" ca="1" si="50">SUM(D27:O27)</f>
        <v>0</v>
      </c>
      <c r="Q27" s="190">
        <f ca="1">+SUM(Q28:Q32)</f>
        <v>0</v>
      </c>
      <c r="R27" s="190">
        <f ca="1">+SUM(R28:R32)</f>
        <v>0</v>
      </c>
      <c r="S27" s="190">
        <f ca="1">+SUM(S28:S32)</f>
        <v>0</v>
      </c>
      <c r="T27" s="190">
        <f ca="1">+SUM(T28:T32)</f>
        <v>0</v>
      </c>
      <c r="U27" s="190">
        <f t="shared" ref="U27:AB27" ca="1" si="51">+SUM(U28:U32)</f>
        <v>0</v>
      </c>
      <c r="V27" s="190">
        <f t="shared" ca="1" si="51"/>
        <v>0</v>
      </c>
      <c r="W27" s="190">
        <f t="shared" ca="1" si="51"/>
        <v>0</v>
      </c>
      <c r="X27" s="190">
        <f t="shared" ca="1" si="51"/>
        <v>0</v>
      </c>
      <c r="Y27" s="190">
        <f t="shared" ca="1" si="51"/>
        <v>0</v>
      </c>
      <c r="Z27" s="190">
        <f t="shared" ca="1" si="51"/>
        <v>0</v>
      </c>
      <c r="AA27" s="190">
        <f t="shared" ca="1" si="51"/>
        <v>0</v>
      </c>
      <c r="AB27" s="190">
        <f t="shared" ca="1" si="51"/>
        <v>0</v>
      </c>
      <c r="AC27" s="190">
        <f t="shared" ref="AC27:AC32" ca="1" si="52">SUM(Q27:AB27)</f>
        <v>0</v>
      </c>
      <c r="AD27" s="190">
        <f ca="1">+SUM(AD28:AD32)</f>
        <v>0</v>
      </c>
      <c r="AE27" s="190">
        <f ca="1">+SUM(AE28:AE32)</f>
        <v>0</v>
      </c>
      <c r="AF27" s="190">
        <f ca="1">+SUM(AF28:AF32)</f>
        <v>0</v>
      </c>
      <c r="AG27" s="190">
        <f ca="1">+SUM(AG28:AG32)</f>
        <v>0</v>
      </c>
      <c r="AH27" s="190">
        <f t="shared" ref="AH27:AO27" ca="1" si="53">+SUM(AH28:AH32)</f>
        <v>0</v>
      </c>
      <c r="AI27" s="190">
        <f t="shared" ca="1" si="53"/>
        <v>0</v>
      </c>
      <c r="AJ27" s="190">
        <f t="shared" ca="1" si="53"/>
        <v>0</v>
      </c>
      <c r="AK27" s="190">
        <f t="shared" ca="1" si="53"/>
        <v>0</v>
      </c>
      <c r="AL27" s="190">
        <f t="shared" ca="1" si="53"/>
        <v>0</v>
      </c>
      <c r="AM27" s="190">
        <f t="shared" ca="1" si="53"/>
        <v>0</v>
      </c>
      <c r="AN27" s="190">
        <f t="shared" ca="1" si="53"/>
        <v>0</v>
      </c>
      <c r="AO27" s="190">
        <f t="shared" ca="1" si="53"/>
        <v>0</v>
      </c>
      <c r="AP27" s="190">
        <f t="shared" ref="AP27:AP32" ca="1" si="54">SUM(AD27:AO27)</f>
        <v>0</v>
      </c>
      <c r="AQ27" s="190">
        <f ca="1">+SUM(AQ28:AQ32)</f>
        <v>0</v>
      </c>
      <c r="AR27" s="190">
        <f ca="1">+SUM(AR28:AR32)</f>
        <v>0</v>
      </c>
      <c r="AS27" s="190">
        <f ca="1">+SUM(AS28:AS32)</f>
        <v>0</v>
      </c>
      <c r="AT27" s="190">
        <f ca="1">+SUM(AT28:AT32)</f>
        <v>0</v>
      </c>
      <c r="AU27" s="190">
        <f t="shared" ref="AU27:BB27" ca="1" si="55">+SUM(AU28:AU32)</f>
        <v>0</v>
      </c>
      <c r="AV27" s="190">
        <f t="shared" ca="1" si="55"/>
        <v>0</v>
      </c>
      <c r="AW27" s="190">
        <f t="shared" ca="1" si="55"/>
        <v>0</v>
      </c>
      <c r="AX27" s="190">
        <f t="shared" ca="1" si="55"/>
        <v>0</v>
      </c>
      <c r="AY27" s="190">
        <f t="shared" ca="1" si="55"/>
        <v>0</v>
      </c>
      <c r="AZ27" s="190">
        <f t="shared" ca="1" si="55"/>
        <v>0</v>
      </c>
      <c r="BA27" s="190">
        <f t="shared" ca="1" si="55"/>
        <v>0</v>
      </c>
      <c r="BB27" s="190">
        <f t="shared" ca="1" si="55"/>
        <v>0</v>
      </c>
      <c r="BC27" s="190">
        <f t="shared" ref="BC27:BC32" ca="1" si="56">SUM(AQ27:BB27)</f>
        <v>0</v>
      </c>
      <c r="BD27" s="190">
        <f ca="1">+SUM(BD28:BD32)</f>
        <v>0</v>
      </c>
      <c r="BE27" s="190">
        <f ca="1">+SUM(BE28:BE32)</f>
        <v>0</v>
      </c>
      <c r="BF27" s="190">
        <f ca="1">+SUM(BF28:BF32)</f>
        <v>0</v>
      </c>
      <c r="BG27" s="190">
        <f ca="1">+SUM(BG28:BG32)</f>
        <v>0</v>
      </c>
      <c r="BH27" s="190">
        <f t="shared" ref="BH27:BO27" ca="1" si="57">+SUM(BH28:BH32)</f>
        <v>0</v>
      </c>
      <c r="BI27" s="190">
        <f t="shared" ca="1" si="57"/>
        <v>0</v>
      </c>
      <c r="BJ27" s="190">
        <f t="shared" ca="1" si="57"/>
        <v>0</v>
      </c>
      <c r="BK27" s="190">
        <f t="shared" ca="1" si="57"/>
        <v>0</v>
      </c>
      <c r="BL27" s="190">
        <f t="shared" ca="1" si="57"/>
        <v>0</v>
      </c>
      <c r="BM27" s="190">
        <f t="shared" ca="1" si="57"/>
        <v>0</v>
      </c>
      <c r="BN27" s="190">
        <f t="shared" ca="1" si="57"/>
        <v>0</v>
      </c>
      <c r="BO27" s="190">
        <f t="shared" ca="1" si="57"/>
        <v>0</v>
      </c>
      <c r="BP27" s="190">
        <f t="shared" ref="BP27:BP32" ca="1" si="58">SUM(BD27:BO27)</f>
        <v>0</v>
      </c>
      <c r="BQ27" s="190">
        <f ca="1">+SUM(BQ28:BQ32)</f>
        <v>0</v>
      </c>
      <c r="BR27" s="190">
        <f ca="1">+SUM(BR28:BR32)</f>
        <v>0</v>
      </c>
      <c r="BS27" s="190">
        <f ca="1">+SUM(BS28:BS32)</f>
        <v>0</v>
      </c>
      <c r="BT27" s="190">
        <f ca="1">+SUM(BT28:BT32)</f>
        <v>0</v>
      </c>
      <c r="BU27" s="190">
        <f t="shared" ref="BU27:CB27" ca="1" si="59">+SUM(BU28:BU32)</f>
        <v>0</v>
      </c>
      <c r="BV27" s="190">
        <f t="shared" ca="1" si="59"/>
        <v>0</v>
      </c>
      <c r="BW27" s="190">
        <f t="shared" ca="1" si="59"/>
        <v>0</v>
      </c>
      <c r="BX27" s="190">
        <f t="shared" ca="1" si="59"/>
        <v>0</v>
      </c>
      <c r="BY27" s="190">
        <f t="shared" ca="1" si="59"/>
        <v>0</v>
      </c>
      <c r="BZ27" s="190">
        <f t="shared" ca="1" si="59"/>
        <v>0</v>
      </c>
      <c r="CA27" s="190">
        <f t="shared" ca="1" si="59"/>
        <v>0</v>
      </c>
      <c r="CB27" s="190">
        <f t="shared" ca="1" si="59"/>
        <v>0</v>
      </c>
      <c r="CC27" s="190">
        <f t="shared" ref="CC27:CC32" ca="1" si="60">SUM(BQ27:CB27)</f>
        <v>0</v>
      </c>
      <c r="CE27" s="190" t="str">
        <f t="shared" ref="CE27:CN32" si="61">IF(ISNA(INDEX($B$1:$CC$50,ROW(A27),MATCH(CE$7,$B$7:$CC$7,0))),"",INDEX($B$1:$CC$50,ROW(A27),MATCH(CE$7,$B$7:$CC$7,0)))</f>
        <v/>
      </c>
      <c r="CF27" s="190" t="str">
        <f t="shared" si="61"/>
        <v/>
      </c>
      <c r="CG27" s="190" t="str">
        <f t="shared" si="61"/>
        <v/>
      </c>
      <c r="CH27" s="190" t="str">
        <f t="shared" si="61"/>
        <v/>
      </c>
      <c r="CI27" s="190" t="str">
        <f t="shared" si="61"/>
        <v/>
      </c>
      <c r="CJ27" s="190" t="str">
        <f t="shared" si="61"/>
        <v/>
      </c>
      <c r="CK27" s="190" t="str">
        <f t="shared" si="61"/>
        <v/>
      </c>
      <c r="CL27" s="190" t="str">
        <f t="shared" si="61"/>
        <v/>
      </c>
      <c r="CM27" s="190" t="str">
        <f t="shared" si="61"/>
        <v/>
      </c>
      <c r="CN27" s="190" t="str">
        <f t="shared" si="61"/>
        <v/>
      </c>
      <c r="CO27" s="190" t="str">
        <f t="shared" ref="CO27:CX32" si="62">IF(ISNA(INDEX($B$1:$CC$50,ROW(K27),MATCH(CO$7,$B$7:$CC$7,0))),"",INDEX($B$1:$CC$50,ROW(K27),MATCH(CO$7,$B$7:$CC$7,0)))</f>
        <v/>
      </c>
      <c r="CP27" s="190" t="str">
        <f t="shared" si="62"/>
        <v/>
      </c>
      <c r="CQ27" s="190">
        <f t="shared" ca="1" si="62"/>
        <v>0</v>
      </c>
      <c r="CR27" s="190">
        <f t="shared" ca="1" si="62"/>
        <v>0</v>
      </c>
      <c r="CS27" s="190">
        <f t="shared" ca="1" si="62"/>
        <v>0</v>
      </c>
      <c r="CT27" s="190">
        <f t="shared" ca="1" si="62"/>
        <v>0</v>
      </c>
      <c r="CU27" s="190">
        <f t="shared" ca="1" si="62"/>
        <v>0</v>
      </c>
      <c r="CV27" s="190">
        <f t="shared" ca="1" si="62"/>
        <v>0</v>
      </c>
      <c r="CW27" s="190">
        <f t="shared" ca="1" si="62"/>
        <v>0</v>
      </c>
      <c r="CX27" s="190">
        <f t="shared" ca="1" si="62"/>
        <v>0</v>
      </c>
      <c r="CY27" s="190">
        <f t="shared" ref="CY27:DB32" ca="1" si="63">IF(ISNA(INDEX($B$1:$CC$50,ROW(U27),MATCH(CY$7,$B$7:$CC$7,0))),"",INDEX($B$1:$CC$50,ROW(U27),MATCH(CY$7,$B$7:$CC$7,0)))</f>
        <v>0</v>
      </c>
      <c r="CZ27" s="190">
        <f t="shared" ca="1" si="63"/>
        <v>0</v>
      </c>
      <c r="DA27" s="190">
        <f t="shared" ca="1" si="63"/>
        <v>0</v>
      </c>
      <c r="DB27" s="190">
        <f t="shared" ca="1" si="63"/>
        <v>0</v>
      </c>
      <c r="DC27" s="190">
        <f t="shared" ref="DC27:DC32" si="64">SUM(CE27:CP27)</f>
        <v>0</v>
      </c>
      <c r="DD27" s="190">
        <f t="shared" ref="DD27:DD32" ca="1" si="65">SUM(CQ27:DB27)</f>
        <v>0</v>
      </c>
      <c r="DE27" s="190">
        <f t="shared" ref="DE27:DE32" ca="1" si="66">SUM(CE27:DB27)</f>
        <v>0</v>
      </c>
      <c r="DF27" s="190">
        <f t="shared" ref="DF27:DQ32" ca="1" si="67">IF(ISNA(INDEX($B$1:$CC$50,ROW(Y27),MATCH(DF$7,$B$7:$CC$7,0))),"",INDEX($B$1:$CC$50,ROW(Y27),MATCH(DF$7,$B$7:$CC$7,0)))</f>
        <v>0</v>
      </c>
      <c r="DG27" s="190">
        <f t="shared" ca="1" si="67"/>
        <v>0</v>
      </c>
      <c r="DH27" s="190">
        <f t="shared" ca="1" si="67"/>
        <v>0</v>
      </c>
      <c r="DI27" s="190">
        <f t="shared" ca="1" si="67"/>
        <v>0</v>
      </c>
      <c r="DJ27" s="190">
        <f t="shared" ca="1" si="67"/>
        <v>0</v>
      </c>
      <c r="DK27" s="190">
        <f t="shared" ca="1" si="67"/>
        <v>0</v>
      </c>
      <c r="DL27" s="190">
        <f t="shared" ca="1" si="67"/>
        <v>0</v>
      </c>
      <c r="DM27" s="190">
        <f t="shared" ca="1" si="67"/>
        <v>0</v>
      </c>
      <c r="DN27" s="190">
        <f t="shared" ca="1" si="67"/>
        <v>0</v>
      </c>
      <c r="DO27" s="190">
        <f t="shared" ca="1" si="67"/>
        <v>0</v>
      </c>
      <c r="DP27" s="190">
        <f t="shared" ca="1" si="67"/>
        <v>0</v>
      </c>
      <c r="DQ27" s="190">
        <f t="shared" ca="1" si="67"/>
        <v>0</v>
      </c>
      <c r="DR27" s="190">
        <f t="shared" ref="DR27:DR32" ca="1" si="68">SUM(DF27:DQ27)</f>
        <v>0</v>
      </c>
      <c r="DS27" s="190">
        <f t="shared" ref="DS27:ED32" ca="1" si="69">IF(ISNA(INDEX($B$1:$CC$50,ROW(AK27),MATCH(DS$7,$B$7:$CC$7,0))),"",INDEX($B$1:$CC$50,ROW(AK27),MATCH(DS$7,$B$7:$CC$7,0)))</f>
        <v>0</v>
      </c>
      <c r="DT27" s="190">
        <f t="shared" ca="1" si="69"/>
        <v>0</v>
      </c>
      <c r="DU27" s="190">
        <f t="shared" ca="1" si="69"/>
        <v>0</v>
      </c>
      <c r="DV27" s="190">
        <f t="shared" ca="1" si="69"/>
        <v>0</v>
      </c>
      <c r="DW27" s="190">
        <f t="shared" ca="1" si="69"/>
        <v>0</v>
      </c>
      <c r="DX27" s="190">
        <f t="shared" ca="1" si="69"/>
        <v>0</v>
      </c>
      <c r="DY27" s="190">
        <f t="shared" ca="1" si="69"/>
        <v>0</v>
      </c>
      <c r="DZ27" s="190">
        <f t="shared" ca="1" si="69"/>
        <v>0</v>
      </c>
      <c r="EA27" s="190">
        <f t="shared" ca="1" si="69"/>
        <v>0</v>
      </c>
      <c r="EB27" s="190">
        <f t="shared" ca="1" si="69"/>
        <v>0</v>
      </c>
      <c r="EC27" s="190">
        <f t="shared" ca="1" si="69"/>
        <v>0</v>
      </c>
      <c r="ED27" s="190">
        <f t="shared" ca="1" si="69"/>
        <v>0</v>
      </c>
      <c r="EE27" s="190">
        <f t="shared" ref="EE27:EE32" ca="1" si="70">SUM(DS27:ED27)</f>
        <v>0</v>
      </c>
      <c r="EF27" s="190">
        <f t="shared" ref="EF27:EQ32" ca="1" si="71">IF(ISNA(INDEX($B$1:$CC$50,ROW(AW27),MATCH(EF$7,$B$7:$CC$7,0))),"",INDEX($B$1:$CC$50,ROW(AW27),MATCH(EF$7,$B$7:$CC$7,0)))</f>
        <v>0</v>
      </c>
      <c r="EG27" s="190">
        <f t="shared" ca="1" si="71"/>
        <v>0</v>
      </c>
      <c r="EH27" s="190">
        <f t="shared" ca="1" si="71"/>
        <v>0</v>
      </c>
      <c r="EI27" s="190">
        <f t="shared" ca="1" si="71"/>
        <v>0</v>
      </c>
      <c r="EJ27" s="190">
        <f t="shared" ca="1" si="71"/>
        <v>0</v>
      </c>
      <c r="EK27" s="190">
        <f t="shared" ca="1" si="71"/>
        <v>0</v>
      </c>
      <c r="EL27" s="190">
        <f t="shared" ca="1" si="71"/>
        <v>0</v>
      </c>
      <c r="EM27" s="190">
        <f t="shared" ca="1" si="71"/>
        <v>0</v>
      </c>
      <c r="EN27" s="190">
        <f t="shared" ca="1" si="71"/>
        <v>0</v>
      </c>
      <c r="EO27" s="190">
        <f t="shared" ca="1" si="71"/>
        <v>0</v>
      </c>
      <c r="EP27" s="190">
        <f t="shared" ca="1" si="71"/>
        <v>0</v>
      </c>
      <c r="EQ27" s="190">
        <f t="shared" ca="1" si="71"/>
        <v>0</v>
      </c>
      <c r="ER27" s="190">
        <f t="shared" ref="ER27:ER32" ca="1" si="72">SUM(EF27:EQ27)</f>
        <v>0</v>
      </c>
      <c r="ES27" s="190">
        <f t="shared" ref="ES27:FD32" ca="1" si="73">IF(ISNA(INDEX($B$1:$CC$50,ROW(BI27),MATCH(ES$7,$B$7:$CC$7,0))),"",INDEX($B$1:$CC$50,ROW(BI27),MATCH(ES$7,$B$7:$CC$7,0)))</f>
        <v>0</v>
      </c>
      <c r="ET27" s="190">
        <f t="shared" ca="1" si="73"/>
        <v>0</v>
      </c>
      <c r="EU27" s="190">
        <f t="shared" ca="1" si="73"/>
        <v>0</v>
      </c>
      <c r="EV27" s="190">
        <f t="shared" ca="1" si="73"/>
        <v>0</v>
      </c>
      <c r="EW27" s="190">
        <f t="shared" ca="1" si="73"/>
        <v>0</v>
      </c>
      <c r="EX27" s="190">
        <f t="shared" ca="1" si="73"/>
        <v>0</v>
      </c>
      <c r="EY27" s="190">
        <f t="shared" ca="1" si="73"/>
        <v>0</v>
      </c>
      <c r="EZ27" s="190">
        <f t="shared" ca="1" si="73"/>
        <v>0</v>
      </c>
      <c r="FA27" s="190">
        <f t="shared" ca="1" si="73"/>
        <v>0</v>
      </c>
      <c r="FB27" s="190">
        <f t="shared" ca="1" si="73"/>
        <v>0</v>
      </c>
      <c r="FC27" s="190">
        <f t="shared" ca="1" si="73"/>
        <v>0</v>
      </c>
      <c r="FD27" s="190">
        <f t="shared" ca="1" si="73"/>
        <v>0</v>
      </c>
      <c r="FE27" s="190">
        <f t="shared" ref="FE27:FE32" ca="1" si="74">SUM(ES27:FD27)</f>
        <v>0</v>
      </c>
    </row>
    <row r="28" spans="2:161" s="119" customFormat="1" ht="15" customHeight="1" x14ac:dyDescent="0.2">
      <c r="C28" s="182" t="s">
        <v>62</v>
      </c>
      <c r="D28" s="200">
        <f>'Données de base'!C316</f>
        <v>0</v>
      </c>
      <c r="E28" s="200">
        <f>'Données de base'!D316</f>
        <v>0</v>
      </c>
      <c r="F28" s="200">
        <f>'Données de base'!E316</f>
        <v>0</v>
      </c>
      <c r="G28" s="200">
        <f>'Données de base'!F316</f>
        <v>0</v>
      </c>
      <c r="H28" s="200">
        <f>'Données de base'!G316</f>
        <v>0</v>
      </c>
      <c r="I28" s="200">
        <f>'Données de base'!H316</f>
        <v>0</v>
      </c>
      <c r="J28" s="200">
        <f>'Données de base'!I316</f>
        <v>0</v>
      </c>
      <c r="K28" s="200">
        <f>'Données de base'!J316</f>
        <v>0</v>
      </c>
      <c r="L28" s="200">
        <f>'Données de base'!K316</f>
        <v>0</v>
      </c>
      <c r="M28" s="200">
        <f>'Données de base'!L316</f>
        <v>0</v>
      </c>
      <c r="N28" s="200">
        <f>'Données de base'!M316</f>
        <v>0</v>
      </c>
      <c r="O28" s="200">
        <f>'Données de base'!N316</f>
        <v>0</v>
      </c>
      <c r="P28" s="190">
        <f t="shared" si="50"/>
        <v>0</v>
      </c>
      <c r="Q28" s="201">
        <f>'Données de base'!P316</f>
        <v>0</v>
      </c>
      <c r="R28" s="201">
        <f>'Données de base'!Q316</f>
        <v>0</v>
      </c>
      <c r="S28" s="201">
        <f>'Données de base'!R316</f>
        <v>0</v>
      </c>
      <c r="T28" s="201">
        <f>'Données de base'!S316</f>
        <v>0</v>
      </c>
      <c r="U28" s="201">
        <f>'Données de base'!T316</f>
        <v>0</v>
      </c>
      <c r="V28" s="201">
        <f>'Données de base'!U316</f>
        <v>0</v>
      </c>
      <c r="W28" s="201">
        <f>'Données de base'!V316</f>
        <v>0</v>
      </c>
      <c r="X28" s="201">
        <f>'Données de base'!W316</f>
        <v>0</v>
      </c>
      <c r="Y28" s="201">
        <f>'Données de base'!X316</f>
        <v>0</v>
      </c>
      <c r="Z28" s="201">
        <f>'Données de base'!Y316</f>
        <v>0</v>
      </c>
      <c r="AA28" s="201">
        <f>'Données de base'!Z316</f>
        <v>0</v>
      </c>
      <c r="AB28" s="201">
        <f>'Données de base'!AA316</f>
        <v>0</v>
      </c>
      <c r="AC28" s="190">
        <f t="shared" si="52"/>
        <v>0</v>
      </c>
      <c r="AD28" s="201">
        <f>'Données de base'!AC316</f>
        <v>0</v>
      </c>
      <c r="AE28" s="201">
        <f>'Données de base'!AD316</f>
        <v>0</v>
      </c>
      <c r="AF28" s="201">
        <f>'Données de base'!AE316</f>
        <v>0</v>
      </c>
      <c r="AG28" s="201">
        <f>'Données de base'!AF316</f>
        <v>0</v>
      </c>
      <c r="AH28" s="201">
        <f>'Données de base'!AG316</f>
        <v>0</v>
      </c>
      <c r="AI28" s="201">
        <f>'Données de base'!AH316</f>
        <v>0</v>
      </c>
      <c r="AJ28" s="201">
        <f>'Données de base'!AI316</f>
        <v>0</v>
      </c>
      <c r="AK28" s="201">
        <f>'Données de base'!AJ316</f>
        <v>0</v>
      </c>
      <c r="AL28" s="201">
        <f>'Données de base'!AK316</f>
        <v>0</v>
      </c>
      <c r="AM28" s="201">
        <f>'Données de base'!AL316</f>
        <v>0</v>
      </c>
      <c r="AN28" s="201">
        <f>'Données de base'!AM316</f>
        <v>0</v>
      </c>
      <c r="AO28" s="201">
        <f>'Données de base'!AN316</f>
        <v>0</v>
      </c>
      <c r="AP28" s="190">
        <f t="shared" si="54"/>
        <v>0</v>
      </c>
      <c r="AQ28" s="201">
        <f>'Données de base'!AP316</f>
        <v>0</v>
      </c>
      <c r="AR28" s="201">
        <f>'Données de base'!AQ316</f>
        <v>0</v>
      </c>
      <c r="AS28" s="201">
        <f>'Données de base'!AR316</f>
        <v>0</v>
      </c>
      <c r="AT28" s="201">
        <f>'Données de base'!AS316</f>
        <v>0</v>
      </c>
      <c r="AU28" s="201">
        <f>'Données de base'!AT316</f>
        <v>0</v>
      </c>
      <c r="AV28" s="201">
        <f>'Données de base'!AU316</f>
        <v>0</v>
      </c>
      <c r="AW28" s="201">
        <f>'Données de base'!AV316</f>
        <v>0</v>
      </c>
      <c r="AX28" s="201">
        <f>'Données de base'!AW316</f>
        <v>0</v>
      </c>
      <c r="AY28" s="201">
        <f>'Données de base'!AX316</f>
        <v>0</v>
      </c>
      <c r="AZ28" s="201">
        <f>'Données de base'!AY316</f>
        <v>0</v>
      </c>
      <c r="BA28" s="201">
        <f>'Données de base'!AZ316</f>
        <v>0</v>
      </c>
      <c r="BB28" s="201">
        <f>'Données de base'!BA316</f>
        <v>0</v>
      </c>
      <c r="BC28" s="190">
        <f t="shared" si="56"/>
        <v>0</v>
      </c>
      <c r="BD28" s="201">
        <f>'Données de base'!BC316</f>
        <v>0</v>
      </c>
      <c r="BE28" s="201">
        <f>'Données de base'!BD316</f>
        <v>0</v>
      </c>
      <c r="BF28" s="201">
        <f>'Données de base'!BE316</f>
        <v>0</v>
      </c>
      <c r="BG28" s="201">
        <f>'Données de base'!BF316</f>
        <v>0</v>
      </c>
      <c r="BH28" s="201">
        <f>'Données de base'!BG316</f>
        <v>0</v>
      </c>
      <c r="BI28" s="201">
        <f>'Données de base'!BH316</f>
        <v>0</v>
      </c>
      <c r="BJ28" s="201">
        <f>'Données de base'!BI316</f>
        <v>0</v>
      </c>
      <c r="BK28" s="201">
        <f>'Données de base'!BJ316</f>
        <v>0</v>
      </c>
      <c r="BL28" s="201">
        <f>'Données de base'!BK316</f>
        <v>0</v>
      </c>
      <c r="BM28" s="201">
        <f>'Données de base'!BL316</f>
        <v>0</v>
      </c>
      <c r="BN28" s="201">
        <f>'Données de base'!BM316</f>
        <v>0</v>
      </c>
      <c r="BO28" s="201">
        <f>'Données de base'!BN316</f>
        <v>0</v>
      </c>
      <c r="BP28" s="190">
        <f t="shared" si="58"/>
        <v>0</v>
      </c>
      <c r="BQ28" s="201">
        <f>'Données de base'!BP316</f>
        <v>0</v>
      </c>
      <c r="BR28" s="201">
        <f>'Données de base'!BQ316</f>
        <v>0</v>
      </c>
      <c r="BS28" s="201">
        <f>'Données de base'!BR316</f>
        <v>0</v>
      </c>
      <c r="BT28" s="201">
        <f>'Données de base'!BS316</f>
        <v>0</v>
      </c>
      <c r="BU28" s="201">
        <f>'Données de base'!BT316</f>
        <v>0</v>
      </c>
      <c r="BV28" s="201">
        <f>'Données de base'!BU316</f>
        <v>0</v>
      </c>
      <c r="BW28" s="201">
        <f>'Données de base'!BV316</f>
        <v>0</v>
      </c>
      <c r="BX28" s="201">
        <f>'Données de base'!BW316</f>
        <v>0</v>
      </c>
      <c r="BY28" s="201">
        <f>'Données de base'!BX316</f>
        <v>0</v>
      </c>
      <c r="BZ28" s="201">
        <f>'Données de base'!BY316</f>
        <v>0</v>
      </c>
      <c r="CA28" s="201">
        <f>'Données de base'!BZ316</f>
        <v>0</v>
      </c>
      <c r="CB28" s="201">
        <f>'Données de base'!CA316</f>
        <v>0</v>
      </c>
      <c r="CC28" s="190">
        <f t="shared" si="60"/>
        <v>0</v>
      </c>
      <c r="CE28" s="201" t="str">
        <f t="shared" si="61"/>
        <v/>
      </c>
      <c r="CF28" s="201" t="str">
        <f t="shared" si="61"/>
        <v/>
      </c>
      <c r="CG28" s="201" t="str">
        <f t="shared" si="61"/>
        <v/>
      </c>
      <c r="CH28" s="201" t="str">
        <f t="shared" si="61"/>
        <v/>
      </c>
      <c r="CI28" s="201" t="str">
        <f t="shared" si="61"/>
        <v/>
      </c>
      <c r="CJ28" s="201" t="str">
        <f t="shared" si="61"/>
        <v/>
      </c>
      <c r="CK28" s="201" t="str">
        <f t="shared" si="61"/>
        <v/>
      </c>
      <c r="CL28" s="201" t="str">
        <f t="shared" si="61"/>
        <v/>
      </c>
      <c r="CM28" s="201" t="str">
        <f t="shared" si="61"/>
        <v/>
      </c>
      <c r="CN28" s="201" t="str">
        <f t="shared" si="61"/>
        <v/>
      </c>
      <c r="CO28" s="201" t="str">
        <f t="shared" si="62"/>
        <v/>
      </c>
      <c r="CP28" s="201" t="str">
        <f t="shared" si="62"/>
        <v/>
      </c>
      <c r="CQ28" s="201">
        <f t="shared" si="62"/>
        <v>0</v>
      </c>
      <c r="CR28" s="201">
        <f t="shared" si="62"/>
        <v>0</v>
      </c>
      <c r="CS28" s="201">
        <f t="shared" si="62"/>
        <v>0</v>
      </c>
      <c r="CT28" s="201">
        <f t="shared" si="62"/>
        <v>0</v>
      </c>
      <c r="CU28" s="201">
        <f t="shared" si="62"/>
        <v>0</v>
      </c>
      <c r="CV28" s="201">
        <f t="shared" si="62"/>
        <v>0</v>
      </c>
      <c r="CW28" s="201">
        <f t="shared" si="62"/>
        <v>0</v>
      </c>
      <c r="CX28" s="201">
        <f t="shared" si="62"/>
        <v>0</v>
      </c>
      <c r="CY28" s="201">
        <f t="shared" si="63"/>
        <v>0</v>
      </c>
      <c r="CZ28" s="201">
        <f t="shared" si="63"/>
        <v>0</v>
      </c>
      <c r="DA28" s="201">
        <f t="shared" si="63"/>
        <v>0</v>
      </c>
      <c r="DB28" s="201">
        <f t="shared" si="63"/>
        <v>0</v>
      </c>
      <c r="DC28" s="201">
        <f t="shared" si="64"/>
        <v>0</v>
      </c>
      <c r="DD28" s="201">
        <f t="shared" si="65"/>
        <v>0</v>
      </c>
      <c r="DE28" s="201">
        <f t="shared" si="66"/>
        <v>0</v>
      </c>
      <c r="DF28" s="201">
        <f t="shared" si="67"/>
        <v>0</v>
      </c>
      <c r="DG28" s="201">
        <f t="shared" si="67"/>
        <v>0</v>
      </c>
      <c r="DH28" s="201">
        <f t="shared" si="67"/>
        <v>0</v>
      </c>
      <c r="DI28" s="201">
        <f t="shared" si="67"/>
        <v>0</v>
      </c>
      <c r="DJ28" s="201">
        <f t="shared" si="67"/>
        <v>0</v>
      </c>
      <c r="DK28" s="201">
        <f t="shared" si="67"/>
        <v>0</v>
      </c>
      <c r="DL28" s="201">
        <f t="shared" si="67"/>
        <v>0</v>
      </c>
      <c r="DM28" s="201">
        <f t="shared" si="67"/>
        <v>0</v>
      </c>
      <c r="DN28" s="201">
        <f t="shared" si="67"/>
        <v>0</v>
      </c>
      <c r="DO28" s="201">
        <f t="shared" si="67"/>
        <v>0</v>
      </c>
      <c r="DP28" s="201">
        <f t="shared" si="67"/>
        <v>0</v>
      </c>
      <c r="DQ28" s="201">
        <f t="shared" si="67"/>
        <v>0</v>
      </c>
      <c r="DR28" s="201">
        <f t="shared" si="68"/>
        <v>0</v>
      </c>
      <c r="DS28" s="201">
        <f t="shared" si="69"/>
        <v>0</v>
      </c>
      <c r="DT28" s="201">
        <f t="shared" si="69"/>
        <v>0</v>
      </c>
      <c r="DU28" s="201">
        <f t="shared" si="69"/>
        <v>0</v>
      </c>
      <c r="DV28" s="201">
        <f t="shared" si="69"/>
        <v>0</v>
      </c>
      <c r="DW28" s="201">
        <f t="shared" si="69"/>
        <v>0</v>
      </c>
      <c r="DX28" s="201">
        <f t="shared" si="69"/>
        <v>0</v>
      </c>
      <c r="DY28" s="201">
        <f t="shared" si="69"/>
        <v>0</v>
      </c>
      <c r="DZ28" s="201">
        <f t="shared" si="69"/>
        <v>0</v>
      </c>
      <c r="EA28" s="201">
        <f t="shared" si="69"/>
        <v>0</v>
      </c>
      <c r="EB28" s="201">
        <f t="shared" si="69"/>
        <v>0</v>
      </c>
      <c r="EC28" s="201">
        <f t="shared" si="69"/>
        <v>0</v>
      </c>
      <c r="ED28" s="201">
        <f t="shared" si="69"/>
        <v>0</v>
      </c>
      <c r="EE28" s="201">
        <f t="shared" si="70"/>
        <v>0</v>
      </c>
      <c r="EF28" s="201">
        <f t="shared" si="71"/>
        <v>0</v>
      </c>
      <c r="EG28" s="201">
        <f t="shared" si="71"/>
        <v>0</v>
      </c>
      <c r="EH28" s="201">
        <f t="shared" si="71"/>
        <v>0</v>
      </c>
      <c r="EI28" s="201">
        <f t="shared" si="71"/>
        <v>0</v>
      </c>
      <c r="EJ28" s="201">
        <f t="shared" si="71"/>
        <v>0</v>
      </c>
      <c r="EK28" s="201">
        <f t="shared" si="71"/>
        <v>0</v>
      </c>
      <c r="EL28" s="201">
        <f t="shared" si="71"/>
        <v>0</v>
      </c>
      <c r="EM28" s="201">
        <f t="shared" si="71"/>
        <v>0</v>
      </c>
      <c r="EN28" s="201">
        <f t="shared" si="71"/>
        <v>0</v>
      </c>
      <c r="EO28" s="201">
        <f t="shared" si="71"/>
        <v>0</v>
      </c>
      <c r="EP28" s="201">
        <f t="shared" si="71"/>
        <v>0</v>
      </c>
      <c r="EQ28" s="201">
        <f t="shared" si="71"/>
        <v>0</v>
      </c>
      <c r="ER28" s="201">
        <f t="shared" si="72"/>
        <v>0</v>
      </c>
      <c r="ES28" s="201">
        <f t="shared" si="73"/>
        <v>0</v>
      </c>
      <c r="ET28" s="201">
        <f t="shared" si="73"/>
        <v>0</v>
      </c>
      <c r="EU28" s="201">
        <f t="shared" si="73"/>
        <v>0</v>
      </c>
      <c r="EV28" s="201">
        <f t="shared" si="73"/>
        <v>0</v>
      </c>
      <c r="EW28" s="201">
        <f t="shared" si="73"/>
        <v>0</v>
      </c>
      <c r="EX28" s="201">
        <f t="shared" si="73"/>
        <v>0</v>
      </c>
      <c r="EY28" s="201">
        <f t="shared" si="73"/>
        <v>0</v>
      </c>
      <c r="EZ28" s="201">
        <f t="shared" si="73"/>
        <v>0</v>
      </c>
      <c r="FA28" s="201">
        <f t="shared" si="73"/>
        <v>0</v>
      </c>
      <c r="FB28" s="201">
        <f t="shared" si="73"/>
        <v>0</v>
      </c>
      <c r="FC28" s="201">
        <f t="shared" si="73"/>
        <v>0</v>
      </c>
      <c r="FD28" s="201">
        <f t="shared" si="73"/>
        <v>0</v>
      </c>
      <c r="FE28" s="190">
        <f t="shared" si="74"/>
        <v>0</v>
      </c>
    </row>
    <row r="29" spans="2:161" s="119" customFormat="1" ht="15" customHeight="1" x14ac:dyDescent="0.2">
      <c r="C29" s="182" t="s">
        <v>815</v>
      </c>
      <c r="D29" s="200">
        <f>-'Données de base'!C224</f>
        <v>0</v>
      </c>
      <c r="E29" s="200">
        <f>-'Données de base'!D224</f>
        <v>0</v>
      </c>
      <c r="F29" s="200">
        <f>-'Données de base'!E224</f>
        <v>0</v>
      </c>
      <c r="G29" s="200">
        <f>-'Données de base'!F224</f>
        <v>0</v>
      </c>
      <c r="H29" s="200">
        <f>-'Données de base'!G224</f>
        <v>0</v>
      </c>
      <c r="I29" s="200">
        <f>-'Données de base'!H224</f>
        <v>0</v>
      </c>
      <c r="J29" s="200">
        <f>-'Données de base'!I224</f>
        <v>0</v>
      </c>
      <c r="K29" s="200">
        <f>-'Données de base'!J224</f>
        <v>0</v>
      </c>
      <c r="L29" s="200">
        <f>-'Données de base'!K224</f>
        <v>0</v>
      </c>
      <c r="M29" s="200">
        <f>-'Données de base'!L224</f>
        <v>0</v>
      </c>
      <c r="N29" s="200">
        <f>-'Données de base'!M224</f>
        <v>0</v>
      </c>
      <c r="O29" s="200">
        <f>-'Données de base'!N224</f>
        <v>0</v>
      </c>
      <c r="P29" s="190">
        <f t="shared" si="50"/>
        <v>0</v>
      </c>
      <c r="Q29" s="200">
        <f>-'Données de base'!P224</f>
        <v>0</v>
      </c>
      <c r="R29" s="200">
        <f>-'Données de base'!Q224</f>
        <v>0</v>
      </c>
      <c r="S29" s="200">
        <f>-'Données de base'!R224</f>
        <v>0</v>
      </c>
      <c r="T29" s="200">
        <f>-'Données de base'!S224</f>
        <v>0</v>
      </c>
      <c r="U29" s="200">
        <f>-'Données de base'!T224</f>
        <v>0</v>
      </c>
      <c r="V29" s="200">
        <f>-'Données de base'!U224</f>
        <v>0</v>
      </c>
      <c r="W29" s="200">
        <f>-'Données de base'!V224</f>
        <v>0</v>
      </c>
      <c r="X29" s="200">
        <f>-'Données de base'!W224</f>
        <v>0</v>
      </c>
      <c r="Y29" s="200">
        <f>-'Données de base'!X224</f>
        <v>0</v>
      </c>
      <c r="Z29" s="200">
        <f>-'Données de base'!Y224</f>
        <v>0</v>
      </c>
      <c r="AA29" s="200">
        <f>-'Données de base'!Z224</f>
        <v>0</v>
      </c>
      <c r="AB29" s="200">
        <f>-'Données de base'!AA224</f>
        <v>0</v>
      </c>
      <c r="AC29" s="190">
        <f t="shared" si="52"/>
        <v>0</v>
      </c>
      <c r="AD29" s="200">
        <f>-'Données de base'!AC224</f>
        <v>0</v>
      </c>
      <c r="AE29" s="200">
        <f>-'Données de base'!AD224</f>
        <v>0</v>
      </c>
      <c r="AF29" s="200">
        <f>-'Données de base'!AE224</f>
        <v>0</v>
      </c>
      <c r="AG29" s="200">
        <f>-'Données de base'!AF224</f>
        <v>0</v>
      </c>
      <c r="AH29" s="200">
        <f>-'Données de base'!AG224</f>
        <v>0</v>
      </c>
      <c r="AI29" s="200">
        <f>-'Données de base'!AH224</f>
        <v>0</v>
      </c>
      <c r="AJ29" s="200">
        <f>-'Données de base'!AI224</f>
        <v>0</v>
      </c>
      <c r="AK29" s="200">
        <f>-'Données de base'!AJ224</f>
        <v>0</v>
      </c>
      <c r="AL29" s="200">
        <f>-'Données de base'!AK224</f>
        <v>0</v>
      </c>
      <c r="AM29" s="200">
        <f>-'Données de base'!AL224</f>
        <v>0</v>
      </c>
      <c r="AN29" s="200">
        <f>-'Données de base'!AM224</f>
        <v>0</v>
      </c>
      <c r="AO29" s="200">
        <f>-'Données de base'!AN224</f>
        <v>0</v>
      </c>
      <c r="AP29" s="190">
        <f t="shared" si="54"/>
        <v>0</v>
      </c>
      <c r="AQ29" s="200">
        <f>-'Données de base'!AP224</f>
        <v>0</v>
      </c>
      <c r="AR29" s="200">
        <f>-'Données de base'!AQ224</f>
        <v>0</v>
      </c>
      <c r="AS29" s="200">
        <f>-'Données de base'!AR224</f>
        <v>0</v>
      </c>
      <c r="AT29" s="200">
        <f>-'Données de base'!AS224</f>
        <v>0</v>
      </c>
      <c r="AU29" s="200">
        <f>-'Données de base'!AT224</f>
        <v>0</v>
      </c>
      <c r="AV29" s="200">
        <f>-'Données de base'!AU224</f>
        <v>0</v>
      </c>
      <c r="AW29" s="200">
        <f>-'Données de base'!AV224</f>
        <v>0</v>
      </c>
      <c r="AX29" s="200">
        <f>-'Données de base'!AW224</f>
        <v>0</v>
      </c>
      <c r="AY29" s="200">
        <f>-'Données de base'!AX224</f>
        <v>0</v>
      </c>
      <c r="AZ29" s="200">
        <f>-'Données de base'!AY224</f>
        <v>0</v>
      </c>
      <c r="BA29" s="200">
        <f>-'Données de base'!AZ224</f>
        <v>0</v>
      </c>
      <c r="BB29" s="200">
        <f>-'Données de base'!BA224</f>
        <v>0</v>
      </c>
      <c r="BC29" s="190">
        <f t="shared" si="56"/>
        <v>0</v>
      </c>
      <c r="BD29" s="200">
        <f>-'Données de base'!BC224</f>
        <v>0</v>
      </c>
      <c r="BE29" s="200">
        <f>-'Données de base'!BD224</f>
        <v>0</v>
      </c>
      <c r="BF29" s="200">
        <f>-'Données de base'!BE224</f>
        <v>0</v>
      </c>
      <c r="BG29" s="200">
        <f>-'Données de base'!BF224</f>
        <v>0</v>
      </c>
      <c r="BH29" s="200">
        <f>-'Données de base'!BG224</f>
        <v>0</v>
      </c>
      <c r="BI29" s="200">
        <f>-'Données de base'!BH224</f>
        <v>0</v>
      </c>
      <c r="BJ29" s="200">
        <f>-'Données de base'!BI224</f>
        <v>0</v>
      </c>
      <c r="BK29" s="200">
        <f>-'Données de base'!BJ224</f>
        <v>0</v>
      </c>
      <c r="BL29" s="200">
        <f>-'Données de base'!BK224</f>
        <v>0</v>
      </c>
      <c r="BM29" s="200">
        <f>-'Données de base'!BL224</f>
        <v>0</v>
      </c>
      <c r="BN29" s="200">
        <f>-'Données de base'!BM224</f>
        <v>0</v>
      </c>
      <c r="BO29" s="200">
        <f>-'Données de base'!BN224</f>
        <v>0</v>
      </c>
      <c r="BP29" s="190">
        <f t="shared" si="58"/>
        <v>0</v>
      </c>
      <c r="BQ29" s="200">
        <f>-'Données de base'!BP224</f>
        <v>0</v>
      </c>
      <c r="BR29" s="200">
        <f>-'Données de base'!BQ224</f>
        <v>0</v>
      </c>
      <c r="BS29" s="200">
        <f>-'Données de base'!BR224</f>
        <v>0</v>
      </c>
      <c r="BT29" s="200">
        <f>-'Données de base'!BS224</f>
        <v>0</v>
      </c>
      <c r="BU29" s="200">
        <f>-'Données de base'!BT224</f>
        <v>0</v>
      </c>
      <c r="BV29" s="200">
        <f>-'Données de base'!BU224</f>
        <v>0</v>
      </c>
      <c r="BW29" s="200">
        <f>-'Données de base'!BV224</f>
        <v>0</v>
      </c>
      <c r="BX29" s="200">
        <f>-'Données de base'!BW224</f>
        <v>0</v>
      </c>
      <c r="BY29" s="200">
        <f>-'Données de base'!BX224</f>
        <v>0</v>
      </c>
      <c r="BZ29" s="200">
        <f>-'Données de base'!BY224</f>
        <v>0</v>
      </c>
      <c r="CA29" s="200">
        <f>-'Données de base'!BZ224</f>
        <v>0</v>
      </c>
      <c r="CB29" s="200">
        <f>-'Données de base'!CA224</f>
        <v>0</v>
      </c>
      <c r="CC29" s="190">
        <f t="shared" si="60"/>
        <v>0</v>
      </c>
      <c r="CE29" s="201" t="str">
        <f t="shared" si="61"/>
        <v/>
      </c>
      <c r="CF29" s="201" t="str">
        <f t="shared" si="61"/>
        <v/>
      </c>
      <c r="CG29" s="201" t="str">
        <f t="shared" si="61"/>
        <v/>
      </c>
      <c r="CH29" s="201" t="str">
        <f t="shared" si="61"/>
        <v/>
      </c>
      <c r="CI29" s="201" t="str">
        <f t="shared" si="61"/>
        <v/>
      </c>
      <c r="CJ29" s="201" t="str">
        <f t="shared" si="61"/>
        <v/>
      </c>
      <c r="CK29" s="201" t="str">
        <f t="shared" si="61"/>
        <v/>
      </c>
      <c r="CL29" s="201" t="str">
        <f t="shared" si="61"/>
        <v/>
      </c>
      <c r="CM29" s="201" t="str">
        <f t="shared" si="61"/>
        <v/>
      </c>
      <c r="CN29" s="201" t="str">
        <f t="shared" si="61"/>
        <v/>
      </c>
      <c r="CO29" s="201" t="str">
        <f t="shared" si="62"/>
        <v/>
      </c>
      <c r="CP29" s="201" t="str">
        <f t="shared" si="62"/>
        <v/>
      </c>
      <c r="CQ29" s="201">
        <f t="shared" si="62"/>
        <v>0</v>
      </c>
      <c r="CR29" s="201">
        <f t="shared" si="62"/>
        <v>0</v>
      </c>
      <c r="CS29" s="201">
        <f t="shared" si="62"/>
        <v>0</v>
      </c>
      <c r="CT29" s="201">
        <f t="shared" si="62"/>
        <v>0</v>
      </c>
      <c r="CU29" s="201">
        <f t="shared" si="62"/>
        <v>0</v>
      </c>
      <c r="CV29" s="201">
        <f t="shared" si="62"/>
        <v>0</v>
      </c>
      <c r="CW29" s="201">
        <f t="shared" si="62"/>
        <v>0</v>
      </c>
      <c r="CX29" s="201">
        <f t="shared" si="62"/>
        <v>0</v>
      </c>
      <c r="CY29" s="201">
        <f t="shared" si="63"/>
        <v>0</v>
      </c>
      <c r="CZ29" s="201">
        <f t="shared" si="63"/>
        <v>0</v>
      </c>
      <c r="DA29" s="201">
        <f t="shared" si="63"/>
        <v>0</v>
      </c>
      <c r="DB29" s="201">
        <f t="shared" si="63"/>
        <v>0</v>
      </c>
      <c r="DC29" s="201">
        <f t="shared" si="64"/>
        <v>0</v>
      </c>
      <c r="DD29" s="201">
        <f t="shared" si="65"/>
        <v>0</v>
      </c>
      <c r="DE29" s="201">
        <f t="shared" si="66"/>
        <v>0</v>
      </c>
      <c r="DF29" s="201">
        <f t="shared" si="67"/>
        <v>0</v>
      </c>
      <c r="DG29" s="201">
        <f t="shared" si="67"/>
        <v>0</v>
      </c>
      <c r="DH29" s="201">
        <f t="shared" si="67"/>
        <v>0</v>
      </c>
      <c r="DI29" s="201">
        <f t="shared" si="67"/>
        <v>0</v>
      </c>
      <c r="DJ29" s="201">
        <f t="shared" si="67"/>
        <v>0</v>
      </c>
      <c r="DK29" s="201">
        <f t="shared" si="67"/>
        <v>0</v>
      </c>
      <c r="DL29" s="201">
        <f t="shared" si="67"/>
        <v>0</v>
      </c>
      <c r="DM29" s="201">
        <f t="shared" si="67"/>
        <v>0</v>
      </c>
      <c r="DN29" s="201">
        <f t="shared" si="67"/>
        <v>0</v>
      </c>
      <c r="DO29" s="201">
        <f t="shared" si="67"/>
        <v>0</v>
      </c>
      <c r="DP29" s="201">
        <f t="shared" si="67"/>
        <v>0</v>
      </c>
      <c r="DQ29" s="201">
        <f t="shared" si="67"/>
        <v>0</v>
      </c>
      <c r="DR29" s="201">
        <f t="shared" si="68"/>
        <v>0</v>
      </c>
      <c r="DS29" s="201">
        <f t="shared" si="69"/>
        <v>0</v>
      </c>
      <c r="DT29" s="201">
        <f t="shared" si="69"/>
        <v>0</v>
      </c>
      <c r="DU29" s="201">
        <f t="shared" si="69"/>
        <v>0</v>
      </c>
      <c r="DV29" s="201">
        <f t="shared" si="69"/>
        <v>0</v>
      </c>
      <c r="DW29" s="201">
        <f t="shared" si="69"/>
        <v>0</v>
      </c>
      <c r="DX29" s="201">
        <f t="shared" si="69"/>
        <v>0</v>
      </c>
      <c r="DY29" s="201">
        <f t="shared" si="69"/>
        <v>0</v>
      </c>
      <c r="DZ29" s="201">
        <f t="shared" si="69"/>
        <v>0</v>
      </c>
      <c r="EA29" s="201">
        <f t="shared" si="69"/>
        <v>0</v>
      </c>
      <c r="EB29" s="201">
        <f t="shared" si="69"/>
        <v>0</v>
      </c>
      <c r="EC29" s="201">
        <f t="shared" si="69"/>
        <v>0</v>
      </c>
      <c r="ED29" s="201">
        <f t="shared" si="69"/>
        <v>0</v>
      </c>
      <c r="EE29" s="201">
        <f t="shared" si="70"/>
        <v>0</v>
      </c>
      <c r="EF29" s="201">
        <f t="shared" si="71"/>
        <v>0</v>
      </c>
      <c r="EG29" s="201">
        <f t="shared" si="71"/>
        <v>0</v>
      </c>
      <c r="EH29" s="201">
        <f t="shared" si="71"/>
        <v>0</v>
      </c>
      <c r="EI29" s="201">
        <f t="shared" si="71"/>
        <v>0</v>
      </c>
      <c r="EJ29" s="201">
        <f t="shared" si="71"/>
        <v>0</v>
      </c>
      <c r="EK29" s="201">
        <f t="shared" si="71"/>
        <v>0</v>
      </c>
      <c r="EL29" s="201">
        <f t="shared" si="71"/>
        <v>0</v>
      </c>
      <c r="EM29" s="201">
        <f t="shared" si="71"/>
        <v>0</v>
      </c>
      <c r="EN29" s="201">
        <f t="shared" si="71"/>
        <v>0</v>
      </c>
      <c r="EO29" s="201">
        <f t="shared" si="71"/>
        <v>0</v>
      </c>
      <c r="EP29" s="201">
        <f t="shared" si="71"/>
        <v>0</v>
      </c>
      <c r="EQ29" s="201">
        <f t="shared" si="71"/>
        <v>0</v>
      </c>
      <c r="ER29" s="201">
        <f t="shared" si="72"/>
        <v>0</v>
      </c>
      <c r="ES29" s="201">
        <f t="shared" si="73"/>
        <v>0</v>
      </c>
      <c r="ET29" s="201">
        <f t="shared" si="73"/>
        <v>0</v>
      </c>
      <c r="EU29" s="201">
        <f t="shared" si="73"/>
        <v>0</v>
      </c>
      <c r="EV29" s="201">
        <f t="shared" si="73"/>
        <v>0</v>
      </c>
      <c r="EW29" s="201">
        <f t="shared" si="73"/>
        <v>0</v>
      </c>
      <c r="EX29" s="201">
        <f t="shared" si="73"/>
        <v>0</v>
      </c>
      <c r="EY29" s="201">
        <f t="shared" si="73"/>
        <v>0</v>
      </c>
      <c r="EZ29" s="201">
        <f t="shared" si="73"/>
        <v>0</v>
      </c>
      <c r="FA29" s="201">
        <f t="shared" si="73"/>
        <v>0</v>
      </c>
      <c r="FB29" s="201">
        <f t="shared" si="73"/>
        <v>0</v>
      </c>
      <c r="FC29" s="201">
        <f t="shared" si="73"/>
        <v>0</v>
      </c>
      <c r="FD29" s="201">
        <f t="shared" si="73"/>
        <v>0</v>
      </c>
      <c r="FE29" s="190">
        <f t="shared" si="74"/>
        <v>0</v>
      </c>
    </row>
    <row r="30" spans="2:161" s="261" customFormat="1" ht="15" customHeight="1" x14ac:dyDescent="0.2">
      <c r="C30" s="210" t="str">
        <f>'8.1. Emprunts'!B12</f>
        <v xml:space="preserve">Emprunt 1 - </v>
      </c>
      <c r="D30" s="255">
        <f>'8.1. Emprunts'!D12</f>
        <v>0</v>
      </c>
      <c r="E30" s="255">
        <f ca="1">'8.1. Emprunts'!E12</f>
        <v>0</v>
      </c>
      <c r="F30" s="255">
        <f ca="1">'8.1. Emprunts'!F12</f>
        <v>0</v>
      </c>
      <c r="G30" s="255">
        <f ca="1">'8.1. Emprunts'!G12</f>
        <v>0</v>
      </c>
      <c r="H30" s="255">
        <f ca="1">'8.1. Emprunts'!H12</f>
        <v>0</v>
      </c>
      <c r="I30" s="255">
        <f ca="1">'8.1. Emprunts'!I12</f>
        <v>0</v>
      </c>
      <c r="J30" s="255">
        <f ca="1">'8.1. Emprunts'!J12</f>
        <v>0</v>
      </c>
      <c r="K30" s="255">
        <f ca="1">'8.1. Emprunts'!K12</f>
        <v>0</v>
      </c>
      <c r="L30" s="255">
        <f ca="1">'8.1. Emprunts'!L12</f>
        <v>0</v>
      </c>
      <c r="M30" s="255">
        <f ca="1">'8.1. Emprunts'!M12</f>
        <v>0</v>
      </c>
      <c r="N30" s="255">
        <f ca="1">'8.1. Emprunts'!N12</f>
        <v>0</v>
      </c>
      <c r="O30" s="255">
        <f ca="1">'8.1. Emprunts'!O12</f>
        <v>0</v>
      </c>
      <c r="P30" s="251">
        <f t="shared" ca="1" si="50"/>
        <v>0</v>
      </c>
      <c r="Q30" s="255">
        <f ca="1">'8.1. Emprunts'!Q12</f>
        <v>0</v>
      </c>
      <c r="R30" s="255">
        <f ca="1">'8.1. Emprunts'!R12</f>
        <v>0</v>
      </c>
      <c r="S30" s="255">
        <f ca="1">'8.1. Emprunts'!S12</f>
        <v>0</v>
      </c>
      <c r="T30" s="255">
        <f ca="1">'8.1. Emprunts'!T12</f>
        <v>0</v>
      </c>
      <c r="U30" s="255">
        <f ca="1">'8.1. Emprunts'!U12</f>
        <v>0</v>
      </c>
      <c r="V30" s="255">
        <f ca="1">'8.1. Emprunts'!V12</f>
        <v>0</v>
      </c>
      <c r="W30" s="255">
        <f ca="1">'8.1. Emprunts'!W12</f>
        <v>0</v>
      </c>
      <c r="X30" s="255">
        <f ca="1">'8.1. Emprunts'!X12</f>
        <v>0</v>
      </c>
      <c r="Y30" s="255">
        <f ca="1">'8.1. Emprunts'!Y12</f>
        <v>0</v>
      </c>
      <c r="Z30" s="255">
        <f ca="1">'8.1. Emprunts'!Z12</f>
        <v>0</v>
      </c>
      <c r="AA30" s="255">
        <f ca="1">'8.1. Emprunts'!AA12</f>
        <v>0</v>
      </c>
      <c r="AB30" s="255">
        <f ca="1">'8.1. Emprunts'!AB12</f>
        <v>0</v>
      </c>
      <c r="AC30" s="251">
        <f t="shared" ca="1" si="52"/>
        <v>0</v>
      </c>
      <c r="AD30" s="255">
        <f ca="1">'8.1. Emprunts'!AD12</f>
        <v>0</v>
      </c>
      <c r="AE30" s="255">
        <f ca="1">'8.1. Emprunts'!AE12</f>
        <v>0</v>
      </c>
      <c r="AF30" s="255">
        <f ca="1">'8.1. Emprunts'!AF12</f>
        <v>0</v>
      </c>
      <c r="AG30" s="255">
        <f ca="1">'8.1. Emprunts'!AG12</f>
        <v>0</v>
      </c>
      <c r="AH30" s="255">
        <f ca="1">'8.1. Emprunts'!AH12</f>
        <v>0</v>
      </c>
      <c r="AI30" s="255">
        <f ca="1">'8.1. Emprunts'!AI12</f>
        <v>0</v>
      </c>
      <c r="AJ30" s="255">
        <f ca="1">'8.1. Emprunts'!AJ12</f>
        <v>0</v>
      </c>
      <c r="AK30" s="255">
        <f ca="1">'8.1. Emprunts'!AK12</f>
        <v>0</v>
      </c>
      <c r="AL30" s="255">
        <f ca="1">'8.1. Emprunts'!AL12</f>
        <v>0</v>
      </c>
      <c r="AM30" s="255">
        <f ca="1">'8.1. Emprunts'!AM12</f>
        <v>0</v>
      </c>
      <c r="AN30" s="255">
        <f ca="1">'8.1. Emprunts'!AN12</f>
        <v>0</v>
      </c>
      <c r="AO30" s="255">
        <f ca="1">'8.1. Emprunts'!AO12</f>
        <v>0</v>
      </c>
      <c r="AP30" s="251">
        <f t="shared" ca="1" si="54"/>
        <v>0</v>
      </c>
      <c r="AQ30" s="255">
        <f ca="1">'8.1. Emprunts'!AQ12</f>
        <v>0</v>
      </c>
      <c r="AR30" s="255">
        <f ca="1">'8.1. Emprunts'!AR12</f>
        <v>0</v>
      </c>
      <c r="AS30" s="255">
        <f ca="1">'8.1. Emprunts'!AS12</f>
        <v>0</v>
      </c>
      <c r="AT30" s="255">
        <f ca="1">'8.1. Emprunts'!AT12</f>
        <v>0</v>
      </c>
      <c r="AU30" s="255">
        <f ca="1">'8.1. Emprunts'!AU12</f>
        <v>0</v>
      </c>
      <c r="AV30" s="255">
        <f ca="1">'8.1. Emprunts'!AV12</f>
        <v>0</v>
      </c>
      <c r="AW30" s="255">
        <f ca="1">'8.1. Emprunts'!AW12</f>
        <v>0</v>
      </c>
      <c r="AX30" s="255">
        <f ca="1">'8.1. Emprunts'!AX12</f>
        <v>0</v>
      </c>
      <c r="AY30" s="255">
        <f ca="1">'8.1. Emprunts'!AY12</f>
        <v>0</v>
      </c>
      <c r="AZ30" s="255">
        <f ca="1">'8.1. Emprunts'!AZ12</f>
        <v>0</v>
      </c>
      <c r="BA30" s="255">
        <f ca="1">'8.1. Emprunts'!BA12</f>
        <v>0</v>
      </c>
      <c r="BB30" s="255">
        <f ca="1">'8.1. Emprunts'!BB12</f>
        <v>0</v>
      </c>
      <c r="BC30" s="251">
        <f t="shared" ca="1" si="56"/>
        <v>0</v>
      </c>
      <c r="BD30" s="255">
        <f ca="1">'8.1. Emprunts'!BD12</f>
        <v>0</v>
      </c>
      <c r="BE30" s="255">
        <f ca="1">'8.1. Emprunts'!BE12</f>
        <v>0</v>
      </c>
      <c r="BF30" s="255">
        <f ca="1">'8.1. Emprunts'!BF12</f>
        <v>0</v>
      </c>
      <c r="BG30" s="255">
        <f ca="1">'8.1. Emprunts'!BG12</f>
        <v>0</v>
      </c>
      <c r="BH30" s="255">
        <f ca="1">'8.1. Emprunts'!BH12</f>
        <v>0</v>
      </c>
      <c r="BI30" s="255">
        <f ca="1">'8.1. Emprunts'!BI12</f>
        <v>0</v>
      </c>
      <c r="BJ30" s="255">
        <f ca="1">'8.1. Emprunts'!BJ12</f>
        <v>0</v>
      </c>
      <c r="BK30" s="255">
        <f ca="1">'8.1. Emprunts'!BK12</f>
        <v>0</v>
      </c>
      <c r="BL30" s="255">
        <f ca="1">'8.1. Emprunts'!BL12</f>
        <v>0</v>
      </c>
      <c r="BM30" s="255">
        <f ca="1">'8.1. Emprunts'!BM12</f>
        <v>0</v>
      </c>
      <c r="BN30" s="255">
        <f ca="1">'8.1. Emprunts'!BN12</f>
        <v>0</v>
      </c>
      <c r="BO30" s="255">
        <f ca="1">'8.1. Emprunts'!BO12</f>
        <v>0</v>
      </c>
      <c r="BP30" s="251">
        <f t="shared" ca="1" si="58"/>
        <v>0</v>
      </c>
      <c r="BQ30" s="255">
        <f ca="1">'8.1. Emprunts'!BQ12</f>
        <v>0</v>
      </c>
      <c r="BR30" s="255">
        <f ca="1">'8.1. Emprunts'!BR12</f>
        <v>0</v>
      </c>
      <c r="BS30" s="255">
        <f ca="1">'8.1. Emprunts'!BS12</f>
        <v>0</v>
      </c>
      <c r="BT30" s="255">
        <f ca="1">'8.1. Emprunts'!BT12</f>
        <v>0</v>
      </c>
      <c r="BU30" s="255">
        <f ca="1">'8.1. Emprunts'!BU12</f>
        <v>0</v>
      </c>
      <c r="BV30" s="255">
        <f ca="1">'8.1. Emprunts'!BV12</f>
        <v>0</v>
      </c>
      <c r="BW30" s="255">
        <f ca="1">'8.1. Emprunts'!BW12</f>
        <v>0</v>
      </c>
      <c r="BX30" s="255">
        <f ca="1">'8.1. Emprunts'!BX12</f>
        <v>0</v>
      </c>
      <c r="BY30" s="255">
        <f ca="1">'8.1. Emprunts'!BY12</f>
        <v>0</v>
      </c>
      <c r="BZ30" s="255">
        <f ca="1">'8.1. Emprunts'!BZ12</f>
        <v>0</v>
      </c>
      <c r="CA30" s="255">
        <f ca="1">'8.1. Emprunts'!CA12</f>
        <v>0</v>
      </c>
      <c r="CB30" s="255">
        <f ca="1">'8.1. Emprunts'!CB12</f>
        <v>0</v>
      </c>
      <c r="CC30" s="251">
        <f t="shared" ca="1" si="60"/>
        <v>0</v>
      </c>
      <c r="CE30" s="255" t="str">
        <f t="shared" si="61"/>
        <v/>
      </c>
      <c r="CF30" s="255" t="str">
        <f t="shared" si="61"/>
        <v/>
      </c>
      <c r="CG30" s="255" t="str">
        <f t="shared" si="61"/>
        <v/>
      </c>
      <c r="CH30" s="255" t="str">
        <f t="shared" si="61"/>
        <v/>
      </c>
      <c r="CI30" s="255" t="str">
        <f t="shared" si="61"/>
        <v/>
      </c>
      <c r="CJ30" s="255" t="str">
        <f t="shared" si="61"/>
        <v/>
      </c>
      <c r="CK30" s="255" t="str">
        <f t="shared" si="61"/>
        <v/>
      </c>
      <c r="CL30" s="255" t="str">
        <f t="shared" si="61"/>
        <v/>
      </c>
      <c r="CM30" s="255" t="str">
        <f t="shared" si="61"/>
        <v/>
      </c>
      <c r="CN30" s="255" t="str">
        <f t="shared" si="61"/>
        <v/>
      </c>
      <c r="CO30" s="255" t="str">
        <f t="shared" si="62"/>
        <v/>
      </c>
      <c r="CP30" s="255" t="str">
        <f t="shared" si="62"/>
        <v/>
      </c>
      <c r="CQ30" s="255">
        <f t="shared" ca="1" si="62"/>
        <v>0</v>
      </c>
      <c r="CR30" s="255">
        <f t="shared" ca="1" si="62"/>
        <v>0</v>
      </c>
      <c r="CS30" s="255">
        <f t="shared" ca="1" si="62"/>
        <v>0</v>
      </c>
      <c r="CT30" s="255">
        <f t="shared" ca="1" si="62"/>
        <v>0</v>
      </c>
      <c r="CU30" s="255">
        <f t="shared" ca="1" si="62"/>
        <v>0</v>
      </c>
      <c r="CV30" s="255">
        <f t="shared" ca="1" si="62"/>
        <v>0</v>
      </c>
      <c r="CW30" s="255">
        <f t="shared" ca="1" si="62"/>
        <v>0</v>
      </c>
      <c r="CX30" s="255">
        <f t="shared" ca="1" si="62"/>
        <v>0</v>
      </c>
      <c r="CY30" s="255">
        <f t="shared" ca="1" si="63"/>
        <v>0</v>
      </c>
      <c r="CZ30" s="255">
        <f t="shared" ca="1" si="63"/>
        <v>0</v>
      </c>
      <c r="DA30" s="255">
        <f t="shared" ca="1" si="63"/>
        <v>0</v>
      </c>
      <c r="DB30" s="255">
        <f t="shared" ca="1" si="63"/>
        <v>0</v>
      </c>
      <c r="DC30" s="255">
        <f t="shared" si="64"/>
        <v>0</v>
      </c>
      <c r="DD30" s="255">
        <f t="shared" ca="1" si="65"/>
        <v>0</v>
      </c>
      <c r="DE30" s="255">
        <f t="shared" ca="1" si="66"/>
        <v>0</v>
      </c>
      <c r="DF30" s="255">
        <f t="shared" ca="1" si="67"/>
        <v>0</v>
      </c>
      <c r="DG30" s="255">
        <f t="shared" ca="1" si="67"/>
        <v>0</v>
      </c>
      <c r="DH30" s="255">
        <f t="shared" ca="1" si="67"/>
        <v>0</v>
      </c>
      <c r="DI30" s="255">
        <f t="shared" ca="1" si="67"/>
        <v>0</v>
      </c>
      <c r="DJ30" s="255">
        <f t="shared" ca="1" si="67"/>
        <v>0</v>
      </c>
      <c r="DK30" s="255">
        <f t="shared" ca="1" si="67"/>
        <v>0</v>
      </c>
      <c r="DL30" s="255">
        <f t="shared" ca="1" si="67"/>
        <v>0</v>
      </c>
      <c r="DM30" s="255">
        <f t="shared" ca="1" si="67"/>
        <v>0</v>
      </c>
      <c r="DN30" s="255">
        <f t="shared" ca="1" si="67"/>
        <v>0</v>
      </c>
      <c r="DO30" s="255">
        <f t="shared" ca="1" si="67"/>
        <v>0</v>
      </c>
      <c r="DP30" s="255">
        <f t="shared" ca="1" si="67"/>
        <v>0</v>
      </c>
      <c r="DQ30" s="255">
        <f t="shared" ca="1" si="67"/>
        <v>0</v>
      </c>
      <c r="DR30" s="255">
        <f t="shared" ca="1" si="68"/>
        <v>0</v>
      </c>
      <c r="DS30" s="255">
        <f t="shared" ca="1" si="69"/>
        <v>0</v>
      </c>
      <c r="DT30" s="255">
        <f t="shared" ca="1" si="69"/>
        <v>0</v>
      </c>
      <c r="DU30" s="255">
        <f t="shared" ca="1" si="69"/>
        <v>0</v>
      </c>
      <c r="DV30" s="255">
        <f t="shared" ca="1" si="69"/>
        <v>0</v>
      </c>
      <c r="DW30" s="255">
        <f t="shared" ca="1" si="69"/>
        <v>0</v>
      </c>
      <c r="DX30" s="255">
        <f t="shared" ca="1" si="69"/>
        <v>0</v>
      </c>
      <c r="DY30" s="255">
        <f t="shared" ca="1" si="69"/>
        <v>0</v>
      </c>
      <c r="DZ30" s="255">
        <f t="shared" ca="1" si="69"/>
        <v>0</v>
      </c>
      <c r="EA30" s="255">
        <f t="shared" ca="1" si="69"/>
        <v>0</v>
      </c>
      <c r="EB30" s="255">
        <f t="shared" ca="1" si="69"/>
        <v>0</v>
      </c>
      <c r="EC30" s="255">
        <f t="shared" ca="1" si="69"/>
        <v>0</v>
      </c>
      <c r="ED30" s="255">
        <f t="shared" ca="1" si="69"/>
        <v>0</v>
      </c>
      <c r="EE30" s="255">
        <f t="shared" ca="1" si="70"/>
        <v>0</v>
      </c>
      <c r="EF30" s="255">
        <f t="shared" ca="1" si="71"/>
        <v>0</v>
      </c>
      <c r="EG30" s="255">
        <f t="shared" ca="1" si="71"/>
        <v>0</v>
      </c>
      <c r="EH30" s="255">
        <f t="shared" ca="1" si="71"/>
        <v>0</v>
      </c>
      <c r="EI30" s="255">
        <f t="shared" ca="1" si="71"/>
        <v>0</v>
      </c>
      <c r="EJ30" s="255">
        <f t="shared" ca="1" si="71"/>
        <v>0</v>
      </c>
      <c r="EK30" s="255">
        <f t="shared" ca="1" si="71"/>
        <v>0</v>
      </c>
      <c r="EL30" s="255">
        <f t="shared" ca="1" si="71"/>
        <v>0</v>
      </c>
      <c r="EM30" s="255">
        <f t="shared" ca="1" si="71"/>
        <v>0</v>
      </c>
      <c r="EN30" s="255">
        <f t="shared" ca="1" si="71"/>
        <v>0</v>
      </c>
      <c r="EO30" s="255">
        <f t="shared" ca="1" si="71"/>
        <v>0</v>
      </c>
      <c r="EP30" s="255">
        <f t="shared" ca="1" si="71"/>
        <v>0</v>
      </c>
      <c r="EQ30" s="255">
        <f t="shared" ca="1" si="71"/>
        <v>0</v>
      </c>
      <c r="ER30" s="255">
        <f t="shared" ca="1" si="72"/>
        <v>0</v>
      </c>
      <c r="ES30" s="255">
        <f t="shared" ca="1" si="73"/>
        <v>0</v>
      </c>
      <c r="ET30" s="255">
        <f t="shared" ca="1" si="73"/>
        <v>0</v>
      </c>
      <c r="EU30" s="255">
        <f t="shared" ca="1" si="73"/>
        <v>0</v>
      </c>
      <c r="EV30" s="255">
        <f t="shared" ca="1" si="73"/>
        <v>0</v>
      </c>
      <c r="EW30" s="255">
        <f t="shared" ca="1" si="73"/>
        <v>0</v>
      </c>
      <c r="EX30" s="255">
        <f t="shared" ca="1" si="73"/>
        <v>0</v>
      </c>
      <c r="EY30" s="255">
        <f t="shared" ca="1" si="73"/>
        <v>0</v>
      </c>
      <c r="EZ30" s="255">
        <f t="shared" ca="1" si="73"/>
        <v>0</v>
      </c>
      <c r="FA30" s="255">
        <f t="shared" ca="1" si="73"/>
        <v>0</v>
      </c>
      <c r="FB30" s="255">
        <f t="shared" ca="1" si="73"/>
        <v>0</v>
      </c>
      <c r="FC30" s="255">
        <f t="shared" ca="1" si="73"/>
        <v>0</v>
      </c>
      <c r="FD30" s="255">
        <f t="shared" ca="1" si="73"/>
        <v>0</v>
      </c>
      <c r="FE30" s="251">
        <f t="shared" ca="1" si="74"/>
        <v>0</v>
      </c>
    </row>
    <row r="31" spans="2:161" s="261" customFormat="1" ht="15" customHeight="1" x14ac:dyDescent="0.2">
      <c r="C31" s="210" t="str">
        <f>'8.1. Emprunts'!B13</f>
        <v xml:space="preserve">Emprunt 2 - </v>
      </c>
      <c r="D31" s="255">
        <f>'8.1. Emprunts'!D13</f>
        <v>0</v>
      </c>
      <c r="E31" s="255">
        <f ca="1">'8.1. Emprunts'!E13</f>
        <v>0</v>
      </c>
      <c r="F31" s="255">
        <f ca="1">'8.1. Emprunts'!F13</f>
        <v>0</v>
      </c>
      <c r="G31" s="255">
        <f ca="1">'8.1. Emprunts'!G13</f>
        <v>0</v>
      </c>
      <c r="H31" s="255">
        <f ca="1">'8.1. Emprunts'!H13</f>
        <v>0</v>
      </c>
      <c r="I31" s="255">
        <f ca="1">'8.1. Emprunts'!I13</f>
        <v>0</v>
      </c>
      <c r="J31" s="255">
        <f ca="1">'8.1. Emprunts'!J13</f>
        <v>0</v>
      </c>
      <c r="K31" s="255">
        <f ca="1">'8.1. Emprunts'!K13</f>
        <v>0</v>
      </c>
      <c r="L31" s="255">
        <f ca="1">'8.1. Emprunts'!L13</f>
        <v>0</v>
      </c>
      <c r="M31" s="255">
        <f ca="1">'8.1. Emprunts'!M13</f>
        <v>0</v>
      </c>
      <c r="N31" s="255">
        <f ca="1">'8.1. Emprunts'!N13</f>
        <v>0</v>
      </c>
      <c r="O31" s="255">
        <f ca="1">'8.1. Emprunts'!O13</f>
        <v>0</v>
      </c>
      <c r="P31" s="251">
        <f t="shared" ca="1" si="50"/>
        <v>0</v>
      </c>
      <c r="Q31" s="255">
        <f ca="1">'8.1. Emprunts'!Q13</f>
        <v>0</v>
      </c>
      <c r="R31" s="255">
        <f ca="1">'8.1. Emprunts'!R13</f>
        <v>0</v>
      </c>
      <c r="S31" s="255">
        <f ca="1">'8.1. Emprunts'!S13</f>
        <v>0</v>
      </c>
      <c r="T31" s="255">
        <f ca="1">'8.1. Emprunts'!T13</f>
        <v>0</v>
      </c>
      <c r="U31" s="255">
        <f ca="1">'8.1. Emprunts'!U13</f>
        <v>0</v>
      </c>
      <c r="V31" s="255">
        <f ca="1">'8.1. Emprunts'!V13</f>
        <v>0</v>
      </c>
      <c r="W31" s="255">
        <f ca="1">'8.1. Emprunts'!W13</f>
        <v>0</v>
      </c>
      <c r="X31" s="255">
        <f ca="1">'8.1. Emprunts'!X13</f>
        <v>0</v>
      </c>
      <c r="Y31" s="255">
        <f ca="1">'8.1. Emprunts'!Y13</f>
        <v>0</v>
      </c>
      <c r="Z31" s="255">
        <f ca="1">'8.1. Emprunts'!Z13</f>
        <v>0</v>
      </c>
      <c r="AA31" s="255">
        <f ca="1">'8.1. Emprunts'!AA13</f>
        <v>0</v>
      </c>
      <c r="AB31" s="255">
        <f ca="1">'8.1. Emprunts'!AB13</f>
        <v>0</v>
      </c>
      <c r="AC31" s="251">
        <f t="shared" ca="1" si="52"/>
        <v>0</v>
      </c>
      <c r="AD31" s="255">
        <f ca="1">'8.1. Emprunts'!AD13</f>
        <v>0</v>
      </c>
      <c r="AE31" s="255">
        <f ca="1">'8.1. Emprunts'!AE13</f>
        <v>0</v>
      </c>
      <c r="AF31" s="255">
        <f ca="1">'8.1. Emprunts'!AF13</f>
        <v>0</v>
      </c>
      <c r="AG31" s="255">
        <f ca="1">'8.1. Emprunts'!AG13</f>
        <v>0</v>
      </c>
      <c r="AH31" s="255">
        <f ca="1">'8.1. Emprunts'!AH13</f>
        <v>0</v>
      </c>
      <c r="AI31" s="255">
        <f ca="1">'8.1. Emprunts'!AI13</f>
        <v>0</v>
      </c>
      <c r="AJ31" s="255">
        <f ca="1">'8.1. Emprunts'!AJ13</f>
        <v>0</v>
      </c>
      <c r="AK31" s="255">
        <f ca="1">'8.1. Emprunts'!AK13</f>
        <v>0</v>
      </c>
      <c r="AL31" s="255">
        <f ca="1">'8.1. Emprunts'!AL13</f>
        <v>0</v>
      </c>
      <c r="AM31" s="255">
        <f ca="1">'8.1. Emprunts'!AM13</f>
        <v>0</v>
      </c>
      <c r="AN31" s="255">
        <f ca="1">'8.1. Emprunts'!AN13</f>
        <v>0</v>
      </c>
      <c r="AO31" s="255">
        <f ca="1">'8.1. Emprunts'!AO13</f>
        <v>0</v>
      </c>
      <c r="AP31" s="251">
        <f t="shared" ca="1" si="54"/>
        <v>0</v>
      </c>
      <c r="AQ31" s="255">
        <f ca="1">'8.1. Emprunts'!AQ13</f>
        <v>0</v>
      </c>
      <c r="AR31" s="255">
        <f ca="1">'8.1. Emprunts'!AR13</f>
        <v>0</v>
      </c>
      <c r="AS31" s="255">
        <f ca="1">'8.1. Emprunts'!AS13</f>
        <v>0</v>
      </c>
      <c r="AT31" s="255">
        <f ca="1">'8.1. Emprunts'!AT13</f>
        <v>0</v>
      </c>
      <c r="AU31" s="255">
        <f ca="1">'8.1. Emprunts'!AU13</f>
        <v>0</v>
      </c>
      <c r="AV31" s="255">
        <f ca="1">'8.1. Emprunts'!AV13</f>
        <v>0</v>
      </c>
      <c r="AW31" s="255">
        <f ca="1">'8.1. Emprunts'!AW13</f>
        <v>0</v>
      </c>
      <c r="AX31" s="255">
        <f ca="1">'8.1. Emprunts'!AX13</f>
        <v>0</v>
      </c>
      <c r="AY31" s="255">
        <f ca="1">'8.1. Emprunts'!AY13</f>
        <v>0</v>
      </c>
      <c r="AZ31" s="255">
        <f ca="1">'8.1. Emprunts'!AZ13</f>
        <v>0</v>
      </c>
      <c r="BA31" s="255">
        <f ca="1">'8.1. Emprunts'!BA13</f>
        <v>0</v>
      </c>
      <c r="BB31" s="255">
        <f ca="1">'8.1. Emprunts'!BB13</f>
        <v>0</v>
      </c>
      <c r="BC31" s="251">
        <f t="shared" ca="1" si="56"/>
        <v>0</v>
      </c>
      <c r="BD31" s="255">
        <f ca="1">'8.1. Emprunts'!BD13</f>
        <v>0</v>
      </c>
      <c r="BE31" s="255">
        <f ca="1">'8.1. Emprunts'!BE13</f>
        <v>0</v>
      </c>
      <c r="BF31" s="255">
        <f ca="1">'8.1. Emprunts'!BF13</f>
        <v>0</v>
      </c>
      <c r="BG31" s="255">
        <f ca="1">'8.1. Emprunts'!BG13</f>
        <v>0</v>
      </c>
      <c r="BH31" s="255">
        <f ca="1">'8.1. Emprunts'!BH13</f>
        <v>0</v>
      </c>
      <c r="BI31" s="255">
        <f ca="1">'8.1. Emprunts'!BI13</f>
        <v>0</v>
      </c>
      <c r="BJ31" s="255">
        <f ca="1">'8.1. Emprunts'!BJ13</f>
        <v>0</v>
      </c>
      <c r="BK31" s="255">
        <f ca="1">'8.1. Emprunts'!BK13</f>
        <v>0</v>
      </c>
      <c r="BL31" s="255">
        <f ca="1">'8.1. Emprunts'!BL13</f>
        <v>0</v>
      </c>
      <c r="BM31" s="255">
        <f ca="1">'8.1. Emprunts'!BM13</f>
        <v>0</v>
      </c>
      <c r="BN31" s="255">
        <f ca="1">'8.1. Emprunts'!BN13</f>
        <v>0</v>
      </c>
      <c r="BO31" s="255">
        <f ca="1">'8.1. Emprunts'!BO13</f>
        <v>0</v>
      </c>
      <c r="BP31" s="251">
        <f t="shared" ca="1" si="58"/>
        <v>0</v>
      </c>
      <c r="BQ31" s="255">
        <f ca="1">'8.1. Emprunts'!BQ13</f>
        <v>0</v>
      </c>
      <c r="BR31" s="255">
        <f ca="1">'8.1. Emprunts'!BR13</f>
        <v>0</v>
      </c>
      <c r="BS31" s="255">
        <f ca="1">'8.1. Emprunts'!BS13</f>
        <v>0</v>
      </c>
      <c r="BT31" s="255">
        <f ca="1">'8.1. Emprunts'!BT13</f>
        <v>0</v>
      </c>
      <c r="BU31" s="255">
        <f ca="1">'8.1. Emprunts'!BU13</f>
        <v>0</v>
      </c>
      <c r="BV31" s="255">
        <f ca="1">'8.1. Emprunts'!BV13</f>
        <v>0</v>
      </c>
      <c r="BW31" s="255">
        <f ca="1">'8.1. Emprunts'!BW13</f>
        <v>0</v>
      </c>
      <c r="BX31" s="255">
        <f ca="1">'8.1. Emprunts'!BX13</f>
        <v>0</v>
      </c>
      <c r="BY31" s="255">
        <f ca="1">'8.1. Emprunts'!BY13</f>
        <v>0</v>
      </c>
      <c r="BZ31" s="255">
        <f ca="1">'8.1. Emprunts'!BZ13</f>
        <v>0</v>
      </c>
      <c r="CA31" s="255">
        <f ca="1">'8.1. Emprunts'!CA13</f>
        <v>0</v>
      </c>
      <c r="CB31" s="255">
        <f ca="1">'8.1. Emprunts'!CB13</f>
        <v>0</v>
      </c>
      <c r="CC31" s="251">
        <f t="shared" ca="1" si="60"/>
        <v>0</v>
      </c>
      <c r="CE31" s="255" t="str">
        <f t="shared" si="61"/>
        <v/>
      </c>
      <c r="CF31" s="255" t="str">
        <f t="shared" si="61"/>
        <v/>
      </c>
      <c r="CG31" s="255" t="str">
        <f t="shared" si="61"/>
        <v/>
      </c>
      <c r="CH31" s="255" t="str">
        <f t="shared" si="61"/>
        <v/>
      </c>
      <c r="CI31" s="255" t="str">
        <f t="shared" si="61"/>
        <v/>
      </c>
      <c r="CJ31" s="255" t="str">
        <f t="shared" si="61"/>
        <v/>
      </c>
      <c r="CK31" s="255" t="str">
        <f t="shared" si="61"/>
        <v/>
      </c>
      <c r="CL31" s="255" t="str">
        <f t="shared" si="61"/>
        <v/>
      </c>
      <c r="CM31" s="255" t="str">
        <f t="shared" si="61"/>
        <v/>
      </c>
      <c r="CN31" s="255" t="str">
        <f t="shared" si="61"/>
        <v/>
      </c>
      <c r="CO31" s="255" t="str">
        <f t="shared" si="62"/>
        <v/>
      </c>
      <c r="CP31" s="255" t="str">
        <f t="shared" si="62"/>
        <v/>
      </c>
      <c r="CQ31" s="255">
        <f t="shared" ca="1" si="62"/>
        <v>0</v>
      </c>
      <c r="CR31" s="255">
        <f t="shared" ca="1" si="62"/>
        <v>0</v>
      </c>
      <c r="CS31" s="255">
        <f t="shared" ca="1" si="62"/>
        <v>0</v>
      </c>
      <c r="CT31" s="255">
        <f t="shared" ca="1" si="62"/>
        <v>0</v>
      </c>
      <c r="CU31" s="255">
        <f t="shared" ca="1" si="62"/>
        <v>0</v>
      </c>
      <c r="CV31" s="255">
        <f t="shared" ca="1" si="62"/>
        <v>0</v>
      </c>
      <c r="CW31" s="255">
        <f t="shared" ca="1" si="62"/>
        <v>0</v>
      </c>
      <c r="CX31" s="255">
        <f t="shared" ca="1" si="62"/>
        <v>0</v>
      </c>
      <c r="CY31" s="255">
        <f t="shared" ca="1" si="63"/>
        <v>0</v>
      </c>
      <c r="CZ31" s="255">
        <f t="shared" ca="1" si="63"/>
        <v>0</v>
      </c>
      <c r="DA31" s="255">
        <f t="shared" ca="1" si="63"/>
        <v>0</v>
      </c>
      <c r="DB31" s="255">
        <f t="shared" ca="1" si="63"/>
        <v>0</v>
      </c>
      <c r="DC31" s="255">
        <f t="shared" si="64"/>
        <v>0</v>
      </c>
      <c r="DD31" s="255">
        <f t="shared" ca="1" si="65"/>
        <v>0</v>
      </c>
      <c r="DE31" s="255">
        <f t="shared" ca="1" si="66"/>
        <v>0</v>
      </c>
      <c r="DF31" s="255">
        <f t="shared" ca="1" si="67"/>
        <v>0</v>
      </c>
      <c r="DG31" s="255">
        <f t="shared" ca="1" si="67"/>
        <v>0</v>
      </c>
      <c r="DH31" s="255">
        <f t="shared" ca="1" si="67"/>
        <v>0</v>
      </c>
      <c r="DI31" s="255">
        <f t="shared" ca="1" si="67"/>
        <v>0</v>
      </c>
      <c r="DJ31" s="255">
        <f t="shared" ca="1" si="67"/>
        <v>0</v>
      </c>
      <c r="DK31" s="255">
        <f t="shared" ca="1" si="67"/>
        <v>0</v>
      </c>
      <c r="DL31" s="255">
        <f t="shared" ca="1" si="67"/>
        <v>0</v>
      </c>
      <c r="DM31" s="255">
        <f t="shared" ca="1" si="67"/>
        <v>0</v>
      </c>
      <c r="DN31" s="255">
        <f t="shared" ca="1" si="67"/>
        <v>0</v>
      </c>
      <c r="DO31" s="255">
        <f t="shared" ca="1" si="67"/>
        <v>0</v>
      </c>
      <c r="DP31" s="255">
        <f t="shared" ca="1" si="67"/>
        <v>0</v>
      </c>
      <c r="DQ31" s="255">
        <f t="shared" ca="1" si="67"/>
        <v>0</v>
      </c>
      <c r="DR31" s="255">
        <f t="shared" ca="1" si="68"/>
        <v>0</v>
      </c>
      <c r="DS31" s="255">
        <f t="shared" ca="1" si="69"/>
        <v>0</v>
      </c>
      <c r="DT31" s="255">
        <f t="shared" ca="1" si="69"/>
        <v>0</v>
      </c>
      <c r="DU31" s="255">
        <f t="shared" ca="1" si="69"/>
        <v>0</v>
      </c>
      <c r="DV31" s="255">
        <f t="shared" ca="1" si="69"/>
        <v>0</v>
      </c>
      <c r="DW31" s="255">
        <f t="shared" ca="1" si="69"/>
        <v>0</v>
      </c>
      <c r="DX31" s="255">
        <f t="shared" ca="1" si="69"/>
        <v>0</v>
      </c>
      <c r="DY31" s="255">
        <f t="shared" ca="1" si="69"/>
        <v>0</v>
      </c>
      <c r="DZ31" s="255">
        <f t="shared" ca="1" si="69"/>
        <v>0</v>
      </c>
      <c r="EA31" s="255">
        <f t="shared" ca="1" si="69"/>
        <v>0</v>
      </c>
      <c r="EB31" s="255">
        <f t="shared" ca="1" si="69"/>
        <v>0</v>
      </c>
      <c r="EC31" s="255">
        <f t="shared" ca="1" si="69"/>
        <v>0</v>
      </c>
      <c r="ED31" s="255">
        <f t="shared" ca="1" si="69"/>
        <v>0</v>
      </c>
      <c r="EE31" s="255">
        <f t="shared" ca="1" si="70"/>
        <v>0</v>
      </c>
      <c r="EF31" s="255">
        <f t="shared" ca="1" si="71"/>
        <v>0</v>
      </c>
      <c r="EG31" s="255">
        <f t="shared" ca="1" si="71"/>
        <v>0</v>
      </c>
      <c r="EH31" s="255">
        <f t="shared" ca="1" si="71"/>
        <v>0</v>
      </c>
      <c r="EI31" s="255">
        <f t="shared" ca="1" si="71"/>
        <v>0</v>
      </c>
      <c r="EJ31" s="255">
        <f t="shared" ca="1" si="71"/>
        <v>0</v>
      </c>
      <c r="EK31" s="255">
        <f t="shared" ca="1" si="71"/>
        <v>0</v>
      </c>
      <c r="EL31" s="255">
        <f t="shared" ca="1" si="71"/>
        <v>0</v>
      </c>
      <c r="EM31" s="255">
        <f t="shared" ca="1" si="71"/>
        <v>0</v>
      </c>
      <c r="EN31" s="255">
        <f t="shared" ca="1" si="71"/>
        <v>0</v>
      </c>
      <c r="EO31" s="255">
        <f t="shared" ca="1" si="71"/>
        <v>0</v>
      </c>
      <c r="EP31" s="255">
        <f t="shared" ca="1" si="71"/>
        <v>0</v>
      </c>
      <c r="EQ31" s="255">
        <f t="shared" ca="1" si="71"/>
        <v>0</v>
      </c>
      <c r="ER31" s="255">
        <f t="shared" ca="1" si="72"/>
        <v>0</v>
      </c>
      <c r="ES31" s="255">
        <f t="shared" ca="1" si="73"/>
        <v>0</v>
      </c>
      <c r="ET31" s="255">
        <f t="shared" ca="1" si="73"/>
        <v>0</v>
      </c>
      <c r="EU31" s="255">
        <f t="shared" ca="1" si="73"/>
        <v>0</v>
      </c>
      <c r="EV31" s="255">
        <f t="shared" ca="1" si="73"/>
        <v>0</v>
      </c>
      <c r="EW31" s="255">
        <f t="shared" ca="1" si="73"/>
        <v>0</v>
      </c>
      <c r="EX31" s="255">
        <f t="shared" ca="1" si="73"/>
        <v>0</v>
      </c>
      <c r="EY31" s="255">
        <f t="shared" ca="1" si="73"/>
        <v>0</v>
      </c>
      <c r="EZ31" s="255">
        <f t="shared" ca="1" si="73"/>
        <v>0</v>
      </c>
      <c r="FA31" s="255">
        <f t="shared" ca="1" si="73"/>
        <v>0</v>
      </c>
      <c r="FB31" s="255">
        <f t="shared" ca="1" si="73"/>
        <v>0</v>
      </c>
      <c r="FC31" s="255">
        <f t="shared" ca="1" si="73"/>
        <v>0</v>
      </c>
      <c r="FD31" s="255">
        <f t="shared" ca="1" si="73"/>
        <v>0</v>
      </c>
      <c r="FE31" s="251">
        <f t="shared" ca="1" si="74"/>
        <v>0</v>
      </c>
    </row>
    <row r="32" spans="2:161" s="261" customFormat="1" ht="15" customHeight="1" x14ac:dyDescent="0.2">
      <c r="C32" s="210" t="str">
        <f>'8.1. Emprunts'!B14</f>
        <v xml:space="preserve">Emprunt 3 - </v>
      </c>
      <c r="D32" s="255">
        <f>'8.1. Emprunts'!D14</f>
        <v>0</v>
      </c>
      <c r="E32" s="255">
        <f ca="1">'8.1. Emprunts'!E14</f>
        <v>0</v>
      </c>
      <c r="F32" s="255">
        <f ca="1">'8.1. Emprunts'!F14</f>
        <v>0</v>
      </c>
      <c r="G32" s="255">
        <f ca="1">'8.1. Emprunts'!G14</f>
        <v>0</v>
      </c>
      <c r="H32" s="255">
        <f ca="1">'8.1. Emprunts'!H14</f>
        <v>0</v>
      </c>
      <c r="I32" s="255">
        <f ca="1">'8.1. Emprunts'!I14</f>
        <v>0</v>
      </c>
      <c r="J32" s="255">
        <f ca="1">'8.1. Emprunts'!J14</f>
        <v>0</v>
      </c>
      <c r="K32" s="255">
        <f ca="1">'8.1. Emprunts'!K14</f>
        <v>0</v>
      </c>
      <c r="L32" s="255">
        <f ca="1">'8.1. Emprunts'!L14</f>
        <v>0</v>
      </c>
      <c r="M32" s="255">
        <f ca="1">'8.1. Emprunts'!M14</f>
        <v>0</v>
      </c>
      <c r="N32" s="255">
        <f ca="1">'8.1. Emprunts'!N14</f>
        <v>0</v>
      </c>
      <c r="O32" s="255">
        <f ca="1">'8.1. Emprunts'!O14</f>
        <v>0</v>
      </c>
      <c r="P32" s="251">
        <f t="shared" ca="1" si="50"/>
        <v>0</v>
      </c>
      <c r="Q32" s="255">
        <f ca="1">'8.1. Emprunts'!Q14</f>
        <v>0</v>
      </c>
      <c r="R32" s="255">
        <f ca="1">'8.1. Emprunts'!R14</f>
        <v>0</v>
      </c>
      <c r="S32" s="255">
        <f ca="1">'8.1. Emprunts'!S14</f>
        <v>0</v>
      </c>
      <c r="T32" s="255">
        <f ca="1">'8.1. Emprunts'!T14</f>
        <v>0</v>
      </c>
      <c r="U32" s="255">
        <f ca="1">'8.1. Emprunts'!U14</f>
        <v>0</v>
      </c>
      <c r="V32" s="255">
        <f ca="1">'8.1. Emprunts'!V14</f>
        <v>0</v>
      </c>
      <c r="W32" s="255">
        <f ca="1">'8.1. Emprunts'!W14</f>
        <v>0</v>
      </c>
      <c r="X32" s="255">
        <f ca="1">'8.1. Emprunts'!X14</f>
        <v>0</v>
      </c>
      <c r="Y32" s="255">
        <f ca="1">'8.1. Emprunts'!Y14</f>
        <v>0</v>
      </c>
      <c r="Z32" s="255">
        <f ca="1">'8.1. Emprunts'!Z14</f>
        <v>0</v>
      </c>
      <c r="AA32" s="255">
        <f ca="1">'8.1. Emprunts'!AA14</f>
        <v>0</v>
      </c>
      <c r="AB32" s="255">
        <f ca="1">'8.1. Emprunts'!AB14</f>
        <v>0</v>
      </c>
      <c r="AC32" s="251">
        <f t="shared" ca="1" si="52"/>
        <v>0</v>
      </c>
      <c r="AD32" s="255">
        <f ca="1">'8.1. Emprunts'!AD14</f>
        <v>0</v>
      </c>
      <c r="AE32" s="255">
        <f ca="1">'8.1. Emprunts'!AE14</f>
        <v>0</v>
      </c>
      <c r="AF32" s="255">
        <f ca="1">'8.1. Emprunts'!AF14</f>
        <v>0</v>
      </c>
      <c r="AG32" s="255">
        <f ca="1">'8.1. Emprunts'!AG14</f>
        <v>0</v>
      </c>
      <c r="AH32" s="255">
        <f ca="1">'8.1. Emprunts'!AH14</f>
        <v>0</v>
      </c>
      <c r="AI32" s="255">
        <f ca="1">'8.1. Emprunts'!AI14</f>
        <v>0</v>
      </c>
      <c r="AJ32" s="255">
        <f ca="1">'8.1. Emprunts'!AJ14</f>
        <v>0</v>
      </c>
      <c r="AK32" s="255">
        <f ca="1">'8.1. Emprunts'!AK14</f>
        <v>0</v>
      </c>
      <c r="AL32" s="255">
        <f ca="1">'8.1. Emprunts'!AL14</f>
        <v>0</v>
      </c>
      <c r="AM32" s="255">
        <f ca="1">'8.1. Emprunts'!AM14</f>
        <v>0</v>
      </c>
      <c r="AN32" s="255">
        <f ca="1">'8.1. Emprunts'!AN14</f>
        <v>0</v>
      </c>
      <c r="AO32" s="255">
        <f ca="1">'8.1. Emprunts'!AO14</f>
        <v>0</v>
      </c>
      <c r="AP32" s="251">
        <f t="shared" ca="1" si="54"/>
        <v>0</v>
      </c>
      <c r="AQ32" s="255">
        <f ca="1">'8.1. Emprunts'!AQ14</f>
        <v>0</v>
      </c>
      <c r="AR32" s="255">
        <f ca="1">'8.1. Emprunts'!AR14</f>
        <v>0</v>
      </c>
      <c r="AS32" s="255">
        <f ca="1">'8.1. Emprunts'!AS14</f>
        <v>0</v>
      </c>
      <c r="AT32" s="255">
        <f ca="1">'8.1. Emprunts'!AT14</f>
        <v>0</v>
      </c>
      <c r="AU32" s="255">
        <f ca="1">'8.1. Emprunts'!AU14</f>
        <v>0</v>
      </c>
      <c r="AV32" s="255">
        <f ca="1">'8.1. Emprunts'!AV14</f>
        <v>0</v>
      </c>
      <c r="AW32" s="255">
        <f ca="1">'8.1. Emprunts'!AW14</f>
        <v>0</v>
      </c>
      <c r="AX32" s="255">
        <f ca="1">'8.1. Emprunts'!AX14</f>
        <v>0</v>
      </c>
      <c r="AY32" s="255">
        <f ca="1">'8.1. Emprunts'!AY14</f>
        <v>0</v>
      </c>
      <c r="AZ32" s="255">
        <f ca="1">'8.1. Emprunts'!AZ14</f>
        <v>0</v>
      </c>
      <c r="BA32" s="255">
        <f ca="1">'8.1. Emprunts'!BA14</f>
        <v>0</v>
      </c>
      <c r="BB32" s="255">
        <f ca="1">'8.1. Emprunts'!BB14</f>
        <v>0</v>
      </c>
      <c r="BC32" s="251">
        <f t="shared" ca="1" si="56"/>
        <v>0</v>
      </c>
      <c r="BD32" s="255">
        <f ca="1">'8.1. Emprunts'!BD14</f>
        <v>0</v>
      </c>
      <c r="BE32" s="255">
        <f ca="1">'8.1. Emprunts'!BE14</f>
        <v>0</v>
      </c>
      <c r="BF32" s="255">
        <f ca="1">'8.1. Emprunts'!BF14</f>
        <v>0</v>
      </c>
      <c r="BG32" s="255">
        <f ca="1">'8.1. Emprunts'!BG14</f>
        <v>0</v>
      </c>
      <c r="BH32" s="255">
        <f ca="1">'8.1. Emprunts'!BH14</f>
        <v>0</v>
      </c>
      <c r="BI32" s="255">
        <f ca="1">'8.1. Emprunts'!BI14</f>
        <v>0</v>
      </c>
      <c r="BJ32" s="255">
        <f ca="1">'8.1. Emprunts'!BJ14</f>
        <v>0</v>
      </c>
      <c r="BK32" s="255">
        <f ca="1">'8.1. Emprunts'!BK14</f>
        <v>0</v>
      </c>
      <c r="BL32" s="255">
        <f ca="1">'8.1. Emprunts'!BL14</f>
        <v>0</v>
      </c>
      <c r="BM32" s="255">
        <f ca="1">'8.1. Emprunts'!BM14</f>
        <v>0</v>
      </c>
      <c r="BN32" s="255">
        <f ca="1">'8.1. Emprunts'!BN14</f>
        <v>0</v>
      </c>
      <c r="BO32" s="255">
        <f ca="1">'8.1. Emprunts'!BO14</f>
        <v>0</v>
      </c>
      <c r="BP32" s="251">
        <f t="shared" ca="1" si="58"/>
        <v>0</v>
      </c>
      <c r="BQ32" s="255">
        <f ca="1">'8.1. Emprunts'!BQ14</f>
        <v>0</v>
      </c>
      <c r="BR32" s="255">
        <f ca="1">'8.1. Emprunts'!BR14</f>
        <v>0</v>
      </c>
      <c r="BS32" s="255">
        <f ca="1">'8.1. Emprunts'!BS14</f>
        <v>0</v>
      </c>
      <c r="BT32" s="255">
        <f ca="1">'8.1. Emprunts'!BT14</f>
        <v>0</v>
      </c>
      <c r="BU32" s="255">
        <f ca="1">'8.1. Emprunts'!BU14</f>
        <v>0</v>
      </c>
      <c r="BV32" s="255">
        <f ca="1">'8.1. Emprunts'!BV14</f>
        <v>0</v>
      </c>
      <c r="BW32" s="255">
        <f ca="1">'8.1. Emprunts'!BW14</f>
        <v>0</v>
      </c>
      <c r="BX32" s="255">
        <f ca="1">'8.1. Emprunts'!BX14</f>
        <v>0</v>
      </c>
      <c r="BY32" s="255">
        <f ca="1">'8.1. Emprunts'!BY14</f>
        <v>0</v>
      </c>
      <c r="BZ32" s="255">
        <f ca="1">'8.1. Emprunts'!BZ14</f>
        <v>0</v>
      </c>
      <c r="CA32" s="255">
        <f ca="1">'8.1. Emprunts'!CA14</f>
        <v>0</v>
      </c>
      <c r="CB32" s="255">
        <f ca="1">'8.1. Emprunts'!CB14</f>
        <v>0</v>
      </c>
      <c r="CC32" s="251">
        <f t="shared" ca="1" si="60"/>
        <v>0</v>
      </c>
      <c r="CE32" s="255" t="str">
        <f t="shared" si="61"/>
        <v/>
      </c>
      <c r="CF32" s="255" t="str">
        <f t="shared" si="61"/>
        <v/>
      </c>
      <c r="CG32" s="255" t="str">
        <f t="shared" si="61"/>
        <v/>
      </c>
      <c r="CH32" s="255" t="str">
        <f t="shared" si="61"/>
        <v/>
      </c>
      <c r="CI32" s="255" t="str">
        <f t="shared" si="61"/>
        <v/>
      </c>
      <c r="CJ32" s="255" t="str">
        <f t="shared" si="61"/>
        <v/>
      </c>
      <c r="CK32" s="255" t="str">
        <f t="shared" si="61"/>
        <v/>
      </c>
      <c r="CL32" s="255" t="str">
        <f t="shared" si="61"/>
        <v/>
      </c>
      <c r="CM32" s="255" t="str">
        <f t="shared" si="61"/>
        <v/>
      </c>
      <c r="CN32" s="255" t="str">
        <f t="shared" si="61"/>
        <v/>
      </c>
      <c r="CO32" s="255" t="str">
        <f t="shared" si="62"/>
        <v/>
      </c>
      <c r="CP32" s="255" t="str">
        <f t="shared" si="62"/>
        <v/>
      </c>
      <c r="CQ32" s="255">
        <f t="shared" ca="1" si="62"/>
        <v>0</v>
      </c>
      <c r="CR32" s="255">
        <f t="shared" ca="1" si="62"/>
        <v>0</v>
      </c>
      <c r="CS32" s="255">
        <f t="shared" ca="1" si="62"/>
        <v>0</v>
      </c>
      <c r="CT32" s="255">
        <f t="shared" ca="1" si="62"/>
        <v>0</v>
      </c>
      <c r="CU32" s="255">
        <f t="shared" ca="1" si="62"/>
        <v>0</v>
      </c>
      <c r="CV32" s="255">
        <f t="shared" ca="1" si="62"/>
        <v>0</v>
      </c>
      <c r="CW32" s="255">
        <f t="shared" ca="1" si="62"/>
        <v>0</v>
      </c>
      <c r="CX32" s="255">
        <f t="shared" ca="1" si="62"/>
        <v>0</v>
      </c>
      <c r="CY32" s="255">
        <f t="shared" ca="1" si="63"/>
        <v>0</v>
      </c>
      <c r="CZ32" s="255">
        <f t="shared" ca="1" si="63"/>
        <v>0</v>
      </c>
      <c r="DA32" s="255">
        <f t="shared" ca="1" si="63"/>
        <v>0</v>
      </c>
      <c r="DB32" s="255">
        <f t="shared" ca="1" si="63"/>
        <v>0</v>
      </c>
      <c r="DC32" s="255">
        <f t="shared" si="64"/>
        <v>0</v>
      </c>
      <c r="DD32" s="255">
        <f t="shared" ca="1" si="65"/>
        <v>0</v>
      </c>
      <c r="DE32" s="255">
        <f t="shared" ca="1" si="66"/>
        <v>0</v>
      </c>
      <c r="DF32" s="255">
        <f t="shared" ca="1" si="67"/>
        <v>0</v>
      </c>
      <c r="DG32" s="255">
        <f t="shared" ca="1" si="67"/>
        <v>0</v>
      </c>
      <c r="DH32" s="255">
        <f t="shared" ca="1" si="67"/>
        <v>0</v>
      </c>
      <c r="DI32" s="255">
        <f t="shared" ca="1" si="67"/>
        <v>0</v>
      </c>
      <c r="DJ32" s="255">
        <f t="shared" ca="1" si="67"/>
        <v>0</v>
      </c>
      <c r="DK32" s="255">
        <f t="shared" ca="1" si="67"/>
        <v>0</v>
      </c>
      <c r="DL32" s="255">
        <f t="shared" ca="1" si="67"/>
        <v>0</v>
      </c>
      <c r="DM32" s="255">
        <f t="shared" ca="1" si="67"/>
        <v>0</v>
      </c>
      <c r="DN32" s="255">
        <f t="shared" ca="1" si="67"/>
        <v>0</v>
      </c>
      <c r="DO32" s="255">
        <f t="shared" ca="1" si="67"/>
        <v>0</v>
      </c>
      <c r="DP32" s="255">
        <f t="shared" ca="1" si="67"/>
        <v>0</v>
      </c>
      <c r="DQ32" s="255">
        <f t="shared" ca="1" si="67"/>
        <v>0</v>
      </c>
      <c r="DR32" s="255">
        <f t="shared" ca="1" si="68"/>
        <v>0</v>
      </c>
      <c r="DS32" s="255">
        <f t="shared" ca="1" si="69"/>
        <v>0</v>
      </c>
      <c r="DT32" s="255">
        <f t="shared" ca="1" si="69"/>
        <v>0</v>
      </c>
      <c r="DU32" s="255">
        <f t="shared" ca="1" si="69"/>
        <v>0</v>
      </c>
      <c r="DV32" s="255">
        <f t="shared" ca="1" si="69"/>
        <v>0</v>
      </c>
      <c r="DW32" s="255">
        <f t="shared" ca="1" si="69"/>
        <v>0</v>
      </c>
      <c r="DX32" s="255">
        <f t="shared" ca="1" si="69"/>
        <v>0</v>
      </c>
      <c r="DY32" s="255">
        <f t="shared" ca="1" si="69"/>
        <v>0</v>
      </c>
      <c r="DZ32" s="255">
        <f t="shared" ca="1" si="69"/>
        <v>0</v>
      </c>
      <c r="EA32" s="255">
        <f t="shared" ca="1" si="69"/>
        <v>0</v>
      </c>
      <c r="EB32" s="255">
        <f t="shared" ca="1" si="69"/>
        <v>0</v>
      </c>
      <c r="EC32" s="255">
        <f t="shared" ca="1" si="69"/>
        <v>0</v>
      </c>
      <c r="ED32" s="255">
        <f t="shared" ca="1" si="69"/>
        <v>0</v>
      </c>
      <c r="EE32" s="255">
        <f t="shared" ca="1" si="70"/>
        <v>0</v>
      </c>
      <c r="EF32" s="255">
        <f t="shared" ca="1" si="71"/>
        <v>0</v>
      </c>
      <c r="EG32" s="255">
        <f t="shared" ca="1" si="71"/>
        <v>0</v>
      </c>
      <c r="EH32" s="255">
        <f t="shared" ca="1" si="71"/>
        <v>0</v>
      </c>
      <c r="EI32" s="255">
        <f t="shared" ca="1" si="71"/>
        <v>0</v>
      </c>
      <c r="EJ32" s="255">
        <f t="shared" ca="1" si="71"/>
        <v>0</v>
      </c>
      <c r="EK32" s="255">
        <f t="shared" ca="1" si="71"/>
        <v>0</v>
      </c>
      <c r="EL32" s="255">
        <f t="shared" ca="1" si="71"/>
        <v>0</v>
      </c>
      <c r="EM32" s="255">
        <f t="shared" ca="1" si="71"/>
        <v>0</v>
      </c>
      <c r="EN32" s="255">
        <f t="shared" ca="1" si="71"/>
        <v>0</v>
      </c>
      <c r="EO32" s="255">
        <f t="shared" ca="1" si="71"/>
        <v>0</v>
      </c>
      <c r="EP32" s="255">
        <f t="shared" ca="1" si="71"/>
        <v>0</v>
      </c>
      <c r="EQ32" s="255">
        <f t="shared" ca="1" si="71"/>
        <v>0</v>
      </c>
      <c r="ER32" s="255">
        <f t="shared" ca="1" si="72"/>
        <v>0</v>
      </c>
      <c r="ES32" s="255">
        <f t="shared" ca="1" si="73"/>
        <v>0</v>
      </c>
      <c r="ET32" s="255">
        <f t="shared" ca="1" si="73"/>
        <v>0</v>
      </c>
      <c r="EU32" s="255">
        <f t="shared" ca="1" si="73"/>
        <v>0</v>
      </c>
      <c r="EV32" s="255">
        <f t="shared" ca="1" si="73"/>
        <v>0</v>
      </c>
      <c r="EW32" s="255">
        <f t="shared" ca="1" si="73"/>
        <v>0</v>
      </c>
      <c r="EX32" s="255">
        <f t="shared" ca="1" si="73"/>
        <v>0</v>
      </c>
      <c r="EY32" s="255">
        <f t="shared" ca="1" si="73"/>
        <v>0</v>
      </c>
      <c r="EZ32" s="255">
        <f t="shared" ca="1" si="73"/>
        <v>0</v>
      </c>
      <c r="FA32" s="255">
        <f t="shared" ca="1" si="73"/>
        <v>0</v>
      </c>
      <c r="FB32" s="255">
        <f t="shared" ca="1" si="73"/>
        <v>0</v>
      </c>
      <c r="FC32" s="255">
        <f t="shared" ca="1" si="73"/>
        <v>0</v>
      </c>
      <c r="FD32" s="255">
        <f t="shared" ca="1" si="73"/>
        <v>0</v>
      </c>
      <c r="FE32" s="251">
        <f t="shared" ca="1" si="74"/>
        <v>0</v>
      </c>
    </row>
    <row r="33" spans="2:161" s="119" customFormat="1" ht="15" customHeight="1" x14ac:dyDescent="0.2">
      <c r="C33" s="210"/>
      <c r="D33" s="200"/>
      <c r="E33" s="200"/>
      <c r="F33" s="200"/>
      <c r="G33" s="200"/>
      <c r="H33" s="182"/>
      <c r="I33" s="182"/>
      <c r="J33" s="182"/>
      <c r="K33" s="182"/>
      <c r="L33" s="182"/>
      <c r="M33" s="182"/>
      <c r="N33" s="182"/>
      <c r="O33" s="182"/>
      <c r="P33" s="207"/>
      <c r="Q33" s="200"/>
      <c r="R33" s="200"/>
      <c r="S33" s="200"/>
      <c r="T33" s="200"/>
      <c r="U33" s="182"/>
      <c r="V33" s="182"/>
      <c r="W33" s="182"/>
      <c r="X33" s="182"/>
      <c r="Y33" s="182"/>
      <c r="Z33" s="182"/>
      <c r="AA33" s="182"/>
      <c r="AB33" s="182"/>
      <c r="AC33" s="207"/>
      <c r="AD33" s="200"/>
      <c r="AE33" s="200"/>
      <c r="AF33" s="200"/>
      <c r="AG33" s="200"/>
      <c r="AH33" s="182"/>
      <c r="AI33" s="182"/>
      <c r="AJ33" s="182"/>
      <c r="AK33" s="182"/>
      <c r="AL33" s="182"/>
      <c r="AM33" s="182"/>
      <c r="AN33" s="182"/>
      <c r="AO33" s="182"/>
      <c r="AP33" s="207"/>
      <c r="AQ33" s="200"/>
      <c r="AR33" s="200"/>
      <c r="AS33" s="200"/>
      <c r="AT33" s="200"/>
      <c r="AU33" s="182"/>
      <c r="AV33" s="182"/>
      <c r="AW33" s="182"/>
      <c r="AX33" s="182"/>
      <c r="AY33" s="182"/>
      <c r="AZ33" s="182"/>
      <c r="BA33" s="182"/>
      <c r="BB33" s="182"/>
      <c r="BC33" s="207"/>
      <c r="BD33" s="200"/>
      <c r="BE33" s="200"/>
      <c r="BF33" s="200"/>
      <c r="BG33" s="200"/>
      <c r="BH33" s="182"/>
      <c r="BI33" s="182"/>
      <c r="BJ33" s="182"/>
      <c r="BK33" s="182"/>
      <c r="BL33" s="182"/>
      <c r="BM33" s="182"/>
      <c r="BN33" s="182"/>
      <c r="BO33" s="182"/>
      <c r="BP33" s="207"/>
      <c r="BQ33" s="200"/>
      <c r="BR33" s="200"/>
      <c r="BS33" s="200"/>
      <c r="BT33" s="200"/>
      <c r="BU33" s="182"/>
      <c r="BV33" s="182"/>
      <c r="BW33" s="182"/>
      <c r="BX33" s="182"/>
      <c r="BY33" s="182"/>
      <c r="BZ33" s="182"/>
      <c r="CA33" s="182"/>
      <c r="CB33" s="182"/>
      <c r="CC33" s="207"/>
      <c r="CE33" s="200"/>
      <c r="CF33" s="200"/>
      <c r="CG33" s="200"/>
      <c r="CH33" s="200"/>
      <c r="CI33" s="200"/>
      <c r="CJ33" s="200"/>
      <c r="CK33" s="200"/>
      <c r="CL33" s="200"/>
      <c r="CM33" s="200"/>
      <c r="CN33" s="200"/>
      <c r="CO33" s="200"/>
      <c r="CP33" s="200"/>
      <c r="CQ33" s="200"/>
      <c r="CR33" s="200"/>
      <c r="CS33" s="200"/>
      <c r="CT33" s="200"/>
      <c r="CU33" s="200"/>
      <c r="CV33" s="200"/>
      <c r="CW33" s="200"/>
      <c r="CX33" s="200"/>
      <c r="CY33" s="200"/>
      <c r="CZ33" s="200"/>
      <c r="DA33" s="200"/>
      <c r="DB33" s="200"/>
      <c r="DC33" s="200"/>
      <c r="DD33" s="200"/>
      <c r="DE33" s="200"/>
      <c r="DF33" s="200"/>
      <c r="DG33" s="200"/>
      <c r="DH33" s="200"/>
      <c r="DI33" s="200"/>
      <c r="DJ33" s="200"/>
      <c r="DK33" s="200"/>
      <c r="DL33" s="200"/>
      <c r="DM33" s="200"/>
      <c r="DN33" s="200"/>
      <c r="DO33" s="200"/>
      <c r="DP33" s="200"/>
      <c r="DQ33" s="200"/>
      <c r="DR33" s="200"/>
      <c r="DS33" s="200"/>
      <c r="DT33" s="200"/>
      <c r="DU33" s="200"/>
      <c r="DV33" s="200"/>
      <c r="DW33" s="200"/>
      <c r="DX33" s="200"/>
      <c r="DY33" s="200"/>
      <c r="DZ33" s="200"/>
      <c r="EA33" s="200"/>
      <c r="EB33" s="200"/>
      <c r="EC33" s="200"/>
      <c r="ED33" s="200"/>
      <c r="EE33" s="200"/>
      <c r="EF33" s="200"/>
      <c r="EG33" s="200"/>
      <c r="EH33" s="200"/>
      <c r="EI33" s="200"/>
      <c r="EJ33" s="200"/>
      <c r="EK33" s="200"/>
      <c r="EL33" s="200"/>
      <c r="EM33" s="200"/>
      <c r="EN33" s="200"/>
      <c r="EO33" s="200"/>
      <c r="EP33" s="200"/>
      <c r="EQ33" s="200"/>
      <c r="ER33" s="200"/>
      <c r="ES33" s="200"/>
      <c r="ET33" s="200"/>
      <c r="EU33" s="200"/>
      <c r="EV33" s="200"/>
      <c r="EW33" s="200"/>
      <c r="EX33" s="200"/>
      <c r="EY33" s="200"/>
      <c r="EZ33" s="200"/>
      <c r="FA33" s="200"/>
      <c r="FB33" s="200"/>
      <c r="FC33" s="200"/>
      <c r="FD33" s="200"/>
      <c r="FE33" s="207"/>
    </row>
    <row r="34" spans="2:161" s="566" customFormat="1" ht="15" customHeight="1" x14ac:dyDescent="0.2">
      <c r="C34" s="209" t="s">
        <v>675</v>
      </c>
      <c r="D34" s="190">
        <f>+SUM(D35:D38)</f>
        <v>0</v>
      </c>
      <c r="E34" s="190">
        <f ca="1">+SUM(E35:E38)</f>
        <v>0</v>
      </c>
      <c r="F34" s="190">
        <f ca="1">+SUM(F35:F38)</f>
        <v>0</v>
      </c>
      <c r="G34" s="190">
        <f ca="1">+SUM(G35:G38)</f>
        <v>0</v>
      </c>
      <c r="H34" s="190">
        <f t="shared" ref="H34:O34" ca="1" si="75">+SUM(H35:H38)</f>
        <v>0</v>
      </c>
      <c r="I34" s="190">
        <f t="shared" ca="1" si="75"/>
        <v>0</v>
      </c>
      <c r="J34" s="190">
        <f t="shared" ca="1" si="75"/>
        <v>0</v>
      </c>
      <c r="K34" s="190">
        <f t="shared" ca="1" si="75"/>
        <v>0</v>
      </c>
      <c r="L34" s="190">
        <f t="shared" ca="1" si="75"/>
        <v>0</v>
      </c>
      <c r="M34" s="190">
        <f t="shared" ca="1" si="75"/>
        <v>0</v>
      </c>
      <c r="N34" s="190">
        <f t="shared" ca="1" si="75"/>
        <v>0</v>
      </c>
      <c r="O34" s="190">
        <f t="shared" ca="1" si="75"/>
        <v>0</v>
      </c>
      <c r="P34" s="190">
        <f t="shared" ca="1" si="50"/>
        <v>0</v>
      </c>
      <c r="Q34" s="190">
        <f ca="1">+SUM(Q35:Q38)</f>
        <v>0</v>
      </c>
      <c r="R34" s="190">
        <f ca="1">+SUM(R35:R38)</f>
        <v>0</v>
      </c>
      <c r="S34" s="190">
        <f ca="1">+SUM(S35:S38)</f>
        <v>0</v>
      </c>
      <c r="T34" s="190">
        <f ca="1">+SUM(T35:T38)</f>
        <v>0</v>
      </c>
      <c r="U34" s="190">
        <f t="shared" ref="U34:AB34" ca="1" si="76">+SUM(U35:U38)</f>
        <v>0</v>
      </c>
      <c r="V34" s="190">
        <f t="shared" ca="1" si="76"/>
        <v>0</v>
      </c>
      <c r="W34" s="190">
        <f t="shared" ca="1" si="76"/>
        <v>0</v>
      </c>
      <c r="X34" s="190">
        <f t="shared" ca="1" si="76"/>
        <v>0</v>
      </c>
      <c r="Y34" s="190">
        <f t="shared" ca="1" si="76"/>
        <v>0</v>
      </c>
      <c r="Z34" s="190">
        <f t="shared" ca="1" si="76"/>
        <v>0</v>
      </c>
      <c r="AA34" s="190">
        <f t="shared" ca="1" si="76"/>
        <v>0</v>
      </c>
      <c r="AB34" s="190">
        <f t="shared" ca="1" si="76"/>
        <v>0</v>
      </c>
      <c r="AC34" s="190">
        <f ca="1">SUM(Q34:AB34)</f>
        <v>0</v>
      </c>
      <c r="AD34" s="190">
        <f ca="1">+SUM(AD35:AD38)</f>
        <v>0</v>
      </c>
      <c r="AE34" s="190">
        <f ca="1">+SUM(AE35:AE38)</f>
        <v>0</v>
      </c>
      <c r="AF34" s="190">
        <f ca="1">+SUM(AF35:AF38)</f>
        <v>0</v>
      </c>
      <c r="AG34" s="190">
        <f ca="1">+SUM(AG35:AG38)</f>
        <v>0</v>
      </c>
      <c r="AH34" s="190">
        <f t="shared" ref="AH34:AO34" ca="1" si="77">+SUM(AH35:AH38)</f>
        <v>0</v>
      </c>
      <c r="AI34" s="190">
        <f t="shared" ca="1" si="77"/>
        <v>0</v>
      </c>
      <c r="AJ34" s="190">
        <f t="shared" ca="1" si="77"/>
        <v>0</v>
      </c>
      <c r="AK34" s="190">
        <f t="shared" ca="1" si="77"/>
        <v>0</v>
      </c>
      <c r="AL34" s="190">
        <f t="shared" ca="1" si="77"/>
        <v>0</v>
      </c>
      <c r="AM34" s="190">
        <f t="shared" ca="1" si="77"/>
        <v>0</v>
      </c>
      <c r="AN34" s="190">
        <f t="shared" ca="1" si="77"/>
        <v>0</v>
      </c>
      <c r="AO34" s="190">
        <f t="shared" ca="1" si="77"/>
        <v>0</v>
      </c>
      <c r="AP34" s="190">
        <f ca="1">SUM(AD34:AO34)</f>
        <v>0</v>
      </c>
      <c r="AQ34" s="190">
        <f ca="1">+SUM(AQ35:AQ38)</f>
        <v>0</v>
      </c>
      <c r="AR34" s="190">
        <f ca="1">+SUM(AR35:AR38)</f>
        <v>0</v>
      </c>
      <c r="AS34" s="190">
        <f ca="1">+SUM(AS35:AS38)</f>
        <v>0</v>
      </c>
      <c r="AT34" s="190">
        <f ca="1">+SUM(AT35:AT38)</f>
        <v>0</v>
      </c>
      <c r="AU34" s="190">
        <f t="shared" ref="AU34:BB34" ca="1" si="78">+SUM(AU35:AU38)</f>
        <v>0</v>
      </c>
      <c r="AV34" s="190">
        <f t="shared" ca="1" si="78"/>
        <v>0</v>
      </c>
      <c r="AW34" s="190">
        <f t="shared" ca="1" si="78"/>
        <v>0</v>
      </c>
      <c r="AX34" s="190">
        <f t="shared" ca="1" si="78"/>
        <v>0</v>
      </c>
      <c r="AY34" s="190">
        <f t="shared" ca="1" si="78"/>
        <v>0</v>
      </c>
      <c r="AZ34" s="190">
        <f t="shared" ca="1" si="78"/>
        <v>0</v>
      </c>
      <c r="BA34" s="190">
        <f t="shared" ca="1" si="78"/>
        <v>0</v>
      </c>
      <c r="BB34" s="190">
        <f t="shared" ca="1" si="78"/>
        <v>0</v>
      </c>
      <c r="BC34" s="190">
        <f ca="1">SUM(AQ34:BB34)</f>
        <v>0</v>
      </c>
      <c r="BD34" s="190">
        <f ca="1">+SUM(BD35:BD38)</f>
        <v>0</v>
      </c>
      <c r="BE34" s="190">
        <f ca="1">+SUM(BE35:BE38)</f>
        <v>0</v>
      </c>
      <c r="BF34" s="190">
        <f ca="1">+SUM(BF35:BF38)</f>
        <v>0</v>
      </c>
      <c r="BG34" s="190">
        <f ca="1">+SUM(BG35:BG38)</f>
        <v>0</v>
      </c>
      <c r="BH34" s="190">
        <f t="shared" ref="BH34:BO34" ca="1" si="79">+SUM(BH35:BH38)</f>
        <v>0</v>
      </c>
      <c r="BI34" s="190">
        <f t="shared" ca="1" si="79"/>
        <v>0</v>
      </c>
      <c r="BJ34" s="190">
        <f t="shared" ca="1" si="79"/>
        <v>0</v>
      </c>
      <c r="BK34" s="190">
        <f t="shared" ca="1" si="79"/>
        <v>0</v>
      </c>
      <c r="BL34" s="190">
        <f t="shared" ca="1" si="79"/>
        <v>0</v>
      </c>
      <c r="BM34" s="190">
        <f t="shared" ca="1" si="79"/>
        <v>0</v>
      </c>
      <c r="BN34" s="190">
        <f t="shared" ca="1" si="79"/>
        <v>0</v>
      </c>
      <c r="BO34" s="190">
        <f t="shared" ca="1" si="79"/>
        <v>0</v>
      </c>
      <c r="BP34" s="190">
        <f ca="1">SUM(BD34:BO34)</f>
        <v>0</v>
      </c>
      <c r="BQ34" s="190">
        <f ca="1">+SUM(BQ35:BQ38)</f>
        <v>0</v>
      </c>
      <c r="BR34" s="190">
        <f ca="1">+SUM(BR35:BR38)</f>
        <v>0</v>
      </c>
      <c r="BS34" s="190">
        <f ca="1">+SUM(BS35:BS38)</f>
        <v>0</v>
      </c>
      <c r="BT34" s="190">
        <f ca="1">+SUM(BT35:BT38)</f>
        <v>0</v>
      </c>
      <c r="BU34" s="190">
        <f t="shared" ref="BU34:CB34" ca="1" si="80">+SUM(BU35:BU38)</f>
        <v>0</v>
      </c>
      <c r="BV34" s="190">
        <f t="shared" ca="1" si="80"/>
        <v>0</v>
      </c>
      <c r="BW34" s="190">
        <f t="shared" ca="1" si="80"/>
        <v>0</v>
      </c>
      <c r="BX34" s="190">
        <f t="shared" ca="1" si="80"/>
        <v>0</v>
      </c>
      <c r="BY34" s="190">
        <f t="shared" ca="1" si="80"/>
        <v>0</v>
      </c>
      <c r="BZ34" s="190">
        <f t="shared" ca="1" si="80"/>
        <v>0</v>
      </c>
      <c r="CA34" s="190">
        <f t="shared" ca="1" si="80"/>
        <v>0</v>
      </c>
      <c r="CB34" s="190">
        <f t="shared" ca="1" si="80"/>
        <v>0</v>
      </c>
      <c r="CC34" s="190">
        <f ca="1">SUM(BQ34:CB34)</f>
        <v>0</v>
      </c>
      <c r="CE34" s="190" t="str">
        <f t="shared" ref="CE34:CN37" si="81">IF(ISNA(INDEX($B$1:$CC$50,ROW(A34),MATCH(CE$7,$B$7:$CC$7,0))),"",INDEX($B$1:$CC$50,ROW(A34),MATCH(CE$7,$B$7:$CC$7,0)))</f>
        <v/>
      </c>
      <c r="CF34" s="190" t="str">
        <f t="shared" si="81"/>
        <v/>
      </c>
      <c r="CG34" s="190" t="str">
        <f t="shared" si="81"/>
        <v/>
      </c>
      <c r="CH34" s="190" t="str">
        <f t="shared" si="81"/>
        <v/>
      </c>
      <c r="CI34" s="190" t="str">
        <f t="shared" si="81"/>
        <v/>
      </c>
      <c r="CJ34" s="190" t="str">
        <f t="shared" si="81"/>
        <v/>
      </c>
      <c r="CK34" s="190" t="str">
        <f t="shared" si="81"/>
        <v/>
      </c>
      <c r="CL34" s="190" t="str">
        <f t="shared" si="81"/>
        <v/>
      </c>
      <c r="CM34" s="190" t="str">
        <f t="shared" si="81"/>
        <v/>
      </c>
      <c r="CN34" s="190" t="str">
        <f t="shared" si="81"/>
        <v/>
      </c>
      <c r="CO34" s="190" t="str">
        <f t="shared" ref="CO34:CX37" si="82">IF(ISNA(INDEX($B$1:$CC$50,ROW(K34),MATCH(CO$7,$B$7:$CC$7,0))),"",INDEX($B$1:$CC$50,ROW(K34),MATCH(CO$7,$B$7:$CC$7,0)))</f>
        <v/>
      </c>
      <c r="CP34" s="190" t="str">
        <f t="shared" si="82"/>
        <v/>
      </c>
      <c r="CQ34" s="190">
        <f t="shared" ca="1" si="82"/>
        <v>0</v>
      </c>
      <c r="CR34" s="190">
        <f t="shared" ca="1" si="82"/>
        <v>0</v>
      </c>
      <c r="CS34" s="190">
        <f t="shared" ca="1" si="82"/>
        <v>0</v>
      </c>
      <c r="CT34" s="190">
        <f t="shared" ca="1" si="82"/>
        <v>0</v>
      </c>
      <c r="CU34" s="190">
        <f t="shared" ca="1" si="82"/>
        <v>0</v>
      </c>
      <c r="CV34" s="190">
        <f t="shared" ca="1" si="82"/>
        <v>0</v>
      </c>
      <c r="CW34" s="190">
        <f t="shared" ca="1" si="82"/>
        <v>0</v>
      </c>
      <c r="CX34" s="190">
        <f t="shared" ca="1" si="82"/>
        <v>0</v>
      </c>
      <c r="CY34" s="190">
        <f t="shared" ref="CY34:DB37" ca="1" si="83">IF(ISNA(INDEX($B$1:$CC$50,ROW(U34),MATCH(CY$7,$B$7:$CC$7,0))),"",INDEX($B$1:$CC$50,ROW(U34),MATCH(CY$7,$B$7:$CC$7,0)))</f>
        <v>0</v>
      </c>
      <c r="CZ34" s="190">
        <f t="shared" ca="1" si="83"/>
        <v>0</v>
      </c>
      <c r="DA34" s="190">
        <f t="shared" ca="1" si="83"/>
        <v>0</v>
      </c>
      <c r="DB34" s="190">
        <f t="shared" ca="1" si="83"/>
        <v>0</v>
      </c>
      <c r="DC34" s="190">
        <f>SUM(CE34:CP34)</f>
        <v>0</v>
      </c>
      <c r="DD34" s="190">
        <f ca="1">SUM(CQ34:DB34)</f>
        <v>0</v>
      </c>
      <c r="DE34" s="190">
        <f ca="1">SUM(CE34:DB34)</f>
        <v>0</v>
      </c>
      <c r="DF34" s="190">
        <f t="shared" ref="DF34:DQ37" ca="1" si="84">IF(ISNA(INDEX($B$1:$CC$50,ROW(Y34),MATCH(DF$7,$B$7:$CC$7,0))),"",INDEX($B$1:$CC$50,ROW(Y34),MATCH(DF$7,$B$7:$CC$7,0)))</f>
        <v>0</v>
      </c>
      <c r="DG34" s="190">
        <f t="shared" ca="1" si="84"/>
        <v>0</v>
      </c>
      <c r="DH34" s="190">
        <f t="shared" ca="1" si="84"/>
        <v>0</v>
      </c>
      <c r="DI34" s="190">
        <f t="shared" ca="1" si="84"/>
        <v>0</v>
      </c>
      <c r="DJ34" s="190">
        <f t="shared" ca="1" si="84"/>
        <v>0</v>
      </c>
      <c r="DK34" s="190">
        <f t="shared" ca="1" si="84"/>
        <v>0</v>
      </c>
      <c r="DL34" s="190">
        <f t="shared" ca="1" si="84"/>
        <v>0</v>
      </c>
      <c r="DM34" s="190">
        <f t="shared" ca="1" si="84"/>
        <v>0</v>
      </c>
      <c r="DN34" s="190">
        <f t="shared" ca="1" si="84"/>
        <v>0</v>
      </c>
      <c r="DO34" s="190">
        <f t="shared" ca="1" si="84"/>
        <v>0</v>
      </c>
      <c r="DP34" s="190">
        <f t="shared" ca="1" si="84"/>
        <v>0</v>
      </c>
      <c r="DQ34" s="190">
        <f t="shared" ca="1" si="84"/>
        <v>0</v>
      </c>
      <c r="DR34" s="190">
        <f ca="1">SUM(DF34:DQ34)</f>
        <v>0</v>
      </c>
      <c r="DS34" s="190">
        <f t="shared" ref="DS34:ED37" ca="1" si="85">IF(ISNA(INDEX($B$1:$CC$50,ROW(AK34),MATCH(DS$7,$B$7:$CC$7,0))),"",INDEX($B$1:$CC$50,ROW(AK34),MATCH(DS$7,$B$7:$CC$7,0)))</f>
        <v>0</v>
      </c>
      <c r="DT34" s="190">
        <f t="shared" ca="1" si="85"/>
        <v>0</v>
      </c>
      <c r="DU34" s="190">
        <f t="shared" ca="1" si="85"/>
        <v>0</v>
      </c>
      <c r="DV34" s="190">
        <f t="shared" ca="1" si="85"/>
        <v>0</v>
      </c>
      <c r="DW34" s="190">
        <f t="shared" ca="1" si="85"/>
        <v>0</v>
      </c>
      <c r="DX34" s="190">
        <f t="shared" ca="1" si="85"/>
        <v>0</v>
      </c>
      <c r="DY34" s="190">
        <f t="shared" ca="1" si="85"/>
        <v>0</v>
      </c>
      <c r="DZ34" s="190">
        <f t="shared" ca="1" si="85"/>
        <v>0</v>
      </c>
      <c r="EA34" s="190">
        <f t="shared" ca="1" si="85"/>
        <v>0</v>
      </c>
      <c r="EB34" s="190">
        <f t="shared" ca="1" si="85"/>
        <v>0</v>
      </c>
      <c r="EC34" s="190">
        <f t="shared" ca="1" si="85"/>
        <v>0</v>
      </c>
      <c r="ED34" s="190">
        <f t="shared" ca="1" si="85"/>
        <v>0</v>
      </c>
      <c r="EE34" s="190">
        <f ca="1">SUM(DS34:ED34)</f>
        <v>0</v>
      </c>
      <c r="EF34" s="190">
        <f t="shared" ref="EF34:EQ37" ca="1" si="86">IF(ISNA(INDEX($B$1:$CC$50,ROW(AW34),MATCH(EF$7,$B$7:$CC$7,0))),"",INDEX($B$1:$CC$50,ROW(AW34),MATCH(EF$7,$B$7:$CC$7,0)))</f>
        <v>0</v>
      </c>
      <c r="EG34" s="190">
        <f t="shared" ca="1" si="86"/>
        <v>0</v>
      </c>
      <c r="EH34" s="190">
        <f t="shared" ca="1" si="86"/>
        <v>0</v>
      </c>
      <c r="EI34" s="190">
        <f t="shared" ca="1" si="86"/>
        <v>0</v>
      </c>
      <c r="EJ34" s="190">
        <f t="shared" ca="1" si="86"/>
        <v>0</v>
      </c>
      <c r="EK34" s="190">
        <f t="shared" ca="1" si="86"/>
        <v>0</v>
      </c>
      <c r="EL34" s="190">
        <f t="shared" ca="1" si="86"/>
        <v>0</v>
      </c>
      <c r="EM34" s="190">
        <f t="shared" ca="1" si="86"/>
        <v>0</v>
      </c>
      <c r="EN34" s="190">
        <f t="shared" ca="1" si="86"/>
        <v>0</v>
      </c>
      <c r="EO34" s="190">
        <f t="shared" ca="1" si="86"/>
        <v>0</v>
      </c>
      <c r="EP34" s="190">
        <f t="shared" ca="1" si="86"/>
        <v>0</v>
      </c>
      <c r="EQ34" s="190">
        <f t="shared" ca="1" si="86"/>
        <v>0</v>
      </c>
      <c r="ER34" s="190">
        <f ca="1">SUM(EF34:EQ34)</f>
        <v>0</v>
      </c>
      <c r="ES34" s="190">
        <f t="shared" ref="ES34:FD37" ca="1" si="87">IF(ISNA(INDEX($B$1:$CC$50,ROW(BI34),MATCH(ES$7,$B$7:$CC$7,0))),"",INDEX($B$1:$CC$50,ROW(BI34),MATCH(ES$7,$B$7:$CC$7,0)))</f>
        <v>0</v>
      </c>
      <c r="ET34" s="190">
        <f t="shared" ca="1" si="87"/>
        <v>0</v>
      </c>
      <c r="EU34" s="190">
        <f t="shared" ca="1" si="87"/>
        <v>0</v>
      </c>
      <c r="EV34" s="190">
        <f t="shared" ca="1" si="87"/>
        <v>0</v>
      </c>
      <c r="EW34" s="190">
        <f t="shared" ca="1" si="87"/>
        <v>0</v>
      </c>
      <c r="EX34" s="190">
        <f t="shared" ca="1" si="87"/>
        <v>0</v>
      </c>
      <c r="EY34" s="190">
        <f t="shared" ca="1" si="87"/>
        <v>0</v>
      </c>
      <c r="EZ34" s="190">
        <f t="shared" ca="1" si="87"/>
        <v>0</v>
      </c>
      <c r="FA34" s="190">
        <f t="shared" ca="1" si="87"/>
        <v>0</v>
      </c>
      <c r="FB34" s="190">
        <f t="shared" ca="1" si="87"/>
        <v>0</v>
      </c>
      <c r="FC34" s="190">
        <f t="shared" ca="1" si="87"/>
        <v>0</v>
      </c>
      <c r="FD34" s="190">
        <f t="shared" ca="1" si="87"/>
        <v>0</v>
      </c>
      <c r="FE34" s="190">
        <f ca="1">SUM(ES34:FD34)</f>
        <v>0</v>
      </c>
    </row>
    <row r="35" spans="2:161" s="261" customFormat="1" ht="15" customHeight="1" x14ac:dyDescent="0.2">
      <c r="C35" s="210" t="str">
        <f>'8.1. Emprunts'!B12</f>
        <v xml:space="preserve">Emprunt 1 - </v>
      </c>
      <c r="D35" s="255">
        <f>-'8.1. Emprunts'!D22</f>
        <v>0</v>
      </c>
      <c r="E35" s="255">
        <f ca="1">-'8.1. Emprunts'!E22</f>
        <v>0</v>
      </c>
      <c r="F35" s="255">
        <f ca="1">-'8.1. Emprunts'!F22</f>
        <v>0</v>
      </c>
      <c r="G35" s="255">
        <f ca="1">-'8.1. Emprunts'!G22</f>
        <v>0</v>
      </c>
      <c r="H35" s="255">
        <f ca="1">-'8.1. Emprunts'!H22</f>
        <v>0</v>
      </c>
      <c r="I35" s="255">
        <f ca="1">-'8.1. Emprunts'!I22</f>
        <v>0</v>
      </c>
      <c r="J35" s="255">
        <f ca="1">-'8.1. Emprunts'!J22</f>
        <v>0</v>
      </c>
      <c r="K35" s="255">
        <f ca="1">-'8.1. Emprunts'!K22</f>
        <v>0</v>
      </c>
      <c r="L35" s="255">
        <f ca="1">-'8.1. Emprunts'!L22</f>
        <v>0</v>
      </c>
      <c r="M35" s="255">
        <f ca="1">-'8.1. Emprunts'!M22</f>
        <v>0</v>
      </c>
      <c r="N35" s="255">
        <f ca="1">-'8.1. Emprunts'!N22</f>
        <v>0</v>
      </c>
      <c r="O35" s="255">
        <f ca="1">-'8.1. Emprunts'!O22</f>
        <v>0</v>
      </c>
      <c r="P35" s="251">
        <f t="shared" ca="1" si="50"/>
        <v>0</v>
      </c>
      <c r="Q35" s="255">
        <f ca="1">-'8.1. Emprunts'!Q22</f>
        <v>0</v>
      </c>
      <c r="R35" s="255">
        <f ca="1">-'8.1. Emprunts'!R22</f>
        <v>0</v>
      </c>
      <c r="S35" s="255">
        <f ca="1">-'8.1. Emprunts'!S22</f>
        <v>0</v>
      </c>
      <c r="T35" s="255">
        <f ca="1">-'8.1. Emprunts'!T22</f>
        <v>0</v>
      </c>
      <c r="U35" s="255">
        <f ca="1">-'8.1. Emprunts'!U22</f>
        <v>0</v>
      </c>
      <c r="V35" s="255">
        <f ca="1">-'8.1. Emprunts'!V22</f>
        <v>0</v>
      </c>
      <c r="W35" s="255">
        <f ca="1">-'8.1. Emprunts'!W22</f>
        <v>0</v>
      </c>
      <c r="X35" s="255">
        <f ca="1">-'8.1. Emprunts'!X22</f>
        <v>0</v>
      </c>
      <c r="Y35" s="255">
        <f ca="1">-'8.1. Emprunts'!Y22</f>
        <v>0</v>
      </c>
      <c r="Z35" s="255">
        <f ca="1">-'8.1. Emprunts'!Z22</f>
        <v>0</v>
      </c>
      <c r="AA35" s="255">
        <f ca="1">-'8.1. Emprunts'!AA22</f>
        <v>0</v>
      </c>
      <c r="AB35" s="255">
        <f ca="1">-'8.1. Emprunts'!AB22</f>
        <v>0</v>
      </c>
      <c r="AC35" s="251">
        <f ca="1">SUM(Q35:AB35)</f>
        <v>0</v>
      </c>
      <c r="AD35" s="255">
        <f ca="1">-'8.1. Emprunts'!AD22</f>
        <v>0</v>
      </c>
      <c r="AE35" s="255">
        <f ca="1">-'8.1. Emprunts'!AE22</f>
        <v>0</v>
      </c>
      <c r="AF35" s="255">
        <f ca="1">-'8.1. Emprunts'!AF22</f>
        <v>0</v>
      </c>
      <c r="AG35" s="255">
        <f ca="1">-'8.1. Emprunts'!AG22</f>
        <v>0</v>
      </c>
      <c r="AH35" s="255">
        <f ca="1">-'8.1. Emprunts'!AH22</f>
        <v>0</v>
      </c>
      <c r="AI35" s="255">
        <f ca="1">-'8.1. Emprunts'!AI22</f>
        <v>0</v>
      </c>
      <c r="AJ35" s="255">
        <f ca="1">-'8.1. Emprunts'!AJ22</f>
        <v>0</v>
      </c>
      <c r="AK35" s="255">
        <f ca="1">-'8.1. Emprunts'!AK22</f>
        <v>0</v>
      </c>
      <c r="AL35" s="255">
        <f ca="1">-'8.1. Emprunts'!AL22</f>
        <v>0</v>
      </c>
      <c r="AM35" s="255">
        <f ca="1">-'8.1. Emprunts'!AM22</f>
        <v>0</v>
      </c>
      <c r="AN35" s="255">
        <f ca="1">-'8.1. Emprunts'!AN22</f>
        <v>0</v>
      </c>
      <c r="AO35" s="255">
        <f ca="1">-'8.1. Emprunts'!AO22</f>
        <v>0</v>
      </c>
      <c r="AP35" s="251">
        <f ca="1">SUM(AD35:AO35)</f>
        <v>0</v>
      </c>
      <c r="AQ35" s="255">
        <f ca="1">-'8.1. Emprunts'!AQ22</f>
        <v>0</v>
      </c>
      <c r="AR35" s="255">
        <f ca="1">-'8.1. Emprunts'!AR22</f>
        <v>0</v>
      </c>
      <c r="AS35" s="255">
        <f ca="1">-'8.1. Emprunts'!AS22</f>
        <v>0</v>
      </c>
      <c r="AT35" s="255">
        <f ca="1">-'8.1. Emprunts'!AT22</f>
        <v>0</v>
      </c>
      <c r="AU35" s="255">
        <f ca="1">-'8.1. Emprunts'!AU22</f>
        <v>0</v>
      </c>
      <c r="AV35" s="255">
        <f ca="1">-'8.1. Emprunts'!AV22</f>
        <v>0</v>
      </c>
      <c r="AW35" s="255">
        <f ca="1">-'8.1. Emprunts'!AW22</f>
        <v>0</v>
      </c>
      <c r="AX35" s="255">
        <f ca="1">-'8.1. Emprunts'!AX22</f>
        <v>0</v>
      </c>
      <c r="AY35" s="255">
        <f ca="1">-'8.1. Emprunts'!AY22</f>
        <v>0</v>
      </c>
      <c r="AZ35" s="255">
        <f ca="1">-'8.1. Emprunts'!AZ22</f>
        <v>0</v>
      </c>
      <c r="BA35" s="255">
        <f ca="1">-'8.1. Emprunts'!BA22</f>
        <v>0</v>
      </c>
      <c r="BB35" s="255">
        <f ca="1">-'8.1. Emprunts'!BB22</f>
        <v>0</v>
      </c>
      <c r="BC35" s="251">
        <f ca="1">SUM(AQ35:BB35)</f>
        <v>0</v>
      </c>
      <c r="BD35" s="255">
        <f ca="1">-'8.1. Emprunts'!BD22</f>
        <v>0</v>
      </c>
      <c r="BE35" s="255">
        <f ca="1">-'8.1. Emprunts'!BE22</f>
        <v>0</v>
      </c>
      <c r="BF35" s="255">
        <f ca="1">-'8.1. Emprunts'!BF22</f>
        <v>0</v>
      </c>
      <c r="BG35" s="255">
        <f ca="1">-'8.1. Emprunts'!BG22</f>
        <v>0</v>
      </c>
      <c r="BH35" s="255">
        <f ca="1">-'8.1. Emprunts'!BH22</f>
        <v>0</v>
      </c>
      <c r="BI35" s="255">
        <f ca="1">-'8.1. Emprunts'!BI22</f>
        <v>0</v>
      </c>
      <c r="BJ35" s="255">
        <f ca="1">-'8.1. Emprunts'!BJ22</f>
        <v>0</v>
      </c>
      <c r="BK35" s="255">
        <f ca="1">-'8.1. Emprunts'!BK22</f>
        <v>0</v>
      </c>
      <c r="BL35" s="255">
        <f ca="1">-'8.1. Emprunts'!BL22</f>
        <v>0</v>
      </c>
      <c r="BM35" s="255">
        <f ca="1">-'8.1. Emprunts'!BM22</f>
        <v>0</v>
      </c>
      <c r="BN35" s="255">
        <f ca="1">-'8.1. Emprunts'!BN22</f>
        <v>0</v>
      </c>
      <c r="BO35" s="255">
        <f ca="1">-'8.1. Emprunts'!BO22</f>
        <v>0</v>
      </c>
      <c r="BP35" s="251">
        <f ca="1">SUM(BD35:BO35)</f>
        <v>0</v>
      </c>
      <c r="BQ35" s="255">
        <f ca="1">-'8.1. Emprunts'!BQ22</f>
        <v>0</v>
      </c>
      <c r="BR35" s="255">
        <f ca="1">-'8.1. Emprunts'!BR22</f>
        <v>0</v>
      </c>
      <c r="BS35" s="255">
        <f ca="1">-'8.1. Emprunts'!BS22</f>
        <v>0</v>
      </c>
      <c r="BT35" s="255">
        <f ca="1">-'8.1. Emprunts'!BT22</f>
        <v>0</v>
      </c>
      <c r="BU35" s="255">
        <f ca="1">-'8.1. Emprunts'!BU22</f>
        <v>0</v>
      </c>
      <c r="BV35" s="255">
        <f ca="1">-'8.1. Emprunts'!BV22</f>
        <v>0</v>
      </c>
      <c r="BW35" s="255">
        <f ca="1">-'8.1. Emprunts'!BW22</f>
        <v>0</v>
      </c>
      <c r="BX35" s="255">
        <f ca="1">-'8.1. Emprunts'!BX22</f>
        <v>0</v>
      </c>
      <c r="BY35" s="255">
        <f ca="1">-'8.1. Emprunts'!BY22</f>
        <v>0</v>
      </c>
      <c r="BZ35" s="255">
        <f ca="1">-'8.1. Emprunts'!BZ22</f>
        <v>0</v>
      </c>
      <c r="CA35" s="255">
        <f ca="1">-'8.1. Emprunts'!CA22</f>
        <v>0</v>
      </c>
      <c r="CB35" s="255">
        <f ca="1">-'8.1. Emprunts'!CB22</f>
        <v>0</v>
      </c>
      <c r="CC35" s="251">
        <f ca="1">SUM(BQ35:CB35)</f>
        <v>0</v>
      </c>
      <c r="CE35" s="255" t="str">
        <f t="shared" si="81"/>
        <v/>
      </c>
      <c r="CF35" s="255" t="str">
        <f t="shared" si="81"/>
        <v/>
      </c>
      <c r="CG35" s="255" t="str">
        <f t="shared" si="81"/>
        <v/>
      </c>
      <c r="CH35" s="255" t="str">
        <f t="shared" si="81"/>
        <v/>
      </c>
      <c r="CI35" s="255" t="str">
        <f t="shared" si="81"/>
        <v/>
      </c>
      <c r="CJ35" s="255" t="str">
        <f t="shared" si="81"/>
        <v/>
      </c>
      <c r="CK35" s="255" t="str">
        <f t="shared" si="81"/>
        <v/>
      </c>
      <c r="CL35" s="255" t="str">
        <f t="shared" si="81"/>
        <v/>
      </c>
      <c r="CM35" s="255" t="str">
        <f t="shared" si="81"/>
        <v/>
      </c>
      <c r="CN35" s="255" t="str">
        <f t="shared" si="81"/>
        <v/>
      </c>
      <c r="CO35" s="255" t="str">
        <f t="shared" si="82"/>
        <v/>
      </c>
      <c r="CP35" s="255" t="str">
        <f t="shared" si="82"/>
        <v/>
      </c>
      <c r="CQ35" s="255">
        <f t="shared" ca="1" si="82"/>
        <v>0</v>
      </c>
      <c r="CR35" s="255">
        <f t="shared" ca="1" si="82"/>
        <v>0</v>
      </c>
      <c r="CS35" s="255">
        <f t="shared" ca="1" si="82"/>
        <v>0</v>
      </c>
      <c r="CT35" s="255">
        <f t="shared" ca="1" si="82"/>
        <v>0</v>
      </c>
      <c r="CU35" s="255">
        <f t="shared" ca="1" si="82"/>
        <v>0</v>
      </c>
      <c r="CV35" s="255">
        <f t="shared" ca="1" si="82"/>
        <v>0</v>
      </c>
      <c r="CW35" s="255">
        <f t="shared" ca="1" si="82"/>
        <v>0</v>
      </c>
      <c r="CX35" s="255">
        <f t="shared" ca="1" si="82"/>
        <v>0</v>
      </c>
      <c r="CY35" s="255">
        <f t="shared" ca="1" si="83"/>
        <v>0</v>
      </c>
      <c r="CZ35" s="255">
        <f t="shared" ca="1" si="83"/>
        <v>0</v>
      </c>
      <c r="DA35" s="255">
        <f t="shared" ca="1" si="83"/>
        <v>0</v>
      </c>
      <c r="DB35" s="255">
        <f t="shared" ca="1" si="83"/>
        <v>0</v>
      </c>
      <c r="DC35" s="255">
        <f>SUM(CE35:CP35)</f>
        <v>0</v>
      </c>
      <c r="DD35" s="255">
        <f ca="1">SUM(CQ35:DB35)</f>
        <v>0</v>
      </c>
      <c r="DE35" s="255">
        <f ca="1">SUM(CE35:DB35)</f>
        <v>0</v>
      </c>
      <c r="DF35" s="255">
        <f t="shared" ca="1" si="84"/>
        <v>0</v>
      </c>
      <c r="DG35" s="255">
        <f t="shared" ca="1" si="84"/>
        <v>0</v>
      </c>
      <c r="DH35" s="255">
        <f t="shared" ca="1" si="84"/>
        <v>0</v>
      </c>
      <c r="DI35" s="255">
        <f t="shared" ca="1" si="84"/>
        <v>0</v>
      </c>
      <c r="DJ35" s="255">
        <f t="shared" ca="1" si="84"/>
        <v>0</v>
      </c>
      <c r="DK35" s="255">
        <f t="shared" ca="1" si="84"/>
        <v>0</v>
      </c>
      <c r="DL35" s="255">
        <f t="shared" ca="1" si="84"/>
        <v>0</v>
      </c>
      <c r="DM35" s="255">
        <f t="shared" ca="1" si="84"/>
        <v>0</v>
      </c>
      <c r="DN35" s="255">
        <f t="shared" ca="1" si="84"/>
        <v>0</v>
      </c>
      <c r="DO35" s="255">
        <f t="shared" ca="1" si="84"/>
        <v>0</v>
      </c>
      <c r="DP35" s="255">
        <f t="shared" ca="1" si="84"/>
        <v>0</v>
      </c>
      <c r="DQ35" s="255">
        <f t="shared" ca="1" si="84"/>
        <v>0</v>
      </c>
      <c r="DR35" s="255">
        <f ca="1">SUM(DF35:DQ35)</f>
        <v>0</v>
      </c>
      <c r="DS35" s="255">
        <f t="shared" ca="1" si="85"/>
        <v>0</v>
      </c>
      <c r="DT35" s="255">
        <f t="shared" ca="1" si="85"/>
        <v>0</v>
      </c>
      <c r="DU35" s="255">
        <f t="shared" ca="1" si="85"/>
        <v>0</v>
      </c>
      <c r="DV35" s="255">
        <f t="shared" ca="1" si="85"/>
        <v>0</v>
      </c>
      <c r="DW35" s="255">
        <f t="shared" ca="1" si="85"/>
        <v>0</v>
      </c>
      <c r="DX35" s="255">
        <f t="shared" ca="1" si="85"/>
        <v>0</v>
      </c>
      <c r="DY35" s="255">
        <f t="shared" ca="1" si="85"/>
        <v>0</v>
      </c>
      <c r="DZ35" s="255">
        <f t="shared" ca="1" si="85"/>
        <v>0</v>
      </c>
      <c r="EA35" s="255">
        <f t="shared" ca="1" si="85"/>
        <v>0</v>
      </c>
      <c r="EB35" s="255">
        <f t="shared" ca="1" si="85"/>
        <v>0</v>
      </c>
      <c r="EC35" s="255">
        <f t="shared" ca="1" si="85"/>
        <v>0</v>
      </c>
      <c r="ED35" s="255">
        <f t="shared" ca="1" si="85"/>
        <v>0</v>
      </c>
      <c r="EE35" s="255">
        <f ca="1">SUM(DS35:ED35)</f>
        <v>0</v>
      </c>
      <c r="EF35" s="255">
        <f t="shared" ca="1" si="86"/>
        <v>0</v>
      </c>
      <c r="EG35" s="255">
        <f t="shared" ca="1" si="86"/>
        <v>0</v>
      </c>
      <c r="EH35" s="255">
        <f t="shared" ca="1" si="86"/>
        <v>0</v>
      </c>
      <c r="EI35" s="255">
        <f t="shared" ca="1" si="86"/>
        <v>0</v>
      </c>
      <c r="EJ35" s="255">
        <f t="shared" ca="1" si="86"/>
        <v>0</v>
      </c>
      <c r="EK35" s="255">
        <f t="shared" ca="1" si="86"/>
        <v>0</v>
      </c>
      <c r="EL35" s="255">
        <f t="shared" ca="1" si="86"/>
        <v>0</v>
      </c>
      <c r="EM35" s="255">
        <f t="shared" ca="1" si="86"/>
        <v>0</v>
      </c>
      <c r="EN35" s="255">
        <f t="shared" ca="1" si="86"/>
        <v>0</v>
      </c>
      <c r="EO35" s="255">
        <f t="shared" ca="1" si="86"/>
        <v>0</v>
      </c>
      <c r="EP35" s="255">
        <f t="shared" ca="1" si="86"/>
        <v>0</v>
      </c>
      <c r="EQ35" s="255">
        <f t="shared" ca="1" si="86"/>
        <v>0</v>
      </c>
      <c r="ER35" s="255">
        <f ca="1">SUM(EF35:EQ35)</f>
        <v>0</v>
      </c>
      <c r="ES35" s="255">
        <f t="shared" ca="1" si="87"/>
        <v>0</v>
      </c>
      <c r="ET35" s="255">
        <f t="shared" ca="1" si="87"/>
        <v>0</v>
      </c>
      <c r="EU35" s="255">
        <f t="shared" ca="1" si="87"/>
        <v>0</v>
      </c>
      <c r="EV35" s="255">
        <f t="shared" ca="1" si="87"/>
        <v>0</v>
      </c>
      <c r="EW35" s="255">
        <f t="shared" ca="1" si="87"/>
        <v>0</v>
      </c>
      <c r="EX35" s="255">
        <f t="shared" ca="1" si="87"/>
        <v>0</v>
      </c>
      <c r="EY35" s="255">
        <f t="shared" ca="1" si="87"/>
        <v>0</v>
      </c>
      <c r="EZ35" s="255">
        <f t="shared" ca="1" si="87"/>
        <v>0</v>
      </c>
      <c r="FA35" s="255">
        <f t="shared" ca="1" si="87"/>
        <v>0</v>
      </c>
      <c r="FB35" s="255">
        <f t="shared" ca="1" si="87"/>
        <v>0</v>
      </c>
      <c r="FC35" s="255">
        <f t="shared" ca="1" si="87"/>
        <v>0</v>
      </c>
      <c r="FD35" s="255">
        <f t="shared" ca="1" si="87"/>
        <v>0</v>
      </c>
      <c r="FE35" s="251">
        <f ca="1">SUM(ES35:FD35)</f>
        <v>0</v>
      </c>
    </row>
    <row r="36" spans="2:161" s="261" customFormat="1" ht="15" customHeight="1" x14ac:dyDescent="0.2">
      <c r="C36" s="210" t="str">
        <f>'8.1. Emprunts'!B13</f>
        <v xml:space="preserve">Emprunt 2 - </v>
      </c>
      <c r="D36" s="255">
        <f>-'8.1. Emprunts'!D23</f>
        <v>0</v>
      </c>
      <c r="E36" s="255">
        <f ca="1">-'8.1. Emprunts'!E23</f>
        <v>0</v>
      </c>
      <c r="F36" s="255">
        <f ca="1">-'8.1. Emprunts'!F23</f>
        <v>0</v>
      </c>
      <c r="G36" s="255">
        <f ca="1">-'8.1. Emprunts'!G23</f>
        <v>0</v>
      </c>
      <c r="H36" s="255">
        <f ca="1">-'8.1. Emprunts'!H23</f>
        <v>0</v>
      </c>
      <c r="I36" s="255">
        <f ca="1">-'8.1. Emprunts'!I23</f>
        <v>0</v>
      </c>
      <c r="J36" s="255">
        <f ca="1">-'8.1. Emprunts'!J23</f>
        <v>0</v>
      </c>
      <c r="K36" s="255">
        <f ca="1">-'8.1. Emprunts'!K23</f>
        <v>0</v>
      </c>
      <c r="L36" s="255">
        <f ca="1">-'8.1. Emprunts'!L23</f>
        <v>0</v>
      </c>
      <c r="M36" s="255">
        <f ca="1">-'8.1. Emprunts'!M23</f>
        <v>0</v>
      </c>
      <c r="N36" s="255">
        <f ca="1">-'8.1. Emprunts'!N23</f>
        <v>0</v>
      </c>
      <c r="O36" s="255">
        <f ca="1">-'8.1. Emprunts'!O23</f>
        <v>0</v>
      </c>
      <c r="P36" s="251">
        <f t="shared" ca="1" si="50"/>
        <v>0</v>
      </c>
      <c r="Q36" s="255">
        <f ca="1">-'8.1. Emprunts'!Q23</f>
        <v>0</v>
      </c>
      <c r="R36" s="255">
        <f ca="1">-'8.1. Emprunts'!R23</f>
        <v>0</v>
      </c>
      <c r="S36" s="255">
        <f ca="1">-'8.1. Emprunts'!S23</f>
        <v>0</v>
      </c>
      <c r="T36" s="255">
        <f ca="1">-'8.1. Emprunts'!T23</f>
        <v>0</v>
      </c>
      <c r="U36" s="255">
        <f ca="1">-'8.1. Emprunts'!U23</f>
        <v>0</v>
      </c>
      <c r="V36" s="255">
        <f ca="1">-'8.1. Emprunts'!V23</f>
        <v>0</v>
      </c>
      <c r="W36" s="255">
        <f ca="1">-'8.1. Emprunts'!W23</f>
        <v>0</v>
      </c>
      <c r="X36" s="255">
        <f ca="1">-'8.1. Emprunts'!X23</f>
        <v>0</v>
      </c>
      <c r="Y36" s="255">
        <f ca="1">-'8.1. Emprunts'!Y23</f>
        <v>0</v>
      </c>
      <c r="Z36" s="255">
        <f ca="1">-'8.1. Emprunts'!Z23</f>
        <v>0</v>
      </c>
      <c r="AA36" s="255">
        <f ca="1">-'8.1. Emprunts'!AA23</f>
        <v>0</v>
      </c>
      <c r="AB36" s="255">
        <f ca="1">-'8.1. Emprunts'!AB23</f>
        <v>0</v>
      </c>
      <c r="AC36" s="251">
        <f ca="1">SUM(Q36:AB36)</f>
        <v>0</v>
      </c>
      <c r="AD36" s="255">
        <f ca="1">-'8.1. Emprunts'!AD23</f>
        <v>0</v>
      </c>
      <c r="AE36" s="255">
        <f ca="1">-'8.1. Emprunts'!AE23</f>
        <v>0</v>
      </c>
      <c r="AF36" s="255">
        <f ca="1">-'8.1. Emprunts'!AF23</f>
        <v>0</v>
      </c>
      <c r="AG36" s="255">
        <f ca="1">-'8.1. Emprunts'!AG23</f>
        <v>0</v>
      </c>
      <c r="AH36" s="255">
        <f ca="1">-'8.1. Emprunts'!AH23</f>
        <v>0</v>
      </c>
      <c r="AI36" s="255">
        <f ca="1">-'8.1. Emprunts'!AI23</f>
        <v>0</v>
      </c>
      <c r="AJ36" s="255">
        <f ca="1">-'8.1. Emprunts'!AJ23</f>
        <v>0</v>
      </c>
      <c r="AK36" s="255">
        <f ca="1">-'8.1. Emprunts'!AK23</f>
        <v>0</v>
      </c>
      <c r="AL36" s="255">
        <f ca="1">-'8.1. Emprunts'!AL23</f>
        <v>0</v>
      </c>
      <c r="AM36" s="255">
        <f ca="1">-'8.1. Emprunts'!AM23</f>
        <v>0</v>
      </c>
      <c r="AN36" s="255">
        <f ca="1">-'8.1. Emprunts'!AN23</f>
        <v>0</v>
      </c>
      <c r="AO36" s="255">
        <f ca="1">-'8.1. Emprunts'!AO23</f>
        <v>0</v>
      </c>
      <c r="AP36" s="251">
        <f ca="1">SUM(AD36:AO36)</f>
        <v>0</v>
      </c>
      <c r="AQ36" s="255">
        <f ca="1">-'8.1. Emprunts'!AQ23</f>
        <v>0</v>
      </c>
      <c r="AR36" s="255">
        <f ca="1">-'8.1. Emprunts'!AR23</f>
        <v>0</v>
      </c>
      <c r="AS36" s="255">
        <f ca="1">-'8.1. Emprunts'!AS23</f>
        <v>0</v>
      </c>
      <c r="AT36" s="255">
        <f ca="1">-'8.1. Emprunts'!AT23</f>
        <v>0</v>
      </c>
      <c r="AU36" s="255">
        <f ca="1">-'8.1. Emprunts'!AU23</f>
        <v>0</v>
      </c>
      <c r="AV36" s="255">
        <f ca="1">-'8.1. Emprunts'!AV23</f>
        <v>0</v>
      </c>
      <c r="AW36" s="255">
        <f ca="1">-'8.1. Emprunts'!AW23</f>
        <v>0</v>
      </c>
      <c r="AX36" s="255">
        <f ca="1">-'8.1. Emprunts'!AX23</f>
        <v>0</v>
      </c>
      <c r="AY36" s="255">
        <f ca="1">-'8.1. Emprunts'!AY23</f>
        <v>0</v>
      </c>
      <c r="AZ36" s="255">
        <f ca="1">-'8.1. Emprunts'!AZ23</f>
        <v>0</v>
      </c>
      <c r="BA36" s="255">
        <f ca="1">-'8.1. Emprunts'!BA23</f>
        <v>0</v>
      </c>
      <c r="BB36" s="255">
        <f ca="1">-'8.1. Emprunts'!BB23</f>
        <v>0</v>
      </c>
      <c r="BC36" s="251">
        <f ca="1">SUM(AQ36:BB36)</f>
        <v>0</v>
      </c>
      <c r="BD36" s="255">
        <f ca="1">-'8.1. Emprunts'!BD23</f>
        <v>0</v>
      </c>
      <c r="BE36" s="255">
        <f ca="1">-'8.1. Emprunts'!BE23</f>
        <v>0</v>
      </c>
      <c r="BF36" s="255">
        <f ca="1">-'8.1. Emprunts'!BF23</f>
        <v>0</v>
      </c>
      <c r="BG36" s="255">
        <f ca="1">-'8.1. Emprunts'!BG23</f>
        <v>0</v>
      </c>
      <c r="BH36" s="255">
        <f ca="1">-'8.1. Emprunts'!BH23</f>
        <v>0</v>
      </c>
      <c r="BI36" s="255">
        <f ca="1">-'8.1. Emprunts'!BI23</f>
        <v>0</v>
      </c>
      <c r="BJ36" s="255">
        <f ca="1">-'8.1. Emprunts'!BJ23</f>
        <v>0</v>
      </c>
      <c r="BK36" s="255">
        <f ca="1">-'8.1. Emprunts'!BK23</f>
        <v>0</v>
      </c>
      <c r="BL36" s="255">
        <f ca="1">-'8.1. Emprunts'!BL23</f>
        <v>0</v>
      </c>
      <c r="BM36" s="255">
        <f ca="1">-'8.1. Emprunts'!BM23</f>
        <v>0</v>
      </c>
      <c r="BN36" s="255">
        <f ca="1">-'8.1. Emprunts'!BN23</f>
        <v>0</v>
      </c>
      <c r="BO36" s="255">
        <f ca="1">-'8.1. Emprunts'!BO23</f>
        <v>0</v>
      </c>
      <c r="BP36" s="251">
        <f ca="1">SUM(BD36:BO36)</f>
        <v>0</v>
      </c>
      <c r="BQ36" s="255">
        <f ca="1">-'8.1. Emprunts'!BQ23</f>
        <v>0</v>
      </c>
      <c r="BR36" s="255">
        <f ca="1">-'8.1. Emprunts'!BR23</f>
        <v>0</v>
      </c>
      <c r="BS36" s="255">
        <f ca="1">-'8.1. Emprunts'!BS23</f>
        <v>0</v>
      </c>
      <c r="BT36" s="255">
        <f ca="1">-'8.1. Emprunts'!BT23</f>
        <v>0</v>
      </c>
      <c r="BU36" s="255">
        <f ca="1">-'8.1. Emprunts'!BU23</f>
        <v>0</v>
      </c>
      <c r="BV36" s="255">
        <f ca="1">-'8.1. Emprunts'!BV23</f>
        <v>0</v>
      </c>
      <c r="BW36" s="255">
        <f ca="1">-'8.1. Emprunts'!BW23</f>
        <v>0</v>
      </c>
      <c r="BX36" s="255">
        <f ca="1">-'8.1. Emprunts'!BX23</f>
        <v>0</v>
      </c>
      <c r="BY36" s="255">
        <f ca="1">-'8.1. Emprunts'!BY23</f>
        <v>0</v>
      </c>
      <c r="BZ36" s="255">
        <f ca="1">-'8.1. Emprunts'!BZ23</f>
        <v>0</v>
      </c>
      <c r="CA36" s="255">
        <f ca="1">-'8.1. Emprunts'!CA23</f>
        <v>0</v>
      </c>
      <c r="CB36" s="255">
        <f ca="1">-'8.1. Emprunts'!CB23</f>
        <v>0</v>
      </c>
      <c r="CC36" s="251">
        <f ca="1">SUM(BQ36:CB36)</f>
        <v>0</v>
      </c>
      <c r="CE36" s="255" t="str">
        <f t="shared" si="81"/>
        <v/>
      </c>
      <c r="CF36" s="255" t="str">
        <f t="shared" si="81"/>
        <v/>
      </c>
      <c r="CG36" s="255" t="str">
        <f t="shared" si="81"/>
        <v/>
      </c>
      <c r="CH36" s="255" t="str">
        <f t="shared" si="81"/>
        <v/>
      </c>
      <c r="CI36" s="255" t="str">
        <f t="shared" si="81"/>
        <v/>
      </c>
      <c r="CJ36" s="255" t="str">
        <f t="shared" si="81"/>
        <v/>
      </c>
      <c r="CK36" s="255" t="str">
        <f t="shared" si="81"/>
        <v/>
      </c>
      <c r="CL36" s="255" t="str">
        <f t="shared" si="81"/>
        <v/>
      </c>
      <c r="CM36" s="255" t="str">
        <f t="shared" si="81"/>
        <v/>
      </c>
      <c r="CN36" s="255" t="str">
        <f t="shared" si="81"/>
        <v/>
      </c>
      <c r="CO36" s="255" t="str">
        <f t="shared" si="82"/>
        <v/>
      </c>
      <c r="CP36" s="255" t="str">
        <f t="shared" si="82"/>
        <v/>
      </c>
      <c r="CQ36" s="255">
        <f t="shared" ca="1" si="82"/>
        <v>0</v>
      </c>
      <c r="CR36" s="255">
        <f t="shared" ca="1" si="82"/>
        <v>0</v>
      </c>
      <c r="CS36" s="255">
        <f t="shared" ca="1" si="82"/>
        <v>0</v>
      </c>
      <c r="CT36" s="255">
        <f t="shared" ca="1" si="82"/>
        <v>0</v>
      </c>
      <c r="CU36" s="255">
        <f t="shared" ca="1" si="82"/>
        <v>0</v>
      </c>
      <c r="CV36" s="255">
        <f t="shared" ca="1" si="82"/>
        <v>0</v>
      </c>
      <c r="CW36" s="255">
        <f t="shared" ca="1" si="82"/>
        <v>0</v>
      </c>
      <c r="CX36" s="255">
        <f t="shared" ca="1" si="82"/>
        <v>0</v>
      </c>
      <c r="CY36" s="255">
        <f t="shared" ca="1" si="83"/>
        <v>0</v>
      </c>
      <c r="CZ36" s="255">
        <f t="shared" ca="1" si="83"/>
        <v>0</v>
      </c>
      <c r="DA36" s="255">
        <f t="shared" ca="1" si="83"/>
        <v>0</v>
      </c>
      <c r="DB36" s="255">
        <f t="shared" ca="1" si="83"/>
        <v>0</v>
      </c>
      <c r="DC36" s="255">
        <f>SUM(CE36:CP36)</f>
        <v>0</v>
      </c>
      <c r="DD36" s="255">
        <f ca="1">SUM(CQ36:DB36)</f>
        <v>0</v>
      </c>
      <c r="DE36" s="255">
        <f ca="1">SUM(CE36:DB36)</f>
        <v>0</v>
      </c>
      <c r="DF36" s="255">
        <f t="shared" ca="1" si="84"/>
        <v>0</v>
      </c>
      <c r="DG36" s="255">
        <f t="shared" ca="1" si="84"/>
        <v>0</v>
      </c>
      <c r="DH36" s="255">
        <f t="shared" ca="1" si="84"/>
        <v>0</v>
      </c>
      <c r="DI36" s="255">
        <f t="shared" ca="1" si="84"/>
        <v>0</v>
      </c>
      <c r="DJ36" s="255">
        <f t="shared" ca="1" si="84"/>
        <v>0</v>
      </c>
      <c r="DK36" s="255">
        <f t="shared" ca="1" si="84"/>
        <v>0</v>
      </c>
      <c r="DL36" s="255">
        <f t="shared" ca="1" si="84"/>
        <v>0</v>
      </c>
      <c r="DM36" s="255">
        <f t="shared" ca="1" si="84"/>
        <v>0</v>
      </c>
      <c r="DN36" s="255">
        <f t="shared" ca="1" si="84"/>
        <v>0</v>
      </c>
      <c r="DO36" s="255">
        <f t="shared" ca="1" si="84"/>
        <v>0</v>
      </c>
      <c r="DP36" s="255">
        <f t="shared" ca="1" si="84"/>
        <v>0</v>
      </c>
      <c r="DQ36" s="255">
        <f t="shared" ca="1" si="84"/>
        <v>0</v>
      </c>
      <c r="DR36" s="255">
        <f ca="1">SUM(DF36:DQ36)</f>
        <v>0</v>
      </c>
      <c r="DS36" s="255">
        <f t="shared" ca="1" si="85"/>
        <v>0</v>
      </c>
      <c r="DT36" s="255">
        <f t="shared" ca="1" si="85"/>
        <v>0</v>
      </c>
      <c r="DU36" s="255">
        <f t="shared" ca="1" si="85"/>
        <v>0</v>
      </c>
      <c r="DV36" s="255">
        <f t="shared" ca="1" si="85"/>
        <v>0</v>
      </c>
      <c r="DW36" s="255">
        <f t="shared" ca="1" si="85"/>
        <v>0</v>
      </c>
      <c r="DX36" s="255">
        <f t="shared" ca="1" si="85"/>
        <v>0</v>
      </c>
      <c r="DY36" s="255">
        <f t="shared" ca="1" si="85"/>
        <v>0</v>
      </c>
      <c r="DZ36" s="255">
        <f t="shared" ca="1" si="85"/>
        <v>0</v>
      </c>
      <c r="EA36" s="255">
        <f t="shared" ca="1" si="85"/>
        <v>0</v>
      </c>
      <c r="EB36" s="255">
        <f t="shared" ca="1" si="85"/>
        <v>0</v>
      </c>
      <c r="EC36" s="255">
        <f t="shared" ca="1" si="85"/>
        <v>0</v>
      </c>
      <c r="ED36" s="255">
        <f t="shared" ca="1" si="85"/>
        <v>0</v>
      </c>
      <c r="EE36" s="255">
        <f ca="1">SUM(DS36:ED36)</f>
        <v>0</v>
      </c>
      <c r="EF36" s="255">
        <f t="shared" ca="1" si="86"/>
        <v>0</v>
      </c>
      <c r="EG36" s="255">
        <f t="shared" ca="1" si="86"/>
        <v>0</v>
      </c>
      <c r="EH36" s="255">
        <f t="shared" ca="1" si="86"/>
        <v>0</v>
      </c>
      <c r="EI36" s="255">
        <f t="shared" ca="1" si="86"/>
        <v>0</v>
      </c>
      <c r="EJ36" s="255">
        <f t="shared" ca="1" si="86"/>
        <v>0</v>
      </c>
      <c r="EK36" s="255">
        <f t="shared" ca="1" si="86"/>
        <v>0</v>
      </c>
      <c r="EL36" s="255">
        <f t="shared" ca="1" si="86"/>
        <v>0</v>
      </c>
      <c r="EM36" s="255">
        <f t="shared" ca="1" si="86"/>
        <v>0</v>
      </c>
      <c r="EN36" s="255">
        <f t="shared" ca="1" si="86"/>
        <v>0</v>
      </c>
      <c r="EO36" s="255">
        <f t="shared" ca="1" si="86"/>
        <v>0</v>
      </c>
      <c r="EP36" s="255">
        <f t="shared" ca="1" si="86"/>
        <v>0</v>
      </c>
      <c r="EQ36" s="255">
        <f t="shared" ca="1" si="86"/>
        <v>0</v>
      </c>
      <c r="ER36" s="255">
        <f ca="1">SUM(EF36:EQ36)</f>
        <v>0</v>
      </c>
      <c r="ES36" s="255">
        <f t="shared" ca="1" si="87"/>
        <v>0</v>
      </c>
      <c r="ET36" s="255">
        <f t="shared" ca="1" si="87"/>
        <v>0</v>
      </c>
      <c r="EU36" s="255">
        <f t="shared" ca="1" si="87"/>
        <v>0</v>
      </c>
      <c r="EV36" s="255">
        <f t="shared" ca="1" si="87"/>
        <v>0</v>
      </c>
      <c r="EW36" s="255">
        <f t="shared" ca="1" si="87"/>
        <v>0</v>
      </c>
      <c r="EX36" s="255">
        <f t="shared" ca="1" si="87"/>
        <v>0</v>
      </c>
      <c r="EY36" s="255">
        <f t="shared" ca="1" si="87"/>
        <v>0</v>
      </c>
      <c r="EZ36" s="255">
        <f t="shared" ca="1" si="87"/>
        <v>0</v>
      </c>
      <c r="FA36" s="255">
        <f t="shared" ca="1" si="87"/>
        <v>0</v>
      </c>
      <c r="FB36" s="255">
        <f t="shared" ca="1" si="87"/>
        <v>0</v>
      </c>
      <c r="FC36" s="255">
        <f t="shared" ca="1" si="87"/>
        <v>0</v>
      </c>
      <c r="FD36" s="255">
        <f t="shared" ca="1" si="87"/>
        <v>0</v>
      </c>
      <c r="FE36" s="251">
        <f ca="1">SUM(ES36:FD36)</f>
        <v>0</v>
      </c>
    </row>
    <row r="37" spans="2:161" s="261" customFormat="1" ht="15" customHeight="1" x14ac:dyDescent="0.2">
      <c r="C37" s="210" t="str">
        <f>'8.1. Emprunts'!B14</f>
        <v xml:space="preserve">Emprunt 3 - </v>
      </c>
      <c r="D37" s="255">
        <f>-'8.1. Emprunts'!D24</f>
        <v>0</v>
      </c>
      <c r="E37" s="255">
        <f ca="1">-'8.1. Emprunts'!E24</f>
        <v>0</v>
      </c>
      <c r="F37" s="255">
        <f ca="1">-'8.1. Emprunts'!F24</f>
        <v>0</v>
      </c>
      <c r="G37" s="255">
        <f ca="1">-'8.1. Emprunts'!G24</f>
        <v>0</v>
      </c>
      <c r="H37" s="255">
        <f ca="1">-'8.1. Emprunts'!H24</f>
        <v>0</v>
      </c>
      <c r="I37" s="255">
        <f ca="1">-'8.1. Emprunts'!I24</f>
        <v>0</v>
      </c>
      <c r="J37" s="255">
        <f ca="1">-'8.1. Emprunts'!J24</f>
        <v>0</v>
      </c>
      <c r="K37" s="255">
        <f ca="1">-'8.1. Emprunts'!K24</f>
        <v>0</v>
      </c>
      <c r="L37" s="255">
        <f ca="1">-'8.1. Emprunts'!L24</f>
        <v>0</v>
      </c>
      <c r="M37" s="255">
        <f ca="1">-'8.1. Emprunts'!M24</f>
        <v>0</v>
      </c>
      <c r="N37" s="255">
        <f ca="1">-'8.1. Emprunts'!N24</f>
        <v>0</v>
      </c>
      <c r="O37" s="255">
        <f ca="1">-'8.1. Emprunts'!O24</f>
        <v>0</v>
      </c>
      <c r="P37" s="251">
        <f t="shared" ca="1" si="50"/>
        <v>0</v>
      </c>
      <c r="Q37" s="255">
        <f ca="1">-'8.1. Emprunts'!Q24</f>
        <v>0</v>
      </c>
      <c r="R37" s="255">
        <f ca="1">-'8.1. Emprunts'!R24</f>
        <v>0</v>
      </c>
      <c r="S37" s="255">
        <f ca="1">-'8.1. Emprunts'!S24</f>
        <v>0</v>
      </c>
      <c r="T37" s="255">
        <f ca="1">-'8.1. Emprunts'!T24</f>
        <v>0</v>
      </c>
      <c r="U37" s="255">
        <f ca="1">-'8.1. Emprunts'!U24</f>
        <v>0</v>
      </c>
      <c r="V37" s="255">
        <f ca="1">-'8.1. Emprunts'!V24</f>
        <v>0</v>
      </c>
      <c r="W37" s="255">
        <f ca="1">-'8.1. Emprunts'!W24</f>
        <v>0</v>
      </c>
      <c r="X37" s="255">
        <f ca="1">-'8.1. Emprunts'!X24</f>
        <v>0</v>
      </c>
      <c r="Y37" s="255">
        <f ca="1">-'8.1. Emprunts'!Y24</f>
        <v>0</v>
      </c>
      <c r="Z37" s="255">
        <f ca="1">-'8.1. Emprunts'!Z24</f>
        <v>0</v>
      </c>
      <c r="AA37" s="255">
        <f ca="1">-'8.1. Emprunts'!AA24</f>
        <v>0</v>
      </c>
      <c r="AB37" s="255">
        <f ca="1">-'8.1. Emprunts'!AB24</f>
        <v>0</v>
      </c>
      <c r="AC37" s="251">
        <f ca="1">SUM(Q37:AB37)</f>
        <v>0</v>
      </c>
      <c r="AD37" s="255">
        <f ca="1">-'8.1. Emprunts'!AD24</f>
        <v>0</v>
      </c>
      <c r="AE37" s="255">
        <f ca="1">-'8.1. Emprunts'!AE24</f>
        <v>0</v>
      </c>
      <c r="AF37" s="255">
        <f ca="1">-'8.1. Emprunts'!AF24</f>
        <v>0</v>
      </c>
      <c r="AG37" s="255">
        <f ca="1">-'8.1. Emprunts'!AG24</f>
        <v>0</v>
      </c>
      <c r="AH37" s="255">
        <f ca="1">-'8.1. Emprunts'!AH24</f>
        <v>0</v>
      </c>
      <c r="AI37" s="255">
        <f ca="1">-'8.1. Emprunts'!AI24</f>
        <v>0</v>
      </c>
      <c r="AJ37" s="255">
        <f ca="1">-'8.1. Emprunts'!AJ24</f>
        <v>0</v>
      </c>
      <c r="AK37" s="255">
        <f ca="1">-'8.1. Emprunts'!AK24</f>
        <v>0</v>
      </c>
      <c r="AL37" s="255">
        <f ca="1">-'8.1. Emprunts'!AL24</f>
        <v>0</v>
      </c>
      <c r="AM37" s="255">
        <f ca="1">-'8.1. Emprunts'!AM24</f>
        <v>0</v>
      </c>
      <c r="AN37" s="255">
        <f ca="1">-'8.1. Emprunts'!AN24</f>
        <v>0</v>
      </c>
      <c r="AO37" s="255">
        <f ca="1">-'8.1. Emprunts'!AO24</f>
        <v>0</v>
      </c>
      <c r="AP37" s="251">
        <f ca="1">SUM(AD37:AO37)</f>
        <v>0</v>
      </c>
      <c r="AQ37" s="255">
        <f ca="1">-'8.1. Emprunts'!AQ24</f>
        <v>0</v>
      </c>
      <c r="AR37" s="255">
        <f ca="1">-'8.1. Emprunts'!AR24</f>
        <v>0</v>
      </c>
      <c r="AS37" s="255">
        <f ca="1">-'8.1. Emprunts'!AS24</f>
        <v>0</v>
      </c>
      <c r="AT37" s="255">
        <f ca="1">-'8.1. Emprunts'!AT24</f>
        <v>0</v>
      </c>
      <c r="AU37" s="255">
        <f ca="1">-'8.1. Emprunts'!AU24</f>
        <v>0</v>
      </c>
      <c r="AV37" s="255">
        <f ca="1">-'8.1. Emprunts'!AV24</f>
        <v>0</v>
      </c>
      <c r="AW37" s="255">
        <f ca="1">-'8.1. Emprunts'!AW24</f>
        <v>0</v>
      </c>
      <c r="AX37" s="255">
        <f ca="1">-'8.1. Emprunts'!AX24</f>
        <v>0</v>
      </c>
      <c r="AY37" s="255">
        <f ca="1">-'8.1. Emprunts'!AY24</f>
        <v>0</v>
      </c>
      <c r="AZ37" s="255">
        <f ca="1">-'8.1. Emprunts'!AZ24</f>
        <v>0</v>
      </c>
      <c r="BA37" s="255">
        <f ca="1">-'8.1. Emprunts'!BA24</f>
        <v>0</v>
      </c>
      <c r="BB37" s="255">
        <f ca="1">-'8.1. Emprunts'!BB24</f>
        <v>0</v>
      </c>
      <c r="BC37" s="251">
        <f ca="1">SUM(AQ37:BB37)</f>
        <v>0</v>
      </c>
      <c r="BD37" s="255">
        <f ca="1">-'8.1. Emprunts'!BD24</f>
        <v>0</v>
      </c>
      <c r="BE37" s="255">
        <f ca="1">-'8.1. Emprunts'!BE24</f>
        <v>0</v>
      </c>
      <c r="BF37" s="255">
        <f ca="1">-'8.1. Emprunts'!BF24</f>
        <v>0</v>
      </c>
      <c r="BG37" s="255">
        <f ca="1">-'8.1. Emprunts'!BG24</f>
        <v>0</v>
      </c>
      <c r="BH37" s="255">
        <f ca="1">-'8.1. Emprunts'!BH24</f>
        <v>0</v>
      </c>
      <c r="BI37" s="255">
        <f ca="1">-'8.1. Emprunts'!BI24</f>
        <v>0</v>
      </c>
      <c r="BJ37" s="255">
        <f ca="1">-'8.1. Emprunts'!BJ24</f>
        <v>0</v>
      </c>
      <c r="BK37" s="255">
        <f ca="1">-'8.1. Emprunts'!BK24</f>
        <v>0</v>
      </c>
      <c r="BL37" s="255">
        <f ca="1">-'8.1. Emprunts'!BL24</f>
        <v>0</v>
      </c>
      <c r="BM37" s="255">
        <f ca="1">-'8.1. Emprunts'!BM24</f>
        <v>0</v>
      </c>
      <c r="BN37" s="255">
        <f ca="1">-'8.1. Emprunts'!BN24</f>
        <v>0</v>
      </c>
      <c r="BO37" s="255">
        <f ca="1">-'8.1. Emprunts'!BO24</f>
        <v>0</v>
      </c>
      <c r="BP37" s="251">
        <f ca="1">SUM(BD37:BO37)</f>
        <v>0</v>
      </c>
      <c r="BQ37" s="255">
        <f ca="1">-'8.1. Emprunts'!BQ24</f>
        <v>0</v>
      </c>
      <c r="BR37" s="255">
        <f ca="1">-'8.1. Emprunts'!BR24</f>
        <v>0</v>
      </c>
      <c r="BS37" s="255">
        <f ca="1">-'8.1. Emprunts'!BS24</f>
        <v>0</v>
      </c>
      <c r="BT37" s="255">
        <f ca="1">-'8.1. Emprunts'!BT24</f>
        <v>0</v>
      </c>
      <c r="BU37" s="255">
        <f ca="1">-'8.1. Emprunts'!BU24</f>
        <v>0</v>
      </c>
      <c r="BV37" s="255">
        <f ca="1">-'8.1. Emprunts'!BV24</f>
        <v>0</v>
      </c>
      <c r="BW37" s="255">
        <f ca="1">-'8.1. Emprunts'!BW24</f>
        <v>0</v>
      </c>
      <c r="BX37" s="255">
        <f ca="1">-'8.1. Emprunts'!BX24</f>
        <v>0</v>
      </c>
      <c r="BY37" s="255">
        <f ca="1">-'8.1. Emprunts'!BY24</f>
        <v>0</v>
      </c>
      <c r="BZ37" s="255">
        <f ca="1">-'8.1. Emprunts'!BZ24</f>
        <v>0</v>
      </c>
      <c r="CA37" s="255">
        <f ca="1">-'8.1. Emprunts'!CA24</f>
        <v>0</v>
      </c>
      <c r="CB37" s="255">
        <f ca="1">-'8.1. Emprunts'!CB24</f>
        <v>0</v>
      </c>
      <c r="CC37" s="251">
        <f ca="1">SUM(BQ37:CB37)</f>
        <v>0</v>
      </c>
      <c r="CE37" s="255" t="str">
        <f t="shared" si="81"/>
        <v/>
      </c>
      <c r="CF37" s="255" t="str">
        <f t="shared" si="81"/>
        <v/>
      </c>
      <c r="CG37" s="255" t="str">
        <f t="shared" si="81"/>
        <v/>
      </c>
      <c r="CH37" s="255" t="str">
        <f t="shared" si="81"/>
        <v/>
      </c>
      <c r="CI37" s="255" t="str">
        <f t="shared" si="81"/>
        <v/>
      </c>
      <c r="CJ37" s="255" t="str">
        <f t="shared" si="81"/>
        <v/>
      </c>
      <c r="CK37" s="255" t="str">
        <f t="shared" si="81"/>
        <v/>
      </c>
      <c r="CL37" s="255" t="str">
        <f t="shared" si="81"/>
        <v/>
      </c>
      <c r="CM37" s="255" t="str">
        <f t="shared" si="81"/>
        <v/>
      </c>
      <c r="CN37" s="255" t="str">
        <f t="shared" si="81"/>
        <v/>
      </c>
      <c r="CO37" s="255" t="str">
        <f t="shared" si="82"/>
        <v/>
      </c>
      <c r="CP37" s="255" t="str">
        <f t="shared" si="82"/>
        <v/>
      </c>
      <c r="CQ37" s="255">
        <f t="shared" ca="1" si="82"/>
        <v>0</v>
      </c>
      <c r="CR37" s="255">
        <f t="shared" ca="1" si="82"/>
        <v>0</v>
      </c>
      <c r="CS37" s="255">
        <f t="shared" ca="1" si="82"/>
        <v>0</v>
      </c>
      <c r="CT37" s="255">
        <f t="shared" ca="1" si="82"/>
        <v>0</v>
      </c>
      <c r="CU37" s="255">
        <f t="shared" ca="1" si="82"/>
        <v>0</v>
      </c>
      <c r="CV37" s="255">
        <f t="shared" ca="1" si="82"/>
        <v>0</v>
      </c>
      <c r="CW37" s="255">
        <f t="shared" ca="1" si="82"/>
        <v>0</v>
      </c>
      <c r="CX37" s="255">
        <f t="shared" ca="1" si="82"/>
        <v>0</v>
      </c>
      <c r="CY37" s="255">
        <f t="shared" ca="1" si="83"/>
        <v>0</v>
      </c>
      <c r="CZ37" s="255">
        <f t="shared" ca="1" si="83"/>
        <v>0</v>
      </c>
      <c r="DA37" s="255">
        <f t="shared" ca="1" si="83"/>
        <v>0</v>
      </c>
      <c r="DB37" s="255">
        <f t="shared" ca="1" si="83"/>
        <v>0</v>
      </c>
      <c r="DC37" s="255">
        <f>SUM(CE37:CP37)</f>
        <v>0</v>
      </c>
      <c r="DD37" s="255">
        <f ca="1">SUM(CQ37:DB37)</f>
        <v>0</v>
      </c>
      <c r="DE37" s="255">
        <f ca="1">SUM(CE37:DB37)</f>
        <v>0</v>
      </c>
      <c r="DF37" s="255">
        <f t="shared" ca="1" si="84"/>
        <v>0</v>
      </c>
      <c r="DG37" s="255">
        <f t="shared" ca="1" si="84"/>
        <v>0</v>
      </c>
      <c r="DH37" s="255">
        <f t="shared" ca="1" si="84"/>
        <v>0</v>
      </c>
      <c r="DI37" s="255">
        <f t="shared" ca="1" si="84"/>
        <v>0</v>
      </c>
      <c r="DJ37" s="255">
        <f t="shared" ca="1" si="84"/>
        <v>0</v>
      </c>
      <c r="DK37" s="255">
        <f t="shared" ca="1" si="84"/>
        <v>0</v>
      </c>
      <c r="DL37" s="255">
        <f t="shared" ca="1" si="84"/>
        <v>0</v>
      </c>
      <c r="DM37" s="255">
        <f t="shared" ca="1" si="84"/>
        <v>0</v>
      </c>
      <c r="DN37" s="255">
        <f t="shared" ca="1" si="84"/>
        <v>0</v>
      </c>
      <c r="DO37" s="255">
        <f t="shared" ca="1" si="84"/>
        <v>0</v>
      </c>
      <c r="DP37" s="255">
        <f t="shared" ca="1" si="84"/>
        <v>0</v>
      </c>
      <c r="DQ37" s="255">
        <f t="shared" ca="1" si="84"/>
        <v>0</v>
      </c>
      <c r="DR37" s="255">
        <f ca="1">SUM(DF37:DQ37)</f>
        <v>0</v>
      </c>
      <c r="DS37" s="255">
        <f t="shared" ca="1" si="85"/>
        <v>0</v>
      </c>
      <c r="DT37" s="255">
        <f t="shared" ca="1" si="85"/>
        <v>0</v>
      </c>
      <c r="DU37" s="255">
        <f t="shared" ca="1" si="85"/>
        <v>0</v>
      </c>
      <c r="DV37" s="255">
        <f t="shared" ca="1" si="85"/>
        <v>0</v>
      </c>
      <c r="DW37" s="255">
        <f t="shared" ca="1" si="85"/>
        <v>0</v>
      </c>
      <c r="DX37" s="255">
        <f t="shared" ca="1" si="85"/>
        <v>0</v>
      </c>
      <c r="DY37" s="255">
        <f t="shared" ca="1" si="85"/>
        <v>0</v>
      </c>
      <c r="DZ37" s="255">
        <f t="shared" ca="1" si="85"/>
        <v>0</v>
      </c>
      <c r="EA37" s="255">
        <f t="shared" ca="1" si="85"/>
        <v>0</v>
      </c>
      <c r="EB37" s="255">
        <f t="shared" ca="1" si="85"/>
        <v>0</v>
      </c>
      <c r="EC37" s="255">
        <f t="shared" ca="1" si="85"/>
        <v>0</v>
      </c>
      <c r="ED37" s="255">
        <f t="shared" ca="1" si="85"/>
        <v>0</v>
      </c>
      <c r="EE37" s="255">
        <f ca="1">SUM(DS37:ED37)</f>
        <v>0</v>
      </c>
      <c r="EF37" s="255">
        <f t="shared" ca="1" si="86"/>
        <v>0</v>
      </c>
      <c r="EG37" s="255">
        <f t="shared" ca="1" si="86"/>
        <v>0</v>
      </c>
      <c r="EH37" s="255">
        <f t="shared" ca="1" si="86"/>
        <v>0</v>
      </c>
      <c r="EI37" s="255">
        <f t="shared" ca="1" si="86"/>
        <v>0</v>
      </c>
      <c r="EJ37" s="255">
        <f t="shared" ca="1" si="86"/>
        <v>0</v>
      </c>
      <c r="EK37" s="255">
        <f t="shared" ca="1" si="86"/>
        <v>0</v>
      </c>
      <c r="EL37" s="255">
        <f t="shared" ca="1" si="86"/>
        <v>0</v>
      </c>
      <c r="EM37" s="255">
        <f t="shared" ca="1" si="86"/>
        <v>0</v>
      </c>
      <c r="EN37" s="255">
        <f t="shared" ca="1" si="86"/>
        <v>0</v>
      </c>
      <c r="EO37" s="255">
        <f t="shared" ca="1" si="86"/>
        <v>0</v>
      </c>
      <c r="EP37" s="255">
        <f t="shared" ca="1" si="86"/>
        <v>0</v>
      </c>
      <c r="EQ37" s="255">
        <f t="shared" ca="1" si="86"/>
        <v>0</v>
      </c>
      <c r="ER37" s="255">
        <f ca="1">SUM(EF37:EQ37)</f>
        <v>0</v>
      </c>
      <c r="ES37" s="255">
        <f t="shared" ca="1" si="87"/>
        <v>0</v>
      </c>
      <c r="ET37" s="255">
        <f t="shared" ca="1" si="87"/>
        <v>0</v>
      </c>
      <c r="EU37" s="255">
        <f t="shared" ca="1" si="87"/>
        <v>0</v>
      </c>
      <c r="EV37" s="255">
        <f t="shared" ca="1" si="87"/>
        <v>0</v>
      </c>
      <c r="EW37" s="255">
        <f t="shared" ca="1" si="87"/>
        <v>0</v>
      </c>
      <c r="EX37" s="255">
        <f t="shared" ca="1" si="87"/>
        <v>0</v>
      </c>
      <c r="EY37" s="255">
        <f t="shared" ca="1" si="87"/>
        <v>0</v>
      </c>
      <c r="EZ37" s="255">
        <f t="shared" ca="1" si="87"/>
        <v>0</v>
      </c>
      <c r="FA37" s="255">
        <f t="shared" ca="1" si="87"/>
        <v>0</v>
      </c>
      <c r="FB37" s="255">
        <f t="shared" ca="1" si="87"/>
        <v>0</v>
      </c>
      <c r="FC37" s="255">
        <f t="shared" ca="1" si="87"/>
        <v>0</v>
      </c>
      <c r="FD37" s="255">
        <f t="shared" ca="1" si="87"/>
        <v>0</v>
      </c>
      <c r="FE37" s="251">
        <f ca="1">SUM(ES37:FD37)</f>
        <v>0</v>
      </c>
    </row>
    <row r="38" spans="2:161" s="119" customFormat="1" ht="15" customHeight="1" x14ac:dyDescent="0.2">
      <c r="C38" s="210"/>
      <c r="D38" s="201"/>
      <c r="E38" s="201"/>
      <c r="F38" s="201"/>
      <c r="G38" s="201"/>
      <c r="H38" s="182"/>
      <c r="I38" s="182"/>
      <c r="J38" s="182"/>
      <c r="K38" s="182"/>
      <c r="L38" s="182"/>
      <c r="M38" s="182"/>
      <c r="N38" s="182"/>
      <c r="O38" s="182"/>
      <c r="P38" s="207"/>
      <c r="Q38" s="201"/>
      <c r="R38" s="201"/>
      <c r="S38" s="201"/>
      <c r="T38" s="201"/>
      <c r="U38" s="182"/>
      <c r="V38" s="182"/>
      <c r="W38" s="182"/>
      <c r="X38" s="182"/>
      <c r="Y38" s="182"/>
      <c r="Z38" s="182"/>
      <c r="AA38" s="182"/>
      <c r="AB38" s="182"/>
      <c r="AC38" s="207"/>
      <c r="AD38" s="201"/>
      <c r="AE38" s="201"/>
      <c r="AF38" s="201"/>
      <c r="AG38" s="201"/>
      <c r="AH38" s="182"/>
      <c r="AI38" s="182"/>
      <c r="AJ38" s="182"/>
      <c r="AK38" s="182"/>
      <c r="AL38" s="182"/>
      <c r="AM38" s="182"/>
      <c r="AN38" s="182"/>
      <c r="AO38" s="182"/>
      <c r="AP38" s="207"/>
      <c r="AQ38" s="201"/>
      <c r="AR38" s="201"/>
      <c r="AS38" s="201"/>
      <c r="AT38" s="201"/>
      <c r="AU38" s="182"/>
      <c r="AV38" s="182"/>
      <c r="AW38" s="182"/>
      <c r="AX38" s="182"/>
      <c r="AY38" s="182"/>
      <c r="AZ38" s="182"/>
      <c r="BA38" s="182"/>
      <c r="BB38" s="182"/>
      <c r="BC38" s="207"/>
      <c r="BD38" s="201"/>
      <c r="BE38" s="201"/>
      <c r="BF38" s="201"/>
      <c r="BG38" s="201"/>
      <c r="BH38" s="182"/>
      <c r="BI38" s="182"/>
      <c r="BJ38" s="182"/>
      <c r="BK38" s="182"/>
      <c r="BL38" s="182"/>
      <c r="BM38" s="182"/>
      <c r="BN38" s="182"/>
      <c r="BO38" s="182"/>
      <c r="BP38" s="207"/>
      <c r="BQ38" s="201"/>
      <c r="BR38" s="201"/>
      <c r="BS38" s="201"/>
      <c r="BT38" s="201"/>
      <c r="BU38" s="182"/>
      <c r="BV38" s="182"/>
      <c r="BW38" s="182"/>
      <c r="BX38" s="182"/>
      <c r="BY38" s="182"/>
      <c r="BZ38" s="182"/>
      <c r="CA38" s="182"/>
      <c r="CB38" s="182"/>
      <c r="CC38" s="207"/>
      <c r="CE38" s="201"/>
      <c r="CF38" s="201"/>
      <c r="CG38" s="201"/>
      <c r="CH38" s="201"/>
      <c r="CI38" s="201"/>
      <c r="CJ38" s="201"/>
      <c r="CK38" s="201"/>
      <c r="CL38" s="201"/>
      <c r="CM38" s="201"/>
      <c r="CN38" s="201"/>
      <c r="CO38" s="201"/>
      <c r="CP38" s="201"/>
      <c r="CQ38" s="201"/>
      <c r="CR38" s="201"/>
      <c r="CS38" s="201"/>
      <c r="CT38" s="201"/>
      <c r="CU38" s="201"/>
      <c r="CV38" s="201"/>
      <c r="CW38" s="201"/>
      <c r="CX38" s="201"/>
      <c r="CY38" s="201"/>
      <c r="CZ38" s="201"/>
      <c r="DA38" s="201"/>
      <c r="DB38" s="201"/>
      <c r="DC38" s="201"/>
      <c r="DD38" s="201"/>
      <c r="DE38" s="201"/>
      <c r="DF38" s="201"/>
      <c r="DG38" s="201"/>
      <c r="DH38" s="201"/>
      <c r="DI38" s="201"/>
      <c r="DJ38" s="201"/>
      <c r="DK38" s="201"/>
      <c r="DL38" s="201"/>
      <c r="DM38" s="201"/>
      <c r="DN38" s="201"/>
      <c r="DO38" s="201"/>
      <c r="DP38" s="201"/>
      <c r="DQ38" s="201"/>
      <c r="DR38" s="201"/>
      <c r="DS38" s="201"/>
      <c r="DT38" s="201"/>
      <c r="DU38" s="201"/>
      <c r="DV38" s="201"/>
      <c r="DW38" s="201"/>
      <c r="DX38" s="201"/>
      <c r="DY38" s="201"/>
      <c r="DZ38" s="201"/>
      <c r="EA38" s="201"/>
      <c r="EB38" s="201"/>
      <c r="EC38" s="201"/>
      <c r="ED38" s="201"/>
      <c r="EE38" s="201"/>
      <c r="EF38" s="201"/>
      <c r="EG38" s="201"/>
      <c r="EH38" s="201"/>
      <c r="EI38" s="201"/>
      <c r="EJ38" s="201"/>
      <c r="EK38" s="201"/>
      <c r="EL38" s="201"/>
      <c r="EM38" s="201"/>
      <c r="EN38" s="201"/>
      <c r="EO38" s="201"/>
      <c r="EP38" s="201"/>
      <c r="EQ38" s="201"/>
      <c r="ER38" s="201"/>
      <c r="ES38" s="201"/>
      <c r="ET38" s="201"/>
      <c r="EU38" s="201"/>
      <c r="EV38" s="201"/>
      <c r="EW38" s="201"/>
      <c r="EX38" s="201"/>
      <c r="EY38" s="201"/>
      <c r="EZ38" s="201"/>
      <c r="FA38" s="201"/>
      <c r="FB38" s="201"/>
      <c r="FC38" s="201"/>
      <c r="FD38" s="201"/>
      <c r="FE38" s="207"/>
    </row>
    <row r="39" spans="2:161" s="566" customFormat="1" ht="15" customHeight="1" x14ac:dyDescent="0.2">
      <c r="C39" s="209" t="s">
        <v>676</v>
      </c>
      <c r="D39" s="190">
        <f>+D27+D34</f>
        <v>0</v>
      </c>
      <c r="E39" s="190">
        <f t="shared" ref="E39:O39" ca="1" si="88">+E27+E34</f>
        <v>0</v>
      </c>
      <c r="F39" s="190">
        <f t="shared" ca="1" si="88"/>
        <v>0</v>
      </c>
      <c r="G39" s="190">
        <f t="shared" ca="1" si="88"/>
        <v>0</v>
      </c>
      <c r="H39" s="190">
        <f t="shared" ca="1" si="88"/>
        <v>0</v>
      </c>
      <c r="I39" s="190">
        <f t="shared" ca="1" si="88"/>
        <v>0</v>
      </c>
      <c r="J39" s="190">
        <f t="shared" ca="1" si="88"/>
        <v>0</v>
      </c>
      <c r="K39" s="190">
        <f t="shared" ca="1" si="88"/>
        <v>0</v>
      </c>
      <c r="L39" s="190">
        <f t="shared" ca="1" si="88"/>
        <v>0</v>
      </c>
      <c r="M39" s="190">
        <f t="shared" ca="1" si="88"/>
        <v>0</v>
      </c>
      <c r="N39" s="190">
        <f t="shared" ca="1" si="88"/>
        <v>0</v>
      </c>
      <c r="O39" s="190">
        <f t="shared" ca="1" si="88"/>
        <v>0</v>
      </c>
      <c r="P39" s="190">
        <f t="shared" ca="1" si="50"/>
        <v>0</v>
      </c>
      <c r="Q39" s="190">
        <f ca="1">+Q27+Q34</f>
        <v>0</v>
      </c>
      <c r="R39" s="190">
        <f t="shared" ref="R39:AB39" ca="1" si="89">+R27+R34</f>
        <v>0</v>
      </c>
      <c r="S39" s="190">
        <f t="shared" ca="1" si="89"/>
        <v>0</v>
      </c>
      <c r="T39" s="190">
        <f t="shared" ca="1" si="89"/>
        <v>0</v>
      </c>
      <c r="U39" s="190">
        <f t="shared" ca="1" si="89"/>
        <v>0</v>
      </c>
      <c r="V39" s="190">
        <f t="shared" ca="1" si="89"/>
        <v>0</v>
      </c>
      <c r="W39" s="190">
        <f t="shared" ca="1" si="89"/>
        <v>0</v>
      </c>
      <c r="X39" s="190">
        <f t="shared" ca="1" si="89"/>
        <v>0</v>
      </c>
      <c r="Y39" s="190">
        <f t="shared" ca="1" si="89"/>
        <v>0</v>
      </c>
      <c r="Z39" s="190">
        <f t="shared" ca="1" si="89"/>
        <v>0</v>
      </c>
      <c r="AA39" s="190">
        <f t="shared" ca="1" si="89"/>
        <v>0</v>
      </c>
      <c r="AB39" s="190">
        <f t="shared" ca="1" si="89"/>
        <v>0</v>
      </c>
      <c r="AC39" s="190">
        <f ca="1">SUM(Q39:AB39)</f>
        <v>0</v>
      </c>
      <c r="AD39" s="190">
        <f ca="1">+AD27+AD34</f>
        <v>0</v>
      </c>
      <c r="AE39" s="190">
        <f t="shared" ref="AE39:AO39" ca="1" si="90">+AE27+AE34</f>
        <v>0</v>
      </c>
      <c r="AF39" s="190">
        <f t="shared" ca="1" si="90"/>
        <v>0</v>
      </c>
      <c r="AG39" s="190">
        <f t="shared" ca="1" si="90"/>
        <v>0</v>
      </c>
      <c r="AH39" s="190">
        <f t="shared" ca="1" si="90"/>
        <v>0</v>
      </c>
      <c r="AI39" s="190">
        <f t="shared" ca="1" si="90"/>
        <v>0</v>
      </c>
      <c r="AJ39" s="190">
        <f t="shared" ca="1" si="90"/>
        <v>0</v>
      </c>
      <c r="AK39" s="190">
        <f t="shared" ca="1" si="90"/>
        <v>0</v>
      </c>
      <c r="AL39" s="190">
        <f t="shared" ca="1" si="90"/>
        <v>0</v>
      </c>
      <c r="AM39" s="190">
        <f t="shared" ca="1" si="90"/>
        <v>0</v>
      </c>
      <c r="AN39" s="190">
        <f t="shared" ca="1" si="90"/>
        <v>0</v>
      </c>
      <c r="AO39" s="190">
        <f t="shared" ca="1" si="90"/>
        <v>0</v>
      </c>
      <c r="AP39" s="190">
        <f ca="1">SUM(AD39:AO39)</f>
        <v>0</v>
      </c>
      <c r="AQ39" s="190">
        <f ca="1">+AQ27+AQ34</f>
        <v>0</v>
      </c>
      <c r="AR39" s="190">
        <f t="shared" ref="AR39:BB39" ca="1" si="91">+AR27+AR34</f>
        <v>0</v>
      </c>
      <c r="AS39" s="190">
        <f t="shared" ca="1" si="91"/>
        <v>0</v>
      </c>
      <c r="AT39" s="190">
        <f t="shared" ca="1" si="91"/>
        <v>0</v>
      </c>
      <c r="AU39" s="190">
        <f t="shared" ca="1" si="91"/>
        <v>0</v>
      </c>
      <c r="AV39" s="190">
        <f t="shared" ca="1" si="91"/>
        <v>0</v>
      </c>
      <c r="AW39" s="190">
        <f t="shared" ca="1" si="91"/>
        <v>0</v>
      </c>
      <c r="AX39" s="190">
        <f t="shared" ca="1" si="91"/>
        <v>0</v>
      </c>
      <c r="AY39" s="190">
        <f t="shared" ca="1" si="91"/>
        <v>0</v>
      </c>
      <c r="AZ39" s="190">
        <f t="shared" ca="1" si="91"/>
        <v>0</v>
      </c>
      <c r="BA39" s="190">
        <f t="shared" ca="1" si="91"/>
        <v>0</v>
      </c>
      <c r="BB39" s="190">
        <f t="shared" ca="1" si="91"/>
        <v>0</v>
      </c>
      <c r="BC39" s="190">
        <f ca="1">SUM(AQ39:BB39)</f>
        <v>0</v>
      </c>
      <c r="BD39" s="190">
        <f ca="1">+BD27+BD34</f>
        <v>0</v>
      </c>
      <c r="BE39" s="190">
        <f t="shared" ref="BE39:BO39" ca="1" si="92">+BE27+BE34</f>
        <v>0</v>
      </c>
      <c r="BF39" s="190">
        <f t="shared" ca="1" si="92"/>
        <v>0</v>
      </c>
      <c r="BG39" s="190">
        <f t="shared" ca="1" si="92"/>
        <v>0</v>
      </c>
      <c r="BH39" s="190">
        <f t="shared" ca="1" si="92"/>
        <v>0</v>
      </c>
      <c r="BI39" s="190">
        <f t="shared" ca="1" si="92"/>
        <v>0</v>
      </c>
      <c r="BJ39" s="190">
        <f t="shared" ca="1" si="92"/>
        <v>0</v>
      </c>
      <c r="BK39" s="190">
        <f t="shared" ca="1" si="92"/>
        <v>0</v>
      </c>
      <c r="BL39" s="190">
        <f t="shared" ca="1" si="92"/>
        <v>0</v>
      </c>
      <c r="BM39" s="190">
        <f t="shared" ca="1" si="92"/>
        <v>0</v>
      </c>
      <c r="BN39" s="190">
        <f t="shared" ca="1" si="92"/>
        <v>0</v>
      </c>
      <c r="BO39" s="190">
        <f t="shared" ca="1" si="92"/>
        <v>0</v>
      </c>
      <c r="BP39" s="190">
        <f ca="1">SUM(BD39:BO39)</f>
        <v>0</v>
      </c>
      <c r="BQ39" s="190">
        <f ca="1">+BQ27+BQ34</f>
        <v>0</v>
      </c>
      <c r="BR39" s="190">
        <f t="shared" ref="BR39:CB39" ca="1" si="93">+BR27+BR34</f>
        <v>0</v>
      </c>
      <c r="BS39" s="190">
        <f t="shared" ca="1" si="93"/>
        <v>0</v>
      </c>
      <c r="BT39" s="190">
        <f t="shared" ca="1" si="93"/>
        <v>0</v>
      </c>
      <c r="BU39" s="190">
        <f t="shared" ca="1" si="93"/>
        <v>0</v>
      </c>
      <c r="BV39" s="190">
        <f t="shared" ca="1" si="93"/>
        <v>0</v>
      </c>
      <c r="BW39" s="190">
        <f t="shared" ca="1" si="93"/>
        <v>0</v>
      </c>
      <c r="BX39" s="190">
        <f t="shared" ca="1" si="93"/>
        <v>0</v>
      </c>
      <c r="BY39" s="190">
        <f t="shared" ca="1" si="93"/>
        <v>0</v>
      </c>
      <c r="BZ39" s="190">
        <f t="shared" ca="1" si="93"/>
        <v>0</v>
      </c>
      <c r="CA39" s="190">
        <f t="shared" ca="1" si="93"/>
        <v>0</v>
      </c>
      <c r="CB39" s="190">
        <f t="shared" ca="1" si="93"/>
        <v>0</v>
      </c>
      <c r="CC39" s="190">
        <f ca="1">SUM(BQ39:CB39)</f>
        <v>0</v>
      </c>
      <c r="CE39" s="190" t="str">
        <f t="shared" ref="CE39:DA39" si="94">IF(ISNA(INDEX($B$1:$CC$50,ROW(A39),MATCH(CE$7,$B$7:$CC$7,0))),"",INDEX($B$1:$CC$50,ROW(A39),MATCH(CE$7,$B$7:$CC$7,0)))</f>
        <v/>
      </c>
      <c r="CF39" s="190" t="str">
        <f t="shared" si="94"/>
        <v/>
      </c>
      <c r="CG39" s="190" t="str">
        <f t="shared" si="94"/>
        <v/>
      </c>
      <c r="CH39" s="190" t="str">
        <f t="shared" si="94"/>
        <v/>
      </c>
      <c r="CI39" s="190" t="str">
        <f t="shared" si="94"/>
        <v/>
      </c>
      <c r="CJ39" s="190" t="str">
        <f t="shared" si="94"/>
        <v/>
      </c>
      <c r="CK39" s="190" t="str">
        <f t="shared" si="94"/>
        <v/>
      </c>
      <c r="CL39" s="190" t="str">
        <f t="shared" si="94"/>
        <v/>
      </c>
      <c r="CM39" s="190" t="str">
        <f t="shared" si="94"/>
        <v/>
      </c>
      <c r="CN39" s="190" t="str">
        <f t="shared" si="94"/>
        <v/>
      </c>
      <c r="CO39" s="190" t="str">
        <f t="shared" si="94"/>
        <v/>
      </c>
      <c r="CP39" s="190" t="str">
        <f t="shared" si="94"/>
        <v/>
      </c>
      <c r="CQ39" s="190">
        <f t="shared" ca="1" si="94"/>
        <v>0</v>
      </c>
      <c r="CR39" s="190">
        <f t="shared" ca="1" si="94"/>
        <v>0</v>
      </c>
      <c r="CS39" s="190">
        <f t="shared" ca="1" si="94"/>
        <v>0</v>
      </c>
      <c r="CT39" s="190">
        <f t="shared" ca="1" si="94"/>
        <v>0</v>
      </c>
      <c r="CU39" s="190">
        <f t="shared" ca="1" si="94"/>
        <v>0</v>
      </c>
      <c r="CV39" s="190">
        <f t="shared" ca="1" si="94"/>
        <v>0</v>
      </c>
      <c r="CW39" s="190">
        <f t="shared" ca="1" si="94"/>
        <v>0</v>
      </c>
      <c r="CX39" s="190">
        <f t="shared" ca="1" si="94"/>
        <v>0</v>
      </c>
      <c r="CY39" s="190">
        <f t="shared" ca="1" si="94"/>
        <v>0</v>
      </c>
      <c r="CZ39" s="190">
        <f t="shared" ca="1" si="94"/>
        <v>0</v>
      </c>
      <c r="DA39" s="190">
        <f t="shared" ca="1" si="94"/>
        <v>0</v>
      </c>
      <c r="DB39" s="190">
        <f ca="1">IF(ISNA(INDEX($B$1:$CC$50,ROW(X39),MATCH(DB$7,$B$7:$CC$7,0))),"",INDEX($B$1:$CC$50,ROW(X39),MATCH(DB$7,$B$7:$CC$7,0)))</f>
        <v>0</v>
      </c>
      <c r="DC39" s="190">
        <f>SUM(CE39:CP39)</f>
        <v>0</v>
      </c>
      <c r="DD39" s="190">
        <f ca="1">SUM(CQ39:DB39)</f>
        <v>0</v>
      </c>
      <c r="DE39" s="190">
        <f ca="1">SUM(CE39:DB39)</f>
        <v>0</v>
      </c>
      <c r="DF39" s="190">
        <f t="shared" ref="DF39:DQ39" ca="1" si="95">IF(ISNA(INDEX($B$1:$CC$50,ROW(Y39),MATCH(DF$7,$B$7:$CC$7,0))),"",INDEX($B$1:$CC$50,ROW(Y39),MATCH(DF$7,$B$7:$CC$7,0)))</f>
        <v>0</v>
      </c>
      <c r="DG39" s="190">
        <f t="shared" ca="1" si="95"/>
        <v>0</v>
      </c>
      <c r="DH39" s="190">
        <f t="shared" ca="1" si="95"/>
        <v>0</v>
      </c>
      <c r="DI39" s="190">
        <f t="shared" ca="1" si="95"/>
        <v>0</v>
      </c>
      <c r="DJ39" s="190">
        <f t="shared" ca="1" si="95"/>
        <v>0</v>
      </c>
      <c r="DK39" s="190">
        <f t="shared" ca="1" si="95"/>
        <v>0</v>
      </c>
      <c r="DL39" s="190">
        <f t="shared" ca="1" si="95"/>
        <v>0</v>
      </c>
      <c r="DM39" s="190">
        <f t="shared" ca="1" si="95"/>
        <v>0</v>
      </c>
      <c r="DN39" s="190">
        <f t="shared" ca="1" si="95"/>
        <v>0</v>
      </c>
      <c r="DO39" s="190">
        <f t="shared" ca="1" si="95"/>
        <v>0</v>
      </c>
      <c r="DP39" s="190">
        <f t="shared" ca="1" si="95"/>
        <v>0</v>
      </c>
      <c r="DQ39" s="190">
        <f t="shared" ca="1" si="95"/>
        <v>0</v>
      </c>
      <c r="DR39" s="190">
        <f ca="1">SUM(DF39:DQ39)</f>
        <v>0</v>
      </c>
      <c r="DS39" s="190">
        <f t="shared" ref="DS39:ED39" ca="1" si="96">IF(ISNA(INDEX($B$1:$CC$50,ROW(AK39),MATCH(DS$7,$B$7:$CC$7,0))),"",INDEX($B$1:$CC$50,ROW(AK39),MATCH(DS$7,$B$7:$CC$7,0)))</f>
        <v>0</v>
      </c>
      <c r="DT39" s="190">
        <f t="shared" ca="1" si="96"/>
        <v>0</v>
      </c>
      <c r="DU39" s="190">
        <f t="shared" ca="1" si="96"/>
        <v>0</v>
      </c>
      <c r="DV39" s="190">
        <f t="shared" ca="1" si="96"/>
        <v>0</v>
      </c>
      <c r="DW39" s="190">
        <f t="shared" ca="1" si="96"/>
        <v>0</v>
      </c>
      <c r="DX39" s="190">
        <f t="shared" ca="1" si="96"/>
        <v>0</v>
      </c>
      <c r="DY39" s="190">
        <f t="shared" ca="1" si="96"/>
        <v>0</v>
      </c>
      <c r="DZ39" s="190">
        <f t="shared" ca="1" si="96"/>
        <v>0</v>
      </c>
      <c r="EA39" s="190">
        <f t="shared" ca="1" si="96"/>
        <v>0</v>
      </c>
      <c r="EB39" s="190">
        <f t="shared" ca="1" si="96"/>
        <v>0</v>
      </c>
      <c r="EC39" s="190">
        <f t="shared" ca="1" si="96"/>
        <v>0</v>
      </c>
      <c r="ED39" s="190">
        <f t="shared" ca="1" si="96"/>
        <v>0</v>
      </c>
      <c r="EE39" s="190">
        <f ca="1">SUM(DS39:ED39)</f>
        <v>0</v>
      </c>
      <c r="EF39" s="190">
        <f t="shared" ref="EF39:EQ39" ca="1" si="97">IF(ISNA(INDEX($B$1:$CC$50,ROW(AW39),MATCH(EF$7,$B$7:$CC$7,0))),"",INDEX($B$1:$CC$50,ROW(AW39),MATCH(EF$7,$B$7:$CC$7,0)))</f>
        <v>0</v>
      </c>
      <c r="EG39" s="190">
        <f t="shared" ca="1" si="97"/>
        <v>0</v>
      </c>
      <c r="EH39" s="190">
        <f t="shared" ca="1" si="97"/>
        <v>0</v>
      </c>
      <c r="EI39" s="190">
        <f t="shared" ca="1" si="97"/>
        <v>0</v>
      </c>
      <c r="EJ39" s="190">
        <f t="shared" ca="1" si="97"/>
        <v>0</v>
      </c>
      <c r="EK39" s="190">
        <f t="shared" ca="1" si="97"/>
        <v>0</v>
      </c>
      <c r="EL39" s="190">
        <f t="shared" ca="1" si="97"/>
        <v>0</v>
      </c>
      <c r="EM39" s="190">
        <f t="shared" ca="1" si="97"/>
        <v>0</v>
      </c>
      <c r="EN39" s="190">
        <f t="shared" ca="1" si="97"/>
        <v>0</v>
      </c>
      <c r="EO39" s="190">
        <f t="shared" ca="1" si="97"/>
        <v>0</v>
      </c>
      <c r="EP39" s="190">
        <f t="shared" ca="1" si="97"/>
        <v>0</v>
      </c>
      <c r="EQ39" s="190">
        <f t="shared" ca="1" si="97"/>
        <v>0</v>
      </c>
      <c r="ER39" s="190">
        <f ca="1">SUM(EF39:EQ39)</f>
        <v>0</v>
      </c>
      <c r="ES39" s="190">
        <f t="shared" ref="ES39:FD39" ca="1" si="98">IF(ISNA(INDEX($B$1:$CC$50,ROW(BI39),MATCH(ES$7,$B$7:$CC$7,0))),"",INDEX($B$1:$CC$50,ROW(BI39),MATCH(ES$7,$B$7:$CC$7,0)))</f>
        <v>0</v>
      </c>
      <c r="ET39" s="190">
        <f t="shared" ca="1" si="98"/>
        <v>0</v>
      </c>
      <c r="EU39" s="190">
        <f t="shared" ca="1" si="98"/>
        <v>0</v>
      </c>
      <c r="EV39" s="190">
        <f t="shared" ca="1" si="98"/>
        <v>0</v>
      </c>
      <c r="EW39" s="190">
        <f t="shared" ca="1" si="98"/>
        <v>0</v>
      </c>
      <c r="EX39" s="190">
        <f t="shared" ca="1" si="98"/>
        <v>0</v>
      </c>
      <c r="EY39" s="190">
        <f t="shared" ca="1" si="98"/>
        <v>0</v>
      </c>
      <c r="EZ39" s="190">
        <f t="shared" ca="1" si="98"/>
        <v>0</v>
      </c>
      <c r="FA39" s="190">
        <f t="shared" ca="1" si="98"/>
        <v>0</v>
      </c>
      <c r="FB39" s="190">
        <f t="shared" ca="1" si="98"/>
        <v>0</v>
      </c>
      <c r="FC39" s="190">
        <f t="shared" ca="1" si="98"/>
        <v>0</v>
      </c>
      <c r="FD39" s="190">
        <f t="shared" ca="1" si="98"/>
        <v>0</v>
      </c>
      <c r="FE39" s="190">
        <f ca="1">SUM(ES39:FD39)</f>
        <v>0</v>
      </c>
    </row>
    <row r="40" spans="2:161" s="119" customFormat="1" ht="15" customHeight="1" x14ac:dyDescent="0.2">
      <c r="P40" s="124"/>
      <c r="AC40" s="124"/>
      <c r="AP40" s="124"/>
      <c r="BC40" s="124"/>
      <c r="BP40" s="545"/>
      <c r="BQ40" s="186"/>
      <c r="CC40" s="124"/>
      <c r="FE40" s="124"/>
    </row>
    <row r="41" spans="2:161" s="64" customFormat="1" ht="15" customHeight="1" x14ac:dyDescent="0.2">
      <c r="B41" s="191" t="s">
        <v>28</v>
      </c>
      <c r="C41" s="206" t="s">
        <v>677</v>
      </c>
      <c r="D41" s="183"/>
      <c r="E41" s="183"/>
      <c r="F41" s="183"/>
      <c r="G41" s="183"/>
      <c r="H41" s="183"/>
      <c r="I41" s="183"/>
      <c r="J41" s="183"/>
      <c r="K41" s="183"/>
      <c r="L41" s="183"/>
      <c r="M41" s="183"/>
      <c r="N41" s="183"/>
      <c r="O41" s="183"/>
      <c r="P41" s="193"/>
      <c r="Q41" s="183"/>
      <c r="R41" s="183"/>
      <c r="S41" s="183"/>
      <c r="T41" s="183"/>
      <c r="U41" s="183"/>
      <c r="V41" s="183"/>
      <c r="W41" s="183"/>
      <c r="X41" s="183"/>
      <c r="Y41" s="183"/>
      <c r="Z41" s="183"/>
      <c r="AA41" s="183"/>
      <c r="AB41" s="183"/>
      <c r="AC41" s="193"/>
      <c r="AD41" s="183"/>
      <c r="AE41" s="183"/>
      <c r="AF41" s="183"/>
      <c r="AG41" s="183"/>
      <c r="AH41" s="183"/>
      <c r="AI41" s="183"/>
      <c r="AJ41" s="183"/>
      <c r="AK41" s="183"/>
      <c r="AL41" s="183"/>
      <c r="AM41" s="183"/>
      <c r="AN41" s="183"/>
      <c r="AO41" s="183"/>
      <c r="AP41" s="193"/>
      <c r="AQ41" s="183"/>
      <c r="AR41" s="183"/>
      <c r="AS41" s="183"/>
      <c r="AT41" s="183"/>
      <c r="AU41" s="183"/>
      <c r="AV41" s="183"/>
      <c r="AW41" s="183"/>
      <c r="AX41" s="183"/>
      <c r="AY41" s="183"/>
      <c r="AZ41" s="183"/>
      <c r="BA41" s="183"/>
      <c r="BB41" s="183"/>
      <c r="BC41" s="193"/>
      <c r="BD41" s="183"/>
      <c r="BE41" s="183"/>
      <c r="BF41" s="183"/>
      <c r="BG41" s="183"/>
      <c r="BH41" s="183"/>
      <c r="BI41" s="183"/>
      <c r="BJ41" s="183"/>
      <c r="BK41" s="183"/>
      <c r="BL41" s="183"/>
      <c r="BM41" s="183"/>
      <c r="BN41" s="183"/>
      <c r="BO41" s="183"/>
      <c r="BP41" s="193"/>
      <c r="BQ41" s="183"/>
      <c r="BR41" s="183"/>
      <c r="BS41" s="183"/>
      <c r="BT41" s="183"/>
      <c r="BU41" s="183"/>
      <c r="BV41" s="183"/>
      <c r="BW41" s="183"/>
      <c r="BX41" s="183"/>
      <c r="BY41" s="183"/>
      <c r="BZ41" s="183"/>
      <c r="CA41" s="183"/>
      <c r="CB41" s="183"/>
      <c r="CC41" s="194"/>
      <c r="CE41" s="556" t="str">
        <f t="shared" ref="CE41:DA41" si="99">IF(ISNA(INDEX($B$1:$CC$50,ROW(A41),MATCH(CE$7,$B$7:$CC$7,0))),"",INDEX($B$1:$CC$50,ROW(A41),MATCH(CE$7,$B$7:$CC$7,0)))</f>
        <v/>
      </c>
      <c r="CF41" s="183" t="str">
        <f t="shared" si="99"/>
        <v/>
      </c>
      <c r="CG41" s="183" t="str">
        <f t="shared" si="99"/>
        <v/>
      </c>
      <c r="CH41" s="183" t="str">
        <f t="shared" si="99"/>
        <v/>
      </c>
      <c r="CI41" s="183" t="str">
        <f t="shared" si="99"/>
        <v/>
      </c>
      <c r="CJ41" s="183" t="str">
        <f t="shared" si="99"/>
        <v/>
      </c>
      <c r="CK41" s="183" t="str">
        <f t="shared" si="99"/>
        <v/>
      </c>
      <c r="CL41" s="183" t="str">
        <f t="shared" si="99"/>
        <v/>
      </c>
      <c r="CM41" s="183" t="str">
        <f t="shared" si="99"/>
        <v/>
      </c>
      <c r="CN41" s="183" t="str">
        <f t="shared" si="99"/>
        <v/>
      </c>
      <c r="CO41" s="183" t="str">
        <f t="shared" si="99"/>
        <v/>
      </c>
      <c r="CP41" s="183" t="str">
        <f t="shared" si="99"/>
        <v/>
      </c>
      <c r="CQ41" s="183">
        <f t="shared" si="99"/>
        <v>0</v>
      </c>
      <c r="CR41" s="183">
        <f t="shared" si="99"/>
        <v>0</v>
      </c>
      <c r="CS41" s="183">
        <f t="shared" si="99"/>
        <v>0</v>
      </c>
      <c r="CT41" s="183">
        <f t="shared" si="99"/>
        <v>0</v>
      </c>
      <c r="CU41" s="183">
        <f t="shared" si="99"/>
        <v>0</v>
      </c>
      <c r="CV41" s="183">
        <f t="shared" si="99"/>
        <v>0</v>
      </c>
      <c r="CW41" s="183">
        <f t="shared" si="99"/>
        <v>0</v>
      </c>
      <c r="CX41" s="183">
        <f t="shared" si="99"/>
        <v>0</v>
      </c>
      <c r="CY41" s="183">
        <f t="shared" si="99"/>
        <v>0</v>
      </c>
      <c r="CZ41" s="183">
        <f t="shared" si="99"/>
        <v>0</v>
      </c>
      <c r="DA41" s="183">
        <f t="shared" si="99"/>
        <v>0</v>
      </c>
      <c r="DB41" s="183">
        <f>IF(ISNA(INDEX($B$1:$CC$50,ROW(X41),MATCH(DB$7,$B$7:$CC$7,0))),"",INDEX($B$1:$CC$50,ROW(X41),MATCH(DB$7,$B$7:$CC$7,0)))</f>
        <v>0</v>
      </c>
      <c r="DC41" s="183"/>
      <c r="DD41" s="183"/>
      <c r="DE41" s="183"/>
      <c r="DF41" s="183">
        <f t="shared" ref="DF41:DQ41" si="100">IF(ISNA(INDEX($B$1:$CC$50,ROW(Y41),MATCH(DF$7,$B$7:$CC$7,0))),"",INDEX($B$1:$CC$50,ROW(Y41),MATCH(DF$7,$B$7:$CC$7,0)))</f>
        <v>0</v>
      </c>
      <c r="DG41" s="183">
        <f t="shared" si="100"/>
        <v>0</v>
      </c>
      <c r="DH41" s="183">
        <f t="shared" si="100"/>
        <v>0</v>
      </c>
      <c r="DI41" s="183">
        <f t="shared" si="100"/>
        <v>0</v>
      </c>
      <c r="DJ41" s="183">
        <f t="shared" si="100"/>
        <v>0</v>
      </c>
      <c r="DK41" s="183">
        <f t="shared" si="100"/>
        <v>0</v>
      </c>
      <c r="DL41" s="183">
        <f t="shared" si="100"/>
        <v>0</v>
      </c>
      <c r="DM41" s="183">
        <f t="shared" si="100"/>
        <v>0</v>
      </c>
      <c r="DN41" s="183">
        <f t="shared" si="100"/>
        <v>0</v>
      </c>
      <c r="DO41" s="183">
        <f t="shared" si="100"/>
        <v>0</v>
      </c>
      <c r="DP41" s="183">
        <f t="shared" si="100"/>
        <v>0</v>
      </c>
      <c r="DQ41" s="183">
        <f t="shared" si="100"/>
        <v>0</v>
      </c>
      <c r="DR41" s="183"/>
      <c r="DS41" s="183">
        <f t="shared" ref="DS41:ED41" si="101">IF(ISNA(INDEX($B$1:$CC$50,ROW(AK41),MATCH(DS$7,$B$7:$CC$7,0))),"",INDEX($B$1:$CC$50,ROW(AK41),MATCH(DS$7,$B$7:$CC$7,0)))</f>
        <v>0</v>
      </c>
      <c r="DT41" s="183">
        <f t="shared" si="101"/>
        <v>0</v>
      </c>
      <c r="DU41" s="183">
        <f t="shared" si="101"/>
        <v>0</v>
      </c>
      <c r="DV41" s="183">
        <f t="shared" si="101"/>
        <v>0</v>
      </c>
      <c r="DW41" s="183">
        <f t="shared" si="101"/>
        <v>0</v>
      </c>
      <c r="DX41" s="183">
        <f t="shared" si="101"/>
        <v>0</v>
      </c>
      <c r="DY41" s="183">
        <f t="shared" si="101"/>
        <v>0</v>
      </c>
      <c r="DZ41" s="183">
        <f t="shared" si="101"/>
        <v>0</v>
      </c>
      <c r="EA41" s="183">
        <f t="shared" si="101"/>
        <v>0</v>
      </c>
      <c r="EB41" s="183">
        <f t="shared" si="101"/>
        <v>0</v>
      </c>
      <c r="EC41" s="183">
        <f t="shared" si="101"/>
        <v>0</v>
      </c>
      <c r="ED41" s="183">
        <f t="shared" si="101"/>
        <v>0</v>
      </c>
      <c r="EE41" s="183"/>
      <c r="EF41" s="183">
        <f t="shared" ref="EF41:EQ41" si="102">IF(ISNA(INDEX($B$1:$CC$50,ROW(AW41),MATCH(EF$7,$B$7:$CC$7,0))),"",INDEX($B$1:$CC$50,ROW(AW41),MATCH(EF$7,$B$7:$CC$7,0)))</f>
        <v>0</v>
      </c>
      <c r="EG41" s="183">
        <f t="shared" si="102"/>
        <v>0</v>
      </c>
      <c r="EH41" s="183">
        <f t="shared" si="102"/>
        <v>0</v>
      </c>
      <c r="EI41" s="183">
        <f t="shared" si="102"/>
        <v>0</v>
      </c>
      <c r="EJ41" s="183">
        <f t="shared" si="102"/>
        <v>0</v>
      </c>
      <c r="EK41" s="183">
        <f t="shared" si="102"/>
        <v>0</v>
      </c>
      <c r="EL41" s="183">
        <f t="shared" si="102"/>
        <v>0</v>
      </c>
      <c r="EM41" s="183">
        <f t="shared" si="102"/>
        <v>0</v>
      </c>
      <c r="EN41" s="183">
        <f t="shared" si="102"/>
        <v>0</v>
      </c>
      <c r="EO41" s="183">
        <f t="shared" si="102"/>
        <v>0</v>
      </c>
      <c r="EP41" s="183">
        <f t="shared" si="102"/>
        <v>0</v>
      </c>
      <c r="EQ41" s="183">
        <f t="shared" si="102"/>
        <v>0</v>
      </c>
      <c r="ER41" s="183"/>
      <c r="ES41" s="183">
        <f t="shared" ref="ES41:FD41" si="103">IF(ISNA(INDEX($B$1:$CC$50,ROW(BI41),MATCH(ES$7,$B$7:$CC$7,0))),"",INDEX($B$1:$CC$50,ROW(BI41),MATCH(ES$7,$B$7:$CC$7,0)))</f>
        <v>0</v>
      </c>
      <c r="ET41" s="183">
        <f t="shared" si="103"/>
        <v>0</v>
      </c>
      <c r="EU41" s="183">
        <f t="shared" si="103"/>
        <v>0</v>
      </c>
      <c r="EV41" s="183">
        <f t="shared" si="103"/>
        <v>0</v>
      </c>
      <c r="EW41" s="183">
        <f t="shared" si="103"/>
        <v>0</v>
      </c>
      <c r="EX41" s="183">
        <f t="shared" si="103"/>
        <v>0</v>
      </c>
      <c r="EY41" s="183">
        <f t="shared" si="103"/>
        <v>0</v>
      </c>
      <c r="EZ41" s="183">
        <f t="shared" si="103"/>
        <v>0</v>
      </c>
      <c r="FA41" s="183">
        <f t="shared" si="103"/>
        <v>0</v>
      </c>
      <c r="FB41" s="183">
        <f t="shared" si="103"/>
        <v>0</v>
      </c>
      <c r="FC41" s="183">
        <f t="shared" si="103"/>
        <v>0</v>
      </c>
      <c r="FD41" s="183">
        <f t="shared" si="103"/>
        <v>0</v>
      </c>
      <c r="FE41" s="194"/>
    </row>
    <row r="42" spans="2:161" ht="15" customHeight="1" x14ac:dyDescent="0.2">
      <c r="BP42" s="188"/>
      <c r="BQ42" s="66"/>
      <c r="FE42" s="69"/>
    </row>
    <row r="43" spans="2:161" s="566" customFormat="1" ht="15" customHeight="1" x14ac:dyDescent="0.2">
      <c r="C43" s="129" t="s">
        <v>677</v>
      </c>
      <c r="D43" s="190">
        <f>-'6. Immobilisations'!AA59</f>
        <v>0</v>
      </c>
      <c r="E43" s="190">
        <f>-'6. Immobilisations'!AB59</f>
        <v>0</v>
      </c>
      <c r="F43" s="190">
        <f>-'6. Immobilisations'!AC59</f>
        <v>0</v>
      </c>
      <c r="G43" s="190">
        <f>-'6. Immobilisations'!AD59</f>
        <v>0</v>
      </c>
      <c r="H43" s="190">
        <f>-'6. Immobilisations'!AE59</f>
        <v>0</v>
      </c>
      <c r="I43" s="190">
        <f>-'6. Immobilisations'!AF59</f>
        <v>0</v>
      </c>
      <c r="J43" s="190">
        <f>-'6. Immobilisations'!AG59</f>
        <v>0</v>
      </c>
      <c r="K43" s="190">
        <f>-'6. Immobilisations'!AH59</f>
        <v>0</v>
      </c>
      <c r="L43" s="190">
        <f>-'6. Immobilisations'!AI59</f>
        <v>0</v>
      </c>
      <c r="M43" s="190">
        <f>-'6. Immobilisations'!AJ59</f>
        <v>0</v>
      </c>
      <c r="N43" s="190">
        <f>-'6. Immobilisations'!AK59</f>
        <v>0</v>
      </c>
      <c r="O43" s="190">
        <f>-'6. Immobilisations'!AL59</f>
        <v>0</v>
      </c>
      <c r="P43" s="190">
        <f>SUM(D43:O43)</f>
        <v>0</v>
      </c>
      <c r="Q43" s="190">
        <f>-'6. Immobilisations'!AO59</f>
        <v>0</v>
      </c>
      <c r="R43" s="190">
        <f>-'6. Immobilisations'!AP59</f>
        <v>0</v>
      </c>
      <c r="S43" s="190">
        <f>-'6. Immobilisations'!AQ59</f>
        <v>0</v>
      </c>
      <c r="T43" s="190">
        <f>-'6. Immobilisations'!AR59</f>
        <v>0</v>
      </c>
      <c r="U43" s="190">
        <f>-'6. Immobilisations'!AS59</f>
        <v>0</v>
      </c>
      <c r="V43" s="190">
        <f>-'6. Immobilisations'!AT59</f>
        <v>0</v>
      </c>
      <c r="W43" s="190">
        <f>-'6. Immobilisations'!AU59</f>
        <v>0</v>
      </c>
      <c r="X43" s="190">
        <f>-'6. Immobilisations'!AV59</f>
        <v>0</v>
      </c>
      <c r="Y43" s="190">
        <f>-'6. Immobilisations'!AW59</f>
        <v>0</v>
      </c>
      <c r="Z43" s="190">
        <f>-'6. Immobilisations'!AX59</f>
        <v>0</v>
      </c>
      <c r="AA43" s="190">
        <f>-'6. Immobilisations'!AY59</f>
        <v>0</v>
      </c>
      <c r="AB43" s="190">
        <f>-'6. Immobilisations'!AZ59</f>
        <v>0</v>
      </c>
      <c r="AC43" s="190">
        <f>SUM(Q43:AB43)</f>
        <v>0</v>
      </c>
      <c r="AD43" s="190">
        <f>-'6. Immobilisations'!BC59</f>
        <v>0</v>
      </c>
      <c r="AE43" s="190">
        <f>-'6. Immobilisations'!BD59</f>
        <v>0</v>
      </c>
      <c r="AF43" s="190">
        <f>-'6. Immobilisations'!BE59</f>
        <v>0</v>
      </c>
      <c r="AG43" s="190">
        <f>-'6. Immobilisations'!BF59</f>
        <v>0</v>
      </c>
      <c r="AH43" s="190">
        <f>-'6. Immobilisations'!BG59</f>
        <v>0</v>
      </c>
      <c r="AI43" s="190">
        <f>-'6. Immobilisations'!BH59</f>
        <v>0</v>
      </c>
      <c r="AJ43" s="190">
        <f>-'6. Immobilisations'!BI59</f>
        <v>0</v>
      </c>
      <c r="AK43" s="190">
        <f>-'6. Immobilisations'!BJ59</f>
        <v>0</v>
      </c>
      <c r="AL43" s="190">
        <f>-'6. Immobilisations'!BK59</f>
        <v>0</v>
      </c>
      <c r="AM43" s="190">
        <f>-'6. Immobilisations'!BL59</f>
        <v>0</v>
      </c>
      <c r="AN43" s="190">
        <f>-'6. Immobilisations'!BM59</f>
        <v>0</v>
      </c>
      <c r="AO43" s="190">
        <f>-'6. Immobilisations'!BN59</f>
        <v>0</v>
      </c>
      <c r="AP43" s="190">
        <f>SUM(AD43:AO43)</f>
        <v>0</v>
      </c>
      <c r="AQ43" s="190">
        <f>-'6. Immobilisations'!BQ59</f>
        <v>0</v>
      </c>
      <c r="AR43" s="190">
        <f>-'6. Immobilisations'!BR59</f>
        <v>0</v>
      </c>
      <c r="AS43" s="190">
        <f>-'6. Immobilisations'!BS59</f>
        <v>0</v>
      </c>
      <c r="AT43" s="190">
        <f>-'6. Immobilisations'!BT59</f>
        <v>0</v>
      </c>
      <c r="AU43" s="190">
        <f>-'6. Immobilisations'!BU59</f>
        <v>0</v>
      </c>
      <c r="AV43" s="190">
        <f>-'6. Immobilisations'!BV59</f>
        <v>0</v>
      </c>
      <c r="AW43" s="190">
        <f>-'6. Immobilisations'!BW59</f>
        <v>0</v>
      </c>
      <c r="AX43" s="190">
        <f>-'6. Immobilisations'!BX59</f>
        <v>0</v>
      </c>
      <c r="AY43" s="190">
        <f>-'6. Immobilisations'!BY59</f>
        <v>0</v>
      </c>
      <c r="AZ43" s="190">
        <f>-'6. Immobilisations'!BZ59</f>
        <v>0</v>
      </c>
      <c r="BA43" s="190">
        <f>-'6. Immobilisations'!CA59</f>
        <v>0</v>
      </c>
      <c r="BB43" s="190">
        <f>-'6. Immobilisations'!CB59</f>
        <v>0</v>
      </c>
      <c r="BC43" s="190">
        <f>SUM(AQ43:BB43)</f>
        <v>0</v>
      </c>
      <c r="BD43" s="190">
        <f>-'6. Immobilisations'!CE59</f>
        <v>0</v>
      </c>
      <c r="BE43" s="190">
        <f>-'6. Immobilisations'!CF59</f>
        <v>0</v>
      </c>
      <c r="BF43" s="190">
        <f>-'6. Immobilisations'!CG59</f>
        <v>0</v>
      </c>
      <c r="BG43" s="190">
        <f>-'6. Immobilisations'!CH59</f>
        <v>0</v>
      </c>
      <c r="BH43" s="190">
        <f>-'6. Immobilisations'!CI59</f>
        <v>0</v>
      </c>
      <c r="BI43" s="190">
        <f>-'6. Immobilisations'!CJ59</f>
        <v>0</v>
      </c>
      <c r="BJ43" s="190">
        <f>-'6. Immobilisations'!CK59</f>
        <v>0</v>
      </c>
      <c r="BK43" s="190">
        <f>-'6. Immobilisations'!CL59</f>
        <v>0</v>
      </c>
      <c r="BL43" s="190">
        <f>-'6. Immobilisations'!CM59</f>
        <v>0</v>
      </c>
      <c r="BM43" s="190">
        <f>-'6. Immobilisations'!CN59</f>
        <v>0</v>
      </c>
      <c r="BN43" s="190">
        <f>-'6. Immobilisations'!CO59</f>
        <v>0</v>
      </c>
      <c r="BO43" s="190">
        <f>-'6. Immobilisations'!CP59</f>
        <v>0</v>
      </c>
      <c r="BP43" s="190">
        <f>SUM(BD43:BO43)</f>
        <v>0</v>
      </c>
      <c r="BQ43" s="190">
        <f>-'6. Immobilisations'!CS59</f>
        <v>0</v>
      </c>
      <c r="BR43" s="190">
        <f>-'6. Immobilisations'!CT59</f>
        <v>0</v>
      </c>
      <c r="BS43" s="190">
        <f>-'6. Immobilisations'!CU59</f>
        <v>0</v>
      </c>
      <c r="BT43" s="190">
        <f>-'6. Immobilisations'!CV59</f>
        <v>0</v>
      </c>
      <c r="BU43" s="190">
        <f>-'6. Immobilisations'!CW59</f>
        <v>0</v>
      </c>
      <c r="BV43" s="190">
        <f>-'6. Immobilisations'!CX59</f>
        <v>0</v>
      </c>
      <c r="BW43" s="190">
        <f>-'6. Immobilisations'!CY59</f>
        <v>0</v>
      </c>
      <c r="BX43" s="190">
        <f>-'6. Immobilisations'!CZ59</f>
        <v>0</v>
      </c>
      <c r="BY43" s="190">
        <f>-'6. Immobilisations'!DA59</f>
        <v>0</v>
      </c>
      <c r="BZ43" s="190">
        <f>-'6. Immobilisations'!DB59</f>
        <v>0</v>
      </c>
      <c r="CA43" s="190">
        <f>-'6. Immobilisations'!DC59</f>
        <v>0</v>
      </c>
      <c r="CB43" s="190">
        <f>-'6. Immobilisations'!DD59</f>
        <v>0</v>
      </c>
      <c r="CC43" s="190">
        <f>SUM(BQ43:CB43)</f>
        <v>0</v>
      </c>
      <c r="CE43" s="190" t="str">
        <f t="shared" ref="CE43:DA43" si="104">IF(ISNA(INDEX($B$1:$CC$50,ROW(A43),MATCH(CE$7,$B$7:$CC$7,0))),"",INDEX($B$1:$CC$50,ROW(A43),MATCH(CE$7,$B$7:$CC$7,0)))</f>
        <v/>
      </c>
      <c r="CF43" s="190" t="str">
        <f t="shared" si="104"/>
        <v/>
      </c>
      <c r="CG43" s="190" t="str">
        <f t="shared" si="104"/>
        <v/>
      </c>
      <c r="CH43" s="190" t="str">
        <f t="shared" si="104"/>
        <v/>
      </c>
      <c r="CI43" s="190" t="str">
        <f t="shared" si="104"/>
        <v/>
      </c>
      <c r="CJ43" s="190" t="str">
        <f t="shared" si="104"/>
        <v/>
      </c>
      <c r="CK43" s="190" t="str">
        <f t="shared" si="104"/>
        <v/>
      </c>
      <c r="CL43" s="190" t="str">
        <f t="shared" si="104"/>
        <v/>
      </c>
      <c r="CM43" s="190" t="str">
        <f t="shared" si="104"/>
        <v/>
      </c>
      <c r="CN43" s="190" t="str">
        <f t="shared" si="104"/>
        <v/>
      </c>
      <c r="CO43" s="190" t="str">
        <f t="shared" si="104"/>
        <v/>
      </c>
      <c r="CP43" s="190" t="str">
        <f t="shared" si="104"/>
        <v/>
      </c>
      <c r="CQ43" s="190">
        <f t="shared" si="104"/>
        <v>0</v>
      </c>
      <c r="CR43" s="190">
        <f t="shared" si="104"/>
        <v>0</v>
      </c>
      <c r="CS43" s="190">
        <f t="shared" si="104"/>
        <v>0</v>
      </c>
      <c r="CT43" s="190">
        <f t="shared" si="104"/>
        <v>0</v>
      </c>
      <c r="CU43" s="190">
        <f t="shared" si="104"/>
        <v>0</v>
      </c>
      <c r="CV43" s="190">
        <f t="shared" si="104"/>
        <v>0</v>
      </c>
      <c r="CW43" s="190">
        <f t="shared" si="104"/>
        <v>0</v>
      </c>
      <c r="CX43" s="190">
        <f t="shared" si="104"/>
        <v>0</v>
      </c>
      <c r="CY43" s="190">
        <f t="shared" si="104"/>
        <v>0</v>
      </c>
      <c r="CZ43" s="190">
        <f t="shared" si="104"/>
        <v>0</v>
      </c>
      <c r="DA43" s="190">
        <f t="shared" si="104"/>
        <v>0</v>
      </c>
      <c r="DB43" s="190">
        <f>IF(ISNA(INDEX($B$1:$CC$50,ROW(X43),MATCH(DB$7,$B$7:$CC$7,0))),"",INDEX($B$1:$CC$50,ROW(X43),MATCH(DB$7,$B$7:$CC$7,0)))</f>
        <v>0</v>
      </c>
      <c r="DC43" s="190">
        <f>SUM(CE43:CP43)</f>
        <v>0</v>
      </c>
      <c r="DD43" s="190">
        <f>SUM(CQ43:DB43)</f>
        <v>0</v>
      </c>
      <c r="DE43" s="190">
        <f>SUM(CE43:DB43)</f>
        <v>0</v>
      </c>
      <c r="DF43" s="190">
        <f t="shared" ref="DF43:DQ43" si="105">IF(ISNA(INDEX($B$1:$CC$50,ROW(Y43),MATCH(DF$7,$B$7:$CC$7,0))),"",INDEX($B$1:$CC$50,ROW(Y43),MATCH(DF$7,$B$7:$CC$7,0)))</f>
        <v>0</v>
      </c>
      <c r="DG43" s="190">
        <f t="shared" si="105"/>
        <v>0</v>
      </c>
      <c r="DH43" s="190">
        <f t="shared" si="105"/>
        <v>0</v>
      </c>
      <c r="DI43" s="190">
        <f t="shared" si="105"/>
        <v>0</v>
      </c>
      <c r="DJ43" s="190">
        <f t="shared" si="105"/>
        <v>0</v>
      </c>
      <c r="DK43" s="190">
        <f t="shared" si="105"/>
        <v>0</v>
      </c>
      <c r="DL43" s="190">
        <f t="shared" si="105"/>
        <v>0</v>
      </c>
      <c r="DM43" s="190">
        <f t="shared" si="105"/>
        <v>0</v>
      </c>
      <c r="DN43" s="190">
        <f t="shared" si="105"/>
        <v>0</v>
      </c>
      <c r="DO43" s="190">
        <f t="shared" si="105"/>
        <v>0</v>
      </c>
      <c r="DP43" s="190">
        <f t="shared" si="105"/>
        <v>0</v>
      </c>
      <c r="DQ43" s="190">
        <f t="shared" si="105"/>
        <v>0</v>
      </c>
      <c r="DR43" s="190">
        <f>SUM(DF43:DQ43)</f>
        <v>0</v>
      </c>
      <c r="DS43" s="190">
        <f t="shared" ref="DS43:ED43" si="106">IF(ISNA(INDEX($B$1:$CC$50,ROW(AK43),MATCH(DS$7,$B$7:$CC$7,0))),"",INDEX($B$1:$CC$50,ROW(AK43),MATCH(DS$7,$B$7:$CC$7,0)))</f>
        <v>0</v>
      </c>
      <c r="DT43" s="190">
        <f t="shared" si="106"/>
        <v>0</v>
      </c>
      <c r="DU43" s="190">
        <f t="shared" si="106"/>
        <v>0</v>
      </c>
      <c r="DV43" s="190">
        <f t="shared" si="106"/>
        <v>0</v>
      </c>
      <c r="DW43" s="190">
        <f t="shared" si="106"/>
        <v>0</v>
      </c>
      <c r="DX43" s="190">
        <f t="shared" si="106"/>
        <v>0</v>
      </c>
      <c r="DY43" s="190">
        <f t="shared" si="106"/>
        <v>0</v>
      </c>
      <c r="DZ43" s="190">
        <f t="shared" si="106"/>
        <v>0</v>
      </c>
      <c r="EA43" s="190">
        <f t="shared" si="106"/>
        <v>0</v>
      </c>
      <c r="EB43" s="190">
        <f t="shared" si="106"/>
        <v>0</v>
      </c>
      <c r="EC43" s="190">
        <f t="shared" si="106"/>
        <v>0</v>
      </c>
      <c r="ED43" s="190">
        <f t="shared" si="106"/>
        <v>0</v>
      </c>
      <c r="EE43" s="190">
        <f>SUM(DS43:ED43)</f>
        <v>0</v>
      </c>
      <c r="EF43" s="190">
        <f t="shared" ref="EF43:EQ43" si="107">IF(ISNA(INDEX($B$1:$CC$50,ROW(AW43),MATCH(EF$7,$B$7:$CC$7,0))),"",INDEX($B$1:$CC$50,ROW(AW43),MATCH(EF$7,$B$7:$CC$7,0)))</f>
        <v>0</v>
      </c>
      <c r="EG43" s="190">
        <f t="shared" si="107"/>
        <v>0</v>
      </c>
      <c r="EH43" s="190">
        <f t="shared" si="107"/>
        <v>0</v>
      </c>
      <c r="EI43" s="190">
        <f t="shared" si="107"/>
        <v>0</v>
      </c>
      <c r="EJ43" s="190">
        <f t="shared" si="107"/>
        <v>0</v>
      </c>
      <c r="EK43" s="190">
        <f t="shared" si="107"/>
        <v>0</v>
      </c>
      <c r="EL43" s="190">
        <f t="shared" si="107"/>
        <v>0</v>
      </c>
      <c r="EM43" s="190">
        <f t="shared" si="107"/>
        <v>0</v>
      </c>
      <c r="EN43" s="190">
        <f t="shared" si="107"/>
        <v>0</v>
      </c>
      <c r="EO43" s="190">
        <f t="shared" si="107"/>
        <v>0</v>
      </c>
      <c r="EP43" s="190">
        <f t="shared" si="107"/>
        <v>0</v>
      </c>
      <c r="EQ43" s="190">
        <f t="shared" si="107"/>
        <v>0</v>
      </c>
      <c r="ER43" s="190">
        <f>SUM(EF43:EQ43)</f>
        <v>0</v>
      </c>
      <c r="ES43" s="190">
        <f t="shared" ref="ES43:FD43" si="108">IF(ISNA(INDEX($B$1:$CC$50,ROW(BI43),MATCH(ES$7,$B$7:$CC$7,0))),"",INDEX($B$1:$CC$50,ROW(BI43),MATCH(ES$7,$B$7:$CC$7,0)))</f>
        <v>0</v>
      </c>
      <c r="ET43" s="190">
        <f t="shared" si="108"/>
        <v>0</v>
      </c>
      <c r="EU43" s="190">
        <f t="shared" si="108"/>
        <v>0</v>
      </c>
      <c r="EV43" s="190">
        <f t="shared" si="108"/>
        <v>0</v>
      </c>
      <c r="EW43" s="190">
        <f t="shared" si="108"/>
        <v>0</v>
      </c>
      <c r="EX43" s="190">
        <f t="shared" si="108"/>
        <v>0</v>
      </c>
      <c r="EY43" s="190">
        <f t="shared" si="108"/>
        <v>0</v>
      </c>
      <c r="EZ43" s="190">
        <f t="shared" si="108"/>
        <v>0</v>
      </c>
      <c r="FA43" s="190">
        <f t="shared" si="108"/>
        <v>0</v>
      </c>
      <c r="FB43" s="190">
        <f t="shared" si="108"/>
        <v>0</v>
      </c>
      <c r="FC43" s="190">
        <f t="shared" si="108"/>
        <v>0</v>
      </c>
      <c r="FD43" s="190">
        <f t="shared" si="108"/>
        <v>0</v>
      </c>
      <c r="FE43" s="190">
        <f>SUM(ES43:FD43)</f>
        <v>0</v>
      </c>
    </row>
    <row r="44" spans="2:161" ht="15" customHeight="1" x14ac:dyDescent="0.2">
      <c r="D44" s="16"/>
      <c r="E44" s="16"/>
      <c r="F44" s="16"/>
      <c r="G44" s="16"/>
      <c r="H44" s="16"/>
      <c r="I44" s="16"/>
      <c r="J44" s="16"/>
      <c r="K44" s="16"/>
      <c r="L44" s="16"/>
      <c r="M44" s="16"/>
      <c r="N44" s="16"/>
      <c r="O44" s="16"/>
      <c r="P44" s="567"/>
      <c r="Q44" s="16"/>
      <c r="R44" s="16"/>
      <c r="S44" s="16"/>
      <c r="T44" s="16"/>
      <c r="U44" s="16"/>
      <c r="V44" s="16"/>
      <c r="W44" s="16"/>
      <c r="X44" s="16"/>
      <c r="Y44" s="16"/>
      <c r="Z44" s="16"/>
      <c r="AA44" s="16"/>
      <c r="AB44" s="16"/>
      <c r="AC44" s="567"/>
      <c r="AD44" s="16"/>
      <c r="AE44" s="16"/>
      <c r="AF44" s="16"/>
      <c r="AG44" s="16"/>
      <c r="AH44" s="16"/>
      <c r="AI44" s="16"/>
      <c r="AJ44" s="16"/>
      <c r="AK44" s="16"/>
      <c r="AL44" s="16"/>
      <c r="AM44" s="16"/>
      <c r="AN44" s="16"/>
      <c r="AO44" s="16"/>
      <c r="AP44" s="567"/>
      <c r="AQ44" s="16"/>
      <c r="AR44" s="16"/>
      <c r="AS44" s="16"/>
      <c r="AT44" s="16"/>
      <c r="AU44" s="16"/>
      <c r="AV44" s="16"/>
      <c r="AW44" s="16"/>
      <c r="AX44" s="16"/>
      <c r="AY44" s="16"/>
      <c r="AZ44" s="16"/>
      <c r="BA44" s="16"/>
      <c r="BB44" s="16"/>
      <c r="BC44" s="567"/>
      <c r="BD44" s="16"/>
      <c r="BE44" s="16"/>
      <c r="BF44" s="16"/>
      <c r="BG44" s="16"/>
      <c r="BH44" s="16"/>
      <c r="BI44" s="16"/>
      <c r="BJ44" s="16"/>
      <c r="BK44" s="16"/>
      <c r="BL44" s="16"/>
      <c r="BM44" s="16"/>
      <c r="BN44" s="16"/>
      <c r="BO44" s="16"/>
      <c r="BP44" s="567"/>
      <c r="BQ44" s="16"/>
      <c r="BR44" s="16"/>
      <c r="BS44" s="16"/>
      <c r="BT44" s="16"/>
      <c r="BU44" s="16"/>
      <c r="BV44" s="16"/>
      <c r="BW44" s="16"/>
      <c r="BX44" s="16"/>
      <c r="BY44" s="16"/>
      <c r="BZ44" s="16"/>
      <c r="CA44" s="16"/>
      <c r="CB44" s="16"/>
      <c r="CC44" s="567"/>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567"/>
    </row>
    <row r="45" spans="2:161" s="566" customFormat="1" ht="15" customHeight="1" x14ac:dyDescent="0.2">
      <c r="B45" s="191" t="s">
        <v>112</v>
      </c>
      <c r="C45" s="206"/>
      <c r="D45" s="193">
        <f>+D23+D39+D43</f>
        <v>0</v>
      </c>
      <c r="E45" s="193">
        <f t="shared" ref="E45:O45" ca="1" si="109">+E23+E39+E43</f>
        <v>0</v>
      </c>
      <c r="F45" s="193">
        <f t="shared" ca="1" si="109"/>
        <v>0</v>
      </c>
      <c r="G45" s="193">
        <f t="shared" ca="1" si="109"/>
        <v>0</v>
      </c>
      <c r="H45" s="193">
        <f t="shared" ca="1" si="109"/>
        <v>0</v>
      </c>
      <c r="I45" s="193">
        <f t="shared" ca="1" si="109"/>
        <v>0</v>
      </c>
      <c r="J45" s="193">
        <f t="shared" ca="1" si="109"/>
        <v>0</v>
      </c>
      <c r="K45" s="193">
        <f t="shared" ca="1" si="109"/>
        <v>0</v>
      </c>
      <c r="L45" s="193">
        <f t="shared" ca="1" si="109"/>
        <v>-114000</v>
      </c>
      <c r="M45" s="193">
        <f t="shared" ca="1" si="109"/>
        <v>-111210</v>
      </c>
      <c r="N45" s="193">
        <f t="shared" ca="1" si="109"/>
        <v>-134652</v>
      </c>
      <c r="O45" s="193">
        <f t="shared" ca="1" si="109"/>
        <v>-134688</v>
      </c>
      <c r="P45" s="193">
        <f ca="1">SUM(D45:O45)</f>
        <v>-494550</v>
      </c>
      <c r="Q45" s="193">
        <f ca="1">+Q23+Q39+Q43</f>
        <v>-155550</v>
      </c>
      <c r="R45" s="193">
        <f t="shared" ref="R45:AB45" ca="1" si="110">+R23+R39+R43</f>
        <v>-127872</v>
      </c>
      <c r="S45" s="193">
        <f t="shared" ca="1" si="110"/>
        <v>-91176</v>
      </c>
      <c r="T45" s="193">
        <f t="shared" ca="1" si="110"/>
        <v>-206752</v>
      </c>
      <c r="U45" s="193">
        <f t="shared" ca="1" si="110"/>
        <v>-227379</v>
      </c>
      <c r="V45" s="193">
        <f t="shared" ca="1" si="110"/>
        <v>-201411</v>
      </c>
      <c r="W45" s="193">
        <f t="shared" ca="1" si="110"/>
        <v>-206155</v>
      </c>
      <c r="X45" s="193">
        <f t="shared" ca="1" si="110"/>
        <v>-299514</v>
      </c>
      <c r="Y45" s="193">
        <f t="shared" ca="1" si="110"/>
        <v>-386286</v>
      </c>
      <c r="Z45" s="193">
        <f t="shared" ca="1" si="110"/>
        <v>-245157.5</v>
      </c>
      <c r="AA45" s="193">
        <f t="shared" ca="1" si="110"/>
        <v>-285951</v>
      </c>
      <c r="AB45" s="193">
        <f t="shared" ca="1" si="110"/>
        <v>-174546</v>
      </c>
      <c r="AC45" s="193">
        <f ca="1">SUM(Q45:AB45)</f>
        <v>-2607749.5</v>
      </c>
      <c r="AD45" s="193">
        <f ca="1">+AD23+AD39+AD43</f>
        <v>-300610.00000000006</v>
      </c>
      <c r="AE45" s="193">
        <f t="shared" ref="AE45:AO45" ca="1" si="111">+AE23+AE39+AE43</f>
        <v>-389778.66000000003</v>
      </c>
      <c r="AF45" s="193">
        <f t="shared" ca="1" si="111"/>
        <v>-351762.66000000003</v>
      </c>
      <c r="AG45" s="193">
        <f t="shared" ca="1" si="111"/>
        <v>-347335.08</v>
      </c>
      <c r="AH45" s="193">
        <f t="shared" ca="1" si="111"/>
        <v>-342258.66000000003</v>
      </c>
      <c r="AI45" s="193">
        <f t="shared" ca="1" si="111"/>
        <v>-195174.66000000006</v>
      </c>
      <c r="AJ45" s="193">
        <f t="shared" ca="1" si="111"/>
        <v>-292865.58</v>
      </c>
      <c r="AK45" s="193">
        <f t="shared" ca="1" si="111"/>
        <v>-274689.66000000003</v>
      </c>
      <c r="AL45" s="193">
        <f t="shared" ca="1" si="111"/>
        <v>-357471.66000000003</v>
      </c>
      <c r="AM45" s="193">
        <f t="shared" ca="1" si="111"/>
        <v>-295862.58</v>
      </c>
      <c r="AN45" s="193">
        <f t="shared" ca="1" si="111"/>
        <v>-119871.66000000009</v>
      </c>
      <c r="AO45" s="193">
        <f t="shared" ca="1" si="111"/>
        <v>-119871.66000000009</v>
      </c>
      <c r="AP45" s="193">
        <f ca="1">SUM(AD45:AO45)</f>
        <v>-3387552.5200000009</v>
      </c>
      <c r="AQ45" s="193">
        <f ca="1">+AQ23+AQ39+AQ43</f>
        <v>-407942.47499999998</v>
      </c>
      <c r="AR45" s="193">
        <f t="shared" ref="AR45:BB45" ca="1" si="112">+AR23+AR39+AR43</f>
        <v>-254576.49660000007</v>
      </c>
      <c r="AS45" s="193">
        <f t="shared" ca="1" si="112"/>
        <v>-197552.49660000007</v>
      </c>
      <c r="AT45" s="193">
        <f t="shared" ca="1" si="112"/>
        <v>-351142.9458000001</v>
      </c>
      <c r="AU45" s="193">
        <f t="shared" ca="1" si="112"/>
        <v>-131024.49660000007</v>
      </c>
      <c r="AV45" s="193">
        <f t="shared" ca="1" si="112"/>
        <v>287409.50339999993</v>
      </c>
      <c r="AW45" s="193">
        <f t="shared" ca="1" si="112"/>
        <v>-87369.445800000103</v>
      </c>
      <c r="AX45" s="193">
        <f t="shared" ca="1" si="112"/>
        <v>504786.50340000005</v>
      </c>
      <c r="AY45" s="193">
        <f t="shared" ca="1" si="112"/>
        <v>961986.50340000005</v>
      </c>
      <c r="AZ45" s="193">
        <f t="shared" ca="1" si="112"/>
        <v>295787.55419999966</v>
      </c>
      <c r="BA45" s="193">
        <f t="shared" ca="1" si="112"/>
        <v>1275618.5034</v>
      </c>
      <c r="BB45" s="193">
        <f t="shared" ca="1" si="112"/>
        <v>697119.99692000018</v>
      </c>
      <c r="BC45" s="193">
        <f ca="1">SUM(AQ45:BB45)</f>
        <v>2593100.2083199993</v>
      </c>
      <c r="BD45" s="193">
        <f ca="1">+BD23+BD39+BD43</f>
        <v>572813.84024999966</v>
      </c>
      <c r="BE45" s="193">
        <f t="shared" ref="BE45:BO45" ca="1" si="113">+BE23+BE39+BE43</f>
        <v>969542.84843400004</v>
      </c>
      <c r="BF45" s="193">
        <f t="shared" ca="1" si="113"/>
        <v>1296128.8484339998</v>
      </c>
      <c r="BG45" s="193">
        <f t="shared" ca="1" si="113"/>
        <v>682333.86974199954</v>
      </c>
      <c r="BH45" s="193">
        <f t="shared" ca="1" si="113"/>
        <v>2201942.8484339998</v>
      </c>
      <c r="BI45" s="193">
        <f t="shared" ca="1" si="113"/>
        <v>3274130.8484339998</v>
      </c>
      <c r="BJ45" s="193">
        <f t="shared" ca="1" si="113"/>
        <v>1975326.8697419995</v>
      </c>
      <c r="BK45" s="193">
        <f t="shared" ca="1" si="113"/>
        <v>4999490.8484339993</v>
      </c>
      <c r="BL45" s="193">
        <f t="shared" ca="1" si="113"/>
        <v>6589286.8484339993</v>
      </c>
      <c r="BM45" s="193">
        <f t="shared" ca="1" si="113"/>
        <v>4196727.8697420005</v>
      </c>
      <c r="BN45" s="193">
        <f t="shared" ca="1" si="113"/>
        <v>9525134.8484339993</v>
      </c>
      <c r="BO45" s="193">
        <f t="shared" ca="1" si="113"/>
        <v>-6102137.0746355969</v>
      </c>
      <c r="BP45" s="193">
        <f ca="1">SUM(BD45:BO45)</f>
        <v>30180723.313878402</v>
      </c>
      <c r="BQ45" s="193">
        <f ca="1">+BQ23+BQ39+BQ43</f>
        <v>7626332.4386525005</v>
      </c>
      <c r="BR45" s="193">
        <f t="shared" ref="BR45:CB45" ca="1" si="114">+BR23+BR39+BR43</f>
        <v>8719350.2088212986</v>
      </c>
      <c r="BS45" s="193">
        <f t="shared" ca="1" si="114"/>
        <v>11424354.208821299</v>
      </c>
      <c r="BT45" s="193">
        <f t="shared" ca="1" si="114"/>
        <v>5221646.834390901</v>
      </c>
      <c r="BU45" s="193">
        <f t="shared" ca="1" si="114"/>
        <v>13237362.2088213</v>
      </c>
      <c r="BV45" s="193">
        <f t="shared" ca="1" si="114"/>
        <v>15198766.208821304</v>
      </c>
      <c r="BW45" s="193">
        <f t="shared" ca="1" si="114"/>
        <v>8185752.8343908973</v>
      </c>
      <c r="BX45" s="193">
        <f t="shared" ca="1" si="114"/>
        <v>18448374.208821297</v>
      </c>
      <c r="BY45" s="193">
        <f t="shared" ca="1" si="114"/>
        <v>22584844.875487972</v>
      </c>
      <c r="BZ45" s="193">
        <f t="shared" ca="1" si="114"/>
        <v>13180581.056613125</v>
      </c>
      <c r="CA45" s="193">
        <f t="shared" ca="1" si="114"/>
        <v>27853319.542154636</v>
      </c>
      <c r="CB45" s="193">
        <f t="shared" ca="1" si="114"/>
        <v>-35043040.545796111</v>
      </c>
      <c r="CC45" s="194">
        <f ca="1">SUM(BQ45:CB45)</f>
        <v>116637644.08000042</v>
      </c>
      <c r="CE45" s="557" t="str">
        <f t="shared" ref="CE45:DA45" si="115">IF(ISNA(INDEX($B$1:$CC$50,ROW(A45),MATCH(CE$7,$B$7:$CC$7,0))),"",INDEX($B$1:$CC$50,ROW(A45),MATCH(CE$7,$B$7:$CC$7,0)))</f>
        <v/>
      </c>
      <c r="CF45" s="193" t="str">
        <f t="shared" si="115"/>
        <v/>
      </c>
      <c r="CG45" s="193" t="str">
        <f t="shared" si="115"/>
        <v/>
      </c>
      <c r="CH45" s="193" t="str">
        <f t="shared" si="115"/>
        <v/>
      </c>
      <c r="CI45" s="193" t="str">
        <f t="shared" si="115"/>
        <v/>
      </c>
      <c r="CJ45" s="193" t="str">
        <f t="shared" si="115"/>
        <v/>
      </c>
      <c r="CK45" s="193" t="str">
        <f t="shared" si="115"/>
        <v/>
      </c>
      <c r="CL45" s="193" t="str">
        <f t="shared" si="115"/>
        <v/>
      </c>
      <c r="CM45" s="193" t="str">
        <f t="shared" si="115"/>
        <v/>
      </c>
      <c r="CN45" s="193" t="str">
        <f t="shared" si="115"/>
        <v/>
      </c>
      <c r="CO45" s="193" t="str">
        <f t="shared" si="115"/>
        <v/>
      </c>
      <c r="CP45" s="193" t="str">
        <f t="shared" si="115"/>
        <v/>
      </c>
      <c r="CQ45" s="193">
        <f t="shared" ca="1" si="115"/>
        <v>0</v>
      </c>
      <c r="CR45" s="193">
        <f t="shared" ca="1" si="115"/>
        <v>0</v>
      </c>
      <c r="CS45" s="193">
        <f t="shared" ca="1" si="115"/>
        <v>-114000</v>
      </c>
      <c r="CT45" s="193">
        <f t="shared" ca="1" si="115"/>
        <v>-111210</v>
      </c>
      <c r="CU45" s="193">
        <f t="shared" ca="1" si="115"/>
        <v>-134652</v>
      </c>
      <c r="CV45" s="193">
        <f t="shared" ca="1" si="115"/>
        <v>-134688</v>
      </c>
      <c r="CW45" s="193">
        <f t="shared" ca="1" si="115"/>
        <v>-155550</v>
      </c>
      <c r="CX45" s="193">
        <f t="shared" ca="1" si="115"/>
        <v>-127872</v>
      </c>
      <c r="CY45" s="193">
        <f t="shared" ca="1" si="115"/>
        <v>-91176</v>
      </c>
      <c r="CZ45" s="193">
        <f t="shared" ca="1" si="115"/>
        <v>-206752</v>
      </c>
      <c r="DA45" s="193">
        <f t="shared" ca="1" si="115"/>
        <v>-227379</v>
      </c>
      <c r="DB45" s="193">
        <f ca="1">IF(ISNA(INDEX($B$1:$CC$50,ROW(X45),MATCH(DB$7,$B$7:$CC$7,0))),"",INDEX($B$1:$CC$50,ROW(X45),MATCH(DB$7,$B$7:$CC$7,0)))</f>
        <v>-201411</v>
      </c>
      <c r="DC45" s="193">
        <f>SUM(CE45:CP45)</f>
        <v>0</v>
      </c>
      <c r="DD45" s="193">
        <f ca="1">SUM(CQ45:DB45)</f>
        <v>-1504690</v>
      </c>
      <c r="DE45" s="193">
        <f ca="1">SUM(CE45:DB45)</f>
        <v>-1504690</v>
      </c>
      <c r="DF45" s="193">
        <f t="shared" ref="DF45:DQ45" ca="1" si="116">IF(ISNA(INDEX($B$1:$CC$50,ROW(Y45),MATCH(DF$7,$B$7:$CC$7,0))),"",INDEX($B$1:$CC$50,ROW(Y45),MATCH(DF$7,$B$7:$CC$7,0)))</f>
        <v>-206155</v>
      </c>
      <c r="DG45" s="193">
        <f t="shared" ca="1" si="116"/>
        <v>-299514</v>
      </c>
      <c r="DH45" s="193">
        <f t="shared" ca="1" si="116"/>
        <v>-386286</v>
      </c>
      <c r="DI45" s="193">
        <f t="shared" ca="1" si="116"/>
        <v>-245157.5</v>
      </c>
      <c r="DJ45" s="193">
        <f t="shared" ca="1" si="116"/>
        <v>-285951</v>
      </c>
      <c r="DK45" s="193">
        <f t="shared" ca="1" si="116"/>
        <v>-174546</v>
      </c>
      <c r="DL45" s="193">
        <f t="shared" ca="1" si="116"/>
        <v>-300610.00000000006</v>
      </c>
      <c r="DM45" s="193">
        <f t="shared" ca="1" si="116"/>
        <v>-389778.66000000003</v>
      </c>
      <c r="DN45" s="193">
        <f t="shared" ca="1" si="116"/>
        <v>-351762.66000000003</v>
      </c>
      <c r="DO45" s="193">
        <f t="shared" ca="1" si="116"/>
        <v>-347335.08</v>
      </c>
      <c r="DP45" s="193">
        <f t="shared" ca="1" si="116"/>
        <v>-342258.66000000003</v>
      </c>
      <c r="DQ45" s="193">
        <f t="shared" ca="1" si="116"/>
        <v>-195174.66000000006</v>
      </c>
      <c r="DR45" s="193">
        <f ca="1">SUM(DF45:DQ45)</f>
        <v>-3524529.2200000007</v>
      </c>
      <c r="DS45" s="193">
        <f t="shared" ref="DS45:ED45" ca="1" si="117">IF(ISNA(INDEX($B$1:$CC$50,ROW(AK45),MATCH(DS$7,$B$7:$CC$7,0))),"",INDEX($B$1:$CC$50,ROW(AK45),MATCH(DS$7,$B$7:$CC$7,0)))</f>
        <v>-292865.58</v>
      </c>
      <c r="DT45" s="193">
        <f t="shared" ca="1" si="117"/>
        <v>-274689.66000000003</v>
      </c>
      <c r="DU45" s="193">
        <f t="shared" ca="1" si="117"/>
        <v>-357471.66000000003</v>
      </c>
      <c r="DV45" s="193">
        <f t="shared" ca="1" si="117"/>
        <v>-295862.58</v>
      </c>
      <c r="DW45" s="193">
        <f t="shared" ca="1" si="117"/>
        <v>-119871.66000000009</v>
      </c>
      <c r="DX45" s="193">
        <f t="shared" ca="1" si="117"/>
        <v>-119871.66000000009</v>
      </c>
      <c r="DY45" s="193">
        <f t="shared" ca="1" si="117"/>
        <v>-407942.47499999998</v>
      </c>
      <c r="DZ45" s="193">
        <f t="shared" ca="1" si="117"/>
        <v>-254576.49660000007</v>
      </c>
      <c r="EA45" s="193">
        <f t="shared" ca="1" si="117"/>
        <v>-197552.49660000007</v>
      </c>
      <c r="EB45" s="193">
        <f t="shared" ca="1" si="117"/>
        <v>-351142.9458000001</v>
      </c>
      <c r="EC45" s="193">
        <f t="shared" ca="1" si="117"/>
        <v>-131024.49660000007</v>
      </c>
      <c r="ED45" s="193">
        <f t="shared" ca="1" si="117"/>
        <v>287409.50339999993</v>
      </c>
      <c r="EE45" s="193">
        <f ca="1">SUM(DS45:ED45)</f>
        <v>-2515462.207200001</v>
      </c>
      <c r="EF45" s="193">
        <f t="shared" ref="EF45:EQ45" ca="1" si="118">IF(ISNA(INDEX($B$1:$CC$50,ROW(AW45),MATCH(EF$7,$B$7:$CC$7,0))),"",INDEX($B$1:$CC$50,ROW(AW45),MATCH(EF$7,$B$7:$CC$7,0)))</f>
        <v>-87369.445800000103</v>
      </c>
      <c r="EG45" s="193">
        <f t="shared" ca="1" si="118"/>
        <v>504786.50340000005</v>
      </c>
      <c r="EH45" s="193">
        <f t="shared" ca="1" si="118"/>
        <v>961986.50340000005</v>
      </c>
      <c r="EI45" s="193">
        <f t="shared" ca="1" si="118"/>
        <v>295787.55419999966</v>
      </c>
      <c r="EJ45" s="193">
        <f t="shared" ca="1" si="118"/>
        <v>1275618.5034</v>
      </c>
      <c r="EK45" s="193">
        <f t="shared" ca="1" si="118"/>
        <v>697119.99692000018</v>
      </c>
      <c r="EL45" s="193">
        <f t="shared" ca="1" si="118"/>
        <v>572813.84024999966</v>
      </c>
      <c r="EM45" s="193">
        <f t="shared" ca="1" si="118"/>
        <v>969542.84843400004</v>
      </c>
      <c r="EN45" s="193">
        <f t="shared" ca="1" si="118"/>
        <v>1296128.8484339998</v>
      </c>
      <c r="EO45" s="193">
        <f t="shared" ca="1" si="118"/>
        <v>682333.86974199954</v>
      </c>
      <c r="EP45" s="193">
        <f t="shared" ca="1" si="118"/>
        <v>2201942.8484339998</v>
      </c>
      <c r="EQ45" s="193">
        <f t="shared" ca="1" si="118"/>
        <v>3274130.8484339998</v>
      </c>
      <c r="ER45" s="193">
        <f ca="1">SUM(EF45:EQ45)</f>
        <v>12644822.719247999</v>
      </c>
      <c r="ES45" s="193">
        <f t="shared" ref="ES45:FD45" ca="1" si="119">IF(ISNA(INDEX($B$1:$CC$50,ROW(BI45),MATCH(ES$7,$B$7:$CC$7,0))),"",INDEX($B$1:$CC$50,ROW(BI45),MATCH(ES$7,$B$7:$CC$7,0)))</f>
        <v>1975326.8697419995</v>
      </c>
      <c r="ET45" s="193">
        <f t="shared" ca="1" si="119"/>
        <v>4999490.8484339993</v>
      </c>
      <c r="EU45" s="193">
        <f t="shared" ca="1" si="119"/>
        <v>6589286.8484339993</v>
      </c>
      <c r="EV45" s="193">
        <f t="shared" ca="1" si="119"/>
        <v>4196727.8697420005</v>
      </c>
      <c r="EW45" s="193">
        <f t="shared" ca="1" si="119"/>
        <v>9525134.8484339993</v>
      </c>
      <c r="EX45" s="193">
        <f t="shared" ca="1" si="119"/>
        <v>-6102137.0746355969</v>
      </c>
      <c r="EY45" s="193">
        <f t="shared" ca="1" si="119"/>
        <v>7626332.4386525005</v>
      </c>
      <c r="EZ45" s="193">
        <f t="shared" ca="1" si="119"/>
        <v>8719350.2088212986</v>
      </c>
      <c r="FA45" s="193">
        <f t="shared" ca="1" si="119"/>
        <v>11424354.208821299</v>
      </c>
      <c r="FB45" s="193">
        <f t="shared" ca="1" si="119"/>
        <v>5221646.834390901</v>
      </c>
      <c r="FC45" s="193">
        <f t="shared" ca="1" si="119"/>
        <v>13237362.2088213</v>
      </c>
      <c r="FD45" s="193">
        <f t="shared" ca="1" si="119"/>
        <v>15198766.208821304</v>
      </c>
      <c r="FE45" s="194">
        <f ca="1">SUM(ES45:FD45)</f>
        <v>82611642.318479002</v>
      </c>
    </row>
    <row r="46" spans="2:161" ht="15" customHeight="1" x14ac:dyDescent="0.2">
      <c r="D46" s="116"/>
      <c r="E46" s="116"/>
      <c r="F46" s="116"/>
      <c r="G46" s="116"/>
      <c r="Q46" s="116"/>
      <c r="R46" s="116"/>
      <c r="S46" s="116"/>
      <c r="T46" s="116"/>
      <c r="AD46" s="116"/>
      <c r="AE46" s="116"/>
      <c r="AF46" s="116"/>
      <c r="AG46" s="116"/>
      <c r="AQ46" s="116"/>
      <c r="AR46" s="116"/>
      <c r="AS46" s="116"/>
      <c r="AT46" s="116"/>
      <c r="BD46" s="116"/>
      <c r="BE46" s="116"/>
      <c r="BF46" s="116"/>
      <c r="BG46" s="116"/>
      <c r="BP46" s="188"/>
      <c r="BQ46" s="546"/>
      <c r="BR46" s="116"/>
      <c r="BS46" s="116"/>
      <c r="BT46" s="116"/>
      <c r="CE46" s="116"/>
      <c r="CF46" s="116"/>
      <c r="CG46" s="116"/>
      <c r="CH46" s="116"/>
      <c r="CI46" s="116"/>
      <c r="CJ46" s="116"/>
      <c r="CK46" s="116"/>
      <c r="CL46" s="116"/>
      <c r="CM46" s="116"/>
      <c r="CN46" s="116"/>
      <c r="CO46" s="116"/>
      <c r="CP46" s="116"/>
      <c r="CQ46" s="116"/>
      <c r="CR46" s="116"/>
      <c r="CS46" s="116"/>
      <c r="CT46" s="116"/>
      <c r="CU46" s="116"/>
      <c r="CV46" s="116"/>
      <c r="CW46" s="116"/>
      <c r="CX46" s="116"/>
      <c r="CY46" s="116"/>
      <c r="CZ46" s="116"/>
      <c r="DA46" s="116"/>
      <c r="DB46" s="116"/>
      <c r="DC46" s="116"/>
      <c r="DD46" s="116"/>
      <c r="DE46" s="116"/>
      <c r="DF46" s="116"/>
      <c r="DG46" s="116"/>
      <c r="DH46" s="116"/>
      <c r="DI46" s="116"/>
      <c r="DJ46" s="116"/>
      <c r="DK46" s="116"/>
      <c r="DL46" s="116"/>
      <c r="DM46" s="116"/>
      <c r="DN46" s="116"/>
      <c r="DO46" s="116"/>
      <c r="DP46" s="116"/>
      <c r="DQ46" s="116"/>
      <c r="DR46" s="116"/>
      <c r="DS46" s="116"/>
      <c r="DT46" s="116"/>
      <c r="DU46" s="116"/>
      <c r="DV46" s="116"/>
      <c r="DW46" s="116"/>
      <c r="DX46" s="116"/>
      <c r="DY46" s="116"/>
      <c r="DZ46" s="116"/>
      <c r="EA46" s="116"/>
      <c r="EB46" s="116"/>
      <c r="EC46" s="116"/>
      <c r="ED46" s="116"/>
      <c r="EE46" s="116"/>
      <c r="EF46" s="116"/>
      <c r="EG46" s="116"/>
      <c r="EH46" s="116"/>
      <c r="EI46" s="116"/>
      <c r="EJ46" s="116"/>
      <c r="EK46" s="116"/>
      <c r="EL46" s="116"/>
      <c r="EM46" s="116"/>
      <c r="EN46" s="116"/>
      <c r="EO46" s="116"/>
      <c r="EP46" s="116"/>
      <c r="EQ46" s="116"/>
      <c r="ER46" s="116"/>
      <c r="ES46" s="116"/>
      <c r="ET46" s="116"/>
      <c r="EU46" s="116"/>
      <c r="EV46" s="116"/>
      <c r="EW46" s="116"/>
      <c r="EX46" s="116"/>
      <c r="EY46" s="116"/>
      <c r="EZ46" s="116"/>
      <c r="FA46" s="116"/>
      <c r="FB46" s="116"/>
      <c r="FC46" s="116"/>
      <c r="FD46" s="116"/>
      <c r="FE46" s="69"/>
    </row>
    <row r="47" spans="2:161" s="566" customFormat="1" ht="15" customHeight="1" x14ac:dyDescent="0.2">
      <c r="B47" s="191" t="s">
        <v>126</v>
      </c>
      <c r="C47" s="206"/>
      <c r="D47" s="193">
        <f>+D45</f>
        <v>0</v>
      </c>
      <c r="E47" s="193">
        <f ca="1">+D47+E45</f>
        <v>0</v>
      </c>
      <c r="F47" s="193">
        <f t="shared" ref="F47:O47" ca="1" si="120">+E47+F45</f>
        <v>0</v>
      </c>
      <c r="G47" s="193">
        <f t="shared" ca="1" si="120"/>
        <v>0</v>
      </c>
      <c r="H47" s="193">
        <f t="shared" ca="1" si="120"/>
        <v>0</v>
      </c>
      <c r="I47" s="193">
        <f t="shared" ca="1" si="120"/>
        <v>0</v>
      </c>
      <c r="J47" s="193">
        <f t="shared" ca="1" si="120"/>
        <v>0</v>
      </c>
      <c r="K47" s="193">
        <f t="shared" ca="1" si="120"/>
        <v>0</v>
      </c>
      <c r="L47" s="193">
        <f t="shared" ca="1" si="120"/>
        <v>-114000</v>
      </c>
      <c r="M47" s="193">
        <f t="shared" ca="1" si="120"/>
        <v>-225210</v>
      </c>
      <c r="N47" s="193">
        <f t="shared" ca="1" si="120"/>
        <v>-359862</v>
      </c>
      <c r="O47" s="193">
        <f t="shared" ca="1" si="120"/>
        <v>-494550</v>
      </c>
      <c r="P47" s="193">
        <f ca="1">O47</f>
        <v>-494550</v>
      </c>
      <c r="Q47" s="193">
        <f ca="1">O47+Q45</f>
        <v>-650100</v>
      </c>
      <c r="R47" s="193">
        <f ca="1">Q47+R45</f>
        <v>-777972</v>
      </c>
      <c r="S47" s="193">
        <f t="shared" ref="S47:AB47" ca="1" si="121">R47+S45</f>
        <v>-869148</v>
      </c>
      <c r="T47" s="193">
        <f t="shared" ca="1" si="121"/>
        <v>-1075900</v>
      </c>
      <c r="U47" s="193">
        <f t="shared" ca="1" si="121"/>
        <v>-1303279</v>
      </c>
      <c r="V47" s="193">
        <f t="shared" ca="1" si="121"/>
        <v>-1504690</v>
      </c>
      <c r="W47" s="193">
        <f t="shared" ca="1" si="121"/>
        <v>-1710845</v>
      </c>
      <c r="X47" s="193">
        <f t="shared" ca="1" si="121"/>
        <v>-2010359</v>
      </c>
      <c r="Y47" s="193">
        <f t="shared" ca="1" si="121"/>
        <v>-2396645</v>
      </c>
      <c r="Z47" s="193">
        <f t="shared" ca="1" si="121"/>
        <v>-2641802.5</v>
      </c>
      <c r="AA47" s="193">
        <f t="shared" ca="1" si="121"/>
        <v>-2927753.5</v>
      </c>
      <c r="AB47" s="193">
        <f t="shared" ca="1" si="121"/>
        <v>-3102299.5</v>
      </c>
      <c r="AC47" s="193">
        <f ca="1">AB47</f>
        <v>-3102299.5</v>
      </c>
      <c r="AD47" s="193">
        <f ca="1">AB47+AD45</f>
        <v>-3402909.5</v>
      </c>
      <c r="AE47" s="193">
        <f ca="1">AD47+AE45</f>
        <v>-3792688.16</v>
      </c>
      <c r="AF47" s="193">
        <f t="shared" ref="AF47:AO47" ca="1" si="122">AE47+AF45</f>
        <v>-4144450.8200000003</v>
      </c>
      <c r="AG47" s="193">
        <f t="shared" ca="1" si="122"/>
        <v>-4491785.9000000004</v>
      </c>
      <c r="AH47" s="193">
        <f t="shared" ca="1" si="122"/>
        <v>-4834044.5600000005</v>
      </c>
      <c r="AI47" s="193">
        <f t="shared" ca="1" si="122"/>
        <v>-5029219.2200000007</v>
      </c>
      <c r="AJ47" s="193">
        <f t="shared" ca="1" si="122"/>
        <v>-5322084.8000000007</v>
      </c>
      <c r="AK47" s="193">
        <f t="shared" ca="1" si="122"/>
        <v>-5596774.4600000009</v>
      </c>
      <c r="AL47" s="193">
        <f t="shared" ca="1" si="122"/>
        <v>-5954246.120000001</v>
      </c>
      <c r="AM47" s="193">
        <f t="shared" ca="1" si="122"/>
        <v>-6250108.7000000011</v>
      </c>
      <c r="AN47" s="193">
        <f t="shared" ca="1" si="122"/>
        <v>-6369980.3600000013</v>
      </c>
      <c r="AO47" s="193">
        <f t="shared" ca="1" si="122"/>
        <v>-6489852.0200000014</v>
      </c>
      <c r="AP47" s="193">
        <f ca="1">AO47</f>
        <v>-6489852.0200000014</v>
      </c>
      <c r="AQ47" s="193">
        <f ca="1">AO47+AQ45</f>
        <v>-6897794.495000001</v>
      </c>
      <c r="AR47" s="193">
        <f ca="1">AQ47+AR45</f>
        <v>-7152370.9916000012</v>
      </c>
      <c r="AS47" s="193">
        <f t="shared" ref="AS47:BB47" ca="1" si="123">AR47+AS45</f>
        <v>-7349923.4882000014</v>
      </c>
      <c r="AT47" s="193">
        <f t="shared" ca="1" si="123"/>
        <v>-7701066.4340000013</v>
      </c>
      <c r="AU47" s="193">
        <f t="shared" ca="1" si="123"/>
        <v>-7832090.9306000015</v>
      </c>
      <c r="AV47" s="193">
        <f t="shared" ca="1" si="123"/>
        <v>-7544681.4272000017</v>
      </c>
      <c r="AW47" s="193">
        <f t="shared" ca="1" si="123"/>
        <v>-7632050.8730000015</v>
      </c>
      <c r="AX47" s="193">
        <f t="shared" ca="1" si="123"/>
        <v>-7127264.3696000017</v>
      </c>
      <c r="AY47" s="193">
        <f t="shared" ca="1" si="123"/>
        <v>-6165277.8662000019</v>
      </c>
      <c r="AZ47" s="193">
        <f t="shared" ca="1" si="123"/>
        <v>-5869490.3120000027</v>
      </c>
      <c r="BA47" s="193">
        <f t="shared" ca="1" si="123"/>
        <v>-4593871.8086000029</v>
      </c>
      <c r="BB47" s="193">
        <f t="shared" ca="1" si="123"/>
        <v>-3896751.8116800026</v>
      </c>
      <c r="BC47" s="193">
        <f ca="1">BB47</f>
        <v>-3896751.8116800026</v>
      </c>
      <c r="BD47" s="193">
        <f ca="1">BB47+BD45</f>
        <v>-3323937.9714300027</v>
      </c>
      <c r="BE47" s="193">
        <f ca="1">BD47+BE45</f>
        <v>-2354395.1229960024</v>
      </c>
      <c r="BF47" s="193">
        <f t="shared" ref="BF47:BO47" ca="1" si="124">BE47+BF45</f>
        <v>-1058266.2745620026</v>
      </c>
      <c r="BG47" s="193">
        <f t="shared" ca="1" si="124"/>
        <v>-375932.40482000308</v>
      </c>
      <c r="BH47" s="193">
        <f t="shared" ca="1" si="124"/>
        <v>1826010.4436139967</v>
      </c>
      <c r="BI47" s="193">
        <f t="shared" ca="1" si="124"/>
        <v>5100141.2920479961</v>
      </c>
      <c r="BJ47" s="193">
        <f t="shared" ca="1" si="124"/>
        <v>7075468.1617899956</v>
      </c>
      <c r="BK47" s="193">
        <f t="shared" ca="1" si="124"/>
        <v>12074959.010223996</v>
      </c>
      <c r="BL47" s="193">
        <f t="shared" ca="1" si="124"/>
        <v>18664245.858657993</v>
      </c>
      <c r="BM47" s="193">
        <f t="shared" ca="1" si="124"/>
        <v>22860973.728399992</v>
      </c>
      <c r="BN47" s="193">
        <f t="shared" ca="1" si="124"/>
        <v>32386108.576833993</v>
      </c>
      <c r="BO47" s="193">
        <f t="shared" ca="1" si="124"/>
        <v>26283971.502198398</v>
      </c>
      <c r="BP47" s="193">
        <f ca="1">BO47</f>
        <v>26283971.502198398</v>
      </c>
      <c r="BQ47" s="193">
        <f ca="1">BO47+BQ45</f>
        <v>33910303.940850899</v>
      </c>
      <c r="BR47" s="193">
        <f ca="1">BQ47+BR45</f>
        <v>42629654.149672195</v>
      </c>
      <c r="BS47" s="193">
        <f t="shared" ref="BS47:CB47" ca="1" si="125">BR47+BS45</f>
        <v>54054008.358493492</v>
      </c>
      <c r="BT47" s="193">
        <f t="shared" ca="1" si="125"/>
        <v>59275655.192884393</v>
      </c>
      <c r="BU47" s="193">
        <f t="shared" ca="1" si="125"/>
        <v>72513017.401705697</v>
      </c>
      <c r="BV47" s="193">
        <f t="shared" ca="1" si="125"/>
        <v>87711783.610527009</v>
      </c>
      <c r="BW47" s="193">
        <f t="shared" ca="1" si="125"/>
        <v>95897536.444917902</v>
      </c>
      <c r="BX47" s="193">
        <f t="shared" ca="1" si="125"/>
        <v>114345910.6537392</v>
      </c>
      <c r="BY47" s="193">
        <f t="shared" ca="1" si="125"/>
        <v>136930755.52922717</v>
      </c>
      <c r="BZ47" s="193">
        <f t="shared" ca="1" si="125"/>
        <v>150111336.58584028</v>
      </c>
      <c r="CA47" s="193">
        <f t="shared" ca="1" si="125"/>
        <v>177964656.12799492</v>
      </c>
      <c r="CB47" s="193">
        <f t="shared" ca="1" si="125"/>
        <v>142921615.5821988</v>
      </c>
      <c r="CC47" s="194">
        <f ca="1">CB47</f>
        <v>142921615.5821988</v>
      </c>
      <c r="CE47" s="557" t="str">
        <f t="shared" ref="CE47:DA47" si="126">IF(ISNA(INDEX($B$1:$CC$50,ROW(A47),MATCH(CE$7,$B$7:$CC$7,0))),"",INDEX($B$1:$CC$50,ROW(A47),MATCH(CE$7,$B$7:$CC$7,0)))</f>
        <v/>
      </c>
      <c r="CF47" s="193" t="str">
        <f t="shared" si="126"/>
        <v/>
      </c>
      <c r="CG47" s="193" t="str">
        <f t="shared" si="126"/>
        <v/>
      </c>
      <c r="CH47" s="193" t="str">
        <f t="shared" si="126"/>
        <v/>
      </c>
      <c r="CI47" s="193" t="str">
        <f t="shared" si="126"/>
        <v/>
      </c>
      <c r="CJ47" s="193" t="str">
        <f t="shared" si="126"/>
        <v/>
      </c>
      <c r="CK47" s="193" t="str">
        <f t="shared" si="126"/>
        <v/>
      </c>
      <c r="CL47" s="193" t="str">
        <f t="shared" si="126"/>
        <v/>
      </c>
      <c r="CM47" s="193" t="str">
        <f t="shared" si="126"/>
        <v/>
      </c>
      <c r="CN47" s="193" t="str">
        <f t="shared" si="126"/>
        <v/>
      </c>
      <c r="CO47" s="193" t="str">
        <f t="shared" si="126"/>
        <v/>
      </c>
      <c r="CP47" s="193" t="str">
        <f t="shared" si="126"/>
        <v/>
      </c>
      <c r="CQ47" s="193">
        <f t="shared" ca="1" si="126"/>
        <v>0</v>
      </c>
      <c r="CR47" s="193">
        <f t="shared" ca="1" si="126"/>
        <v>0</v>
      </c>
      <c r="CS47" s="193">
        <f t="shared" ca="1" si="126"/>
        <v>-114000</v>
      </c>
      <c r="CT47" s="193">
        <f t="shared" ca="1" si="126"/>
        <v>-225210</v>
      </c>
      <c r="CU47" s="193">
        <f t="shared" ca="1" si="126"/>
        <v>-359862</v>
      </c>
      <c r="CV47" s="193">
        <f t="shared" ca="1" si="126"/>
        <v>-494550</v>
      </c>
      <c r="CW47" s="193">
        <f t="shared" ca="1" si="126"/>
        <v>-650100</v>
      </c>
      <c r="CX47" s="193">
        <f t="shared" ca="1" si="126"/>
        <v>-777972</v>
      </c>
      <c r="CY47" s="193">
        <f t="shared" ca="1" si="126"/>
        <v>-869148</v>
      </c>
      <c r="CZ47" s="193">
        <f t="shared" ca="1" si="126"/>
        <v>-1075900</v>
      </c>
      <c r="DA47" s="193">
        <f t="shared" ca="1" si="126"/>
        <v>-1303279</v>
      </c>
      <c r="DB47" s="193">
        <f ca="1">IF(ISNA(INDEX($B$1:$CC$50,ROW(X47),MATCH(DB$7,$B$7:$CC$7,0))),"",INDEX($B$1:$CC$50,ROW(X47),MATCH(DB$7,$B$7:$CC$7,0)))</f>
        <v>-1504690</v>
      </c>
      <c r="DC47" s="193" t="str">
        <f>CP47</f>
        <v/>
      </c>
      <c r="DD47" s="193">
        <f ca="1">DB47</f>
        <v>-1504690</v>
      </c>
      <c r="DE47" s="193">
        <f ca="1">DB47</f>
        <v>-1504690</v>
      </c>
      <c r="DF47" s="193">
        <f t="shared" ref="DF47:DQ47" ca="1" si="127">IF(ISNA(INDEX($B$1:$CC$50,ROW(Y47),MATCH(DF$7,$B$7:$CC$7,0))),"",INDEX($B$1:$CC$50,ROW(Y47),MATCH(DF$7,$B$7:$CC$7,0)))</f>
        <v>-1710845</v>
      </c>
      <c r="DG47" s="193">
        <f t="shared" ca="1" si="127"/>
        <v>-2010359</v>
      </c>
      <c r="DH47" s="193">
        <f t="shared" ca="1" si="127"/>
        <v>-2396645</v>
      </c>
      <c r="DI47" s="193">
        <f t="shared" ca="1" si="127"/>
        <v>-2641802.5</v>
      </c>
      <c r="DJ47" s="193">
        <f t="shared" ca="1" si="127"/>
        <v>-2927753.5</v>
      </c>
      <c r="DK47" s="193">
        <f t="shared" ca="1" si="127"/>
        <v>-3102299.5</v>
      </c>
      <c r="DL47" s="193">
        <f t="shared" ca="1" si="127"/>
        <v>-3402909.5</v>
      </c>
      <c r="DM47" s="193">
        <f t="shared" ca="1" si="127"/>
        <v>-3792688.16</v>
      </c>
      <c r="DN47" s="193">
        <f t="shared" ca="1" si="127"/>
        <v>-4144450.8200000003</v>
      </c>
      <c r="DO47" s="193">
        <f t="shared" ca="1" si="127"/>
        <v>-4491785.9000000004</v>
      </c>
      <c r="DP47" s="193">
        <f t="shared" ca="1" si="127"/>
        <v>-4834044.5600000005</v>
      </c>
      <c r="DQ47" s="193">
        <f t="shared" ca="1" si="127"/>
        <v>-5029219.2200000007</v>
      </c>
      <c r="DR47" s="193">
        <f ca="1">DQ47</f>
        <v>-5029219.2200000007</v>
      </c>
      <c r="DS47" s="193">
        <f t="shared" ref="DS47:ED47" ca="1" si="128">IF(ISNA(INDEX($B$1:$CC$50,ROW(AK47),MATCH(DS$7,$B$7:$CC$7,0))),"",INDEX($B$1:$CC$50,ROW(AK47),MATCH(DS$7,$B$7:$CC$7,0)))</f>
        <v>-5322084.8000000007</v>
      </c>
      <c r="DT47" s="193">
        <f t="shared" ca="1" si="128"/>
        <v>-5596774.4600000009</v>
      </c>
      <c r="DU47" s="193">
        <f t="shared" ca="1" si="128"/>
        <v>-5954246.120000001</v>
      </c>
      <c r="DV47" s="193">
        <f t="shared" ca="1" si="128"/>
        <v>-6250108.7000000011</v>
      </c>
      <c r="DW47" s="193">
        <f t="shared" ca="1" si="128"/>
        <v>-6369980.3600000013</v>
      </c>
      <c r="DX47" s="193">
        <f t="shared" ca="1" si="128"/>
        <v>-6489852.0200000014</v>
      </c>
      <c r="DY47" s="193">
        <f t="shared" ca="1" si="128"/>
        <v>-6897794.495000001</v>
      </c>
      <c r="DZ47" s="193">
        <f t="shared" ca="1" si="128"/>
        <v>-7152370.9916000012</v>
      </c>
      <c r="EA47" s="193">
        <f t="shared" ca="1" si="128"/>
        <v>-7349923.4882000014</v>
      </c>
      <c r="EB47" s="193">
        <f t="shared" ca="1" si="128"/>
        <v>-7701066.4340000013</v>
      </c>
      <c r="EC47" s="193">
        <f t="shared" ca="1" si="128"/>
        <v>-7832090.9306000015</v>
      </c>
      <c r="ED47" s="193">
        <f t="shared" ca="1" si="128"/>
        <v>-7544681.4272000017</v>
      </c>
      <c r="EE47" s="193">
        <f ca="1">ED47</f>
        <v>-7544681.4272000017</v>
      </c>
      <c r="EF47" s="193">
        <f t="shared" ref="EF47:EQ47" ca="1" si="129">IF(ISNA(INDEX($B$1:$CC$50,ROW(AW47),MATCH(EF$7,$B$7:$CC$7,0))),"",INDEX($B$1:$CC$50,ROW(AW47),MATCH(EF$7,$B$7:$CC$7,0)))</f>
        <v>-7632050.8730000015</v>
      </c>
      <c r="EG47" s="193">
        <f t="shared" ca="1" si="129"/>
        <v>-7127264.3696000017</v>
      </c>
      <c r="EH47" s="193">
        <f t="shared" ca="1" si="129"/>
        <v>-6165277.8662000019</v>
      </c>
      <c r="EI47" s="193">
        <f t="shared" ca="1" si="129"/>
        <v>-5869490.3120000027</v>
      </c>
      <c r="EJ47" s="193">
        <f t="shared" ca="1" si="129"/>
        <v>-4593871.8086000029</v>
      </c>
      <c r="EK47" s="193">
        <f t="shared" ca="1" si="129"/>
        <v>-3896751.8116800026</v>
      </c>
      <c r="EL47" s="193">
        <f t="shared" ca="1" si="129"/>
        <v>-3323937.9714300027</v>
      </c>
      <c r="EM47" s="193">
        <f t="shared" ca="1" si="129"/>
        <v>-2354395.1229960024</v>
      </c>
      <c r="EN47" s="193">
        <f t="shared" ca="1" si="129"/>
        <v>-1058266.2745620026</v>
      </c>
      <c r="EO47" s="193">
        <f t="shared" ca="1" si="129"/>
        <v>-375932.40482000308</v>
      </c>
      <c r="EP47" s="193">
        <f t="shared" ca="1" si="129"/>
        <v>1826010.4436139967</v>
      </c>
      <c r="EQ47" s="193">
        <f t="shared" ca="1" si="129"/>
        <v>5100141.2920479961</v>
      </c>
      <c r="ER47" s="193">
        <f ca="1">EQ47</f>
        <v>5100141.2920479961</v>
      </c>
      <c r="ES47" s="193">
        <f t="shared" ref="ES47:FD47" ca="1" si="130">IF(ISNA(INDEX($B$1:$CC$50,ROW(BI47),MATCH(ES$7,$B$7:$CC$7,0))),"",INDEX($B$1:$CC$50,ROW(BI47),MATCH(ES$7,$B$7:$CC$7,0)))</f>
        <v>7075468.1617899956</v>
      </c>
      <c r="ET47" s="193">
        <f t="shared" ca="1" si="130"/>
        <v>12074959.010223996</v>
      </c>
      <c r="EU47" s="193">
        <f t="shared" ca="1" si="130"/>
        <v>18664245.858657993</v>
      </c>
      <c r="EV47" s="193">
        <f t="shared" ca="1" si="130"/>
        <v>22860973.728399992</v>
      </c>
      <c r="EW47" s="193">
        <f t="shared" ca="1" si="130"/>
        <v>32386108.576833993</v>
      </c>
      <c r="EX47" s="193">
        <f t="shared" ca="1" si="130"/>
        <v>26283971.502198398</v>
      </c>
      <c r="EY47" s="193">
        <f t="shared" ca="1" si="130"/>
        <v>33910303.940850899</v>
      </c>
      <c r="EZ47" s="193">
        <f t="shared" ca="1" si="130"/>
        <v>42629654.149672195</v>
      </c>
      <c r="FA47" s="193">
        <f t="shared" ca="1" si="130"/>
        <v>54054008.358493492</v>
      </c>
      <c r="FB47" s="193">
        <f t="shared" ca="1" si="130"/>
        <v>59275655.192884393</v>
      </c>
      <c r="FC47" s="193">
        <f t="shared" ca="1" si="130"/>
        <v>72513017.401705697</v>
      </c>
      <c r="FD47" s="193">
        <f t="shared" ca="1" si="130"/>
        <v>87711783.610527009</v>
      </c>
      <c r="FE47" s="194">
        <f ca="1">IF(FD47="",INDEX(ES47:FD47,1,MATCH('Données de base'!$O$17,'5. Cash Flow EN'!ES$7:FD$7,0)),FD47)</f>
        <v>87711783.610527009</v>
      </c>
    </row>
    <row r="48" spans="2:161" ht="15" customHeight="1" x14ac:dyDescent="0.2">
      <c r="BP48" s="188"/>
      <c r="BQ48" s="66"/>
      <c r="FE48" s="69"/>
    </row>
    <row r="49" spans="3:161" ht="15" customHeight="1" x14ac:dyDescent="0.2">
      <c r="C49" s="66" t="s">
        <v>678</v>
      </c>
      <c r="D49" s="121">
        <f>+IF(D47&lt;0,MIN(-D47,'Données de base'!$C$330),0)</f>
        <v>0</v>
      </c>
      <c r="E49" s="121">
        <f ca="1">+IF(E47&lt;0,MIN(-E47,'Données de base'!$C$330),0)</f>
        <v>0</v>
      </c>
      <c r="F49" s="121">
        <f ca="1">+IF(F47&lt;0,MIN(-F47,'Données de base'!$C$330),0)</f>
        <v>0</v>
      </c>
      <c r="G49" s="121">
        <f ca="1">+IF(G47&lt;0,MIN(-G47,'Données de base'!$C$330),0)</f>
        <v>0</v>
      </c>
      <c r="H49" s="121">
        <f ca="1">+IF(H47&lt;0,MIN(-H47,'Données de base'!$C$330),0)</f>
        <v>0</v>
      </c>
      <c r="I49" s="121">
        <f ca="1">+IF(I47&lt;0,MIN(-I47,'Données de base'!$C$330),0)</f>
        <v>0</v>
      </c>
      <c r="J49" s="181">
        <f ca="1">+IF(J47&lt;0,MIN(-J47,'Données de base'!$C$330),0)</f>
        <v>0</v>
      </c>
      <c r="K49" s="181">
        <f ca="1">+IF(K47&lt;0,MIN(-K47,'Données de base'!$C$330),0)</f>
        <v>0</v>
      </c>
      <c r="L49" s="181">
        <f ca="1">+IF(L47&lt;0,MIN(-L47,'Données de base'!$C$330),0)</f>
        <v>0</v>
      </c>
      <c r="M49" s="181">
        <f ca="1">+IF(M47&lt;0,MIN(-M47,'Données de base'!$C$330),0)</f>
        <v>0</v>
      </c>
      <c r="N49" s="181">
        <f ca="1">+IF(N47&lt;0,MIN(-N47,'Données de base'!$C$330),0)</f>
        <v>0</v>
      </c>
      <c r="O49" s="181">
        <f ca="1">+IF(O47&lt;0,MIN(-O47,'Données de base'!$C$330),0)</f>
        <v>0</v>
      </c>
      <c r="P49" s="190">
        <f ca="1">O49</f>
        <v>0</v>
      </c>
      <c r="Q49" s="121">
        <f ca="1">+IF(Q47&lt;0,MIN(-Q47,'Données de base'!$C$330),0)</f>
        <v>0</v>
      </c>
      <c r="R49" s="121">
        <f ca="1">+IF(R47&lt;0,MIN(-R47,'Données de base'!$C$330),0)</f>
        <v>0</v>
      </c>
      <c r="S49" s="121">
        <f ca="1">+IF(S47&lt;0,MIN(-S47,'Données de base'!$C$330),0)</f>
        <v>0</v>
      </c>
      <c r="T49" s="121">
        <f ca="1">+IF(T47&lt;0,MIN(-T47,'Données de base'!$C$330),0)</f>
        <v>0</v>
      </c>
      <c r="U49" s="121">
        <f ca="1">+IF(U47&lt;0,MIN(-U47,'Données de base'!$C$330),0)</f>
        <v>0</v>
      </c>
      <c r="V49" s="121">
        <f ca="1">+IF(V47&lt;0,MIN(-V47,'Données de base'!$C$330),0)</f>
        <v>0</v>
      </c>
      <c r="W49" s="181">
        <f ca="1">+IF(W47&lt;0,MIN(-W47,'Données de base'!$C$330),0)</f>
        <v>0</v>
      </c>
      <c r="X49" s="181">
        <f ca="1">+IF(X47&lt;0,MIN(-X47,'Données de base'!$C$330),0)</f>
        <v>0</v>
      </c>
      <c r="Y49" s="181">
        <f ca="1">+IF(Y47&lt;0,MIN(-Y47,'Données de base'!$C$330),0)</f>
        <v>0</v>
      </c>
      <c r="Z49" s="181">
        <f ca="1">+IF(Z47&lt;0,MIN(-Z47,'Données de base'!$C$330),0)</f>
        <v>0</v>
      </c>
      <c r="AA49" s="181">
        <f ca="1">+IF(AA47&lt;0,MIN(-AA47,'Données de base'!$C$330),0)</f>
        <v>0</v>
      </c>
      <c r="AB49" s="181">
        <f ca="1">+IF(AB47&lt;0,MIN(-AB47,'Données de base'!$C$330),0)</f>
        <v>0</v>
      </c>
      <c r="AC49" s="190">
        <f ca="1">AB49</f>
        <v>0</v>
      </c>
      <c r="AD49" s="121">
        <f ca="1">+IF(AD47&lt;0,MIN(-AD47,'Données de base'!$C$330),0)</f>
        <v>0</v>
      </c>
      <c r="AE49" s="121">
        <f ca="1">+IF(AE47&lt;0,MIN(-AE47,'Données de base'!$C$330),0)</f>
        <v>0</v>
      </c>
      <c r="AF49" s="121">
        <f ca="1">+IF(AF47&lt;0,MIN(-AF47,'Données de base'!$C$330),0)</f>
        <v>0</v>
      </c>
      <c r="AG49" s="121">
        <f ca="1">+IF(AG47&lt;0,MIN(-AG47,'Données de base'!$C$330),0)</f>
        <v>0</v>
      </c>
      <c r="AH49" s="121">
        <f ca="1">+IF(AH47&lt;0,MIN(-AH47,'Données de base'!$C$330),0)</f>
        <v>0</v>
      </c>
      <c r="AI49" s="121">
        <f ca="1">+IF(AI47&lt;0,MIN(-AI47,'Données de base'!$C$330),0)</f>
        <v>0</v>
      </c>
      <c r="AJ49" s="181">
        <f ca="1">+IF(AJ47&lt;0,MIN(-AJ47,'Données de base'!$C$330),0)</f>
        <v>0</v>
      </c>
      <c r="AK49" s="181">
        <f ca="1">+IF(AK47&lt;0,MIN(-AK47,'Données de base'!$C$330),0)</f>
        <v>0</v>
      </c>
      <c r="AL49" s="181">
        <f ca="1">+IF(AL47&lt;0,MIN(-AL47,'Données de base'!$C$330),0)</f>
        <v>0</v>
      </c>
      <c r="AM49" s="181">
        <f ca="1">+IF(AM47&lt;0,MIN(-AM47,'Données de base'!$C$330),0)</f>
        <v>0</v>
      </c>
      <c r="AN49" s="181">
        <f ca="1">+IF(AN47&lt;0,MIN(-AN47,'Données de base'!$C$330),0)</f>
        <v>0</v>
      </c>
      <c r="AO49" s="181">
        <f ca="1">+IF(AO47&lt;0,MIN(-AO47,'Données de base'!$C$330),0)</f>
        <v>0</v>
      </c>
      <c r="AP49" s="190">
        <f ca="1">AO49</f>
        <v>0</v>
      </c>
      <c r="AQ49" s="121">
        <f ca="1">+IF(AQ47&lt;0,MIN(-AQ47,'Données de base'!$C$330),0)</f>
        <v>0</v>
      </c>
      <c r="AR49" s="121">
        <f ca="1">+IF(AR47&lt;0,MIN(-AR47,'Données de base'!$C$330),0)</f>
        <v>0</v>
      </c>
      <c r="AS49" s="121">
        <f ca="1">+IF(AS47&lt;0,MIN(-AS47,'Données de base'!$C$330),0)</f>
        <v>0</v>
      </c>
      <c r="AT49" s="121">
        <f ca="1">+IF(AT47&lt;0,MIN(-AT47,'Données de base'!$C$330),0)</f>
        <v>0</v>
      </c>
      <c r="AU49" s="121">
        <f ca="1">+IF(AU47&lt;0,MIN(-AU47,'Données de base'!$C$330),0)</f>
        <v>0</v>
      </c>
      <c r="AV49" s="121">
        <f ca="1">+IF(AV47&lt;0,MIN(-AV47,'Données de base'!$C$330),0)</f>
        <v>0</v>
      </c>
      <c r="AW49" s="181">
        <f ca="1">+IF(AW47&lt;0,MIN(-AW47,'Données de base'!$C$330),0)</f>
        <v>0</v>
      </c>
      <c r="AX49" s="181">
        <f ca="1">+IF(AX47&lt;0,MIN(-AX47,'Données de base'!$C$330),0)</f>
        <v>0</v>
      </c>
      <c r="AY49" s="181">
        <f ca="1">+IF(AY47&lt;0,MIN(-AY47,'Données de base'!$C$330),0)</f>
        <v>0</v>
      </c>
      <c r="AZ49" s="181">
        <f ca="1">+IF(AZ47&lt;0,MIN(-AZ47,'Données de base'!$C$330),0)</f>
        <v>0</v>
      </c>
      <c r="BA49" s="181">
        <f ca="1">+IF(BA47&lt;0,MIN(-BA47,'Données de base'!$C$330),0)</f>
        <v>0</v>
      </c>
      <c r="BB49" s="181">
        <f ca="1">+IF(BB47&lt;0,MIN(-BB47,'Données de base'!$C$330),0)</f>
        <v>0</v>
      </c>
      <c r="BC49" s="190">
        <f ca="1">BB49</f>
        <v>0</v>
      </c>
      <c r="BD49" s="121">
        <f ca="1">+IF(BD47&lt;0,MIN(-BD47,'Données de base'!$C$330),0)</f>
        <v>0</v>
      </c>
      <c r="BE49" s="121">
        <f ca="1">+IF(BE47&lt;0,MIN(-BE47,'Données de base'!$C$330),0)</f>
        <v>0</v>
      </c>
      <c r="BF49" s="121">
        <f ca="1">+IF(BF47&lt;0,MIN(-BF47,'Données de base'!$C$330),0)</f>
        <v>0</v>
      </c>
      <c r="BG49" s="121">
        <f ca="1">+IF(BG47&lt;0,MIN(-BG47,'Données de base'!$C$330),0)</f>
        <v>0</v>
      </c>
      <c r="BH49" s="121">
        <f ca="1">+IF(BH47&lt;0,MIN(-BH47,'Données de base'!$C$330),0)</f>
        <v>0</v>
      </c>
      <c r="BI49" s="121">
        <f ca="1">+IF(BI47&lt;0,MIN(-BI47,'Données de base'!$C$330),0)</f>
        <v>0</v>
      </c>
      <c r="BJ49" s="181">
        <f ca="1">+IF(BJ47&lt;0,MIN(-BJ47,'Données de base'!$C$330),0)</f>
        <v>0</v>
      </c>
      <c r="BK49" s="181">
        <f ca="1">+IF(BK47&lt;0,MIN(-BK47,'Données de base'!$C$330),0)</f>
        <v>0</v>
      </c>
      <c r="BL49" s="181">
        <f ca="1">+IF(BL47&lt;0,MIN(-BL47,'Données de base'!$C$330),0)</f>
        <v>0</v>
      </c>
      <c r="BM49" s="181">
        <f ca="1">+IF(BM47&lt;0,MIN(-BM47,'Données de base'!$C$330),0)</f>
        <v>0</v>
      </c>
      <c r="BN49" s="181">
        <f ca="1">+IF(BN47&lt;0,MIN(-BN47,'Données de base'!$C$330),0)</f>
        <v>0</v>
      </c>
      <c r="BO49" s="181">
        <f ca="1">+IF(BO47&lt;0,MIN(-BO47,'Données de base'!$C$330),0)</f>
        <v>0</v>
      </c>
      <c r="BP49" s="190">
        <f ca="1">BO49</f>
        <v>0</v>
      </c>
      <c r="BQ49" s="121">
        <f ca="1">+IF(BQ47&lt;0,MIN(-BQ47,'Données de base'!$C$330),0)</f>
        <v>0</v>
      </c>
      <c r="BR49" s="121">
        <f ca="1">+IF(BR47&lt;0,MIN(-BR47,'Données de base'!$C$330),0)</f>
        <v>0</v>
      </c>
      <c r="BS49" s="121">
        <f ca="1">+IF(BS47&lt;0,MIN(-BS47,'Données de base'!$C$330),0)</f>
        <v>0</v>
      </c>
      <c r="BT49" s="121">
        <f ca="1">+IF(BT47&lt;0,MIN(-BT47,'Données de base'!$C$330),0)</f>
        <v>0</v>
      </c>
      <c r="BU49" s="121">
        <f ca="1">+IF(BU47&lt;0,MIN(-BU47,'Données de base'!$C$330),0)</f>
        <v>0</v>
      </c>
      <c r="BV49" s="121">
        <f ca="1">+IF(BV47&lt;0,MIN(-BV47,'Données de base'!$C$330),0)</f>
        <v>0</v>
      </c>
      <c r="BW49" s="181">
        <f ca="1">+IF(BW47&lt;0,MIN(-BW47,'Données de base'!$C$330),0)</f>
        <v>0</v>
      </c>
      <c r="BX49" s="181">
        <f ca="1">+IF(BX47&lt;0,MIN(-BX47,'Données de base'!$C$330),0)</f>
        <v>0</v>
      </c>
      <c r="BY49" s="181">
        <f ca="1">+IF(BY47&lt;0,MIN(-BY47,'Données de base'!$C$330),0)</f>
        <v>0</v>
      </c>
      <c r="BZ49" s="181">
        <f ca="1">+IF(BZ47&lt;0,MIN(-BZ47,'Données de base'!$C$330),0)</f>
        <v>0</v>
      </c>
      <c r="CA49" s="181">
        <f ca="1">+IF(CA47&lt;0,MIN(-CA47,'Données de base'!$C$330),0)</f>
        <v>0</v>
      </c>
      <c r="CB49" s="181">
        <f ca="1">+IF(CB47&lt;0,MIN(-CB47,'Données de base'!$C$330),0)</f>
        <v>0</v>
      </c>
      <c r="CC49" s="190">
        <f ca="1">CB49</f>
        <v>0</v>
      </c>
      <c r="CE49" s="121" t="str">
        <f t="shared" ref="CE49:CN50" si="131">IF(ISNA(INDEX($B$1:$CC$50,ROW(A49),MATCH(CE$7,$B$7:$CC$7,0))),"",INDEX($B$1:$CC$50,ROW(A49),MATCH(CE$7,$B$7:$CC$7,0)))</f>
        <v/>
      </c>
      <c r="CF49" s="121" t="str">
        <f t="shared" si="131"/>
        <v/>
      </c>
      <c r="CG49" s="121" t="str">
        <f t="shared" si="131"/>
        <v/>
      </c>
      <c r="CH49" s="121" t="str">
        <f t="shared" si="131"/>
        <v/>
      </c>
      <c r="CI49" s="121" t="str">
        <f t="shared" si="131"/>
        <v/>
      </c>
      <c r="CJ49" s="121" t="str">
        <f t="shared" si="131"/>
        <v/>
      </c>
      <c r="CK49" s="121" t="str">
        <f t="shared" si="131"/>
        <v/>
      </c>
      <c r="CL49" s="121" t="str">
        <f t="shared" si="131"/>
        <v/>
      </c>
      <c r="CM49" s="121" t="str">
        <f t="shared" si="131"/>
        <v/>
      </c>
      <c r="CN49" s="121" t="str">
        <f t="shared" si="131"/>
        <v/>
      </c>
      <c r="CO49" s="121" t="str">
        <f t="shared" ref="CO49:CX50" si="132">IF(ISNA(INDEX($B$1:$CC$50,ROW(K49),MATCH(CO$7,$B$7:$CC$7,0))),"",INDEX($B$1:$CC$50,ROW(K49),MATCH(CO$7,$B$7:$CC$7,0)))</f>
        <v/>
      </c>
      <c r="CP49" s="121" t="str">
        <f t="shared" si="132"/>
        <v/>
      </c>
      <c r="CQ49" s="121">
        <f t="shared" ca="1" si="132"/>
        <v>0</v>
      </c>
      <c r="CR49" s="121">
        <f t="shared" ca="1" si="132"/>
        <v>0</v>
      </c>
      <c r="CS49" s="121">
        <f t="shared" ca="1" si="132"/>
        <v>0</v>
      </c>
      <c r="CT49" s="121">
        <f t="shared" ca="1" si="132"/>
        <v>0</v>
      </c>
      <c r="CU49" s="121">
        <f t="shared" ca="1" si="132"/>
        <v>0</v>
      </c>
      <c r="CV49" s="121">
        <f t="shared" ca="1" si="132"/>
        <v>0</v>
      </c>
      <c r="CW49" s="121">
        <f t="shared" ca="1" si="132"/>
        <v>0</v>
      </c>
      <c r="CX49" s="121">
        <f t="shared" ca="1" si="132"/>
        <v>0</v>
      </c>
      <c r="CY49" s="121">
        <f t="shared" ref="CY49:DB50" ca="1" si="133">IF(ISNA(INDEX($B$1:$CC$50,ROW(U49),MATCH(CY$7,$B$7:$CC$7,0))),"",INDEX($B$1:$CC$50,ROW(U49),MATCH(CY$7,$B$7:$CC$7,0)))</f>
        <v>0</v>
      </c>
      <c r="CZ49" s="121">
        <f t="shared" ca="1" si="133"/>
        <v>0</v>
      </c>
      <c r="DA49" s="121">
        <f t="shared" ca="1" si="133"/>
        <v>0</v>
      </c>
      <c r="DB49" s="121">
        <f t="shared" ca="1" si="133"/>
        <v>0</v>
      </c>
      <c r="DC49" s="121" t="str">
        <f>CP49</f>
        <v/>
      </c>
      <c r="DD49" s="121">
        <f ca="1">DB49</f>
        <v>0</v>
      </c>
      <c r="DE49" s="121">
        <f ca="1">DB49</f>
        <v>0</v>
      </c>
      <c r="DF49" s="121">
        <f t="shared" ref="DF49:DQ50" ca="1" si="134">IF(ISNA(INDEX($B$1:$CC$50,ROW(Y49),MATCH(DF$7,$B$7:$CC$7,0))),"",INDEX($B$1:$CC$50,ROW(Y49),MATCH(DF$7,$B$7:$CC$7,0)))</f>
        <v>0</v>
      </c>
      <c r="DG49" s="121">
        <f t="shared" ca="1" si="134"/>
        <v>0</v>
      </c>
      <c r="DH49" s="121">
        <f t="shared" ca="1" si="134"/>
        <v>0</v>
      </c>
      <c r="DI49" s="121">
        <f t="shared" ca="1" si="134"/>
        <v>0</v>
      </c>
      <c r="DJ49" s="121">
        <f t="shared" ca="1" si="134"/>
        <v>0</v>
      </c>
      <c r="DK49" s="121">
        <f t="shared" ca="1" si="134"/>
        <v>0</v>
      </c>
      <c r="DL49" s="121">
        <f t="shared" ca="1" si="134"/>
        <v>0</v>
      </c>
      <c r="DM49" s="121">
        <f t="shared" ca="1" si="134"/>
        <v>0</v>
      </c>
      <c r="DN49" s="121">
        <f t="shared" ca="1" si="134"/>
        <v>0</v>
      </c>
      <c r="DO49" s="121">
        <f t="shared" ca="1" si="134"/>
        <v>0</v>
      </c>
      <c r="DP49" s="121">
        <f t="shared" ca="1" si="134"/>
        <v>0</v>
      </c>
      <c r="DQ49" s="121">
        <f t="shared" ca="1" si="134"/>
        <v>0</v>
      </c>
      <c r="DR49" s="121">
        <f ca="1">DQ49</f>
        <v>0</v>
      </c>
      <c r="DS49" s="121">
        <f t="shared" ref="DS49:ED50" ca="1" si="135">IF(ISNA(INDEX($B$1:$CC$50,ROW(AK49),MATCH(DS$7,$B$7:$CC$7,0))),"",INDEX($B$1:$CC$50,ROW(AK49),MATCH(DS$7,$B$7:$CC$7,0)))</f>
        <v>0</v>
      </c>
      <c r="DT49" s="121">
        <f t="shared" ca="1" si="135"/>
        <v>0</v>
      </c>
      <c r="DU49" s="121">
        <f t="shared" ca="1" si="135"/>
        <v>0</v>
      </c>
      <c r="DV49" s="121">
        <f t="shared" ca="1" si="135"/>
        <v>0</v>
      </c>
      <c r="DW49" s="121">
        <f t="shared" ca="1" si="135"/>
        <v>0</v>
      </c>
      <c r="DX49" s="121">
        <f t="shared" ca="1" si="135"/>
        <v>0</v>
      </c>
      <c r="DY49" s="121">
        <f t="shared" ca="1" si="135"/>
        <v>0</v>
      </c>
      <c r="DZ49" s="121">
        <f t="shared" ca="1" si="135"/>
        <v>0</v>
      </c>
      <c r="EA49" s="121">
        <f t="shared" ca="1" si="135"/>
        <v>0</v>
      </c>
      <c r="EB49" s="121">
        <f t="shared" ca="1" si="135"/>
        <v>0</v>
      </c>
      <c r="EC49" s="121">
        <f t="shared" ca="1" si="135"/>
        <v>0</v>
      </c>
      <c r="ED49" s="121">
        <f t="shared" ca="1" si="135"/>
        <v>0</v>
      </c>
      <c r="EE49" s="121">
        <f ca="1">ED49</f>
        <v>0</v>
      </c>
      <c r="EF49" s="121">
        <f t="shared" ref="EF49:EQ50" ca="1" si="136">IF(ISNA(INDEX($B$1:$CC$50,ROW(AW49),MATCH(EF$7,$B$7:$CC$7,0))),"",INDEX($B$1:$CC$50,ROW(AW49),MATCH(EF$7,$B$7:$CC$7,0)))</f>
        <v>0</v>
      </c>
      <c r="EG49" s="121">
        <f t="shared" ca="1" si="136"/>
        <v>0</v>
      </c>
      <c r="EH49" s="121">
        <f t="shared" ca="1" si="136"/>
        <v>0</v>
      </c>
      <c r="EI49" s="121">
        <f t="shared" ca="1" si="136"/>
        <v>0</v>
      </c>
      <c r="EJ49" s="121">
        <f t="shared" ca="1" si="136"/>
        <v>0</v>
      </c>
      <c r="EK49" s="121">
        <f t="shared" ca="1" si="136"/>
        <v>0</v>
      </c>
      <c r="EL49" s="121">
        <f t="shared" ca="1" si="136"/>
        <v>0</v>
      </c>
      <c r="EM49" s="121">
        <f t="shared" ca="1" si="136"/>
        <v>0</v>
      </c>
      <c r="EN49" s="121">
        <f t="shared" ca="1" si="136"/>
        <v>0</v>
      </c>
      <c r="EO49" s="121">
        <f t="shared" ca="1" si="136"/>
        <v>0</v>
      </c>
      <c r="EP49" s="121">
        <f t="shared" ca="1" si="136"/>
        <v>0</v>
      </c>
      <c r="EQ49" s="121">
        <f t="shared" ca="1" si="136"/>
        <v>0</v>
      </c>
      <c r="ER49" s="121">
        <f ca="1">EQ49</f>
        <v>0</v>
      </c>
      <c r="ES49" s="121">
        <f t="shared" ref="ES49:FD50" ca="1" si="137">IF(ISNA(INDEX($B$1:$CC$50,ROW(BI49),MATCH(ES$7,$B$7:$CC$7,0))),"",INDEX($B$1:$CC$50,ROW(BI49),MATCH(ES$7,$B$7:$CC$7,0)))</f>
        <v>0</v>
      </c>
      <c r="ET49" s="121">
        <f t="shared" ca="1" si="137"/>
        <v>0</v>
      </c>
      <c r="EU49" s="121">
        <f t="shared" ca="1" si="137"/>
        <v>0</v>
      </c>
      <c r="EV49" s="121">
        <f t="shared" ca="1" si="137"/>
        <v>0</v>
      </c>
      <c r="EW49" s="121">
        <f t="shared" ca="1" si="137"/>
        <v>0</v>
      </c>
      <c r="EX49" s="121">
        <f t="shared" ca="1" si="137"/>
        <v>0</v>
      </c>
      <c r="EY49" s="121">
        <f t="shared" ca="1" si="137"/>
        <v>0</v>
      </c>
      <c r="EZ49" s="121">
        <f t="shared" ca="1" si="137"/>
        <v>0</v>
      </c>
      <c r="FA49" s="121">
        <f t="shared" ca="1" si="137"/>
        <v>0</v>
      </c>
      <c r="FB49" s="121">
        <f t="shared" ca="1" si="137"/>
        <v>0</v>
      </c>
      <c r="FC49" s="121">
        <f t="shared" ca="1" si="137"/>
        <v>0</v>
      </c>
      <c r="FD49" s="121">
        <f t="shared" ca="1" si="137"/>
        <v>0</v>
      </c>
      <c r="FE49" s="190">
        <f ca="1">IF(FD49="",INDEX(ES49:FD49,1,MATCH('Données de base'!$O$17,'5. Cash Flow EN'!ES$7:FD$7,0)),FD49)</f>
        <v>0</v>
      </c>
    </row>
    <row r="50" spans="3:161" ht="15" customHeight="1" x14ac:dyDescent="0.2">
      <c r="C50" s="66" t="s">
        <v>679</v>
      </c>
      <c r="D50" s="181">
        <f>+D47+D49</f>
        <v>0</v>
      </c>
      <c r="E50" s="181">
        <f ca="1">+E47+E49</f>
        <v>0</v>
      </c>
      <c r="F50" s="181">
        <f t="shared" ref="F50:O50" ca="1" si="138">+F47+F49</f>
        <v>0</v>
      </c>
      <c r="G50" s="181">
        <f t="shared" ca="1" si="138"/>
        <v>0</v>
      </c>
      <c r="H50" s="181">
        <f t="shared" ca="1" si="138"/>
        <v>0</v>
      </c>
      <c r="I50" s="181">
        <f t="shared" ca="1" si="138"/>
        <v>0</v>
      </c>
      <c r="J50" s="181">
        <f t="shared" ca="1" si="138"/>
        <v>0</v>
      </c>
      <c r="K50" s="181">
        <f t="shared" ca="1" si="138"/>
        <v>0</v>
      </c>
      <c r="L50" s="181">
        <f t="shared" ca="1" si="138"/>
        <v>-114000</v>
      </c>
      <c r="M50" s="181">
        <f t="shared" ca="1" si="138"/>
        <v>-225210</v>
      </c>
      <c r="N50" s="181">
        <f t="shared" ca="1" si="138"/>
        <v>-359862</v>
      </c>
      <c r="O50" s="181">
        <f t="shared" ca="1" si="138"/>
        <v>-494550</v>
      </c>
      <c r="P50" s="190">
        <f ca="1">O50</f>
        <v>-494550</v>
      </c>
      <c r="Q50" s="181">
        <f ca="1">+Q47+Q49</f>
        <v>-650100</v>
      </c>
      <c r="R50" s="181">
        <f ca="1">+R47+R49</f>
        <v>-777972</v>
      </c>
      <c r="S50" s="181">
        <f t="shared" ref="S50:AB50" ca="1" si="139">+S47+S49</f>
        <v>-869148</v>
      </c>
      <c r="T50" s="181">
        <f t="shared" ca="1" si="139"/>
        <v>-1075900</v>
      </c>
      <c r="U50" s="181">
        <f t="shared" ca="1" si="139"/>
        <v>-1303279</v>
      </c>
      <c r="V50" s="181">
        <f t="shared" ca="1" si="139"/>
        <v>-1504690</v>
      </c>
      <c r="W50" s="181">
        <f t="shared" ca="1" si="139"/>
        <v>-1710845</v>
      </c>
      <c r="X50" s="181">
        <f t="shared" ca="1" si="139"/>
        <v>-2010359</v>
      </c>
      <c r="Y50" s="181">
        <f t="shared" ca="1" si="139"/>
        <v>-2396645</v>
      </c>
      <c r="Z50" s="181">
        <f t="shared" ca="1" si="139"/>
        <v>-2641802.5</v>
      </c>
      <c r="AA50" s="181">
        <f t="shared" ca="1" si="139"/>
        <v>-2927753.5</v>
      </c>
      <c r="AB50" s="181">
        <f t="shared" ca="1" si="139"/>
        <v>-3102299.5</v>
      </c>
      <c r="AC50" s="190">
        <f ca="1">AB50</f>
        <v>-3102299.5</v>
      </c>
      <c r="AD50" s="181">
        <f ca="1">+AD47+AD49</f>
        <v>-3402909.5</v>
      </c>
      <c r="AE50" s="181">
        <f ca="1">+AE47+AE49</f>
        <v>-3792688.16</v>
      </c>
      <c r="AF50" s="181">
        <f t="shared" ref="AF50:AO50" ca="1" si="140">+AF47+AF49</f>
        <v>-4144450.8200000003</v>
      </c>
      <c r="AG50" s="181">
        <f t="shared" ca="1" si="140"/>
        <v>-4491785.9000000004</v>
      </c>
      <c r="AH50" s="181">
        <f t="shared" ca="1" si="140"/>
        <v>-4834044.5600000005</v>
      </c>
      <c r="AI50" s="181">
        <f t="shared" ca="1" si="140"/>
        <v>-5029219.2200000007</v>
      </c>
      <c r="AJ50" s="181">
        <f t="shared" ca="1" si="140"/>
        <v>-5322084.8000000007</v>
      </c>
      <c r="AK50" s="181">
        <f t="shared" ca="1" si="140"/>
        <v>-5596774.4600000009</v>
      </c>
      <c r="AL50" s="181">
        <f t="shared" ca="1" si="140"/>
        <v>-5954246.120000001</v>
      </c>
      <c r="AM50" s="181">
        <f t="shared" ca="1" si="140"/>
        <v>-6250108.7000000011</v>
      </c>
      <c r="AN50" s="181">
        <f t="shared" ca="1" si="140"/>
        <v>-6369980.3600000013</v>
      </c>
      <c r="AO50" s="181">
        <f t="shared" ca="1" si="140"/>
        <v>-6489852.0200000014</v>
      </c>
      <c r="AP50" s="190">
        <f ca="1">AO50</f>
        <v>-6489852.0200000014</v>
      </c>
      <c r="AQ50" s="181">
        <f ca="1">+AQ47+AQ49</f>
        <v>-6897794.495000001</v>
      </c>
      <c r="AR50" s="181">
        <f ca="1">+AR47+AR49</f>
        <v>-7152370.9916000012</v>
      </c>
      <c r="AS50" s="181">
        <f t="shared" ref="AS50:BB50" ca="1" si="141">+AS47+AS49</f>
        <v>-7349923.4882000014</v>
      </c>
      <c r="AT50" s="181">
        <f t="shared" ca="1" si="141"/>
        <v>-7701066.4340000013</v>
      </c>
      <c r="AU50" s="181">
        <f t="shared" ca="1" si="141"/>
        <v>-7832090.9306000015</v>
      </c>
      <c r="AV50" s="181">
        <f t="shared" ca="1" si="141"/>
        <v>-7544681.4272000017</v>
      </c>
      <c r="AW50" s="181">
        <f t="shared" ca="1" si="141"/>
        <v>-7632050.8730000015</v>
      </c>
      <c r="AX50" s="181">
        <f t="shared" ca="1" si="141"/>
        <v>-7127264.3696000017</v>
      </c>
      <c r="AY50" s="181">
        <f t="shared" ca="1" si="141"/>
        <v>-6165277.8662000019</v>
      </c>
      <c r="AZ50" s="181">
        <f t="shared" ca="1" si="141"/>
        <v>-5869490.3120000027</v>
      </c>
      <c r="BA50" s="181">
        <f t="shared" ca="1" si="141"/>
        <v>-4593871.8086000029</v>
      </c>
      <c r="BB50" s="181">
        <f t="shared" ca="1" si="141"/>
        <v>-3896751.8116800026</v>
      </c>
      <c r="BC50" s="190">
        <f ca="1">BB50</f>
        <v>-3896751.8116800026</v>
      </c>
      <c r="BD50" s="181">
        <f ca="1">+BD47+BD49</f>
        <v>-3323937.9714300027</v>
      </c>
      <c r="BE50" s="181">
        <f ca="1">+BE47+BE49</f>
        <v>-2354395.1229960024</v>
      </c>
      <c r="BF50" s="181">
        <f t="shared" ref="BF50:BO50" ca="1" si="142">+BF47+BF49</f>
        <v>-1058266.2745620026</v>
      </c>
      <c r="BG50" s="181">
        <f t="shared" ca="1" si="142"/>
        <v>-375932.40482000308</v>
      </c>
      <c r="BH50" s="181">
        <f t="shared" ca="1" si="142"/>
        <v>1826010.4436139967</v>
      </c>
      <c r="BI50" s="181">
        <f t="shared" ca="1" si="142"/>
        <v>5100141.2920479961</v>
      </c>
      <c r="BJ50" s="181">
        <f t="shared" ca="1" si="142"/>
        <v>7075468.1617899956</v>
      </c>
      <c r="BK50" s="181">
        <f t="shared" ca="1" si="142"/>
        <v>12074959.010223996</v>
      </c>
      <c r="BL50" s="181">
        <f t="shared" ca="1" si="142"/>
        <v>18664245.858657993</v>
      </c>
      <c r="BM50" s="181">
        <f t="shared" ca="1" si="142"/>
        <v>22860973.728399992</v>
      </c>
      <c r="BN50" s="181">
        <f t="shared" ca="1" si="142"/>
        <v>32386108.576833993</v>
      </c>
      <c r="BO50" s="181">
        <f t="shared" ca="1" si="142"/>
        <v>26283971.502198398</v>
      </c>
      <c r="BP50" s="190">
        <f ca="1">BO50</f>
        <v>26283971.502198398</v>
      </c>
      <c r="BQ50" s="181">
        <f ca="1">+BQ47+BQ49</f>
        <v>33910303.940850899</v>
      </c>
      <c r="BR50" s="181">
        <f ca="1">+BR47+BR49</f>
        <v>42629654.149672195</v>
      </c>
      <c r="BS50" s="181">
        <f t="shared" ref="BS50:CB50" ca="1" si="143">+BS47+BS49</f>
        <v>54054008.358493492</v>
      </c>
      <c r="BT50" s="181">
        <f t="shared" ca="1" si="143"/>
        <v>59275655.192884393</v>
      </c>
      <c r="BU50" s="181">
        <f t="shared" ca="1" si="143"/>
        <v>72513017.401705697</v>
      </c>
      <c r="BV50" s="181">
        <f t="shared" ca="1" si="143"/>
        <v>87711783.610527009</v>
      </c>
      <c r="BW50" s="181">
        <f t="shared" ca="1" si="143"/>
        <v>95897536.444917902</v>
      </c>
      <c r="BX50" s="181">
        <f t="shared" ca="1" si="143"/>
        <v>114345910.6537392</v>
      </c>
      <c r="BY50" s="181">
        <f t="shared" ca="1" si="143"/>
        <v>136930755.52922717</v>
      </c>
      <c r="BZ50" s="181">
        <f t="shared" ca="1" si="143"/>
        <v>150111336.58584028</v>
      </c>
      <c r="CA50" s="181">
        <f t="shared" ca="1" si="143"/>
        <v>177964656.12799492</v>
      </c>
      <c r="CB50" s="181">
        <f t="shared" ca="1" si="143"/>
        <v>142921615.5821988</v>
      </c>
      <c r="CC50" s="190">
        <f ca="1">CB50</f>
        <v>142921615.5821988</v>
      </c>
      <c r="CE50" s="181" t="str">
        <f t="shared" si="131"/>
        <v/>
      </c>
      <c r="CF50" s="181" t="str">
        <f t="shared" si="131"/>
        <v/>
      </c>
      <c r="CG50" s="181" t="str">
        <f t="shared" si="131"/>
        <v/>
      </c>
      <c r="CH50" s="181" t="str">
        <f t="shared" si="131"/>
        <v/>
      </c>
      <c r="CI50" s="181" t="str">
        <f t="shared" si="131"/>
        <v/>
      </c>
      <c r="CJ50" s="181" t="str">
        <f t="shared" si="131"/>
        <v/>
      </c>
      <c r="CK50" s="181" t="str">
        <f t="shared" si="131"/>
        <v/>
      </c>
      <c r="CL50" s="181" t="str">
        <f t="shared" si="131"/>
        <v/>
      </c>
      <c r="CM50" s="181" t="str">
        <f t="shared" si="131"/>
        <v/>
      </c>
      <c r="CN50" s="181" t="str">
        <f t="shared" si="131"/>
        <v/>
      </c>
      <c r="CO50" s="181" t="str">
        <f t="shared" si="132"/>
        <v/>
      </c>
      <c r="CP50" s="181" t="str">
        <f t="shared" si="132"/>
        <v/>
      </c>
      <c r="CQ50" s="181">
        <f t="shared" ca="1" si="132"/>
        <v>0</v>
      </c>
      <c r="CR50" s="181">
        <f t="shared" ca="1" si="132"/>
        <v>0</v>
      </c>
      <c r="CS50" s="181">
        <f t="shared" ca="1" si="132"/>
        <v>-114000</v>
      </c>
      <c r="CT50" s="181">
        <f t="shared" ca="1" si="132"/>
        <v>-225210</v>
      </c>
      <c r="CU50" s="181">
        <f t="shared" ca="1" si="132"/>
        <v>-359862</v>
      </c>
      <c r="CV50" s="181">
        <f t="shared" ca="1" si="132"/>
        <v>-494550</v>
      </c>
      <c r="CW50" s="181">
        <f t="shared" ca="1" si="132"/>
        <v>-650100</v>
      </c>
      <c r="CX50" s="181">
        <f t="shared" ca="1" si="132"/>
        <v>-777972</v>
      </c>
      <c r="CY50" s="181">
        <f t="shared" ca="1" si="133"/>
        <v>-869148</v>
      </c>
      <c r="CZ50" s="181">
        <f t="shared" ca="1" si="133"/>
        <v>-1075900</v>
      </c>
      <c r="DA50" s="181">
        <f t="shared" ca="1" si="133"/>
        <v>-1303279</v>
      </c>
      <c r="DB50" s="181">
        <f t="shared" ca="1" si="133"/>
        <v>-1504690</v>
      </c>
      <c r="DC50" s="181" t="str">
        <f>CP50</f>
        <v/>
      </c>
      <c r="DD50" s="181">
        <f ca="1">DB50</f>
        <v>-1504690</v>
      </c>
      <c r="DE50" s="181">
        <f ca="1">DB50</f>
        <v>-1504690</v>
      </c>
      <c r="DF50" s="181">
        <f t="shared" ca="1" si="134"/>
        <v>-1710845</v>
      </c>
      <c r="DG50" s="181">
        <f t="shared" ca="1" si="134"/>
        <v>-2010359</v>
      </c>
      <c r="DH50" s="181">
        <f t="shared" ca="1" si="134"/>
        <v>-2396645</v>
      </c>
      <c r="DI50" s="181">
        <f t="shared" ca="1" si="134"/>
        <v>-2641802.5</v>
      </c>
      <c r="DJ50" s="181">
        <f t="shared" ca="1" si="134"/>
        <v>-2927753.5</v>
      </c>
      <c r="DK50" s="181">
        <f t="shared" ca="1" si="134"/>
        <v>-3102299.5</v>
      </c>
      <c r="DL50" s="181">
        <f t="shared" ca="1" si="134"/>
        <v>-3402909.5</v>
      </c>
      <c r="DM50" s="181">
        <f t="shared" ca="1" si="134"/>
        <v>-3792688.16</v>
      </c>
      <c r="DN50" s="181">
        <f t="shared" ca="1" si="134"/>
        <v>-4144450.8200000003</v>
      </c>
      <c r="DO50" s="181">
        <f t="shared" ca="1" si="134"/>
        <v>-4491785.9000000004</v>
      </c>
      <c r="DP50" s="181">
        <f t="shared" ca="1" si="134"/>
        <v>-4834044.5600000005</v>
      </c>
      <c r="DQ50" s="181">
        <f t="shared" ca="1" si="134"/>
        <v>-5029219.2200000007</v>
      </c>
      <c r="DR50" s="181">
        <f ca="1">DQ50</f>
        <v>-5029219.2200000007</v>
      </c>
      <c r="DS50" s="181">
        <f t="shared" ca="1" si="135"/>
        <v>-5322084.8000000007</v>
      </c>
      <c r="DT50" s="181">
        <f t="shared" ca="1" si="135"/>
        <v>-5596774.4600000009</v>
      </c>
      <c r="DU50" s="181">
        <f t="shared" ca="1" si="135"/>
        <v>-5954246.120000001</v>
      </c>
      <c r="DV50" s="181">
        <f t="shared" ca="1" si="135"/>
        <v>-6250108.7000000011</v>
      </c>
      <c r="DW50" s="181">
        <f t="shared" ca="1" si="135"/>
        <v>-6369980.3600000013</v>
      </c>
      <c r="DX50" s="181">
        <f t="shared" ca="1" si="135"/>
        <v>-6489852.0200000014</v>
      </c>
      <c r="DY50" s="181">
        <f t="shared" ca="1" si="135"/>
        <v>-6897794.495000001</v>
      </c>
      <c r="DZ50" s="181">
        <f t="shared" ca="1" si="135"/>
        <v>-7152370.9916000012</v>
      </c>
      <c r="EA50" s="181">
        <f t="shared" ca="1" si="135"/>
        <v>-7349923.4882000014</v>
      </c>
      <c r="EB50" s="181">
        <f t="shared" ca="1" si="135"/>
        <v>-7701066.4340000013</v>
      </c>
      <c r="EC50" s="181">
        <f t="shared" ca="1" si="135"/>
        <v>-7832090.9306000015</v>
      </c>
      <c r="ED50" s="181">
        <f t="shared" ca="1" si="135"/>
        <v>-7544681.4272000017</v>
      </c>
      <c r="EE50" s="181">
        <f ca="1">ED50</f>
        <v>-7544681.4272000017</v>
      </c>
      <c r="EF50" s="181">
        <f t="shared" ca="1" si="136"/>
        <v>-7632050.8730000015</v>
      </c>
      <c r="EG50" s="181">
        <f t="shared" ca="1" si="136"/>
        <v>-7127264.3696000017</v>
      </c>
      <c r="EH50" s="181">
        <f t="shared" ca="1" si="136"/>
        <v>-6165277.8662000019</v>
      </c>
      <c r="EI50" s="181">
        <f t="shared" ca="1" si="136"/>
        <v>-5869490.3120000027</v>
      </c>
      <c r="EJ50" s="181">
        <f t="shared" ca="1" si="136"/>
        <v>-4593871.8086000029</v>
      </c>
      <c r="EK50" s="181">
        <f t="shared" ca="1" si="136"/>
        <v>-3896751.8116800026</v>
      </c>
      <c r="EL50" s="181">
        <f t="shared" ca="1" si="136"/>
        <v>-3323937.9714300027</v>
      </c>
      <c r="EM50" s="181">
        <f t="shared" ca="1" si="136"/>
        <v>-2354395.1229960024</v>
      </c>
      <c r="EN50" s="181">
        <f t="shared" ca="1" si="136"/>
        <v>-1058266.2745620026</v>
      </c>
      <c r="EO50" s="181">
        <f t="shared" ca="1" si="136"/>
        <v>-375932.40482000308</v>
      </c>
      <c r="EP50" s="181">
        <f t="shared" ca="1" si="136"/>
        <v>1826010.4436139967</v>
      </c>
      <c r="EQ50" s="181">
        <f t="shared" ca="1" si="136"/>
        <v>5100141.2920479961</v>
      </c>
      <c r="ER50" s="181">
        <f ca="1">EQ50</f>
        <v>5100141.2920479961</v>
      </c>
      <c r="ES50" s="181">
        <f t="shared" ca="1" si="137"/>
        <v>7075468.1617899956</v>
      </c>
      <c r="ET50" s="181">
        <f t="shared" ca="1" si="137"/>
        <v>12074959.010223996</v>
      </c>
      <c r="EU50" s="181">
        <f t="shared" ca="1" si="137"/>
        <v>18664245.858657993</v>
      </c>
      <c r="EV50" s="181">
        <f t="shared" ca="1" si="137"/>
        <v>22860973.728399992</v>
      </c>
      <c r="EW50" s="181">
        <f t="shared" ca="1" si="137"/>
        <v>32386108.576833993</v>
      </c>
      <c r="EX50" s="181">
        <f t="shared" ca="1" si="137"/>
        <v>26283971.502198398</v>
      </c>
      <c r="EY50" s="181">
        <f t="shared" ca="1" si="137"/>
        <v>33910303.940850899</v>
      </c>
      <c r="EZ50" s="181">
        <f t="shared" ca="1" si="137"/>
        <v>42629654.149672195</v>
      </c>
      <c r="FA50" s="181">
        <f t="shared" ca="1" si="137"/>
        <v>54054008.358493492</v>
      </c>
      <c r="FB50" s="181">
        <f t="shared" ca="1" si="137"/>
        <v>59275655.192884393</v>
      </c>
      <c r="FC50" s="181">
        <f t="shared" ca="1" si="137"/>
        <v>72513017.401705697</v>
      </c>
      <c r="FD50" s="181">
        <f t="shared" ca="1" si="137"/>
        <v>87711783.610527009</v>
      </c>
      <c r="FE50" s="190">
        <f ca="1">IF(FD50="",INDEX(ES50:FD50,1,MATCH('Données de base'!$O$17,'5. Cash Flow EN'!ES$7:FD$7,0)),FD50)</f>
        <v>87711783.610527009</v>
      </c>
    </row>
    <row r="52" spans="3:161" ht="15" customHeight="1" x14ac:dyDescent="0.2">
      <c r="D52" s="127"/>
      <c r="E52" s="127"/>
      <c r="F52" s="127"/>
      <c r="G52" s="127"/>
      <c r="H52" s="127"/>
      <c r="I52" s="127"/>
      <c r="J52" s="127"/>
      <c r="K52" s="127"/>
      <c r="L52" s="127"/>
      <c r="M52" s="127"/>
      <c r="N52" s="127"/>
      <c r="O52" s="127"/>
      <c r="P52" s="128"/>
      <c r="Q52" s="127"/>
      <c r="R52" s="127"/>
      <c r="S52" s="127"/>
      <c r="T52" s="127"/>
      <c r="U52" s="127"/>
      <c r="V52" s="127"/>
      <c r="W52" s="127"/>
      <c r="X52" s="127"/>
      <c r="Y52" s="127"/>
      <c r="Z52" s="127"/>
      <c r="AA52" s="127"/>
      <c r="AB52" s="127"/>
      <c r="AC52" s="128"/>
      <c r="AD52" s="127"/>
      <c r="AE52" s="127"/>
      <c r="AF52" s="127"/>
      <c r="AG52" s="127"/>
      <c r="AH52" s="127"/>
      <c r="AI52" s="127"/>
      <c r="AJ52" s="127"/>
      <c r="AK52" s="127"/>
      <c r="AL52" s="127"/>
      <c r="AM52" s="127"/>
      <c r="AN52" s="127"/>
      <c r="AO52" s="127"/>
      <c r="AP52" s="128"/>
      <c r="AQ52" s="127"/>
      <c r="AR52" s="127"/>
      <c r="AS52" s="127"/>
      <c r="AT52" s="127"/>
      <c r="AU52" s="127"/>
      <c r="AV52" s="127"/>
      <c r="AW52" s="127"/>
      <c r="AX52" s="127"/>
      <c r="AY52" s="127"/>
      <c r="AZ52" s="127"/>
      <c r="BA52" s="127"/>
      <c r="BB52" s="127"/>
      <c r="BC52" s="128"/>
      <c r="BD52" s="127"/>
      <c r="BE52" s="127"/>
      <c r="BF52" s="127"/>
      <c r="BG52" s="127"/>
      <c r="BH52" s="127"/>
      <c r="BI52" s="127"/>
      <c r="BJ52" s="127"/>
      <c r="BK52" s="127"/>
      <c r="BL52" s="127"/>
      <c r="BM52" s="127"/>
      <c r="BN52" s="127"/>
      <c r="BO52" s="127"/>
      <c r="BP52" s="128"/>
      <c r="BQ52" s="127"/>
      <c r="BR52" s="127"/>
      <c r="BS52" s="127"/>
      <c r="BT52" s="127"/>
      <c r="BU52" s="127"/>
      <c r="BV52" s="127"/>
      <c r="BW52" s="127"/>
      <c r="BX52" s="127"/>
      <c r="BY52" s="127"/>
      <c r="BZ52" s="127"/>
      <c r="CA52" s="127"/>
      <c r="CB52" s="127"/>
      <c r="CC52" s="128"/>
    </row>
    <row r="53" spans="3:161" ht="15" customHeight="1" x14ac:dyDescent="0.2">
      <c r="D53" s="127"/>
      <c r="E53" s="127"/>
      <c r="F53" s="127"/>
      <c r="G53" s="127"/>
      <c r="H53" s="127"/>
      <c r="I53" s="127"/>
      <c r="J53" s="127"/>
      <c r="K53" s="127"/>
      <c r="L53" s="127"/>
      <c r="M53" s="127"/>
      <c r="N53" s="127"/>
      <c r="O53" s="127"/>
      <c r="P53" s="128"/>
      <c r="Q53" s="127"/>
      <c r="R53" s="127"/>
      <c r="S53" s="127"/>
      <c r="T53" s="127"/>
      <c r="U53" s="127"/>
      <c r="V53" s="127"/>
      <c r="W53" s="127"/>
      <c r="X53" s="127"/>
      <c r="Y53" s="127"/>
      <c r="Z53" s="127"/>
      <c r="AA53" s="127"/>
      <c r="AB53" s="127"/>
      <c r="AC53" s="128"/>
      <c r="AD53" s="127"/>
      <c r="AE53" s="127"/>
      <c r="AF53" s="127"/>
      <c r="AG53" s="127"/>
      <c r="AH53" s="127"/>
      <c r="AI53" s="127"/>
      <c r="AJ53" s="127"/>
      <c r="AK53" s="127"/>
      <c r="AL53" s="127"/>
      <c r="AM53" s="127"/>
      <c r="AN53" s="127"/>
      <c r="AO53" s="127"/>
      <c r="AP53" s="128"/>
      <c r="AQ53" s="127"/>
      <c r="AR53" s="127"/>
      <c r="AS53" s="127"/>
      <c r="AT53" s="127"/>
      <c r="AU53" s="127"/>
      <c r="AV53" s="127"/>
      <c r="AW53" s="127"/>
      <c r="AX53" s="127"/>
      <c r="AY53" s="127"/>
      <c r="AZ53" s="127"/>
      <c r="BA53" s="127"/>
      <c r="BB53" s="127"/>
      <c r="BC53" s="128"/>
      <c r="BD53" s="127"/>
      <c r="BE53" s="127"/>
      <c r="BF53" s="127"/>
      <c r="BG53" s="127"/>
      <c r="BH53" s="127"/>
      <c r="BI53" s="127"/>
      <c r="BJ53" s="127"/>
      <c r="BK53" s="127"/>
      <c r="BL53" s="127"/>
      <c r="BM53" s="127"/>
      <c r="BN53" s="127"/>
      <c r="BO53" s="127"/>
      <c r="BP53" s="128"/>
      <c r="BQ53" s="127"/>
      <c r="BR53" s="127"/>
      <c r="BS53" s="127"/>
      <c r="BT53" s="127"/>
      <c r="BU53" s="127"/>
      <c r="BV53" s="127"/>
      <c r="BW53" s="127"/>
      <c r="BX53" s="127"/>
      <c r="BY53" s="127"/>
      <c r="BZ53" s="127"/>
      <c r="CA53" s="127"/>
      <c r="CB53" s="127"/>
      <c r="CC53" s="128"/>
    </row>
  </sheetData>
  <mergeCells count="25">
    <mergeCell ref="AD5:AO5"/>
    <mergeCell ref="B2:P2"/>
    <mergeCell ref="D5:O5"/>
    <mergeCell ref="P5:P7"/>
    <mergeCell ref="Q5:AB5"/>
    <mergeCell ref="AC5:AC7"/>
    <mergeCell ref="DF5:DQ5"/>
    <mergeCell ref="AP5:AP7"/>
    <mergeCell ref="AQ5:BB5"/>
    <mergeCell ref="BC5:BC7"/>
    <mergeCell ref="BD5:BO5"/>
    <mergeCell ref="BP5:BP7"/>
    <mergeCell ref="BQ5:CB5"/>
    <mergeCell ref="CC5:CC7"/>
    <mergeCell ref="CE5:DB5"/>
    <mergeCell ref="DC5:DC7"/>
    <mergeCell ref="DD5:DD7"/>
    <mergeCell ref="DE5:DE7"/>
    <mergeCell ref="FE5:FE7"/>
    <mergeCell ref="DR5:DR7"/>
    <mergeCell ref="DS5:ED5"/>
    <mergeCell ref="EE5:EE7"/>
    <mergeCell ref="EF5:EQ5"/>
    <mergeCell ref="ER5:ER7"/>
    <mergeCell ref="ES5:FD5"/>
  </mergeCells>
  <printOptions horizontalCentered="1"/>
  <pageMargins left="0.23622047244094491" right="0.23622047244094491" top="0.74803149606299213" bottom="0.74803149606299213" header="0.31496062992125984" footer="0.31496062992125984"/>
  <pageSetup paperSize="9" scale="45" fitToWidth="0" fitToHeight="2" orientation="landscape" r:id="rId1"/>
  <headerFooter>
    <oddHeader>&amp;L&amp;A</oddHeader>
    <oddFooter>&amp;C&amp;F&amp;R&amp;P</oddFooter>
  </headerFooter>
  <colBreaks count="5" manualBreakCount="5">
    <brk id="16" min="1" max="50" man="1"/>
    <brk id="42" min="1" max="50" man="1"/>
    <brk id="81" min="1" max="50" man="1"/>
    <brk id="109" min="1" max="50" man="1"/>
    <brk id="135" min="1" max="50"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tabColor rgb="FF002060"/>
    <pageSetUpPr fitToPage="1"/>
  </sheetPr>
  <dimension ref="B2:Q59"/>
  <sheetViews>
    <sheetView showGridLines="0" zoomScaleNormal="100" workbookViewId="0">
      <pane xSplit="3" ySplit="5" topLeftCell="D12" activePane="bottomRight" state="frozen"/>
      <selection pane="topRight" activeCell="D1" sqref="D1"/>
      <selection pane="bottomLeft" activeCell="A6" sqref="A6"/>
      <selection pane="bottomRight" sqref="A1:O59"/>
    </sheetView>
  </sheetViews>
  <sheetFormatPr baseColWidth="10" defaultColWidth="9.140625" defaultRowHeight="15" customHeight="1" outlineLevelCol="2" x14ac:dyDescent="0.2"/>
  <cols>
    <col min="1" max="2" width="2.7109375" style="13" customWidth="1"/>
    <col min="3" max="3" width="27.28515625" style="13" customWidth="1"/>
    <col min="4" max="7" width="10.28515625" style="13" customWidth="1" outlineLevel="1"/>
    <col min="8" max="8" width="9.140625" style="13" customWidth="1" outlineLevel="1"/>
    <col min="9" max="9" width="13" style="13" customWidth="1" outlineLevel="2"/>
    <col min="10" max="10" width="13.28515625" style="13" customWidth="1" outlineLevel="1"/>
    <col min="11" max="15" width="12.28515625" style="13" customWidth="1"/>
    <col min="16" max="16384" width="9.140625" style="13"/>
  </cols>
  <sheetData>
    <row r="2" spans="2:15" s="117" customFormat="1" ht="30" customHeight="1" x14ac:dyDescent="0.2">
      <c r="B2" s="845" t="s">
        <v>1</v>
      </c>
      <c r="C2" s="845"/>
      <c r="D2" s="845"/>
      <c r="E2" s="845"/>
      <c r="F2" s="845"/>
      <c r="G2" s="845"/>
      <c r="H2" s="845"/>
      <c r="I2" s="845"/>
      <c r="J2" s="845"/>
      <c r="K2" s="845"/>
      <c r="L2" s="845"/>
      <c r="M2" s="845"/>
      <c r="N2" s="845"/>
      <c r="O2" s="845"/>
    </row>
    <row r="4" spans="2:15" ht="32.450000000000003" customHeight="1" thickBot="1" x14ac:dyDescent="0.25">
      <c r="K4" s="574" t="str">
        <f>" Du démarrage au "&amp;'Données de base'!$Z$25</f>
        <v xml:space="preserve"> Du démarrage au 6/2018</v>
      </c>
      <c r="L4" s="574" t="str">
        <f>"du "&amp;'Données de base'!$AA$25&amp;" au "&amp;'Données de base'!$AL$25</f>
        <v>du 7/2018 au 6/2019</v>
      </c>
      <c r="M4" s="574" t="str">
        <f>"du "&amp;'Données de base'!$AM$25&amp;" au "&amp;'Données de base'!$AX$25</f>
        <v>du 7/2019 au 6/2020</v>
      </c>
      <c r="N4" s="574" t="str">
        <f>"du "&amp;'Données de base'!$AY$25&amp;" au "&amp;'Données de base'!$BJ$25</f>
        <v>du 7/2020 au 6/2021</v>
      </c>
      <c r="O4" s="574" t="str">
        <f>"du "&amp;'Données de base'!$BK$25&amp;" au "&amp;'Données de base'!$O$17</f>
        <v>du 7/2021 au 6/2022</v>
      </c>
    </row>
    <row r="5" spans="2:15" s="64" customFormat="1" ht="30.6" customHeight="1" thickTop="1" thickBot="1" x14ac:dyDescent="0.25">
      <c r="B5" s="844" t="s">
        <v>3</v>
      </c>
      <c r="C5" s="844"/>
      <c r="D5" s="178">
        <f>'Données de base'!$C13</f>
        <v>2017</v>
      </c>
      <c r="E5" s="178">
        <f>+'Données de base'!$E13</f>
        <v>2018</v>
      </c>
      <c r="F5" s="178">
        <f>'Données de base'!$G13</f>
        <v>2019</v>
      </c>
      <c r="G5" s="178">
        <f>'Données de base'!$I13</f>
        <v>2020</v>
      </c>
      <c r="H5" s="178">
        <f>'Données de base'!$K13</f>
        <v>2021</v>
      </c>
      <c r="I5" s="539">
        <f>'Données de base'!$M13</f>
        <v>2022</v>
      </c>
      <c r="K5" s="571" t="s">
        <v>780</v>
      </c>
      <c r="L5" s="571" t="s">
        <v>777</v>
      </c>
      <c r="M5" s="571" t="s">
        <v>778</v>
      </c>
      <c r="N5" s="571" t="s">
        <v>779</v>
      </c>
      <c r="O5" s="571" t="s">
        <v>781</v>
      </c>
    </row>
    <row r="6" spans="2:15" ht="15" customHeight="1" thickTop="1" x14ac:dyDescent="0.2"/>
    <row r="7" spans="2:15" s="65" customFormat="1" ht="15" customHeight="1" x14ac:dyDescent="0.2">
      <c r="B7" s="292" t="s">
        <v>46</v>
      </c>
      <c r="C7" s="292"/>
      <c r="D7" s="292">
        <f>+'2. Prévisions annuelles'!D10</f>
        <v>0</v>
      </c>
      <c r="E7" s="292">
        <f>+'2. Prévisions annuelles'!E10</f>
        <v>0</v>
      </c>
      <c r="F7" s="292">
        <f>+'2. Prévisions annuelles'!F10</f>
        <v>0</v>
      </c>
      <c r="G7" s="292">
        <f>+'2. Prévisions annuelles'!G10</f>
        <v>0</v>
      </c>
      <c r="H7" s="292">
        <f>+'2. Prévisions annuelles'!H10</f>
        <v>0</v>
      </c>
      <c r="I7" s="292">
        <f>+'2. Prévisions annuelles'!I10</f>
        <v>0</v>
      </c>
      <c r="K7" s="292">
        <f>+'2. Prévisions annuelles'!K10</f>
        <v>0</v>
      </c>
      <c r="L7" s="292">
        <f>+'2. Prévisions annuelles'!L10</f>
        <v>0</v>
      </c>
      <c r="M7" s="292">
        <f>+'2. Prévisions annuelles'!M10</f>
        <v>0</v>
      </c>
      <c r="N7" s="292">
        <f>+'2. Prévisions annuelles'!N10</f>
        <v>0</v>
      </c>
      <c r="O7" s="292">
        <f>+'2. Prévisions annuelles'!O10</f>
        <v>0</v>
      </c>
    </row>
    <row r="8" spans="2:15" s="16" customFormat="1" ht="15" customHeight="1" x14ac:dyDescent="0.2">
      <c r="B8" s="294"/>
      <c r="C8" s="294"/>
      <c r="D8" s="294"/>
      <c r="E8" s="294"/>
      <c r="F8" s="294"/>
      <c r="G8" s="294"/>
      <c r="H8" s="294"/>
      <c r="I8" s="294"/>
      <c r="K8" s="294"/>
      <c r="L8" s="294"/>
      <c r="M8" s="294"/>
      <c r="N8" s="294"/>
      <c r="O8" s="294"/>
    </row>
    <row r="9" spans="2:15" s="65" customFormat="1" ht="15" customHeight="1" x14ac:dyDescent="0.2">
      <c r="B9" s="292" t="s">
        <v>72</v>
      </c>
      <c r="C9" s="292"/>
      <c r="D9" s="292">
        <f ca="1">+'2. Prévisions annuelles'!D16</f>
        <v>-451710</v>
      </c>
      <c r="E9" s="292">
        <f ca="1">+'2. Prévisions annuelles'!E16</f>
        <v>-2773859.5</v>
      </c>
      <c r="F9" s="292">
        <f ca="1">+'2. Prévisions annuelles'!F16</f>
        <v>-5907732.0200000014</v>
      </c>
      <c r="G9" s="292">
        <f ca="1">+'2. Prévisions annuelles'!G16</f>
        <v>-819831.8116800026</v>
      </c>
      <c r="H9" s="292">
        <f ca="1">+'2. Prévisions annuelles'!H16</f>
        <v>49159211.502198398</v>
      </c>
      <c r="I9" s="292">
        <f ca="1">+'2. Prévisions annuelles'!I16</f>
        <v>205997326.6933099</v>
      </c>
      <c r="K9" s="292">
        <f ca="1">+'2. Prévisions annuelles'!K16</f>
        <v>-1319050</v>
      </c>
      <c r="L9" s="292">
        <f ca="1">+'2. Prévisions annuelles'!L16</f>
        <v>-4518379.2200000007</v>
      </c>
      <c r="M9" s="292">
        <f ca="1">+'2. Prévisions annuelles'!M16</f>
        <v>-6202241.4272000017</v>
      </c>
      <c r="N9" s="292">
        <f ca="1">+'2. Prévisions annuelles'!N16</f>
        <v>12646221.292047996</v>
      </c>
      <c r="O9" s="292">
        <f ca="1">+'2. Prévisions annuelles'!O16</f>
        <v>121508183.61052701</v>
      </c>
    </row>
    <row r="10" spans="2:15" s="118" customFormat="1" ht="15" customHeight="1" x14ac:dyDescent="0.2">
      <c r="C10" s="118" t="s">
        <v>131</v>
      </c>
      <c r="D10" s="118">
        <f>+'2. Prévisions annuelles'!D17</f>
        <v>0</v>
      </c>
      <c r="E10" s="118">
        <f>+'2. Prévisions annuelles'!E17</f>
        <v>0</v>
      </c>
      <c r="F10" s="118">
        <f>+'2. Prévisions annuelles'!F17</f>
        <v>0</v>
      </c>
      <c r="G10" s="118">
        <f>+'2. Prévisions annuelles'!G17</f>
        <v>0</v>
      </c>
      <c r="H10" s="118">
        <f>+'2. Prévisions annuelles'!H17</f>
        <v>0</v>
      </c>
      <c r="I10" s="118">
        <f>+'2. Prévisions annuelles'!I17</f>
        <v>0</v>
      </c>
      <c r="K10" s="118">
        <f>+'2. Prévisions annuelles'!K17</f>
        <v>0</v>
      </c>
      <c r="L10" s="118">
        <f>+'2. Prévisions annuelles'!L17</f>
        <v>0</v>
      </c>
      <c r="M10" s="118">
        <f>+'2. Prévisions annuelles'!M17</f>
        <v>0</v>
      </c>
      <c r="N10" s="118">
        <f>+'2. Prévisions annuelles'!N17</f>
        <v>0</v>
      </c>
      <c r="O10" s="118">
        <f>+'2. Prévisions annuelles'!O17</f>
        <v>0</v>
      </c>
    </row>
    <row r="11" spans="2:15" s="118" customFormat="1" ht="15" customHeight="1" x14ac:dyDescent="0.2">
      <c r="C11" s="118" t="s">
        <v>2</v>
      </c>
      <c r="D11" s="118">
        <f>+'2. Prévisions annuelles'!D18+'2. Prévisions annuelles'!D19+'2. Prévisions annuelles'!D20</f>
        <v>42840</v>
      </c>
      <c r="E11" s="118">
        <f>+'2. Prévisions annuelles'!E18+'2. Prévisions annuelles'!E19+'2. Prévisions annuelles'!E20</f>
        <v>328440</v>
      </c>
      <c r="F11" s="118">
        <f>+'2. Prévisions annuelles'!F18+'2. Prévisions annuelles'!F19+'2. Prévisions annuelles'!F20</f>
        <v>582120</v>
      </c>
      <c r="G11" s="118">
        <f>+'2. Prévisions annuelles'!G18+'2. Prévisions annuelles'!G19+'2. Prévisions annuelles'!G20</f>
        <v>3076920</v>
      </c>
      <c r="H11" s="118">
        <f>+'2. Prévisions annuelles'!H18+'2. Prévisions annuelles'!H19+'2. Prévisions annuelles'!H20</f>
        <v>22875240</v>
      </c>
      <c r="I11" s="118">
        <f>+'2. Prévisions annuelles'!I18+'2. Prévisions annuelles'!I19+'2. Prévisions annuelles'!I20</f>
        <v>63075711.111111112</v>
      </c>
      <c r="K11" s="118">
        <f>+'2. Prévisions annuelles'!K18+'2. Prévisions annuelles'!K19+'2. Prévisions annuelles'!K20</f>
        <v>185640</v>
      </c>
      <c r="L11" s="118">
        <f>+'2. Prévisions annuelles'!L18+'2. Prévisions annuelles'!L19+'2. Prévisions annuelles'!L20</f>
        <v>510840</v>
      </c>
      <c r="M11" s="118">
        <f>+'2. Prévisions annuelles'!M18+'2. Prévisions annuelles'!M19+'2. Prévisions annuelles'!M20</f>
        <v>1342440</v>
      </c>
      <c r="N11" s="118">
        <f>+'2. Prévisions annuelles'!N18+'2. Prévisions annuelles'!N19+'2. Prévisions annuelles'!N20</f>
        <v>7546080</v>
      </c>
      <c r="O11" s="118">
        <f>+'2. Prévisions annuelles'!O18+'2. Prévisions annuelles'!O19+'2. Prévisions annuelles'!O20</f>
        <v>33796400</v>
      </c>
    </row>
    <row r="12" spans="2:15" s="118" customFormat="1" ht="15" customHeight="1" x14ac:dyDescent="0.2">
      <c r="C12" s="118" t="s">
        <v>126</v>
      </c>
      <c r="D12" s="118">
        <f ca="1">+'2. Prévisions annuelles'!D21</f>
        <v>-494550</v>
      </c>
      <c r="E12" s="118">
        <f ca="1">+'2. Prévisions annuelles'!E21</f>
        <v>-3102299.5</v>
      </c>
      <c r="F12" s="118">
        <f ca="1">+'2. Prévisions annuelles'!F21</f>
        <v>-6489852.0200000014</v>
      </c>
      <c r="G12" s="118">
        <f ca="1">+'2. Prévisions annuelles'!G21</f>
        <v>-3896751.8116800026</v>
      </c>
      <c r="H12" s="118">
        <f ca="1">+'2. Prévisions annuelles'!H21</f>
        <v>26283971.502198398</v>
      </c>
      <c r="I12" s="118">
        <f ca="1">+'2. Prévisions annuelles'!I21</f>
        <v>142921615.5821988</v>
      </c>
      <c r="K12" s="118">
        <f ca="1">+'2. Prévisions annuelles'!K21</f>
        <v>-1504690</v>
      </c>
      <c r="L12" s="118">
        <f ca="1">+'2. Prévisions annuelles'!L21</f>
        <v>-5029219.2200000007</v>
      </c>
      <c r="M12" s="118">
        <f ca="1">+'2. Prévisions annuelles'!M21</f>
        <v>-7544681.4272000017</v>
      </c>
      <c r="N12" s="118">
        <f ca="1">+'2. Prévisions annuelles'!N21</f>
        <v>5100141.2920479961</v>
      </c>
      <c r="O12" s="118">
        <f ca="1">+'2. Prévisions annuelles'!O21</f>
        <v>87711783.610527009</v>
      </c>
    </row>
    <row r="13" spans="2:15" s="16" customFormat="1" ht="15" customHeight="1" x14ac:dyDescent="0.2"/>
    <row r="14" spans="2:15" s="66" customFormat="1" ht="15" customHeight="1" x14ac:dyDescent="0.2">
      <c r="B14" s="293" t="s">
        <v>127</v>
      </c>
      <c r="C14" s="293"/>
      <c r="D14" s="293">
        <f ca="1">+'2. Prévisions annuelles'!D23</f>
        <v>-451710</v>
      </c>
      <c r="E14" s="293">
        <f ca="1">+'2. Prévisions annuelles'!E23</f>
        <v>-2773859.5</v>
      </c>
      <c r="F14" s="293">
        <f ca="1">+'2. Prévisions annuelles'!F23</f>
        <v>-5907732.0200000014</v>
      </c>
      <c r="G14" s="293">
        <f ca="1">+'2. Prévisions annuelles'!G23</f>
        <v>-819831.8116800026</v>
      </c>
      <c r="H14" s="293">
        <f ca="1">+'2. Prévisions annuelles'!H23</f>
        <v>49159211.502198398</v>
      </c>
      <c r="I14" s="293">
        <f ca="1">+'2. Prévisions annuelles'!I23</f>
        <v>205997326.6933099</v>
      </c>
      <c r="K14" s="293">
        <f ca="1">+'2. Prévisions annuelles'!K23</f>
        <v>-1319050</v>
      </c>
      <c r="L14" s="293">
        <f ca="1">+'2. Prévisions annuelles'!L23</f>
        <v>-4518379.2200000007</v>
      </c>
      <c r="M14" s="293">
        <f ca="1">+'2. Prévisions annuelles'!M23</f>
        <v>-6202241.4272000017</v>
      </c>
      <c r="N14" s="293">
        <f ca="1">+'2. Prévisions annuelles'!N23</f>
        <v>12646221.292047996</v>
      </c>
      <c r="O14" s="293">
        <f ca="1">+'2. Prévisions annuelles'!O23</f>
        <v>121508183.61052701</v>
      </c>
    </row>
    <row r="15" spans="2:15" ht="15" customHeight="1" x14ac:dyDescent="0.2">
      <c r="D15" s="16"/>
      <c r="E15" s="16"/>
      <c r="F15" s="16"/>
      <c r="G15" s="16"/>
      <c r="H15" s="16"/>
      <c r="I15" s="16"/>
      <c r="K15" s="16"/>
      <c r="L15" s="16"/>
      <c r="M15" s="16"/>
      <c r="N15" s="16"/>
      <c r="O15" s="16"/>
    </row>
    <row r="16" spans="2:15" s="65" customFormat="1" ht="15" customHeight="1" x14ac:dyDescent="0.2">
      <c r="B16" s="65" t="s">
        <v>128</v>
      </c>
      <c r="D16" s="65">
        <f ca="1">+'2. Prévisions annuelles'!D25</f>
        <v>-492900</v>
      </c>
      <c r="E16" s="65">
        <f ca="1">+'2. Prévisions annuelles'!E25</f>
        <v>-2983970</v>
      </c>
      <c r="F16" s="65">
        <f ca="1">+'2. Prévisions annuelles'!F25</f>
        <v>-6342373.0999999978</v>
      </c>
      <c r="G16" s="65">
        <f ca="1">+'2. Prévisions annuelles'!G25</f>
        <v>-2657144.8624799987</v>
      </c>
      <c r="H16" s="65">
        <f ca="1">+'2. Prévisions annuelles'!H25</f>
        <v>34680372.480890393</v>
      </c>
      <c r="I16" s="65">
        <f ca="1">+'2. Prévisions annuelles'!I25</f>
        <v>164101600.80848104</v>
      </c>
      <c r="K16" s="65">
        <f ca="1">+'2. Prévisions annuelles'!K25</f>
        <v>-1446395</v>
      </c>
      <c r="L16" s="65">
        <f ca="1">+'2. Prévisions annuelles'!L25</f>
        <v>-4850645.2999999989</v>
      </c>
      <c r="M16" s="65">
        <f ca="1">+'2. Prévisions annuelles'!M25</f>
        <v>-7057879.4779999983</v>
      </c>
      <c r="N16" s="65">
        <f ca="1">+'2. Prévisions annuelles'!N25</f>
        <v>7742261.2707400005</v>
      </c>
      <c r="O16" s="65">
        <f ca="1">+'2. Prévisions annuelles'!O25</f>
        <v>96667604.984957382</v>
      </c>
    </row>
    <row r="17" spans="2:17" s="118" customFormat="1" ht="15" customHeight="1" x14ac:dyDescent="0.2">
      <c r="C17" s="118" t="s">
        <v>62</v>
      </c>
      <c r="D17" s="9">
        <f>+'2. Prévisions annuelles'!D26</f>
        <v>0</v>
      </c>
      <c r="E17" s="9">
        <f>+'2. Prévisions annuelles'!E26</f>
        <v>0</v>
      </c>
      <c r="F17" s="9">
        <f>+'2. Prévisions annuelles'!F26</f>
        <v>0</v>
      </c>
      <c r="G17" s="9">
        <f>+'2. Prévisions annuelles'!G26</f>
        <v>0</v>
      </c>
      <c r="H17" s="9">
        <f>+'2. Prévisions annuelles'!H26</f>
        <v>0</v>
      </c>
      <c r="I17" s="9">
        <f>+'2. Prévisions annuelles'!I26</f>
        <v>0</v>
      </c>
      <c r="K17" s="9">
        <f>+'2. Prévisions annuelles'!K26</f>
        <v>0</v>
      </c>
      <c r="L17" s="9">
        <f>+'2. Prévisions annuelles'!L26</f>
        <v>0</v>
      </c>
      <c r="M17" s="9">
        <f>+'2. Prévisions annuelles'!M26</f>
        <v>0</v>
      </c>
      <c r="N17" s="9">
        <f>+'2. Prévisions annuelles'!N26</f>
        <v>0</v>
      </c>
      <c r="O17" s="9">
        <f>+'2. Prévisions annuelles'!O26</f>
        <v>0</v>
      </c>
    </row>
    <row r="18" spans="2:17" s="118" customFormat="1" ht="15" customHeight="1" x14ac:dyDescent="0.2">
      <c r="C18" s="118" t="s">
        <v>129</v>
      </c>
      <c r="D18" s="9">
        <f ca="1">+'2. Prévisions annuelles'!D27</f>
        <v>-492900</v>
      </c>
      <c r="E18" s="9">
        <f ca="1">+'2. Prévisions annuelles'!E27</f>
        <v>-2983970</v>
      </c>
      <c r="F18" s="9">
        <f ca="1">+'2. Prévisions annuelles'!F27</f>
        <v>-6342373.0999999978</v>
      </c>
      <c r="G18" s="9">
        <f ca="1">+'2. Prévisions annuelles'!G27</f>
        <v>-2657144.8624799987</v>
      </c>
      <c r="H18" s="9">
        <f ca="1">+'2. Prévisions annuelles'!H27</f>
        <v>34680372.480890393</v>
      </c>
      <c r="I18" s="9">
        <f ca="1">+'2. Prévisions annuelles'!I27</f>
        <v>164101600.80848104</v>
      </c>
      <c r="K18" s="9">
        <f ca="1">+'2. Prévisions annuelles'!K27</f>
        <v>-1446395</v>
      </c>
      <c r="L18" s="9">
        <f ca="1">+'2. Prévisions annuelles'!L27</f>
        <v>-4850645.2999999989</v>
      </c>
      <c r="M18" s="9">
        <f ca="1">+'2. Prévisions annuelles'!M27</f>
        <v>-7057879.4779999983</v>
      </c>
      <c r="N18" s="9">
        <f ca="1">+'2. Prévisions annuelles'!N27</f>
        <v>7742261.2707400005</v>
      </c>
      <c r="O18" s="9">
        <f ca="1">+'2. Prévisions annuelles'!O27</f>
        <v>96667604.984957382</v>
      </c>
    </row>
    <row r="19" spans="2:17" s="16" customFormat="1" ht="15" customHeight="1" x14ac:dyDescent="0.2"/>
    <row r="20" spans="2:17" s="65" customFormat="1" ht="15" customHeight="1" x14ac:dyDescent="0.2">
      <c r="B20" s="65" t="s">
        <v>24</v>
      </c>
      <c r="D20" s="65">
        <f ca="1">+'2. Prévisions annuelles'!D29</f>
        <v>0</v>
      </c>
      <c r="E20" s="65">
        <f ca="1">+'2. Prévisions annuelles'!E29</f>
        <v>0</v>
      </c>
      <c r="F20" s="65">
        <f ca="1">+'2. Prévisions annuelles'!F29</f>
        <v>0</v>
      </c>
      <c r="G20" s="65">
        <f ca="1">+'2. Prévisions annuelles'!G29</f>
        <v>0</v>
      </c>
      <c r="H20" s="65">
        <f ca="1">+'2. Prévisions annuelles'!H29</f>
        <v>0</v>
      </c>
      <c r="I20" s="65">
        <f ca="1">+'2. Prévisions annuelles'!I29</f>
        <v>0</v>
      </c>
      <c r="K20" s="65">
        <f ca="1">+'2. Prévisions annuelles'!K29</f>
        <v>0</v>
      </c>
      <c r="L20" s="65">
        <f ca="1">+'2. Prévisions annuelles'!L29</f>
        <v>0</v>
      </c>
      <c r="M20" s="65">
        <f ca="1">+'2. Prévisions annuelles'!M29</f>
        <v>0</v>
      </c>
      <c r="N20" s="65">
        <f ca="1">+'2. Prévisions annuelles'!N29</f>
        <v>0</v>
      </c>
      <c r="O20" s="65">
        <f ca="1">+'2. Prévisions annuelles'!O29</f>
        <v>0</v>
      </c>
    </row>
    <row r="21" spans="2:17" s="16" customFormat="1" ht="15" customHeight="1" x14ac:dyDescent="0.2"/>
    <row r="22" spans="2:17" s="65" customFormat="1" ht="15" customHeight="1" x14ac:dyDescent="0.2">
      <c r="B22" s="65" t="s">
        <v>51</v>
      </c>
      <c r="D22" s="65">
        <f>+'2. Prévisions annuelles'!D35</f>
        <v>41190</v>
      </c>
      <c r="E22" s="65">
        <f>+'2. Prévisions annuelles'!E35</f>
        <v>210110.5</v>
      </c>
      <c r="F22" s="65">
        <f>+'2. Prévisions annuelles'!F35</f>
        <v>434641.0799999999</v>
      </c>
      <c r="G22" s="65">
        <f>+'2. Prévisions annuelles'!G35</f>
        <v>1837313.0508000003</v>
      </c>
      <c r="H22" s="65">
        <f>+'2. Prévisions annuelles'!H35</f>
        <v>14478839.021307999</v>
      </c>
      <c r="I22" s="65">
        <f>+'2. Prévisions annuelles'!I35</f>
        <v>41895725.884828858</v>
      </c>
      <c r="K22" s="65">
        <f>+'2. Prévisions annuelles'!K35</f>
        <v>127345</v>
      </c>
      <c r="L22" s="65">
        <f>+'2. Prévisions annuelles'!L35</f>
        <v>332266.07999999996</v>
      </c>
      <c r="M22" s="65">
        <f>+'2. Prévisions annuelles'!M35</f>
        <v>855638.05080000008</v>
      </c>
      <c r="N22" s="65">
        <f>+'2. Prévisions annuelles'!N35</f>
        <v>4903960.0213080002</v>
      </c>
      <c r="O22" s="65">
        <f>+'2. Prévisions annuelles'!O35</f>
        <v>24840578.625569604</v>
      </c>
    </row>
    <row r="23" spans="2:17" s="16" customFormat="1" ht="15" customHeight="1" x14ac:dyDescent="0.2"/>
    <row r="24" spans="2:17" s="16" customFormat="1" ht="15" customHeight="1" x14ac:dyDescent="0.2">
      <c r="B24" s="293" t="s">
        <v>74</v>
      </c>
      <c r="C24" s="293"/>
      <c r="D24" s="293">
        <f ca="1">+'2. Prévisions annuelles'!D40</f>
        <v>-451710</v>
      </c>
      <c r="E24" s="293">
        <f ca="1">+'2. Prévisions annuelles'!E40</f>
        <v>-2773859.5</v>
      </c>
      <c r="F24" s="293">
        <f ca="1">+'2. Prévisions annuelles'!F40</f>
        <v>-5907732.0199999977</v>
      </c>
      <c r="G24" s="293">
        <f ca="1">+'2. Prévisions annuelles'!G40</f>
        <v>-819831.81167999841</v>
      </c>
      <c r="H24" s="293">
        <f ca="1">+'2. Prévisions annuelles'!H40</f>
        <v>49159211.502198391</v>
      </c>
      <c r="I24" s="293">
        <f ca="1">+'2. Prévisions annuelles'!I40</f>
        <v>205997326.6933099</v>
      </c>
      <c r="K24" s="293">
        <f ca="1">+'2. Prévisions annuelles'!K40</f>
        <v>-1319050</v>
      </c>
      <c r="L24" s="293">
        <f ca="1">+'2. Prévisions annuelles'!L40</f>
        <v>-4518379.2199999988</v>
      </c>
      <c r="M24" s="293">
        <f ca="1">+'2. Prévisions annuelles'!M40</f>
        <v>-6202241.4271999979</v>
      </c>
      <c r="N24" s="293">
        <f ca="1">+'2. Prévisions annuelles'!N40</f>
        <v>12646221.292048</v>
      </c>
      <c r="O24" s="293">
        <f ca="1">+'2. Prévisions annuelles'!O40</f>
        <v>121508183.61052698</v>
      </c>
    </row>
    <row r="25" spans="2:17" s="16" customFormat="1" ht="15" customHeight="1" x14ac:dyDescent="0.2">
      <c r="B25" s="65"/>
      <c r="C25" s="65"/>
      <c r="D25" s="65"/>
      <c r="E25" s="65"/>
      <c r="F25" s="65"/>
      <c r="G25" s="65"/>
      <c r="H25" s="65"/>
      <c r="I25" s="65"/>
      <c r="K25" s="65"/>
      <c r="L25" s="65"/>
      <c r="M25" s="65"/>
      <c r="N25" s="65"/>
      <c r="O25" s="65"/>
    </row>
    <row r="26" spans="2:17" ht="33" customHeight="1" thickBot="1" x14ac:dyDescent="0.25">
      <c r="K26" s="574" t="str">
        <f>" Du démarrage au "&amp;'Données de base'!$Z$25</f>
        <v xml:space="preserve"> Du démarrage au 6/2018</v>
      </c>
      <c r="L26" s="574" t="str">
        <f>"du "&amp;'Données de base'!$AA$25&amp;" au "&amp;'Données de base'!$AL$25</f>
        <v>du 7/2018 au 6/2019</v>
      </c>
      <c r="M26" s="574" t="str">
        <f>"du "&amp;'Données de base'!$AM$25&amp;" au "&amp;'Données de base'!$AX$25</f>
        <v>du 7/2019 au 6/2020</v>
      </c>
      <c r="N26" s="574" t="str">
        <f>"du "&amp;'Données de base'!$AY$25&amp;" au "&amp;'Données de base'!$BJ$25</f>
        <v>du 7/2020 au 6/2021</v>
      </c>
      <c r="O26" s="574" t="str">
        <f>"du "&amp;'Données de base'!$BK$25&amp;" au "&amp;'Données de base'!$O$17</f>
        <v>du 7/2021 au 6/2022</v>
      </c>
    </row>
    <row r="27" spans="2:17" s="64" customFormat="1" ht="33" customHeight="1" thickTop="1" thickBot="1" x14ac:dyDescent="0.25">
      <c r="B27" s="844" t="s">
        <v>4</v>
      </c>
      <c r="C27" s="844"/>
      <c r="D27" s="178">
        <f t="shared" ref="D27:I27" si="0">+D5</f>
        <v>2017</v>
      </c>
      <c r="E27" s="178">
        <f t="shared" si="0"/>
        <v>2018</v>
      </c>
      <c r="F27" s="178">
        <f t="shared" si="0"/>
        <v>2019</v>
      </c>
      <c r="G27" s="178">
        <f t="shared" si="0"/>
        <v>2020</v>
      </c>
      <c r="H27" s="178">
        <f t="shared" si="0"/>
        <v>2021</v>
      </c>
      <c r="I27" s="178">
        <f t="shared" si="0"/>
        <v>2022</v>
      </c>
      <c r="K27" s="571" t="s">
        <v>780</v>
      </c>
      <c r="L27" s="571" t="s">
        <v>777</v>
      </c>
      <c r="M27" s="571" t="s">
        <v>778</v>
      </c>
      <c r="N27" s="571" t="s">
        <v>779</v>
      </c>
      <c r="O27" s="571" t="s">
        <v>781</v>
      </c>
    </row>
    <row r="28" spans="2:17" ht="15" customHeight="1" thickTop="1" x14ac:dyDescent="0.2"/>
    <row r="29" spans="2:17" s="65" customFormat="1" ht="15" customHeight="1" x14ac:dyDescent="0.2">
      <c r="B29" s="65" t="s">
        <v>54</v>
      </c>
      <c r="D29" s="65">
        <f>+'2. Prévisions annuelles'!D50</f>
        <v>142800</v>
      </c>
      <c r="E29" s="65">
        <f>+'2. Prévisions annuelles'!E50</f>
        <v>1392300</v>
      </c>
      <c r="F29" s="65">
        <f>+'2. Prévisions annuelles'!F50</f>
        <v>4207500</v>
      </c>
      <c r="G29" s="65">
        <f>+'2. Prévisions annuelles'!G50</f>
        <v>16780500</v>
      </c>
      <c r="H29" s="65">
        <f>+'2. Prévisions annuelles'!H50</f>
        <v>102170700</v>
      </c>
      <c r="I29" s="65">
        <f>+'2. Prévisions annuelles'!I50</f>
        <v>382876185.18518519</v>
      </c>
      <c r="K29" s="65">
        <f>+'2. Prévisions annuelles'!K50</f>
        <v>714000</v>
      </c>
      <c r="L29" s="65">
        <f>+'2. Prévisions annuelles'!L50</f>
        <v>2415000</v>
      </c>
      <c r="M29" s="65">
        <f>+'2. Prévisions annuelles'!M50</f>
        <v>7355700</v>
      </c>
      <c r="N29" s="65">
        <f>+'2. Prévisions annuelles'!N50</f>
        <v>37057700</v>
      </c>
      <c r="O29" s="65">
        <f>+'2. Prévisions annuelles'!O50</f>
        <v>211527400</v>
      </c>
    </row>
    <row r="30" spans="2:17" s="16" customFormat="1" ht="15" customHeight="1" x14ac:dyDescent="0.2"/>
    <row r="31" spans="2:17" s="65" customFormat="1" ht="15" customHeight="1" x14ac:dyDescent="0.2">
      <c r="B31" s="65" t="s">
        <v>56</v>
      </c>
      <c r="D31" s="65">
        <f>+'2. Prévisions annuelles'!D68</f>
        <v>142800</v>
      </c>
      <c r="E31" s="65">
        <f>+'2. Prévisions annuelles'!E68</f>
        <v>1392300</v>
      </c>
      <c r="F31" s="65">
        <f>+'2. Prévisions annuelles'!F68</f>
        <v>4207500</v>
      </c>
      <c r="G31" s="65">
        <f>+'2. Prévisions annuelles'!G68</f>
        <v>16780500</v>
      </c>
      <c r="H31" s="65">
        <f>+'2. Prévisions annuelles'!H68</f>
        <v>102170700</v>
      </c>
      <c r="I31" s="65">
        <f>+'2. Prévisions annuelles'!I68</f>
        <v>382876185.18518519</v>
      </c>
      <c r="K31" s="65">
        <f>+'2. Prévisions annuelles'!K68</f>
        <v>714000</v>
      </c>
      <c r="L31" s="65">
        <f>+'2. Prévisions annuelles'!L68</f>
        <v>2415000</v>
      </c>
      <c r="M31" s="65">
        <f>+'2. Prévisions annuelles'!M68</f>
        <v>7355700</v>
      </c>
      <c r="N31" s="65">
        <f>+'2. Prévisions annuelles'!N68</f>
        <v>37057700</v>
      </c>
      <c r="O31" s="65">
        <f>+'2. Prévisions annuelles'!O68</f>
        <v>211527400</v>
      </c>
      <c r="P31" s="615"/>
      <c r="Q31" s="615"/>
    </row>
    <row r="32" spans="2:17" s="16" customFormat="1" ht="15" customHeight="1" x14ac:dyDescent="0.2"/>
    <row r="33" spans="2:17" s="65" customFormat="1" ht="15" customHeight="1" x14ac:dyDescent="0.2">
      <c r="B33" s="65" t="s">
        <v>58</v>
      </c>
      <c r="D33" s="65">
        <f>+'2. Prévisions annuelles'!D71</f>
        <v>635700</v>
      </c>
      <c r="E33" s="65">
        <f>+'2. Prévisions annuelles'!E71</f>
        <v>3883370</v>
      </c>
      <c r="F33" s="65">
        <f>+'2. Prévisions annuelles'!F71</f>
        <v>7565903.0999999996</v>
      </c>
      <c r="G33" s="65">
        <f>+'2. Prévisions annuelles'!G71</f>
        <v>12545285.255999997</v>
      </c>
      <c r="H33" s="65">
        <f>+'2. Prévisions annuelles'!H71</f>
        <v>47517522.733559996</v>
      </c>
      <c r="I33" s="65">
        <f>+'2. Prévisions annuelles'!I71</f>
        <v>186783414.99186599</v>
      </c>
      <c r="K33" s="65">
        <f>+'2. Prévisions annuelles'!K71</f>
        <v>2160395</v>
      </c>
      <c r="L33" s="65">
        <f>+'2. Prévisions annuelles'!L71</f>
        <v>5819250.2999999998</v>
      </c>
      <c r="M33" s="65">
        <f>+'2. Prévisions annuelles'!M71</f>
        <v>9562934.1779999994</v>
      </c>
      <c r="N33" s="65">
        <f>+'2. Prévisions annuelles'!N71</f>
        <v>21707572.74478</v>
      </c>
      <c r="O33" s="65">
        <f>+'2. Prévisions annuelles'!O71</f>
        <v>105286396.36271301</v>
      </c>
      <c r="Q33" s="615"/>
    </row>
    <row r="34" spans="2:17" s="118" customFormat="1" ht="15" customHeight="1" x14ac:dyDescent="0.2">
      <c r="C34" s="118" t="s">
        <v>76</v>
      </c>
      <c r="D34" s="118">
        <f>+'2. Prévisions annuelles'!D73</f>
        <v>131700</v>
      </c>
      <c r="E34" s="118">
        <f>+'2. Prévisions annuelles'!E73</f>
        <v>920720</v>
      </c>
      <c r="F34" s="118">
        <f>+'2. Prévisions annuelles'!F73</f>
        <v>2144129.1</v>
      </c>
      <c r="G34" s="118">
        <f>+'2. Prévisions annuelles'!G73</f>
        <v>5676978.5159999998</v>
      </c>
      <c r="H34" s="118">
        <f>+'2. Prévisions annuelles'!H73</f>
        <v>39484505.42616</v>
      </c>
      <c r="I34" s="118">
        <f>+'2. Prévisions annuelles'!I73</f>
        <v>177542592.511392</v>
      </c>
      <c r="K34" s="118">
        <f>+'2. Prévisions annuelles'!K73</f>
        <v>490445</v>
      </c>
      <c r="L34" s="118">
        <f>+'2. Prévisions annuelles'!L73</f>
        <v>1456413.3</v>
      </c>
      <c r="M34" s="118">
        <f>+'2. Prévisions annuelles'!M73</f>
        <v>3356018.8079999997</v>
      </c>
      <c r="N34" s="118">
        <f>+'2. Prévisions annuelles'!N73</f>
        <v>14189785.72108</v>
      </c>
      <c r="O34" s="118">
        <f>+'2. Prévisions annuelles'!O73</f>
        <v>96633726.468776003</v>
      </c>
    </row>
    <row r="35" spans="2:17" s="118" customFormat="1" ht="15" customHeight="1" x14ac:dyDescent="0.2">
      <c r="C35" s="118" t="s">
        <v>5</v>
      </c>
      <c r="D35" s="118">
        <f>+'2. Prévisions annuelles'!D95</f>
        <v>504000</v>
      </c>
      <c r="E35" s="118">
        <f>+'2. Prévisions annuelles'!E95</f>
        <v>2962650</v>
      </c>
      <c r="F35" s="118">
        <f>+'2. Prévisions annuelles'!F95</f>
        <v>5421774</v>
      </c>
      <c r="G35" s="118">
        <f>+'2. Prévisions annuelles'!G95</f>
        <v>6868306.7399999984</v>
      </c>
      <c r="H35" s="118">
        <f>+'2. Prévisions annuelles'!H95</f>
        <v>8033017.3073999994</v>
      </c>
      <c r="I35" s="118">
        <f>+'2. Prévisions annuelles'!I95</f>
        <v>9240822.4804740008</v>
      </c>
      <c r="K35" s="118">
        <f>+'2. Prévisions annuelles'!K95</f>
        <v>1669950</v>
      </c>
      <c r="L35" s="118">
        <f>+'2. Prévisions annuelles'!L95</f>
        <v>4362837</v>
      </c>
      <c r="M35" s="118">
        <f>+'2. Prévisions annuelles'!M95</f>
        <v>6206915.3699999992</v>
      </c>
      <c r="N35" s="118">
        <f>+'2. Prévisions annuelles'!N95</f>
        <v>7517787.0236999998</v>
      </c>
      <c r="O35" s="118">
        <f>+'2. Prévisions annuelles'!O95</f>
        <v>8652669.8939369991</v>
      </c>
    </row>
    <row r="36" spans="2:17" s="16" customFormat="1" ht="15" customHeight="1" x14ac:dyDescent="0.2"/>
    <row r="37" spans="2:17" s="65" customFormat="1" ht="15" customHeight="1" x14ac:dyDescent="0.2">
      <c r="B37" s="65" t="s">
        <v>120</v>
      </c>
      <c r="D37" s="65">
        <f>+'2. Prévisions annuelles'!D106</f>
        <v>-492900</v>
      </c>
      <c r="E37" s="65">
        <f>+'2. Prévisions annuelles'!E106</f>
        <v>-2491070</v>
      </c>
      <c r="F37" s="65">
        <f>+'2. Prévisions annuelles'!F106</f>
        <v>-3358403.0999999996</v>
      </c>
      <c r="G37" s="65">
        <f>+'2. Prévisions annuelles'!G106</f>
        <v>4235214.7440000027</v>
      </c>
      <c r="H37" s="65">
        <f>+'2. Prévisions annuelles'!H106</f>
        <v>54653177.266440004</v>
      </c>
      <c r="I37" s="65">
        <f>+'2. Prévisions annuelles'!I106</f>
        <v>196092770.1933192</v>
      </c>
      <c r="K37" s="65">
        <f>+'2. Prévisions annuelles'!K106</f>
        <v>-1446395</v>
      </c>
      <c r="L37" s="65">
        <f>+'2. Prévisions annuelles'!L106</f>
        <v>-3404250.3</v>
      </c>
      <c r="M37" s="65">
        <f>+'2. Prévisions annuelles'!M106</f>
        <v>-2207234.1779999994</v>
      </c>
      <c r="N37" s="65">
        <f>+'2. Prévisions annuelles'!N106</f>
        <v>15350127.25522</v>
      </c>
      <c r="O37" s="65">
        <f>+'2. Prévisions annuelles'!O106</f>
        <v>106241003.63728699</v>
      </c>
      <c r="P37" s="615"/>
    </row>
    <row r="38" spans="2:17" s="16" customFormat="1" ht="15" customHeight="1" x14ac:dyDescent="0.2"/>
    <row r="39" spans="2:17" s="65" customFormat="1" ht="15" customHeight="1" x14ac:dyDescent="0.2">
      <c r="B39" s="65" t="s">
        <v>43</v>
      </c>
      <c r="D39" s="65">
        <f ca="1">+'2. Prévisions annuelles'!D116</f>
        <v>-492900</v>
      </c>
      <c r="E39" s="65">
        <f ca="1">+'2. Prévisions annuelles'!E116</f>
        <v>-2491070</v>
      </c>
      <c r="F39" s="65">
        <f ca="1">+'2. Prévisions annuelles'!F116</f>
        <v>-3358403.0999999996</v>
      </c>
      <c r="G39" s="65">
        <f ca="1">+'2. Prévisions annuelles'!G116</f>
        <v>4235214.7440000027</v>
      </c>
      <c r="H39" s="65">
        <f ca="1">+'2. Prévisions annuelles'!H116</f>
        <v>54653177.266440004</v>
      </c>
      <c r="I39" s="65">
        <f ca="1">+'2. Prévisions annuelles'!I116</f>
        <v>196092770.1933192</v>
      </c>
      <c r="K39" s="65">
        <f ca="1">+'2. Prévisions annuelles'!K116</f>
        <v>-1446395</v>
      </c>
      <c r="L39" s="65">
        <f ca="1">+'2. Prévisions annuelles'!L116</f>
        <v>-3404250.3</v>
      </c>
      <c r="M39" s="65">
        <f ca="1">+'2. Prévisions annuelles'!M116</f>
        <v>-2207234.1779999994</v>
      </c>
      <c r="N39" s="65">
        <f ca="1">+'2. Prévisions annuelles'!N116</f>
        <v>15350127.25522</v>
      </c>
      <c r="O39" s="65">
        <f ca="1">+'2. Prévisions annuelles'!O116</f>
        <v>106241003.63728699</v>
      </c>
    </row>
    <row r="40" spans="2:17" s="16" customFormat="1" ht="15" customHeight="1" x14ac:dyDescent="0.2"/>
    <row r="41" spans="2:17" s="65" customFormat="1" ht="15" customHeight="1" x14ac:dyDescent="0.2">
      <c r="B41" s="65" t="s">
        <v>130</v>
      </c>
      <c r="D41" s="65">
        <f ca="1">+'2. Prévisions annuelles'!D120</f>
        <v>-492900</v>
      </c>
      <c r="E41" s="65">
        <f ca="1">+'2. Prévisions annuelles'!E120</f>
        <v>-2491070</v>
      </c>
      <c r="F41" s="65">
        <f ca="1">+'2. Prévisions annuelles'!F120</f>
        <v>-3358403.0999999996</v>
      </c>
      <c r="G41" s="65">
        <f ca="1">+'2. Prévisions annuelles'!G120</f>
        <v>3685228.2375200028</v>
      </c>
      <c r="H41" s="65">
        <f ca="1">+'2. Prévisions annuelles'!H120</f>
        <v>37337517.343370408</v>
      </c>
      <c r="I41" s="65">
        <f ca="1">+'2. Prévisions annuelles'!I120</f>
        <v>129421228.32759067</v>
      </c>
      <c r="K41" s="65">
        <f ca="1">+'2. Prévisions annuelles'!K120</f>
        <v>-1446395</v>
      </c>
      <c r="L41" s="65">
        <f ca="1">+'2. Prévisions annuelles'!L120</f>
        <v>-3404250.3</v>
      </c>
      <c r="M41" s="65">
        <f ca="1">+'2. Prévisions annuelles'!M120</f>
        <v>-2207234.1779999994</v>
      </c>
      <c r="N41" s="65">
        <f ca="1">+'2. Prévisions annuelles'!N120</f>
        <v>12530763.0109652</v>
      </c>
      <c r="O41" s="65">
        <f ca="1">+'2. Prévisions annuelles'!O120</f>
        <v>70119062.400609404</v>
      </c>
    </row>
    <row r="42" spans="2:17" s="65" customFormat="1" ht="15" customHeight="1" x14ac:dyDescent="0.2"/>
    <row r="43" spans="2:17" s="65" customFormat="1" ht="15" customHeight="1" x14ac:dyDescent="0.2">
      <c r="B43" s="65" t="s">
        <v>817</v>
      </c>
      <c r="D43" s="65">
        <f ca="1">+'2. Prévisions annuelles'!D124</f>
        <v>-492900</v>
      </c>
      <c r="E43" s="65">
        <f ca="1">+'2. Prévisions annuelles'!E124</f>
        <v>-2491070</v>
      </c>
      <c r="F43" s="65">
        <f ca="1">+'2. Prévisions annuelles'!F124</f>
        <v>-3358403.0999999996</v>
      </c>
      <c r="G43" s="65">
        <f ca="1">+'2. Prévisions annuelles'!G124</f>
        <v>3685228.2375200028</v>
      </c>
      <c r="H43" s="65">
        <f ca="1">+'2. Prévisions annuelles'!H124</f>
        <v>37337517.343370408</v>
      </c>
      <c r="I43" s="65">
        <f ca="1">+'2. Prévisions annuelles'!I124</f>
        <v>129421228.32759067</v>
      </c>
      <c r="K43" s="65">
        <f ca="1">+'2. Prévisions annuelles'!K124</f>
        <v>-1446395</v>
      </c>
      <c r="L43" s="65">
        <f ca="1">+'2. Prévisions annuelles'!L124</f>
        <v>-3404250.3</v>
      </c>
      <c r="M43" s="65">
        <f ca="1">+'2. Prévisions annuelles'!M124</f>
        <v>-2207234.1779999994</v>
      </c>
      <c r="N43" s="65">
        <f ca="1">+'2. Prévisions annuelles'!N124</f>
        <v>12530763.0109652</v>
      </c>
      <c r="O43" s="65">
        <f ca="1">+'2. Prévisions annuelles'!O124</f>
        <v>70119062.400609404</v>
      </c>
    </row>
    <row r="44" spans="2:17" s="65" customFormat="1" ht="15" customHeight="1" x14ac:dyDescent="0.2"/>
    <row r="45" spans="2:17" ht="30" customHeight="1" thickBot="1" x14ac:dyDescent="0.25">
      <c r="D45" s="16"/>
      <c r="E45" s="16"/>
      <c r="F45" s="16"/>
      <c r="G45" s="16"/>
      <c r="H45" s="16"/>
      <c r="I45" s="16"/>
      <c r="K45" s="574" t="str">
        <f>" Du démarrage au "&amp;'Données de base'!$Z$25</f>
        <v xml:space="preserve"> Du démarrage au 6/2018</v>
      </c>
      <c r="L45" s="574" t="str">
        <f>"du "&amp;'Données de base'!$AA$25&amp;" au "&amp;'Données de base'!$AL$25</f>
        <v>du 7/2018 au 6/2019</v>
      </c>
      <c r="M45" s="574" t="str">
        <f>"du "&amp;'Données de base'!$AM$25&amp;" au "&amp;'Données de base'!$AX$25</f>
        <v>du 7/2019 au 6/2020</v>
      </c>
      <c r="N45" s="574" t="str">
        <f>"du "&amp;'Données de base'!$AY$25&amp;" au "&amp;'Données de base'!$BJ$25</f>
        <v>du 7/2020 au 6/2021</v>
      </c>
      <c r="O45" s="574" t="str">
        <f>"du "&amp;'Données de base'!$BK$25&amp;" au "&amp;'Données de base'!$O$17</f>
        <v>du 7/2021 au 6/2022</v>
      </c>
    </row>
    <row r="46" spans="2:17" s="64" customFormat="1" ht="30" customHeight="1" thickTop="1" x14ac:dyDescent="0.2">
      <c r="B46" s="844" t="s">
        <v>10</v>
      </c>
      <c r="C46" s="844"/>
      <c r="D46" s="179">
        <f t="shared" ref="D46:I46" si="1">+D5</f>
        <v>2017</v>
      </c>
      <c r="E46" s="179">
        <f t="shared" si="1"/>
        <v>2018</v>
      </c>
      <c r="F46" s="179">
        <f t="shared" si="1"/>
        <v>2019</v>
      </c>
      <c r="G46" s="179">
        <f t="shared" si="1"/>
        <v>2020</v>
      </c>
      <c r="H46" s="179">
        <f t="shared" si="1"/>
        <v>2021</v>
      </c>
      <c r="I46" s="179">
        <f t="shared" si="1"/>
        <v>2022</v>
      </c>
      <c r="K46" s="571" t="s">
        <v>780</v>
      </c>
      <c r="L46" s="571" t="s">
        <v>777</v>
      </c>
      <c r="M46" s="571" t="s">
        <v>778</v>
      </c>
      <c r="N46" s="571" t="s">
        <v>779</v>
      </c>
      <c r="O46" s="571" t="s">
        <v>781</v>
      </c>
    </row>
    <row r="47" spans="2:17" ht="15" customHeight="1" x14ac:dyDescent="0.2">
      <c r="D47" s="16"/>
      <c r="E47" s="16"/>
      <c r="F47" s="16"/>
      <c r="G47" s="16"/>
      <c r="H47" s="16"/>
      <c r="I47" s="16"/>
      <c r="K47" s="16"/>
      <c r="L47" s="16"/>
      <c r="M47" s="16"/>
      <c r="N47" s="16"/>
      <c r="O47" s="16"/>
    </row>
    <row r="48" spans="2:17" s="65" customFormat="1" ht="15" customHeight="1" x14ac:dyDescent="0.2">
      <c r="B48" s="65" t="s">
        <v>117</v>
      </c>
      <c r="C48" s="65" t="s">
        <v>85</v>
      </c>
      <c r="D48" s="65">
        <f ca="1">+'2. Prévisions annuelles'!D144</f>
        <v>-494550</v>
      </c>
      <c r="E48" s="65">
        <f ca="1">+'2. Prévisions annuelles'!E144</f>
        <v>-2607749.5</v>
      </c>
      <c r="F48" s="65">
        <f ca="1">+'2. Prévisions annuelles'!F144</f>
        <v>-3387552.5199999996</v>
      </c>
      <c r="G48" s="65">
        <f ca="1">+'2. Prévisions annuelles'!G144</f>
        <v>2593100.2083199993</v>
      </c>
      <c r="H48" s="65">
        <f ca="1">+'2. Prévisions annuelles'!H144</f>
        <v>30180723.313878391</v>
      </c>
      <c r="I48" s="65">
        <f ca="1">+'2. Prévisions annuelles'!I144</f>
        <v>116637644.0800004</v>
      </c>
      <c r="K48" s="65">
        <f ca="1">+'2. Prévisions annuelles'!K144</f>
        <v>-1504690</v>
      </c>
      <c r="L48" s="65">
        <f ca="1">+'2. Prévisions annuelles'!L144</f>
        <v>-3524529.2199999997</v>
      </c>
      <c r="M48" s="65">
        <f ca="1">+'2. Prévisions annuelles'!M144</f>
        <v>-2515462.2072000005</v>
      </c>
      <c r="N48" s="65">
        <f ca="1">+'2. Prévisions annuelles'!N144</f>
        <v>12644822.719247999</v>
      </c>
      <c r="O48" s="65">
        <f ca="1">+'2. Prévisions annuelles'!O144</f>
        <v>82611642.318479002</v>
      </c>
    </row>
    <row r="49" spans="2:15" s="118" customFormat="1" ht="15" customHeight="1" x14ac:dyDescent="0.2">
      <c r="C49" s="118" t="s">
        <v>6</v>
      </c>
      <c r="D49" s="118">
        <f ca="1">+'2. Prévisions annuelles'!D133</f>
        <v>-492900</v>
      </c>
      <c r="E49" s="118">
        <f ca="1">+'2. Prévisions annuelles'!E133</f>
        <v>-2491070</v>
      </c>
      <c r="F49" s="118">
        <f ca="1">+'2. Prévisions annuelles'!F133</f>
        <v>-3358403.0999999996</v>
      </c>
      <c r="G49" s="118">
        <f ca="1">+'2. Prévisions annuelles'!G133</f>
        <v>3685228.237519999</v>
      </c>
      <c r="H49" s="118">
        <f ca="1">+'2. Prévisions annuelles'!H133</f>
        <v>37337517.343370393</v>
      </c>
      <c r="I49" s="118">
        <f ca="1">+'2. Prévisions annuelles'!I133</f>
        <v>129421228.32759066</v>
      </c>
      <c r="K49" s="118">
        <f ca="1">+'2. Prévisions annuelles'!K133</f>
        <v>-1446395</v>
      </c>
      <c r="L49" s="118">
        <f ca="1">+'2. Prévisions annuelles'!L133</f>
        <v>-3404250.3</v>
      </c>
      <c r="M49" s="118">
        <f ca="1">+'2. Prévisions annuelles'!M133</f>
        <v>-2207234.1780000008</v>
      </c>
      <c r="N49" s="118">
        <f ca="1">+'2. Prévisions annuelles'!N133</f>
        <v>14800140.748739999</v>
      </c>
      <c r="O49" s="118">
        <f ca="1">+'2. Prévisions annuelles'!O133</f>
        <v>88925343.714217395</v>
      </c>
    </row>
    <row r="50" spans="2:15" s="118" customFormat="1" ht="15" customHeight="1" x14ac:dyDescent="0.2">
      <c r="C50" s="118" t="s">
        <v>7</v>
      </c>
      <c r="D50" s="118">
        <f>+'2. Prévisions annuelles'!D135</f>
        <v>-1650</v>
      </c>
      <c r="E50" s="118">
        <f>+'2. Prévisions annuelles'!E135</f>
        <v>-116679.5</v>
      </c>
      <c r="F50" s="118">
        <f>+'2. Prévisions annuelles'!F135</f>
        <v>-29149.4200000001</v>
      </c>
      <c r="G50" s="118">
        <f>+'2. Prévisions annuelles'!G135</f>
        <v>-1092128.0291999995</v>
      </c>
      <c r="H50" s="118">
        <f>+'2. Prévisions annuelles'!H135</f>
        <v>-7156794.029492002</v>
      </c>
      <c r="I50" s="118">
        <f>+'2. Prévisions annuelles'!I135</f>
        <v>-12783584.247590255</v>
      </c>
      <c r="K50" s="118">
        <f>+'2. Prévisions annuelles'!K135</f>
        <v>-58295</v>
      </c>
      <c r="L50" s="118">
        <f>+'2. Prévisions annuelles'!L135</f>
        <v>-120278.92000000004</v>
      </c>
      <c r="M50" s="118">
        <f>+'2. Prévisions annuelles'!M135</f>
        <v>-308228.02919999987</v>
      </c>
      <c r="N50" s="118">
        <f>+'2. Prévisions annuelles'!N135</f>
        <v>-2155318.0294920001</v>
      </c>
      <c r="O50" s="118">
        <f>+'2. Prévisions annuelles'!O135</f>
        <v>-6313701.3957383987</v>
      </c>
    </row>
    <row r="51" spans="2:15" s="16" customFormat="1" ht="15" customHeight="1" x14ac:dyDescent="0.2"/>
    <row r="52" spans="2:15" s="65" customFormat="1" ht="15" customHeight="1" x14ac:dyDescent="0.2">
      <c r="B52" s="65" t="s">
        <v>102</v>
      </c>
      <c r="C52" s="65" t="s">
        <v>103</v>
      </c>
      <c r="D52" s="65">
        <f ca="1">+'2. Prévisions annuelles'!D160</f>
        <v>0</v>
      </c>
      <c r="E52" s="65">
        <f ca="1">+'2. Prévisions annuelles'!E160</f>
        <v>0</v>
      </c>
      <c r="F52" s="65">
        <f ca="1">+'2. Prévisions annuelles'!F160</f>
        <v>0</v>
      </c>
      <c r="G52" s="65">
        <f ca="1">+'2. Prévisions annuelles'!G160</f>
        <v>0</v>
      </c>
      <c r="H52" s="65">
        <f ca="1">+'2. Prévisions annuelles'!H160</f>
        <v>0</v>
      </c>
      <c r="I52" s="65">
        <f ca="1">+'2. Prévisions annuelles'!I160</f>
        <v>0</v>
      </c>
      <c r="K52" s="65">
        <f ca="1">+'2. Prévisions annuelles'!K160</f>
        <v>0</v>
      </c>
      <c r="L52" s="65">
        <f ca="1">+'2. Prévisions annuelles'!L160</f>
        <v>0</v>
      </c>
      <c r="M52" s="65">
        <f ca="1">+'2. Prévisions annuelles'!M160</f>
        <v>0</v>
      </c>
      <c r="N52" s="65">
        <f ca="1">+'2. Prévisions annuelles'!N160</f>
        <v>0</v>
      </c>
      <c r="O52" s="65">
        <f ca="1">+'2. Prévisions annuelles'!O160</f>
        <v>0</v>
      </c>
    </row>
    <row r="53" spans="2:15" s="118" customFormat="1" ht="15" customHeight="1" x14ac:dyDescent="0.2">
      <c r="C53" s="118" t="s">
        <v>8</v>
      </c>
      <c r="D53" s="118">
        <f ca="1">+'2. Prévisions annuelles'!D148</f>
        <v>0</v>
      </c>
      <c r="E53" s="118">
        <f ca="1">+'2. Prévisions annuelles'!E148</f>
        <v>0</v>
      </c>
      <c r="F53" s="118">
        <f ca="1">+'2. Prévisions annuelles'!F148</f>
        <v>0</v>
      </c>
      <c r="G53" s="118">
        <f ca="1">+'2. Prévisions annuelles'!G148</f>
        <v>0</v>
      </c>
      <c r="H53" s="118">
        <f ca="1">+'2. Prévisions annuelles'!H148</f>
        <v>0</v>
      </c>
      <c r="I53" s="118">
        <f ca="1">+'2. Prévisions annuelles'!I148</f>
        <v>0</v>
      </c>
      <c r="K53" s="118">
        <f ca="1">+'2. Prévisions annuelles'!K148</f>
        <v>0</v>
      </c>
      <c r="L53" s="118">
        <f ca="1">+'2. Prévisions annuelles'!L148</f>
        <v>0</v>
      </c>
      <c r="M53" s="118">
        <f ca="1">+'2. Prévisions annuelles'!M148</f>
        <v>0</v>
      </c>
      <c r="N53" s="118">
        <f ca="1">+'2. Prévisions annuelles'!N148</f>
        <v>0</v>
      </c>
      <c r="O53" s="118">
        <f ca="1">+'2. Prévisions annuelles'!O148</f>
        <v>0</v>
      </c>
    </row>
    <row r="54" spans="2:15" s="118" customFormat="1" ht="15" customHeight="1" x14ac:dyDescent="0.2">
      <c r="C54" s="118" t="s">
        <v>9</v>
      </c>
      <c r="D54" s="118">
        <f ca="1">+'2. Prévisions annuelles'!D155</f>
        <v>0</v>
      </c>
      <c r="E54" s="118">
        <f ca="1">+'2. Prévisions annuelles'!E155</f>
        <v>0</v>
      </c>
      <c r="F54" s="118">
        <f ca="1">+'2. Prévisions annuelles'!F155</f>
        <v>0</v>
      </c>
      <c r="G54" s="118">
        <f ca="1">+'2. Prévisions annuelles'!G155</f>
        <v>0</v>
      </c>
      <c r="H54" s="118">
        <f ca="1">+'2. Prévisions annuelles'!H155</f>
        <v>0</v>
      </c>
      <c r="I54" s="118">
        <f ca="1">+'2. Prévisions annuelles'!I155</f>
        <v>0</v>
      </c>
      <c r="K54" s="118">
        <f ca="1">+'2. Prévisions annuelles'!K155</f>
        <v>0</v>
      </c>
      <c r="L54" s="118">
        <f ca="1">+'2. Prévisions annuelles'!L155</f>
        <v>0</v>
      </c>
      <c r="M54" s="118">
        <f ca="1">+'2. Prévisions annuelles'!M155</f>
        <v>0</v>
      </c>
      <c r="N54" s="118">
        <f ca="1">+'2. Prévisions annuelles'!N155</f>
        <v>0</v>
      </c>
      <c r="O54" s="118">
        <f ca="1">+'2. Prévisions annuelles'!O155</f>
        <v>0</v>
      </c>
    </row>
    <row r="55" spans="2:15" s="16" customFormat="1" ht="15" customHeight="1" x14ac:dyDescent="0.2"/>
    <row r="56" spans="2:15" s="65" customFormat="1" ht="15" customHeight="1" x14ac:dyDescent="0.2">
      <c r="B56" s="65" t="s">
        <v>28</v>
      </c>
      <c r="C56" s="65" t="s">
        <v>29</v>
      </c>
      <c r="D56" s="65">
        <f>+'2. Prévisions annuelles'!D164</f>
        <v>0</v>
      </c>
      <c r="E56" s="65">
        <f>+'2. Prévisions annuelles'!E164</f>
        <v>0</v>
      </c>
      <c r="F56" s="65">
        <f>+'2. Prévisions annuelles'!F164</f>
        <v>0</v>
      </c>
      <c r="G56" s="65">
        <f>+'2. Prévisions annuelles'!G164</f>
        <v>0</v>
      </c>
      <c r="H56" s="65">
        <f>+'2. Prévisions annuelles'!H164</f>
        <v>0</v>
      </c>
      <c r="I56" s="65">
        <f>+'2. Prévisions annuelles'!I164</f>
        <v>0</v>
      </c>
      <c r="K56" s="65">
        <f>+'2. Prévisions annuelles'!K164</f>
        <v>0</v>
      </c>
      <c r="L56" s="65">
        <f>+'2. Prévisions annuelles'!L164</f>
        <v>0</v>
      </c>
      <c r="M56" s="65">
        <f>+'2. Prévisions annuelles'!M164</f>
        <v>0</v>
      </c>
      <c r="N56" s="65">
        <f>+'2. Prévisions annuelles'!N164</f>
        <v>0</v>
      </c>
      <c r="O56" s="65">
        <f>+'2. Prévisions annuelles'!O164</f>
        <v>0</v>
      </c>
    </row>
    <row r="57" spans="2:15" s="16" customFormat="1" ht="15" customHeight="1" x14ac:dyDescent="0.2"/>
    <row r="58" spans="2:15" s="9" customFormat="1" ht="15" customHeight="1" x14ac:dyDescent="0.2">
      <c r="B58" s="65" t="s">
        <v>112</v>
      </c>
      <c r="D58" s="9">
        <f ca="1">+'2. Prévisions annuelles'!D166</f>
        <v>-494550</v>
      </c>
      <c r="E58" s="9">
        <f ca="1">+'2. Prévisions annuelles'!E166</f>
        <v>-2607749.5</v>
      </c>
      <c r="F58" s="9">
        <f ca="1">+'2. Prévisions annuelles'!F166</f>
        <v>-3387552.5199999996</v>
      </c>
      <c r="G58" s="9">
        <f ca="1">+'2. Prévisions annuelles'!G166</f>
        <v>2593100.2083199993</v>
      </c>
      <c r="H58" s="9">
        <f ca="1">+'2. Prévisions annuelles'!H166</f>
        <v>30180723.313878391</v>
      </c>
      <c r="I58" s="9">
        <f ca="1">+'2. Prévisions annuelles'!I166</f>
        <v>116637644.0800004</v>
      </c>
      <c r="K58" s="9">
        <f ca="1">+'2. Prévisions annuelles'!K166</f>
        <v>-1504690</v>
      </c>
      <c r="L58" s="9">
        <f ca="1">+'2. Prévisions annuelles'!L166</f>
        <v>-3524529.2199999997</v>
      </c>
      <c r="M58" s="9">
        <f ca="1">+'2. Prévisions annuelles'!M166</f>
        <v>-2515462.2072000005</v>
      </c>
      <c r="N58" s="9">
        <f ca="1">+'2. Prévisions annuelles'!N166</f>
        <v>12644822.719247999</v>
      </c>
      <c r="O58" s="9">
        <f ca="1">+'2. Prévisions annuelles'!O166</f>
        <v>82611642.318479002</v>
      </c>
    </row>
    <row r="59" spans="2:15" ht="15" customHeight="1" x14ac:dyDescent="0.2">
      <c r="D59" s="180"/>
      <c r="E59" s="180"/>
      <c r="F59" s="180"/>
      <c r="G59" s="180"/>
      <c r="H59" s="16"/>
    </row>
  </sheetData>
  <mergeCells count="4">
    <mergeCell ref="B46:C46"/>
    <mergeCell ref="B5:C5"/>
    <mergeCell ref="B27:C27"/>
    <mergeCell ref="B2:O2"/>
  </mergeCells>
  <phoneticPr fontId="3" type="noConversion"/>
  <printOptions horizontalCentered="1"/>
  <pageMargins left="0.78740157480314965" right="0.78740157480314965" top="0.55118110236220474" bottom="0.74803149606299213" header="0.27559055118110237" footer="0.51181102362204722"/>
  <pageSetup scale="52" orientation="portrait" r:id="rId1"/>
  <headerFooter alignWithMargins="0">
    <oddHeader>&amp;L&amp;A</oddHeader>
    <oddFooter>&amp;C&amp;F&amp;R&amp;P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tabColor rgb="FF002060"/>
  </sheetPr>
  <dimension ref="A2:Q173"/>
  <sheetViews>
    <sheetView showGridLines="0" view="pageBreakPreview" zoomScale="70" zoomScaleNormal="90" zoomScaleSheetLayoutView="70" workbookViewId="0">
      <pane xSplit="3" ySplit="8" topLeftCell="D9" activePane="bottomRight" state="frozen"/>
      <selection pane="topRight" activeCell="D1" sqref="D1"/>
      <selection pane="bottomLeft" activeCell="A9" sqref="A9"/>
      <selection pane="bottomRight" activeCell="H99" sqref="H99"/>
    </sheetView>
  </sheetViews>
  <sheetFormatPr baseColWidth="10" defaultColWidth="9.140625" defaultRowHeight="15" customHeight="1" outlineLevelCol="2" x14ac:dyDescent="0.2"/>
  <cols>
    <col min="1" max="2" width="2.7109375" style="13" customWidth="1"/>
    <col min="3" max="3" width="50.7109375" style="13" customWidth="1"/>
    <col min="4" max="8" width="14.7109375" style="13" customWidth="1" outlineLevel="1"/>
    <col min="9" max="9" width="15.42578125" style="13" customWidth="1" outlineLevel="2"/>
    <col min="10" max="10" width="9.140625" style="13" customWidth="1" outlineLevel="1"/>
    <col min="11" max="14" width="14.85546875" style="13" customWidth="1"/>
    <col min="15" max="15" width="16.140625" style="13" customWidth="1"/>
    <col min="16" max="16384" width="9.140625" style="13"/>
  </cols>
  <sheetData>
    <row r="2" spans="2:15" ht="30" customHeight="1" x14ac:dyDescent="0.2">
      <c r="B2" s="845" t="s">
        <v>16</v>
      </c>
      <c r="C2" s="845"/>
      <c r="D2" s="845"/>
      <c r="E2" s="845"/>
      <c r="F2" s="845"/>
      <c r="G2" s="845"/>
      <c r="H2" s="845"/>
      <c r="I2" s="845"/>
      <c r="J2" s="845"/>
      <c r="K2" s="845"/>
      <c r="L2" s="845"/>
      <c r="M2" s="845"/>
      <c r="N2" s="845"/>
      <c r="O2" s="845"/>
    </row>
    <row r="5" spans="2:15" s="12" customFormat="1" ht="15" customHeight="1" x14ac:dyDescent="0.2">
      <c r="B5" s="839" t="s">
        <v>440</v>
      </c>
      <c r="C5" s="839"/>
      <c r="D5" s="839"/>
      <c r="E5" s="839"/>
      <c r="F5" s="839"/>
      <c r="G5" s="839"/>
      <c r="H5" s="839"/>
      <c r="I5" s="839"/>
      <c r="J5" s="839"/>
      <c r="K5" s="839"/>
      <c r="L5" s="839"/>
      <c r="M5" s="839"/>
      <c r="N5" s="839"/>
      <c r="O5" s="839"/>
    </row>
    <row r="6" spans="2:15" ht="15" customHeight="1" x14ac:dyDescent="0.2">
      <c r="K6" s="568"/>
      <c r="L6" s="568"/>
      <c r="M6" s="568"/>
      <c r="N6" s="568"/>
      <c r="O6" s="568"/>
    </row>
    <row r="7" spans="2:15" ht="30.6" customHeight="1" thickBot="1" x14ac:dyDescent="0.25">
      <c r="K7" s="574" t="str">
        <f>" Du démarrage au "&amp;'Données de base'!$Z$25</f>
        <v xml:space="preserve"> Du démarrage au 6/2018</v>
      </c>
      <c r="L7" s="574" t="str">
        <f>"du "&amp;'Données de base'!$AA$25&amp;" au "&amp;'Données de base'!$AL$25</f>
        <v>du 7/2018 au 6/2019</v>
      </c>
      <c r="M7" s="574" t="str">
        <f>"du "&amp;'Données de base'!$AM$25&amp;" au "&amp;'Données de base'!$AX$25</f>
        <v>du 7/2019 au 6/2020</v>
      </c>
      <c r="N7" s="574" t="str">
        <f>"du "&amp;'Données de base'!$AY$25&amp;" au "&amp;'Données de base'!$BJ$25</f>
        <v>du 7/2020 au 6/2021</v>
      </c>
      <c r="O7" s="574" t="str">
        <f>"du "&amp;'Données de base'!$BK$25&amp;" au "&amp;'Données de base'!$O$17</f>
        <v>du 7/2021 au 6/2022</v>
      </c>
    </row>
    <row r="8" spans="2:15" s="64" customFormat="1" ht="32.1" customHeight="1" thickTop="1" thickBot="1" x14ac:dyDescent="0.25">
      <c r="D8" s="178">
        <f>'Données de base'!$C13</f>
        <v>2017</v>
      </c>
      <c r="E8" s="178">
        <f>+'Données de base'!$E13</f>
        <v>2018</v>
      </c>
      <c r="F8" s="178">
        <f>'Données de base'!$G13</f>
        <v>2019</v>
      </c>
      <c r="G8" s="178">
        <f>'Données de base'!$I13</f>
        <v>2020</v>
      </c>
      <c r="H8" s="178">
        <f>'Données de base'!$K13</f>
        <v>2021</v>
      </c>
      <c r="I8" s="539">
        <f>'Données de base'!$M13</f>
        <v>2022</v>
      </c>
      <c r="K8" s="555" t="s">
        <v>780</v>
      </c>
      <c r="L8" s="555" t="s">
        <v>777</v>
      </c>
      <c r="M8" s="555" t="s">
        <v>778</v>
      </c>
      <c r="N8" s="555" t="s">
        <v>779</v>
      </c>
      <c r="O8" s="555" t="s">
        <v>781</v>
      </c>
    </row>
    <row r="9" spans="2:15" ht="15" customHeight="1" thickTop="1" x14ac:dyDescent="0.2"/>
    <row r="10" spans="2:15" ht="15" customHeight="1" x14ac:dyDescent="0.2">
      <c r="B10" s="14" t="s">
        <v>46</v>
      </c>
      <c r="C10" s="15"/>
      <c r="D10" s="185">
        <f t="shared" ref="D10:I10" si="0">+SUM(D11:D14)</f>
        <v>0</v>
      </c>
      <c r="E10" s="185">
        <f t="shared" si="0"/>
        <v>0</v>
      </c>
      <c r="F10" s="185">
        <f t="shared" si="0"/>
        <v>0</v>
      </c>
      <c r="G10" s="185">
        <f t="shared" si="0"/>
        <v>0</v>
      </c>
      <c r="H10" s="185">
        <f t="shared" si="0"/>
        <v>0</v>
      </c>
      <c r="I10" s="185">
        <f t="shared" si="0"/>
        <v>0</v>
      </c>
      <c r="K10" s="185">
        <f>+SUM(K11:K14)</f>
        <v>0</v>
      </c>
      <c r="L10" s="185">
        <f>+SUM(L11:L14)</f>
        <v>0</v>
      </c>
      <c r="M10" s="185">
        <f>+SUM(M11:M14)</f>
        <v>0</v>
      </c>
      <c r="N10" s="185">
        <f>+SUM(N11:N14)</f>
        <v>0</v>
      </c>
      <c r="O10" s="185">
        <f>+SUM(O11:O14)</f>
        <v>0</v>
      </c>
    </row>
    <row r="11" spans="2:15" ht="15" customHeight="1" x14ac:dyDescent="0.2">
      <c r="C11" s="13" t="s">
        <v>47</v>
      </c>
      <c r="D11" s="181">
        <f>'3. Bilan'!P12</f>
        <v>0</v>
      </c>
      <c r="E11" s="181">
        <f>'3. Bilan'!AC12</f>
        <v>0</v>
      </c>
      <c r="F11" s="181">
        <f>'3. Bilan'!AP12</f>
        <v>0</v>
      </c>
      <c r="G11" s="181">
        <f>'3. Bilan'!BC12</f>
        <v>0</v>
      </c>
      <c r="H11" s="181">
        <f>'3. Bilan'!BP12</f>
        <v>0</v>
      </c>
      <c r="I11" s="181">
        <f>'3. Bilan'!CC12</f>
        <v>0</v>
      </c>
      <c r="K11" s="181">
        <f>'3. Bilan'!DE12</f>
        <v>0</v>
      </c>
      <c r="L11" s="181">
        <f>'3. Bilan'!DR12</f>
        <v>0</v>
      </c>
      <c r="M11" s="181">
        <f>'3. Bilan'!EE12</f>
        <v>0</v>
      </c>
      <c r="N11" s="181">
        <f>'3. Bilan'!ER12</f>
        <v>0</v>
      </c>
      <c r="O11" s="181">
        <f>'3. Bilan'!FE12</f>
        <v>0</v>
      </c>
    </row>
    <row r="12" spans="2:15" ht="15" customHeight="1" x14ac:dyDescent="0.2">
      <c r="C12" s="13" t="s">
        <v>69</v>
      </c>
      <c r="D12" s="181">
        <f>'3. Bilan'!P13</f>
        <v>0</v>
      </c>
      <c r="E12" s="181">
        <f>'3. Bilan'!AC13</f>
        <v>0</v>
      </c>
      <c r="F12" s="181">
        <f>'3. Bilan'!AP13</f>
        <v>0</v>
      </c>
      <c r="G12" s="181">
        <f>'3. Bilan'!BC13</f>
        <v>0</v>
      </c>
      <c r="H12" s="181">
        <f>'3. Bilan'!BP13</f>
        <v>0</v>
      </c>
      <c r="I12" s="181">
        <f>'3. Bilan'!CC13</f>
        <v>0</v>
      </c>
      <c r="K12" s="181">
        <f>'3. Bilan'!DE13</f>
        <v>0</v>
      </c>
      <c r="L12" s="181">
        <f>'3. Bilan'!DR13</f>
        <v>0</v>
      </c>
      <c r="M12" s="181">
        <f>'3. Bilan'!EE13</f>
        <v>0</v>
      </c>
      <c r="N12" s="181">
        <f>'3. Bilan'!ER13</f>
        <v>0</v>
      </c>
      <c r="O12" s="181">
        <f>'3. Bilan'!FE13</f>
        <v>0</v>
      </c>
    </row>
    <row r="13" spans="2:15" ht="15" customHeight="1" x14ac:dyDescent="0.2">
      <c r="C13" s="13" t="s">
        <v>70</v>
      </c>
      <c r="D13" s="181">
        <f>'3. Bilan'!P14</f>
        <v>0</v>
      </c>
      <c r="E13" s="181">
        <f>'3. Bilan'!AC14</f>
        <v>0</v>
      </c>
      <c r="F13" s="181">
        <f>'3. Bilan'!AP14</f>
        <v>0</v>
      </c>
      <c r="G13" s="181">
        <f>'3. Bilan'!BC14</f>
        <v>0</v>
      </c>
      <c r="H13" s="181">
        <f>'3. Bilan'!BP14</f>
        <v>0</v>
      </c>
      <c r="I13" s="181">
        <f>'3. Bilan'!CC14</f>
        <v>0</v>
      </c>
      <c r="K13" s="181">
        <f>'3. Bilan'!DE14</f>
        <v>0</v>
      </c>
      <c r="L13" s="181">
        <f>'3. Bilan'!DR14</f>
        <v>0</v>
      </c>
      <c r="M13" s="181">
        <f>'3. Bilan'!EE14</f>
        <v>0</v>
      </c>
      <c r="N13" s="181">
        <f>'3. Bilan'!ER14</f>
        <v>0</v>
      </c>
      <c r="O13" s="181">
        <f>'3. Bilan'!FE14</f>
        <v>0</v>
      </c>
    </row>
    <row r="14" spans="2:15" ht="15" customHeight="1" x14ac:dyDescent="0.2">
      <c r="C14" s="13" t="s">
        <v>71</v>
      </c>
      <c r="D14" s="181">
        <f>'3. Bilan'!P15</f>
        <v>0</v>
      </c>
      <c r="E14" s="181">
        <f>'3. Bilan'!AC15</f>
        <v>0</v>
      </c>
      <c r="F14" s="181">
        <f>'3. Bilan'!AP15</f>
        <v>0</v>
      </c>
      <c r="G14" s="181">
        <f>'3. Bilan'!BC15</f>
        <v>0</v>
      </c>
      <c r="H14" s="181">
        <f>'3. Bilan'!BP15</f>
        <v>0</v>
      </c>
      <c r="I14" s="181">
        <f>'3. Bilan'!CC15</f>
        <v>0</v>
      </c>
      <c r="K14" s="181">
        <f>'3. Bilan'!DE15</f>
        <v>0</v>
      </c>
      <c r="L14" s="181">
        <f>'3. Bilan'!DR15</f>
        <v>0</v>
      </c>
      <c r="M14" s="181">
        <f>'3. Bilan'!EE15</f>
        <v>0</v>
      </c>
      <c r="N14" s="181">
        <f>'3. Bilan'!ER15</f>
        <v>0</v>
      </c>
      <c r="O14" s="181">
        <f>'3. Bilan'!FE15</f>
        <v>0</v>
      </c>
    </row>
    <row r="15" spans="2:15" ht="15" customHeight="1" x14ac:dyDescent="0.2">
      <c r="D15" s="16"/>
      <c r="E15" s="16"/>
      <c r="F15" s="16"/>
      <c r="G15" s="16"/>
      <c r="H15" s="16"/>
      <c r="I15" s="16"/>
      <c r="K15" s="16"/>
      <c r="L15" s="16"/>
      <c r="M15" s="16"/>
      <c r="N15" s="16"/>
      <c r="O15" s="16"/>
    </row>
    <row r="16" spans="2:15" ht="15" customHeight="1" x14ac:dyDescent="0.2">
      <c r="B16" s="14" t="s">
        <v>72</v>
      </c>
      <c r="C16" s="15"/>
      <c r="D16" s="185">
        <f t="shared" ref="D16:I16" ca="1" si="1">+SUM(D17:D21)</f>
        <v>-451710</v>
      </c>
      <c r="E16" s="185">
        <f t="shared" ca="1" si="1"/>
        <v>-2773859.5</v>
      </c>
      <c r="F16" s="185">
        <f t="shared" ca="1" si="1"/>
        <v>-5907732.0200000014</v>
      </c>
      <c r="G16" s="185">
        <f t="shared" ca="1" si="1"/>
        <v>-819831.8116800026</v>
      </c>
      <c r="H16" s="185">
        <f t="shared" ca="1" si="1"/>
        <v>49159211.502198398</v>
      </c>
      <c r="I16" s="185">
        <f t="shared" ca="1" si="1"/>
        <v>205997326.6933099</v>
      </c>
      <c r="K16" s="185">
        <f ca="1">+SUM(K17:K21)</f>
        <v>-1319050</v>
      </c>
      <c r="L16" s="185">
        <f ca="1">+SUM(L17:L21)</f>
        <v>-4518379.2200000007</v>
      </c>
      <c r="M16" s="185">
        <f ca="1">+SUM(M17:M21)</f>
        <v>-6202241.4272000017</v>
      </c>
      <c r="N16" s="185">
        <f ca="1">+SUM(N17:N21)</f>
        <v>12646221.292047996</v>
      </c>
      <c r="O16" s="185">
        <f ca="1">+SUM(O17:O21)</f>
        <v>121508183.61052701</v>
      </c>
    </row>
    <row r="17" spans="2:15" ht="15" customHeight="1" x14ac:dyDescent="0.2">
      <c r="C17" s="13" t="s">
        <v>131</v>
      </c>
      <c r="D17" s="181">
        <f>'3. Bilan'!P19</f>
        <v>0</v>
      </c>
      <c r="E17" s="181">
        <f>'3. Bilan'!AC19</f>
        <v>0</v>
      </c>
      <c r="F17" s="181">
        <f>'3. Bilan'!AP19</f>
        <v>0</v>
      </c>
      <c r="G17" s="181">
        <f>'3. Bilan'!BC19</f>
        <v>0</v>
      </c>
      <c r="H17" s="181">
        <f>'3. Bilan'!BP19</f>
        <v>0</v>
      </c>
      <c r="I17" s="181">
        <f>'3. Bilan'!CC19</f>
        <v>0</v>
      </c>
      <c r="K17" s="181">
        <f>'3. Bilan'!DE19</f>
        <v>0</v>
      </c>
      <c r="L17" s="181">
        <f>'3. Bilan'!DR19</f>
        <v>0</v>
      </c>
      <c r="M17" s="181">
        <f>'3. Bilan'!EE19</f>
        <v>0</v>
      </c>
      <c r="N17" s="181">
        <f>'3. Bilan'!ER19</f>
        <v>0</v>
      </c>
      <c r="O17" s="181">
        <f>'3. Bilan'!FE19</f>
        <v>0</v>
      </c>
    </row>
    <row r="18" spans="2:15" ht="15" customHeight="1" x14ac:dyDescent="0.2">
      <c r="C18" s="13" t="s">
        <v>73</v>
      </c>
      <c r="D18" s="181">
        <f>'3. Bilan'!P20</f>
        <v>42840</v>
      </c>
      <c r="E18" s="181">
        <f>'3. Bilan'!AC20</f>
        <v>328440</v>
      </c>
      <c r="F18" s="181">
        <f>'3. Bilan'!AP20</f>
        <v>582120</v>
      </c>
      <c r="G18" s="181">
        <f>'3. Bilan'!BC20</f>
        <v>3076920</v>
      </c>
      <c r="H18" s="181">
        <f>'3. Bilan'!BP20</f>
        <v>22875240</v>
      </c>
      <c r="I18" s="181">
        <f>'3. Bilan'!CC20</f>
        <v>63075711.111111112</v>
      </c>
      <c r="K18" s="181">
        <f>'3. Bilan'!DE20</f>
        <v>185640</v>
      </c>
      <c r="L18" s="181">
        <f>'3. Bilan'!DR20</f>
        <v>510840</v>
      </c>
      <c r="M18" s="181">
        <f>'3. Bilan'!EE20</f>
        <v>1342440</v>
      </c>
      <c r="N18" s="181">
        <f>'3. Bilan'!ER20</f>
        <v>7546080</v>
      </c>
      <c r="O18" s="181">
        <f>'3. Bilan'!FE20</f>
        <v>33796400</v>
      </c>
    </row>
    <row r="19" spans="2:15" ht="15" customHeight="1" x14ac:dyDescent="0.2">
      <c r="C19" s="13" t="s">
        <v>124</v>
      </c>
      <c r="D19" s="181">
        <f>'3. Bilan'!P21</f>
        <v>0</v>
      </c>
      <c r="E19" s="181">
        <f>'3. Bilan'!AC21</f>
        <v>0</v>
      </c>
      <c r="F19" s="181">
        <f>'3. Bilan'!AP21</f>
        <v>0</v>
      </c>
      <c r="G19" s="181">
        <f>'3. Bilan'!BC21</f>
        <v>0</v>
      </c>
      <c r="H19" s="181">
        <f>'3. Bilan'!BP21</f>
        <v>0</v>
      </c>
      <c r="I19" s="181">
        <f>'3. Bilan'!CC21</f>
        <v>0</v>
      </c>
      <c r="K19" s="181">
        <f>'3. Bilan'!DE21</f>
        <v>0</v>
      </c>
      <c r="L19" s="181">
        <f>'3. Bilan'!DR21</f>
        <v>0</v>
      </c>
      <c r="M19" s="181">
        <f>'3. Bilan'!EE21</f>
        <v>0</v>
      </c>
      <c r="N19" s="181">
        <f>'3. Bilan'!ER21</f>
        <v>0</v>
      </c>
      <c r="O19" s="181">
        <f>'3. Bilan'!FE21</f>
        <v>0</v>
      </c>
    </row>
    <row r="20" spans="2:15" ht="15" customHeight="1" x14ac:dyDescent="0.2">
      <c r="C20" s="13" t="s">
        <v>125</v>
      </c>
      <c r="D20" s="181">
        <f>'3. Bilan'!P22</f>
        <v>0</v>
      </c>
      <c r="E20" s="181">
        <f>'3. Bilan'!AC22</f>
        <v>0</v>
      </c>
      <c r="F20" s="181">
        <f>'3. Bilan'!AP22</f>
        <v>0</v>
      </c>
      <c r="G20" s="181">
        <f>'3. Bilan'!BC22</f>
        <v>0</v>
      </c>
      <c r="H20" s="181">
        <f>'3. Bilan'!BP22</f>
        <v>0</v>
      </c>
      <c r="I20" s="181">
        <f>'3. Bilan'!CC22</f>
        <v>0</v>
      </c>
      <c r="K20" s="181">
        <f>'3. Bilan'!DE22</f>
        <v>0</v>
      </c>
      <c r="L20" s="181">
        <f>'3. Bilan'!DR22</f>
        <v>0</v>
      </c>
      <c r="M20" s="181">
        <f>'3. Bilan'!EE22</f>
        <v>0</v>
      </c>
      <c r="N20" s="181">
        <f>'3. Bilan'!ER22</f>
        <v>0</v>
      </c>
      <c r="O20" s="181">
        <f>'3. Bilan'!FE22</f>
        <v>0</v>
      </c>
    </row>
    <row r="21" spans="2:15" ht="15" customHeight="1" x14ac:dyDescent="0.2">
      <c r="C21" s="13" t="s">
        <v>126</v>
      </c>
      <c r="D21" s="181">
        <f ca="1">'3. Bilan'!P23</f>
        <v>-494550</v>
      </c>
      <c r="E21" s="181">
        <f ca="1">'3. Bilan'!AC23</f>
        <v>-3102299.5</v>
      </c>
      <c r="F21" s="181">
        <f ca="1">'3. Bilan'!AP23</f>
        <v>-6489852.0200000014</v>
      </c>
      <c r="G21" s="181">
        <f ca="1">'3. Bilan'!BC23</f>
        <v>-3896751.8116800026</v>
      </c>
      <c r="H21" s="181">
        <f ca="1">'3. Bilan'!BP23</f>
        <v>26283971.502198398</v>
      </c>
      <c r="I21" s="181">
        <f ca="1">'3. Bilan'!CC23</f>
        <v>142921615.5821988</v>
      </c>
      <c r="K21" s="181">
        <f ca="1">'3. Bilan'!DE23</f>
        <v>-1504690</v>
      </c>
      <c r="L21" s="181">
        <f ca="1">'3. Bilan'!DR23</f>
        <v>-5029219.2200000007</v>
      </c>
      <c r="M21" s="181">
        <f ca="1">'3. Bilan'!EE23</f>
        <v>-7544681.4272000017</v>
      </c>
      <c r="N21" s="181">
        <f ca="1">'3. Bilan'!ER23</f>
        <v>5100141.2920479961</v>
      </c>
      <c r="O21" s="181">
        <f ca="1">'3. Bilan'!FE23</f>
        <v>87711783.610527009</v>
      </c>
    </row>
    <row r="22" spans="2:15" s="119" customFormat="1" ht="15" customHeight="1" x14ac:dyDescent="0.2"/>
    <row r="23" spans="2:15" ht="15" customHeight="1" x14ac:dyDescent="0.2">
      <c r="B23" s="295" t="s">
        <v>127</v>
      </c>
      <c r="C23" s="296"/>
      <c r="D23" s="296">
        <f t="shared" ref="D23:I23" ca="1" si="2">+D10+D16</f>
        <v>-451710</v>
      </c>
      <c r="E23" s="296">
        <f t="shared" ca="1" si="2"/>
        <v>-2773859.5</v>
      </c>
      <c r="F23" s="296">
        <f t="shared" ca="1" si="2"/>
        <v>-5907732.0200000014</v>
      </c>
      <c r="G23" s="296">
        <f t="shared" ca="1" si="2"/>
        <v>-819831.8116800026</v>
      </c>
      <c r="H23" s="296">
        <f t="shared" ca="1" si="2"/>
        <v>49159211.502198398</v>
      </c>
      <c r="I23" s="296">
        <f t="shared" ca="1" si="2"/>
        <v>205997326.6933099</v>
      </c>
      <c r="K23" s="296">
        <f ca="1">+K10+K16</f>
        <v>-1319050</v>
      </c>
      <c r="L23" s="296">
        <f ca="1">+L10+L16</f>
        <v>-4518379.2200000007</v>
      </c>
      <c r="M23" s="296">
        <f ca="1">+M10+M16</f>
        <v>-6202241.4272000017</v>
      </c>
      <c r="N23" s="296">
        <f ca="1">+N10+N16</f>
        <v>12646221.292047996</v>
      </c>
      <c r="O23" s="296">
        <f ca="1">+O10+O16</f>
        <v>121508183.61052701</v>
      </c>
    </row>
    <row r="24" spans="2:15" s="119" customFormat="1" ht="15" customHeight="1" x14ac:dyDescent="0.2">
      <c r="D24" s="182"/>
      <c r="E24" s="182"/>
      <c r="F24" s="182"/>
      <c r="G24" s="182"/>
      <c r="H24" s="182"/>
      <c r="I24" s="182"/>
      <c r="K24" s="182"/>
      <c r="L24" s="182"/>
      <c r="M24" s="182"/>
      <c r="N24" s="182"/>
      <c r="O24" s="182"/>
    </row>
    <row r="25" spans="2:15" ht="15" customHeight="1" x14ac:dyDescent="0.2">
      <c r="B25" s="14" t="s">
        <v>128</v>
      </c>
      <c r="C25" s="14"/>
      <c r="D25" s="185">
        <f t="shared" ref="D25:I25" ca="1" si="3">+SUM(D26:D27)</f>
        <v>-492900</v>
      </c>
      <c r="E25" s="185">
        <f t="shared" ca="1" si="3"/>
        <v>-2983970</v>
      </c>
      <c r="F25" s="185">
        <f t="shared" ca="1" si="3"/>
        <v>-6342373.0999999978</v>
      </c>
      <c r="G25" s="185">
        <f t="shared" ca="1" si="3"/>
        <v>-2657144.8624799987</v>
      </c>
      <c r="H25" s="185">
        <f t="shared" ca="1" si="3"/>
        <v>34680372.480890393</v>
      </c>
      <c r="I25" s="185">
        <f t="shared" ca="1" si="3"/>
        <v>164101600.80848104</v>
      </c>
      <c r="K25" s="185">
        <f ca="1">+SUM(K26:K27)</f>
        <v>-1446395</v>
      </c>
      <c r="L25" s="185">
        <f ca="1">+SUM(L26:L27)</f>
        <v>-4850645.2999999989</v>
      </c>
      <c r="M25" s="185">
        <f ca="1">+SUM(M26:M27)</f>
        <v>-7057879.4779999983</v>
      </c>
      <c r="N25" s="185">
        <f ca="1">+SUM(N26:N27)</f>
        <v>7742261.2707400005</v>
      </c>
      <c r="O25" s="185">
        <f ca="1">+SUM(O26:O27)</f>
        <v>96667604.984957382</v>
      </c>
    </row>
    <row r="26" spans="2:15" s="119" customFormat="1" ht="15" customHeight="1" x14ac:dyDescent="0.2">
      <c r="C26" s="13" t="s">
        <v>62</v>
      </c>
      <c r="D26" s="181">
        <f>'3. Bilan'!P30</f>
        <v>0</v>
      </c>
      <c r="E26" s="181">
        <f>'3. Bilan'!AC30</f>
        <v>0</v>
      </c>
      <c r="F26" s="181">
        <f>'3. Bilan'!AP30</f>
        <v>0</v>
      </c>
      <c r="G26" s="181">
        <f>'3. Bilan'!BC30</f>
        <v>0</v>
      </c>
      <c r="H26" s="181">
        <f>'3. Bilan'!BP30</f>
        <v>0</v>
      </c>
      <c r="I26" s="181">
        <f>'3. Bilan'!CC30</f>
        <v>0</v>
      </c>
      <c r="K26" s="181">
        <f>'3. Bilan'!DE30</f>
        <v>0</v>
      </c>
      <c r="L26" s="181">
        <f>'3. Bilan'!DR30</f>
        <v>0</v>
      </c>
      <c r="M26" s="181">
        <f>'3. Bilan'!EE30</f>
        <v>0</v>
      </c>
      <c r="N26" s="181">
        <f>'3. Bilan'!ER30</f>
        <v>0</v>
      </c>
      <c r="O26" s="181">
        <f>'3. Bilan'!FE30</f>
        <v>0</v>
      </c>
    </row>
    <row r="27" spans="2:15" s="119" customFormat="1" ht="15" customHeight="1" x14ac:dyDescent="0.2">
      <c r="C27" s="13" t="s">
        <v>129</v>
      </c>
      <c r="D27" s="181">
        <f ca="1">'3. Bilan'!P31</f>
        <v>-492900</v>
      </c>
      <c r="E27" s="181">
        <f ca="1">'3. Bilan'!AC31</f>
        <v>-2983970</v>
      </c>
      <c r="F27" s="181">
        <f ca="1">'3. Bilan'!AP31</f>
        <v>-6342373.0999999978</v>
      </c>
      <c r="G27" s="181">
        <f ca="1">'3. Bilan'!BC31</f>
        <v>-2657144.8624799987</v>
      </c>
      <c r="H27" s="181">
        <f ca="1">'3. Bilan'!BP31</f>
        <v>34680372.480890393</v>
      </c>
      <c r="I27" s="181">
        <f ca="1">'3. Bilan'!CC31</f>
        <v>164101600.80848104</v>
      </c>
      <c r="K27" s="181">
        <f ca="1">'3. Bilan'!DE31</f>
        <v>-1446395</v>
      </c>
      <c r="L27" s="181">
        <f ca="1">'3. Bilan'!DR31</f>
        <v>-4850645.2999999989</v>
      </c>
      <c r="M27" s="181">
        <f ca="1">'3. Bilan'!EE31</f>
        <v>-7057879.4779999983</v>
      </c>
      <c r="N27" s="181">
        <f ca="1">'3. Bilan'!ER31</f>
        <v>7742261.2707400005</v>
      </c>
      <c r="O27" s="181">
        <f ca="1">'3. Bilan'!FE31</f>
        <v>96667604.984957382</v>
      </c>
    </row>
    <row r="28" spans="2:15" ht="15" customHeight="1" x14ac:dyDescent="0.2">
      <c r="D28" s="16"/>
      <c r="E28" s="16"/>
      <c r="F28" s="16"/>
      <c r="G28" s="16"/>
      <c r="H28" s="16"/>
      <c r="I28" s="16"/>
      <c r="K28" s="16"/>
      <c r="L28" s="16"/>
      <c r="M28" s="16"/>
      <c r="N28" s="16"/>
      <c r="O28" s="16"/>
    </row>
    <row r="29" spans="2:15" ht="15" customHeight="1" x14ac:dyDescent="0.2">
      <c r="B29" s="14" t="s">
        <v>24</v>
      </c>
      <c r="C29" s="14"/>
      <c r="D29" s="185">
        <f t="shared" ref="D29:I29" ca="1" si="4">+SUM(D30:D33)</f>
        <v>0</v>
      </c>
      <c r="E29" s="185">
        <f t="shared" ca="1" si="4"/>
        <v>0</v>
      </c>
      <c r="F29" s="185">
        <f t="shared" ca="1" si="4"/>
        <v>0</v>
      </c>
      <c r="G29" s="185">
        <f t="shared" ca="1" si="4"/>
        <v>0</v>
      </c>
      <c r="H29" s="185">
        <f t="shared" ca="1" si="4"/>
        <v>0</v>
      </c>
      <c r="I29" s="185">
        <f t="shared" ca="1" si="4"/>
        <v>0</v>
      </c>
      <c r="K29" s="185">
        <f ca="1">+SUM(K30:K33)</f>
        <v>0</v>
      </c>
      <c r="L29" s="185">
        <f ca="1">+SUM(L30:L33)</f>
        <v>0</v>
      </c>
      <c r="M29" s="185">
        <f ca="1">+SUM(M30:M33)</f>
        <v>0</v>
      </c>
      <c r="N29" s="185">
        <f ca="1">+SUM(N30:N33)</f>
        <v>0</v>
      </c>
      <c r="O29" s="185">
        <f ca="1">+SUM(O30:O33)</f>
        <v>0</v>
      </c>
    </row>
    <row r="30" spans="2:15" ht="15" customHeight="1" x14ac:dyDescent="0.2">
      <c r="C30" s="165" t="str">
        <f>'3. Bilan'!C35</f>
        <v xml:space="preserve">Emprunt 1 - </v>
      </c>
      <c r="D30" s="181">
        <f ca="1">'3. Bilan'!P35</f>
        <v>0</v>
      </c>
      <c r="E30" s="181">
        <f ca="1">'3. Bilan'!AC35</f>
        <v>0</v>
      </c>
      <c r="F30" s="181">
        <f ca="1">'3. Bilan'!AP35</f>
        <v>0</v>
      </c>
      <c r="G30" s="181">
        <f ca="1">'3. Bilan'!BC35</f>
        <v>0</v>
      </c>
      <c r="H30" s="181">
        <f ca="1">'3. Bilan'!BP35</f>
        <v>0</v>
      </c>
      <c r="I30" s="181">
        <f ca="1">'3. Bilan'!CC35</f>
        <v>0</v>
      </c>
      <c r="K30" s="181">
        <f ca="1">'3. Bilan'!DE35</f>
        <v>0</v>
      </c>
      <c r="L30" s="181">
        <f ca="1">'3. Bilan'!DR35</f>
        <v>0</v>
      </c>
      <c r="M30" s="181">
        <f ca="1">'3. Bilan'!EE35</f>
        <v>0</v>
      </c>
      <c r="N30" s="181">
        <f ca="1">'3. Bilan'!ER35</f>
        <v>0</v>
      </c>
      <c r="O30" s="181">
        <f ca="1">'3. Bilan'!FE35</f>
        <v>0</v>
      </c>
    </row>
    <row r="31" spans="2:15" ht="15" customHeight="1" x14ac:dyDescent="0.2">
      <c r="C31" s="165" t="str">
        <f>'3. Bilan'!C36</f>
        <v xml:space="preserve">Emprunt 2 - </v>
      </c>
      <c r="D31" s="181">
        <f ca="1">'3. Bilan'!P36</f>
        <v>0</v>
      </c>
      <c r="E31" s="181">
        <f ca="1">'3. Bilan'!AC36</f>
        <v>0</v>
      </c>
      <c r="F31" s="181">
        <f ca="1">'3. Bilan'!AP36</f>
        <v>0</v>
      </c>
      <c r="G31" s="181">
        <f ca="1">'3. Bilan'!BC36</f>
        <v>0</v>
      </c>
      <c r="H31" s="181">
        <f ca="1">'3. Bilan'!BP36</f>
        <v>0</v>
      </c>
      <c r="I31" s="181">
        <f ca="1">'3. Bilan'!CC36</f>
        <v>0</v>
      </c>
      <c r="K31" s="181">
        <f ca="1">'3. Bilan'!DE36</f>
        <v>0</v>
      </c>
      <c r="L31" s="181">
        <f ca="1">'3. Bilan'!DR36</f>
        <v>0</v>
      </c>
      <c r="M31" s="181">
        <f ca="1">'3. Bilan'!EE36</f>
        <v>0</v>
      </c>
      <c r="N31" s="181">
        <f ca="1">'3. Bilan'!ER36</f>
        <v>0</v>
      </c>
      <c r="O31" s="181">
        <f ca="1">'3. Bilan'!FE36</f>
        <v>0</v>
      </c>
    </row>
    <row r="32" spans="2:15" ht="15" customHeight="1" x14ac:dyDescent="0.2">
      <c r="C32" s="165" t="str">
        <f>'3. Bilan'!C37</f>
        <v xml:space="preserve">Emprunt 3 - </v>
      </c>
      <c r="D32" s="181">
        <f ca="1">'3. Bilan'!P37</f>
        <v>0</v>
      </c>
      <c r="E32" s="181">
        <f ca="1">'3. Bilan'!AC37</f>
        <v>0</v>
      </c>
      <c r="F32" s="181">
        <f ca="1">'3. Bilan'!AP37</f>
        <v>0</v>
      </c>
      <c r="G32" s="181">
        <f ca="1">'3. Bilan'!BC37</f>
        <v>0</v>
      </c>
      <c r="H32" s="181">
        <f ca="1">'3. Bilan'!BP37</f>
        <v>0</v>
      </c>
      <c r="I32" s="181">
        <f ca="1">'3. Bilan'!CC37</f>
        <v>0</v>
      </c>
      <c r="K32" s="181">
        <f ca="1">'3. Bilan'!DE37</f>
        <v>0</v>
      </c>
      <c r="L32" s="181">
        <f ca="1">'3. Bilan'!DR37</f>
        <v>0</v>
      </c>
      <c r="M32" s="181">
        <f ca="1">'3. Bilan'!EE37</f>
        <v>0</v>
      </c>
      <c r="N32" s="181">
        <f ca="1">'3. Bilan'!ER37</f>
        <v>0</v>
      </c>
      <c r="O32" s="181">
        <f ca="1">'3. Bilan'!FE37</f>
        <v>0</v>
      </c>
    </row>
    <row r="33" spans="2:15" ht="15" customHeight="1" x14ac:dyDescent="0.2">
      <c r="C33" s="13" t="s">
        <v>50</v>
      </c>
      <c r="D33" s="181">
        <f ca="1">'3. Bilan'!P38</f>
        <v>0</v>
      </c>
      <c r="E33" s="181">
        <f ca="1">'3. Bilan'!AC38</f>
        <v>0</v>
      </c>
      <c r="F33" s="181">
        <f ca="1">'3. Bilan'!AP38</f>
        <v>0</v>
      </c>
      <c r="G33" s="181">
        <f ca="1">'3. Bilan'!BC38</f>
        <v>0</v>
      </c>
      <c r="H33" s="181">
        <f ca="1">'3. Bilan'!BP38</f>
        <v>0</v>
      </c>
      <c r="I33" s="181">
        <f ca="1">'3. Bilan'!CC38</f>
        <v>0</v>
      </c>
      <c r="K33" s="181">
        <f ca="1">'3. Bilan'!DE38</f>
        <v>0</v>
      </c>
      <c r="L33" s="181">
        <f ca="1">'3. Bilan'!DR38</f>
        <v>0</v>
      </c>
      <c r="M33" s="181">
        <f ca="1">'3. Bilan'!EE38</f>
        <v>0</v>
      </c>
      <c r="N33" s="181">
        <f ca="1">'3. Bilan'!ER38</f>
        <v>0</v>
      </c>
      <c r="O33" s="181">
        <f ca="1">'3. Bilan'!FE38</f>
        <v>0</v>
      </c>
    </row>
    <row r="34" spans="2:15" ht="15" customHeight="1" x14ac:dyDescent="0.2">
      <c r="D34" s="16"/>
      <c r="E34" s="16"/>
      <c r="F34" s="16"/>
      <c r="G34" s="16"/>
      <c r="H34" s="16"/>
      <c r="I34" s="16"/>
      <c r="K34" s="16"/>
      <c r="L34" s="16"/>
      <c r="M34" s="16"/>
      <c r="N34" s="16"/>
      <c r="O34" s="16"/>
    </row>
    <row r="35" spans="2:15" ht="15" customHeight="1" x14ac:dyDescent="0.2">
      <c r="B35" s="14" t="s">
        <v>51</v>
      </c>
      <c r="C35" s="14"/>
      <c r="D35" s="185">
        <f t="shared" ref="D35:I35" si="5">+SUM(D36:D38)</f>
        <v>41190</v>
      </c>
      <c r="E35" s="185">
        <f t="shared" si="5"/>
        <v>210110.5</v>
      </c>
      <c r="F35" s="185">
        <f t="shared" si="5"/>
        <v>434641.0799999999</v>
      </c>
      <c r="G35" s="185">
        <f t="shared" si="5"/>
        <v>1837313.0508000003</v>
      </c>
      <c r="H35" s="185">
        <f t="shared" si="5"/>
        <v>14478839.021307999</v>
      </c>
      <c r="I35" s="185">
        <f t="shared" si="5"/>
        <v>41895725.884828858</v>
      </c>
      <c r="K35" s="185">
        <f>+SUM(K36:K38)</f>
        <v>127345</v>
      </c>
      <c r="L35" s="185">
        <f>+SUM(L36:L38)</f>
        <v>332266.07999999996</v>
      </c>
      <c r="M35" s="185">
        <f>+SUM(M36:M38)</f>
        <v>855638.05080000008</v>
      </c>
      <c r="N35" s="185">
        <f>+SUM(N36:N38)</f>
        <v>4903960.0213080002</v>
      </c>
      <c r="O35" s="185">
        <f>+SUM(O36:O38)</f>
        <v>24840578.625569604</v>
      </c>
    </row>
    <row r="36" spans="2:15" ht="15" customHeight="1" x14ac:dyDescent="0.2">
      <c r="C36" s="13" t="s">
        <v>52</v>
      </c>
      <c r="D36" s="181">
        <f>'3. Bilan'!P42</f>
        <v>39528</v>
      </c>
      <c r="E36" s="181">
        <f>'3. Bilan'!AC42</f>
        <v>151764</v>
      </c>
      <c r="F36" s="181">
        <f>'3. Bilan'!AP42</f>
        <v>261818.16</v>
      </c>
      <c r="G36" s="181">
        <f>'3. Bilan'!BC42</f>
        <v>847978.10159999994</v>
      </c>
      <c r="H36" s="181">
        <f>'3. Bilan'!BP42</f>
        <v>8378810.0426160004</v>
      </c>
      <c r="I36" s="181">
        <f>'3. Bilan'!CC42</f>
        <v>25455337.251139201</v>
      </c>
      <c r="K36" s="181">
        <f>'3. Bilan'!DE42</f>
        <v>106464</v>
      </c>
      <c r="L36" s="181">
        <f>'3. Bilan'!DR42</f>
        <v>225962.16</v>
      </c>
      <c r="M36" s="181">
        <f>'3. Bilan'!EE42</f>
        <v>501082.10159999999</v>
      </c>
      <c r="N36" s="181">
        <f>'3. Bilan'!ER42</f>
        <v>3013604.0426159999</v>
      </c>
      <c r="O36" s="181">
        <f>'3. Bilan'!FE42</f>
        <v>17054161.251139201</v>
      </c>
    </row>
    <row r="37" spans="2:15" ht="15" customHeight="1" x14ac:dyDescent="0.2">
      <c r="C37" s="13" t="s">
        <v>124</v>
      </c>
      <c r="D37" s="181">
        <f>'3. Bilan'!P43</f>
        <v>1662</v>
      </c>
      <c r="E37" s="181">
        <f>'3. Bilan'!AC43</f>
        <v>58346.5</v>
      </c>
      <c r="F37" s="181">
        <f>'3. Bilan'!AP43</f>
        <v>172822.9199999999</v>
      </c>
      <c r="G37" s="181">
        <f>'3. Bilan'!BC43</f>
        <v>989334.94920000038</v>
      </c>
      <c r="H37" s="181">
        <f>'3. Bilan'!BP43</f>
        <v>6100028.9786919989</v>
      </c>
      <c r="I37" s="181">
        <f>'3. Bilan'!CC43</f>
        <v>16440388.633689657</v>
      </c>
      <c r="K37" s="181">
        <f>'3. Bilan'!DE43</f>
        <v>20881</v>
      </c>
      <c r="L37" s="181">
        <f>'3. Bilan'!DR43</f>
        <v>106303.91999999995</v>
      </c>
      <c r="M37" s="181">
        <f>'3. Bilan'!EE43</f>
        <v>354555.94920000003</v>
      </c>
      <c r="N37" s="181">
        <f>'3. Bilan'!ER43</f>
        <v>1890355.9786920003</v>
      </c>
      <c r="O37" s="181">
        <f>'3. Bilan'!FE43</f>
        <v>7786417.3744304013</v>
      </c>
    </row>
    <row r="38" spans="2:15" ht="15" customHeight="1" x14ac:dyDescent="0.2">
      <c r="C38" s="13" t="s">
        <v>51</v>
      </c>
      <c r="D38" s="181">
        <f>'3. Bilan'!P44</f>
        <v>0</v>
      </c>
      <c r="E38" s="181">
        <f>'3. Bilan'!AC44</f>
        <v>0</v>
      </c>
      <c r="F38" s="181">
        <f>'3. Bilan'!AP44</f>
        <v>0</v>
      </c>
      <c r="G38" s="181">
        <f>'3. Bilan'!BC44</f>
        <v>0</v>
      </c>
      <c r="H38" s="181">
        <f>'3. Bilan'!BP44</f>
        <v>0</v>
      </c>
      <c r="I38" s="181">
        <f>'3. Bilan'!CC44</f>
        <v>0</v>
      </c>
      <c r="K38" s="181">
        <f>'3. Bilan'!DE44</f>
        <v>0</v>
      </c>
      <c r="L38" s="181">
        <f>'3. Bilan'!DR44</f>
        <v>0</v>
      </c>
      <c r="M38" s="181">
        <f>'3. Bilan'!EE44</f>
        <v>0</v>
      </c>
      <c r="N38" s="181">
        <f>'3. Bilan'!ER44</f>
        <v>0</v>
      </c>
      <c r="O38" s="181">
        <f>'3. Bilan'!FE44</f>
        <v>0</v>
      </c>
    </row>
    <row r="39" spans="2:15" ht="15" customHeight="1" x14ac:dyDescent="0.2">
      <c r="D39" s="16"/>
      <c r="E39" s="16"/>
      <c r="F39" s="16"/>
      <c r="G39" s="16"/>
      <c r="H39" s="16"/>
      <c r="I39" s="16"/>
      <c r="K39" s="16"/>
      <c r="L39" s="16"/>
      <c r="M39" s="16"/>
      <c r="N39" s="16"/>
      <c r="O39" s="16"/>
    </row>
    <row r="40" spans="2:15" ht="15" customHeight="1" x14ac:dyDescent="0.2">
      <c r="B40" s="295" t="s">
        <v>74</v>
      </c>
      <c r="C40" s="296"/>
      <c r="D40" s="296">
        <f t="shared" ref="D40:I40" ca="1" si="6">+D35+D29+D25</f>
        <v>-451710</v>
      </c>
      <c r="E40" s="296">
        <f t="shared" ca="1" si="6"/>
        <v>-2773859.5</v>
      </c>
      <c r="F40" s="296">
        <f t="shared" ca="1" si="6"/>
        <v>-5907732.0199999977</v>
      </c>
      <c r="G40" s="296">
        <f t="shared" ca="1" si="6"/>
        <v>-819831.81167999841</v>
      </c>
      <c r="H40" s="296">
        <f t="shared" ca="1" si="6"/>
        <v>49159211.502198391</v>
      </c>
      <c r="I40" s="296">
        <f t="shared" ca="1" si="6"/>
        <v>205997326.6933099</v>
      </c>
      <c r="K40" s="296">
        <f ca="1">+K35+K29+K25</f>
        <v>-1319050</v>
      </c>
      <c r="L40" s="296">
        <f ca="1">+L35+L29+L25</f>
        <v>-4518379.2199999988</v>
      </c>
      <c r="M40" s="296">
        <f ca="1">+M35+M29+M25</f>
        <v>-6202241.4271999979</v>
      </c>
      <c r="N40" s="296">
        <f ca="1">+N35+N29+N25</f>
        <v>12646221.292048</v>
      </c>
      <c r="O40" s="296">
        <f ca="1">+O35+O29+O25</f>
        <v>121508183.61052698</v>
      </c>
    </row>
    <row r="41" spans="2:15" ht="15" customHeight="1" x14ac:dyDescent="0.2">
      <c r="D41" s="16"/>
      <c r="E41" s="16"/>
      <c r="F41" s="16"/>
      <c r="G41" s="16"/>
      <c r="H41" s="16"/>
      <c r="I41" s="16"/>
      <c r="K41" s="16"/>
      <c r="L41" s="16"/>
      <c r="M41" s="16"/>
      <c r="N41" s="16"/>
      <c r="O41" s="16"/>
    </row>
    <row r="42" spans="2:15" ht="15" customHeight="1" x14ac:dyDescent="0.2">
      <c r="C42" s="13" t="s">
        <v>27</v>
      </c>
      <c r="D42" s="121">
        <f t="shared" ref="D42:I42" ca="1" si="7">+D40-D23</f>
        <v>0</v>
      </c>
      <c r="E42" s="121">
        <f t="shared" ca="1" si="7"/>
        <v>0</v>
      </c>
      <c r="F42" s="121">
        <f t="shared" ca="1" si="7"/>
        <v>0</v>
      </c>
      <c r="G42" s="121">
        <f t="shared" ca="1" si="7"/>
        <v>4.1909515857696533E-9</v>
      </c>
      <c r="H42" s="121">
        <f t="shared" ca="1" si="7"/>
        <v>0</v>
      </c>
      <c r="I42" s="121">
        <f t="shared" ca="1" si="7"/>
        <v>0</v>
      </c>
      <c r="K42" s="121">
        <f ca="1">+K40-K23</f>
        <v>0</v>
      </c>
      <c r="L42" s="121">
        <f ca="1">+L40-L23</f>
        <v>0</v>
      </c>
      <c r="M42" s="121">
        <f ca="1">+M40-M23</f>
        <v>0</v>
      </c>
      <c r="N42" s="121">
        <f ca="1">+N40-N23</f>
        <v>0</v>
      </c>
      <c r="O42" s="121">
        <f ca="1">+O40-O23</f>
        <v>0</v>
      </c>
    </row>
    <row r="43" spans="2:15" s="120" customFormat="1" ht="15" customHeight="1" x14ac:dyDescent="0.2">
      <c r="D43" s="121"/>
      <c r="E43" s="121"/>
      <c r="F43" s="121"/>
      <c r="G43" s="121"/>
      <c r="H43" s="121"/>
    </row>
    <row r="45" spans="2:15" s="12" customFormat="1" ht="15" customHeight="1" x14ac:dyDescent="0.2">
      <c r="B45" s="839" t="s">
        <v>21</v>
      </c>
      <c r="C45" s="839"/>
      <c r="D45" s="839"/>
      <c r="E45" s="839"/>
      <c r="F45" s="839"/>
      <c r="G45" s="839"/>
      <c r="H45" s="839"/>
      <c r="I45" s="839"/>
      <c r="J45" s="839"/>
      <c r="K45" s="839"/>
      <c r="L45" s="839"/>
      <c r="M45" s="839"/>
      <c r="N45" s="839"/>
      <c r="O45" s="839"/>
    </row>
    <row r="47" spans="2:15" ht="27" customHeight="1" thickBot="1" x14ac:dyDescent="0.25">
      <c r="K47" s="574" t="str">
        <f>" Du démarrage au "&amp;'Données de base'!$Z$25</f>
        <v xml:space="preserve"> Du démarrage au 6/2018</v>
      </c>
      <c r="L47" s="574" t="str">
        <f>"du "&amp;'Données de base'!$AA$25&amp;" au "&amp;'Données de base'!$AL$25</f>
        <v>du 7/2018 au 6/2019</v>
      </c>
      <c r="M47" s="574" t="str">
        <f>"du "&amp;'Données de base'!$AM$25&amp;" au "&amp;'Données de base'!$AX$25</f>
        <v>du 7/2019 au 6/2020</v>
      </c>
      <c r="N47" s="574" t="str">
        <f>"du "&amp;'Données de base'!$AY$25&amp;" au "&amp;'Données de base'!$BJ$25</f>
        <v>du 7/2020 au 6/2021</v>
      </c>
      <c r="O47" s="574" t="str">
        <f>"du "&amp;'Données de base'!$BK$25&amp;" au "&amp;'Données de base'!$O$17</f>
        <v>du 7/2021 au 6/2022</v>
      </c>
    </row>
    <row r="48" spans="2:15" s="64" customFormat="1" ht="27" customHeight="1" thickTop="1" thickBot="1" x14ac:dyDescent="0.25">
      <c r="D48" s="178">
        <f t="shared" ref="D48:I48" si="8">+D8</f>
        <v>2017</v>
      </c>
      <c r="E48" s="178">
        <f t="shared" si="8"/>
        <v>2018</v>
      </c>
      <c r="F48" s="178">
        <f t="shared" si="8"/>
        <v>2019</v>
      </c>
      <c r="G48" s="178">
        <f t="shared" si="8"/>
        <v>2020</v>
      </c>
      <c r="H48" s="178">
        <f t="shared" si="8"/>
        <v>2021</v>
      </c>
      <c r="I48" s="178">
        <f t="shared" si="8"/>
        <v>2022</v>
      </c>
      <c r="K48" s="555" t="s">
        <v>780</v>
      </c>
      <c r="L48" s="555" t="s">
        <v>777</v>
      </c>
      <c r="M48" s="555" t="s">
        <v>778</v>
      </c>
      <c r="N48" s="555" t="s">
        <v>779</v>
      </c>
      <c r="O48" s="555" t="s">
        <v>781</v>
      </c>
    </row>
    <row r="49" spans="2:15" ht="15" customHeight="1" thickTop="1" x14ac:dyDescent="0.2"/>
    <row r="50" spans="2:15" ht="15" customHeight="1" x14ac:dyDescent="0.2">
      <c r="B50" s="14" t="s">
        <v>54</v>
      </c>
      <c r="C50" s="14"/>
      <c r="D50" s="256">
        <f t="shared" ref="D50:I50" si="9">+SUM(D52:D62)</f>
        <v>142800</v>
      </c>
      <c r="E50" s="256">
        <f t="shared" si="9"/>
        <v>1392300</v>
      </c>
      <c r="F50" s="256">
        <f t="shared" si="9"/>
        <v>4207500</v>
      </c>
      <c r="G50" s="256">
        <f t="shared" si="9"/>
        <v>16780500</v>
      </c>
      <c r="H50" s="256">
        <f t="shared" si="9"/>
        <v>102170700</v>
      </c>
      <c r="I50" s="256">
        <f t="shared" si="9"/>
        <v>382876185.18518519</v>
      </c>
      <c r="K50" s="256">
        <f>+SUM(K52:K62)</f>
        <v>714000</v>
      </c>
      <c r="L50" s="256">
        <f>+SUM(L52:L62)</f>
        <v>2415000</v>
      </c>
      <c r="M50" s="256">
        <f>+SUM(M52:M62)</f>
        <v>7355700</v>
      </c>
      <c r="N50" s="256">
        <f>+SUM(N52:N62)</f>
        <v>37057700</v>
      </c>
      <c r="O50" s="256">
        <f>+SUM(O52:O62)</f>
        <v>211527400</v>
      </c>
    </row>
    <row r="51" spans="2:15" ht="15" customHeight="1" x14ac:dyDescent="0.2">
      <c r="D51" s="16"/>
      <c r="E51" s="16"/>
      <c r="F51" s="16"/>
      <c r="G51" s="16"/>
      <c r="H51" s="16"/>
      <c r="I51" s="16"/>
      <c r="K51" s="16"/>
      <c r="L51" s="16"/>
      <c r="M51" s="16"/>
      <c r="N51" s="16"/>
      <c r="O51" s="16"/>
    </row>
    <row r="52" spans="2:15" ht="15" customHeight="1" x14ac:dyDescent="0.2">
      <c r="B52" s="119"/>
      <c r="C52" s="182" t="str">
        <f>'4. Résultats'!C12</f>
        <v>Preuve de concept</v>
      </c>
      <c r="D52" s="181">
        <f>'4. Résultats'!P12</f>
        <v>142800</v>
      </c>
      <c r="E52" s="181">
        <f>'4. Résultats'!AC12</f>
        <v>642600</v>
      </c>
      <c r="F52" s="181">
        <f>'4. Résultats'!AP12</f>
        <v>1306800</v>
      </c>
      <c r="G52" s="181">
        <f>'4. Résultats'!BC12</f>
        <v>2376000</v>
      </c>
      <c r="H52" s="181">
        <f>'4. Résultats'!BP12</f>
        <v>3792000</v>
      </c>
      <c r="I52" s="181">
        <f>'4. Résultats'!CC12</f>
        <v>5280000</v>
      </c>
      <c r="K52" s="181">
        <f>'4. Résultats'!DE12</f>
        <v>464100</v>
      </c>
      <c r="L52" s="181">
        <f>'4. Résultats'!DR12</f>
        <v>855900</v>
      </c>
      <c r="M52" s="181">
        <f>'4. Résultats'!EE12</f>
        <v>1900800</v>
      </c>
      <c r="N52" s="181">
        <f>'4. Résultats'!ER12</f>
        <v>3048600</v>
      </c>
      <c r="O52" s="181">
        <f>'4. Résultats'!FE12</f>
        <v>4498800</v>
      </c>
    </row>
    <row r="53" spans="2:15" ht="15" customHeight="1" x14ac:dyDescent="0.2">
      <c r="B53" s="119"/>
      <c r="C53" s="182" t="str">
        <f>'4. Résultats'!C13</f>
        <v>Redevance porte-à-porte (Indus.)</v>
      </c>
      <c r="D53" s="181">
        <f>'4. Résultats'!P13</f>
        <v>0</v>
      </c>
      <c r="E53" s="181">
        <f>'4. Résultats'!AC13</f>
        <v>749700</v>
      </c>
      <c r="F53" s="181">
        <f>'4. Résultats'!AP13</f>
        <v>1940400</v>
      </c>
      <c r="G53" s="181">
        <f>'4. Résultats'!BC13</f>
        <v>3603600</v>
      </c>
      <c r="H53" s="181">
        <f>'4. Résultats'!BP13</f>
        <v>5751200</v>
      </c>
      <c r="I53" s="181">
        <f>'4. Résultats'!CC13</f>
        <v>8008000</v>
      </c>
      <c r="K53" s="181">
        <f>'4. Résultats'!DE13</f>
        <v>249900</v>
      </c>
      <c r="L53" s="181">
        <f>'4. Résultats'!DR13</f>
        <v>1331400</v>
      </c>
      <c r="M53" s="181">
        <f>'4. Résultats'!EE13</f>
        <v>2148300</v>
      </c>
      <c r="N53" s="181">
        <f>'4. Résultats'!ER13</f>
        <v>4223100</v>
      </c>
      <c r="O53" s="181">
        <f>'4. Résultats'!FE13</f>
        <v>6402200</v>
      </c>
    </row>
    <row r="54" spans="2:15" ht="15" customHeight="1" x14ac:dyDescent="0.2">
      <c r="B54" s="119"/>
      <c r="C54" s="182" t="str">
        <f>'4. Résultats'!C14</f>
        <v>Redevance virale</v>
      </c>
      <c r="D54" s="181">
        <f>'4. Résultats'!P14</f>
        <v>0</v>
      </c>
      <c r="E54" s="181">
        <f>'4. Résultats'!AC14</f>
        <v>0</v>
      </c>
      <c r="F54" s="181">
        <f>'4. Résultats'!AP14</f>
        <v>871200</v>
      </c>
      <c r="G54" s="181">
        <f>'4. Résultats'!BC14</f>
        <v>9563400</v>
      </c>
      <c r="H54" s="181">
        <f>'4. Résultats'!BP14</f>
        <v>83597800</v>
      </c>
      <c r="I54" s="181">
        <f>'4. Résultats'!CC14</f>
        <v>304528685.18518519</v>
      </c>
      <c r="K54" s="181">
        <f>'4. Résultats'!DE14</f>
        <v>0</v>
      </c>
      <c r="L54" s="181">
        <f>'4. Résultats'!DR14</f>
        <v>198000</v>
      </c>
      <c r="M54" s="181">
        <f>'4. Résultats'!EE14</f>
        <v>2900700</v>
      </c>
      <c r="N54" s="181">
        <f>'4. Résultats'!ER14</f>
        <v>26722500</v>
      </c>
      <c r="O54" s="181">
        <f>'4. Résultats'!FE14</f>
        <v>178594700</v>
      </c>
    </row>
    <row r="55" spans="2:15" ht="15" customHeight="1" x14ac:dyDescent="0.2">
      <c r="B55" s="119"/>
      <c r="C55" s="182" t="str">
        <f>'4. Résultats'!C15</f>
        <v>Reconduction redevance (Vir ou PaP)</v>
      </c>
      <c r="D55" s="181">
        <f>'4. Résultats'!P15</f>
        <v>0</v>
      </c>
      <c r="E55" s="181">
        <f>'4. Résultats'!AC15</f>
        <v>0</v>
      </c>
      <c r="F55" s="181">
        <f>'4. Résultats'!AP15</f>
        <v>89100</v>
      </c>
      <c r="G55" s="181">
        <f>'4. Résultats'!BC15</f>
        <v>1237500</v>
      </c>
      <c r="H55" s="181">
        <f>'4. Résultats'!BP15</f>
        <v>9029700</v>
      </c>
      <c r="I55" s="181">
        <f>'4. Résultats'!CC15</f>
        <v>65059500</v>
      </c>
      <c r="K55" s="181">
        <f>'4. Résultats'!DE15</f>
        <v>0</v>
      </c>
      <c r="L55" s="181">
        <f>'4. Résultats'!DR15</f>
        <v>29700</v>
      </c>
      <c r="M55" s="181">
        <f>'4. Résultats'!EE15</f>
        <v>405900</v>
      </c>
      <c r="N55" s="181">
        <f>'4. Résultats'!ER15</f>
        <v>3063500</v>
      </c>
      <c r="O55" s="181">
        <f>'4. Résultats'!FE15</f>
        <v>22031700</v>
      </c>
    </row>
    <row r="56" spans="2:15" ht="15" customHeight="1" x14ac:dyDescent="0.2">
      <c r="B56" s="119"/>
      <c r="C56" s="182" t="str">
        <f>'4. Résultats'!C16</f>
        <v>(-)</v>
      </c>
      <c r="D56" s="181">
        <f>'4. Résultats'!P16</f>
        <v>0</v>
      </c>
      <c r="E56" s="181">
        <f>'4. Résultats'!AC16</f>
        <v>0</v>
      </c>
      <c r="F56" s="181">
        <f>'4. Résultats'!AP16</f>
        <v>0</v>
      </c>
      <c r="G56" s="181">
        <f>'4. Résultats'!BC16</f>
        <v>0</v>
      </c>
      <c r="H56" s="181">
        <f>'4. Résultats'!BP16</f>
        <v>0</v>
      </c>
      <c r="I56" s="181">
        <f>'4. Résultats'!CC16</f>
        <v>0</v>
      </c>
      <c r="K56" s="181">
        <f>'4. Résultats'!DE16</f>
        <v>0</v>
      </c>
      <c r="L56" s="181">
        <f>'4. Résultats'!DR16</f>
        <v>0</v>
      </c>
      <c r="M56" s="181">
        <f>'4. Résultats'!EE16</f>
        <v>0</v>
      </c>
      <c r="N56" s="181">
        <f>'4. Résultats'!ER16</f>
        <v>0</v>
      </c>
      <c r="O56" s="181">
        <f>'4. Résultats'!FE16</f>
        <v>0</v>
      </c>
    </row>
    <row r="57" spans="2:15" ht="15" customHeight="1" x14ac:dyDescent="0.2">
      <c r="B57" s="119"/>
      <c r="C57" s="182" t="str">
        <f>'4. Résultats'!C17</f>
        <v>(-)</v>
      </c>
      <c r="D57" s="181">
        <f>'4. Résultats'!P17</f>
        <v>0</v>
      </c>
      <c r="E57" s="181">
        <f>'4. Résultats'!AC17</f>
        <v>0</v>
      </c>
      <c r="F57" s="181">
        <f>'4. Résultats'!AP17</f>
        <v>0</v>
      </c>
      <c r="G57" s="181">
        <f>'4. Résultats'!BC17</f>
        <v>0</v>
      </c>
      <c r="H57" s="181">
        <f>'4. Résultats'!BP17</f>
        <v>0</v>
      </c>
      <c r="I57" s="181">
        <f>'4. Résultats'!CC17</f>
        <v>0</v>
      </c>
      <c r="K57" s="181">
        <f>'4. Résultats'!DE17</f>
        <v>0</v>
      </c>
      <c r="L57" s="181">
        <f>'4. Résultats'!DR17</f>
        <v>0</v>
      </c>
      <c r="M57" s="181">
        <f>'4. Résultats'!EE17</f>
        <v>0</v>
      </c>
      <c r="N57" s="181">
        <f>'4. Résultats'!ER17</f>
        <v>0</v>
      </c>
      <c r="O57" s="181">
        <f>'4. Résultats'!FE17</f>
        <v>0</v>
      </c>
    </row>
    <row r="58" spans="2:15" ht="15" customHeight="1" x14ac:dyDescent="0.2">
      <c r="B58" s="119"/>
      <c r="C58" s="182" t="str">
        <f>'4. Résultats'!C18</f>
        <v>(-)</v>
      </c>
      <c r="D58" s="181">
        <f>'4. Résultats'!P18</f>
        <v>0</v>
      </c>
      <c r="E58" s="181">
        <f>'4. Résultats'!AC18</f>
        <v>0</v>
      </c>
      <c r="F58" s="181">
        <f>'4. Résultats'!AP18</f>
        <v>0</v>
      </c>
      <c r="G58" s="181">
        <f>'4. Résultats'!BC18</f>
        <v>0</v>
      </c>
      <c r="H58" s="181">
        <f>'4. Résultats'!BP18</f>
        <v>0</v>
      </c>
      <c r="I58" s="181">
        <f>'4. Résultats'!CC18</f>
        <v>0</v>
      </c>
      <c r="K58" s="181">
        <f>'4. Résultats'!DE18</f>
        <v>0</v>
      </c>
      <c r="L58" s="181">
        <f>'4. Résultats'!DR18</f>
        <v>0</v>
      </c>
      <c r="M58" s="181">
        <f>'4. Résultats'!EE18</f>
        <v>0</v>
      </c>
      <c r="N58" s="181">
        <f>'4. Résultats'!ER18</f>
        <v>0</v>
      </c>
      <c r="O58" s="181">
        <f>'4. Résultats'!FE18</f>
        <v>0</v>
      </c>
    </row>
    <row r="59" spans="2:15" ht="15" customHeight="1" x14ac:dyDescent="0.2">
      <c r="B59" s="119"/>
      <c r="C59" s="182" t="str">
        <f>'4. Résultats'!C19</f>
        <v>(-)</v>
      </c>
      <c r="D59" s="181">
        <f>'4. Résultats'!P19</f>
        <v>0</v>
      </c>
      <c r="E59" s="181">
        <f>'4. Résultats'!AC19</f>
        <v>0</v>
      </c>
      <c r="F59" s="181">
        <f>'4. Résultats'!AP19</f>
        <v>0</v>
      </c>
      <c r="G59" s="181">
        <f>'4. Résultats'!BC19</f>
        <v>0</v>
      </c>
      <c r="H59" s="181">
        <f>'4. Résultats'!BP19</f>
        <v>0</v>
      </c>
      <c r="I59" s="181">
        <f>'4. Résultats'!CC19</f>
        <v>0</v>
      </c>
      <c r="K59" s="181">
        <f>'4. Résultats'!DE19</f>
        <v>0</v>
      </c>
      <c r="L59" s="181">
        <f>'4. Résultats'!DR19</f>
        <v>0</v>
      </c>
      <c r="M59" s="181">
        <f>'4. Résultats'!EE19</f>
        <v>0</v>
      </c>
      <c r="N59" s="181">
        <f>'4. Résultats'!ER19</f>
        <v>0</v>
      </c>
      <c r="O59" s="181">
        <f>'4. Résultats'!FE19</f>
        <v>0</v>
      </c>
    </row>
    <row r="60" spans="2:15" ht="15" customHeight="1" x14ac:dyDescent="0.2">
      <c r="B60" s="119"/>
      <c r="C60" s="182" t="str">
        <f>'4. Résultats'!C20</f>
        <v>(-)</v>
      </c>
      <c r="D60" s="181">
        <f>'4. Résultats'!P20</f>
        <v>0</v>
      </c>
      <c r="E60" s="181">
        <f>'4. Résultats'!AC20</f>
        <v>0</v>
      </c>
      <c r="F60" s="181">
        <f>'4. Résultats'!AP20</f>
        <v>0</v>
      </c>
      <c r="G60" s="181">
        <f>'4. Résultats'!BC20</f>
        <v>0</v>
      </c>
      <c r="H60" s="181">
        <f>'4. Résultats'!BP20</f>
        <v>0</v>
      </c>
      <c r="I60" s="181">
        <f>'4. Résultats'!CC20</f>
        <v>0</v>
      </c>
      <c r="K60" s="181">
        <f>'4. Résultats'!DE20</f>
        <v>0</v>
      </c>
      <c r="L60" s="181">
        <f>'4. Résultats'!DR20</f>
        <v>0</v>
      </c>
      <c r="M60" s="181">
        <f>'4. Résultats'!EE20</f>
        <v>0</v>
      </c>
      <c r="N60" s="181">
        <f>'4. Résultats'!ER20</f>
        <v>0</v>
      </c>
      <c r="O60" s="181">
        <f>'4. Résultats'!FE20</f>
        <v>0</v>
      </c>
    </row>
    <row r="61" spans="2:15" ht="15" customHeight="1" x14ac:dyDescent="0.2">
      <c r="B61" s="119"/>
      <c r="C61" s="182" t="str">
        <f>'4. Résultats'!C21</f>
        <v>(-)</v>
      </c>
      <c r="D61" s="181">
        <f>'4. Résultats'!P21</f>
        <v>0</v>
      </c>
      <c r="E61" s="181">
        <f>'4. Résultats'!AC21</f>
        <v>0</v>
      </c>
      <c r="F61" s="181">
        <f>'4. Résultats'!AP21</f>
        <v>0</v>
      </c>
      <c r="G61" s="181">
        <f>'4. Résultats'!BC21</f>
        <v>0</v>
      </c>
      <c r="H61" s="181">
        <f>'4. Résultats'!BP21</f>
        <v>0</v>
      </c>
      <c r="I61" s="181">
        <f>'4. Résultats'!CC21</f>
        <v>0</v>
      </c>
      <c r="K61" s="181">
        <f>'4. Résultats'!DE21</f>
        <v>0</v>
      </c>
      <c r="L61" s="181">
        <f>'4. Résultats'!DR21</f>
        <v>0</v>
      </c>
      <c r="M61" s="181">
        <f>'4. Résultats'!EE21</f>
        <v>0</v>
      </c>
      <c r="N61" s="181">
        <f>'4. Résultats'!ER21</f>
        <v>0</v>
      </c>
      <c r="O61" s="181">
        <f>'4. Résultats'!FE21</f>
        <v>0</v>
      </c>
    </row>
    <row r="62" spans="2:15" ht="15" customHeight="1" x14ac:dyDescent="0.2">
      <c r="B62" s="119"/>
      <c r="C62" s="182" t="str">
        <f>'4. Résultats'!C22</f>
        <v>Autres produits d'exploitation</v>
      </c>
      <c r="D62" s="181">
        <f>'4. Résultats'!P22</f>
        <v>0</v>
      </c>
      <c r="E62" s="181">
        <f>'4. Résultats'!AC22</f>
        <v>0</v>
      </c>
      <c r="F62" s="181">
        <f>'4. Résultats'!AP22</f>
        <v>0</v>
      </c>
      <c r="G62" s="181">
        <f>'4. Résultats'!BC22</f>
        <v>0</v>
      </c>
      <c r="H62" s="181">
        <f>'4. Résultats'!BP22</f>
        <v>0</v>
      </c>
      <c r="I62" s="181">
        <f>'4. Résultats'!CC22</f>
        <v>0</v>
      </c>
      <c r="K62" s="181">
        <f>'4. Résultats'!DE22</f>
        <v>0</v>
      </c>
      <c r="L62" s="181">
        <f>'4. Résultats'!DR22</f>
        <v>0</v>
      </c>
      <c r="M62" s="181">
        <f>'4. Résultats'!EE22</f>
        <v>0</v>
      </c>
      <c r="N62" s="181">
        <f>'4. Résultats'!ER22</f>
        <v>0</v>
      </c>
      <c r="O62" s="181">
        <f>'4. Résultats'!FE22</f>
        <v>0</v>
      </c>
    </row>
    <row r="63" spans="2:15" ht="15" customHeight="1" x14ac:dyDescent="0.2">
      <c r="D63" s="16"/>
      <c r="E63" s="16"/>
      <c r="F63" s="16"/>
      <c r="G63" s="16"/>
      <c r="H63" s="16"/>
      <c r="I63" s="16"/>
      <c r="K63" s="16"/>
      <c r="L63" s="16"/>
      <c r="M63" s="16"/>
      <c r="N63" s="16"/>
      <c r="O63" s="16"/>
    </row>
    <row r="64" spans="2:15" ht="15" customHeight="1" x14ac:dyDescent="0.2">
      <c r="B64" s="14" t="s">
        <v>55</v>
      </c>
      <c r="C64" s="14"/>
      <c r="D64" s="185">
        <f t="shared" ref="D64:I64" si="10">+SUM(D65:D66)</f>
        <v>0</v>
      </c>
      <c r="E64" s="185">
        <f t="shared" si="10"/>
        <v>0</v>
      </c>
      <c r="F64" s="185">
        <f t="shared" si="10"/>
        <v>0</v>
      </c>
      <c r="G64" s="185">
        <f t="shared" si="10"/>
        <v>0</v>
      </c>
      <c r="H64" s="185">
        <f t="shared" si="10"/>
        <v>0</v>
      </c>
      <c r="I64" s="185">
        <f t="shared" si="10"/>
        <v>0</v>
      </c>
      <c r="K64" s="185">
        <f>+SUM(K65:K66)</f>
        <v>0</v>
      </c>
      <c r="L64" s="185">
        <f>+SUM(L65:L66)</f>
        <v>0</v>
      </c>
      <c r="M64" s="185">
        <f>+SUM(M65:M66)</f>
        <v>0</v>
      </c>
      <c r="N64" s="185">
        <f>+SUM(N65:N66)</f>
        <v>0</v>
      </c>
      <c r="O64" s="185">
        <f>+SUM(O65:O66)</f>
        <v>0</v>
      </c>
    </row>
    <row r="65" spans="2:15" ht="15" customHeight="1" x14ac:dyDescent="0.2">
      <c r="B65" s="119"/>
      <c r="C65" s="13" t="s">
        <v>0</v>
      </c>
      <c r="D65" s="181">
        <f>'4. Résultats'!P26</f>
        <v>0</v>
      </c>
      <c r="E65" s="181">
        <f>'4. Résultats'!AC26</f>
        <v>0</v>
      </c>
      <c r="F65" s="181">
        <f>'4. Résultats'!AP26</f>
        <v>0</v>
      </c>
      <c r="G65" s="181">
        <f>'4. Résultats'!BC26</f>
        <v>0</v>
      </c>
      <c r="H65" s="181">
        <f>'4. Résultats'!BP26</f>
        <v>0</v>
      </c>
      <c r="I65" s="181">
        <f>'4. Résultats'!CC26</f>
        <v>0</v>
      </c>
      <c r="K65" s="181">
        <f>'4. Résultats'!DE26</f>
        <v>0</v>
      </c>
      <c r="L65" s="181">
        <f>'4. Résultats'!DR26</f>
        <v>0</v>
      </c>
      <c r="M65" s="181">
        <f>'4. Résultats'!EE26</f>
        <v>0</v>
      </c>
      <c r="N65" s="181">
        <f>'4. Résultats'!ER26</f>
        <v>0</v>
      </c>
      <c r="O65" s="181">
        <f>'4. Résultats'!FE26</f>
        <v>0</v>
      </c>
    </row>
    <row r="66" spans="2:15" ht="15" customHeight="1" x14ac:dyDescent="0.2">
      <c r="B66" s="119"/>
      <c r="C66" s="120" t="s">
        <v>357</v>
      </c>
      <c r="D66" s="181">
        <f>'4. Résultats'!P38</f>
        <v>0</v>
      </c>
      <c r="E66" s="181">
        <f>'4. Résultats'!AC38</f>
        <v>0</v>
      </c>
      <c r="F66" s="181">
        <f>'4. Résultats'!AP38</f>
        <v>0</v>
      </c>
      <c r="G66" s="181">
        <f>'4. Résultats'!BC38</f>
        <v>0</v>
      </c>
      <c r="H66" s="181">
        <f>'4. Résultats'!BP38</f>
        <v>0</v>
      </c>
      <c r="I66" s="181">
        <f>'4. Résultats'!CC38</f>
        <v>0</v>
      </c>
      <c r="K66" s="181">
        <f>'4. Résultats'!DE38</f>
        <v>0</v>
      </c>
      <c r="L66" s="181">
        <f>'4. Résultats'!DR38</f>
        <v>0</v>
      </c>
      <c r="M66" s="181">
        <f>'4. Résultats'!EE38</f>
        <v>0</v>
      </c>
      <c r="N66" s="181">
        <f>'4. Résultats'!ER38</f>
        <v>0</v>
      </c>
      <c r="O66" s="181">
        <f>'4. Résultats'!FE38</f>
        <v>0</v>
      </c>
    </row>
    <row r="67" spans="2:15" ht="15" customHeight="1" x14ac:dyDescent="0.2">
      <c r="D67" s="16"/>
      <c r="E67" s="16"/>
      <c r="F67" s="16"/>
      <c r="G67" s="16"/>
      <c r="H67" s="16"/>
      <c r="I67" s="16"/>
      <c r="K67" s="16"/>
      <c r="L67" s="16"/>
      <c r="M67" s="16"/>
      <c r="N67" s="16"/>
      <c r="O67" s="16"/>
    </row>
    <row r="68" spans="2:15" ht="15" customHeight="1" x14ac:dyDescent="0.2">
      <c r="B68" s="14" t="s">
        <v>56</v>
      </c>
      <c r="C68" s="14"/>
      <c r="D68" s="185">
        <f t="shared" ref="D68:I68" si="11">+D50-D64</f>
        <v>142800</v>
      </c>
      <c r="E68" s="185">
        <f t="shared" si="11"/>
        <v>1392300</v>
      </c>
      <c r="F68" s="185">
        <f t="shared" si="11"/>
        <v>4207500</v>
      </c>
      <c r="G68" s="185">
        <f t="shared" si="11"/>
        <v>16780500</v>
      </c>
      <c r="H68" s="185">
        <f t="shared" si="11"/>
        <v>102170700</v>
      </c>
      <c r="I68" s="185">
        <f t="shared" si="11"/>
        <v>382876185.18518519</v>
      </c>
      <c r="K68" s="185">
        <f>+K50-K64</f>
        <v>714000</v>
      </c>
      <c r="L68" s="185">
        <f>+L50-L64</f>
        <v>2415000</v>
      </c>
      <c r="M68" s="185">
        <f>+M50-M64</f>
        <v>7355700</v>
      </c>
      <c r="N68" s="185">
        <f>+N50-N64</f>
        <v>37057700</v>
      </c>
      <c r="O68" s="185">
        <f>+O50-O64</f>
        <v>211527400</v>
      </c>
    </row>
    <row r="69" spans="2:15" ht="15" customHeight="1" x14ac:dyDescent="0.2">
      <c r="C69" s="13" t="s">
        <v>57</v>
      </c>
      <c r="D69" s="180">
        <f t="shared" ref="D69:I69" si="12">+IF(D68&gt;0,D68/D50," ")</f>
        <v>1</v>
      </c>
      <c r="E69" s="180">
        <f t="shared" si="12"/>
        <v>1</v>
      </c>
      <c r="F69" s="180">
        <f t="shared" si="12"/>
        <v>1</v>
      </c>
      <c r="G69" s="180">
        <f t="shared" si="12"/>
        <v>1</v>
      </c>
      <c r="H69" s="180">
        <f t="shared" si="12"/>
        <v>1</v>
      </c>
      <c r="I69" s="180">
        <f t="shared" si="12"/>
        <v>1</v>
      </c>
      <c r="K69" s="180">
        <f>+IF(K68&gt;0,K68/K50," ")</f>
        <v>1</v>
      </c>
      <c r="L69" s="180">
        <f>+IF(L68&gt;0,L68/L50," ")</f>
        <v>1</v>
      </c>
      <c r="M69" s="180">
        <f>+IF(M68&gt;0,M68/M50," ")</f>
        <v>1</v>
      </c>
      <c r="N69" s="180">
        <f>+IF(N68&gt;0,N68/N50," ")</f>
        <v>1</v>
      </c>
      <c r="O69" s="180">
        <f>+IF(O68&gt;0,O68/O50," ")</f>
        <v>1</v>
      </c>
    </row>
    <row r="70" spans="2:15" ht="15" customHeight="1" x14ac:dyDescent="0.2">
      <c r="D70" s="16"/>
      <c r="E70" s="16"/>
      <c r="F70" s="16"/>
      <c r="G70" s="16"/>
      <c r="H70" s="16"/>
      <c r="I70" s="16"/>
      <c r="K70" s="16"/>
      <c r="L70" s="16"/>
      <c r="M70" s="16"/>
      <c r="N70" s="16"/>
      <c r="O70" s="16"/>
    </row>
    <row r="71" spans="2:15" ht="15" customHeight="1" x14ac:dyDescent="0.2">
      <c r="B71" s="14" t="s">
        <v>58</v>
      </c>
      <c r="C71" s="14"/>
      <c r="D71" s="185">
        <f t="shared" ref="D71:I71" si="13">+D73+D95</f>
        <v>635700</v>
      </c>
      <c r="E71" s="185">
        <f t="shared" si="13"/>
        <v>3883370</v>
      </c>
      <c r="F71" s="185">
        <f t="shared" si="13"/>
        <v>7565903.0999999996</v>
      </c>
      <c r="G71" s="185">
        <f t="shared" si="13"/>
        <v>12545285.255999997</v>
      </c>
      <c r="H71" s="185">
        <f t="shared" si="13"/>
        <v>47517522.733559996</v>
      </c>
      <c r="I71" s="185">
        <f t="shared" si="13"/>
        <v>186783414.99186599</v>
      </c>
      <c r="K71" s="185">
        <f>+K73+K95</f>
        <v>2160395</v>
      </c>
      <c r="L71" s="185">
        <f>+L73+L95</f>
        <v>5819250.2999999998</v>
      </c>
      <c r="M71" s="185">
        <f>+M73+M95</f>
        <v>9562934.1779999994</v>
      </c>
      <c r="N71" s="185">
        <f>+N73+N95</f>
        <v>21707572.74478</v>
      </c>
      <c r="O71" s="185">
        <f>+O73+O95</f>
        <v>105286396.36271301</v>
      </c>
    </row>
    <row r="72" spans="2:15" ht="15" customHeight="1" x14ac:dyDescent="0.2">
      <c r="D72" s="16"/>
      <c r="E72" s="16"/>
      <c r="F72" s="16"/>
      <c r="G72" s="16"/>
      <c r="H72" s="16"/>
      <c r="I72" s="16"/>
      <c r="K72" s="16"/>
      <c r="L72" s="16"/>
      <c r="M72" s="16"/>
      <c r="N72" s="16"/>
      <c r="O72" s="16"/>
    </row>
    <row r="73" spans="2:15" ht="15" customHeight="1" x14ac:dyDescent="0.2">
      <c r="C73" s="122" t="s">
        <v>59</v>
      </c>
      <c r="D73" s="121">
        <f t="shared" ref="D73:I73" si="14">SUM(D74:D93)</f>
        <v>131700</v>
      </c>
      <c r="E73" s="121">
        <f t="shared" si="14"/>
        <v>920720</v>
      </c>
      <c r="F73" s="121">
        <f t="shared" si="14"/>
        <v>2144129.1</v>
      </c>
      <c r="G73" s="121">
        <f t="shared" si="14"/>
        <v>5676978.5159999998</v>
      </c>
      <c r="H73" s="121">
        <f t="shared" si="14"/>
        <v>39484505.42616</v>
      </c>
      <c r="I73" s="121">
        <f t="shared" si="14"/>
        <v>177542592.511392</v>
      </c>
      <c r="K73" s="121">
        <f>SUM(K74:K93)</f>
        <v>490445</v>
      </c>
      <c r="L73" s="121">
        <f>SUM(L74:L93)</f>
        <v>1456413.3</v>
      </c>
      <c r="M73" s="121">
        <f>SUM(M74:M93)</f>
        <v>3356018.8079999997</v>
      </c>
      <c r="N73" s="121">
        <f>SUM(N74:N93)</f>
        <v>14189785.72108</v>
      </c>
      <c r="O73" s="121">
        <f>SUM(O74:O93)</f>
        <v>96633726.468776003</v>
      </c>
    </row>
    <row r="74" spans="2:15" ht="15" customHeight="1" x14ac:dyDescent="0.2">
      <c r="B74" s="119"/>
      <c r="C74" s="165" t="str">
        <f>'4. Résultats'!C63</f>
        <v>610 - Loyers et charges locatives</v>
      </c>
      <c r="D74" s="181">
        <f>'4. Résultats'!P63</f>
        <v>72000</v>
      </c>
      <c r="E74" s="181">
        <f>'4. Résultats'!AC63</f>
        <v>460260</v>
      </c>
      <c r="F74" s="181">
        <f>'4. Résultats'!AP63</f>
        <v>882629.10000000021</v>
      </c>
      <c r="G74" s="181">
        <f>'4. Résultats'!BC63</f>
        <v>1072878.5159999996</v>
      </c>
      <c r="H74" s="181">
        <f>'4. Résultats'!BP63</f>
        <v>1228760.42616</v>
      </c>
      <c r="I74" s="181">
        <f>'4. Résultats'!CC63</f>
        <v>1474512.5113919994</v>
      </c>
      <c r="K74" s="181">
        <f>'4. Résultats'!DE63</f>
        <v>242505</v>
      </c>
      <c r="L74" s="181">
        <f>'4. Résultats'!DR63</f>
        <v>709413.3</v>
      </c>
      <c r="M74" s="181">
        <f>'4. Résultats'!EE63</f>
        <v>996878.80799999973</v>
      </c>
      <c r="N74" s="181">
        <f>'4. Résultats'!ER63</f>
        <v>1153350.72108</v>
      </c>
      <c r="O74" s="181">
        <f>'4. Résultats'!FE63</f>
        <v>1351636.4687759997</v>
      </c>
    </row>
    <row r="75" spans="2:15" ht="15" customHeight="1" x14ac:dyDescent="0.2">
      <c r="B75" s="119"/>
      <c r="C75" s="165" t="str">
        <f>'4. Résultats'!C64</f>
        <v>6120 - Fournitures - Eau, gaz, électricité, vapeur</v>
      </c>
      <c r="D75" s="181">
        <f>'4. Résultats'!P64</f>
        <v>0</v>
      </c>
      <c r="E75" s="181">
        <f>'4. Résultats'!AC64</f>
        <v>0</v>
      </c>
      <c r="F75" s="181">
        <f>'4. Résultats'!AP64</f>
        <v>0</v>
      </c>
      <c r="G75" s="181">
        <f>'4. Résultats'!BC64</f>
        <v>0</v>
      </c>
      <c r="H75" s="181">
        <f>'4. Résultats'!BP64</f>
        <v>0</v>
      </c>
      <c r="I75" s="181">
        <f>'4. Résultats'!CC64</f>
        <v>0</v>
      </c>
      <c r="K75" s="181">
        <f>'4. Résultats'!DE64</f>
        <v>0</v>
      </c>
      <c r="L75" s="181">
        <f>'4. Résultats'!DR64</f>
        <v>0</v>
      </c>
      <c r="M75" s="181">
        <f>'4. Résultats'!EE64</f>
        <v>0</v>
      </c>
      <c r="N75" s="181">
        <f>'4. Résultats'!ER64</f>
        <v>0</v>
      </c>
      <c r="O75" s="181">
        <f>'4. Résultats'!FE64</f>
        <v>0</v>
      </c>
    </row>
    <row r="76" spans="2:15" ht="15" customHeight="1" x14ac:dyDescent="0.2">
      <c r="B76" s="119"/>
      <c r="C76" s="165" t="str">
        <f>'4. Résultats'!C65</f>
        <v>6121 - Fournitures - Téléphone, GSM, Internet</v>
      </c>
      <c r="D76" s="181">
        <f>'4. Résultats'!P65</f>
        <v>0</v>
      </c>
      <c r="E76" s="181">
        <f>'4. Résultats'!AC65</f>
        <v>0</v>
      </c>
      <c r="F76" s="181">
        <f>'4. Résultats'!AP65</f>
        <v>0</v>
      </c>
      <c r="G76" s="181">
        <f>'4. Résultats'!BC65</f>
        <v>0</v>
      </c>
      <c r="H76" s="181">
        <f>'4. Résultats'!BP65</f>
        <v>0</v>
      </c>
      <c r="I76" s="181">
        <f>'4. Résultats'!CC65</f>
        <v>0</v>
      </c>
      <c r="K76" s="181">
        <f>'4. Résultats'!DE65</f>
        <v>0</v>
      </c>
      <c r="L76" s="181">
        <f>'4. Résultats'!DR65</f>
        <v>0</v>
      </c>
      <c r="M76" s="181">
        <f>'4. Résultats'!EE65</f>
        <v>0</v>
      </c>
      <c r="N76" s="181">
        <f>'4. Résultats'!ER65</f>
        <v>0</v>
      </c>
      <c r="O76" s="181">
        <f>'4. Résultats'!FE65</f>
        <v>0</v>
      </c>
    </row>
    <row r="77" spans="2:15" ht="15" customHeight="1" x14ac:dyDescent="0.2">
      <c r="B77" s="119"/>
      <c r="C77" s="165" t="str">
        <f>'4. Résultats'!C66</f>
        <v xml:space="preserve">6124 - Fournitures - Autres </v>
      </c>
      <c r="D77" s="181">
        <f>'4. Résultats'!P66</f>
        <v>0</v>
      </c>
      <c r="E77" s="181">
        <f>'4. Résultats'!AC66</f>
        <v>0</v>
      </c>
      <c r="F77" s="181">
        <f>'4. Résultats'!AP66</f>
        <v>0</v>
      </c>
      <c r="G77" s="181">
        <f>'4. Résultats'!BC66</f>
        <v>0</v>
      </c>
      <c r="H77" s="181">
        <f>'4. Résultats'!BP66</f>
        <v>0</v>
      </c>
      <c r="I77" s="181">
        <f>'4. Résultats'!CC66</f>
        <v>0</v>
      </c>
      <c r="K77" s="181">
        <f>'4. Résultats'!DE66</f>
        <v>0</v>
      </c>
      <c r="L77" s="181">
        <f>'4. Résultats'!DR66</f>
        <v>0</v>
      </c>
      <c r="M77" s="181">
        <f>'4. Résultats'!EE66</f>
        <v>0</v>
      </c>
      <c r="N77" s="181">
        <f>'4. Résultats'!ER66</f>
        <v>0</v>
      </c>
      <c r="O77" s="181">
        <f>'4. Résultats'!FE66</f>
        <v>0</v>
      </c>
    </row>
    <row r="78" spans="2:15" ht="15" customHeight="1" x14ac:dyDescent="0.2">
      <c r="B78" s="119"/>
      <c r="C78" s="165" t="str">
        <f>'4. Résultats'!C67</f>
        <v>6131 - Assurances hors RH (incendie, vol, autos, crédit)</v>
      </c>
      <c r="D78" s="181">
        <f>'4. Résultats'!P67</f>
        <v>0</v>
      </c>
      <c r="E78" s="181">
        <f>'4. Résultats'!AC67</f>
        <v>0</v>
      </c>
      <c r="F78" s="181">
        <f>'4. Résultats'!AP67</f>
        <v>0</v>
      </c>
      <c r="G78" s="181">
        <f>'4. Résultats'!BC67</f>
        <v>0</v>
      </c>
      <c r="H78" s="181">
        <f>'4. Résultats'!BP67</f>
        <v>0</v>
      </c>
      <c r="I78" s="181">
        <f>'4. Résultats'!CC67</f>
        <v>0</v>
      </c>
      <c r="K78" s="181">
        <f>'4. Résultats'!DE67</f>
        <v>0</v>
      </c>
      <c r="L78" s="181">
        <f>'4. Résultats'!DR67</f>
        <v>0</v>
      </c>
      <c r="M78" s="181">
        <f>'4. Résultats'!EE67</f>
        <v>0</v>
      </c>
      <c r="N78" s="181">
        <f>'4. Résultats'!ER67</f>
        <v>0</v>
      </c>
      <c r="O78" s="181">
        <f>'4. Résultats'!FE67</f>
        <v>0</v>
      </c>
    </row>
    <row r="79" spans="2:15" ht="15" customHeight="1" x14ac:dyDescent="0.2">
      <c r="B79" s="119"/>
      <c r="C79" s="165" t="str">
        <f>'4. Résultats'!C68</f>
        <v>61321 - Honoraires d'experts - Comptables &amp; fiscalistes</v>
      </c>
      <c r="D79" s="181">
        <f>'4. Résultats'!P68</f>
        <v>8000</v>
      </c>
      <c r="E79" s="181">
        <f>'4. Résultats'!AC68</f>
        <v>48000</v>
      </c>
      <c r="F79" s="181">
        <f>'4. Résultats'!AP68</f>
        <v>48000</v>
      </c>
      <c r="G79" s="181">
        <f>'4. Résultats'!BC68</f>
        <v>192000</v>
      </c>
      <c r="H79" s="181">
        <f>'4. Résultats'!BP68</f>
        <v>384000</v>
      </c>
      <c r="I79" s="181">
        <f>'4. Résultats'!CC68</f>
        <v>768000</v>
      </c>
      <c r="K79" s="181">
        <f>'4. Résultats'!DE68</f>
        <v>32000</v>
      </c>
      <c r="L79" s="181">
        <f>'4. Résultats'!DR68</f>
        <v>48000</v>
      </c>
      <c r="M79" s="181">
        <f>'4. Résultats'!EE68</f>
        <v>120000</v>
      </c>
      <c r="N79" s="181">
        <f>'4. Résultats'!ER68</f>
        <v>288000</v>
      </c>
      <c r="O79" s="181">
        <f>'4. Résultats'!FE68</f>
        <v>576000</v>
      </c>
    </row>
    <row r="80" spans="2:15" ht="15" customHeight="1" x14ac:dyDescent="0.2">
      <c r="B80" s="119"/>
      <c r="C80" s="165" t="str">
        <f>'4. Résultats'!C69</f>
        <v>61321 - Honoraires d'experts - Secrétariats sociaux</v>
      </c>
      <c r="D80" s="181">
        <f>'4. Résultats'!P69</f>
        <v>0</v>
      </c>
      <c r="E80" s="181">
        <f>'4. Résultats'!AC69</f>
        <v>0</v>
      </c>
      <c r="F80" s="181">
        <f>'4. Résultats'!AP69</f>
        <v>0</v>
      </c>
      <c r="G80" s="181">
        <f>'4. Résultats'!BC69</f>
        <v>0</v>
      </c>
      <c r="H80" s="181">
        <f>'4. Résultats'!BP69</f>
        <v>0</v>
      </c>
      <c r="I80" s="181">
        <f>'4. Résultats'!CC69</f>
        <v>0</v>
      </c>
      <c r="K80" s="181">
        <f>'4. Résultats'!DE69</f>
        <v>0</v>
      </c>
      <c r="L80" s="181">
        <f>'4. Résultats'!DR69</f>
        <v>0</v>
      </c>
      <c r="M80" s="181">
        <f>'4. Résultats'!EE69</f>
        <v>0</v>
      </c>
      <c r="N80" s="181">
        <f>'4. Résultats'!ER69</f>
        <v>0</v>
      </c>
      <c r="O80" s="181">
        <f>'4. Résultats'!FE69</f>
        <v>0</v>
      </c>
    </row>
    <row r="81" spans="2:15" ht="15" customHeight="1" x14ac:dyDescent="0.2">
      <c r="B81" s="119"/>
      <c r="C81" s="165" t="str">
        <f>'4. Résultats'!C70</f>
        <v>61321 - Honoraires d'experts - Avocats</v>
      </c>
      <c r="D81" s="181">
        <f>'4. Résultats'!P70</f>
        <v>8000</v>
      </c>
      <c r="E81" s="181">
        <f>'4. Résultats'!AC70</f>
        <v>48000</v>
      </c>
      <c r="F81" s="181">
        <f>'4. Résultats'!AP70</f>
        <v>48000</v>
      </c>
      <c r="G81" s="181">
        <f>'4. Résultats'!BC70</f>
        <v>192000</v>
      </c>
      <c r="H81" s="181">
        <f>'4. Résultats'!BP70</f>
        <v>384000</v>
      </c>
      <c r="I81" s="181">
        <f>'4. Résultats'!CC70</f>
        <v>768000</v>
      </c>
      <c r="K81" s="181">
        <f>'4. Résultats'!DE70</f>
        <v>32000</v>
      </c>
      <c r="L81" s="181">
        <f>'4. Résultats'!DR70</f>
        <v>48000</v>
      </c>
      <c r="M81" s="181">
        <f>'4. Résultats'!EE70</f>
        <v>120000</v>
      </c>
      <c r="N81" s="181">
        <f>'4. Résultats'!ER70</f>
        <v>288000</v>
      </c>
      <c r="O81" s="181">
        <f>'4. Résultats'!FE70</f>
        <v>576000</v>
      </c>
    </row>
    <row r="82" spans="2:15" ht="15" customHeight="1" x14ac:dyDescent="0.2">
      <c r="B82" s="119"/>
      <c r="C82" s="165" t="str">
        <f>'4. Résultats'!C71</f>
        <v>61321 - Honoraires d'experts - Autres</v>
      </c>
      <c r="D82" s="181">
        <f>'4. Résultats'!P71</f>
        <v>0</v>
      </c>
      <c r="E82" s="181">
        <f>'4. Résultats'!AC71</f>
        <v>0</v>
      </c>
      <c r="F82" s="181">
        <f>'4. Résultats'!AP71</f>
        <v>0</v>
      </c>
      <c r="G82" s="181">
        <f>'4. Résultats'!BC71</f>
        <v>0</v>
      </c>
      <c r="H82" s="181">
        <f>'4. Résultats'!BP71</f>
        <v>0</v>
      </c>
      <c r="I82" s="181">
        <f>'4. Résultats'!CC71</f>
        <v>0</v>
      </c>
      <c r="K82" s="181">
        <f>'4. Résultats'!DE71</f>
        <v>0</v>
      </c>
      <c r="L82" s="181">
        <f>'4. Résultats'!DR71</f>
        <v>0</v>
      </c>
      <c r="M82" s="181">
        <f>'4. Résultats'!EE71</f>
        <v>0</v>
      </c>
      <c r="N82" s="181">
        <f>'4. Résultats'!ER71</f>
        <v>0</v>
      </c>
      <c r="O82" s="181">
        <f>'4. Résultats'!FE71</f>
        <v>0</v>
      </c>
    </row>
    <row r="83" spans="2:15" ht="15" customHeight="1" x14ac:dyDescent="0.2">
      <c r="B83" s="119"/>
      <c r="C83" s="165" t="str">
        <f>'4. Résultats'!C72</f>
        <v>61330 - Frais Transport - Personnel</v>
      </c>
      <c r="D83" s="181">
        <f>'4. Résultats'!P72</f>
        <v>0</v>
      </c>
      <c r="E83" s="181">
        <f>'4. Résultats'!AC72</f>
        <v>0</v>
      </c>
      <c r="F83" s="181">
        <f>'4. Résultats'!AP72</f>
        <v>0</v>
      </c>
      <c r="G83" s="181">
        <f>'4. Résultats'!BC72</f>
        <v>0</v>
      </c>
      <c r="H83" s="181">
        <f>'4. Résultats'!BP72</f>
        <v>0</v>
      </c>
      <c r="I83" s="181">
        <f>'4. Résultats'!CC72</f>
        <v>0</v>
      </c>
      <c r="K83" s="181">
        <f>'4. Résultats'!DE72</f>
        <v>0</v>
      </c>
      <c r="L83" s="181">
        <f>'4. Résultats'!DR72</f>
        <v>0</v>
      </c>
      <c r="M83" s="181">
        <f>'4. Résultats'!EE72</f>
        <v>0</v>
      </c>
      <c r="N83" s="181">
        <f>'4. Résultats'!ER72</f>
        <v>0</v>
      </c>
      <c r="O83" s="181">
        <f>'4. Résultats'!FE72</f>
        <v>0</v>
      </c>
    </row>
    <row r="84" spans="2:15" ht="15" customHeight="1" x14ac:dyDescent="0.2">
      <c r="B84" s="119"/>
      <c r="C84" s="165" t="str">
        <f>'4. Résultats'!C73</f>
        <v>61331 - Frais Transport - Voyages d'affaires</v>
      </c>
      <c r="D84" s="181">
        <f>'4. Résultats'!P73</f>
        <v>8000</v>
      </c>
      <c r="E84" s="181">
        <f>'4. Résultats'!AC73</f>
        <v>86000</v>
      </c>
      <c r="F84" s="181">
        <f>'4. Résultats'!AP73</f>
        <v>324000</v>
      </c>
      <c r="G84" s="181">
        <f>'4. Résultats'!BC73</f>
        <v>864000</v>
      </c>
      <c r="H84" s="181">
        <f>'4. Résultats'!BP73</f>
        <v>1728000</v>
      </c>
      <c r="I84" s="181">
        <f>'4. Résultats'!CC73</f>
        <v>3456000</v>
      </c>
      <c r="K84" s="181">
        <f>'4. Résultats'!DE73</f>
        <v>34000</v>
      </c>
      <c r="L84" s="181">
        <f>'4. Résultats'!DR73</f>
        <v>168000</v>
      </c>
      <c r="M84" s="181">
        <f>'4. Résultats'!EE73</f>
        <v>648000</v>
      </c>
      <c r="N84" s="181">
        <f>'4. Résultats'!ER73</f>
        <v>1296000</v>
      </c>
      <c r="O84" s="181">
        <f>'4. Résultats'!FE73</f>
        <v>2592000</v>
      </c>
    </row>
    <row r="85" spans="2:15" ht="15" customHeight="1" x14ac:dyDescent="0.2">
      <c r="B85" s="119"/>
      <c r="C85" s="165" t="str">
        <f>'4. Résultats'!C74</f>
        <v>61332 - Frais Transport - Autres</v>
      </c>
      <c r="D85" s="181">
        <f>'4. Résultats'!P74</f>
        <v>0</v>
      </c>
      <c r="E85" s="181">
        <f>'4. Résultats'!AC74</f>
        <v>0</v>
      </c>
      <c r="F85" s="181">
        <f>'4. Résultats'!AP74</f>
        <v>0</v>
      </c>
      <c r="G85" s="181">
        <f>'4. Résultats'!BC74</f>
        <v>0</v>
      </c>
      <c r="H85" s="181">
        <f>'4. Résultats'!BP74</f>
        <v>0</v>
      </c>
      <c r="I85" s="181">
        <f>'4. Résultats'!CC74</f>
        <v>0</v>
      </c>
      <c r="K85" s="181">
        <f>'4. Résultats'!DE74</f>
        <v>0</v>
      </c>
      <c r="L85" s="181">
        <f>'4. Résultats'!DR74</f>
        <v>0</v>
      </c>
      <c r="M85" s="181">
        <f>'4. Résultats'!EE74</f>
        <v>0</v>
      </c>
      <c r="N85" s="181">
        <f>'4. Résultats'!ER74</f>
        <v>0</v>
      </c>
      <c r="O85" s="181">
        <f>'4. Résultats'!FE74</f>
        <v>0</v>
      </c>
    </row>
    <row r="86" spans="2:15" ht="15" customHeight="1" x14ac:dyDescent="0.2">
      <c r="B86" s="119"/>
      <c r="C86" s="165" t="str">
        <f>'4. Résultats'!C75</f>
        <v>6140 - Frais Commerciaux - Annonces et insertions</v>
      </c>
      <c r="D86" s="181">
        <f>'4. Résultats'!P75</f>
        <v>0</v>
      </c>
      <c r="E86" s="181">
        <f>'4. Résultats'!AC75</f>
        <v>0</v>
      </c>
      <c r="F86" s="181">
        <f>'4. Résultats'!AP75</f>
        <v>0</v>
      </c>
      <c r="G86" s="181">
        <f>'4. Résultats'!BC75</f>
        <v>0</v>
      </c>
      <c r="H86" s="181">
        <f>'4. Résultats'!BP75</f>
        <v>0</v>
      </c>
      <c r="I86" s="181">
        <f>'4. Résultats'!CC75</f>
        <v>0</v>
      </c>
      <c r="K86" s="181">
        <f>'4. Résultats'!DE75</f>
        <v>0</v>
      </c>
      <c r="L86" s="181">
        <f>'4. Résultats'!DR75</f>
        <v>0</v>
      </c>
      <c r="M86" s="181">
        <f>'4. Résultats'!EE75</f>
        <v>0</v>
      </c>
      <c r="N86" s="181">
        <f>'4. Résultats'!ER75</f>
        <v>0</v>
      </c>
      <c r="O86" s="181">
        <f>'4. Résultats'!FE75</f>
        <v>0</v>
      </c>
    </row>
    <row r="87" spans="2:15" ht="15" customHeight="1" x14ac:dyDescent="0.2">
      <c r="B87" s="119"/>
      <c r="C87" s="165" t="str">
        <f>'4. Résultats'!C76</f>
        <v>6143 - Frais Commerciaux - Foires et expositions</v>
      </c>
      <c r="D87" s="181">
        <f>'4. Résultats'!P76</f>
        <v>0</v>
      </c>
      <c r="E87" s="181">
        <f>'4. Résultats'!AC76</f>
        <v>0</v>
      </c>
      <c r="F87" s="181">
        <f>'4. Résultats'!AP76</f>
        <v>0</v>
      </c>
      <c r="G87" s="181">
        <f>'4. Résultats'!BC76</f>
        <v>0</v>
      </c>
      <c r="H87" s="181">
        <f>'4. Résultats'!BP76</f>
        <v>0</v>
      </c>
      <c r="I87" s="181">
        <f>'4. Résultats'!CC76</f>
        <v>0</v>
      </c>
      <c r="K87" s="181">
        <f>'4. Résultats'!DE76</f>
        <v>0</v>
      </c>
      <c r="L87" s="181">
        <f>'4. Résultats'!DR76</f>
        <v>0</v>
      </c>
      <c r="M87" s="181">
        <f>'4. Résultats'!EE76</f>
        <v>0</v>
      </c>
      <c r="N87" s="181">
        <f>'4. Résultats'!ER76</f>
        <v>0</v>
      </c>
      <c r="O87" s="181">
        <f>'4. Résultats'!FE76</f>
        <v>0</v>
      </c>
    </row>
    <row r="88" spans="2:15" ht="15" customHeight="1" x14ac:dyDescent="0.2">
      <c r="B88" s="119"/>
      <c r="C88" s="165" t="str">
        <f>'4. Résultats'!C77</f>
        <v>6144 - Frais Commerciaux - Autres</v>
      </c>
      <c r="D88" s="181">
        <f>'4. Résultats'!P77</f>
        <v>21420</v>
      </c>
      <c r="E88" s="181">
        <f>'4. Résultats'!AC77</f>
        <v>208845</v>
      </c>
      <c r="F88" s="181">
        <f>'4. Résultats'!AP77</f>
        <v>631125</v>
      </c>
      <c r="G88" s="181">
        <f>'4. Résultats'!BC77</f>
        <v>2517075</v>
      </c>
      <c r="H88" s="181">
        <f>'4. Résultats'!BP77</f>
        <v>25542675</v>
      </c>
      <c r="I88" s="181">
        <f>'4. Résultats'!CC77</f>
        <v>122197200</v>
      </c>
      <c r="K88" s="181">
        <f>'4. Résultats'!DE77</f>
        <v>107100</v>
      </c>
      <c r="L88" s="181">
        <f>'4. Résultats'!DR77</f>
        <v>362250</v>
      </c>
      <c r="M88" s="181">
        <f>'4. Résultats'!EE77</f>
        <v>1103355</v>
      </c>
      <c r="N88" s="181">
        <f>'4. Résultats'!ER77</f>
        <v>8060585</v>
      </c>
      <c r="O88" s="181">
        <f>'4. Résultats'!FE77</f>
        <v>65384350</v>
      </c>
    </row>
    <row r="89" spans="2:15" ht="15" customHeight="1" x14ac:dyDescent="0.2">
      <c r="B89" s="119"/>
      <c r="C89" s="165" t="str">
        <f>'4. Résultats'!C78</f>
        <v>6 - Frais Agences de Recrutement</v>
      </c>
      <c r="D89" s="181">
        <f>'4. Résultats'!P78</f>
        <v>14280</v>
      </c>
      <c r="E89" s="181">
        <f>'4. Résultats'!AC78</f>
        <v>69615</v>
      </c>
      <c r="F89" s="181">
        <f>'4. Résultats'!AP78</f>
        <v>210375</v>
      </c>
      <c r="G89" s="181">
        <f>'4. Résultats'!BC78</f>
        <v>839025</v>
      </c>
      <c r="H89" s="181">
        <f>'4. Résultats'!BP78</f>
        <v>10217070</v>
      </c>
      <c r="I89" s="181">
        <f>'4. Résultats'!CC78</f>
        <v>48878880</v>
      </c>
      <c r="K89" s="181">
        <f>'4. Résultats'!DE78</f>
        <v>42840</v>
      </c>
      <c r="L89" s="181">
        <f>'4. Résultats'!DR78</f>
        <v>120750</v>
      </c>
      <c r="M89" s="181">
        <f>'4. Résultats'!EE78</f>
        <v>367785</v>
      </c>
      <c r="N89" s="181">
        <f>'4. Résultats'!ER78</f>
        <v>3103850</v>
      </c>
      <c r="O89" s="181">
        <f>'4. Résultats'!FE78</f>
        <v>26153740</v>
      </c>
    </row>
    <row r="90" spans="2:15" ht="15" customHeight="1" x14ac:dyDescent="0.2">
      <c r="B90" s="119"/>
      <c r="C90" s="165" t="str">
        <f>'4. Résultats'!C79</f>
        <v>6230 - Certifications</v>
      </c>
      <c r="D90" s="181">
        <f>'4. Résultats'!P79</f>
        <v>0</v>
      </c>
      <c r="E90" s="181">
        <f>'4. Résultats'!AC79</f>
        <v>0</v>
      </c>
      <c r="F90" s="181">
        <f>'4. Résultats'!AP79</f>
        <v>0</v>
      </c>
      <c r="G90" s="181">
        <f>'4. Résultats'!BC79</f>
        <v>0</v>
      </c>
      <c r="H90" s="181">
        <f>'4. Résultats'!BP79</f>
        <v>0</v>
      </c>
      <c r="I90" s="181">
        <f>'4. Résultats'!CC79</f>
        <v>0</v>
      </c>
      <c r="K90" s="181">
        <f>'4. Résultats'!DE79</f>
        <v>0</v>
      </c>
      <c r="L90" s="181">
        <f>'4. Résultats'!DR79</f>
        <v>0</v>
      </c>
      <c r="M90" s="181">
        <f>'4. Résultats'!EE79</f>
        <v>0</v>
      </c>
      <c r="N90" s="181">
        <f>'4. Résultats'!ER79</f>
        <v>0</v>
      </c>
      <c r="O90" s="181">
        <f>'4. Résultats'!FE79</f>
        <v>0</v>
      </c>
    </row>
    <row r="91" spans="2:15" ht="15" customHeight="1" x14ac:dyDescent="0.2">
      <c r="B91" s="119"/>
      <c r="C91" s="165" t="str">
        <f>'4. Résultats'!C80</f>
        <v>6400 - Taxes et impôts - Véhicules et autres</v>
      </c>
      <c r="D91" s="181">
        <f>'4. Résultats'!P80</f>
        <v>0</v>
      </c>
      <c r="E91" s="181">
        <f>'4. Résultats'!AC80</f>
        <v>0</v>
      </c>
      <c r="F91" s="181">
        <f>'4. Résultats'!AP80</f>
        <v>0</v>
      </c>
      <c r="G91" s="181">
        <f>'4. Résultats'!BC80</f>
        <v>0</v>
      </c>
      <c r="H91" s="181">
        <f>'4. Résultats'!BP80</f>
        <v>0</v>
      </c>
      <c r="I91" s="181">
        <f>'4. Résultats'!CC80</f>
        <v>0</v>
      </c>
      <c r="K91" s="181">
        <f>'4. Résultats'!DE80</f>
        <v>0</v>
      </c>
      <c r="L91" s="181">
        <f>'4. Résultats'!DR80</f>
        <v>0</v>
      </c>
      <c r="M91" s="181">
        <f>'4. Résultats'!EE80</f>
        <v>0</v>
      </c>
      <c r="N91" s="181">
        <f>'4. Résultats'!ER80</f>
        <v>0</v>
      </c>
      <c r="O91" s="181">
        <f>'4. Résultats'!FE80</f>
        <v>0</v>
      </c>
    </row>
    <row r="92" spans="2:15" ht="15" customHeight="1" x14ac:dyDescent="0.2">
      <c r="B92" s="119"/>
      <c r="C92" s="165" t="str">
        <f>'4. Résultats'!C81</f>
        <v>6402 - Taxes et impôts - Région, Provinces, Communes</v>
      </c>
      <c r="D92" s="181">
        <f>'4. Résultats'!P81</f>
        <v>0</v>
      </c>
      <c r="E92" s="181">
        <f>'4. Résultats'!AC81</f>
        <v>0</v>
      </c>
      <c r="F92" s="181">
        <f>'4. Résultats'!AP81</f>
        <v>0</v>
      </c>
      <c r="G92" s="181">
        <f>'4. Résultats'!BC81</f>
        <v>0</v>
      </c>
      <c r="H92" s="181">
        <f>'4. Résultats'!BP81</f>
        <v>0</v>
      </c>
      <c r="I92" s="181">
        <f>'4. Résultats'!CC81</f>
        <v>0</v>
      </c>
      <c r="K92" s="181">
        <f>'4. Résultats'!DE81</f>
        <v>0</v>
      </c>
      <c r="L92" s="181">
        <f>'4. Résultats'!DR81</f>
        <v>0</v>
      </c>
      <c r="M92" s="181">
        <f>'4. Résultats'!EE81</f>
        <v>0</v>
      </c>
      <c r="N92" s="181">
        <f>'4. Résultats'!ER81</f>
        <v>0</v>
      </c>
      <c r="O92" s="181">
        <f>'4. Résultats'!FE81</f>
        <v>0</v>
      </c>
    </row>
    <row r="93" spans="2:15" ht="15" customHeight="1" x14ac:dyDescent="0.2">
      <c r="B93" s="119"/>
      <c r="C93" s="165" t="str">
        <f>'4. Résultats'!C82</f>
        <v>66 - Imprévus</v>
      </c>
      <c r="D93" s="181">
        <f>'4. Résultats'!P82</f>
        <v>0</v>
      </c>
      <c r="E93" s="181">
        <f>'4. Résultats'!AC82</f>
        <v>0</v>
      </c>
      <c r="F93" s="181">
        <f>'4. Résultats'!AP82</f>
        <v>0</v>
      </c>
      <c r="G93" s="181">
        <f>'4. Résultats'!BC82</f>
        <v>0</v>
      </c>
      <c r="H93" s="181">
        <f>'4. Résultats'!BP82</f>
        <v>0</v>
      </c>
      <c r="I93" s="181">
        <f>'4. Résultats'!CC82</f>
        <v>0</v>
      </c>
      <c r="K93" s="181">
        <f>'4. Résultats'!DE82</f>
        <v>0</v>
      </c>
      <c r="L93" s="181">
        <f>'4. Résultats'!DR82</f>
        <v>0</v>
      </c>
      <c r="M93" s="181">
        <f>'4. Résultats'!EE82</f>
        <v>0</v>
      </c>
      <c r="N93" s="181">
        <f>'4. Résultats'!ER82</f>
        <v>0</v>
      </c>
      <c r="O93" s="181">
        <f>'4. Résultats'!FE82</f>
        <v>0</v>
      </c>
    </row>
    <row r="94" spans="2:15" ht="15" customHeight="1" x14ac:dyDescent="0.2">
      <c r="C94" s="120"/>
      <c r="D94" s="121"/>
      <c r="E94" s="121"/>
      <c r="F94" s="121"/>
      <c r="G94" s="121"/>
      <c r="H94" s="121"/>
      <c r="I94" s="121"/>
      <c r="K94" s="121"/>
      <c r="L94" s="121"/>
      <c r="M94" s="121"/>
      <c r="N94" s="121"/>
      <c r="O94" s="121"/>
    </row>
    <row r="95" spans="2:15" ht="15" customHeight="1" x14ac:dyDescent="0.2">
      <c r="C95" s="184" t="s">
        <v>121</v>
      </c>
      <c r="D95" s="121">
        <f t="shared" ref="D95:I95" si="15">+SUM(D96:D98)</f>
        <v>504000</v>
      </c>
      <c r="E95" s="121">
        <f t="shared" si="15"/>
        <v>2962650</v>
      </c>
      <c r="F95" s="121">
        <f t="shared" si="15"/>
        <v>5421774</v>
      </c>
      <c r="G95" s="121">
        <f t="shared" si="15"/>
        <v>6868306.7399999984</v>
      </c>
      <c r="H95" s="121">
        <f t="shared" si="15"/>
        <v>8033017.3073999994</v>
      </c>
      <c r="I95" s="121">
        <f t="shared" si="15"/>
        <v>9240822.4804740008</v>
      </c>
      <c r="K95" s="121">
        <f>+SUM(K96:K98)</f>
        <v>1669950</v>
      </c>
      <c r="L95" s="121">
        <f>+SUM(L96:L98)</f>
        <v>4362837</v>
      </c>
      <c r="M95" s="121">
        <f>+SUM(M96:M98)</f>
        <v>6206915.3699999992</v>
      </c>
      <c r="N95" s="121">
        <f>+SUM(N96:N98)</f>
        <v>7517787.0236999998</v>
      </c>
      <c r="O95" s="121">
        <f>+SUM(O96:O98)</f>
        <v>8652669.8939369991</v>
      </c>
    </row>
    <row r="96" spans="2:15" ht="15" customHeight="1" x14ac:dyDescent="0.2">
      <c r="B96" s="119"/>
      <c r="C96" s="165" t="str">
        <f>'4. Résultats'!C85</f>
        <v>Personnel employé</v>
      </c>
      <c r="D96" s="181">
        <f>'4. Résultats'!P85</f>
        <v>432000</v>
      </c>
      <c r="E96" s="181">
        <f>'4. Résultats'!AC85</f>
        <v>2545650</v>
      </c>
      <c r="F96" s="181">
        <f>'4. Résultats'!AP85</f>
        <v>3781134</v>
      </c>
      <c r="G96" s="181">
        <f>'4. Résultats'!BC85</f>
        <v>4466945.3399999989</v>
      </c>
      <c r="H96" s="181">
        <f>'4. Résultats'!BP85</f>
        <v>4835614.7933999998</v>
      </c>
      <c r="I96" s="181">
        <f>'4. Résultats'!CC85</f>
        <v>5207970.9413340017</v>
      </c>
      <c r="K96" s="181">
        <f>'4. Résultats'!DE85</f>
        <v>1468950</v>
      </c>
      <c r="L96" s="181">
        <f>'4. Résultats'!DR85</f>
        <v>3399267</v>
      </c>
      <c r="M96" s="181">
        <f>'4. Résultats'!EE85</f>
        <v>4124039.669999999</v>
      </c>
      <c r="N96" s="181">
        <f>'4. Résultats'!ER85</f>
        <v>4651280.0667000003</v>
      </c>
      <c r="O96" s="181">
        <f>'4. Résultats'!FE85</f>
        <v>5021792.8673670003</v>
      </c>
    </row>
    <row r="97" spans="2:17" ht="15" customHeight="1" x14ac:dyDescent="0.2">
      <c r="B97" s="119"/>
      <c r="C97" s="165" t="str">
        <f>'4. Résultats'!C86</f>
        <v>Personnel ouvrier</v>
      </c>
      <c r="D97" s="181">
        <f>'4. Résultats'!P86</f>
        <v>0</v>
      </c>
      <c r="E97" s="181">
        <f>'4. Résultats'!AC86</f>
        <v>201000</v>
      </c>
      <c r="F97" s="181">
        <f>'4. Résultats'!AP86</f>
        <v>1280640</v>
      </c>
      <c r="G97" s="181">
        <f>'4. Résultats'!BC86</f>
        <v>2041361.3999999997</v>
      </c>
      <c r="H97" s="181">
        <f>'4. Résultats'!BP86</f>
        <v>2837402.513999999</v>
      </c>
      <c r="I97" s="181">
        <f>'4. Résultats'!CC86</f>
        <v>3528851.5391399991</v>
      </c>
      <c r="K97" s="181">
        <f>'4. Résultats'!DE86</f>
        <v>21000</v>
      </c>
      <c r="L97" s="181">
        <f>'4. Résultats'!DR86</f>
        <v>675570</v>
      </c>
      <c r="M97" s="181">
        <f>'4. Résultats'!EE86</f>
        <v>1722875.6999999997</v>
      </c>
      <c r="N97" s="181">
        <f>'4. Résultats'!ER86</f>
        <v>2506506.9569999995</v>
      </c>
      <c r="O97" s="181">
        <f>'4. Résultats'!FE86</f>
        <v>3198877.0265699988</v>
      </c>
    </row>
    <row r="98" spans="2:17" ht="15" customHeight="1" x14ac:dyDescent="0.2">
      <c r="B98" s="119"/>
      <c r="C98" s="165" t="str">
        <f>'4. Résultats'!C87</f>
        <v>Administrateurs et gérants</v>
      </c>
      <c r="D98" s="181">
        <f>'4. Résultats'!P87</f>
        <v>72000</v>
      </c>
      <c r="E98" s="181">
        <f>'4. Résultats'!AC87</f>
        <v>216000</v>
      </c>
      <c r="F98" s="181">
        <f>'4. Résultats'!AP87</f>
        <v>360000</v>
      </c>
      <c r="G98" s="181">
        <f>'4. Résultats'!BC87</f>
        <v>360000</v>
      </c>
      <c r="H98" s="181">
        <f>'4. Résultats'!BP87</f>
        <v>360000</v>
      </c>
      <c r="I98" s="181">
        <f>'4. Résultats'!CC87</f>
        <v>504000</v>
      </c>
      <c r="K98" s="181">
        <f>'4. Résultats'!DE87</f>
        <v>180000</v>
      </c>
      <c r="L98" s="181">
        <f>'4. Résultats'!DR87</f>
        <v>288000</v>
      </c>
      <c r="M98" s="181">
        <f>'4. Résultats'!EE87</f>
        <v>360000</v>
      </c>
      <c r="N98" s="181">
        <f>'4. Résultats'!ER87</f>
        <v>360000</v>
      </c>
      <c r="O98" s="181">
        <f>'4. Résultats'!FE87</f>
        <v>432000</v>
      </c>
    </row>
    <row r="99" spans="2:17" ht="30" customHeight="1" x14ac:dyDescent="0.2">
      <c r="B99" s="696"/>
      <c r="C99" s="696"/>
      <c r="D99" s="697"/>
      <c r="E99" s="697"/>
      <c r="F99" s="697"/>
      <c r="G99" s="697"/>
      <c r="H99" s="698" t="s">
        <v>16</v>
      </c>
      <c r="I99" s="697"/>
      <c r="J99" s="682"/>
      <c r="K99" s="697"/>
      <c r="L99" s="697"/>
      <c r="M99" s="697"/>
      <c r="N99" s="697"/>
      <c r="O99" s="697"/>
    </row>
    <row r="100" spans="2:17" ht="15" customHeight="1" x14ac:dyDescent="0.2">
      <c r="B100" s="119"/>
      <c r="C100" s="165"/>
      <c r="D100" s="181"/>
      <c r="E100" s="181"/>
      <c r="F100" s="181"/>
      <c r="G100" s="181"/>
      <c r="H100" s="181"/>
      <c r="I100" s="181"/>
      <c r="K100" s="181"/>
      <c r="L100" s="181"/>
      <c r="M100" s="181"/>
      <c r="N100" s="181"/>
      <c r="O100" s="181"/>
    </row>
    <row r="101" spans="2:17" s="12" customFormat="1" ht="15" customHeight="1" x14ac:dyDescent="0.2">
      <c r="B101" s="839" t="s">
        <v>21</v>
      </c>
      <c r="C101" s="839"/>
      <c r="D101" s="839"/>
      <c r="E101" s="839"/>
      <c r="F101" s="839"/>
      <c r="G101" s="839"/>
      <c r="H101" s="839"/>
      <c r="I101" s="839"/>
      <c r="J101" s="839"/>
      <c r="K101" s="839"/>
      <c r="L101" s="839"/>
      <c r="M101" s="839"/>
      <c r="N101" s="839"/>
      <c r="O101" s="839"/>
    </row>
    <row r="103" spans="2:17" ht="27" customHeight="1" thickBot="1" x14ac:dyDescent="0.25">
      <c r="K103" s="574" t="str">
        <f>" Du démarrage au "&amp;'Données de base'!$Z$25</f>
        <v xml:space="preserve"> Du démarrage au 6/2018</v>
      </c>
      <c r="L103" s="574" t="str">
        <f>"du "&amp;'Données de base'!$AA$25&amp;" au "&amp;'Données de base'!$AL$25</f>
        <v>du 7/2018 au 6/2019</v>
      </c>
      <c r="M103" s="574" t="str">
        <f>"du "&amp;'Données de base'!$AM$25&amp;" au "&amp;'Données de base'!$AX$25</f>
        <v>du 7/2019 au 6/2020</v>
      </c>
      <c r="N103" s="574" t="str">
        <f>"du "&amp;'Données de base'!$AY$25&amp;" au "&amp;'Données de base'!$BJ$25</f>
        <v>du 7/2020 au 6/2021</v>
      </c>
      <c r="O103" s="574" t="str">
        <f>"du "&amp;'Données de base'!$BK$25&amp;" au "&amp;'Données de base'!$O$17</f>
        <v>du 7/2021 au 6/2022</v>
      </c>
    </row>
    <row r="104" spans="2:17" s="64" customFormat="1" ht="27" customHeight="1" thickTop="1" thickBot="1" x14ac:dyDescent="0.25">
      <c r="D104" s="178">
        <f t="shared" ref="D104:I104" si="16">+D62</f>
        <v>0</v>
      </c>
      <c r="E104" s="178">
        <f t="shared" si="16"/>
        <v>0</v>
      </c>
      <c r="F104" s="178">
        <f t="shared" si="16"/>
        <v>0</v>
      </c>
      <c r="G104" s="178">
        <f t="shared" si="16"/>
        <v>0</v>
      </c>
      <c r="H104" s="178">
        <f t="shared" si="16"/>
        <v>0</v>
      </c>
      <c r="I104" s="178">
        <f t="shared" si="16"/>
        <v>0</v>
      </c>
      <c r="K104" s="555" t="s">
        <v>780</v>
      </c>
      <c r="L104" s="555" t="s">
        <v>777</v>
      </c>
      <c r="M104" s="555" t="s">
        <v>778</v>
      </c>
      <c r="N104" s="555" t="s">
        <v>779</v>
      </c>
      <c r="O104" s="555" t="s">
        <v>781</v>
      </c>
    </row>
    <row r="105" spans="2:17" ht="15" customHeight="1" thickTop="1" x14ac:dyDescent="0.2">
      <c r="D105" s="16"/>
      <c r="E105" s="16"/>
      <c r="F105" s="16"/>
      <c r="G105" s="16"/>
      <c r="H105" s="16"/>
      <c r="I105" s="16"/>
      <c r="K105" s="16"/>
      <c r="L105" s="16"/>
      <c r="M105" s="16"/>
      <c r="N105" s="16"/>
      <c r="O105" s="16"/>
    </row>
    <row r="106" spans="2:17" ht="15" customHeight="1" x14ac:dyDescent="0.2">
      <c r="B106" s="14" t="s">
        <v>120</v>
      </c>
      <c r="C106" s="14"/>
      <c r="D106" s="185">
        <f t="shared" ref="D106:I106" si="17">+D68-D71</f>
        <v>-492900</v>
      </c>
      <c r="E106" s="185">
        <f t="shared" si="17"/>
        <v>-2491070</v>
      </c>
      <c r="F106" s="185">
        <f t="shared" si="17"/>
        <v>-3358403.0999999996</v>
      </c>
      <c r="G106" s="185">
        <f t="shared" si="17"/>
        <v>4235214.7440000027</v>
      </c>
      <c r="H106" s="185">
        <f t="shared" si="17"/>
        <v>54653177.266440004</v>
      </c>
      <c r="I106" s="185">
        <f t="shared" si="17"/>
        <v>196092770.1933192</v>
      </c>
      <c r="K106" s="185">
        <f>+K68-K71</f>
        <v>-1446395</v>
      </c>
      <c r="L106" s="185">
        <f>+L68-L71</f>
        <v>-3404250.3</v>
      </c>
      <c r="M106" s="185">
        <f>+M68-M71</f>
        <v>-2207234.1779999994</v>
      </c>
      <c r="N106" s="185">
        <f>+N68-N71</f>
        <v>15350127.25522</v>
      </c>
      <c r="O106" s="185">
        <f>+O68-O71</f>
        <v>106241003.63728699</v>
      </c>
      <c r="Q106" s="503"/>
    </row>
    <row r="107" spans="2:17" ht="15" customHeight="1" x14ac:dyDescent="0.2">
      <c r="D107" s="16"/>
      <c r="E107" s="16"/>
      <c r="F107" s="16"/>
      <c r="G107" s="16"/>
      <c r="H107" s="16"/>
      <c r="I107" s="16"/>
      <c r="K107" s="16"/>
      <c r="L107" s="16"/>
      <c r="M107" s="16"/>
      <c r="N107" s="16"/>
      <c r="O107" s="16"/>
    </row>
    <row r="108" spans="2:17" ht="15" customHeight="1" x14ac:dyDescent="0.2">
      <c r="B108" s="13" t="s">
        <v>60</v>
      </c>
      <c r="D108" s="181">
        <f>'4. Résultats'!P91</f>
        <v>0</v>
      </c>
      <c r="E108" s="181">
        <f>'4. Résultats'!AC91</f>
        <v>0</v>
      </c>
      <c r="F108" s="181">
        <f>'4. Résultats'!AP91</f>
        <v>0</v>
      </c>
      <c r="G108" s="181">
        <f>'4. Résultats'!BC91</f>
        <v>0</v>
      </c>
      <c r="H108" s="181">
        <f>'4. Résultats'!BP91</f>
        <v>0</v>
      </c>
      <c r="I108" s="181">
        <f>'4. Résultats'!CC91</f>
        <v>0</v>
      </c>
      <c r="K108" s="181">
        <f>'4. Résultats'!DE91</f>
        <v>0</v>
      </c>
      <c r="L108" s="181">
        <f>'4. Résultats'!DR91</f>
        <v>0</v>
      </c>
      <c r="M108" s="181">
        <f>'4. Résultats'!EE91</f>
        <v>0</v>
      </c>
      <c r="N108" s="181">
        <f>'4. Résultats'!ER91</f>
        <v>0</v>
      </c>
      <c r="O108" s="181">
        <f>'4. Résultats'!FE91</f>
        <v>0</v>
      </c>
    </row>
    <row r="109" spans="2:17" ht="15" customHeight="1" x14ac:dyDescent="0.2">
      <c r="D109" s="16"/>
      <c r="E109" s="16"/>
      <c r="F109" s="16"/>
      <c r="G109" s="16"/>
      <c r="H109" s="16"/>
      <c r="I109" s="16"/>
      <c r="K109" s="16"/>
      <c r="L109" s="16"/>
      <c r="M109" s="16"/>
      <c r="N109" s="16"/>
      <c r="O109" s="16"/>
    </row>
    <row r="110" spans="2:17" ht="15" customHeight="1" x14ac:dyDescent="0.2">
      <c r="B110" s="14" t="s">
        <v>61</v>
      </c>
      <c r="C110" s="14"/>
      <c r="D110" s="185">
        <f t="shared" ref="D110:I110" si="18">+D106-D108</f>
        <v>-492900</v>
      </c>
      <c r="E110" s="185">
        <f t="shared" si="18"/>
        <v>-2491070</v>
      </c>
      <c r="F110" s="185">
        <f t="shared" si="18"/>
        <v>-3358403.0999999996</v>
      </c>
      <c r="G110" s="185">
        <f t="shared" si="18"/>
        <v>4235214.7440000027</v>
      </c>
      <c r="H110" s="185">
        <f t="shared" si="18"/>
        <v>54653177.266440004</v>
      </c>
      <c r="I110" s="185">
        <f t="shared" si="18"/>
        <v>196092770.1933192</v>
      </c>
      <c r="K110" s="185">
        <f>+K106-K108</f>
        <v>-1446395</v>
      </c>
      <c r="L110" s="185">
        <f>+L106-L108</f>
        <v>-3404250.3</v>
      </c>
      <c r="M110" s="185">
        <f>+M106-M108</f>
        <v>-2207234.1779999994</v>
      </c>
      <c r="N110" s="185">
        <f>+N106-N108</f>
        <v>15350127.25522</v>
      </c>
      <c r="O110" s="185">
        <f>+O106-O108</f>
        <v>106241003.63728699</v>
      </c>
    </row>
    <row r="111" spans="2:17" ht="15" customHeight="1" x14ac:dyDescent="0.2">
      <c r="D111" s="16"/>
      <c r="E111" s="16"/>
      <c r="F111" s="16"/>
      <c r="G111" s="16"/>
      <c r="H111" s="16"/>
      <c r="I111" s="16"/>
      <c r="K111" s="16"/>
      <c r="L111" s="16"/>
      <c r="M111" s="16"/>
      <c r="N111" s="16"/>
      <c r="O111" s="16"/>
    </row>
    <row r="112" spans="2:17" ht="15" customHeight="1" x14ac:dyDescent="0.2">
      <c r="B112" s="13" t="s">
        <v>37</v>
      </c>
      <c r="D112" s="181">
        <f ca="1">'4. Résultats'!P95</f>
        <v>0</v>
      </c>
      <c r="E112" s="181">
        <f ca="1">'4. Résultats'!AC95</f>
        <v>0</v>
      </c>
      <c r="F112" s="181">
        <f ca="1">'4. Résultats'!AP95</f>
        <v>0</v>
      </c>
      <c r="G112" s="181">
        <f ca="1">'4. Résultats'!BC95</f>
        <v>0</v>
      </c>
      <c r="H112" s="181">
        <f ca="1">'4. Résultats'!BP95</f>
        <v>0</v>
      </c>
      <c r="I112" s="181">
        <f ca="1">'4. Résultats'!CC95</f>
        <v>0</v>
      </c>
      <c r="K112" s="181">
        <f ca="1">'4. Résultats'!DE95</f>
        <v>0</v>
      </c>
      <c r="L112" s="181">
        <f ca="1">'4. Résultats'!DR95</f>
        <v>0</v>
      </c>
      <c r="M112" s="181">
        <f ca="1">'4. Résultats'!EE95</f>
        <v>0</v>
      </c>
      <c r="N112" s="181">
        <f ca="1">'4. Résultats'!ER95</f>
        <v>0</v>
      </c>
      <c r="O112" s="181">
        <f ca="1">'4. Résultats'!FE95</f>
        <v>0</v>
      </c>
    </row>
    <row r="113" spans="1:17" ht="15" customHeight="1" x14ac:dyDescent="0.2">
      <c r="A113" s="13" t="s">
        <v>159</v>
      </c>
      <c r="B113" s="13" t="s">
        <v>38</v>
      </c>
      <c r="D113" s="181">
        <f ca="1">'4. Résultats'!P96</f>
        <v>0</v>
      </c>
      <c r="E113" s="181">
        <f ca="1">'4. Résultats'!AC96</f>
        <v>0</v>
      </c>
      <c r="F113" s="181">
        <f ca="1">'4. Résultats'!AP96</f>
        <v>0</v>
      </c>
      <c r="G113" s="181">
        <f ca="1">'4. Résultats'!BC96</f>
        <v>0</v>
      </c>
      <c r="H113" s="181">
        <f ca="1">'4. Résultats'!BP96</f>
        <v>0</v>
      </c>
      <c r="I113" s="181">
        <f ca="1">'4. Résultats'!CC96</f>
        <v>0</v>
      </c>
      <c r="K113" s="181">
        <f ca="1">'4. Résultats'!DE96</f>
        <v>0</v>
      </c>
      <c r="L113" s="181">
        <f ca="1">'4. Résultats'!DR96</f>
        <v>0</v>
      </c>
      <c r="M113" s="181">
        <f ca="1">'4. Résultats'!EE96</f>
        <v>0</v>
      </c>
      <c r="N113" s="181">
        <f ca="1">'4. Résultats'!ER96</f>
        <v>0</v>
      </c>
      <c r="O113" s="181">
        <f ca="1">'4. Résultats'!FE96</f>
        <v>0</v>
      </c>
    </row>
    <row r="114" spans="1:17" ht="15" customHeight="1" x14ac:dyDescent="0.2">
      <c r="B114" s="13" t="s">
        <v>196</v>
      </c>
      <c r="D114" s="181">
        <f>'4. Résultats'!P97</f>
        <v>0</v>
      </c>
      <c r="E114" s="181">
        <f>'4. Résultats'!AC97</f>
        <v>0</v>
      </c>
      <c r="F114" s="181">
        <f>'4. Résultats'!AP97</f>
        <v>0</v>
      </c>
      <c r="G114" s="181">
        <f>'4. Résultats'!BC97</f>
        <v>0</v>
      </c>
      <c r="H114" s="181">
        <f>'4. Résultats'!BP97</f>
        <v>0</v>
      </c>
      <c r="I114" s="181">
        <f>'4. Résultats'!CC97</f>
        <v>0</v>
      </c>
      <c r="K114" s="181">
        <f>'4. Résultats'!DE97</f>
        <v>0</v>
      </c>
      <c r="L114" s="181">
        <f>'4. Résultats'!DR97</f>
        <v>0</v>
      </c>
      <c r="M114" s="181">
        <f>'4. Résultats'!EE97</f>
        <v>0</v>
      </c>
      <c r="N114" s="181">
        <f>'4. Résultats'!ER97</f>
        <v>0</v>
      </c>
      <c r="O114" s="181">
        <f>'4. Résultats'!FE97</f>
        <v>0</v>
      </c>
    </row>
    <row r="115" spans="1:17" ht="15" customHeight="1" x14ac:dyDescent="0.2">
      <c r="D115" s="16"/>
      <c r="E115" s="16"/>
      <c r="F115" s="16"/>
      <c r="G115" s="16"/>
      <c r="H115" s="16"/>
      <c r="I115" s="16"/>
      <c r="K115" s="16"/>
      <c r="L115" s="16"/>
      <c r="M115" s="16"/>
      <c r="N115" s="16"/>
      <c r="O115" s="16"/>
    </row>
    <row r="116" spans="1:17" ht="15" customHeight="1" x14ac:dyDescent="0.2">
      <c r="B116" s="14" t="s">
        <v>43</v>
      </c>
      <c r="C116" s="14"/>
      <c r="D116" s="185">
        <f t="shared" ref="D116:I116" ca="1" si="19">+D110-D112-D113-D114</f>
        <v>-492900</v>
      </c>
      <c r="E116" s="185">
        <f t="shared" ca="1" si="19"/>
        <v>-2491070</v>
      </c>
      <c r="F116" s="185">
        <f t="shared" ca="1" si="19"/>
        <v>-3358403.0999999996</v>
      </c>
      <c r="G116" s="185">
        <f t="shared" ca="1" si="19"/>
        <v>4235214.7440000027</v>
      </c>
      <c r="H116" s="185">
        <f t="shared" ca="1" si="19"/>
        <v>54653177.266440004</v>
      </c>
      <c r="I116" s="185">
        <f t="shared" ca="1" si="19"/>
        <v>196092770.1933192</v>
      </c>
      <c r="K116" s="185">
        <f ca="1">+K110-K112-K113-K114</f>
        <v>-1446395</v>
      </c>
      <c r="L116" s="185">
        <f ca="1">+L110-L112-L113-L114</f>
        <v>-3404250.3</v>
      </c>
      <c r="M116" s="185">
        <f ca="1">+M110-M112-M113-M114</f>
        <v>-2207234.1779999994</v>
      </c>
      <c r="N116" s="185">
        <f ca="1">+N110-N112-N113-N114</f>
        <v>15350127.25522</v>
      </c>
      <c r="O116" s="185">
        <f ca="1">+O110-O112-O113-O114</f>
        <v>106241003.63728699</v>
      </c>
      <c r="Q116" s="503"/>
    </row>
    <row r="117" spans="1:17" ht="15" customHeight="1" x14ac:dyDescent="0.2">
      <c r="D117" s="16"/>
      <c r="E117" s="16"/>
      <c r="F117" s="16"/>
      <c r="G117" s="16"/>
      <c r="H117" s="16"/>
      <c r="I117" s="16"/>
      <c r="K117" s="16"/>
      <c r="L117" s="16"/>
      <c r="M117" s="16"/>
      <c r="N117" s="16"/>
      <c r="O117" s="16"/>
    </row>
    <row r="118" spans="1:17" ht="15" customHeight="1" x14ac:dyDescent="0.2">
      <c r="B118" s="13" t="s">
        <v>44</v>
      </c>
      <c r="D118" s="181">
        <f ca="1">'4. Résultats'!P101</f>
        <v>0</v>
      </c>
      <c r="E118" s="181">
        <f ca="1">'4. Résultats'!AC101</f>
        <v>0</v>
      </c>
      <c r="F118" s="181">
        <f ca="1">'4. Résultats'!AP101</f>
        <v>0</v>
      </c>
      <c r="G118" s="181">
        <f ca="1">'4. Résultats'!BC101</f>
        <v>549986.50647999987</v>
      </c>
      <c r="H118" s="181">
        <f ca="1">'4. Résultats'!BP101</f>
        <v>17315659.923069596</v>
      </c>
      <c r="I118" s="181">
        <f ca="1">'4. Résultats'!CC101</f>
        <v>66671541.865728535</v>
      </c>
      <c r="K118" s="181">
        <f ca="1">'4. Résultats'!DE101</f>
        <v>0</v>
      </c>
      <c r="L118" s="181">
        <f ca="1">'4. Résultats'!DR101</f>
        <v>0</v>
      </c>
      <c r="M118" s="181">
        <f ca="1">'4. Résultats'!EE101</f>
        <v>0</v>
      </c>
      <c r="N118" s="181">
        <f ca="1">'4. Résultats'!ER101</f>
        <v>2819364.2442547996</v>
      </c>
      <c r="O118" s="181">
        <f ca="1">'4. Résultats'!FE101</f>
        <v>36121941.23667758</v>
      </c>
    </row>
    <row r="119" spans="1:17" ht="15" customHeight="1" x14ac:dyDescent="0.2">
      <c r="D119" s="16"/>
      <c r="E119" s="16"/>
      <c r="F119" s="16"/>
      <c r="G119" s="16"/>
      <c r="H119" s="16"/>
      <c r="I119" s="16"/>
      <c r="K119" s="16"/>
      <c r="L119" s="16"/>
      <c r="M119" s="16"/>
      <c r="N119" s="16"/>
      <c r="O119" s="16"/>
    </row>
    <row r="120" spans="1:17" ht="15" customHeight="1" x14ac:dyDescent="0.2">
      <c r="B120" s="14" t="s">
        <v>130</v>
      </c>
      <c r="C120" s="14"/>
      <c r="D120" s="185">
        <f t="shared" ref="D120:I120" ca="1" si="20">+D116-D118</f>
        <v>-492900</v>
      </c>
      <c r="E120" s="185">
        <f t="shared" ca="1" si="20"/>
        <v>-2491070</v>
      </c>
      <c r="F120" s="185">
        <f t="shared" ca="1" si="20"/>
        <v>-3358403.0999999996</v>
      </c>
      <c r="G120" s="185">
        <f t="shared" ca="1" si="20"/>
        <v>3685228.2375200028</v>
      </c>
      <c r="H120" s="185">
        <f t="shared" ca="1" si="20"/>
        <v>37337517.343370408</v>
      </c>
      <c r="I120" s="185">
        <f t="shared" ca="1" si="20"/>
        <v>129421228.32759067</v>
      </c>
      <c r="K120" s="185">
        <f ca="1">+K116-K118</f>
        <v>-1446395</v>
      </c>
      <c r="L120" s="185">
        <f ca="1">+L116-L118</f>
        <v>-3404250.3</v>
      </c>
      <c r="M120" s="185">
        <f ca="1">+M116-M118</f>
        <v>-2207234.1779999994</v>
      </c>
      <c r="N120" s="185">
        <f ca="1">+N116-N118</f>
        <v>12530763.0109652</v>
      </c>
      <c r="O120" s="185">
        <f ca="1">+O116-O118</f>
        <v>70119062.400609404</v>
      </c>
    </row>
    <row r="122" spans="1:17" ht="15" customHeight="1" x14ac:dyDescent="0.2">
      <c r="B122" s="13" t="s">
        <v>813</v>
      </c>
      <c r="D122" s="181">
        <f>'4. Résultats'!P105</f>
        <v>0</v>
      </c>
      <c r="E122" s="181">
        <f>'4. Résultats'!AC105</f>
        <v>0</v>
      </c>
      <c r="F122" s="181">
        <f>'4. Résultats'!AP105</f>
        <v>0</v>
      </c>
      <c r="G122" s="181">
        <f>'4. Résultats'!BC105</f>
        <v>0</v>
      </c>
      <c r="H122" s="181">
        <f>'4. Résultats'!BP105</f>
        <v>0</v>
      </c>
      <c r="I122" s="181">
        <f>'4. Résultats'!CC105</f>
        <v>0</v>
      </c>
      <c r="K122" s="181">
        <f>'4. Résultats'!DE105</f>
        <v>0</v>
      </c>
      <c r="L122" s="181">
        <f>'4. Résultats'!DR105</f>
        <v>0</v>
      </c>
      <c r="M122" s="181">
        <f>'4. Résultats'!EE105</f>
        <v>0</v>
      </c>
      <c r="N122" s="181">
        <f>'4. Résultats'!ER105</f>
        <v>0</v>
      </c>
      <c r="O122" s="181">
        <f>'4. Résultats'!FE105</f>
        <v>0</v>
      </c>
    </row>
    <row r="123" spans="1:17" ht="15" customHeight="1" x14ac:dyDescent="0.2">
      <c r="D123" s="16"/>
      <c r="E123" s="16"/>
      <c r="F123" s="16"/>
      <c r="G123" s="16"/>
      <c r="H123" s="16"/>
      <c r="I123" s="16"/>
      <c r="K123" s="16"/>
      <c r="L123" s="16"/>
      <c r="M123" s="16"/>
      <c r="N123" s="16"/>
      <c r="O123" s="16"/>
    </row>
    <row r="124" spans="1:17" ht="15" customHeight="1" x14ac:dyDescent="0.2">
      <c r="B124" s="126" t="s">
        <v>814</v>
      </c>
      <c r="C124" s="14"/>
      <c r="D124" s="185">
        <f t="shared" ref="D124:I124" ca="1" si="21">+D120-D122</f>
        <v>-492900</v>
      </c>
      <c r="E124" s="185">
        <f t="shared" ca="1" si="21"/>
        <v>-2491070</v>
      </c>
      <c r="F124" s="185">
        <f t="shared" ca="1" si="21"/>
        <v>-3358403.0999999996</v>
      </c>
      <c r="G124" s="185">
        <f t="shared" ca="1" si="21"/>
        <v>3685228.2375200028</v>
      </c>
      <c r="H124" s="185">
        <f t="shared" ca="1" si="21"/>
        <v>37337517.343370408</v>
      </c>
      <c r="I124" s="185">
        <f t="shared" ca="1" si="21"/>
        <v>129421228.32759067</v>
      </c>
      <c r="K124" s="185">
        <f ca="1">+K120-K122</f>
        <v>-1446395</v>
      </c>
      <c r="L124" s="185">
        <f ca="1">+L120-L122</f>
        <v>-3404250.3</v>
      </c>
      <c r="M124" s="185">
        <f ca="1">+M120-M122</f>
        <v>-2207234.1779999994</v>
      </c>
      <c r="N124" s="185">
        <f ca="1">+N120-N122</f>
        <v>12530763.0109652</v>
      </c>
      <c r="O124" s="185">
        <f ca="1">+O120-O122</f>
        <v>70119062.400609404</v>
      </c>
    </row>
    <row r="126" spans="1:17" s="12" customFormat="1" ht="15" customHeight="1" x14ac:dyDescent="0.2">
      <c r="A126" s="12" t="s">
        <v>22</v>
      </c>
      <c r="B126" s="839" t="s">
        <v>687</v>
      </c>
      <c r="C126" s="839"/>
      <c r="D126" s="839"/>
      <c r="E126" s="839"/>
      <c r="F126" s="839"/>
      <c r="G126" s="839"/>
      <c r="H126" s="839"/>
      <c r="I126" s="839"/>
      <c r="J126" s="839"/>
      <c r="K126" s="839"/>
      <c r="L126" s="839"/>
      <c r="M126" s="839"/>
      <c r="N126" s="839"/>
      <c r="O126" s="839"/>
    </row>
    <row r="128" spans="1:17" ht="39.6" customHeight="1" thickBot="1" x14ac:dyDescent="0.25">
      <c r="K128" s="574" t="str">
        <f>" Du démarrage au "&amp;'Données de base'!$Z$25</f>
        <v xml:space="preserve"> Du démarrage au 6/2018</v>
      </c>
      <c r="L128" s="574" t="str">
        <f>"du "&amp;'Données de base'!$AA$25&amp;" au "&amp;'Données de base'!$AL$25</f>
        <v>du 7/2018 au 6/2019</v>
      </c>
      <c r="M128" s="574" t="str">
        <f>"du "&amp;'Données de base'!$AM$25&amp;" au "&amp;'Données de base'!$AX$25</f>
        <v>du 7/2019 au 6/2020</v>
      </c>
      <c r="N128" s="574" t="str">
        <f>"du "&amp;'Données de base'!$AY$25&amp;" au "&amp;'Données de base'!$BJ$25</f>
        <v>du 7/2020 au 6/2021</v>
      </c>
      <c r="O128" s="574" t="str">
        <f>"du "&amp;'Données de base'!$BK$25&amp;" au "&amp;'Données de base'!$O$17</f>
        <v>du 7/2021 au 6/2022</v>
      </c>
    </row>
    <row r="129" spans="1:15" s="64" customFormat="1" ht="26.45" customHeight="1" thickTop="1" thickBot="1" x14ac:dyDescent="0.25">
      <c r="D129" s="178">
        <f t="shared" ref="D129:I129" si="22">+D8</f>
        <v>2017</v>
      </c>
      <c r="E129" s="178">
        <f t="shared" si="22"/>
        <v>2018</v>
      </c>
      <c r="F129" s="178">
        <f t="shared" si="22"/>
        <v>2019</v>
      </c>
      <c r="G129" s="178">
        <f t="shared" si="22"/>
        <v>2020</v>
      </c>
      <c r="H129" s="178">
        <f t="shared" si="22"/>
        <v>2021</v>
      </c>
      <c r="I129" s="178">
        <f t="shared" si="22"/>
        <v>2022</v>
      </c>
      <c r="K129" s="555" t="s">
        <v>780</v>
      </c>
      <c r="L129" s="555" t="s">
        <v>777</v>
      </c>
      <c r="M129" s="555" t="s">
        <v>778</v>
      </c>
      <c r="N129" s="555" t="s">
        <v>779</v>
      </c>
      <c r="O129" s="555" t="s">
        <v>781</v>
      </c>
    </row>
    <row r="130" spans="1:15" ht="15" customHeight="1" thickTop="1" x14ac:dyDescent="0.2"/>
    <row r="131" spans="1:15" ht="15" customHeight="1" x14ac:dyDescent="0.2">
      <c r="B131" s="14" t="s">
        <v>117</v>
      </c>
      <c r="C131" s="14" t="s">
        <v>85</v>
      </c>
      <c r="D131" s="15"/>
      <c r="E131" s="15"/>
      <c r="F131" s="15"/>
      <c r="G131" s="15"/>
      <c r="H131" s="15"/>
      <c r="I131" s="15"/>
    </row>
    <row r="133" spans="1:15" ht="15" customHeight="1" x14ac:dyDescent="0.2">
      <c r="C133" s="13" t="s">
        <v>104</v>
      </c>
      <c r="D133" s="121">
        <f ca="1">'5. Cash Flow'!P12</f>
        <v>-492900</v>
      </c>
      <c r="E133" s="121">
        <f ca="1">'5. Cash Flow'!AC12</f>
        <v>-2491070</v>
      </c>
      <c r="F133" s="121">
        <f ca="1">'5. Cash Flow'!AP12</f>
        <v>-3358403.0999999996</v>
      </c>
      <c r="G133" s="121">
        <f ca="1">'5. Cash Flow'!BC12</f>
        <v>3685228.237519999</v>
      </c>
      <c r="H133" s="121">
        <f ca="1">'5. Cash Flow'!BP12</f>
        <v>37337517.343370393</v>
      </c>
      <c r="I133" s="121">
        <f ca="1">'5. Cash Flow'!CC12</f>
        <v>129421228.32759066</v>
      </c>
      <c r="K133" s="121">
        <f ca="1">'5. Cash Flow'!DE12</f>
        <v>-1446395</v>
      </c>
      <c r="L133" s="121">
        <f ca="1">'5. Cash Flow'!DR12</f>
        <v>-3404250.3</v>
      </c>
      <c r="M133" s="121">
        <f ca="1">'5. Cash Flow'!EE12</f>
        <v>-2207234.1780000008</v>
      </c>
      <c r="N133" s="121">
        <f ca="1">'5. Cash Flow'!ER12</f>
        <v>14800140.748739999</v>
      </c>
      <c r="O133" s="121">
        <f ca="1">'5. Cash Flow'!FE12</f>
        <v>88925343.714217395</v>
      </c>
    </row>
    <row r="134" spans="1:15" ht="15" customHeight="1" x14ac:dyDescent="0.2">
      <c r="A134" s="119"/>
      <c r="B134" s="119"/>
      <c r="C134" s="119"/>
      <c r="D134" s="121"/>
      <c r="E134" s="121"/>
      <c r="F134" s="121"/>
      <c r="G134" s="121"/>
      <c r="H134" s="121"/>
      <c r="I134" s="121"/>
      <c r="K134" s="121"/>
      <c r="L134" s="121"/>
      <c r="M134" s="121"/>
      <c r="N134" s="121"/>
      <c r="O134" s="121"/>
    </row>
    <row r="135" spans="1:15" ht="15" customHeight="1" x14ac:dyDescent="0.2">
      <c r="C135" s="122" t="s">
        <v>86</v>
      </c>
      <c r="D135" s="181">
        <f t="shared" ref="D135:I135" si="23">+SUM(D136:D142)</f>
        <v>-1650</v>
      </c>
      <c r="E135" s="181">
        <f t="shared" si="23"/>
        <v>-116679.5</v>
      </c>
      <c r="F135" s="181">
        <f t="shared" si="23"/>
        <v>-29149.4200000001</v>
      </c>
      <c r="G135" s="181">
        <f t="shared" si="23"/>
        <v>-1092128.0291999995</v>
      </c>
      <c r="H135" s="181">
        <f t="shared" si="23"/>
        <v>-7156794.029492002</v>
      </c>
      <c r="I135" s="181">
        <f t="shared" si="23"/>
        <v>-12783584.247590255</v>
      </c>
      <c r="K135" s="181">
        <f>+SUM(K136:K142)</f>
        <v>-58295</v>
      </c>
      <c r="L135" s="181">
        <f>+SUM(L136:L142)</f>
        <v>-120278.92000000004</v>
      </c>
      <c r="M135" s="181">
        <f>+SUM(M136:M142)</f>
        <v>-308228.02919999987</v>
      </c>
      <c r="N135" s="181">
        <f>+SUM(N136:N142)</f>
        <v>-2155318.0294920001</v>
      </c>
      <c r="O135" s="181">
        <f>+SUM(O136:O142)</f>
        <v>-6313701.3957383987</v>
      </c>
    </row>
    <row r="136" spans="1:15" ht="15" customHeight="1" x14ac:dyDescent="0.2">
      <c r="A136" s="119"/>
      <c r="B136" s="119"/>
      <c r="C136" s="119" t="s">
        <v>87</v>
      </c>
      <c r="D136" s="181">
        <f>'5. Cash Flow'!P15</f>
        <v>0</v>
      </c>
      <c r="E136" s="181">
        <f>'5. Cash Flow'!AC15</f>
        <v>0</v>
      </c>
      <c r="F136" s="181">
        <f>'5. Cash Flow'!AP15</f>
        <v>0</v>
      </c>
      <c r="G136" s="181">
        <f>'5. Cash Flow'!BC15</f>
        <v>0</v>
      </c>
      <c r="H136" s="181">
        <f>'5. Cash Flow'!BP15</f>
        <v>0</v>
      </c>
      <c r="I136" s="181">
        <f>'5. Cash Flow'!CC15</f>
        <v>0</v>
      </c>
      <c r="K136" s="181">
        <f>'5. Cash Flow'!DE15</f>
        <v>0</v>
      </c>
      <c r="L136" s="181">
        <f>'5. Cash Flow'!DR15</f>
        <v>0</v>
      </c>
      <c r="M136" s="181">
        <f>'5. Cash Flow'!EE15</f>
        <v>0</v>
      </c>
      <c r="N136" s="181">
        <f>'5. Cash Flow'!ER15</f>
        <v>0</v>
      </c>
      <c r="O136" s="181">
        <f>'5. Cash Flow'!FE15</f>
        <v>0</v>
      </c>
    </row>
    <row r="137" spans="1:15" ht="15" customHeight="1" x14ac:dyDescent="0.2">
      <c r="A137" s="119"/>
      <c r="B137" s="119"/>
      <c r="C137" s="119" t="s">
        <v>88</v>
      </c>
      <c r="D137" s="181">
        <f>'5. Cash Flow'!P16</f>
        <v>-42840</v>
      </c>
      <c r="E137" s="181">
        <f>'5. Cash Flow'!AC16</f>
        <v>-285600</v>
      </c>
      <c r="F137" s="181">
        <f>'5. Cash Flow'!AP16</f>
        <v>-253680</v>
      </c>
      <c r="G137" s="181">
        <f>'5. Cash Flow'!BC16</f>
        <v>-2494800</v>
      </c>
      <c r="H137" s="181">
        <f>'5. Cash Flow'!BP16</f>
        <v>-19798320</v>
      </c>
      <c r="I137" s="181">
        <f>'5. Cash Flow'!CC16</f>
        <v>-40200471.111111112</v>
      </c>
      <c r="K137" s="181">
        <f>'5. Cash Flow'!DE16</f>
        <v>-185640</v>
      </c>
      <c r="L137" s="181">
        <f>'5. Cash Flow'!DR16</f>
        <v>-325200</v>
      </c>
      <c r="M137" s="181">
        <f>'5. Cash Flow'!EE16</f>
        <v>-831600</v>
      </c>
      <c r="N137" s="181">
        <f>'5. Cash Flow'!ER16</f>
        <v>-6203640</v>
      </c>
      <c r="O137" s="181">
        <f>'5. Cash Flow'!FE16</f>
        <v>-26250320</v>
      </c>
    </row>
    <row r="138" spans="1:15" ht="15" customHeight="1" x14ac:dyDescent="0.2">
      <c r="A138" s="119"/>
      <c r="B138" s="119"/>
      <c r="C138" s="119" t="s">
        <v>100</v>
      </c>
      <c r="D138" s="181">
        <f>'5. Cash Flow'!P17</f>
        <v>0</v>
      </c>
      <c r="E138" s="181">
        <f>'5. Cash Flow'!AC17</f>
        <v>0</v>
      </c>
      <c r="F138" s="181">
        <f>'5. Cash Flow'!AP17</f>
        <v>0</v>
      </c>
      <c r="G138" s="181">
        <f>'5. Cash Flow'!BC17</f>
        <v>0</v>
      </c>
      <c r="H138" s="181">
        <f>'5. Cash Flow'!BP17</f>
        <v>0</v>
      </c>
      <c r="I138" s="181">
        <f>'5. Cash Flow'!CC17</f>
        <v>0</v>
      </c>
      <c r="K138" s="181">
        <f>'5. Cash Flow'!DE17</f>
        <v>0</v>
      </c>
      <c r="L138" s="181">
        <f>'5. Cash Flow'!DR17</f>
        <v>0</v>
      </c>
      <c r="M138" s="181">
        <f>'5. Cash Flow'!EE17</f>
        <v>0</v>
      </c>
      <c r="N138" s="181">
        <f>'5. Cash Flow'!ER17</f>
        <v>0</v>
      </c>
      <c r="O138" s="181">
        <f>'5. Cash Flow'!FE17</f>
        <v>0</v>
      </c>
    </row>
    <row r="139" spans="1:15" ht="15" customHeight="1" x14ac:dyDescent="0.2">
      <c r="A139" s="119"/>
      <c r="B139" s="119"/>
      <c r="C139" s="119" t="s">
        <v>97</v>
      </c>
      <c r="D139" s="181">
        <f>'5. Cash Flow'!P18</f>
        <v>0</v>
      </c>
      <c r="E139" s="181">
        <f>'5. Cash Flow'!AC18</f>
        <v>0</v>
      </c>
      <c r="F139" s="181">
        <f>'5. Cash Flow'!AP18</f>
        <v>0</v>
      </c>
      <c r="G139" s="181">
        <f>'5. Cash Flow'!BC18</f>
        <v>0</v>
      </c>
      <c r="H139" s="181">
        <f>'5. Cash Flow'!BP18</f>
        <v>0</v>
      </c>
      <c r="I139" s="181">
        <f>'5. Cash Flow'!CC18</f>
        <v>0</v>
      </c>
      <c r="K139" s="181">
        <f>'5. Cash Flow'!DE18</f>
        <v>0</v>
      </c>
      <c r="L139" s="181">
        <f>'5. Cash Flow'!DR18</f>
        <v>0</v>
      </c>
      <c r="M139" s="181">
        <f>'5. Cash Flow'!EE18</f>
        <v>0</v>
      </c>
      <c r="N139" s="181">
        <f>'5. Cash Flow'!ER18</f>
        <v>0</v>
      </c>
      <c r="O139" s="181">
        <f>'5. Cash Flow'!FE18</f>
        <v>0</v>
      </c>
    </row>
    <row r="140" spans="1:15" ht="15" customHeight="1" x14ac:dyDescent="0.2">
      <c r="A140" s="119"/>
      <c r="B140" s="119"/>
      <c r="C140" s="119" t="s">
        <v>98</v>
      </c>
      <c r="D140" s="181">
        <f>'5. Cash Flow'!P19</f>
        <v>39528</v>
      </c>
      <c r="E140" s="181">
        <f>'5. Cash Flow'!AC19</f>
        <v>112236</v>
      </c>
      <c r="F140" s="181">
        <f>'5. Cash Flow'!AP19</f>
        <v>110054.16</v>
      </c>
      <c r="G140" s="181">
        <f>'5. Cash Flow'!BC19</f>
        <v>586159.9415999999</v>
      </c>
      <c r="H140" s="181">
        <f>'5. Cash Flow'!BP19</f>
        <v>7530831.9410159998</v>
      </c>
      <c r="I140" s="181">
        <f>'5. Cash Flow'!CC19</f>
        <v>17076527.208523199</v>
      </c>
      <c r="K140" s="181">
        <f>'5. Cash Flow'!DE19</f>
        <v>106464</v>
      </c>
      <c r="L140" s="181">
        <f>'5. Cash Flow'!DR19</f>
        <v>119498.16</v>
      </c>
      <c r="M140" s="181">
        <f>'5. Cash Flow'!EE19</f>
        <v>275119.94160000002</v>
      </c>
      <c r="N140" s="181">
        <f>'5. Cash Flow'!ER19</f>
        <v>2512521.9410159998</v>
      </c>
      <c r="O140" s="181">
        <f>'5. Cash Flow'!FE19</f>
        <v>14040557.208523201</v>
      </c>
    </row>
    <row r="141" spans="1:15" ht="15" customHeight="1" x14ac:dyDescent="0.2">
      <c r="A141" s="119"/>
      <c r="B141" s="119"/>
      <c r="C141" s="119" t="s">
        <v>100</v>
      </c>
      <c r="D141" s="181">
        <f>'5. Cash Flow'!P20</f>
        <v>1662</v>
      </c>
      <c r="E141" s="181">
        <f>'5. Cash Flow'!AC20</f>
        <v>56684.5</v>
      </c>
      <c r="F141" s="181">
        <f>'5. Cash Flow'!AP20</f>
        <v>114476.4199999999</v>
      </c>
      <c r="G141" s="181">
        <f>'5. Cash Flow'!BC20</f>
        <v>816512.02920000046</v>
      </c>
      <c r="H141" s="181">
        <f>'5. Cash Flow'!BP20</f>
        <v>5110694.0294919983</v>
      </c>
      <c r="I141" s="181">
        <f>'5. Cash Flow'!CC20</f>
        <v>10340359.654997658</v>
      </c>
      <c r="K141" s="181">
        <f>'5. Cash Flow'!DE20</f>
        <v>20881</v>
      </c>
      <c r="L141" s="181">
        <f>'5. Cash Flow'!DR20</f>
        <v>85422.919999999955</v>
      </c>
      <c r="M141" s="181">
        <f>'5. Cash Flow'!EE20</f>
        <v>248252.02920000008</v>
      </c>
      <c r="N141" s="181">
        <f>'5. Cash Flow'!ER20</f>
        <v>1535800.0294920001</v>
      </c>
      <c r="O141" s="181">
        <f>'5. Cash Flow'!FE20</f>
        <v>5896061.3957384005</v>
      </c>
    </row>
    <row r="142" spans="1:15" ht="15" customHeight="1" x14ac:dyDescent="0.2">
      <c r="A142" s="119"/>
      <c r="B142" s="119"/>
      <c r="C142" s="119" t="s">
        <v>99</v>
      </c>
      <c r="D142" s="181">
        <f>'5. Cash Flow'!P21</f>
        <v>0</v>
      </c>
      <c r="E142" s="181">
        <f>'5. Cash Flow'!AC21</f>
        <v>0</v>
      </c>
      <c r="F142" s="181">
        <f>'5. Cash Flow'!AP21</f>
        <v>0</v>
      </c>
      <c r="G142" s="181">
        <f>'5. Cash Flow'!BC21</f>
        <v>0</v>
      </c>
      <c r="H142" s="181">
        <f>'5. Cash Flow'!BP21</f>
        <v>0</v>
      </c>
      <c r="I142" s="181">
        <f>'5. Cash Flow'!CC21</f>
        <v>0</v>
      </c>
      <c r="K142" s="181">
        <f>'5. Cash Flow'!DE21</f>
        <v>0</v>
      </c>
      <c r="L142" s="181">
        <f>'5. Cash Flow'!DR21</f>
        <v>0</v>
      </c>
      <c r="M142" s="181">
        <f>'5. Cash Flow'!EE21</f>
        <v>0</v>
      </c>
      <c r="N142" s="181">
        <f>'5. Cash Flow'!ER21</f>
        <v>0</v>
      </c>
      <c r="O142" s="181">
        <f>'5. Cash Flow'!FE21</f>
        <v>0</v>
      </c>
    </row>
    <row r="143" spans="1:15" ht="15" customHeight="1" x14ac:dyDescent="0.2">
      <c r="A143" s="119"/>
      <c r="B143" s="119"/>
      <c r="C143" s="119"/>
      <c r="D143" s="121"/>
      <c r="E143" s="121"/>
      <c r="F143" s="121"/>
      <c r="G143" s="121"/>
      <c r="H143" s="121"/>
      <c r="I143" s="121"/>
      <c r="K143" s="121"/>
      <c r="L143" s="121"/>
      <c r="M143" s="121"/>
      <c r="N143" s="121"/>
      <c r="O143" s="121"/>
    </row>
    <row r="144" spans="1:15" s="64" customFormat="1" ht="15" customHeight="1" x14ac:dyDescent="0.2">
      <c r="A144" s="123"/>
      <c r="B144" s="123"/>
      <c r="C144" s="64" t="s">
        <v>101</v>
      </c>
      <c r="D144" s="121">
        <f t="shared" ref="D144:I144" ca="1" si="24">+D133+D135</f>
        <v>-494550</v>
      </c>
      <c r="E144" s="121">
        <f t="shared" ca="1" si="24"/>
        <v>-2607749.5</v>
      </c>
      <c r="F144" s="121">
        <f t="shared" ca="1" si="24"/>
        <v>-3387552.5199999996</v>
      </c>
      <c r="G144" s="121">
        <f t="shared" ca="1" si="24"/>
        <v>2593100.2083199993</v>
      </c>
      <c r="H144" s="121">
        <f t="shared" ca="1" si="24"/>
        <v>30180723.313878391</v>
      </c>
      <c r="I144" s="121">
        <f t="shared" ca="1" si="24"/>
        <v>116637644.0800004</v>
      </c>
      <c r="K144" s="121">
        <f ca="1">+K133+K135</f>
        <v>-1504690</v>
      </c>
      <c r="L144" s="121">
        <f ca="1">+L133+L135</f>
        <v>-3524529.2199999997</v>
      </c>
      <c r="M144" s="121">
        <f ca="1">+M133+M135</f>
        <v>-2515462.2072000005</v>
      </c>
      <c r="N144" s="121">
        <f ca="1">+N133+N135</f>
        <v>12644822.719247999</v>
      </c>
      <c r="O144" s="121">
        <f ca="1">+O133+O135</f>
        <v>82611642.318479002</v>
      </c>
    </row>
    <row r="146" spans="1:15" ht="15" customHeight="1" x14ac:dyDescent="0.2">
      <c r="B146" s="14" t="s">
        <v>102</v>
      </c>
      <c r="C146" s="14" t="s">
        <v>103</v>
      </c>
      <c r="D146" s="15"/>
      <c r="E146" s="15"/>
      <c r="F146" s="15"/>
      <c r="G146" s="15"/>
      <c r="H146" s="15"/>
      <c r="I146" s="15"/>
      <c r="K146" s="15"/>
      <c r="L146" s="15"/>
      <c r="M146" s="15"/>
      <c r="N146" s="15"/>
      <c r="O146" s="15"/>
    </row>
    <row r="148" spans="1:15" ht="15" customHeight="1" x14ac:dyDescent="0.2">
      <c r="C148" s="122" t="s">
        <v>138</v>
      </c>
      <c r="D148" s="121">
        <f t="shared" ref="D148:I148" ca="1" si="25">+SUM(D149:D153)</f>
        <v>0</v>
      </c>
      <c r="E148" s="121">
        <f t="shared" ca="1" si="25"/>
        <v>0</v>
      </c>
      <c r="F148" s="121">
        <f t="shared" ca="1" si="25"/>
        <v>0</v>
      </c>
      <c r="G148" s="121">
        <f t="shared" ca="1" si="25"/>
        <v>0</v>
      </c>
      <c r="H148" s="121">
        <f t="shared" ca="1" si="25"/>
        <v>0</v>
      </c>
      <c r="I148" s="121">
        <f t="shared" ca="1" si="25"/>
        <v>0</v>
      </c>
      <c r="K148" s="121">
        <f ca="1">+SUM(K149:K153)</f>
        <v>0</v>
      </c>
      <c r="L148" s="121">
        <f ca="1">+SUM(L149:L153)</f>
        <v>0</v>
      </c>
      <c r="M148" s="121">
        <f ca="1">+SUM(M149:M153)</f>
        <v>0</v>
      </c>
      <c r="N148" s="121">
        <f ca="1">+SUM(N149:N153)</f>
        <v>0</v>
      </c>
      <c r="O148" s="121">
        <f ca="1">+SUM(O149:O153)</f>
        <v>0</v>
      </c>
    </row>
    <row r="149" spans="1:15" s="119" customFormat="1" ht="15" customHeight="1" x14ac:dyDescent="0.2">
      <c r="C149" s="478" t="str">
        <f>'5. Cash Flow'!C28</f>
        <v>Capital</v>
      </c>
      <c r="D149" s="181">
        <f>'5. Cash Flow'!P28</f>
        <v>0</v>
      </c>
      <c r="E149" s="181">
        <f>'5. Cash Flow'!AC28</f>
        <v>0</v>
      </c>
      <c r="F149" s="181">
        <f>'5. Cash Flow'!AP28</f>
        <v>0</v>
      </c>
      <c r="G149" s="181">
        <f>'5. Cash Flow'!BC28</f>
        <v>0</v>
      </c>
      <c r="H149" s="181">
        <f>'5. Cash Flow'!BP28</f>
        <v>0</v>
      </c>
      <c r="I149" s="181">
        <f>'5. Cash Flow'!CC28</f>
        <v>0</v>
      </c>
      <c r="K149" s="181">
        <f>'5. Cash Flow'!DE28</f>
        <v>0</v>
      </c>
      <c r="L149" s="181">
        <f>'5. Cash Flow'!DR28</f>
        <v>0</v>
      </c>
      <c r="M149" s="181">
        <f>'5. Cash Flow'!EE28</f>
        <v>0</v>
      </c>
      <c r="N149" s="181">
        <f>'5. Cash Flow'!ER28</f>
        <v>0</v>
      </c>
      <c r="O149" s="181">
        <f>'5. Cash Flow'!FE28</f>
        <v>0</v>
      </c>
    </row>
    <row r="150" spans="1:15" s="119" customFormat="1" ht="15" customHeight="1" x14ac:dyDescent="0.2">
      <c r="C150" s="478" t="s">
        <v>816</v>
      </c>
      <c r="D150" s="181">
        <f>'5. Cash Flow'!P29</f>
        <v>0</v>
      </c>
      <c r="E150" s="181">
        <f>'5. Cash Flow'!AC29</f>
        <v>0</v>
      </c>
      <c r="F150" s="181">
        <f>'5. Cash Flow'!AP29</f>
        <v>0</v>
      </c>
      <c r="G150" s="181">
        <f>'5. Cash Flow'!BC29</f>
        <v>0</v>
      </c>
      <c r="H150" s="181">
        <f>'5. Cash Flow'!BP29</f>
        <v>0</v>
      </c>
      <c r="I150" s="181">
        <f>'5. Cash Flow'!CC29</f>
        <v>0</v>
      </c>
      <c r="K150" s="181">
        <f>'5. Cash Flow'!DE29</f>
        <v>0</v>
      </c>
      <c r="L150" s="181">
        <f>'5. Cash Flow'!DR29</f>
        <v>0</v>
      </c>
      <c r="M150" s="181">
        <f>'5. Cash Flow'!EE29</f>
        <v>0</v>
      </c>
      <c r="N150" s="181">
        <f>'5. Cash Flow'!ER29</f>
        <v>0</v>
      </c>
      <c r="O150" s="181">
        <f>'5. Cash Flow'!FE29</f>
        <v>0</v>
      </c>
    </row>
    <row r="151" spans="1:15" s="119" customFormat="1" ht="15" customHeight="1" x14ac:dyDescent="0.2">
      <c r="C151" s="478" t="str">
        <f>'5. Cash Flow'!C30</f>
        <v xml:space="preserve">Emprunt 1 - </v>
      </c>
      <c r="D151" s="181">
        <f ca="1">'5. Cash Flow'!P30</f>
        <v>0</v>
      </c>
      <c r="E151" s="181">
        <f ca="1">'5. Cash Flow'!AC30</f>
        <v>0</v>
      </c>
      <c r="F151" s="181">
        <f ca="1">'5. Cash Flow'!AP30</f>
        <v>0</v>
      </c>
      <c r="G151" s="181">
        <f ca="1">'5. Cash Flow'!BC30</f>
        <v>0</v>
      </c>
      <c r="H151" s="181">
        <f ca="1">'5. Cash Flow'!BP30</f>
        <v>0</v>
      </c>
      <c r="I151" s="181">
        <f ca="1">'5. Cash Flow'!CC30</f>
        <v>0</v>
      </c>
      <c r="K151" s="181">
        <f ca="1">'5. Cash Flow'!DE30</f>
        <v>0</v>
      </c>
      <c r="L151" s="181">
        <f ca="1">'5. Cash Flow'!DR30</f>
        <v>0</v>
      </c>
      <c r="M151" s="181">
        <f ca="1">'5. Cash Flow'!EE30</f>
        <v>0</v>
      </c>
      <c r="N151" s="181">
        <f ca="1">'5. Cash Flow'!ER30</f>
        <v>0</v>
      </c>
      <c r="O151" s="181">
        <f ca="1">'5. Cash Flow'!FE30</f>
        <v>0</v>
      </c>
    </row>
    <row r="152" spans="1:15" s="119" customFormat="1" ht="15" customHeight="1" x14ac:dyDescent="0.2">
      <c r="C152" s="478" t="str">
        <f>'5. Cash Flow'!C31</f>
        <v xml:space="preserve">Emprunt 2 - </v>
      </c>
      <c r="D152" s="181">
        <f ca="1">'5. Cash Flow'!P31</f>
        <v>0</v>
      </c>
      <c r="E152" s="181">
        <f ca="1">'5. Cash Flow'!AC31</f>
        <v>0</v>
      </c>
      <c r="F152" s="181">
        <f ca="1">'5. Cash Flow'!AP31</f>
        <v>0</v>
      </c>
      <c r="G152" s="181">
        <f ca="1">'5. Cash Flow'!BC31</f>
        <v>0</v>
      </c>
      <c r="H152" s="181">
        <f ca="1">'5. Cash Flow'!BP31</f>
        <v>0</v>
      </c>
      <c r="I152" s="181">
        <f ca="1">'5. Cash Flow'!CC31</f>
        <v>0</v>
      </c>
      <c r="K152" s="181">
        <f ca="1">'5. Cash Flow'!DE31</f>
        <v>0</v>
      </c>
      <c r="L152" s="181">
        <f ca="1">'5. Cash Flow'!DR31</f>
        <v>0</v>
      </c>
      <c r="M152" s="181">
        <f ca="1">'5. Cash Flow'!EE31</f>
        <v>0</v>
      </c>
      <c r="N152" s="181">
        <f ca="1">'5. Cash Flow'!ER31</f>
        <v>0</v>
      </c>
      <c r="O152" s="181">
        <f ca="1">'5. Cash Flow'!FE31</f>
        <v>0</v>
      </c>
    </row>
    <row r="153" spans="1:15" s="119" customFormat="1" ht="15" customHeight="1" x14ac:dyDescent="0.2">
      <c r="C153" s="478" t="str">
        <f>'5. Cash Flow'!C32</f>
        <v xml:space="preserve">Emprunt 3 - </v>
      </c>
      <c r="D153" s="181">
        <f ca="1">'5. Cash Flow'!P32</f>
        <v>0</v>
      </c>
      <c r="E153" s="181">
        <f ca="1">'5. Cash Flow'!AC32</f>
        <v>0</v>
      </c>
      <c r="F153" s="181">
        <f ca="1">'5. Cash Flow'!AP32</f>
        <v>0</v>
      </c>
      <c r="G153" s="181">
        <f ca="1">'5. Cash Flow'!BC32</f>
        <v>0</v>
      </c>
      <c r="H153" s="181">
        <f ca="1">'5. Cash Flow'!BP32</f>
        <v>0</v>
      </c>
      <c r="I153" s="181">
        <f ca="1">'5. Cash Flow'!CC32</f>
        <v>0</v>
      </c>
      <c r="K153" s="181">
        <f ca="1">'5. Cash Flow'!DE32</f>
        <v>0</v>
      </c>
      <c r="L153" s="181">
        <f ca="1">'5. Cash Flow'!DR32</f>
        <v>0</v>
      </c>
      <c r="M153" s="181">
        <f ca="1">'5. Cash Flow'!EE32</f>
        <v>0</v>
      </c>
      <c r="N153" s="181">
        <f ca="1">'5. Cash Flow'!ER32</f>
        <v>0</v>
      </c>
      <c r="O153" s="181">
        <f ca="1">'5. Cash Flow'!FE32</f>
        <v>0</v>
      </c>
    </row>
    <row r="154" spans="1:15" ht="15" customHeight="1" x14ac:dyDescent="0.2">
      <c r="A154" s="119"/>
      <c r="B154" s="119"/>
      <c r="C154" s="165"/>
      <c r="D154" s="121"/>
      <c r="E154" s="121"/>
      <c r="F154" s="121"/>
      <c r="G154" s="121"/>
      <c r="H154" s="121"/>
      <c r="I154" s="121"/>
      <c r="K154" s="121"/>
      <c r="L154" s="121"/>
      <c r="M154" s="121"/>
      <c r="N154" s="121"/>
      <c r="O154" s="121"/>
    </row>
    <row r="155" spans="1:15" ht="15" customHeight="1" x14ac:dyDescent="0.2">
      <c r="C155" s="184" t="s">
        <v>111</v>
      </c>
      <c r="D155" s="121">
        <f t="shared" ref="D155:I155" ca="1" si="26">+SUM(D156:D159)</f>
        <v>0</v>
      </c>
      <c r="E155" s="121">
        <f t="shared" ca="1" si="26"/>
        <v>0</v>
      </c>
      <c r="F155" s="121">
        <f t="shared" ca="1" si="26"/>
        <v>0</v>
      </c>
      <c r="G155" s="121">
        <f t="shared" ca="1" si="26"/>
        <v>0</v>
      </c>
      <c r="H155" s="121">
        <f t="shared" ca="1" si="26"/>
        <v>0</v>
      </c>
      <c r="I155" s="121">
        <f t="shared" ca="1" si="26"/>
        <v>0</v>
      </c>
      <c r="K155" s="121">
        <f ca="1">+SUM(K156:K159)</f>
        <v>0</v>
      </c>
      <c r="L155" s="121">
        <f ca="1">+SUM(L156:L159)</f>
        <v>0</v>
      </c>
      <c r="M155" s="121">
        <f ca="1">+SUM(M156:M159)</f>
        <v>0</v>
      </c>
      <c r="N155" s="121">
        <f ca="1">+SUM(N156:N159)</f>
        <v>0</v>
      </c>
      <c r="O155" s="121">
        <f ca="1">+SUM(O156:O159)</f>
        <v>0</v>
      </c>
    </row>
    <row r="156" spans="1:15" ht="15" customHeight="1" x14ac:dyDescent="0.2">
      <c r="A156" s="119"/>
      <c r="B156" s="119"/>
      <c r="C156" s="165" t="str">
        <f>'5. Cash Flow'!C35</f>
        <v xml:space="preserve">Emprunt 1 - </v>
      </c>
      <c r="D156" s="181">
        <f ca="1">'5. Cash Flow'!P35</f>
        <v>0</v>
      </c>
      <c r="E156" s="181">
        <f ca="1">'5. Cash Flow'!AC35</f>
        <v>0</v>
      </c>
      <c r="F156" s="181">
        <f ca="1">'5. Cash Flow'!AP35</f>
        <v>0</v>
      </c>
      <c r="G156" s="181">
        <f ca="1">'5. Cash Flow'!BC35</f>
        <v>0</v>
      </c>
      <c r="H156" s="181">
        <f ca="1">'5. Cash Flow'!BP35</f>
        <v>0</v>
      </c>
      <c r="I156" s="181">
        <f ca="1">'5. Cash Flow'!CC35</f>
        <v>0</v>
      </c>
      <c r="K156" s="181">
        <f ca="1">'5. Cash Flow'!DE35</f>
        <v>0</v>
      </c>
      <c r="L156" s="181">
        <f ca="1">'5. Cash Flow'!DR35</f>
        <v>0</v>
      </c>
      <c r="M156" s="181">
        <f ca="1">'5. Cash Flow'!EE35</f>
        <v>0</v>
      </c>
      <c r="N156" s="181">
        <f ca="1">'5. Cash Flow'!ER35</f>
        <v>0</v>
      </c>
      <c r="O156" s="181">
        <f ca="1">'5. Cash Flow'!FE35</f>
        <v>0</v>
      </c>
    </row>
    <row r="157" spans="1:15" ht="15" customHeight="1" x14ac:dyDescent="0.2">
      <c r="A157" s="119"/>
      <c r="B157" s="119"/>
      <c r="C157" s="165" t="str">
        <f>'5. Cash Flow'!C36</f>
        <v xml:space="preserve">Emprunt 2 - </v>
      </c>
      <c r="D157" s="181">
        <f ca="1">'5. Cash Flow'!P36</f>
        <v>0</v>
      </c>
      <c r="E157" s="181">
        <f ca="1">'5. Cash Flow'!AC36</f>
        <v>0</v>
      </c>
      <c r="F157" s="181">
        <f ca="1">'5. Cash Flow'!AP36</f>
        <v>0</v>
      </c>
      <c r="G157" s="181">
        <f ca="1">'5. Cash Flow'!BC36</f>
        <v>0</v>
      </c>
      <c r="H157" s="181">
        <f ca="1">'5. Cash Flow'!BP36</f>
        <v>0</v>
      </c>
      <c r="I157" s="181">
        <f ca="1">'5. Cash Flow'!CC36</f>
        <v>0</v>
      </c>
      <c r="K157" s="181">
        <f ca="1">'5. Cash Flow'!DE36</f>
        <v>0</v>
      </c>
      <c r="L157" s="181">
        <f ca="1">'5. Cash Flow'!DR36</f>
        <v>0</v>
      </c>
      <c r="M157" s="181">
        <f ca="1">'5. Cash Flow'!EE36</f>
        <v>0</v>
      </c>
      <c r="N157" s="181">
        <f ca="1">'5. Cash Flow'!ER36</f>
        <v>0</v>
      </c>
      <c r="O157" s="181">
        <f ca="1">'5. Cash Flow'!FE36</f>
        <v>0</v>
      </c>
    </row>
    <row r="158" spans="1:15" ht="15" customHeight="1" x14ac:dyDescent="0.2">
      <c r="A158" s="119"/>
      <c r="B158" s="119"/>
      <c r="C158" s="165" t="str">
        <f>'5. Cash Flow'!C37</f>
        <v xml:space="preserve">Emprunt 3 - </v>
      </c>
      <c r="D158" s="181">
        <f ca="1">'5. Cash Flow'!P37</f>
        <v>0</v>
      </c>
      <c r="E158" s="181">
        <f ca="1">'5. Cash Flow'!AC37</f>
        <v>0</v>
      </c>
      <c r="F158" s="181">
        <f ca="1">'5. Cash Flow'!AP37</f>
        <v>0</v>
      </c>
      <c r="G158" s="181">
        <f ca="1">'5. Cash Flow'!BC37</f>
        <v>0</v>
      </c>
      <c r="H158" s="181">
        <f ca="1">'5. Cash Flow'!BP37</f>
        <v>0</v>
      </c>
      <c r="I158" s="181">
        <f ca="1">'5. Cash Flow'!CC37</f>
        <v>0</v>
      </c>
      <c r="K158" s="181">
        <f ca="1">'5. Cash Flow'!DE37</f>
        <v>0</v>
      </c>
      <c r="L158" s="181">
        <f ca="1">'5. Cash Flow'!DR37</f>
        <v>0</v>
      </c>
      <c r="M158" s="181">
        <f ca="1">'5. Cash Flow'!EE37</f>
        <v>0</v>
      </c>
      <c r="N158" s="181">
        <f ca="1">'5. Cash Flow'!ER37</f>
        <v>0</v>
      </c>
      <c r="O158" s="181">
        <f ca="1">'5. Cash Flow'!FE37</f>
        <v>0</v>
      </c>
    </row>
    <row r="159" spans="1:15" ht="15" customHeight="1" x14ac:dyDescent="0.2">
      <c r="A159" s="119"/>
      <c r="B159" s="119"/>
      <c r="C159" s="119"/>
      <c r="D159" s="121"/>
      <c r="E159" s="121"/>
      <c r="F159" s="121"/>
      <c r="G159" s="121"/>
      <c r="H159" s="121"/>
      <c r="I159" s="121"/>
      <c r="K159" s="121"/>
      <c r="L159" s="121"/>
      <c r="M159" s="121"/>
      <c r="N159" s="121"/>
      <c r="O159" s="121"/>
    </row>
    <row r="160" spans="1:15" s="64" customFormat="1" ht="15" customHeight="1" x14ac:dyDescent="0.2">
      <c r="A160" s="123"/>
      <c r="B160" s="123"/>
      <c r="C160" s="64" t="s">
        <v>103</v>
      </c>
      <c r="D160" s="121">
        <f t="shared" ref="D160:I160" ca="1" si="27">+D148+D155</f>
        <v>0</v>
      </c>
      <c r="E160" s="121">
        <f t="shared" ca="1" si="27"/>
        <v>0</v>
      </c>
      <c r="F160" s="121">
        <f t="shared" ca="1" si="27"/>
        <v>0</v>
      </c>
      <c r="G160" s="121">
        <f t="shared" ca="1" si="27"/>
        <v>0</v>
      </c>
      <c r="H160" s="121">
        <f t="shared" ca="1" si="27"/>
        <v>0</v>
      </c>
      <c r="I160" s="121">
        <f t="shared" ca="1" si="27"/>
        <v>0</v>
      </c>
      <c r="K160" s="121">
        <f ca="1">+K148+K155</f>
        <v>0</v>
      </c>
      <c r="L160" s="121">
        <f ca="1">+L148+L155</f>
        <v>0</v>
      </c>
      <c r="M160" s="121">
        <f ca="1">+M148+M155</f>
        <v>0</v>
      </c>
      <c r="N160" s="121">
        <f ca="1">+N148+N155</f>
        <v>0</v>
      </c>
      <c r="O160" s="121">
        <f ca="1">+O148+O155</f>
        <v>0</v>
      </c>
    </row>
    <row r="161" spans="1:15" ht="15" customHeight="1" x14ac:dyDescent="0.2">
      <c r="A161" s="119"/>
      <c r="B161" s="119"/>
      <c r="C161" s="119"/>
      <c r="D161" s="182"/>
      <c r="E161" s="182"/>
      <c r="F161" s="182"/>
      <c r="G161" s="182"/>
      <c r="H161" s="182"/>
      <c r="I161" s="182"/>
      <c r="K161" s="182"/>
      <c r="L161" s="182"/>
      <c r="M161" s="182"/>
      <c r="N161" s="182"/>
      <c r="O161" s="182"/>
    </row>
    <row r="162" spans="1:15" ht="15" customHeight="1" x14ac:dyDescent="0.2">
      <c r="B162" s="14" t="s">
        <v>28</v>
      </c>
      <c r="C162" s="14" t="s">
        <v>29</v>
      </c>
      <c r="D162" s="15"/>
      <c r="E162" s="15"/>
      <c r="F162" s="15"/>
      <c r="G162" s="15"/>
      <c r="H162" s="15"/>
      <c r="I162" s="15"/>
      <c r="K162" s="15"/>
      <c r="L162" s="15"/>
      <c r="M162" s="15"/>
      <c r="N162" s="15"/>
      <c r="O162" s="15"/>
    </row>
    <row r="163" spans="1:15" ht="15" customHeight="1" x14ac:dyDescent="0.2">
      <c r="A163" s="119"/>
      <c r="B163" s="119"/>
      <c r="C163" s="119"/>
      <c r="D163" s="119"/>
      <c r="E163" s="119"/>
      <c r="F163" s="119"/>
      <c r="G163" s="119"/>
      <c r="H163" s="119"/>
      <c r="I163" s="119"/>
      <c r="K163" s="119"/>
      <c r="L163" s="119"/>
      <c r="M163" s="119"/>
      <c r="N163" s="119"/>
      <c r="O163" s="119"/>
    </row>
    <row r="164" spans="1:15" s="64" customFormat="1" ht="15" customHeight="1" x14ac:dyDescent="0.2">
      <c r="A164" s="123"/>
      <c r="B164" s="123"/>
      <c r="C164" s="64" t="s">
        <v>29</v>
      </c>
      <c r="D164" s="181">
        <f>'5. Cash Flow'!P43</f>
        <v>0</v>
      </c>
      <c r="E164" s="181">
        <f>'5. Cash Flow'!AC43</f>
        <v>0</v>
      </c>
      <c r="F164" s="181">
        <f>'5. Cash Flow'!AP43</f>
        <v>0</v>
      </c>
      <c r="G164" s="181">
        <f>'5. Cash Flow'!BC43</f>
        <v>0</v>
      </c>
      <c r="H164" s="181">
        <f>'5. Cash Flow'!BP43</f>
        <v>0</v>
      </c>
      <c r="I164" s="181">
        <f>'5. Cash Flow'!CC43</f>
        <v>0</v>
      </c>
      <c r="K164" s="181">
        <f>'5. Cash Flow'!DE43</f>
        <v>0</v>
      </c>
      <c r="L164" s="181">
        <f>'5. Cash Flow'!DR43</f>
        <v>0</v>
      </c>
      <c r="M164" s="181">
        <f>'5. Cash Flow'!EE43</f>
        <v>0</v>
      </c>
      <c r="N164" s="181">
        <f>'5. Cash Flow'!ER43</f>
        <v>0</v>
      </c>
      <c r="O164" s="181">
        <f>'5. Cash Flow'!FE43</f>
        <v>0</v>
      </c>
    </row>
    <row r="165" spans="1:15" ht="15" customHeight="1" x14ac:dyDescent="0.2">
      <c r="A165" s="119"/>
      <c r="B165" s="119"/>
      <c r="C165" s="119"/>
      <c r="D165" s="182"/>
      <c r="E165" s="182"/>
      <c r="F165" s="182"/>
      <c r="G165" s="182"/>
      <c r="H165" s="182"/>
      <c r="I165" s="182"/>
      <c r="K165" s="182"/>
      <c r="L165" s="182"/>
      <c r="M165" s="182"/>
      <c r="N165" s="182"/>
      <c r="O165" s="182"/>
    </row>
    <row r="166" spans="1:15" ht="15" customHeight="1" x14ac:dyDescent="0.2">
      <c r="B166" s="14" t="s">
        <v>112</v>
      </c>
      <c r="C166" s="14"/>
      <c r="D166" s="185">
        <f t="shared" ref="D166:I166" ca="1" si="28">+D144+D160+D164</f>
        <v>-494550</v>
      </c>
      <c r="E166" s="185">
        <f t="shared" ca="1" si="28"/>
        <v>-2607749.5</v>
      </c>
      <c r="F166" s="185">
        <f t="shared" ca="1" si="28"/>
        <v>-3387552.5199999996</v>
      </c>
      <c r="G166" s="185">
        <f t="shared" ca="1" si="28"/>
        <v>2593100.2083199993</v>
      </c>
      <c r="H166" s="185">
        <f t="shared" ca="1" si="28"/>
        <v>30180723.313878391</v>
      </c>
      <c r="I166" s="185">
        <f t="shared" ca="1" si="28"/>
        <v>116637644.0800004</v>
      </c>
      <c r="K166" s="185">
        <f ca="1">+K144+K160+K164</f>
        <v>-1504690</v>
      </c>
      <c r="L166" s="185">
        <f ca="1">+L144+L160+L164</f>
        <v>-3524529.2199999997</v>
      </c>
      <c r="M166" s="185">
        <f ca="1">+M144+M160+M164</f>
        <v>-2515462.2072000005</v>
      </c>
      <c r="N166" s="185">
        <f ca="1">+N144+N160+N164</f>
        <v>12644822.719247999</v>
      </c>
      <c r="O166" s="185">
        <f ca="1">+O144+O160+O164</f>
        <v>82611642.318479002</v>
      </c>
    </row>
    <row r="167" spans="1:15" ht="15" customHeight="1" x14ac:dyDescent="0.2">
      <c r="D167" s="180" t="str">
        <f t="shared" ref="D167:I167" si="29">+IF(D159&gt;0,D159/D127," ")</f>
        <v xml:space="preserve"> </v>
      </c>
      <c r="E167" s="180" t="str">
        <f t="shared" si="29"/>
        <v xml:space="preserve"> </v>
      </c>
      <c r="F167" s="180" t="str">
        <f t="shared" si="29"/>
        <v xml:space="preserve"> </v>
      </c>
      <c r="G167" s="180" t="str">
        <f t="shared" si="29"/>
        <v xml:space="preserve"> </v>
      </c>
      <c r="H167" s="180" t="str">
        <f t="shared" si="29"/>
        <v xml:space="preserve"> </v>
      </c>
      <c r="I167" s="180" t="str">
        <f t="shared" si="29"/>
        <v xml:space="preserve"> </v>
      </c>
      <c r="K167" s="180" t="str">
        <f>+IF(K159&gt;0,K159/K127," ")</f>
        <v xml:space="preserve"> </v>
      </c>
      <c r="L167" s="180" t="str">
        <f>+IF(L159&gt;0,L159/L127," ")</f>
        <v xml:space="preserve"> </v>
      </c>
      <c r="M167" s="180" t="str">
        <f>+IF(M159&gt;0,M159/M127," ")</f>
        <v xml:space="preserve"> </v>
      </c>
      <c r="N167" s="180" t="str">
        <f>+IF(N159&gt;0,N159/N127," ")</f>
        <v xml:space="preserve"> </v>
      </c>
      <c r="O167" s="180" t="str">
        <f>+IF(O159&gt;0,O159/O127," ")</f>
        <v xml:space="preserve"> </v>
      </c>
    </row>
    <row r="168" spans="1:15" ht="15" customHeight="1" x14ac:dyDescent="0.2">
      <c r="B168" s="14" t="s">
        <v>126</v>
      </c>
      <c r="C168" s="14"/>
      <c r="D168" s="185">
        <f ca="1">+D166</f>
        <v>-494550</v>
      </c>
      <c r="E168" s="185">
        <f ca="1">D168+E166</f>
        <v>-3102299.5</v>
      </c>
      <c r="F168" s="185">
        <f ca="1">E168+F166</f>
        <v>-6489852.0199999996</v>
      </c>
      <c r="G168" s="185">
        <f ca="1">F168+G166</f>
        <v>-3896751.8116800003</v>
      </c>
      <c r="H168" s="185">
        <f ca="1">G168+H166</f>
        <v>26283971.502198391</v>
      </c>
      <c r="I168" s="185">
        <f ca="1">H168+I166</f>
        <v>142921615.5821988</v>
      </c>
      <c r="K168" s="185">
        <f ca="1">+K166</f>
        <v>-1504690</v>
      </c>
      <c r="L168" s="185">
        <f ca="1">K168+L166</f>
        <v>-5029219.22</v>
      </c>
      <c r="M168" s="185">
        <f ca="1">L168+M166</f>
        <v>-7544681.4272000007</v>
      </c>
      <c r="N168" s="185">
        <f ca="1">M168+N166</f>
        <v>5100141.2920479979</v>
      </c>
      <c r="O168" s="185">
        <f ca="1">N168+O166</f>
        <v>87711783.610526994</v>
      </c>
    </row>
    <row r="169" spans="1:15" ht="15" customHeight="1" x14ac:dyDescent="0.2">
      <c r="D169" s="180" t="str">
        <f>+IF(D165&gt;0,D165/D130," ")</f>
        <v xml:space="preserve"> </v>
      </c>
      <c r="E169" s="180" t="str">
        <f>+IF(E165&gt;0,E165/E130," ")</f>
        <v xml:space="preserve"> </v>
      </c>
      <c r="F169" s="180" t="str">
        <f>+IF(F165&gt;0,F165/F130," ")</f>
        <v xml:space="preserve"> </v>
      </c>
      <c r="G169" s="180" t="str">
        <f>+IF(G165&gt;0,G165/G130," ")</f>
        <v xml:space="preserve"> </v>
      </c>
      <c r="H169" s="180"/>
      <c r="I169" s="180"/>
      <c r="K169" s="180" t="str">
        <f>+IF(K165&gt;0,K165/K130," ")</f>
        <v xml:space="preserve"> </v>
      </c>
      <c r="L169" s="180" t="str">
        <f>+IF(L165&gt;0,L165/L130," ")</f>
        <v xml:space="preserve"> </v>
      </c>
      <c r="M169" s="180" t="str">
        <f>+IF(M165&gt;0,M165/M130," ")</f>
        <v xml:space="preserve"> </v>
      </c>
      <c r="N169" s="180" t="str">
        <f>+IF(N165&gt;0,N165/N130," ")</f>
        <v xml:space="preserve"> </v>
      </c>
      <c r="O169" s="180"/>
    </row>
    <row r="170" spans="1:15" ht="15" customHeight="1" x14ac:dyDescent="0.2">
      <c r="C170" s="13" t="s">
        <v>25</v>
      </c>
      <c r="D170" s="181">
        <f ca="1">+IF(D168&lt;0,MIN(-D168,'Données de base'!$C$330),0)</f>
        <v>0</v>
      </c>
      <c r="E170" s="181">
        <f ca="1">+IF(E168&lt;0,MIN(-E168,'Données de base'!$C$330),0)</f>
        <v>0</v>
      </c>
      <c r="F170" s="181">
        <f ca="1">+IF(F168&lt;0,MIN(-F168,'Données de base'!$C$330),0)</f>
        <v>0</v>
      </c>
      <c r="G170" s="181">
        <f ca="1">+IF(G168&lt;0,MIN(-G168,'Données de base'!$C$330),0)</f>
        <v>0</v>
      </c>
      <c r="H170" s="181">
        <f ca="1">+IF(H168&lt;0,MIN(-H168,'Données de base'!$C$330),0)</f>
        <v>0</v>
      </c>
      <c r="I170" s="181">
        <f ca="1">+IF(I168&lt;0,MIN(-I168,'Données de base'!$C$330),0)</f>
        <v>0</v>
      </c>
      <c r="K170" s="181">
        <f ca="1">+IF(K168&lt;0,MIN(-K168,'Données de base'!$C$330),0)</f>
        <v>0</v>
      </c>
      <c r="L170" s="181">
        <f ca="1">+IF(L168&lt;0,MIN(-L168,'Données de base'!$C$330),0)</f>
        <v>0</v>
      </c>
      <c r="M170" s="181">
        <f ca="1">+IF(M168&lt;0,MIN(-M168,'Données de base'!$C$330),0)</f>
        <v>0</v>
      </c>
      <c r="N170" s="181">
        <f ca="1">+IF(N168&lt;0,MIN(-N168,'Données de base'!$C$330),0)</f>
        <v>0</v>
      </c>
      <c r="O170" s="181">
        <f ca="1">+IF(O168&lt;0,MIN(-O168,'Données de base'!$C$330),0)</f>
        <v>0</v>
      </c>
    </row>
    <row r="171" spans="1:15" ht="15" customHeight="1" x14ac:dyDescent="0.2">
      <c r="A171" s="119"/>
      <c r="B171" s="119"/>
      <c r="C171" s="13" t="s">
        <v>26</v>
      </c>
      <c r="D171" s="181">
        <f t="shared" ref="D171:I171" ca="1" si="30">+D168-D170</f>
        <v>-494550</v>
      </c>
      <c r="E171" s="181">
        <f t="shared" ca="1" si="30"/>
        <v>-3102299.5</v>
      </c>
      <c r="F171" s="181">
        <f t="shared" ca="1" si="30"/>
        <v>-6489852.0199999996</v>
      </c>
      <c r="G171" s="181">
        <f t="shared" ca="1" si="30"/>
        <v>-3896751.8116800003</v>
      </c>
      <c r="H171" s="181">
        <f t="shared" ca="1" si="30"/>
        <v>26283971.502198391</v>
      </c>
      <c r="I171" s="181">
        <f t="shared" ca="1" si="30"/>
        <v>142921615.5821988</v>
      </c>
      <c r="K171" s="181">
        <f ca="1">+K168-K170</f>
        <v>-1504690</v>
      </c>
      <c r="L171" s="181">
        <f ca="1">+L168-L170</f>
        <v>-5029219.22</v>
      </c>
      <c r="M171" s="181">
        <f ca="1">+M168-M170</f>
        <v>-7544681.4272000007</v>
      </c>
      <c r="N171" s="181">
        <f ca="1">+N168-N170</f>
        <v>5100141.2920479979</v>
      </c>
      <c r="O171" s="181">
        <f ca="1">+O168-O170</f>
        <v>87711783.610526994</v>
      </c>
    </row>
    <row r="173" spans="1:15" ht="15" customHeight="1" x14ac:dyDescent="0.2">
      <c r="H173" s="632"/>
    </row>
  </sheetData>
  <mergeCells count="5">
    <mergeCell ref="B5:O5"/>
    <mergeCell ref="B45:O45"/>
    <mergeCell ref="B2:O2"/>
    <mergeCell ref="B126:O126"/>
    <mergeCell ref="B101:O101"/>
  </mergeCells>
  <phoneticPr fontId="3" type="noConversion"/>
  <printOptions horizontalCentered="1"/>
  <pageMargins left="0.78740157480314965" right="0.78740157480314965" top="0.23622047244094491" bottom="0.23622047244094491" header="0" footer="0"/>
  <pageSetup scale="36" fitToWidth="3" fitToHeight="3" orientation="landscape" r:id="rId1"/>
  <headerFooter alignWithMargins="0">
    <oddHeader>&amp;L&amp;A</oddHeader>
    <oddFooter>&amp;C&amp;F&amp;R&amp;P</oddFooter>
  </headerFooter>
  <rowBreaks count="1" manualBreakCount="1">
    <brk id="98" min="1" max="14"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tabColor rgb="FF002060"/>
  </sheetPr>
  <dimension ref="B2:FE48"/>
  <sheetViews>
    <sheetView showGridLines="0" view="pageBreakPreview" zoomScale="70" zoomScaleNormal="100" zoomScaleSheetLayoutView="70" workbookViewId="0">
      <selection activeCell="CD2" sqref="CD2"/>
    </sheetView>
  </sheetViews>
  <sheetFormatPr baseColWidth="10" defaultColWidth="9.140625" defaultRowHeight="15" customHeight="1" outlineLevelCol="2" x14ac:dyDescent="0.2"/>
  <cols>
    <col min="1" max="2" width="2.7109375" style="13" customWidth="1"/>
    <col min="3" max="3" width="50.7109375" style="13" customWidth="1"/>
    <col min="4" max="15" width="10.28515625" style="13" customWidth="1" outlineLevel="1"/>
    <col min="16" max="16" width="10.28515625" style="69" customWidth="1" outlineLevel="1"/>
    <col min="17" max="17" width="13.140625" style="13" customWidth="1" outlineLevel="2"/>
    <col min="18" max="28" width="10.28515625" style="13" customWidth="1" outlineLevel="2"/>
    <col min="29" max="29" width="10.28515625" style="69" customWidth="1" outlineLevel="1"/>
    <col min="30" max="41" width="10.28515625" style="13" customWidth="1" outlineLevel="2"/>
    <col min="42" max="42" width="10.28515625" style="69" customWidth="1" outlineLevel="1"/>
    <col min="43" max="54" width="10.28515625" style="13" customWidth="1" outlineLevel="2"/>
    <col min="55" max="55" width="10.28515625" style="69" customWidth="1" outlineLevel="1"/>
    <col min="56" max="67" width="10.28515625" style="13" customWidth="1" outlineLevel="2"/>
    <col min="68" max="68" width="10.28515625" style="69" customWidth="1" outlineLevel="1"/>
    <col min="69" max="80" width="10.28515625" style="13" customWidth="1" outlineLevel="2"/>
    <col min="81" max="81" width="10.28515625" style="69" customWidth="1" outlineLevel="1"/>
    <col min="82" max="82" width="9.140625" style="13"/>
    <col min="83" max="108" width="9.140625" style="13" customWidth="1" outlineLevel="1"/>
    <col min="109" max="109" width="9.140625" style="13"/>
    <col min="110" max="121" width="9.140625" style="13" customWidth="1" outlineLevel="1"/>
    <col min="122" max="122" width="9.140625" style="13"/>
    <col min="123" max="134" width="9.140625" style="13" customWidth="1" outlineLevel="1"/>
    <col min="135" max="135" width="9.140625" style="13"/>
    <col min="136" max="147" width="9.140625" style="13" customWidth="1" outlineLevel="1"/>
    <col min="148" max="148" width="10.5703125" style="13" customWidth="1"/>
    <col min="149" max="160" width="9.140625" style="13" customWidth="1" outlineLevel="1"/>
    <col min="161" max="161" width="11.140625" style="13" customWidth="1"/>
    <col min="162" max="16384" width="9.140625" style="13"/>
  </cols>
  <sheetData>
    <row r="2" spans="2:161" ht="30" customHeight="1" x14ac:dyDescent="0.2">
      <c r="B2" s="845" t="s">
        <v>439</v>
      </c>
      <c r="C2" s="845"/>
      <c r="D2" s="845"/>
      <c r="E2" s="845"/>
      <c r="F2" s="845"/>
      <c r="G2" s="845"/>
      <c r="H2" s="845"/>
      <c r="I2" s="845"/>
      <c r="J2" s="845"/>
      <c r="K2" s="845"/>
      <c r="L2" s="845"/>
      <c r="M2" s="845"/>
      <c r="N2" s="845"/>
      <c r="O2" s="845"/>
      <c r="P2" s="845"/>
      <c r="Q2" s="297"/>
      <c r="R2" s="297"/>
      <c r="S2" s="297"/>
      <c r="T2" s="297"/>
      <c r="U2" s="297"/>
      <c r="V2" s="297"/>
      <c r="W2" s="297"/>
      <c r="X2" s="297"/>
      <c r="Y2" s="297"/>
      <c r="Z2" s="297"/>
      <c r="AA2" s="297"/>
      <c r="AB2" s="297"/>
      <c r="AC2" s="680" t="s">
        <v>439</v>
      </c>
      <c r="AD2" s="297"/>
      <c r="AE2" s="297"/>
      <c r="AF2" s="297"/>
      <c r="AG2" s="297"/>
      <c r="AH2" s="297"/>
      <c r="AI2" s="297"/>
      <c r="AJ2" s="297"/>
      <c r="AK2" s="297"/>
      <c r="AL2" s="297"/>
      <c r="AM2" s="297"/>
      <c r="AN2" s="297"/>
      <c r="AO2" s="297"/>
      <c r="AP2" s="297"/>
      <c r="AQ2" s="297"/>
      <c r="AR2" s="297"/>
      <c r="AS2" s="297"/>
      <c r="AT2" s="297"/>
      <c r="AU2" s="297"/>
      <c r="AV2" s="297"/>
      <c r="AW2" s="297"/>
      <c r="AX2" s="297"/>
      <c r="AY2" s="297"/>
      <c r="AZ2" s="297"/>
      <c r="BA2" s="297"/>
      <c r="BB2" s="297"/>
      <c r="BC2" s="680" t="s">
        <v>439</v>
      </c>
      <c r="BD2" s="297"/>
      <c r="BE2" s="297"/>
      <c r="BF2" s="297"/>
      <c r="BG2" s="297"/>
      <c r="BH2" s="297"/>
      <c r="BI2" s="297"/>
      <c r="BJ2" s="297"/>
      <c r="BK2" s="297"/>
      <c r="BL2" s="297"/>
      <c r="BM2" s="297"/>
      <c r="BN2" s="297"/>
      <c r="BO2" s="297"/>
      <c r="BP2" s="297"/>
      <c r="BQ2" s="297"/>
      <c r="BR2" s="297"/>
      <c r="BS2" s="297"/>
      <c r="BT2" s="297"/>
      <c r="BU2" s="297"/>
      <c r="BV2" s="297"/>
      <c r="BW2" s="680" t="s">
        <v>439</v>
      </c>
      <c r="BX2" s="297"/>
      <c r="BY2" s="297"/>
      <c r="BZ2" s="297"/>
      <c r="CA2" s="297"/>
      <c r="CB2" s="297"/>
      <c r="CC2" s="297"/>
      <c r="CD2" s="682"/>
      <c r="CE2" s="682"/>
      <c r="CF2" s="682"/>
      <c r="CG2" s="682"/>
      <c r="CH2" s="682"/>
      <c r="CI2" s="682"/>
      <c r="CJ2" s="682"/>
      <c r="CK2" s="682"/>
      <c r="CL2" s="682"/>
      <c r="CM2" s="682"/>
      <c r="CN2" s="682"/>
      <c r="CO2" s="682"/>
      <c r="CP2" s="682"/>
      <c r="CQ2" s="682"/>
      <c r="CR2" s="680" t="s">
        <v>439</v>
      </c>
      <c r="CS2" s="682"/>
      <c r="CT2" s="682"/>
      <c r="CU2" s="682"/>
      <c r="CV2" s="682"/>
      <c r="CW2" s="682"/>
      <c r="CX2" s="682"/>
      <c r="CY2" s="682"/>
      <c r="CZ2" s="682"/>
      <c r="DA2" s="682"/>
      <c r="DB2" s="682"/>
      <c r="DC2" s="682"/>
      <c r="DD2" s="682"/>
      <c r="DE2" s="682"/>
      <c r="DF2" s="682"/>
      <c r="DG2" s="682"/>
      <c r="DH2" s="682"/>
      <c r="DI2" s="682"/>
      <c r="DJ2" s="682"/>
      <c r="DK2" s="682"/>
      <c r="DL2" s="682"/>
      <c r="DM2" s="682"/>
      <c r="DN2" s="682"/>
      <c r="DO2" s="682"/>
      <c r="DP2" s="682"/>
      <c r="DQ2" s="682"/>
      <c r="DR2" s="680" t="s">
        <v>439</v>
      </c>
      <c r="DS2" s="682"/>
      <c r="DT2" s="682"/>
      <c r="DU2" s="682"/>
      <c r="DV2" s="682"/>
      <c r="DW2" s="682"/>
      <c r="DX2" s="682"/>
      <c r="DY2" s="682"/>
      <c r="DZ2" s="682"/>
      <c r="EA2" s="682"/>
      <c r="EB2" s="682"/>
      <c r="EC2" s="682"/>
      <c r="ED2" s="682"/>
      <c r="EE2" s="682"/>
      <c r="EF2" s="682"/>
      <c r="EG2" s="682"/>
      <c r="EH2" s="682"/>
      <c r="EI2" s="682"/>
      <c r="EJ2" s="682"/>
      <c r="EK2" s="682"/>
      <c r="EL2" s="682"/>
      <c r="EM2" s="682"/>
      <c r="EN2" s="682"/>
      <c r="EO2" s="682"/>
      <c r="EP2" s="682"/>
      <c r="EQ2" s="682"/>
      <c r="ER2" s="680" t="s">
        <v>439</v>
      </c>
      <c r="ES2" s="682"/>
      <c r="ET2" s="682"/>
      <c r="EU2" s="682"/>
      <c r="EV2" s="682"/>
      <c r="EW2" s="682"/>
      <c r="EX2" s="682"/>
      <c r="EY2" s="682"/>
      <c r="EZ2" s="682"/>
      <c r="FA2" s="682"/>
      <c r="FB2" s="682"/>
      <c r="FC2" s="682"/>
      <c r="FD2" s="682"/>
      <c r="FE2" s="682"/>
    </row>
    <row r="5" spans="2:161" ht="15" customHeight="1" x14ac:dyDescent="0.2">
      <c r="D5" s="838" t="str">
        <f>+CONCATENATE('Données de base'!C12," - ",+'Données de base'!C13)</f>
        <v>Année 1 - 2017</v>
      </c>
      <c r="E5" s="839"/>
      <c r="F5" s="839"/>
      <c r="G5" s="839"/>
      <c r="H5" s="839"/>
      <c r="I5" s="839"/>
      <c r="J5" s="839"/>
      <c r="K5" s="839"/>
      <c r="L5" s="839"/>
      <c r="M5" s="839"/>
      <c r="N5" s="839"/>
      <c r="O5" s="839"/>
      <c r="P5" s="835" t="str">
        <f>'Données de base'!O19</f>
        <v>TOTAL 2017</v>
      </c>
      <c r="Q5" s="838" t="str">
        <f>+CONCATENATE('Données de base'!E12," - ",+'Données de base'!E13)</f>
        <v>Année 2 - 2018</v>
      </c>
      <c r="R5" s="839"/>
      <c r="S5" s="839"/>
      <c r="T5" s="839"/>
      <c r="U5" s="839"/>
      <c r="V5" s="839"/>
      <c r="W5" s="839"/>
      <c r="X5" s="839"/>
      <c r="Y5" s="839"/>
      <c r="Z5" s="839"/>
      <c r="AA5" s="839"/>
      <c r="AB5" s="839"/>
      <c r="AC5" s="835" t="str">
        <f>'Données de base'!AB19</f>
        <v>TOTAL 2018</v>
      </c>
      <c r="AD5" s="838" t="str">
        <f>+CONCATENATE('Données de base'!G12," - ",+'Données de base'!G13)</f>
        <v>Année 3 - 2019</v>
      </c>
      <c r="AE5" s="839"/>
      <c r="AF5" s="839"/>
      <c r="AG5" s="839"/>
      <c r="AH5" s="839"/>
      <c r="AI5" s="839"/>
      <c r="AJ5" s="839"/>
      <c r="AK5" s="839"/>
      <c r="AL5" s="839"/>
      <c r="AM5" s="839"/>
      <c r="AN5" s="839"/>
      <c r="AO5" s="839"/>
      <c r="AP5" s="835" t="str">
        <f>'Données de base'!AO19</f>
        <v>TOTAL 2019</v>
      </c>
      <c r="AQ5" s="838" t="str">
        <f>+CONCATENATE('Données de base'!I12," - ",+'Données de base'!I13)</f>
        <v>Année 4 - 2020</v>
      </c>
      <c r="AR5" s="839"/>
      <c r="AS5" s="839"/>
      <c r="AT5" s="839"/>
      <c r="AU5" s="839"/>
      <c r="AV5" s="839"/>
      <c r="AW5" s="839"/>
      <c r="AX5" s="839"/>
      <c r="AY5" s="839"/>
      <c r="AZ5" s="839"/>
      <c r="BA5" s="839"/>
      <c r="BB5" s="839"/>
      <c r="BC5" s="835" t="str">
        <f>'Données de base'!BB19</f>
        <v>TOTAL 2020</v>
      </c>
      <c r="BD5" s="838" t="str">
        <f>+CONCATENATE('Données de base'!K12," - ",+'Données de base'!K13)</f>
        <v>Année 5 - 2021</v>
      </c>
      <c r="BE5" s="839"/>
      <c r="BF5" s="839"/>
      <c r="BG5" s="839"/>
      <c r="BH5" s="839"/>
      <c r="BI5" s="839"/>
      <c r="BJ5" s="839"/>
      <c r="BK5" s="839"/>
      <c r="BL5" s="839"/>
      <c r="BM5" s="839"/>
      <c r="BN5" s="839"/>
      <c r="BO5" s="839"/>
      <c r="BP5" s="835" t="str">
        <f>'Données de base'!BO19</f>
        <v>TOTAL 2021</v>
      </c>
      <c r="BQ5" s="838" t="str">
        <f>+CONCATENATE('Données de base'!M12," - ",+'Données de base'!M13)</f>
        <v>Année 6 - 2022</v>
      </c>
      <c r="BR5" s="839"/>
      <c r="BS5" s="839"/>
      <c r="BT5" s="839"/>
      <c r="BU5" s="839"/>
      <c r="BV5" s="839"/>
      <c r="BW5" s="839"/>
      <c r="BX5" s="839"/>
      <c r="BY5" s="839"/>
      <c r="BZ5" s="839"/>
      <c r="CA5" s="839"/>
      <c r="CB5" s="839"/>
      <c r="CC5" s="835" t="str">
        <f>'Données de base'!CB19</f>
        <v>TOTAL 2022</v>
      </c>
      <c r="CE5" s="832" t="str">
        <f>"Exercice fiscal 1 - démarrage le "&amp;'Données de base'!$C$17</f>
        <v>Exercice fiscal 1 - démarrage le 7/2017</v>
      </c>
      <c r="CF5" s="833"/>
      <c r="CG5" s="833"/>
      <c r="CH5" s="833"/>
      <c r="CI5" s="833"/>
      <c r="CJ5" s="833"/>
      <c r="CK5" s="833"/>
      <c r="CL5" s="833"/>
      <c r="CM5" s="833"/>
      <c r="CN5" s="833"/>
      <c r="CO5" s="833"/>
      <c r="CP5" s="833"/>
      <c r="CQ5" s="833"/>
      <c r="CR5" s="833"/>
      <c r="CS5" s="833"/>
      <c r="CT5" s="833"/>
      <c r="CU5" s="833"/>
      <c r="CV5" s="833"/>
      <c r="CW5" s="833"/>
      <c r="CX5" s="833"/>
      <c r="CY5" s="833"/>
      <c r="CZ5" s="833"/>
      <c r="DA5" s="833"/>
      <c r="DB5" s="834"/>
      <c r="DC5" s="841" t="str">
        <f>"Solde 1 - Démarrage à "&amp;CP7</f>
        <v xml:space="preserve">Solde 1 - Démarrage à </v>
      </c>
      <c r="DD5" s="841" t="str">
        <f>"Solde 2 - ("&amp;CQ7&amp;" - "&amp;DB7&amp;")"</f>
        <v>Solde 2 - (7/2017 - 6/2018)</v>
      </c>
      <c r="DE5" s="830" t="s">
        <v>782</v>
      </c>
      <c r="DF5" s="832" t="str">
        <f>"Exercice fiscal 2 - démarrage le "&amp;'Données de base'!$E$17</f>
        <v>Exercice fiscal 2 - démarrage le 7/2018</v>
      </c>
      <c r="DG5" s="833"/>
      <c r="DH5" s="833"/>
      <c r="DI5" s="833"/>
      <c r="DJ5" s="833"/>
      <c r="DK5" s="833"/>
      <c r="DL5" s="833"/>
      <c r="DM5" s="833"/>
      <c r="DN5" s="833"/>
      <c r="DO5" s="833"/>
      <c r="DP5" s="833"/>
      <c r="DQ5" s="833"/>
      <c r="DR5" s="830" t="s">
        <v>783</v>
      </c>
      <c r="DS5" s="832" t="str">
        <f>"Exercice fiscal 3- démarrage le "&amp;'Données de base'!$G$17</f>
        <v>Exercice fiscal 3- démarrage le 7/2019</v>
      </c>
      <c r="DT5" s="833"/>
      <c r="DU5" s="833"/>
      <c r="DV5" s="833"/>
      <c r="DW5" s="833"/>
      <c r="DX5" s="833"/>
      <c r="DY5" s="833"/>
      <c r="DZ5" s="833"/>
      <c r="EA5" s="833"/>
      <c r="EB5" s="833"/>
      <c r="EC5" s="833"/>
      <c r="ED5" s="833"/>
      <c r="EE5" s="830" t="s">
        <v>784</v>
      </c>
      <c r="EF5" s="832" t="str">
        <f>"Exercice fiscal 4 - démarrage le "&amp;'Données de base'!$I$17</f>
        <v>Exercice fiscal 4 - démarrage le 7/2020</v>
      </c>
      <c r="EG5" s="833"/>
      <c r="EH5" s="833"/>
      <c r="EI5" s="833"/>
      <c r="EJ5" s="833"/>
      <c r="EK5" s="833"/>
      <c r="EL5" s="833"/>
      <c r="EM5" s="833"/>
      <c r="EN5" s="833"/>
      <c r="EO5" s="833"/>
      <c r="EP5" s="833"/>
      <c r="EQ5" s="833"/>
      <c r="ER5" s="830" t="s">
        <v>785</v>
      </c>
      <c r="ES5" s="832" t="str">
        <f>"Exercice fiscal 5 - démarrage le "&amp;'Données de base'!$K$17</f>
        <v>Exercice fiscal 5 - démarrage le 7/2021</v>
      </c>
      <c r="ET5" s="833"/>
      <c r="EU5" s="833"/>
      <c r="EV5" s="833"/>
      <c r="EW5" s="833"/>
      <c r="EX5" s="833"/>
      <c r="EY5" s="833"/>
      <c r="EZ5" s="833"/>
      <c r="FA5" s="833"/>
      <c r="FB5" s="833"/>
      <c r="FC5" s="833"/>
      <c r="FD5" s="834"/>
      <c r="FE5" s="830" t="s">
        <v>786</v>
      </c>
    </row>
    <row r="6" spans="2:161" ht="15" customHeight="1" x14ac:dyDescent="0.2">
      <c r="D6" s="66"/>
      <c r="E6" s="66"/>
      <c r="F6" s="66"/>
      <c r="G6" s="66"/>
      <c r="H6" s="66"/>
      <c r="I6" s="66"/>
      <c r="J6" s="66"/>
      <c r="K6" s="66"/>
      <c r="L6" s="66"/>
      <c r="M6" s="66"/>
      <c r="N6" s="66"/>
      <c r="O6" s="66"/>
      <c r="P6" s="836"/>
      <c r="AC6" s="836"/>
      <c r="AP6" s="836"/>
      <c r="BC6" s="836"/>
      <c r="BP6" s="836"/>
      <c r="CC6" s="836"/>
      <c r="CE6" s="66"/>
      <c r="CF6" s="66"/>
      <c r="CG6" s="66"/>
      <c r="CH6" s="66"/>
      <c r="CI6" s="66"/>
      <c r="CJ6" s="66"/>
      <c r="CK6" s="66"/>
      <c r="CL6" s="66"/>
      <c r="CM6" s="66"/>
      <c r="CN6" s="66"/>
      <c r="CO6" s="66"/>
      <c r="CP6" s="66"/>
      <c r="DC6" s="841"/>
      <c r="DD6" s="841"/>
      <c r="DE6" s="830"/>
      <c r="DR6" s="830"/>
      <c r="EE6" s="830"/>
      <c r="ER6" s="830"/>
      <c r="FE6" s="830"/>
    </row>
    <row r="7" spans="2:161" ht="15" customHeight="1" x14ac:dyDescent="0.2">
      <c r="D7" s="187" t="str">
        <f>'Données de base'!C20</f>
        <v>1/2017</v>
      </c>
      <c r="E7" s="187" t="str">
        <f>'Données de base'!D20</f>
        <v>2/2017</v>
      </c>
      <c r="F7" s="187" t="str">
        <f>'Données de base'!E20</f>
        <v>3/2017</v>
      </c>
      <c r="G7" s="187" t="str">
        <f>'Données de base'!F20</f>
        <v>4/2017</v>
      </c>
      <c r="H7" s="187" t="str">
        <f>'Données de base'!G20</f>
        <v>5/2017</v>
      </c>
      <c r="I7" s="187" t="str">
        <f>'Données de base'!H20</f>
        <v>6/2017</v>
      </c>
      <c r="J7" s="187" t="str">
        <f>'Données de base'!I20</f>
        <v>7/2017</v>
      </c>
      <c r="K7" s="187" t="str">
        <f>'Données de base'!J20</f>
        <v>8/2017</v>
      </c>
      <c r="L7" s="187" t="str">
        <f>'Données de base'!K20</f>
        <v>9/2017</v>
      </c>
      <c r="M7" s="187" t="str">
        <f>'Données de base'!L20</f>
        <v>10/2017</v>
      </c>
      <c r="N7" s="187" t="str">
        <f>'Données de base'!M20</f>
        <v>11/2017</v>
      </c>
      <c r="O7" s="187" t="str">
        <f>'Données de base'!N20</f>
        <v>12/2017</v>
      </c>
      <c r="P7" s="837"/>
      <c r="Q7" s="187" t="str">
        <f>'Données de base'!P20</f>
        <v>1/2018</v>
      </c>
      <c r="R7" s="187" t="str">
        <f>'Données de base'!Q20</f>
        <v>2/2018</v>
      </c>
      <c r="S7" s="187" t="str">
        <f>'Données de base'!R20</f>
        <v>3/2018</v>
      </c>
      <c r="T7" s="187" t="str">
        <f>'Données de base'!S20</f>
        <v>4/2018</v>
      </c>
      <c r="U7" s="187" t="str">
        <f>'Données de base'!T20</f>
        <v>5/2018</v>
      </c>
      <c r="V7" s="187" t="str">
        <f>'Données de base'!U20</f>
        <v>6/2018</v>
      </c>
      <c r="W7" s="187" t="str">
        <f>'Données de base'!V20</f>
        <v>7/2018</v>
      </c>
      <c r="X7" s="187" t="str">
        <f>'Données de base'!W20</f>
        <v>8/2018</v>
      </c>
      <c r="Y7" s="187" t="str">
        <f>'Données de base'!X20</f>
        <v>9/2018</v>
      </c>
      <c r="Z7" s="187" t="str">
        <f>'Données de base'!Y20</f>
        <v>10/2018</v>
      </c>
      <c r="AA7" s="187" t="str">
        <f>'Données de base'!Z20</f>
        <v>11/2018</v>
      </c>
      <c r="AB7" s="187" t="str">
        <f>'Données de base'!AA20</f>
        <v>12/2018</v>
      </c>
      <c r="AC7" s="837"/>
      <c r="AD7" s="187" t="str">
        <f>'Données de base'!AC20</f>
        <v>1/2019</v>
      </c>
      <c r="AE7" s="187" t="str">
        <f>'Données de base'!AD20</f>
        <v>2/2019</v>
      </c>
      <c r="AF7" s="187" t="str">
        <f>'Données de base'!AE20</f>
        <v>3/2019</v>
      </c>
      <c r="AG7" s="187" t="str">
        <f>'Données de base'!AF20</f>
        <v>4/2019</v>
      </c>
      <c r="AH7" s="187" t="str">
        <f>'Données de base'!AG20</f>
        <v>5/2019</v>
      </c>
      <c r="AI7" s="187" t="str">
        <f>'Données de base'!AH20</f>
        <v>6/2019</v>
      </c>
      <c r="AJ7" s="187" t="str">
        <f>'Données de base'!AI20</f>
        <v>7/2019</v>
      </c>
      <c r="AK7" s="187" t="str">
        <f>'Données de base'!AJ20</f>
        <v>8/2019</v>
      </c>
      <c r="AL7" s="187" t="str">
        <f>'Données de base'!AK20</f>
        <v>9/2019</v>
      </c>
      <c r="AM7" s="187" t="str">
        <f>'Données de base'!AL20</f>
        <v>10/2019</v>
      </c>
      <c r="AN7" s="187" t="str">
        <f>'Données de base'!AM20</f>
        <v>11/2019</v>
      </c>
      <c r="AO7" s="187" t="str">
        <f>'Données de base'!AN20</f>
        <v>12/2019</v>
      </c>
      <c r="AP7" s="837"/>
      <c r="AQ7" s="187" t="str">
        <f>'Données de base'!AP20</f>
        <v>1/2020</v>
      </c>
      <c r="AR7" s="187" t="str">
        <f>'Données de base'!AQ20</f>
        <v>2/2020</v>
      </c>
      <c r="AS7" s="187" t="str">
        <f>'Données de base'!AR20</f>
        <v>3/2020</v>
      </c>
      <c r="AT7" s="187" t="str">
        <f>'Données de base'!AS20</f>
        <v>4/2020</v>
      </c>
      <c r="AU7" s="187" t="str">
        <f>'Données de base'!AT20</f>
        <v>5/2020</v>
      </c>
      <c r="AV7" s="187" t="str">
        <f>'Données de base'!AU20</f>
        <v>6/2020</v>
      </c>
      <c r="AW7" s="187" t="str">
        <f>'Données de base'!AV20</f>
        <v>7/2020</v>
      </c>
      <c r="AX7" s="187" t="str">
        <f>'Données de base'!AW20</f>
        <v>8/2020</v>
      </c>
      <c r="AY7" s="187" t="str">
        <f>'Données de base'!AX20</f>
        <v>9/2020</v>
      </c>
      <c r="AZ7" s="187" t="str">
        <f>'Données de base'!AY20</f>
        <v>10/2020</v>
      </c>
      <c r="BA7" s="187" t="str">
        <f>'Données de base'!AZ20</f>
        <v>11/2020</v>
      </c>
      <c r="BB7" s="187" t="str">
        <f>'Données de base'!BA20</f>
        <v>12/2020</v>
      </c>
      <c r="BC7" s="837"/>
      <c r="BD7" s="187" t="str">
        <f>'Données de base'!BC20</f>
        <v>1/2021</v>
      </c>
      <c r="BE7" s="187" t="str">
        <f>'Données de base'!BD20</f>
        <v>2/2021</v>
      </c>
      <c r="BF7" s="187" t="str">
        <f>'Données de base'!BE20</f>
        <v>3/2021</v>
      </c>
      <c r="BG7" s="187" t="str">
        <f>'Données de base'!BF20</f>
        <v>4/2021</v>
      </c>
      <c r="BH7" s="187" t="str">
        <f>'Données de base'!BG20</f>
        <v>5/2021</v>
      </c>
      <c r="BI7" s="187" t="str">
        <f>'Données de base'!BH20</f>
        <v>6/2021</v>
      </c>
      <c r="BJ7" s="187" t="str">
        <f>'Données de base'!BI20</f>
        <v>7/2021</v>
      </c>
      <c r="BK7" s="187" t="str">
        <f>'Données de base'!BJ20</f>
        <v>8/2021</v>
      </c>
      <c r="BL7" s="187" t="str">
        <f>'Données de base'!BK20</f>
        <v>9/2021</v>
      </c>
      <c r="BM7" s="187" t="str">
        <f>'Données de base'!BL20</f>
        <v>10/2021</v>
      </c>
      <c r="BN7" s="187" t="str">
        <f>'Données de base'!BM20</f>
        <v>11/2021</v>
      </c>
      <c r="BO7" s="187" t="str">
        <f>'Données de base'!BN20</f>
        <v>12/2021</v>
      </c>
      <c r="BP7" s="837"/>
      <c r="BQ7" s="187" t="str">
        <f>'Données de base'!BP20</f>
        <v>1/2022</v>
      </c>
      <c r="BR7" s="187" t="str">
        <f>'Données de base'!BQ20</f>
        <v>2/2022</v>
      </c>
      <c r="BS7" s="187" t="str">
        <f>'Données de base'!BR20</f>
        <v>3/2022</v>
      </c>
      <c r="BT7" s="187" t="str">
        <f>'Données de base'!BS20</f>
        <v>4/2022</v>
      </c>
      <c r="BU7" s="187" t="str">
        <f>'Données de base'!BT20</f>
        <v>5/2022</v>
      </c>
      <c r="BV7" s="187" t="str">
        <f>'Données de base'!BU20</f>
        <v>6/2022</v>
      </c>
      <c r="BW7" s="187" t="str">
        <f>'Données de base'!BV20</f>
        <v>7/2022</v>
      </c>
      <c r="BX7" s="187" t="str">
        <f>'Données de base'!BW20</f>
        <v>8/2022</v>
      </c>
      <c r="BY7" s="187" t="str">
        <f>'Données de base'!BX20</f>
        <v>9/2022</v>
      </c>
      <c r="BZ7" s="187" t="str">
        <f>'Données de base'!BY20</f>
        <v>10/2022</v>
      </c>
      <c r="CA7" s="187" t="str">
        <f>'Données de base'!BZ20</f>
        <v>11/2022</v>
      </c>
      <c r="CB7" s="187" t="str">
        <f>'Données de base'!CA20</f>
        <v>12/2022</v>
      </c>
      <c r="CC7" s="837"/>
      <c r="CE7" s="555" t="str">
        <f>'Données de base'!$C$25</f>
        <v/>
      </c>
      <c r="CF7" s="555" t="str">
        <f>'Données de base'!$D$25</f>
        <v/>
      </c>
      <c r="CG7" s="555" t="str">
        <f>'Données de base'!$E$25</f>
        <v/>
      </c>
      <c r="CH7" s="555" t="str">
        <f>'Données de base'!$F$25</f>
        <v/>
      </c>
      <c r="CI7" s="555" t="str">
        <f>'Données de base'!$G$25</f>
        <v/>
      </c>
      <c r="CJ7" s="555" t="str">
        <f>'Données de base'!$H$25</f>
        <v/>
      </c>
      <c r="CK7" s="555" t="str">
        <f>'Données de base'!$I$25</f>
        <v/>
      </c>
      <c r="CL7" s="555" t="str">
        <f>'Données de base'!$J$25</f>
        <v/>
      </c>
      <c r="CM7" s="555" t="str">
        <f>'Données de base'!$K$25</f>
        <v/>
      </c>
      <c r="CN7" s="555" t="str">
        <f>'Données de base'!$L$25</f>
        <v/>
      </c>
      <c r="CO7" s="555" t="str">
        <f>'Données de base'!$M$25</f>
        <v/>
      </c>
      <c r="CP7" s="555" t="str">
        <f>'Données de base'!$N$25</f>
        <v/>
      </c>
      <c r="CQ7" s="555" t="str">
        <f>'Données de base'!$O$25</f>
        <v>7/2017</v>
      </c>
      <c r="CR7" s="555" t="str">
        <f>'Données de base'!$P$25</f>
        <v>8/2017</v>
      </c>
      <c r="CS7" s="555" t="str">
        <f>'Données de base'!$Q$25</f>
        <v>9/2017</v>
      </c>
      <c r="CT7" s="555" t="str">
        <f>'Données de base'!$R$25</f>
        <v>10/2017</v>
      </c>
      <c r="CU7" s="555" t="str">
        <f>'Données de base'!$S$25</f>
        <v>11/2017</v>
      </c>
      <c r="CV7" s="555" t="str">
        <f>'Données de base'!$T$25</f>
        <v>12/2017</v>
      </c>
      <c r="CW7" s="555" t="str">
        <f>'Données de base'!$U$25</f>
        <v>1/2018</v>
      </c>
      <c r="CX7" s="555" t="str">
        <f>'Données de base'!$V$25</f>
        <v>2/2018</v>
      </c>
      <c r="CY7" s="555" t="str">
        <f>'Données de base'!$W$25</f>
        <v>3/2018</v>
      </c>
      <c r="CZ7" s="555" t="str">
        <f>'Données de base'!$X$25</f>
        <v>4/2018</v>
      </c>
      <c r="DA7" s="555" t="str">
        <f>'Données de base'!$Y$25</f>
        <v>5/2018</v>
      </c>
      <c r="DB7" s="555" t="str">
        <f>'Données de base'!$Z$25</f>
        <v>6/2018</v>
      </c>
      <c r="DC7" s="842"/>
      <c r="DD7" s="842"/>
      <c r="DE7" s="831"/>
      <c r="DF7" s="555" t="str">
        <f>'Données de base'!$AA$25</f>
        <v>7/2018</v>
      </c>
      <c r="DG7" s="555" t="str">
        <f>'Données de base'!$AB$25</f>
        <v>8/2018</v>
      </c>
      <c r="DH7" s="555" t="str">
        <f>'Données de base'!$AC$25</f>
        <v>9/2018</v>
      </c>
      <c r="DI7" s="555" t="str">
        <f>'Données de base'!$AD$25</f>
        <v>10/2018</v>
      </c>
      <c r="DJ7" s="555" t="str">
        <f>'Données de base'!$AE$25</f>
        <v>11/2018</v>
      </c>
      <c r="DK7" s="555" t="str">
        <f>'Données de base'!$AF$25</f>
        <v>12/2018</v>
      </c>
      <c r="DL7" s="555" t="str">
        <f>'Données de base'!$AG$25</f>
        <v>1/2019</v>
      </c>
      <c r="DM7" s="555" t="str">
        <f>'Données de base'!$AH$25</f>
        <v>2/2019</v>
      </c>
      <c r="DN7" s="555" t="str">
        <f>'Données de base'!$AI$25</f>
        <v>3/2019</v>
      </c>
      <c r="DO7" s="555" t="str">
        <f>'Données de base'!$AJ$25</f>
        <v>4/2019</v>
      </c>
      <c r="DP7" s="555" t="str">
        <f>'Données de base'!$AK$25</f>
        <v>5/2019</v>
      </c>
      <c r="DQ7" s="555" t="str">
        <f>'Données de base'!$AL$25</f>
        <v>6/2019</v>
      </c>
      <c r="DR7" s="831"/>
      <c r="DS7" s="555" t="str">
        <f>'Données de base'!$AM$25</f>
        <v>7/2019</v>
      </c>
      <c r="DT7" s="555" t="str">
        <f>'Données de base'!$AN$25</f>
        <v>8/2019</v>
      </c>
      <c r="DU7" s="555" t="str">
        <f>'Données de base'!$AO$25</f>
        <v>9/2019</v>
      </c>
      <c r="DV7" s="555" t="str">
        <f>'Données de base'!$AP$25</f>
        <v>10/2019</v>
      </c>
      <c r="DW7" s="555" t="str">
        <f>'Données de base'!$AQ$25</f>
        <v>11/2019</v>
      </c>
      <c r="DX7" s="555" t="str">
        <f>'Données de base'!$AR$25</f>
        <v>12/2019</v>
      </c>
      <c r="DY7" s="555" t="str">
        <f>'Données de base'!$AS$25</f>
        <v>1/2020</v>
      </c>
      <c r="DZ7" s="555" t="str">
        <f>'Données de base'!$AT$25</f>
        <v>2/2020</v>
      </c>
      <c r="EA7" s="555" t="str">
        <f>'Données de base'!$AU$25</f>
        <v>3/2020</v>
      </c>
      <c r="EB7" s="555" t="str">
        <f>'Données de base'!$AV$25</f>
        <v>4/2020</v>
      </c>
      <c r="EC7" s="555" t="str">
        <f>'Données de base'!$AW$25</f>
        <v>5/2020</v>
      </c>
      <c r="ED7" s="555" t="str">
        <f>'Données de base'!$AX$25</f>
        <v>6/2020</v>
      </c>
      <c r="EE7" s="831"/>
      <c r="EF7" s="555" t="str">
        <f>'Données de base'!$AY$25</f>
        <v>7/2020</v>
      </c>
      <c r="EG7" s="555" t="str">
        <f>'Données de base'!$AZ$25</f>
        <v>8/2020</v>
      </c>
      <c r="EH7" s="555" t="str">
        <f>'Données de base'!$BA$25</f>
        <v>9/2020</v>
      </c>
      <c r="EI7" s="555" t="str">
        <f>'Données de base'!$BB$25</f>
        <v>10/2020</v>
      </c>
      <c r="EJ7" s="555" t="str">
        <f>'Données de base'!$BC$25</f>
        <v>11/2020</v>
      </c>
      <c r="EK7" s="555" t="str">
        <f>'Données de base'!$BD$25</f>
        <v>12/2020</v>
      </c>
      <c r="EL7" s="555" t="str">
        <f>'Données de base'!$BE$25</f>
        <v>1/2021</v>
      </c>
      <c r="EM7" s="555" t="str">
        <f>'Données de base'!$BF$25</f>
        <v>2/2021</v>
      </c>
      <c r="EN7" s="555" t="str">
        <f>'Données de base'!$BG$25</f>
        <v>3/2021</v>
      </c>
      <c r="EO7" s="555" t="str">
        <f>'Données de base'!$BH$25</f>
        <v>4/2021</v>
      </c>
      <c r="EP7" s="555" t="str">
        <f>'Données de base'!$BI$25</f>
        <v>5/2021</v>
      </c>
      <c r="EQ7" s="555" t="str">
        <f>'Données de base'!$BJ$25</f>
        <v>6/2021</v>
      </c>
      <c r="ER7" s="831"/>
      <c r="ES7" s="555" t="str">
        <f>'Données de base'!$BK$25</f>
        <v>7/2021</v>
      </c>
      <c r="ET7" s="555" t="str">
        <f>'Données de base'!$BL$25</f>
        <v>8/2021</v>
      </c>
      <c r="EU7" s="555" t="str">
        <f>'Données de base'!$BM$25</f>
        <v>9/2021</v>
      </c>
      <c r="EV7" s="555" t="str">
        <f>'Données de base'!$BN$25</f>
        <v>10/2021</v>
      </c>
      <c r="EW7" s="555" t="str">
        <f>'Données de base'!$BO$25</f>
        <v>11/2021</v>
      </c>
      <c r="EX7" s="555" t="str">
        <f>'Données de base'!$BP$25</f>
        <v>12/2021</v>
      </c>
      <c r="EY7" s="555" t="str">
        <f>'Données de base'!$BQ$25</f>
        <v>1/2022</v>
      </c>
      <c r="EZ7" s="555" t="str">
        <f>'Données de base'!$BR$25</f>
        <v>2/2022</v>
      </c>
      <c r="FA7" s="555" t="str">
        <f>'Données de base'!$BS$25</f>
        <v>3/2022</v>
      </c>
      <c r="FB7" s="555" t="str">
        <f>'Données de base'!$BT$25</f>
        <v>4/2022</v>
      </c>
      <c r="FC7" s="555" t="str">
        <f>'Données de base'!$BU$25</f>
        <v>5/2022</v>
      </c>
      <c r="FD7" s="555" t="str">
        <f>'Données de base'!$BV$25</f>
        <v>6/2022</v>
      </c>
      <c r="FE7" s="831"/>
    </row>
    <row r="8" spans="2:161" s="64" customFormat="1" ht="15" customHeight="1" x14ac:dyDescent="0.2">
      <c r="P8" s="63"/>
      <c r="AC8" s="63"/>
      <c r="AP8" s="63"/>
      <c r="BC8" s="63"/>
      <c r="BP8" s="63"/>
      <c r="CC8" s="533"/>
    </row>
    <row r="10" spans="2:161" ht="15" customHeight="1" x14ac:dyDescent="0.2">
      <c r="B10" s="14" t="s">
        <v>46</v>
      </c>
      <c r="C10" s="15"/>
      <c r="D10" s="15">
        <f>+SUM(D12:D15)</f>
        <v>0</v>
      </c>
      <c r="E10" s="15">
        <f t="shared" ref="E10:O10" si="0">+SUM(E12:E15)</f>
        <v>0</v>
      </c>
      <c r="F10" s="15">
        <f t="shared" si="0"/>
        <v>0</v>
      </c>
      <c r="G10" s="15">
        <f t="shared" si="0"/>
        <v>0</v>
      </c>
      <c r="H10" s="15">
        <f t="shared" si="0"/>
        <v>0</v>
      </c>
      <c r="I10" s="15">
        <f t="shared" si="0"/>
        <v>0</v>
      </c>
      <c r="J10" s="15">
        <f t="shared" si="0"/>
        <v>0</v>
      </c>
      <c r="K10" s="15">
        <f t="shared" si="0"/>
        <v>0</v>
      </c>
      <c r="L10" s="15">
        <f t="shared" si="0"/>
        <v>0</v>
      </c>
      <c r="M10" s="15">
        <f t="shared" si="0"/>
        <v>0</v>
      </c>
      <c r="N10" s="15">
        <f t="shared" si="0"/>
        <v>0</v>
      </c>
      <c r="O10" s="15">
        <f t="shared" si="0"/>
        <v>0</v>
      </c>
      <c r="P10" s="125">
        <f>O10</f>
        <v>0</v>
      </c>
      <c r="Q10" s="15">
        <f>+SUM(Q12:Q15)</f>
        <v>0</v>
      </c>
      <c r="R10" s="15">
        <f t="shared" ref="R10:AB10" si="1">+SUM(R12:R15)</f>
        <v>0</v>
      </c>
      <c r="S10" s="15">
        <f t="shared" si="1"/>
        <v>0</v>
      </c>
      <c r="T10" s="15">
        <f t="shared" si="1"/>
        <v>0</v>
      </c>
      <c r="U10" s="15">
        <f t="shared" si="1"/>
        <v>0</v>
      </c>
      <c r="V10" s="15">
        <f t="shared" si="1"/>
        <v>0</v>
      </c>
      <c r="W10" s="15">
        <f t="shared" si="1"/>
        <v>0</v>
      </c>
      <c r="X10" s="15">
        <f t="shared" si="1"/>
        <v>0</v>
      </c>
      <c r="Y10" s="15">
        <f t="shared" si="1"/>
        <v>0</v>
      </c>
      <c r="Z10" s="15">
        <f t="shared" si="1"/>
        <v>0</v>
      </c>
      <c r="AA10" s="15">
        <f t="shared" si="1"/>
        <v>0</v>
      </c>
      <c r="AB10" s="15">
        <f t="shared" si="1"/>
        <v>0</v>
      </c>
      <c r="AC10" s="125">
        <f>AB10</f>
        <v>0</v>
      </c>
      <c r="AD10" s="15">
        <f>+SUM(AD12:AD15)</f>
        <v>0</v>
      </c>
      <c r="AE10" s="15">
        <f t="shared" ref="AE10:AO10" si="2">+SUM(AE12:AE15)</f>
        <v>0</v>
      </c>
      <c r="AF10" s="15">
        <f t="shared" si="2"/>
        <v>0</v>
      </c>
      <c r="AG10" s="15">
        <f t="shared" si="2"/>
        <v>0</v>
      </c>
      <c r="AH10" s="15">
        <f t="shared" si="2"/>
        <v>0</v>
      </c>
      <c r="AI10" s="15">
        <f t="shared" si="2"/>
        <v>0</v>
      </c>
      <c r="AJ10" s="15">
        <f t="shared" si="2"/>
        <v>0</v>
      </c>
      <c r="AK10" s="15">
        <f t="shared" si="2"/>
        <v>0</v>
      </c>
      <c r="AL10" s="15">
        <f t="shared" si="2"/>
        <v>0</v>
      </c>
      <c r="AM10" s="15">
        <f t="shared" si="2"/>
        <v>0</v>
      </c>
      <c r="AN10" s="15">
        <f t="shared" si="2"/>
        <v>0</v>
      </c>
      <c r="AO10" s="15">
        <f t="shared" si="2"/>
        <v>0</v>
      </c>
      <c r="AP10" s="125">
        <f>AO10</f>
        <v>0</v>
      </c>
      <c r="AQ10" s="15">
        <f>+SUM(AQ12:AQ15)</f>
        <v>0</v>
      </c>
      <c r="AR10" s="15">
        <f t="shared" ref="AR10:BB10" si="3">+SUM(AR12:AR15)</f>
        <v>0</v>
      </c>
      <c r="AS10" s="15">
        <f t="shared" si="3"/>
        <v>0</v>
      </c>
      <c r="AT10" s="15">
        <f t="shared" si="3"/>
        <v>0</v>
      </c>
      <c r="AU10" s="15">
        <f t="shared" si="3"/>
        <v>0</v>
      </c>
      <c r="AV10" s="15">
        <f t="shared" si="3"/>
        <v>0</v>
      </c>
      <c r="AW10" s="15">
        <f t="shared" si="3"/>
        <v>0</v>
      </c>
      <c r="AX10" s="15">
        <f t="shared" si="3"/>
        <v>0</v>
      </c>
      <c r="AY10" s="15">
        <f t="shared" si="3"/>
        <v>0</v>
      </c>
      <c r="AZ10" s="15">
        <f t="shared" si="3"/>
        <v>0</v>
      </c>
      <c r="BA10" s="15">
        <f t="shared" si="3"/>
        <v>0</v>
      </c>
      <c r="BB10" s="15">
        <f t="shared" si="3"/>
        <v>0</v>
      </c>
      <c r="BC10" s="125">
        <f>BB10</f>
        <v>0</v>
      </c>
      <c r="BD10" s="15">
        <f>+SUM(BD12:BD15)</f>
        <v>0</v>
      </c>
      <c r="BE10" s="15">
        <f t="shared" ref="BE10:BO10" si="4">+SUM(BE12:BE15)</f>
        <v>0</v>
      </c>
      <c r="BF10" s="15">
        <f t="shared" si="4"/>
        <v>0</v>
      </c>
      <c r="BG10" s="15">
        <f t="shared" si="4"/>
        <v>0</v>
      </c>
      <c r="BH10" s="15">
        <f t="shared" si="4"/>
        <v>0</v>
      </c>
      <c r="BI10" s="15">
        <f t="shared" si="4"/>
        <v>0</v>
      </c>
      <c r="BJ10" s="15">
        <f t="shared" si="4"/>
        <v>0</v>
      </c>
      <c r="BK10" s="15">
        <f t="shared" si="4"/>
        <v>0</v>
      </c>
      <c r="BL10" s="15">
        <f t="shared" si="4"/>
        <v>0</v>
      </c>
      <c r="BM10" s="15">
        <f t="shared" si="4"/>
        <v>0</v>
      </c>
      <c r="BN10" s="15">
        <f t="shared" si="4"/>
        <v>0</v>
      </c>
      <c r="BO10" s="15">
        <f t="shared" si="4"/>
        <v>0</v>
      </c>
      <c r="BP10" s="125">
        <f>BO10</f>
        <v>0</v>
      </c>
      <c r="BQ10" s="15">
        <f>+SUM(BQ12:BQ15)</f>
        <v>0</v>
      </c>
      <c r="BR10" s="15">
        <f t="shared" ref="BR10:CB10" si="5">+SUM(BR12:BR15)</f>
        <v>0</v>
      </c>
      <c r="BS10" s="15">
        <f t="shared" si="5"/>
        <v>0</v>
      </c>
      <c r="BT10" s="15">
        <f t="shared" si="5"/>
        <v>0</v>
      </c>
      <c r="BU10" s="15">
        <f t="shared" si="5"/>
        <v>0</v>
      </c>
      <c r="BV10" s="15">
        <f t="shared" si="5"/>
        <v>0</v>
      </c>
      <c r="BW10" s="15">
        <f t="shared" si="5"/>
        <v>0</v>
      </c>
      <c r="BX10" s="15">
        <f t="shared" si="5"/>
        <v>0</v>
      </c>
      <c r="BY10" s="15">
        <f t="shared" si="5"/>
        <v>0</v>
      </c>
      <c r="BZ10" s="15">
        <f t="shared" si="5"/>
        <v>0</v>
      </c>
      <c r="CA10" s="15">
        <f t="shared" si="5"/>
        <v>0</v>
      </c>
      <c r="CB10" s="15">
        <f t="shared" si="5"/>
        <v>0</v>
      </c>
      <c r="CC10" s="125">
        <f>CB10</f>
        <v>0</v>
      </c>
      <c r="CE10" s="15" t="str">
        <f>IF(ISNA(INDEX($B$1:$CC$48,ROW(B10),MATCH(CE$7,$B$7:$CC$7,0))),"",INDEX($B$1:$CC$48,ROW(B10),MATCH(CE$7,$B$7:$CC$7,0)))</f>
        <v/>
      </c>
      <c r="CF10" s="15" t="str">
        <f>IF(ISNA(INDEX($B$1:$CC$48,ROW(C10),MATCH(CF$7,$B$7:$CC$7,0))),"",INDEX($B$1:$CC$48,ROW(C10),MATCH(CF$7,$B$7:$CC$7,0)))</f>
        <v/>
      </c>
      <c r="CG10" s="15" t="str">
        <f t="shared" ref="CG10:DB10" si="6">IF(ISNA(INDEX($B$1:$CC$48,ROW(D10),MATCH(CG$7,$B$7:$CC$7,0))),"",INDEX($B$1:$CC$48,ROW(D10),MATCH(CG$7,$B$7:$CC$7,0)))</f>
        <v/>
      </c>
      <c r="CH10" s="15" t="str">
        <f t="shared" si="6"/>
        <v/>
      </c>
      <c r="CI10" s="15" t="str">
        <f t="shared" si="6"/>
        <v/>
      </c>
      <c r="CJ10" s="15" t="str">
        <f t="shared" si="6"/>
        <v/>
      </c>
      <c r="CK10" s="15" t="str">
        <f t="shared" si="6"/>
        <v/>
      </c>
      <c r="CL10" s="15" t="str">
        <f t="shared" si="6"/>
        <v/>
      </c>
      <c r="CM10" s="15" t="str">
        <f t="shared" si="6"/>
        <v/>
      </c>
      <c r="CN10" s="15" t="str">
        <f t="shared" si="6"/>
        <v/>
      </c>
      <c r="CO10" s="15" t="str">
        <f t="shared" si="6"/>
        <v/>
      </c>
      <c r="CP10" s="15" t="str">
        <f t="shared" si="6"/>
        <v/>
      </c>
      <c r="CQ10" s="15">
        <f t="shared" si="6"/>
        <v>0</v>
      </c>
      <c r="CR10" s="15">
        <f t="shared" si="6"/>
        <v>0</v>
      </c>
      <c r="CS10" s="15">
        <f t="shared" si="6"/>
        <v>0</v>
      </c>
      <c r="CT10" s="15">
        <f t="shared" si="6"/>
        <v>0</v>
      </c>
      <c r="CU10" s="15">
        <f t="shared" si="6"/>
        <v>0</v>
      </c>
      <c r="CV10" s="15">
        <f t="shared" si="6"/>
        <v>0</v>
      </c>
      <c r="CW10" s="15">
        <f t="shared" si="6"/>
        <v>0</v>
      </c>
      <c r="CX10" s="15">
        <f t="shared" si="6"/>
        <v>0</v>
      </c>
      <c r="CY10" s="15">
        <f t="shared" si="6"/>
        <v>0</v>
      </c>
      <c r="CZ10" s="15">
        <f t="shared" si="6"/>
        <v>0</v>
      </c>
      <c r="DA10" s="15">
        <f t="shared" si="6"/>
        <v>0</v>
      </c>
      <c r="DB10" s="15">
        <f t="shared" si="6"/>
        <v>0</v>
      </c>
      <c r="DC10" s="125" t="str">
        <f>CP10</f>
        <v/>
      </c>
      <c r="DD10" s="125">
        <f>DB10</f>
        <v>0</v>
      </c>
      <c r="DE10" s="125">
        <f>DB10</f>
        <v>0</v>
      </c>
      <c r="DF10" s="15">
        <f t="shared" ref="DF10:DQ10" si="7">IF(ISNA(INDEX($B$1:$CC$48,ROW(Z10),MATCH(DF$7,$B$7:$CC$7,0))),"",INDEX($B$1:$CC$48,ROW(Z10),MATCH(DF$7,$B$7:$CC$7,0)))</f>
        <v>0</v>
      </c>
      <c r="DG10" s="15">
        <f t="shared" si="7"/>
        <v>0</v>
      </c>
      <c r="DH10" s="15">
        <f t="shared" si="7"/>
        <v>0</v>
      </c>
      <c r="DI10" s="15">
        <f t="shared" si="7"/>
        <v>0</v>
      </c>
      <c r="DJ10" s="15">
        <f t="shared" si="7"/>
        <v>0</v>
      </c>
      <c r="DK10" s="15">
        <f t="shared" si="7"/>
        <v>0</v>
      </c>
      <c r="DL10" s="15">
        <f t="shared" si="7"/>
        <v>0</v>
      </c>
      <c r="DM10" s="15">
        <f t="shared" si="7"/>
        <v>0</v>
      </c>
      <c r="DN10" s="15">
        <f t="shared" si="7"/>
        <v>0</v>
      </c>
      <c r="DO10" s="15">
        <f t="shared" si="7"/>
        <v>0</v>
      </c>
      <c r="DP10" s="15">
        <f t="shared" si="7"/>
        <v>0</v>
      </c>
      <c r="DQ10" s="15">
        <f t="shared" si="7"/>
        <v>0</v>
      </c>
      <c r="DR10" s="125">
        <f>DQ10</f>
        <v>0</v>
      </c>
      <c r="DS10" s="15">
        <f t="shared" ref="DS10:ED10" si="8">IF(ISNA(INDEX($B$1:$CC$48,ROW(AL10),MATCH(DS$7,$B$7:$CC$7,0))),"",INDEX($B$1:$CC$48,ROW(AL10),MATCH(DS$7,$B$7:$CC$7,0)))</f>
        <v>0</v>
      </c>
      <c r="DT10" s="15">
        <f t="shared" si="8"/>
        <v>0</v>
      </c>
      <c r="DU10" s="15">
        <f t="shared" si="8"/>
        <v>0</v>
      </c>
      <c r="DV10" s="15">
        <f t="shared" si="8"/>
        <v>0</v>
      </c>
      <c r="DW10" s="15">
        <f t="shared" si="8"/>
        <v>0</v>
      </c>
      <c r="DX10" s="15">
        <f t="shared" si="8"/>
        <v>0</v>
      </c>
      <c r="DY10" s="15">
        <f t="shared" si="8"/>
        <v>0</v>
      </c>
      <c r="DZ10" s="15">
        <f t="shared" si="8"/>
        <v>0</v>
      </c>
      <c r="EA10" s="15">
        <f t="shared" si="8"/>
        <v>0</v>
      </c>
      <c r="EB10" s="15">
        <f t="shared" si="8"/>
        <v>0</v>
      </c>
      <c r="EC10" s="15">
        <f t="shared" si="8"/>
        <v>0</v>
      </c>
      <c r="ED10" s="15">
        <f t="shared" si="8"/>
        <v>0</v>
      </c>
      <c r="EE10" s="125">
        <f>ED10</f>
        <v>0</v>
      </c>
      <c r="EF10" s="15">
        <f t="shared" ref="EF10:EQ10" si="9">IF(ISNA(INDEX($B$1:$CC$48,ROW(AX10),MATCH(EF$7,$B$7:$CC$7,0))),"",INDEX($B$1:$CC$48,ROW(AX10),MATCH(EF$7,$B$7:$CC$7,0)))</f>
        <v>0</v>
      </c>
      <c r="EG10" s="15">
        <f t="shared" si="9"/>
        <v>0</v>
      </c>
      <c r="EH10" s="15">
        <f t="shared" si="9"/>
        <v>0</v>
      </c>
      <c r="EI10" s="15">
        <f t="shared" si="9"/>
        <v>0</v>
      </c>
      <c r="EJ10" s="15">
        <f t="shared" si="9"/>
        <v>0</v>
      </c>
      <c r="EK10" s="15">
        <f t="shared" si="9"/>
        <v>0</v>
      </c>
      <c r="EL10" s="15">
        <f t="shared" si="9"/>
        <v>0</v>
      </c>
      <c r="EM10" s="15">
        <f t="shared" si="9"/>
        <v>0</v>
      </c>
      <c r="EN10" s="15">
        <f t="shared" si="9"/>
        <v>0</v>
      </c>
      <c r="EO10" s="15">
        <f t="shared" si="9"/>
        <v>0</v>
      </c>
      <c r="EP10" s="15">
        <f t="shared" si="9"/>
        <v>0</v>
      </c>
      <c r="EQ10" s="15">
        <f t="shared" si="9"/>
        <v>0</v>
      </c>
      <c r="ER10" s="125">
        <f>EQ10</f>
        <v>0</v>
      </c>
      <c r="ES10" s="15">
        <f t="shared" ref="ES10:FD10" si="10">IF(ISNA(INDEX($B$1:$CC$48,ROW(BJ10),MATCH(ES$7,$B$7:$CC$7,0))),"",INDEX($B$1:$CC$48,ROW(BJ10),MATCH(ES$7,$B$7:$CC$7,0)))</f>
        <v>0</v>
      </c>
      <c r="ET10" s="15">
        <f t="shared" si="10"/>
        <v>0</v>
      </c>
      <c r="EU10" s="15">
        <f t="shared" si="10"/>
        <v>0</v>
      </c>
      <c r="EV10" s="15">
        <f t="shared" si="10"/>
        <v>0</v>
      </c>
      <c r="EW10" s="15">
        <f t="shared" si="10"/>
        <v>0</v>
      </c>
      <c r="EX10" s="15">
        <f t="shared" si="10"/>
        <v>0</v>
      </c>
      <c r="EY10" s="15">
        <f t="shared" si="10"/>
        <v>0</v>
      </c>
      <c r="EZ10" s="15">
        <f t="shared" si="10"/>
        <v>0</v>
      </c>
      <c r="FA10" s="15">
        <f t="shared" si="10"/>
        <v>0</v>
      </c>
      <c r="FB10" s="15">
        <f t="shared" si="10"/>
        <v>0</v>
      </c>
      <c r="FC10" s="15">
        <f t="shared" si="10"/>
        <v>0</v>
      </c>
      <c r="FD10" s="15">
        <f t="shared" si="10"/>
        <v>0</v>
      </c>
      <c r="FE10" s="15">
        <f>IF(FD10="",INDEX(ES10:FD10,1,MATCH('Données de base'!$O$17,ES$7:FD$7,0)),FD10)</f>
        <v>0</v>
      </c>
    </row>
    <row r="11" spans="2:161" ht="15" customHeight="1" x14ac:dyDescent="0.2">
      <c r="D11" s="16"/>
      <c r="E11" s="16"/>
      <c r="F11" s="16"/>
      <c r="G11" s="16"/>
      <c r="H11" s="16"/>
      <c r="I11" s="16"/>
      <c r="J11" s="16"/>
      <c r="K11" s="16"/>
      <c r="L11" s="16"/>
      <c r="M11" s="16"/>
      <c r="N11" s="16"/>
      <c r="O11" s="16"/>
      <c r="P11" s="131"/>
      <c r="Q11" s="16"/>
      <c r="R11" s="16"/>
      <c r="S11" s="16"/>
      <c r="T11" s="16"/>
      <c r="U11" s="16"/>
      <c r="V11" s="16"/>
      <c r="W11" s="16"/>
      <c r="X11" s="16"/>
      <c r="Y11" s="16"/>
      <c r="Z11" s="16"/>
      <c r="AA11" s="16"/>
      <c r="AB11" s="16"/>
      <c r="AC11" s="131"/>
      <c r="AD11" s="16"/>
      <c r="AE11" s="16"/>
      <c r="AF11" s="16"/>
      <c r="AG11" s="16"/>
      <c r="AH11" s="16"/>
      <c r="AI11" s="16"/>
      <c r="AJ11" s="16"/>
      <c r="AK11" s="16"/>
      <c r="AL11" s="16"/>
      <c r="AM11" s="16"/>
      <c r="AN11" s="16"/>
      <c r="AO11" s="16"/>
      <c r="AP11" s="131"/>
      <c r="AQ11" s="16"/>
      <c r="AR11" s="16"/>
      <c r="AS11" s="16"/>
      <c r="AT11" s="16"/>
      <c r="AU11" s="16"/>
      <c r="AV11" s="16"/>
      <c r="AW11" s="16"/>
      <c r="AX11" s="16"/>
      <c r="AY11" s="16"/>
      <c r="AZ11" s="16"/>
      <c r="BA11" s="16"/>
      <c r="BB11" s="16"/>
      <c r="BC11" s="131"/>
      <c r="BD11" s="16"/>
      <c r="BE11" s="16"/>
      <c r="BF11" s="16"/>
      <c r="BG11" s="16"/>
      <c r="BH11" s="16"/>
      <c r="BI11" s="16"/>
      <c r="BJ11" s="16"/>
      <c r="BK11" s="16"/>
      <c r="BL11" s="16"/>
      <c r="BM11" s="16"/>
      <c r="BN11" s="16"/>
      <c r="BO11" s="16"/>
      <c r="BP11" s="131"/>
      <c r="BQ11" s="16"/>
      <c r="BR11" s="16"/>
      <c r="BS11" s="16"/>
      <c r="BT11" s="16"/>
      <c r="BU11" s="16"/>
      <c r="BV11" s="16"/>
      <c r="BW11" s="16"/>
      <c r="BX11" s="16"/>
      <c r="BY11" s="16"/>
      <c r="BZ11" s="16"/>
      <c r="CA11" s="16"/>
      <c r="CB11" s="16"/>
      <c r="CC11" s="535"/>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559"/>
      <c r="DD11" s="559"/>
      <c r="DE11" s="542"/>
      <c r="DF11" s="16"/>
      <c r="DG11" s="16"/>
      <c r="DH11" s="16"/>
      <c r="DI11" s="16"/>
      <c r="DJ11" s="16"/>
      <c r="DK11" s="16"/>
      <c r="DL11" s="16"/>
      <c r="DM11" s="16"/>
      <c r="DN11" s="16"/>
      <c r="DO11" s="16"/>
      <c r="DP11" s="16"/>
      <c r="DQ11" s="16"/>
      <c r="DR11" s="542"/>
      <c r="DS11" s="16"/>
      <c r="DT11" s="16"/>
      <c r="DU11" s="16"/>
      <c r="DV11" s="16"/>
      <c r="DW11" s="16"/>
      <c r="DX11" s="16"/>
      <c r="DY11" s="16"/>
      <c r="DZ11" s="16"/>
      <c r="EA11" s="16"/>
      <c r="EB11" s="16"/>
      <c r="EC11" s="16"/>
      <c r="ED11" s="16"/>
      <c r="EE11" s="542"/>
      <c r="EF11" s="16"/>
      <c r="EG11" s="16"/>
      <c r="EH11" s="16"/>
      <c r="EI11" s="16"/>
      <c r="EJ11" s="16"/>
      <c r="EK11" s="16"/>
      <c r="EL11" s="16"/>
      <c r="EM11" s="16"/>
      <c r="EN11" s="16"/>
      <c r="EO11" s="16"/>
      <c r="EP11" s="16"/>
      <c r="EQ11" s="16"/>
      <c r="ER11" s="542"/>
      <c r="ES11" s="16"/>
      <c r="ET11" s="16"/>
      <c r="EU11" s="16"/>
      <c r="EV11" s="16"/>
      <c r="EW11" s="16"/>
      <c r="EX11" s="16"/>
      <c r="EY11" s="16"/>
      <c r="EZ11" s="16"/>
      <c r="FA11" s="16"/>
      <c r="FB11" s="16"/>
      <c r="FC11" s="16"/>
      <c r="FD11" s="16"/>
      <c r="FE11" s="565"/>
    </row>
    <row r="12" spans="2:161" s="119" customFormat="1" ht="15" customHeight="1" x14ac:dyDescent="0.2">
      <c r="C12" s="13" t="s">
        <v>47</v>
      </c>
      <c r="D12" s="181">
        <f>'6. Immobilisations'!AA13</f>
        <v>0</v>
      </c>
      <c r="E12" s="181">
        <f>'6. Immobilisations'!AB13</f>
        <v>0</v>
      </c>
      <c r="F12" s="181">
        <f>'6. Immobilisations'!AC13</f>
        <v>0</v>
      </c>
      <c r="G12" s="181">
        <f>'6. Immobilisations'!AD13</f>
        <v>0</v>
      </c>
      <c r="H12" s="181">
        <f>'6. Immobilisations'!AE13</f>
        <v>0</v>
      </c>
      <c r="I12" s="181">
        <f>'6. Immobilisations'!AF13</f>
        <v>0</v>
      </c>
      <c r="J12" s="181">
        <f>'6. Immobilisations'!AG13</f>
        <v>0</v>
      </c>
      <c r="K12" s="181">
        <f>'6. Immobilisations'!AH13</f>
        <v>0</v>
      </c>
      <c r="L12" s="181">
        <f>'6. Immobilisations'!AI13</f>
        <v>0</v>
      </c>
      <c r="M12" s="181">
        <f>'6. Immobilisations'!AJ13</f>
        <v>0</v>
      </c>
      <c r="N12" s="181">
        <f>'6. Immobilisations'!AK13</f>
        <v>0</v>
      </c>
      <c r="O12" s="181">
        <f>'6. Immobilisations'!AL13</f>
        <v>0</v>
      </c>
      <c r="P12" s="190">
        <f>O12</f>
        <v>0</v>
      </c>
      <c r="Q12" s="181">
        <f>'6. Immobilisations'!AO13</f>
        <v>0</v>
      </c>
      <c r="R12" s="181">
        <f>'6. Immobilisations'!AP13</f>
        <v>0</v>
      </c>
      <c r="S12" s="181">
        <f>'6. Immobilisations'!AQ13</f>
        <v>0</v>
      </c>
      <c r="T12" s="181">
        <f>'6. Immobilisations'!AR13</f>
        <v>0</v>
      </c>
      <c r="U12" s="181">
        <f>'6. Immobilisations'!AS13</f>
        <v>0</v>
      </c>
      <c r="V12" s="181">
        <f>'6. Immobilisations'!AT13</f>
        <v>0</v>
      </c>
      <c r="W12" s="181">
        <f>'6. Immobilisations'!AU13</f>
        <v>0</v>
      </c>
      <c r="X12" s="181">
        <f>'6. Immobilisations'!AV13</f>
        <v>0</v>
      </c>
      <c r="Y12" s="181">
        <f>'6. Immobilisations'!AW13</f>
        <v>0</v>
      </c>
      <c r="Z12" s="181">
        <f>'6. Immobilisations'!AX13</f>
        <v>0</v>
      </c>
      <c r="AA12" s="181">
        <f>'6. Immobilisations'!AY13</f>
        <v>0</v>
      </c>
      <c r="AB12" s="181">
        <f>'6. Immobilisations'!AZ13</f>
        <v>0</v>
      </c>
      <c r="AC12" s="190">
        <f>AB12</f>
        <v>0</v>
      </c>
      <c r="AD12" s="181">
        <f>'6. Immobilisations'!BC13</f>
        <v>0</v>
      </c>
      <c r="AE12" s="181">
        <f>'6. Immobilisations'!BD13</f>
        <v>0</v>
      </c>
      <c r="AF12" s="181">
        <f>'6. Immobilisations'!BE13</f>
        <v>0</v>
      </c>
      <c r="AG12" s="181">
        <f>'6. Immobilisations'!BF13</f>
        <v>0</v>
      </c>
      <c r="AH12" s="181">
        <f>'6. Immobilisations'!BG13</f>
        <v>0</v>
      </c>
      <c r="AI12" s="181">
        <f>'6. Immobilisations'!BH13</f>
        <v>0</v>
      </c>
      <c r="AJ12" s="181">
        <f>'6. Immobilisations'!BI13</f>
        <v>0</v>
      </c>
      <c r="AK12" s="181">
        <f>'6. Immobilisations'!BJ13</f>
        <v>0</v>
      </c>
      <c r="AL12" s="181">
        <f>'6. Immobilisations'!BK13</f>
        <v>0</v>
      </c>
      <c r="AM12" s="181">
        <f>'6. Immobilisations'!BL13</f>
        <v>0</v>
      </c>
      <c r="AN12" s="181">
        <f>'6. Immobilisations'!BM13</f>
        <v>0</v>
      </c>
      <c r="AO12" s="181">
        <f>'6. Immobilisations'!BN13</f>
        <v>0</v>
      </c>
      <c r="AP12" s="190">
        <f>AO12</f>
        <v>0</v>
      </c>
      <c r="AQ12" s="181">
        <f>'6. Immobilisations'!BQ13</f>
        <v>0</v>
      </c>
      <c r="AR12" s="181">
        <f>'6. Immobilisations'!BR13</f>
        <v>0</v>
      </c>
      <c r="AS12" s="181">
        <f>'6. Immobilisations'!BS13</f>
        <v>0</v>
      </c>
      <c r="AT12" s="181">
        <f>'6. Immobilisations'!BT13</f>
        <v>0</v>
      </c>
      <c r="AU12" s="181">
        <f>'6. Immobilisations'!BU13</f>
        <v>0</v>
      </c>
      <c r="AV12" s="181">
        <f>'6. Immobilisations'!BV13</f>
        <v>0</v>
      </c>
      <c r="AW12" s="181">
        <f>'6. Immobilisations'!BW13</f>
        <v>0</v>
      </c>
      <c r="AX12" s="181">
        <f>'6. Immobilisations'!BX13</f>
        <v>0</v>
      </c>
      <c r="AY12" s="181">
        <f>'6. Immobilisations'!BY13</f>
        <v>0</v>
      </c>
      <c r="AZ12" s="181">
        <f>'6. Immobilisations'!BZ13</f>
        <v>0</v>
      </c>
      <c r="BA12" s="181">
        <f>'6. Immobilisations'!CA13</f>
        <v>0</v>
      </c>
      <c r="BB12" s="181">
        <f>'6. Immobilisations'!CB13</f>
        <v>0</v>
      </c>
      <c r="BC12" s="190">
        <f>BB12</f>
        <v>0</v>
      </c>
      <c r="BD12" s="181">
        <f>'6. Immobilisations'!CE13</f>
        <v>0</v>
      </c>
      <c r="BE12" s="181">
        <f>'6. Immobilisations'!CF13</f>
        <v>0</v>
      </c>
      <c r="BF12" s="181">
        <f>'6. Immobilisations'!CG13</f>
        <v>0</v>
      </c>
      <c r="BG12" s="181">
        <f>'6. Immobilisations'!CH13</f>
        <v>0</v>
      </c>
      <c r="BH12" s="181">
        <f>'6. Immobilisations'!CI13</f>
        <v>0</v>
      </c>
      <c r="BI12" s="181">
        <f>'6. Immobilisations'!CJ13</f>
        <v>0</v>
      </c>
      <c r="BJ12" s="181">
        <f>'6. Immobilisations'!CK13</f>
        <v>0</v>
      </c>
      <c r="BK12" s="181">
        <f>'6. Immobilisations'!CL13</f>
        <v>0</v>
      </c>
      <c r="BL12" s="181">
        <f>'6. Immobilisations'!CM13</f>
        <v>0</v>
      </c>
      <c r="BM12" s="181">
        <f>'6. Immobilisations'!CN13</f>
        <v>0</v>
      </c>
      <c r="BN12" s="181">
        <f>'6. Immobilisations'!CO13</f>
        <v>0</v>
      </c>
      <c r="BO12" s="181">
        <f>'6. Immobilisations'!CP13</f>
        <v>0</v>
      </c>
      <c r="BP12" s="190">
        <f>BO12</f>
        <v>0</v>
      </c>
      <c r="BQ12" s="181">
        <f>'6. Immobilisations'!CS13</f>
        <v>0</v>
      </c>
      <c r="BR12" s="181">
        <f>'6. Immobilisations'!CT13</f>
        <v>0</v>
      </c>
      <c r="BS12" s="181">
        <f>'6. Immobilisations'!CU13</f>
        <v>0</v>
      </c>
      <c r="BT12" s="181">
        <f>'6. Immobilisations'!CV13</f>
        <v>0</v>
      </c>
      <c r="BU12" s="181">
        <f>'6. Immobilisations'!CW13</f>
        <v>0</v>
      </c>
      <c r="BV12" s="181">
        <f>'6. Immobilisations'!CX13</f>
        <v>0</v>
      </c>
      <c r="BW12" s="181">
        <f>'6. Immobilisations'!CY13</f>
        <v>0</v>
      </c>
      <c r="BX12" s="181">
        <f>'6. Immobilisations'!CZ13</f>
        <v>0</v>
      </c>
      <c r="BY12" s="181">
        <f>'6. Immobilisations'!DA13</f>
        <v>0</v>
      </c>
      <c r="BZ12" s="181">
        <f>'6. Immobilisations'!DB13</f>
        <v>0</v>
      </c>
      <c r="CA12" s="181">
        <f>'6. Immobilisations'!DC13</f>
        <v>0</v>
      </c>
      <c r="CB12" s="181">
        <f>'6. Immobilisations'!DD13</f>
        <v>0</v>
      </c>
      <c r="CC12" s="190">
        <f>CB12</f>
        <v>0</v>
      </c>
      <c r="CE12" s="181" t="str">
        <f t="shared" ref="CE12:CE48" si="11">IF(ISNA(INDEX($B$1:$CC$48,ROW(B12),MATCH(CE$7,$B$7:$CC$7,0))),"",INDEX($B$1:$CC$48,ROW(B12),MATCH(CE$7,$B$7:$CC$7,0)))</f>
        <v/>
      </c>
      <c r="CF12" s="181" t="str">
        <f t="shared" ref="CF12:CF48" si="12">IF(ISNA(INDEX($B$1:$CC$48,ROW(C12),MATCH(CF$7,$B$7:$CC$7,0))),"",INDEX($B$1:$CC$48,ROW(C12),MATCH(CF$7,$B$7:$CC$7,0)))</f>
        <v/>
      </c>
      <c r="CG12" s="181" t="str">
        <f t="shared" ref="CG12:CG48" si="13">IF(ISNA(INDEX($B$1:$CC$48,ROW(D12),MATCH(CG$7,$B$7:$CC$7,0))),"",INDEX($B$1:$CC$48,ROW(D12),MATCH(CG$7,$B$7:$CC$7,0)))</f>
        <v/>
      </c>
      <c r="CH12" s="181" t="str">
        <f t="shared" ref="CH12:CH48" si="14">IF(ISNA(INDEX($B$1:$CC$48,ROW(E12),MATCH(CH$7,$B$7:$CC$7,0))),"",INDEX($B$1:$CC$48,ROW(E12),MATCH(CH$7,$B$7:$CC$7,0)))</f>
        <v/>
      </c>
      <c r="CI12" s="181" t="str">
        <f t="shared" ref="CI12:CI48" si="15">IF(ISNA(INDEX($B$1:$CC$48,ROW(F12),MATCH(CI$7,$B$7:$CC$7,0))),"",INDEX($B$1:$CC$48,ROW(F12),MATCH(CI$7,$B$7:$CC$7,0)))</f>
        <v/>
      </c>
      <c r="CJ12" s="181" t="str">
        <f t="shared" ref="CJ12:CJ48" si="16">IF(ISNA(INDEX($B$1:$CC$48,ROW(G12),MATCH(CJ$7,$B$7:$CC$7,0))),"",INDEX($B$1:$CC$48,ROW(G12),MATCH(CJ$7,$B$7:$CC$7,0)))</f>
        <v/>
      </c>
      <c r="CK12" s="181" t="str">
        <f t="shared" ref="CK12:CK48" si="17">IF(ISNA(INDEX($B$1:$CC$48,ROW(H12),MATCH(CK$7,$B$7:$CC$7,0))),"",INDEX($B$1:$CC$48,ROW(H12),MATCH(CK$7,$B$7:$CC$7,0)))</f>
        <v/>
      </c>
      <c r="CL12" s="181" t="str">
        <f t="shared" ref="CL12:CL48" si="18">IF(ISNA(INDEX($B$1:$CC$48,ROW(I12),MATCH(CL$7,$B$7:$CC$7,0))),"",INDEX($B$1:$CC$48,ROW(I12),MATCH(CL$7,$B$7:$CC$7,0)))</f>
        <v/>
      </c>
      <c r="CM12" s="181" t="str">
        <f t="shared" ref="CM12:CM48" si="19">IF(ISNA(INDEX($B$1:$CC$48,ROW(J12),MATCH(CM$7,$B$7:$CC$7,0))),"",INDEX($B$1:$CC$48,ROW(J12),MATCH(CM$7,$B$7:$CC$7,0)))</f>
        <v/>
      </c>
      <c r="CN12" s="181" t="str">
        <f t="shared" ref="CN12:CN48" si="20">IF(ISNA(INDEX($B$1:$CC$48,ROW(K12),MATCH(CN$7,$B$7:$CC$7,0))),"",INDEX($B$1:$CC$48,ROW(K12),MATCH(CN$7,$B$7:$CC$7,0)))</f>
        <v/>
      </c>
      <c r="CO12" s="181" t="str">
        <f t="shared" ref="CO12:CO48" si="21">IF(ISNA(INDEX($B$1:$CC$48,ROW(L12),MATCH(CO$7,$B$7:$CC$7,0))),"",INDEX($B$1:$CC$48,ROW(L12),MATCH(CO$7,$B$7:$CC$7,0)))</f>
        <v/>
      </c>
      <c r="CP12" s="181" t="str">
        <f t="shared" ref="CP12:CP48" si="22">IF(ISNA(INDEX($B$1:$CC$48,ROW(M12),MATCH(CP$7,$B$7:$CC$7,0))),"",INDEX($B$1:$CC$48,ROW(M12),MATCH(CP$7,$B$7:$CC$7,0)))</f>
        <v/>
      </c>
      <c r="CQ12" s="181">
        <f t="shared" ref="CQ12:CQ48" si="23">IF(ISNA(INDEX($B$1:$CC$48,ROW(N12),MATCH(CQ$7,$B$7:$CC$7,0))),"",INDEX($B$1:$CC$48,ROW(N12),MATCH(CQ$7,$B$7:$CC$7,0)))</f>
        <v>0</v>
      </c>
      <c r="CR12" s="181">
        <f t="shared" ref="CR12:CR48" si="24">IF(ISNA(INDEX($B$1:$CC$48,ROW(O12),MATCH(CR$7,$B$7:$CC$7,0))),"",INDEX($B$1:$CC$48,ROW(O12),MATCH(CR$7,$B$7:$CC$7,0)))</f>
        <v>0</v>
      </c>
      <c r="CS12" s="181">
        <f t="shared" ref="CS12:CS48" si="25">IF(ISNA(INDEX($B$1:$CC$48,ROW(P12),MATCH(CS$7,$B$7:$CC$7,0))),"",INDEX($B$1:$CC$48,ROW(P12),MATCH(CS$7,$B$7:$CC$7,0)))</f>
        <v>0</v>
      </c>
      <c r="CT12" s="181">
        <f t="shared" ref="CT12:CT48" si="26">IF(ISNA(INDEX($B$1:$CC$48,ROW(Q12),MATCH(CT$7,$B$7:$CC$7,0))),"",INDEX($B$1:$CC$48,ROW(Q12),MATCH(CT$7,$B$7:$CC$7,0)))</f>
        <v>0</v>
      </c>
      <c r="CU12" s="181">
        <f t="shared" ref="CU12:CU48" si="27">IF(ISNA(INDEX($B$1:$CC$48,ROW(R12),MATCH(CU$7,$B$7:$CC$7,0))),"",INDEX($B$1:$CC$48,ROW(R12),MATCH(CU$7,$B$7:$CC$7,0)))</f>
        <v>0</v>
      </c>
      <c r="CV12" s="181">
        <f t="shared" ref="CV12:CV48" si="28">IF(ISNA(INDEX($B$1:$CC$48,ROW(S12),MATCH(CV$7,$B$7:$CC$7,0))),"",INDEX($B$1:$CC$48,ROW(S12),MATCH(CV$7,$B$7:$CC$7,0)))</f>
        <v>0</v>
      </c>
      <c r="CW12" s="181">
        <f t="shared" ref="CW12:CW48" si="29">IF(ISNA(INDEX($B$1:$CC$48,ROW(T12),MATCH(CW$7,$B$7:$CC$7,0))),"",INDEX($B$1:$CC$48,ROW(T12),MATCH(CW$7,$B$7:$CC$7,0)))</f>
        <v>0</v>
      </c>
      <c r="CX12" s="181">
        <f t="shared" ref="CX12:CX48" si="30">IF(ISNA(INDEX($B$1:$CC$48,ROW(U12),MATCH(CX$7,$B$7:$CC$7,0))),"",INDEX($B$1:$CC$48,ROW(U12),MATCH(CX$7,$B$7:$CC$7,0)))</f>
        <v>0</v>
      </c>
      <c r="CY12" s="181">
        <f t="shared" ref="CY12:CY48" si="31">IF(ISNA(INDEX($B$1:$CC$48,ROW(V12),MATCH(CY$7,$B$7:$CC$7,0))),"",INDEX($B$1:$CC$48,ROW(V12),MATCH(CY$7,$B$7:$CC$7,0)))</f>
        <v>0</v>
      </c>
      <c r="CZ12" s="181">
        <f t="shared" ref="CZ12:CZ48" si="32">IF(ISNA(INDEX($B$1:$CC$48,ROW(W12),MATCH(CZ$7,$B$7:$CC$7,0))),"",INDEX($B$1:$CC$48,ROW(W12),MATCH(CZ$7,$B$7:$CC$7,0)))</f>
        <v>0</v>
      </c>
      <c r="DA12" s="181">
        <f t="shared" ref="DA12:DA48" si="33">IF(ISNA(INDEX($B$1:$CC$48,ROW(X12),MATCH(DA$7,$B$7:$CC$7,0))),"",INDEX($B$1:$CC$48,ROW(X12),MATCH(DA$7,$B$7:$CC$7,0)))</f>
        <v>0</v>
      </c>
      <c r="DB12" s="181">
        <f t="shared" ref="DB12:DB48" si="34">IF(ISNA(INDEX($B$1:$CC$48,ROW(Y12),MATCH(DB$7,$B$7:$CC$7,0))),"",INDEX($B$1:$CC$48,ROW(Y12),MATCH(DB$7,$B$7:$CC$7,0)))</f>
        <v>0</v>
      </c>
      <c r="DC12" s="190" t="str">
        <f>CP12</f>
        <v/>
      </c>
      <c r="DD12" s="190">
        <f>DB12</f>
        <v>0</v>
      </c>
      <c r="DE12" s="190">
        <f>DB12</f>
        <v>0</v>
      </c>
      <c r="DF12" s="181">
        <f t="shared" ref="DF12:DQ15" si="35">IF(ISNA(INDEX($B$1:$CC$48,ROW(Z12),MATCH(DF$7,$B$7:$CC$7,0))),"",INDEX($B$1:$CC$48,ROW(Z12),MATCH(DF$7,$B$7:$CC$7,0)))</f>
        <v>0</v>
      </c>
      <c r="DG12" s="181">
        <f t="shared" si="35"/>
        <v>0</v>
      </c>
      <c r="DH12" s="181">
        <f t="shared" si="35"/>
        <v>0</v>
      </c>
      <c r="DI12" s="181">
        <f t="shared" si="35"/>
        <v>0</v>
      </c>
      <c r="DJ12" s="181">
        <f t="shared" si="35"/>
        <v>0</v>
      </c>
      <c r="DK12" s="181">
        <f t="shared" si="35"/>
        <v>0</v>
      </c>
      <c r="DL12" s="181">
        <f t="shared" si="35"/>
        <v>0</v>
      </c>
      <c r="DM12" s="181">
        <f t="shared" si="35"/>
        <v>0</v>
      </c>
      <c r="DN12" s="181">
        <f t="shared" si="35"/>
        <v>0</v>
      </c>
      <c r="DO12" s="181">
        <f t="shared" si="35"/>
        <v>0</v>
      </c>
      <c r="DP12" s="181">
        <f t="shared" si="35"/>
        <v>0</v>
      </c>
      <c r="DQ12" s="181">
        <f t="shared" si="35"/>
        <v>0</v>
      </c>
      <c r="DR12" s="190">
        <f>DQ12</f>
        <v>0</v>
      </c>
      <c r="DS12" s="181">
        <f t="shared" ref="DS12:ED15" si="36">IF(ISNA(INDEX($B$1:$CC$48,ROW(AL12),MATCH(DS$7,$B$7:$CC$7,0))),"",INDEX($B$1:$CC$48,ROW(AL12),MATCH(DS$7,$B$7:$CC$7,0)))</f>
        <v>0</v>
      </c>
      <c r="DT12" s="181">
        <f t="shared" si="36"/>
        <v>0</v>
      </c>
      <c r="DU12" s="181">
        <f t="shared" si="36"/>
        <v>0</v>
      </c>
      <c r="DV12" s="181">
        <f t="shared" si="36"/>
        <v>0</v>
      </c>
      <c r="DW12" s="181">
        <f t="shared" si="36"/>
        <v>0</v>
      </c>
      <c r="DX12" s="181">
        <f t="shared" si="36"/>
        <v>0</v>
      </c>
      <c r="DY12" s="181">
        <f t="shared" si="36"/>
        <v>0</v>
      </c>
      <c r="DZ12" s="181">
        <f t="shared" si="36"/>
        <v>0</v>
      </c>
      <c r="EA12" s="181">
        <f t="shared" si="36"/>
        <v>0</v>
      </c>
      <c r="EB12" s="181">
        <f t="shared" si="36"/>
        <v>0</v>
      </c>
      <c r="EC12" s="181">
        <f t="shared" si="36"/>
        <v>0</v>
      </c>
      <c r="ED12" s="181">
        <f t="shared" si="36"/>
        <v>0</v>
      </c>
      <c r="EE12" s="190">
        <f>ED12</f>
        <v>0</v>
      </c>
      <c r="EF12" s="181">
        <f t="shared" ref="EF12:EQ15" si="37">IF(ISNA(INDEX($B$1:$CC$48,ROW(AX12),MATCH(EF$7,$B$7:$CC$7,0))),"",INDEX($B$1:$CC$48,ROW(AX12),MATCH(EF$7,$B$7:$CC$7,0)))</f>
        <v>0</v>
      </c>
      <c r="EG12" s="181">
        <f t="shared" si="37"/>
        <v>0</v>
      </c>
      <c r="EH12" s="181">
        <f t="shared" si="37"/>
        <v>0</v>
      </c>
      <c r="EI12" s="181">
        <f t="shared" si="37"/>
        <v>0</v>
      </c>
      <c r="EJ12" s="181">
        <f t="shared" si="37"/>
        <v>0</v>
      </c>
      <c r="EK12" s="181">
        <f t="shared" si="37"/>
        <v>0</v>
      </c>
      <c r="EL12" s="181">
        <f t="shared" si="37"/>
        <v>0</v>
      </c>
      <c r="EM12" s="181">
        <f t="shared" si="37"/>
        <v>0</v>
      </c>
      <c r="EN12" s="181">
        <f t="shared" si="37"/>
        <v>0</v>
      </c>
      <c r="EO12" s="181">
        <f t="shared" si="37"/>
        <v>0</v>
      </c>
      <c r="EP12" s="181">
        <f t="shared" si="37"/>
        <v>0</v>
      </c>
      <c r="EQ12" s="181">
        <f t="shared" si="37"/>
        <v>0</v>
      </c>
      <c r="ER12" s="190">
        <f>EQ12</f>
        <v>0</v>
      </c>
      <c r="ES12" s="181">
        <f t="shared" ref="ES12:FD15" si="38">IF(ISNA(INDEX($B$1:$CC$48,ROW(BJ12),MATCH(ES$7,$B$7:$CC$7,0))),"",INDEX($B$1:$CC$48,ROW(BJ12),MATCH(ES$7,$B$7:$CC$7,0)))</f>
        <v>0</v>
      </c>
      <c r="ET12" s="181">
        <f t="shared" si="38"/>
        <v>0</v>
      </c>
      <c r="EU12" s="181">
        <f t="shared" si="38"/>
        <v>0</v>
      </c>
      <c r="EV12" s="181">
        <f t="shared" si="38"/>
        <v>0</v>
      </c>
      <c r="EW12" s="181">
        <f t="shared" si="38"/>
        <v>0</v>
      </c>
      <c r="EX12" s="181">
        <f t="shared" si="38"/>
        <v>0</v>
      </c>
      <c r="EY12" s="181">
        <f t="shared" si="38"/>
        <v>0</v>
      </c>
      <c r="EZ12" s="181">
        <f t="shared" si="38"/>
        <v>0</v>
      </c>
      <c r="FA12" s="181">
        <f t="shared" si="38"/>
        <v>0</v>
      </c>
      <c r="FB12" s="181">
        <f t="shared" si="38"/>
        <v>0</v>
      </c>
      <c r="FC12" s="181">
        <f t="shared" si="38"/>
        <v>0</v>
      </c>
      <c r="FD12" s="181">
        <f t="shared" si="38"/>
        <v>0</v>
      </c>
      <c r="FE12" s="570">
        <f>IF(FD12="",INDEX(ES12:FD12,1,MATCH('Données de base'!$O$17,ES$7:FD$7,0)),FD12)</f>
        <v>0</v>
      </c>
    </row>
    <row r="13" spans="2:161" s="119" customFormat="1" ht="15" customHeight="1" x14ac:dyDescent="0.2">
      <c r="C13" s="13" t="s">
        <v>69</v>
      </c>
      <c r="D13" s="181">
        <f>'6. Immobilisations'!AA27</f>
        <v>0</v>
      </c>
      <c r="E13" s="181">
        <f>'6. Immobilisations'!AB27</f>
        <v>0</v>
      </c>
      <c r="F13" s="181">
        <f>'6. Immobilisations'!AC27</f>
        <v>0</v>
      </c>
      <c r="G13" s="181">
        <f>'6. Immobilisations'!AD27</f>
        <v>0</v>
      </c>
      <c r="H13" s="181">
        <f>'6. Immobilisations'!AE27</f>
        <v>0</v>
      </c>
      <c r="I13" s="181">
        <f>'6. Immobilisations'!AF27</f>
        <v>0</v>
      </c>
      <c r="J13" s="181">
        <f>'6. Immobilisations'!AG27</f>
        <v>0</v>
      </c>
      <c r="K13" s="181">
        <f>'6. Immobilisations'!AH27</f>
        <v>0</v>
      </c>
      <c r="L13" s="181">
        <f>'6. Immobilisations'!AI27</f>
        <v>0</v>
      </c>
      <c r="M13" s="181">
        <f>'6. Immobilisations'!AJ27</f>
        <v>0</v>
      </c>
      <c r="N13" s="181">
        <f>'6. Immobilisations'!AK27</f>
        <v>0</v>
      </c>
      <c r="O13" s="181">
        <f>'6. Immobilisations'!AL27</f>
        <v>0</v>
      </c>
      <c r="P13" s="190">
        <f>O13</f>
        <v>0</v>
      </c>
      <c r="Q13" s="181">
        <f>'6. Immobilisations'!AO27</f>
        <v>0</v>
      </c>
      <c r="R13" s="181">
        <f>'6. Immobilisations'!AP27</f>
        <v>0</v>
      </c>
      <c r="S13" s="181">
        <f>'6. Immobilisations'!AQ27</f>
        <v>0</v>
      </c>
      <c r="T13" s="181">
        <f>'6. Immobilisations'!AR27</f>
        <v>0</v>
      </c>
      <c r="U13" s="181">
        <f>'6. Immobilisations'!AS27</f>
        <v>0</v>
      </c>
      <c r="V13" s="181">
        <f>'6. Immobilisations'!AT27</f>
        <v>0</v>
      </c>
      <c r="W13" s="181">
        <f>'6. Immobilisations'!AU27</f>
        <v>0</v>
      </c>
      <c r="X13" s="181">
        <f>'6. Immobilisations'!AV27</f>
        <v>0</v>
      </c>
      <c r="Y13" s="181">
        <f>'6. Immobilisations'!AW27</f>
        <v>0</v>
      </c>
      <c r="Z13" s="181">
        <f>'6. Immobilisations'!AX27</f>
        <v>0</v>
      </c>
      <c r="AA13" s="181">
        <f>'6. Immobilisations'!AY27</f>
        <v>0</v>
      </c>
      <c r="AB13" s="181">
        <f>'6. Immobilisations'!AZ27</f>
        <v>0</v>
      </c>
      <c r="AC13" s="190">
        <f>AB13</f>
        <v>0</v>
      </c>
      <c r="AD13" s="181">
        <f>'6. Immobilisations'!BC27</f>
        <v>0</v>
      </c>
      <c r="AE13" s="181">
        <f>'6. Immobilisations'!BD27</f>
        <v>0</v>
      </c>
      <c r="AF13" s="181">
        <f>'6. Immobilisations'!BE27</f>
        <v>0</v>
      </c>
      <c r="AG13" s="181">
        <f>'6. Immobilisations'!BF27</f>
        <v>0</v>
      </c>
      <c r="AH13" s="181">
        <f>'6. Immobilisations'!BG27</f>
        <v>0</v>
      </c>
      <c r="AI13" s="181">
        <f>'6. Immobilisations'!BH27</f>
        <v>0</v>
      </c>
      <c r="AJ13" s="181">
        <f>'6. Immobilisations'!BI27</f>
        <v>0</v>
      </c>
      <c r="AK13" s="181">
        <f>'6. Immobilisations'!BJ27</f>
        <v>0</v>
      </c>
      <c r="AL13" s="181">
        <f>'6. Immobilisations'!BK27</f>
        <v>0</v>
      </c>
      <c r="AM13" s="181">
        <f>'6. Immobilisations'!BL27</f>
        <v>0</v>
      </c>
      <c r="AN13" s="181">
        <f>'6. Immobilisations'!BM27</f>
        <v>0</v>
      </c>
      <c r="AO13" s="181">
        <f>'6. Immobilisations'!BN27</f>
        <v>0</v>
      </c>
      <c r="AP13" s="190">
        <f>AO13</f>
        <v>0</v>
      </c>
      <c r="AQ13" s="181">
        <f>'6. Immobilisations'!BQ27</f>
        <v>0</v>
      </c>
      <c r="AR13" s="181">
        <f>'6. Immobilisations'!BR27</f>
        <v>0</v>
      </c>
      <c r="AS13" s="181">
        <f>'6. Immobilisations'!BS27</f>
        <v>0</v>
      </c>
      <c r="AT13" s="181">
        <f>'6. Immobilisations'!BT27</f>
        <v>0</v>
      </c>
      <c r="AU13" s="181">
        <f>'6. Immobilisations'!BU27</f>
        <v>0</v>
      </c>
      <c r="AV13" s="181">
        <f>'6. Immobilisations'!BV27</f>
        <v>0</v>
      </c>
      <c r="AW13" s="181">
        <f>'6. Immobilisations'!BW27</f>
        <v>0</v>
      </c>
      <c r="AX13" s="181">
        <f>'6. Immobilisations'!BX27</f>
        <v>0</v>
      </c>
      <c r="AY13" s="181">
        <f>'6. Immobilisations'!BY27</f>
        <v>0</v>
      </c>
      <c r="AZ13" s="181">
        <f>'6. Immobilisations'!BZ27</f>
        <v>0</v>
      </c>
      <c r="BA13" s="181">
        <f>'6. Immobilisations'!CA27</f>
        <v>0</v>
      </c>
      <c r="BB13" s="181">
        <f>'6. Immobilisations'!CB27</f>
        <v>0</v>
      </c>
      <c r="BC13" s="190">
        <f>BB13</f>
        <v>0</v>
      </c>
      <c r="BD13" s="181">
        <f>'6. Immobilisations'!CE27</f>
        <v>0</v>
      </c>
      <c r="BE13" s="181">
        <f>'6. Immobilisations'!CF27</f>
        <v>0</v>
      </c>
      <c r="BF13" s="181">
        <f>'6. Immobilisations'!CG27</f>
        <v>0</v>
      </c>
      <c r="BG13" s="181">
        <f>'6. Immobilisations'!CH27</f>
        <v>0</v>
      </c>
      <c r="BH13" s="181">
        <f>'6. Immobilisations'!CI27</f>
        <v>0</v>
      </c>
      <c r="BI13" s="181">
        <f>'6. Immobilisations'!CJ27</f>
        <v>0</v>
      </c>
      <c r="BJ13" s="181">
        <f>'6. Immobilisations'!CK27</f>
        <v>0</v>
      </c>
      <c r="BK13" s="181">
        <f>'6. Immobilisations'!CL27</f>
        <v>0</v>
      </c>
      <c r="BL13" s="181">
        <f>'6. Immobilisations'!CM27</f>
        <v>0</v>
      </c>
      <c r="BM13" s="181">
        <f>'6. Immobilisations'!CN27</f>
        <v>0</v>
      </c>
      <c r="BN13" s="181">
        <f>'6. Immobilisations'!CO27</f>
        <v>0</v>
      </c>
      <c r="BO13" s="181">
        <f>'6. Immobilisations'!CP27</f>
        <v>0</v>
      </c>
      <c r="BP13" s="190">
        <f>BO13</f>
        <v>0</v>
      </c>
      <c r="BQ13" s="181">
        <f>'6. Immobilisations'!CS27</f>
        <v>0</v>
      </c>
      <c r="BR13" s="181">
        <f>'6. Immobilisations'!CT27</f>
        <v>0</v>
      </c>
      <c r="BS13" s="181">
        <f>'6. Immobilisations'!CU27</f>
        <v>0</v>
      </c>
      <c r="BT13" s="181">
        <f>'6. Immobilisations'!CV27</f>
        <v>0</v>
      </c>
      <c r="BU13" s="181">
        <f>'6. Immobilisations'!CW27</f>
        <v>0</v>
      </c>
      <c r="BV13" s="181">
        <f>'6. Immobilisations'!CX27</f>
        <v>0</v>
      </c>
      <c r="BW13" s="181">
        <f>'6. Immobilisations'!CY27</f>
        <v>0</v>
      </c>
      <c r="BX13" s="181">
        <f>'6. Immobilisations'!CZ27</f>
        <v>0</v>
      </c>
      <c r="BY13" s="181">
        <f>'6. Immobilisations'!DA27</f>
        <v>0</v>
      </c>
      <c r="BZ13" s="181">
        <f>'6. Immobilisations'!DB27</f>
        <v>0</v>
      </c>
      <c r="CA13" s="181">
        <f>'6. Immobilisations'!DC27</f>
        <v>0</v>
      </c>
      <c r="CB13" s="181">
        <f>'6. Immobilisations'!DD27</f>
        <v>0</v>
      </c>
      <c r="CC13" s="190">
        <f>CB13</f>
        <v>0</v>
      </c>
      <c r="CE13" s="181" t="str">
        <f t="shared" si="11"/>
        <v/>
      </c>
      <c r="CF13" s="181" t="str">
        <f t="shared" si="12"/>
        <v/>
      </c>
      <c r="CG13" s="181" t="str">
        <f t="shared" si="13"/>
        <v/>
      </c>
      <c r="CH13" s="181" t="str">
        <f t="shared" si="14"/>
        <v/>
      </c>
      <c r="CI13" s="181" t="str">
        <f t="shared" si="15"/>
        <v/>
      </c>
      <c r="CJ13" s="181" t="str">
        <f t="shared" si="16"/>
        <v/>
      </c>
      <c r="CK13" s="181" t="str">
        <f t="shared" si="17"/>
        <v/>
      </c>
      <c r="CL13" s="181" t="str">
        <f t="shared" si="18"/>
        <v/>
      </c>
      <c r="CM13" s="181" t="str">
        <f t="shared" si="19"/>
        <v/>
      </c>
      <c r="CN13" s="181" t="str">
        <f t="shared" si="20"/>
        <v/>
      </c>
      <c r="CO13" s="181" t="str">
        <f t="shared" si="21"/>
        <v/>
      </c>
      <c r="CP13" s="181" t="str">
        <f t="shared" si="22"/>
        <v/>
      </c>
      <c r="CQ13" s="181">
        <f t="shared" si="23"/>
        <v>0</v>
      </c>
      <c r="CR13" s="181">
        <f t="shared" si="24"/>
        <v>0</v>
      </c>
      <c r="CS13" s="181">
        <f t="shared" si="25"/>
        <v>0</v>
      </c>
      <c r="CT13" s="181">
        <f t="shared" si="26"/>
        <v>0</v>
      </c>
      <c r="CU13" s="181">
        <f t="shared" si="27"/>
        <v>0</v>
      </c>
      <c r="CV13" s="181">
        <f t="shared" si="28"/>
        <v>0</v>
      </c>
      <c r="CW13" s="181">
        <f t="shared" si="29"/>
        <v>0</v>
      </c>
      <c r="CX13" s="181">
        <f t="shared" si="30"/>
        <v>0</v>
      </c>
      <c r="CY13" s="181">
        <f t="shared" si="31"/>
        <v>0</v>
      </c>
      <c r="CZ13" s="181">
        <f t="shared" si="32"/>
        <v>0</v>
      </c>
      <c r="DA13" s="181">
        <f t="shared" si="33"/>
        <v>0</v>
      </c>
      <c r="DB13" s="181">
        <f t="shared" si="34"/>
        <v>0</v>
      </c>
      <c r="DC13" s="190" t="str">
        <f>CP13</f>
        <v/>
      </c>
      <c r="DD13" s="190">
        <f>DB13</f>
        <v>0</v>
      </c>
      <c r="DE13" s="190">
        <f>DB13</f>
        <v>0</v>
      </c>
      <c r="DF13" s="181">
        <f t="shared" si="35"/>
        <v>0</v>
      </c>
      <c r="DG13" s="181">
        <f t="shared" si="35"/>
        <v>0</v>
      </c>
      <c r="DH13" s="181">
        <f t="shared" si="35"/>
        <v>0</v>
      </c>
      <c r="DI13" s="181">
        <f t="shared" si="35"/>
        <v>0</v>
      </c>
      <c r="DJ13" s="181">
        <f t="shared" si="35"/>
        <v>0</v>
      </c>
      <c r="DK13" s="181">
        <f t="shared" si="35"/>
        <v>0</v>
      </c>
      <c r="DL13" s="181">
        <f t="shared" si="35"/>
        <v>0</v>
      </c>
      <c r="DM13" s="181">
        <f t="shared" si="35"/>
        <v>0</v>
      </c>
      <c r="DN13" s="181">
        <f t="shared" si="35"/>
        <v>0</v>
      </c>
      <c r="DO13" s="181">
        <f t="shared" si="35"/>
        <v>0</v>
      </c>
      <c r="DP13" s="181">
        <f t="shared" si="35"/>
        <v>0</v>
      </c>
      <c r="DQ13" s="181">
        <f t="shared" si="35"/>
        <v>0</v>
      </c>
      <c r="DR13" s="190">
        <f>DQ13</f>
        <v>0</v>
      </c>
      <c r="DS13" s="181">
        <f t="shared" si="36"/>
        <v>0</v>
      </c>
      <c r="DT13" s="181">
        <f t="shared" si="36"/>
        <v>0</v>
      </c>
      <c r="DU13" s="181">
        <f t="shared" si="36"/>
        <v>0</v>
      </c>
      <c r="DV13" s="181">
        <f t="shared" si="36"/>
        <v>0</v>
      </c>
      <c r="DW13" s="181">
        <f t="shared" si="36"/>
        <v>0</v>
      </c>
      <c r="DX13" s="181">
        <f t="shared" si="36"/>
        <v>0</v>
      </c>
      <c r="DY13" s="181">
        <f t="shared" si="36"/>
        <v>0</v>
      </c>
      <c r="DZ13" s="181">
        <f t="shared" si="36"/>
        <v>0</v>
      </c>
      <c r="EA13" s="181">
        <f t="shared" si="36"/>
        <v>0</v>
      </c>
      <c r="EB13" s="181">
        <f t="shared" si="36"/>
        <v>0</v>
      </c>
      <c r="EC13" s="181">
        <f t="shared" si="36"/>
        <v>0</v>
      </c>
      <c r="ED13" s="181">
        <f t="shared" si="36"/>
        <v>0</v>
      </c>
      <c r="EE13" s="190">
        <f>ED13</f>
        <v>0</v>
      </c>
      <c r="EF13" s="181">
        <f t="shared" si="37"/>
        <v>0</v>
      </c>
      <c r="EG13" s="181">
        <f t="shared" si="37"/>
        <v>0</v>
      </c>
      <c r="EH13" s="181">
        <f t="shared" si="37"/>
        <v>0</v>
      </c>
      <c r="EI13" s="181">
        <f t="shared" si="37"/>
        <v>0</v>
      </c>
      <c r="EJ13" s="181">
        <f t="shared" si="37"/>
        <v>0</v>
      </c>
      <c r="EK13" s="181">
        <f t="shared" si="37"/>
        <v>0</v>
      </c>
      <c r="EL13" s="181">
        <f t="shared" si="37"/>
        <v>0</v>
      </c>
      <c r="EM13" s="181">
        <f t="shared" si="37"/>
        <v>0</v>
      </c>
      <c r="EN13" s="181">
        <f t="shared" si="37"/>
        <v>0</v>
      </c>
      <c r="EO13" s="181">
        <f t="shared" si="37"/>
        <v>0</v>
      </c>
      <c r="EP13" s="181">
        <f t="shared" si="37"/>
        <v>0</v>
      </c>
      <c r="EQ13" s="181">
        <f t="shared" si="37"/>
        <v>0</v>
      </c>
      <c r="ER13" s="190">
        <f>EQ13</f>
        <v>0</v>
      </c>
      <c r="ES13" s="181">
        <f t="shared" si="38"/>
        <v>0</v>
      </c>
      <c r="ET13" s="181">
        <f t="shared" si="38"/>
        <v>0</v>
      </c>
      <c r="EU13" s="181">
        <f t="shared" si="38"/>
        <v>0</v>
      </c>
      <c r="EV13" s="181">
        <f t="shared" si="38"/>
        <v>0</v>
      </c>
      <c r="EW13" s="181">
        <f t="shared" si="38"/>
        <v>0</v>
      </c>
      <c r="EX13" s="181">
        <f t="shared" si="38"/>
        <v>0</v>
      </c>
      <c r="EY13" s="181">
        <f t="shared" si="38"/>
        <v>0</v>
      </c>
      <c r="EZ13" s="181">
        <f t="shared" si="38"/>
        <v>0</v>
      </c>
      <c r="FA13" s="181">
        <f t="shared" si="38"/>
        <v>0</v>
      </c>
      <c r="FB13" s="181">
        <f t="shared" si="38"/>
        <v>0</v>
      </c>
      <c r="FC13" s="181">
        <f t="shared" si="38"/>
        <v>0</v>
      </c>
      <c r="FD13" s="181">
        <f t="shared" si="38"/>
        <v>0</v>
      </c>
      <c r="FE13" s="570">
        <f>IF(FD13="",INDEX(ES13:FD13,1,MATCH('Données de base'!$O$17,ES$7:FD$7,0)),FD13)</f>
        <v>0</v>
      </c>
    </row>
    <row r="14" spans="2:161" s="119" customFormat="1" ht="15" customHeight="1" x14ac:dyDescent="0.2">
      <c r="C14" s="13" t="s">
        <v>70</v>
      </c>
      <c r="D14" s="181">
        <f>'6. Immobilisations'!AA58</f>
        <v>0</v>
      </c>
      <c r="E14" s="181">
        <f>'6. Immobilisations'!AB58</f>
        <v>0</v>
      </c>
      <c r="F14" s="181">
        <f>'6. Immobilisations'!AC58</f>
        <v>0</v>
      </c>
      <c r="G14" s="181">
        <f>'6. Immobilisations'!AD58</f>
        <v>0</v>
      </c>
      <c r="H14" s="181">
        <f>'6. Immobilisations'!AE58</f>
        <v>0</v>
      </c>
      <c r="I14" s="181">
        <f>'6. Immobilisations'!AF58</f>
        <v>0</v>
      </c>
      <c r="J14" s="181">
        <f>'6. Immobilisations'!AG58</f>
        <v>0</v>
      </c>
      <c r="K14" s="181">
        <f>'6. Immobilisations'!AH58</f>
        <v>0</v>
      </c>
      <c r="L14" s="181">
        <f>'6. Immobilisations'!AI58</f>
        <v>0</v>
      </c>
      <c r="M14" s="181">
        <f>'6. Immobilisations'!AJ58</f>
        <v>0</v>
      </c>
      <c r="N14" s="181">
        <f>'6. Immobilisations'!AK58</f>
        <v>0</v>
      </c>
      <c r="O14" s="181">
        <f>'6. Immobilisations'!AL58</f>
        <v>0</v>
      </c>
      <c r="P14" s="190">
        <f>O14</f>
        <v>0</v>
      </c>
      <c r="Q14" s="181">
        <f>'6. Immobilisations'!AO58</f>
        <v>0</v>
      </c>
      <c r="R14" s="181">
        <f>'6. Immobilisations'!AP58</f>
        <v>0</v>
      </c>
      <c r="S14" s="181">
        <f>'6. Immobilisations'!AQ58</f>
        <v>0</v>
      </c>
      <c r="T14" s="181">
        <f>'6. Immobilisations'!AR58</f>
        <v>0</v>
      </c>
      <c r="U14" s="181">
        <f>'6. Immobilisations'!AS58</f>
        <v>0</v>
      </c>
      <c r="V14" s="181">
        <f>'6. Immobilisations'!AT58</f>
        <v>0</v>
      </c>
      <c r="W14" s="181">
        <f>'6. Immobilisations'!AU58</f>
        <v>0</v>
      </c>
      <c r="X14" s="181">
        <f>'6. Immobilisations'!AV58</f>
        <v>0</v>
      </c>
      <c r="Y14" s="181">
        <f>'6. Immobilisations'!AW58</f>
        <v>0</v>
      </c>
      <c r="Z14" s="181">
        <f>'6. Immobilisations'!AX58</f>
        <v>0</v>
      </c>
      <c r="AA14" s="181">
        <f>'6. Immobilisations'!AY58</f>
        <v>0</v>
      </c>
      <c r="AB14" s="181">
        <f>'6. Immobilisations'!AZ58</f>
        <v>0</v>
      </c>
      <c r="AC14" s="190">
        <f>AB14</f>
        <v>0</v>
      </c>
      <c r="AD14" s="181">
        <f>'6. Immobilisations'!BC58</f>
        <v>0</v>
      </c>
      <c r="AE14" s="181">
        <f>'6. Immobilisations'!BD58</f>
        <v>0</v>
      </c>
      <c r="AF14" s="181">
        <f>'6. Immobilisations'!BE58</f>
        <v>0</v>
      </c>
      <c r="AG14" s="181">
        <f>'6. Immobilisations'!BF58</f>
        <v>0</v>
      </c>
      <c r="AH14" s="181">
        <f>'6. Immobilisations'!BG58</f>
        <v>0</v>
      </c>
      <c r="AI14" s="181">
        <f>'6. Immobilisations'!BH58</f>
        <v>0</v>
      </c>
      <c r="AJ14" s="181">
        <f>'6. Immobilisations'!BI58</f>
        <v>0</v>
      </c>
      <c r="AK14" s="181">
        <f>'6. Immobilisations'!BJ58</f>
        <v>0</v>
      </c>
      <c r="AL14" s="181">
        <f>'6. Immobilisations'!BK58</f>
        <v>0</v>
      </c>
      <c r="AM14" s="181">
        <f>'6. Immobilisations'!BL58</f>
        <v>0</v>
      </c>
      <c r="AN14" s="181">
        <f>'6. Immobilisations'!BM58</f>
        <v>0</v>
      </c>
      <c r="AO14" s="181">
        <f>'6. Immobilisations'!BN58</f>
        <v>0</v>
      </c>
      <c r="AP14" s="190">
        <f>AO14</f>
        <v>0</v>
      </c>
      <c r="AQ14" s="181">
        <f>'6. Immobilisations'!BQ58</f>
        <v>0</v>
      </c>
      <c r="AR14" s="181">
        <f>'6. Immobilisations'!BR58</f>
        <v>0</v>
      </c>
      <c r="AS14" s="181">
        <f>'6. Immobilisations'!BS58</f>
        <v>0</v>
      </c>
      <c r="AT14" s="181">
        <f>'6. Immobilisations'!BT58</f>
        <v>0</v>
      </c>
      <c r="AU14" s="181">
        <f>'6. Immobilisations'!BU58</f>
        <v>0</v>
      </c>
      <c r="AV14" s="181">
        <f>'6. Immobilisations'!BV58</f>
        <v>0</v>
      </c>
      <c r="AW14" s="181">
        <f>'6. Immobilisations'!BW58</f>
        <v>0</v>
      </c>
      <c r="AX14" s="181">
        <f>'6. Immobilisations'!BX58</f>
        <v>0</v>
      </c>
      <c r="AY14" s="181">
        <f>'6. Immobilisations'!BY58</f>
        <v>0</v>
      </c>
      <c r="AZ14" s="181">
        <f>'6. Immobilisations'!BZ58</f>
        <v>0</v>
      </c>
      <c r="BA14" s="181">
        <f>'6. Immobilisations'!CA58</f>
        <v>0</v>
      </c>
      <c r="BB14" s="181">
        <f>'6. Immobilisations'!CB58</f>
        <v>0</v>
      </c>
      <c r="BC14" s="190">
        <f>BB14</f>
        <v>0</v>
      </c>
      <c r="BD14" s="181">
        <f>'6. Immobilisations'!CE58</f>
        <v>0</v>
      </c>
      <c r="BE14" s="181">
        <f>'6. Immobilisations'!CF58</f>
        <v>0</v>
      </c>
      <c r="BF14" s="181">
        <f>'6. Immobilisations'!CG58</f>
        <v>0</v>
      </c>
      <c r="BG14" s="181">
        <f>'6. Immobilisations'!CH58</f>
        <v>0</v>
      </c>
      <c r="BH14" s="181">
        <f>'6. Immobilisations'!CI58</f>
        <v>0</v>
      </c>
      <c r="BI14" s="181">
        <f>'6. Immobilisations'!CJ58</f>
        <v>0</v>
      </c>
      <c r="BJ14" s="181">
        <f>'6. Immobilisations'!CK58</f>
        <v>0</v>
      </c>
      <c r="BK14" s="181">
        <f>'6. Immobilisations'!CL58</f>
        <v>0</v>
      </c>
      <c r="BL14" s="181">
        <f>'6. Immobilisations'!CM58</f>
        <v>0</v>
      </c>
      <c r="BM14" s="181">
        <f>'6. Immobilisations'!CN58</f>
        <v>0</v>
      </c>
      <c r="BN14" s="181">
        <f>'6. Immobilisations'!CO58</f>
        <v>0</v>
      </c>
      <c r="BO14" s="181">
        <f>'6. Immobilisations'!CP58</f>
        <v>0</v>
      </c>
      <c r="BP14" s="190">
        <f>BO14</f>
        <v>0</v>
      </c>
      <c r="BQ14" s="181">
        <f>'6. Immobilisations'!CS58</f>
        <v>0</v>
      </c>
      <c r="BR14" s="181">
        <f>'6. Immobilisations'!CT58</f>
        <v>0</v>
      </c>
      <c r="BS14" s="181">
        <f>'6. Immobilisations'!CU58</f>
        <v>0</v>
      </c>
      <c r="BT14" s="181">
        <f>'6. Immobilisations'!CV58</f>
        <v>0</v>
      </c>
      <c r="BU14" s="181">
        <f>'6. Immobilisations'!CW58</f>
        <v>0</v>
      </c>
      <c r="BV14" s="181">
        <f>'6. Immobilisations'!CX58</f>
        <v>0</v>
      </c>
      <c r="BW14" s="181">
        <f>'6. Immobilisations'!CY58</f>
        <v>0</v>
      </c>
      <c r="BX14" s="181">
        <f>'6. Immobilisations'!CZ58</f>
        <v>0</v>
      </c>
      <c r="BY14" s="181">
        <f>'6. Immobilisations'!DA58</f>
        <v>0</v>
      </c>
      <c r="BZ14" s="181">
        <f>'6. Immobilisations'!DB58</f>
        <v>0</v>
      </c>
      <c r="CA14" s="181">
        <f>'6. Immobilisations'!DC58</f>
        <v>0</v>
      </c>
      <c r="CB14" s="181">
        <f>'6. Immobilisations'!DD58</f>
        <v>0</v>
      </c>
      <c r="CC14" s="190">
        <f>CB14</f>
        <v>0</v>
      </c>
      <c r="CE14" s="181" t="str">
        <f t="shared" si="11"/>
        <v/>
      </c>
      <c r="CF14" s="181" t="str">
        <f t="shared" si="12"/>
        <v/>
      </c>
      <c r="CG14" s="181" t="str">
        <f t="shared" si="13"/>
        <v/>
      </c>
      <c r="CH14" s="181" t="str">
        <f t="shared" si="14"/>
        <v/>
      </c>
      <c r="CI14" s="181" t="str">
        <f t="shared" si="15"/>
        <v/>
      </c>
      <c r="CJ14" s="181" t="str">
        <f t="shared" si="16"/>
        <v/>
      </c>
      <c r="CK14" s="181" t="str">
        <f t="shared" si="17"/>
        <v/>
      </c>
      <c r="CL14" s="181" t="str">
        <f t="shared" si="18"/>
        <v/>
      </c>
      <c r="CM14" s="181" t="str">
        <f t="shared" si="19"/>
        <v/>
      </c>
      <c r="CN14" s="181" t="str">
        <f t="shared" si="20"/>
        <v/>
      </c>
      <c r="CO14" s="181" t="str">
        <f t="shared" si="21"/>
        <v/>
      </c>
      <c r="CP14" s="181" t="str">
        <f t="shared" si="22"/>
        <v/>
      </c>
      <c r="CQ14" s="181">
        <f t="shared" si="23"/>
        <v>0</v>
      </c>
      <c r="CR14" s="181">
        <f t="shared" si="24"/>
        <v>0</v>
      </c>
      <c r="CS14" s="181">
        <f t="shared" si="25"/>
        <v>0</v>
      </c>
      <c r="CT14" s="181">
        <f t="shared" si="26"/>
        <v>0</v>
      </c>
      <c r="CU14" s="181">
        <f t="shared" si="27"/>
        <v>0</v>
      </c>
      <c r="CV14" s="181">
        <f t="shared" si="28"/>
        <v>0</v>
      </c>
      <c r="CW14" s="181">
        <f t="shared" si="29"/>
        <v>0</v>
      </c>
      <c r="CX14" s="181">
        <f t="shared" si="30"/>
        <v>0</v>
      </c>
      <c r="CY14" s="181">
        <f t="shared" si="31"/>
        <v>0</v>
      </c>
      <c r="CZ14" s="181">
        <f t="shared" si="32"/>
        <v>0</v>
      </c>
      <c r="DA14" s="181">
        <f t="shared" si="33"/>
        <v>0</v>
      </c>
      <c r="DB14" s="181">
        <f t="shared" si="34"/>
        <v>0</v>
      </c>
      <c r="DC14" s="190" t="str">
        <f>CP14</f>
        <v/>
      </c>
      <c r="DD14" s="190">
        <f>DB14</f>
        <v>0</v>
      </c>
      <c r="DE14" s="190">
        <f>DB14</f>
        <v>0</v>
      </c>
      <c r="DF14" s="181">
        <f t="shared" si="35"/>
        <v>0</v>
      </c>
      <c r="DG14" s="181">
        <f t="shared" si="35"/>
        <v>0</v>
      </c>
      <c r="DH14" s="181">
        <f t="shared" si="35"/>
        <v>0</v>
      </c>
      <c r="DI14" s="181">
        <f t="shared" si="35"/>
        <v>0</v>
      </c>
      <c r="DJ14" s="181">
        <f t="shared" si="35"/>
        <v>0</v>
      </c>
      <c r="DK14" s="181">
        <f t="shared" si="35"/>
        <v>0</v>
      </c>
      <c r="DL14" s="181">
        <f t="shared" si="35"/>
        <v>0</v>
      </c>
      <c r="DM14" s="181">
        <f t="shared" si="35"/>
        <v>0</v>
      </c>
      <c r="DN14" s="181">
        <f t="shared" si="35"/>
        <v>0</v>
      </c>
      <c r="DO14" s="181">
        <f t="shared" si="35"/>
        <v>0</v>
      </c>
      <c r="DP14" s="181">
        <f t="shared" si="35"/>
        <v>0</v>
      </c>
      <c r="DQ14" s="181">
        <f t="shared" si="35"/>
        <v>0</v>
      </c>
      <c r="DR14" s="190">
        <f>DQ14</f>
        <v>0</v>
      </c>
      <c r="DS14" s="181">
        <f t="shared" si="36"/>
        <v>0</v>
      </c>
      <c r="DT14" s="181">
        <f t="shared" si="36"/>
        <v>0</v>
      </c>
      <c r="DU14" s="181">
        <f t="shared" si="36"/>
        <v>0</v>
      </c>
      <c r="DV14" s="181">
        <f t="shared" si="36"/>
        <v>0</v>
      </c>
      <c r="DW14" s="181">
        <f t="shared" si="36"/>
        <v>0</v>
      </c>
      <c r="DX14" s="181">
        <f t="shared" si="36"/>
        <v>0</v>
      </c>
      <c r="DY14" s="181">
        <f t="shared" si="36"/>
        <v>0</v>
      </c>
      <c r="DZ14" s="181">
        <f t="shared" si="36"/>
        <v>0</v>
      </c>
      <c r="EA14" s="181">
        <f t="shared" si="36"/>
        <v>0</v>
      </c>
      <c r="EB14" s="181">
        <f t="shared" si="36"/>
        <v>0</v>
      </c>
      <c r="EC14" s="181">
        <f t="shared" si="36"/>
        <v>0</v>
      </c>
      <c r="ED14" s="181">
        <f t="shared" si="36"/>
        <v>0</v>
      </c>
      <c r="EE14" s="190">
        <f>ED14</f>
        <v>0</v>
      </c>
      <c r="EF14" s="181">
        <f t="shared" si="37"/>
        <v>0</v>
      </c>
      <c r="EG14" s="181">
        <f t="shared" si="37"/>
        <v>0</v>
      </c>
      <c r="EH14" s="181">
        <f t="shared" si="37"/>
        <v>0</v>
      </c>
      <c r="EI14" s="181">
        <f t="shared" si="37"/>
        <v>0</v>
      </c>
      <c r="EJ14" s="181">
        <f t="shared" si="37"/>
        <v>0</v>
      </c>
      <c r="EK14" s="181">
        <f t="shared" si="37"/>
        <v>0</v>
      </c>
      <c r="EL14" s="181">
        <f t="shared" si="37"/>
        <v>0</v>
      </c>
      <c r="EM14" s="181">
        <f t="shared" si="37"/>
        <v>0</v>
      </c>
      <c r="EN14" s="181">
        <f t="shared" si="37"/>
        <v>0</v>
      </c>
      <c r="EO14" s="181">
        <f t="shared" si="37"/>
        <v>0</v>
      </c>
      <c r="EP14" s="181">
        <f t="shared" si="37"/>
        <v>0</v>
      </c>
      <c r="EQ14" s="181">
        <f t="shared" si="37"/>
        <v>0</v>
      </c>
      <c r="ER14" s="190">
        <f>EQ14</f>
        <v>0</v>
      </c>
      <c r="ES14" s="181">
        <f t="shared" si="38"/>
        <v>0</v>
      </c>
      <c r="ET14" s="181">
        <f t="shared" si="38"/>
        <v>0</v>
      </c>
      <c r="EU14" s="181">
        <f t="shared" si="38"/>
        <v>0</v>
      </c>
      <c r="EV14" s="181">
        <f t="shared" si="38"/>
        <v>0</v>
      </c>
      <c r="EW14" s="181">
        <f t="shared" si="38"/>
        <v>0</v>
      </c>
      <c r="EX14" s="181">
        <f t="shared" si="38"/>
        <v>0</v>
      </c>
      <c r="EY14" s="181">
        <f t="shared" si="38"/>
        <v>0</v>
      </c>
      <c r="EZ14" s="181">
        <f t="shared" si="38"/>
        <v>0</v>
      </c>
      <c r="FA14" s="181">
        <f t="shared" si="38"/>
        <v>0</v>
      </c>
      <c r="FB14" s="181">
        <f t="shared" si="38"/>
        <v>0</v>
      </c>
      <c r="FC14" s="181">
        <f t="shared" si="38"/>
        <v>0</v>
      </c>
      <c r="FD14" s="181">
        <f t="shared" si="38"/>
        <v>0</v>
      </c>
      <c r="FE14" s="570">
        <f>IF(FD14="",INDEX(ES14:FD14,1,MATCH('Données de base'!$O$17,ES$7:FD$7,0)),FD14)</f>
        <v>0</v>
      </c>
    </row>
    <row r="15" spans="2:161" s="119" customFormat="1" ht="15" customHeight="1" x14ac:dyDescent="0.2">
      <c r="C15" s="13" t="s">
        <v>71</v>
      </c>
      <c r="D15" s="189">
        <f>-'6. Immobilisations'!DI60</f>
        <v>0</v>
      </c>
      <c r="E15" s="189">
        <f>-'6. Immobilisations'!DJ60</f>
        <v>0</v>
      </c>
      <c r="F15" s="189">
        <f>-'6. Immobilisations'!DK60</f>
        <v>0</v>
      </c>
      <c r="G15" s="189">
        <f>-'6. Immobilisations'!DL60</f>
        <v>0</v>
      </c>
      <c r="H15" s="189">
        <f>-'6. Immobilisations'!DM60</f>
        <v>0</v>
      </c>
      <c r="I15" s="189">
        <f>-'6. Immobilisations'!DN60</f>
        <v>0</v>
      </c>
      <c r="J15" s="189">
        <f>-'6. Immobilisations'!DO60</f>
        <v>0</v>
      </c>
      <c r="K15" s="189">
        <f>-'6. Immobilisations'!DP60</f>
        <v>0</v>
      </c>
      <c r="L15" s="189">
        <f>-'6. Immobilisations'!DQ60</f>
        <v>0</v>
      </c>
      <c r="M15" s="189">
        <f>-'6. Immobilisations'!DR60</f>
        <v>0</v>
      </c>
      <c r="N15" s="189">
        <f>-'6. Immobilisations'!DS60</f>
        <v>0</v>
      </c>
      <c r="O15" s="189">
        <f>-'6. Immobilisations'!DT60</f>
        <v>0</v>
      </c>
      <c r="P15" s="190">
        <f>O15</f>
        <v>0</v>
      </c>
      <c r="Q15" s="189">
        <f>-'6. Immobilisations'!DW60</f>
        <v>0</v>
      </c>
      <c r="R15" s="189">
        <f>-'6. Immobilisations'!DX60</f>
        <v>0</v>
      </c>
      <c r="S15" s="189">
        <f>-'6. Immobilisations'!DY60</f>
        <v>0</v>
      </c>
      <c r="T15" s="189">
        <f>-'6. Immobilisations'!DZ60</f>
        <v>0</v>
      </c>
      <c r="U15" s="189">
        <f>-'6. Immobilisations'!EA60</f>
        <v>0</v>
      </c>
      <c r="V15" s="189">
        <f>-'6. Immobilisations'!EB60</f>
        <v>0</v>
      </c>
      <c r="W15" s="189">
        <f>-'6. Immobilisations'!EC60</f>
        <v>0</v>
      </c>
      <c r="X15" s="189">
        <f>-'6. Immobilisations'!ED60</f>
        <v>0</v>
      </c>
      <c r="Y15" s="189">
        <f>-'6. Immobilisations'!EE60</f>
        <v>0</v>
      </c>
      <c r="Z15" s="189">
        <f>-'6. Immobilisations'!EF60</f>
        <v>0</v>
      </c>
      <c r="AA15" s="189">
        <f>-'6. Immobilisations'!EG60</f>
        <v>0</v>
      </c>
      <c r="AB15" s="189">
        <f>-'6. Immobilisations'!EH60</f>
        <v>0</v>
      </c>
      <c r="AC15" s="190">
        <f>AB15</f>
        <v>0</v>
      </c>
      <c r="AD15" s="189">
        <f>-'6. Immobilisations'!EK60</f>
        <v>0</v>
      </c>
      <c r="AE15" s="189">
        <f>-'6. Immobilisations'!EL60</f>
        <v>0</v>
      </c>
      <c r="AF15" s="189">
        <f>-'6. Immobilisations'!EM60</f>
        <v>0</v>
      </c>
      <c r="AG15" s="189">
        <f>-'6. Immobilisations'!EN60</f>
        <v>0</v>
      </c>
      <c r="AH15" s="189">
        <f>-'6. Immobilisations'!EO60</f>
        <v>0</v>
      </c>
      <c r="AI15" s="189">
        <f>-'6. Immobilisations'!EP60</f>
        <v>0</v>
      </c>
      <c r="AJ15" s="189">
        <f>-'6. Immobilisations'!EQ60</f>
        <v>0</v>
      </c>
      <c r="AK15" s="189">
        <f>-'6. Immobilisations'!ER60</f>
        <v>0</v>
      </c>
      <c r="AL15" s="189">
        <f>-'6. Immobilisations'!ES60</f>
        <v>0</v>
      </c>
      <c r="AM15" s="189">
        <f>-'6. Immobilisations'!ET60</f>
        <v>0</v>
      </c>
      <c r="AN15" s="189">
        <f>-'6. Immobilisations'!EU60</f>
        <v>0</v>
      </c>
      <c r="AO15" s="189">
        <f>-'6. Immobilisations'!EV60</f>
        <v>0</v>
      </c>
      <c r="AP15" s="190">
        <f>AO15</f>
        <v>0</v>
      </c>
      <c r="AQ15" s="189">
        <f>-'6. Immobilisations'!EY60</f>
        <v>0</v>
      </c>
      <c r="AR15" s="189">
        <f>-'6. Immobilisations'!EZ60</f>
        <v>0</v>
      </c>
      <c r="AS15" s="189">
        <f>-'6. Immobilisations'!FA60</f>
        <v>0</v>
      </c>
      <c r="AT15" s="189">
        <f>-'6. Immobilisations'!FB60</f>
        <v>0</v>
      </c>
      <c r="AU15" s="189">
        <f>-'6. Immobilisations'!FC60</f>
        <v>0</v>
      </c>
      <c r="AV15" s="189">
        <f>-'6. Immobilisations'!FD60</f>
        <v>0</v>
      </c>
      <c r="AW15" s="189">
        <f>-'6. Immobilisations'!FE60</f>
        <v>0</v>
      </c>
      <c r="AX15" s="189">
        <f>-'6. Immobilisations'!FF60</f>
        <v>0</v>
      </c>
      <c r="AY15" s="189">
        <f>-'6. Immobilisations'!FG60</f>
        <v>0</v>
      </c>
      <c r="AZ15" s="189">
        <f>-'6. Immobilisations'!FH60</f>
        <v>0</v>
      </c>
      <c r="BA15" s="189">
        <f>-'6. Immobilisations'!FI60</f>
        <v>0</v>
      </c>
      <c r="BB15" s="189">
        <f>-'6. Immobilisations'!FJ60</f>
        <v>0</v>
      </c>
      <c r="BC15" s="190">
        <f>BB15</f>
        <v>0</v>
      </c>
      <c r="BD15" s="189">
        <f>-'6. Immobilisations'!FM60</f>
        <v>0</v>
      </c>
      <c r="BE15" s="189">
        <f>-'6. Immobilisations'!FN60</f>
        <v>0</v>
      </c>
      <c r="BF15" s="189">
        <f>-'6. Immobilisations'!FO60</f>
        <v>0</v>
      </c>
      <c r="BG15" s="189">
        <f>-'6. Immobilisations'!FP60</f>
        <v>0</v>
      </c>
      <c r="BH15" s="189">
        <f>-'6. Immobilisations'!FQ60</f>
        <v>0</v>
      </c>
      <c r="BI15" s="189">
        <f>-'6. Immobilisations'!FR60</f>
        <v>0</v>
      </c>
      <c r="BJ15" s="189">
        <f>-'6. Immobilisations'!FS60</f>
        <v>0</v>
      </c>
      <c r="BK15" s="189">
        <f>-'6. Immobilisations'!FT60</f>
        <v>0</v>
      </c>
      <c r="BL15" s="189">
        <f>-'6. Immobilisations'!FU60</f>
        <v>0</v>
      </c>
      <c r="BM15" s="189">
        <f>-'6. Immobilisations'!FV60</f>
        <v>0</v>
      </c>
      <c r="BN15" s="189">
        <f>-'6. Immobilisations'!FW60</f>
        <v>0</v>
      </c>
      <c r="BO15" s="189">
        <f>-'6. Immobilisations'!FX60</f>
        <v>0</v>
      </c>
      <c r="BP15" s="190">
        <f>BO15</f>
        <v>0</v>
      </c>
      <c r="BQ15" s="189">
        <f>-'6. Immobilisations'!GA60</f>
        <v>0</v>
      </c>
      <c r="BR15" s="189">
        <f>-'6. Immobilisations'!GB60</f>
        <v>0</v>
      </c>
      <c r="BS15" s="189">
        <f>-'6. Immobilisations'!GC60</f>
        <v>0</v>
      </c>
      <c r="BT15" s="189">
        <f>-'6. Immobilisations'!GD60</f>
        <v>0</v>
      </c>
      <c r="BU15" s="189">
        <f>-'6. Immobilisations'!GE60</f>
        <v>0</v>
      </c>
      <c r="BV15" s="189">
        <f>-'6. Immobilisations'!GF60</f>
        <v>0</v>
      </c>
      <c r="BW15" s="189">
        <f>-'6. Immobilisations'!GG60</f>
        <v>0</v>
      </c>
      <c r="BX15" s="189">
        <f>-'6. Immobilisations'!GH60</f>
        <v>0</v>
      </c>
      <c r="BY15" s="189">
        <f>-'6. Immobilisations'!GI60</f>
        <v>0</v>
      </c>
      <c r="BZ15" s="189">
        <f>-'6. Immobilisations'!GJ60</f>
        <v>0</v>
      </c>
      <c r="CA15" s="189">
        <f>-'6. Immobilisations'!GK60</f>
        <v>0</v>
      </c>
      <c r="CB15" s="189">
        <f>-'6. Immobilisations'!GL60</f>
        <v>0</v>
      </c>
      <c r="CC15" s="190">
        <f>CB15</f>
        <v>0</v>
      </c>
      <c r="CE15" s="189" t="str">
        <f t="shared" si="11"/>
        <v/>
      </c>
      <c r="CF15" s="189" t="str">
        <f t="shared" si="12"/>
        <v/>
      </c>
      <c r="CG15" s="189" t="str">
        <f t="shared" si="13"/>
        <v/>
      </c>
      <c r="CH15" s="189" t="str">
        <f t="shared" si="14"/>
        <v/>
      </c>
      <c r="CI15" s="189" t="str">
        <f t="shared" si="15"/>
        <v/>
      </c>
      <c r="CJ15" s="189" t="str">
        <f t="shared" si="16"/>
        <v/>
      </c>
      <c r="CK15" s="189" t="str">
        <f t="shared" si="17"/>
        <v/>
      </c>
      <c r="CL15" s="189" t="str">
        <f t="shared" si="18"/>
        <v/>
      </c>
      <c r="CM15" s="189" t="str">
        <f t="shared" si="19"/>
        <v/>
      </c>
      <c r="CN15" s="189" t="str">
        <f t="shared" si="20"/>
        <v/>
      </c>
      <c r="CO15" s="189" t="str">
        <f t="shared" si="21"/>
        <v/>
      </c>
      <c r="CP15" s="189" t="str">
        <f t="shared" si="22"/>
        <v/>
      </c>
      <c r="CQ15" s="189">
        <f t="shared" si="23"/>
        <v>0</v>
      </c>
      <c r="CR15" s="189">
        <f t="shared" si="24"/>
        <v>0</v>
      </c>
      <c r="CS15" s="189">
        <f t="shared" si="25"/>
        <v>0</v>
      </c>
      <c r="CT15" s="189">
        <f t="shared" si="26"/>
        <v>0</v>
      </c>
      <c r="CU15" s="189">
        <f t="shared" si="27"/>
        <v>0</v>
      </c>
      <c r="CV15" s="189">
        <f t="shared" si="28"/>
        <v>0</v>
      </c>
      <c r="CW15" s="189">
        <f t="shared" si="29"/>
        <v>0</v>
      </c>
      <c r="CX15" s="189">
        <f t="shared" si="30"/>
        <v>0</v>
      </c>
      <c r="CY15" s="189">
        <f t="shared" si="31"/>
        <v>0</v>
      </c>
      <c r="CZ15" s="189">
        <f t="shared" si="32"/>
        <v>0</v>
      </c>
      <c r="DA15" s="189">
        <f t="shared" si="33"/>
        <v>0</v>
      </c>
      <c r="DB15" s="189">
        <f t="shared" si="34"/>
        <v>0</v>
      </c>
      <c r="DC15" s="190" t="str">
        <f>CP15</f>
        <v/>
      </c>
      <c r="DD15" s="190">
        <f>DB15</f>
        <v>0</v>
      </c>
      <c r="DE15" s="190">
        <f>DB15</f>
        <v>0</v>
      </c>
      <c r="DF15" s="189">
        <f t="shared" si="35"/>
        <v>0</v>
      </c>
      <c r="DG15" s="189">
        <f t="shared" si="35"/>
        <v>0</v>
      </c>
      <c r="DH15" s="189">
        <f t="shared" si="35"/>
        <v>0</v>
      </c>
      <c r="DI15" s="189">
        <f t="shared" si="35"/>
        <v>0</v>
      </c>
      <c r="DJ15" s="189">
        <f t="shared" si="35"/>
        <v>0</v>
      </c>
      <c r="DK15" s="189">
        <f t="shared" si="35"/>
        <v>0</v>
      </c>
      <c r="DL15" s="189">
        <f t="shared" si="35"/>
        <v>0</v>
      </c>
      <c r="DM15" s="189">
        <f t="shared" si="35"/>
        <v>0</v>
      </c>
      <c r="DN15" s="189">
        <f t="shared" si="35"/>
        <v>0</v>
      </c>
      <c r="DO15" s="189">
        <f t="shared" si="35"/>
        <v>0</v>
      </c>
      <c r="DP15" s="189">
        <f t="shared" si="35"/>
        <v>0</v>
      </c>
      <c r="DQ15" s="189">
        <f t="shared" si="35"/>
        <v>0</v>
      </c>
      <c r="DR15" s="190">
        <f>DQ15</f>
        <v>0</v>
      </c>
      <c r="DS15" s="189">
        <f t="shared" si="36"/>
        <v>0</v>
      </c>
      <c r="DT15" s="189">
        <f t="shared" si="36"/>
        <v>0</v>
      </c>
      <c r="DU15" s="189">
        <f t="shared" si="36"/>
        <v>0</v>
      </c>
      <c r="DV15" s="189">
        <f t="shared" si="36"/>
        <v>0</v>
      </c>
      <c r="DW15" s="189">
        <f t="shared" si="36"/>
        <v>0</v>
      </c>
      <c r="DX15" s="189">
        <f t="shared" si="36"/>
        <v>0</v>
      </c>
      <c r="DY15" s="189">
        <f t="shared" si="36"/>
        <v>0</v>
      </c>
      <c r="DZ15" s="189">
        <f t="shared" si="36"/>
        <v>0</v>
      </c>
      <c r="EA15" s="189">
        <f t="shared" si="36"/>
        <v>0</v>
      </c>
      <c r="EB15" s="189">
        <f t="shared" si="36"/>
        <v>0</v>
      </c>
      <c r="EC15" s="189">
        <f t="shared" si="36"/>
        <v>0</v>
      </c>
      <c r="ED15" s="189">
        <f t="shared" si="36"/>
        <v>0</v>
      </c>
      <c r="EE15" s="190">
        <f>ED15</f>
        <v>0</v>
      </c>
      <c r="EF15" s="189">
        <f t="shared" si="37"/>
        <v>0</v>
      </c>
      <c r="EG15" s="189">
        <f t="shared" si="37"/>
        <v>0</v>
      </c>
      <c r="EH15" s="189">
        <f t="shared" si="37"/>
        <v>0</v>
      </c>
      <c r="EI15" s="189">
        <f t="shared" si="37"/>
        <v>0</v>
      </c>
      <c r="EJ15" s="189">
        <f t="shared" si="37"/>
        <v>0</v>
      </c>
      <c r="EK15" s="189">
        <f t="shared" si="37"/>
        <v>0</v>
      </c>
      <c r="EL15" s="189">
        <f t="shared" si="37"/>
        <v>0</v>
      </c>
      <c r="EM15" s="189">
        <f t="shared" si="37"/>
        <v>0</v>
      </c>
      <c r="EN15" s="189">
        <f t="shared" si="37"/>
        <v>0</v>
      </c>
      <c r="EO15" s="189">
        <f t="shared" si="37"/>
        <v>0</v>
      </c>
      <c r="EP15" s="189">
        <f t="shared" si="37"/>
        <v>0</v>
      </c>
      <c r="EQ15" s="189">
        <f t="shared" si="37"/>
        <v>0</v>
      </c>
      <c r="ER15" s="190">
        <f>EQ15</f>
        <v>0</v>
      </c>
      <c r="ES15" s="189">
        <f t="shared" si="38"/>
        <v>0</v>
      </c>
      <c r="ET15" s="189">
        <f t="shared" si="38"/>
        <v>0</v>
      </c>
      <c r="EU15" s="189">
        <f t="shared" si="38"/>
        <v>0</v>
      </c>
      <c r="EV15" s="189">
        <f t="shared" si="38"/>
        <v>0</v>
      </c>
      <c r="EW15" s="189">
        <f t="shared" si="38"/>
        <v>0</v>
      </c>
      <c r="EX15" s="189">
        <f t="shared" si="38"/>
        <v>0</v>
      </c>
      <c r="EY15" s="189">
        <f t="shared" si="38"/>
        <v>0</v>
      </c>
      <c r="EZ15" s="189">
        <f t="shared" si="38"/>
        <v>0</v>
      </c>
      <c r="FA15" s="189">
        <f t="shared" si="38"/>
        <v>0</v>
      </c>
      <c r="FB15" s="189">
        <f t="shared" si="38"/>
        <v>0</v>
      </c>
      <c r="FC15" s="189">
        <f t="shared" si="38"/>
        <v>0</v>
      </c>
      <c r="FD15" s="189">
        <f t="shared" si="38"/>
        <v>0</v>
      </c>
      <c r="FE15" s="570">
        <f>IF(FD15="",INDEX(ES15:FD15,1,MATCH('Données de base'!$O$17,ES$7:FD$7,0)),FD15)</f>
        <v>0</v>
      </c>
    </row>
    <row r="16" spans="2:161" ht="15" customHeight="1" x14ac:dyDescent="0.2">
      <c r="D16" s="16"/>
      <c r="E16" s="16"/>
      <c r="F16" s="16"/>
      <c r="G16" s="16"/>
      <c r="H16" s="16"/>
      <c r="I16" s="16"/>
      <c r="J16" s="16"/>
      <c r="K16" s="16"/>
      <c r="L16" s="16"/>
      <c r="M16" s="16"/>
      <c r="N16" s="16"/>
      <c r="O16" s="16"/>
      <c r="P16" s="131"/>
      <c r="Q16" s="16"/>
      <c r="R16" s="16"/>
      <c r="S16" s="16"/>
      <c r="T16" s="16"/>
      <c r="U16" s="16"/>
      <c r="V16" s="16"/>
      <c r="W16" s="16"/>
      <c r="X16" s="16"/>
      <c r="Y16" s="16"/>
      <c r="Z16" s="16"/>
      <c r="AA16" s="16"/>
      <c r="AB16" s="16"/>
      <c r="AC16" s="131"/>
      <c r="AD16" s="16"/>
      <c r="AE16" s="16"/>
      <c r="AF16" s="16"/>
      <c r="AG16" s="16"/>
      <c r="AH16" s="16"/>
      <c r="AI16" s="16"/>
      <c r="AJ16" s="16"/>
      <c r="AK16" s="16"/>
      <c r="AL16" s="16"/>
      <c r="AM16" s="16"/>
      <c r="AN16" s="16"/>
      <c r="AO16" s="16"/>
      <c r="AP16" s="131"/>
      <c r="AQ16" s="16"/>
      <c r="AR16" s="16"/>
      <c r="AS16" s="16"/>
      <c r="AT16" s="16"/>
      <c r="AU16" s="16"/>
      <c r="AV16" s="16"/>
      <c r="AW16" s="16"/>
      <c r="AX16" s="16"/>
      <c r="AY16" s="16"/>
      <c r="AZ16" s="16"/>
      <c r="BA16" s="16"/>
      <c r="BB16" s="16"/>
      <c r="BC16" s="131"/>
      <c r="BD16" s="16"/>
      <c r="BE16" s="16"/>
      <c r="BF16" s="16"/>
      <c r="BG16" s="16"/>
      <c r="BH16" s="16"/>
      <c r="BI16" s="16"/>
      <c r="BJ16" s="16"/>
      <c r="BK16" s="16"/>
      <c r="BL16" s="16"/>
      <c r="BM16" s="16"/>
      <c r="BN16" s="16"/>
      <c r="BO16" s="16"/>
      <c r="BP16" s="131"/>
      <c r="BQ16" s="16"/>
      <c r="BR16" s="16"/>
      <c r="BS16" s="16"/>
      <c r="BT16" s="16"/>
      <c r="BU16" s="16"/>
      <c r="BV16" s="16"/>
      <c r="BW16" s="16"/>
      <c r="BX16" s="16"/>
      <c r="BY16" s="16"/>
      <c r="BZ16" s="16"/>
      <c r="CA16" s="16"/>
      <c r="CB16" s="16"/>
      <c r="CC16" s="535"/>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559"/>
      <c r="DD16" s="559"/>
      <c r="DE16" s="542"/>
      <c r="DF16" s="16"/>
      <c r="DG16" s="16"/>
      <c r="DH16" s="16"/>
      <c r="DI16" s="16"/>
      <c r="DJ16" s="16"/>
      <c r="DK16" s="16"/>
      <c r="DL16" s="16"/>
      <c r="DM16" s="16"/>
      <c r="DN16" s="16"/>
      <c r="DO16" s="16"/>
      <c r="DP16" s="16"/>
      <c r="DQ16" s="16"/>
      <c r="DR16" s="542"/>
      <c r="DS16" s="16"/>
      <c r="DT16" s="16"/>
      <c r="DU16" s="16"/>
      <c r="DV16" s="16"/>
      <c r="DW16" s="16"/>
      <c r="DX16" s="16"/>
      <c r="DY16" s="16"/>
      <c r="DZ16" s="16"/>
      <c r="EA16" s="16"/>
      <c r="EB16" s="16"/>
      <c r="EC16" s="16"/>
      <c r="ED16" s="16"/>
      <c r="EE16" s="542"/>
      <c r="EF16" s="16"/>
      <c r="EG16" s="16"/>
      <c r="EH16" s="16"/>
      <c r="EI16" s="16"/>
      <c r="EJ16" s="16"/>
      <c r="EK16" s="16"/>
      <c r="EL16" s="16"/>
      <c r="EM16" s="16"/>
      <c r="EN16" s="16"/>
      <c r="EO16" s="16"/>
      <c r="EP16" s="16"/>
      <c r="EQ16" s="16"/>
      <c r="ER16" s="542"/>
      <c r="ES16" s="16"/>
      <c r="ET16" s="16"/>
      <c r="EU16" s="16"/>
      <c r="EV16" s="16"/>
      <c r="EW16" s="16"/>
      <c r="EX16" s="16"/>
      <c r="EY16" s="16"/>
      <c r="EZ16" s="16"/>
      <c r="FA16" s="16"/>
      <c r="FB16" s="16"/>
      <c r="FC16" s="16"/>
      <c r="FD16" s="16"/>
      <c r="FE16" s="565"/>
    </row>
    <row r="17" spans="2:161" ht="15" customHeight="1" x14ac:dyDescent="0.2">
      <c r="B17" s="14" t="s">
        <v>72</v>
      </c>
      <c r="C17" s="15"/>
      <c r="D17" s="15">
        <f>+SUM(D19:D23)</f>
        <v>0</v>
      </c>
      <c r="E17" s="15">
        <f t="shared" ref="E17:O17" ca="1" si="39">+SUM(E19:E23)</f>
        <v>0</v>
      </c>
      <c r="F17" s="15">
        <f t="shared" ca="1" si="39"/>
        <v>0</v>
      </c>
      <c r="G17" s="15">
        <f t="shared" ca="1" si="39"/>
        <v>0</v>
      </c>
      <c r="H17" s="15">
        <f t="shared" ca="1" si="39"/>
        <v>0</v>
      </c>
      <c r="I17" s="15">
        <f t="shared" ca="1" si="39"/>
        <v>0</v>
      </c>
      <c r="J17" s="15">
        <f t="shared" ca="1" si="39"/>
        <v>0</v>
      </c>
      <c r="K17" s="15">
        <f t="shared" ca="1" si="39"/>
        <v>0</v>
      </c>
      <c r="L17" s="15">
        <f t="shared" ca="1" si="39"/>
        <v>-71160</v>
      </c>
      <c r="M17" s="15">
        <f t="shared" ca="1" si="39"/>
        <v>-182370</v>
      </c>
      <c r="N17" s="15">
        <f t="shared" ca="1" si="39"/>
        <v>-317022</v>
      </c>
      <c r="O17" s="15">
        <f t="shared" ca="1" si="39"/>
        <v>-451710</v>
      </c>
      <c r="P17" s="125">
        <f ca="1">O17</f>
        <v>-451710</v>
      </c>
      <c r="Q17" s="15">
        <f ca="1">+SUM(Q19:Q23)</f>
        <v>-564420</v>
      </c>
      <c r="R17" s="15">
        <f t="shared" ref="R17:AB17" ca="1" si="40">+SUM(R19:R23)</f>
        <v>-635172</v>
      </c>
      <c r="S17" s="15">
        <f t="shared" ca="1" si="40"/>
        <v>-783468</v>
      </c>
      <c r="T17" s="15">
        <f t="shared" ca="1" si="40"/>
        <v>-1030238.5</v>
      </c>
      <c r="U17" s="15">
        <f t="shared" ca="1" si="40"/>
        <v>-1160479</v>
      </c>
      <c r="V17" s="15">
        <f t="shared" ca="1" si="40"/>
        <v>-1319050</v>
      </c>
      <c r="W17" s="15">
        <f t="shared" ca="1" si="40"/>
        <v>-1662161</v>
      </c>
      <c r="X17" s="15">
        <f t="shared" ca="1" si="40"/>
        <v>-1992959</v>
      </c>
      <c r="Y17" s="15">
        <f t="shared" ca="1" si="40"/>
        <v>-2204483.5</v>
      </c>
      <c r="Z17" s="15">
        <f t="shared" ca="1" si="40"/>
        <v>-2499002.5</v>
      </c>
      <c r="AA17" s="15">
        <f t="shared" ca="1" si="40"/>
        <v>-2642153.5</v>
      </c>
      <c r="AB17" s="15">
        <f t="shared" ca="1" si="40"/>
        <v>-2773859.5</v>
      </c>
      <c r="AC17" s="125">
        <f ca="1">AB17</f>
        <v>-2773859.5</v>
      </c>
      <c r="AD17" s="15">
        <f ca="1">+SUM(AD19:AD23)</f>
        <v>-3224709.5</v>
      </c>
      <c r="AE17" s="15">
        <f t="shared" ref="AE17:AO17" ca="1" si="41">+SUM(AE19:AE23)</f>
        <v>-3566968.16</v>
      </c>
      <c r="AF17" s="15">
        <f t="shared" ca="1" si="41"/>
        <v>-3871210.8200000003</v>
      </c>
      <c r="AG17" s="15">
        <f t="shared" ca="1" si="41"/>
        <v>-4254185.9000000004</v>
      </c>
      <c r="AH17" s="15">
        <f t="shared" ca="1" si="41"/>
        <v>-4346964.5600000005</v>
      </c>
      <c r="AI17" s="15">
        <f t="shared" ca="1" si="41"/>
        <v>-4518379.2200000007</v>
      </c>
      <c r="AJ17" s="15">
        <f t="shared" ca="1" si="41"/>
        <v>-4894404.8000000007</v>
      </c>
      <c r="AK17" s="15">
        <f t="shared" ca="1" si="41"/>
        <v>-5264134.4600000009</v>
      </c>
      <c r="AL17" s="15">
        <f t="shared" ca="1" si="41"/>
        <v>-5419646.120000001</v>
      </c>
      <c r="AM17" s="15">
        <f t="shared" ca="1" si="41"/>
        <v>-5620468.7000000011</v>
      </c>
      <c r="AN17" s="15">
        <f t="shared" ca="1" si="41"/>
        <v>-5740340.3600000013</v>
      </c>
      <c r="AO17" s="15">
        <f t="shared" ca="1" si="41"/>
        <v>-5907732.0200000014</v>
      </c>
      <c r="AP17" s="125">
        <f ca="1">AO17</f>
        <v>-5907732.0200000014</v>
      </c>
      <c r="AQ17" s="15">
        <f ca="1">+SUM(AQ19:AQ23)</f>
        <v>-6232514.495000001</v>
      </c>
      <c r="AR17" s="15">
        <f t="shared" ref="AR17:BB17" ca="1" si="42">+SUM(AR19:AR23)</f>
        <v>-6415810.9916000012</v>
      </c>
      <c r="AS17" s="15">
        <f t="shared" ca="1" si="42"/>
        <v>-6589603.4882000014</v>
      </c>
      <c r="AT17" s="15">
        <f t="shared" ca="1" si="42"/>
        <v>-6881346.4340000013</v>
      </c>
      <c r="AU17" s="15">
        <f t="shared" ca="1" si="42"/>
        <v>-6465890.9306000015</v>
      </c>
      <c r="AV17" s="15">
        <f t="shared" ca="1" si="42"/>
        <v>-6202241.4272000017</v>
      </c>
      <c r="AW17" s="15">
        <f t="shared" ca="1" si="42"/>
        <v>-5992610.8730000015</v>
      </c>
      <c r="AX17" s="15">
        <f t="shared" ca="1" si="42"/>
        <v>-4893824.3696000017</v>
      </c>
      <c r="AY17" s="15">
        <f t="shared" ca="1" si="42"/>
        <v>-3884317.8662000019</v>
      </c>
      <c r="AZ17" s="15">
        <f t="shared" ca="1" si="42"/>
        <v>-3244010.3120000027</v>
      </c>
      <c r="BA17" s="15">
        <f t="shared" ca="1" si="42"/>
        <v>-2004031.8086000029</v>
      </c>
      <c r="BB17" s="15">
        <f t="shared" ca="1" si="42"/>
        <v>-819831.8116800026</v>
      </c>
      <c r="BC17" s="125">
        <f ca="1">BB17</f>
        <v>-819831.8116800026</v>
      </c>
      <c r="BD17" s="15">
        <f ca="1">+SUM(BD19:BD23)</f>
        <v>-233457.97143000271</v>
      </c>
      <c r="BE17" s="15">
        <f t="shared" ref="BE17:BO17" ca="1" si="43">+SUM(BE19:BE23)</f>
        <v>1238524.8770039976</v>
      </c>
      <c r="BF17" s="15">
        <f t="shared" ca="1" si="43"/>
        <v>3112933.7254379974</v>
      </c>
      <c r="BG17" s="15">
        <f t="shared" ca="1" si="43"/>
        <v>4610547.5951799974</v>
      </c>
      <c r="BH17" s="15">
        <f t="shared" ca="1" si="43"/>
        <v>8462010.4436139967</v>
      </c>
      <c r="BI17" s="15">
        <f t="shared" ca="1" si="43"/>
        <v>12646221.292047996</v>
      </c>
      <c r="BJ17" s="15">
        <f t="shared" ca="1" si="43"/>
        <v>16365868.161789995</v>
      </c>
      <c r="BK17" s="15">
        <f t="shared" ca="1" si="43"/>
        <v>23811199.010223996</v>
      </c>
      <c r="BL17" s="15">
        <f t="shared" ca="1" si="43"/>
        <v>32192205.858657993</v>
      </c>
      <c r="BM17" s="15">
        <f t="shared" ca="1" si="43"/>
        <v>39138133.728399992</v>
      </c>
      <c r="BN17" s="15">
        <f t="shared" ca="1" si="43"/>
        <v>51260788.576833993</v>
      </c>
      <c r="BO17" s="15">
        <f t="shared" ca="1" si="43"/>
        <v>49159211.502198398</v>
      </c>
      <c r="BP17" s="125">
        <f ca="1">BO17</f>
        <v>49159211.502198398</v>
      </c>
      <c r="BQ17" s="15">
        <f ca="1">+SUM(BQ19:BQ23)</f>
        <v>53452903.940850899</v>
      </c>
      <c r="BR17" s="15">
        <f t="shared" ref="BR17:CB17" ca="1" si="44">+SUM(BR19:BR23)</f>
        <v>66277454.149672195</v>
      </c>
      <c r="BS17" s="15">
        <f t="shared" ca="1" si="44"/>
        <v>78434408.358493492</v>
      </c>
      <c r="BT17" s="15">
        <f t="shared" ca="1" si="44"/>
        <v>87536855.192884386</v>
      </c>
      <c r="BU17" s="15">
        <f t="shared" ca="1" si="44"/>
        <v>104135817.4017057</v>
      </c>
      <c r="BV17" s="15">
        <f t="shared" ca="1" si="44"/>
        <v>121508183.61052701</v>
      </c>
      <c r="BW17" s="15">
        <f t="shared" ca="1" si="44"/>
        <v>133570336.4449179</v>
      </c>
      <c r="BX17" s="15">
        <f t="shared" ca="1" si="44"/>
        <v>157555377.32040587</v>
      </c>
      <c r="BY17" s="15">
        <f t="shared" ca="1" si="44"/>
        <v>183440955.52922717</v>
      </c>
      <c r="BZ17" s="15">
        <f t="shared" ca="1" si="44"/>
        <v>201389669.91917363</v>
      </c>
      <c r="CA17" s="15">
        <f t="shared" ca="1" si="44"/>
        <v>234418367.23910606</v>
      </c>
      <c r="CB17" s="15">
        <f t="shared" ca="1" si="44"/>
        <v>205997326.6933099</v>
      </c>
      <c r="CC17" s="125">
        <f ca="1">CB17</f>
        <v>205997326.6933099</v>
      </c>
      <c r="CE17" s="15" t="str">
        <f t="shared" si="11"/>
        <v/>
      </c>
      <c r="CF17" s="15" t="str">
        <f t="shared" si="12"/>
        <v/>
      </c>
      <c r="CG17" s="15" t="str">
        <f t="shared" si="13"/>
        <v/>
      </c>
      <c r="CH17" s="15" t="str">
        <f t="shared" si="14"/>
        <v/>
      </c>
      <c r="CI17" s="15" t="str">
        <f t="shared" si="15"/>
        <v/>
      </c>
      <c r="CJ17" s="15" t="str">
        <f t="shared" si="16"/>
        <v/>
      </c>
      <c r="CK17" s="15" t="str">
        <f t="shared" si="17"/>
        <v/>
      </c>
      <c r="CL17" s="15" t="str">
        <f t="shared" si="18"/>
        <v/>
      </c>
      <c r="CM17" s="15" t="str">
        <f t="shared" si="19"/>
        <v/>
      </c>
      <c r="CN17" s="15" t="str">
        <f t="shared" si="20"/>
        <v/>
      </c>
      <c r="CO17" s="15" t="str">
        <f t="shared" si="21"/>
        <v/>
      </c>
      <c r="CP17" s="15" t="str">
        <f t="shared" si="22"/>
        <v/>
      </c>
      <c r="CQ17" s="15">
        <f t="shared" ca="1" si="23"/>
        <v>0</v>
      </c>
      <c r="CR17" s="15">
        <f t="shared" ca="1" si="24"/>
        <v>0</v>
      </c>
      <c r="CS17" s="15">
        <f t="shared" ca="1" si="25"/>
        <v>-71160</v>
      </c>
      <c r="CT17" s="15">
        <f t="shared" ca="1" si="26"/>
        <v>-182370</v>
      </c>
      <c r="CU17" s="15">
        <f t="shared" ca="1" si="27"/>
        <v>-317022</v>
      </c>
      <c r="CV17" s="15">
        <f t="shared" ca="1" si="28"/>
        <v>-451710</v>
      </c>
      <c r="CW17" s="15">
        <f t="shared" ca="1" si="29"/>
        <v>-564420</v>
      </c>
      <c r="CX17" s="15">
        <f t="shared" ca="1" si="30"/>
        <v>-635172</v>
      </c>
      <c r="CY17" s="15">
        <f t="shared" ca="1" si="31"/>
        <v>-783468</v>
      </c>
      <c r="CZ17" s="15">
        <f t="shared" ca="1" si="32"/>
        <v>-1030238.5</v>
      </c>
      <c r="DA17" s="15">
        <f t="shared" ca="1" si="33"/>
        <v>-1160479</v>
      </c>
      <c r="DB17" s="15">
        <f t="shared" ca="1" si="34"/>
        <v>-1319050</v>
      </c>
      <c r="DC17" s="125" t="str">
        <f>CP17</f>
        <v/>
      </c>
      <c r="DD17" s="125">
        <f ca="1">DB17</f>
        <v>-1319050</v>
      </c>
      <c r="DE17" s="125">
        <f ca="1">DB17</f>
        <v>-1319050</v>
      </c>
      <c r="DF17" s="15">
        <f t="shared" ref="DF17:DQ17" ca="1" si="45">IF(ISNA(INDEX($B$1:$CC$48,ROW(Z17),MATCH(DF$7,$B$7:$CC$7,0))),"",INDEX($B$1:$CC$48,ROW(Z17),MATCH(DF$7,$B$7:$CC$7,0)))</f>
        <v>-1662161</v>
      </c>
      <c r="DG17" s="15">
        <f t="shared" ca="1" si="45"/>
        <v>-1992959</v>
      </c>
      <c r="DH17" s="15">
        <f t="shared" ca="1" si="45"/>
        <v>-2204483.5</v>
      </c>
      <c r="DI17" s="15">
        <f t="shared" ca="1" si="45"/>
        <v>-2499002.5</v>
      </c>
      <c r="DJ17" s="15">
        <f t="shared" ca="1" si="45"/>
        <v>-2642153.5</v>
      </c>
      <c r="DK17" s="15">
        <f t="shared" ca="1" si="45"/>
        <v>-2773859.5</v>
      </c>
      <c r="DL17" s="15">
        <f t="shared" ca="1" si="45"/>
        <v>-3224709.5</v>
      </c>
      <c r="DM17" s="15">
        <f t="shared" ca="1" si="45"/>
        <v>-3566968.16</v>
      </c>
      <c r="DN17" s="15">
        <f t="shared" ca="1" si="45"/>
        <v>-3871210.8200000003</v>
      </c>
      <c r="DO17" s="15">
        <f t="shared" ca="1" si="45"/>
        <v>-4254185.9000000004</v>
      </c>
      <c r="DP17" s="15">
        <f t="shared" ca="1" si="45"/>
        <v>-4346964.5600000005</v>
      </c>
      <c r="DQ17" s="15">
        <f t="shared" ca="1" si="45"/>
        <v>-4518379.2200000007</v>
      </c>
      <c r="DR17" s="125">
        <f ca="1">DQ17</f>
        <v>-4518379.2200000007</v>
      </c>
      <c r="DS17" s="15">
        <f t="shared" ref="DS17:ED17" ca="1" si="46">IF(ISNA(INDEX($B$1:$CC$48,ROW(AL17),MATCH(DS$7,$B$7:$CC$7,0))),"",INDEX($B$1:$CC$48,ROW(AL17),MATCH(DS$7,$B$7:$CC$7,0)))</f>
        <v>-4894404.8000000007</v>
      </c>
      <c r="DT17" s="15">
        <f t="shared" ca="1" si="46"/>
        <v>-5264134.4600000009</v>
      </c>
      <c r="DU17" s="15">
        <f t="shared" ca="1" si="46"/>
        <v>-5419646.120000001</v>
      </c>
      <c r="DV17" s="15">
        <f t="shared" ca="1" si="46"/>
        <v>-5620468.7000000011</v>
      </c>
      <c r="DW17" s="15">
        <f t="shared" ca="1" si="46"/>
        <v>-5740340.3600000013</v>
      </c>
      <c r="DX17" s="15">
        <f t="shared" ca="1" si="46"/>
        <v>-5907732.0200000014</v>
      </c>
      <c r="DY17" s="15">
        <f t="shared" ca="1" si="46"/>
        <v>-6232514.495000001</v>
      </c>
      <c r="DZ17" s="15">
        <f t="shared" ca="1" si="46"/>
        <v>-6415810.9916000012</v>
      </c>
      <c r="EA17" s="15">
        <f t="shared" ca="1" si="46"/>
        <v>-6589603.4882000014</v>
      </c>
      <c r="EB17" s="15">
        <f t="shared" ca="1" si="46"/>
        <v>-6881346.4340000013</v>
      </c>
      <c r="EC17" s="15">
        <f t="shared" ca="1" si="46"/>
        <v>-6465890.9306000015</v>
      </c>
      <c r="ED17" s="15">
        <f t="shared" ca="1" si="46"/>
        <v>-6202241.4272000017</v>
      </c>
      <c r="EE17" s="125">
        <f ca="1">ED17</f>
        <v>-6202241.4272000017</v>
      </c>
      <c r="EF17" s="15">
        <f t="shared" ref="EF17:EQ17" ca="1" si="47">IF(ISNA(INDEX($B$1:$CC$48,ROW(AX17),MATCH(EF$7,$B$7:$CC$7,0))),"",INDEX($B$1:$CC$48,ROW(AX17),MATCH(EF$7,$B$7:$CC$7,0)))</f>
        <v>-5992610.8730000015</v>
      </c>
      <c r="EG17" s="15">
        <f t="shared" ca="1" si="47"/>
        <v>-4893824.3696000017</v>
      </c>
      <c r="EH17" s="15">
        <f t="shared" ca="1" si="47"/>
        <v>-3884317.8662000019</v>
      </c>
      <c r="EI17" s="15">
        <f t="shared" ca="1" si="47"/>
        <v>-3244010.3120000027</v>
      </c>
      <c r="EJ17" s="15">
        <f t="shared" ca="1" si="47"/>
        <v>-2004031.8086000029</v>
      </c>
      <c r="EK17" s="15">
        <f t="shared" ca="1" si="47"/>
        <v>-819831.8116800026</v>
      </c>
      <c r="EL17" s="15">
        <f t="shared" ca="1" si="47"/>
        <v>-233457.97143000271</v>
      </c>
      <c r="EM17" s="15">
        <f t="shared" ca="1" si="47"/>
        <v>1238524.8770039976</v>
      </c>
      <c r="EN17" s="15">
        <f t="shared" ca="1" si="47"/>
        <v>3112933.7254379974</v>
      </c>
      <c r="EO17" s="15">
        <f t="shared" ca="1" si="47"/>
        <v>4610547.5951799974</v>
      </c>
      <c r="EP17" s="15">
        <f t="shared" ca="1" si="47"/>
        <v>8462010.4436139967</v>
      </c>
      <c r="EQ17" s="15">
        <f t="shared" ca="1" si="47"/>
        <v>12646221.292047996</v>
      </c>
      <c r="ER17" s="125">
        <f ca="1">EQ17</f>
        <v>12646221.292047996</v>
      </c>
      <c r="ES17" s="15">
        <f t="shared" ref="ES17:FD17" ca="1" si="48">IF(ISNA(INDEX($B$1:$CC$48,ROW(BJ17),MATCH(ES$7,$B$7:$CC$7,0))),"",INDEX($B$1:$CC$48,ROW(BJ17),MATCH(ES$7,$B$7:$CC$7,0)))</f>
        <v>16365868.161789995</v>
      </c>
      <c r="ET17" s="15">
        <f t="shared" ca="1" si="48"/>
        <v>23811199.010223996</v>
      </c>
      <c r="EU17" s="15">
        <f t="shared" ca="1" si="48"/>
        <v>32192205.858657993</v>
      </c>
      <c r="EV17" s="15">
        <f t="shared" ca="1" si="48"/>
        <v>39138133.728399992</v>
      </c>
      <c r="EW17" s="15">
        <f t="shared" ca="1" si="48"/>
        <v>51260788.576833993</v>
      </c>
      <c r="EX17" s="15">
        <f t="shared" ca="1" si="48"/>
        <v>49159211.502198398</v>
      </c>
      <c r="EY17" s="15">
        <f t="shared" ca="1" si="48"/>
        <v>53452903.940850899</v>
      </c>
      <c r="EZ17" s="15">
        <f t="shared" ca="1" si="48"/>
        <v>66277454.149672195</v>
      </c>
      <c r="FA17" s="15">
        <f t="shared" ca="1" si="48"/>
        <v>78434408.358493492</v>
      </c>
      <c r="FB17" s="15">
        <f t="shared" ca="1" si="48"/>
        <v>87536855.192884386</v>
      </c>
      <c r="FC17" s="15">
        <f t="shared" ca="1" si="48"/>
        <v>104135817.4017057</v>
      </c>
      <c r="FD17" s="15">
        <f t="shared" ca="1" si="48"/>
        <v>121508183.61052701</v>
      </c>
      <c r="FE17" s="15">
        <f ca="1">IF(FD17="",INDEX(ES17:FD17,1,MATCH('Données de base'!$O$17,ES$7:FD$7,0)),FD17)</f>
        <v>121508183.61052701</v>
      </c>
    </row>
    <row r="18" spans="2:161" ht="15" customHeight="1" x14ac:dyDescent="0.2">
      <c r="D18" s="16"/>
      <c r="E18" s="16"/>
      <c r="F18" s="16"/>
      <c r="G18" s="16"/>
      <c r="H18" s="16"/>
      <c r="I18" s="16"/>
      <c r="J18" s="16"/>
      <c r="K18" s="16"/>
      <c r="L18" s="16"/>
      <c r="M18" s="16"/>
      <c r="N18" s="16"/>
      <c r="O18" s="16"/>
      <c r="P18" s="131"/>
      <c r="Q18" s="16"/>
      <c r="R18" s="16"/>
      <c r="S18" s="16"/>
      <c r="T18" s="16"/>
      <c r="U18" s="16"/>
      <c r="V18" s="16"/>
      <c r="W18" s="16"/>
      <c r="X18" s="16"/>
      <c r="Y18" s="16"/>
      <c r="Z18" s="16"/>
      <c r="AA18" s="16"/>
      <c r="AB18" s="16"/>
      <c r="AC18" s="131"/>
      <c r="AD18" s="16"/>
      <c r="AE18" s="16"/>
      <c r="AF18" s="16"/>
      <c r="AG18" s="16"/>
      <c r="AH18" s="16"/>
      <c r="AI18" s="16"/>
      <c r="AJ18" s="16"/>
      <c r="AK18" s="16"/>
      <c r="AL18" s="16"/>
      <c r="AM18" s="16"/>
      <c r="AN18" s="16"/>
      <c r="AO18" s="16"/>
      <c r="AP18" s="131"/>
      <c r="AQ18" s="16"/>
      <c r="AR18" s="16"/>
      <c r="AS18" s="16"/>
      <c r="AT18" s="16"/>
      <c r="AU18" s="16"/>
      <c r="AV18" s="16"/>
      <c r="AW18" s="16"/>
      <c r="AX18" s="16"/>
      <c r="AY18" s="16"/>
      <c r="AZ18" s="16"/>
      <c r="BA18" s="16"/>
      <c r="BB18" s="16"/>
      <c r="BC18" s="131"/>
      <c r="BD18" s="16"/>
      <c r="BE18" s="16"/>
      <c r="BF18" s="16"/>
      <c r="BG18" s="16"/>
      <c r="BH18" s="16"/>
      <c r="BI18" s="16"/>
      <c r="BJ18" s="16"/>
      <c r="BK18" s="16"/>
      <c r="BL18" s="16"/>
      <c r="BM18" s="16"/>
      <c r="BN18" s="16"/>
      <c r="BO18" s="16"/>
      <c r="BP18" s="131"/>
      <c r="BQ18" s="16"/>
      <c r="BR18" s="16"/>
      <c r="BS18" s="16"/>
      <c r="BT18" s="16"/>
      <c r="BU18" s="16"/>
      <c r="BV18" s="16"/>
      <c r="BW18" s="16"/>
      <c r="BX18" s="16"/>
      <c r="BY18" s="16"/>
      <c r="BZ18" s="16"/>
      <c r="CA18" s="16"/>
      <c r="CB18" s="16"/>
      <c r="CC18" s="535"/>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559"/>
      <c r="DD18" s="559"/>
      <c r="DE18" s="542"/>
      <c r="DF18" s="16"/>
      <c r="DG18" s="16"/>
      <c r="DH18" s="16"/>
      <c r="DI18" s="16"/>
      <c r="DJ18" s="16"/>
      <c r="DK18" s="16"/>
      <c r="DL18" s="16"/>
      <c r="DM18" s="16"/>
      <c r="DN18" s="16"/>
      <c r="DO18" s="16"/>
      <c r="DP18" s="16"/>
      <c r="DQ18" s="16"/>
      <c r="DR18" s="542"/>
      <c r="DS18" s="16"/>
      <c r="DT18" s="16"/>
      <c r="DU18" s="16"/>
      <c r="DV18" s="16"/>
      <c r="DW18" s="16"/>
      <c r="DX18" s="16"/>
      <c r="DY18" s="16"/>
      <c r="DZ18" s="16"/>
      <c r="EA18" s="16"/>
      <c r="EB18" s="16"/>
      <c r="EC18" s="16"/>
      <c r="ED18" s="16"/>
      <c r="EE18" s="542"/>
      <c r="EF18" s="16"/>
      <c r="EG18" s="16"/>
      <c r="EH18" s="16"/>
      <c r="EI18" s="16"/>
      <c r="EJ18" s="16"/>
      <c r="EK18" s="16"/>
      <c r="EL18" s="16"/>
      <c r="EM18" s="16"/>
      <c r="EN18" s="16"/>
      <c r="EO18" s="16"/>
      <c r="EP18" s="16"/>
      <c r="EQ18" s="16"/>
      <c r="ER18" s="542"/>
      <c r="ES18" s="16"/>
      <c r="ET18" s="16"/>
      <c r="EU18" s="16"/>
      <c r="EV18" s="16"/>
      <c r="EW18" s="16"/>
      <c r="EX18" s="16"/>
      <c r="EY18" s="16"/>
      <c r="EZ18" s="16"/>
      <c r="FA18" s="16"/>
      <c r="FB18" s="16"/>
      <c r="FC18" s="16"/>
      <c r="FD18" s="16"/>
      <c r="FE18" s="565"/>
    </row>
    <row r="19" spans="2:161" s="119" customFormat="1" ht="15" customHeight="1" x14ac:dyDescent="0.2">
      <c r="C19" s="13" t="s">
        <v>131</v>
      </c>
      <c r="D19" s="181">
        <f>'10. Stocks'!D12</f>
        <v>0</v>
      </c>
      <c r="E19" s="181">
        <f>'10. Stocks'!E12</f>
        <v>0</v>
      </c>
      <c r="F19" s="181">
        <f>'10. Stocks'!F12</f>
        <v>0</v>
      </c>
      <c r="G19" s="181">
        <f>'10. Stocks'!G12</f>
        <v>0</v>
      </c>
      <c r="H19" s="181">
        <f>'10. Stocks'!H12</f>
        <v>0</v>
      </c>
      <c r="I19" s="181">
        <f>'10. Stocks'!I12</f>
        <v>0</v>
      </c>
      <c r="J19" s="181">
        <f>'10. Stocks'!J12</f>
        <v>0</v>
      </c>
      <c r="K19" s="181">
        <f>'10. Stocks'!K12</f>
        <v>0</v>
      </c>
      <c r="L19" s="181">
        <f>'10. Stocks'!L12</f>
        <v>0</v>
      </c>
      <c r="M19" s="181">
        <f>'10. Stocks'!M12</f>
        <v>0</v>
      </c>
      <c r="N19" s="181">
        <f>'10. Stocks'!N12</f>
        <v>0</v>
      </c>
      <c r="O19" s="181">
        <f>'10. Stocks'!O12</f>
        <v>0</v>
      </c>
      <c r="P19" s="190">
        <f>O19</f>
        <v>0</v>
      </c>
      <c r="Q19" s="181">
        <f>'10. Stocks'!Q12</f>
        <v>0</v>
      </c>
      <c r="R19" s="181">
        <f>'10. Stocks'!R12</f>
        <v>0</v>
      </c>
      <c r="S19" s="181">
        <f>'10. Stocks'!S12</f>
        <v>0</v>
      </c>
      <c r="T19" s="181">
        <f>'10. Stocks'!T12</f>
        <v>0</v>
      </c>
      <c r="U19" s="181">
        <f>'10. Stocks'!U12</f>
        <v>0</v>
      </c>
      <c r="V19" s="181">
        <f>'10. Stocks'!V12</f>
        <v>0</v>
      </c>
      <c r="W19" s="181">
        <f>'10. Stocks'!W12</f>
        <v>0</v>
      </c>
      <c r="X19" s="181">
        <f>'10. Stocks'!X12</f>
        <v>0</v>
      </c>
      <c r="Y19" s="181">
        <f>'10. Stocks'!Y12</f>
        <v>0</v>
      </c>
      <c r="Z19" s="181">
        <f>'10. Stocks'!Z12</f>
        <v>0</v>
      </c>
      <c r="AA19" s="181">
        <f>'10. Stocks'!AA12</f>
        <v>0</v>
      </c>
      <c r="AB19" s="181">
        <f>'10. Stocks'!AB12</f>
        <v>0</v>
      </c>
      <c r="AC19" s="190">
        <f>AB19</f>
        <v>0</v>
      </c>
      <c r="AD19" s="181">
        <f>'10. Stocks'!AD12</f>
        <v>0</v>
      </c>
      <c r="AE19" s="181">
        <f>'10. Stocks'!AE12</f>
        <v>0</v>
      </c>
      <c r="AF19" s="181">
        <f>'10. Stocks'!AF12</f>
        <v>0</v>
      </c>
      <c r="AG19" s="181">
        <f>'10. Stocks'!AG12</f>
        <v>0</v>
      </c>
      <c r="AH19" s="181">
        <f>'10. Stocks'!AH12</f>
        <v>0</v>
      </c>
      <c r="AI19" s="181">
        <f>'10. Stocks'!AI12</f>
        <v>0</v>
      </c>
      <c r="AJ19" s="181">
        <f>'10. Stocks'!AJ12</f>
        <v>0</v>
      </c>
      <c r="AK19" s="181">
        <f>'10. Stocks'!AK12</f>
        <v>0</v>
      </c>
      <c r="AL19" s="181">
        <f>'10. Stocks'!AL12</f>
        <v>0</v>
      </c>
      <c r="AM19" s="181">
        <f>'10. Stocks'!AM12</f>
        <v>0</v>
      </c>
      <c r="AN19" s="181">
        <f>'10. Stocks'!AN12</f>
        <v>0</v>
      </c>
      <c r="AO19" s="181">
        <f>'10. Stocks'!AO12</f>
        <v>0</v>
      </c>
      <c r="AP19" s="190">
        <f>AO19</f>
        <v>0</v>
      </c>
      <c r="AQ19" s="181">
        <f>'10. Stocks'!AQ12</f>
        <v>0</v>
      </c>
      <c r="AR19" s="181">
        <f>'10. Stocks'!AR12</f>
        <v>0</v>
      </c>
      <c r="AS19" s="181">
        <f>'10. Stocks'!AS12</f>
        <v>0</v>
      </c>
      <c r="AT19" s="181">
        <f>'10. Stocks'!AT12</f>
        <v>0</v>
      </c>
      <c r="AU19" s="181">
        <f>'10. Stocks'!AU12</f>
        <v>0</v>
      </c>
      <c r="AV19" s="181">
        <f>'10. Stocks'!AV12</f>
        <v>0</v>
      </c>
      <c r="AW19" s="181">
        <f>'10. Stocks'!AW12</f>
        <v>0</v>
      </c>
      <c r="AX19" s="181">
        <f>'10. Stocks'!AX12</f>
        <v>0</v>
      </c>
      <c r="AY19" s="181">
        <f>'10. Stocks'!AY12</f>
        <v>0</v>
      </c>
      <c r="AZ19" s="181">
        <f>'10. Stocks'!AZ12</f>
        <v>0</v>
      </c>
      <c r="BA19" s="181">
        <f>'10. Stocks'!BA12</f>
        <v>0</v>
      </c>
      <c r="BB19" s="181">
        <f>'10. Stocks'!BB12</f>
        <v>0</v>
      </c>
      <c r="BC19" s="190">
        <f>BB19</f>
        <v>0</v>
      </c>
      <c r="BD19" s="181">
        <f>'10. Stocks'!BD12</f>
        <v>0</v>
      </c>
      <c r="BE19" s="181">
        <f>'10. Stocks'!BE12</f>
        <v>0</v>
      </c>
      <c r="BF19" s="181">
        <f>'10. Stocks'!BF12</f>
        <v>0</v>
      </c>
      <c r="BG19" s="181">
        <f>'10. Stocks'!BG12</f>
        <v>0</v>
      </c>
      <c r="BH19" s="181">
        <f>'10. Stocks'!BH12</f>
        <v>0</v>
      </c>
      <c r="BI19" s="181">
        <f>'10. Stocks'!BI12</f>
        <v>0</v>
      </c>
      <c r="BJ19" s="181">
        <f>'10. Stocks'!BJ12</f>
        <v>0</v>
      </c>
      <c r="BK19" s="181">
        <f>'10. Stocks'!BK12</f>
        <v>0</v>
      </c>
      <c r="BL19" s="181">
        <f>'10. Stocks'!BL12</f>
        <v>0</v>
      </c>
      <c r="BM19" s="181">
        <f>'10. Stocks'!BM12</f>
        <v>0</v>
      </c>
      <c r="BN19" s="181">
        <f>'10. Stocks'!BN12</f>
        <v>0</v>
      </c>
      <c r="BO19" s="181">
        <f>'10. Stocks'!BO12</f>
        <v>0</v>
      </c>
      <c r="BP19" s="190">
        <f>BO19</f>
        <v>0</v>
      </c>
      <c r="BQ19" s="181">
        <f>'10. Stocks'!BQ12</f>
        <v>0</v>
      </c>
      <c r="BR19" s="181">
        <f>'10. Stocks'!BR12</f>
        <v>0</v>
      </c>
      <c r="BS19" s="181">
        <f>'10. Stocks'!BS12</f>
        <v>0</v>
      </c>
      <c r="BT19" s="181">
        <f>'10. Stocks'!BT12</f>
        <v>0</v>
      </c>
      <c r="BU19" s="181">
        <f>'10. Stocks'!BU12</f>
        <v>0</v>
      </c>
      <c r="BV19" s="181">
        <f>'10. Stocks'!BV12</f>
        <v>0</v>
      </c>
      <c r="BW19" s="181">
        <f>'10. Stocks'!BW12</f>
        <v>0</v>
      </c>
      <c r="BX19" s="181">
        <f>'10. Stocks'!BX12</f>
        <v>0</v>
      </c>
      <c r="BY19" s="181">
        <f>'10. Stocks'!BY12</f>
        <v>0</v>
      </c>
      <c r="BZ19" s="181">
        <f>'10. Stocks'!BZ12</f>
        <v>0</v>
      </c>
      <c r="CA19" s="181">
        <f>'10. Stocks'!CA12</f>
        <v>0</v>
      </c>
      <c r="CB19" s="181">
        <f>'10. Stocks'!CB12</f>
        <v>0</v>
      </c>
      <c r="CC19" s="190">
        <f>CB19</f>
        <v>0</v>
      </c>
      <c r="CE19" s="181" t="str">
        <f t="shared" si="11"/>
        <v/>
      </c>
      <c r="CF19" s="181" t="str">
        <f t="shared" si="12"/>
        <v/>
      </c>
      <c r="CG19" s="181" t="str">
        <f t="shared" si="13"/>
        <v/>
      </c>
      <c r="CH19" s="181" t="str">
        <f t="shared" si="14"/>
        <v/>
      </c>
      <c r="CI19" s="181" t="str">
        <f t="shared" si="15"/>
        <v/>
      </c>
      <c r="CJ19" s="181" t="str">
        <f t="shared" si="16"/>
        <v/>
      </c>
      <c r="CK19" s="181" t="str">
        <f t="shared" si="17"/>
        <v/>
      </c>
      <c r="CL19" s="181" t="str">
        <f t="shared" si="18"/>
        <v/>
      </c>
      <c r="CM19" s="181" t="str">
        <f t="shared" si="19"/>
        <v/>
      </c>
      <c r="CN19" s="181" t="str">
        <f t="shared" si="20"/>
        <v/>
      </c>
      <c r="CO19" s="181" t="str">
        <f t="shared" si="21"/>
        <v/>
      </c>
      <c r="CP19" s="181" t="str">
        <f t="shared" si="22"/>
        <v/>
      </c>
      <c r="CQ19" s="181">
        <f t="shared" si="23"/>
        <v>0</v>
      </c>
      <c r="CR19" s="181">
        <f t="shared" si="24"/>
        <v>0</v>
      </c>
      <c r="CS19" s="181">
        <f t="shared" si="25"/>
        <v>0</v>
      </c>
      <c r="CT19" s="181">
        <f t="shared" si="26"/>
        <v>0</v>
      </c>
      <c r="CU19" s="181">
        <f t="shared" si="27"/>
        <v>0</v>
      </c>
      <c r="CV19" s="181">
        <f t="shared" si="28"/>
        <v>0</v>
      </c>
      <c r="CW19" s="181">
        <f t="shared" si="29"/>
        <v>0</v>
      </c>
      <c r="CX19" s="181">
        <f t="shared" si="30"/>
        <v>0</v>
      </c>
      <c r="CY19" s="181">
        <f t="shared" si="31"/>
        <v>0</v>
      </c>
      <c r="CZ19" s="181">
        <f t="shared" si="32"/>
        <v>0</v>
      </c>
      <c r="DA19" s="181">
        <f t="shared" si="33"/>
        <v>0</v>
      </c>
      <c r="DB19" s="181">
        <f t="shared" si="34"/>
        <v>0</v>
      </c>
      <c r="DC19" s="190" t="str">
        <f>CP19</f>
        <v/>
      </c>
      <c r="DD19" s="190">
        <f>DB19</f>
        <v>0</v>
      </c>
      <c r="DE19" s="190">
        <f>DB19</f>
        <v>0</v>
      </c>
      <c r="DF19" s="181">
        <f t="shared" ref="DF19:DQ23" si="49">IF(ISNA(INDEX($B$1:$CC$48,ROW(Z19),MATCH(DF$7,$B$7:$CC$7,0))),"",INDEX($B$1:$CC$48,ROW(Z19),MATCH(DF$7,$B$7:$CC$7,0)))</f>
        <v>0</v>
      </c>
      <c r="DG19" s="181">
        <f t="shared" si="49"/>
        <v>0</v>
      </c>
      <c r="DH19" s="181">
        <f t="shared" si="49"/>
        <v>0</v>
      </c>
      <c r="DI19" s="181">
        <f t="shared" si="49"/>
        <v>0</v>
      </c>
      <c r="DJ19" s="181">
        <f t="shared" si="49"/>
        <v>0</v>
      </c>
      <c r="DK19" s="181">
        <f t="shared" si="49"/>
        <v>0</v>
      </c>
      <c r="DL19" s="181">
        <f t="shared" si="49"/>
        <v>0</v>
      </c>
      <c r="DM19" s="181">
        <f t="shared" si="49"/>
        <v>0</v>
      </c>
      <c r="DN19" s="181">
        <f t="shared" si="49"/>
        <v>0</v>
      </c>
      <c r="DO19" s="181">
        <f t="shared" si="49"/>
        <v>0</v>
      </c>
      <c r="DP19" s="181">
        <f t="shared" si="49"/>
        <v>0</v>
      </c>
      <c r="DQ19" s="181">
        <f t="shared" si="49"/>
        <v>0</v>
      </c>
      <c r="DR19" s="190">
        <f>DQ19</f>
        <v>0</v>
      </c>
      <c r="DS19" s="181">
        <f t="shared" ref="DS19:ED23" si="50">IF(ISNA(INDEX($B$1:$CC$48,ROW(AL19),MATCH(DS$7,$B$7:$CC$7,0))),"",INDEX($B$1:$CC$48,ROW(AL19),MATCH(DS$7,$B$7:$CC$7,0)))</f>
        <v>0</v>
      </c>
      <c r="DT19" s="181">
        <f t="shared" si="50"/>
        <v>0</v>
      </c>
      <c r="DU19" s="181">
        <f t="shared" si="50"/>
        <v>0</v>
      </c>
      <c r="DV19" s="181">
        <f t="shared" si="50"/>
        <v>0</v>
      </c>
      <c r="DW19" s="181">
        <f t="shared" si="50"/>
        <v>0</v>
      </c>
      <c r="DX19" s="181">
        <f t="shared" si="50"/>
        <v>0</v>
      </c>
      <c r="DY19" s="181">
        <f t="shared" si="50"/>
        <v>0</v>
      </c>
      <c r="DZ19" s="181">
        <f t="shared" si="50"/>
        <v>0</v>
      </c>
      <c r="EA19" s="181">
        <f t="shared" si="50"/>
        <v>0</v>
      </c>
      <c r="EB19" s="181">
        <f t="shared" si="50"/>
        <v>0</v>
      </c>
      <c r="EC19" s="181">
        <f t="shared" si="50"/>
        <v>0</v>
      </c>
      <c r="ED19" s="181">
        <f t="shared" si="50"/>
        <v>0</v>
      </c>
      <c r="EE19" s="190">
        <f>ED19</f>
        <v>0</v>
      </c>
      <c r="EF19" s="181">
        <f t="shared" ref="EF19:EQ23" si="51">IF(ISNA(INDEX($B$1:$CC$48,ROW(AX19),MATCH(EF$7,$B$7:$CC$7,0))),"",INDEX($B$1:$CC$48,ROW(AX19),MATCH(EF$7,$B$7:$CC$7,0)))</f>
        <v>0</v>
      </c>
      <c r="EG19" s="181">
        <f t="shared" si="51"/>
        <v>0</v>
      </c>
      <c r="EH19" s="181">
        <f t="shared" si="51"/>
        <v>0</v>
      </c>
      <c r="EI19" s="181">
        <f t="shared" si="51"/>
        <v>0</v>
      </c>
      <c r="EJ19" s="181">
        <f t="shared" si="51"/>
        <v>0</v>
      </c>
      <c r="EK19" s="181">
        <f t="shared" si="51"/>
        <v>0</v>
      </c>
      <c r="EL19" s="181">
        <f t="shared" si="51"/>
        <v>0</v>
      </c>
      <c r="EM19" s="181">
        <f t="shared" si="51"/>
        <v>0</v>
      </c>
      <c r="EN19" s="181">
        <f t="shared" si="51"/>
        <v>0</v>
      </c>
      <c r="EO19" s="181">
        <f t="shared" si="51"/>
        <v>0</v>
      </c>
      <c r="EP19" s="181">
        <f t="shared" si="51"/>
        <v>0</v>
      </c>
      <c r="EQ19" s="181">
        <f t="shared" si="51"/>
        <v>0</v>
      </c>
      <c r="ER19" s="190">
        <f>EQ19</f>
        <v>0</v>
      </c>
      <c r="ES19" s="181">
        <f t="shared" ref="ES19:FD23" si="52">IF(ISNA(INDEX($B$1:$CC$48,ROW(BJ19),MATCH(ES$7,$B$7:$CC$7,0))),"",INDEX($B$1:$CC$48,ROW(BJ19),MATCH(ES$7,$B$7:$CC$7,0)))</f>
        <v>0</v>
      </c>
      <c r="ET19" s="181">
        <f t="shared" si="52"/>
        <v>0</v>
      </c>
      <c r="EU19" s="181">
        <f t="shared" si="52"/>
        <v>0</v>
      </c>
      <c r="EV19" s="181">
        <f t="shared" si="52"/>
        <v>0</v>
      </c>
      <c r="EW19" s="181">
        <f t="shared" si="52"/>
        <v>0</v>
      </c>
      <c r="EX19" s="181">
        <f t="shared" si="52"/>
        <v>0</v>
      </c>
      <c r="EY19" s="181">
        <f t="shared" si="52"/>
        <v>0</v>
      </c>
      <c r="EZ19" s="181">
        <f t="shared" si="52"/>
        <v>0</v>
      </c>
      <c r="FA19" s="181">
        <f t="shared" si="52"/>
        <v>0</v>
      </c>
      <c r="FB19" s="181">
        <f t="shared" si="52"/>
        <v>0</v>
      </c>
      <c r="FC19" s="181">
        <f t="shared" si="52"/>
        <v>0</v>
      </c>
      <c r="FD19" s="181">
        <f t="shared" si="52"/>
        <v>0</v>
      </c>
      <c r="FE19" s="570">
        <f>IF(FD19="",INDEX(ES19:FD19,1,MATCH('Données de base'!$O$17,ES$7:FD$7,0)),FD19)</f>
        <v>0</v>
      </c>
    </row>
    <row r="20" spans="2:161" s="165" customFormat="1" ht="15" customHeight="1" x14ac:dyDescent="0.2">
      <c r="C20" s="120" t="s">
        <v>73</v>
      </c>
      <c r="D20" s="181">
        <f>+IF('Données de base'!$F$129&lt;0.5,0,'9. TVA'!D28)</f>
        <v>0</v>
      </c>
      <c r="E20" s="181">
        <f>+IF('Données de base'!$F$129&lt;0.5,0,IF('Données de base'!$F$129&lt;1.5,'9. TVA'!E28,SUM('9. TVA'!D28:E28)))</f>
        <v>0</v>
      </c>
      <c r="F20" s="181">
        <f>+IF('Données de base'!$F$129&lt;0.5,0,IF('Données de base'!$F$129&lt;1.5,'9. TVA'!F28,IF('Données de base'!$F$129&lt;2.5,SUM('9. TVA'!E28:F28),SUM('9. TVA'!D28:F28))))</f>
        <v>0</v>
      </c>
      <c r="G20" s="181">
        <f>+IF('Données de base'!$F$129&lt;0.5,0,IF('Données de base'!$F$129&lt;1.5,'9. TVA'!G28,IF('Données de base'!$F$129&lt;2.5,SUM('9. TVA'!F28:G28),IF('Données de base'!$F$129&lt;3.5,SUM('9. TVA'!E28:G28),SUM('9. TVA'!D28:G28)))))</f>
        <v>0</v>
      </c>
      <c r="H20" s="181">
        <f>+IF('Données de base'!$F$129&lt;0.5,0,IF('Données de base'!$F$129&lt;1.5,'9. TVA'!H28,IF('Données de base'!$F$129&lt;2.5,SUM('9. TVA'!G28:H28),IF('Données de base'!$F$129&lt;3.5,SUM('9. TVA'!F28:H28),IF('Données de base'!$F$129&lt;4.5,SUM('9. TVA'!E28:H28),SUM('9. TVA'!D28:H28))))))</f>
        <v>0</v>
      </c>
      <c r="I20" s="181">
        <f>+IF('Données de base'!$F$129&lt;0.5,0,IF('Données de base'!$F$129&lt;1.5,'9. TVA'!I28,IF('Données de base'!$F$129&lt;2.5,SUM('9. TVA'!H28:I28),IF('Données de base'!$F$129&lt;3.5,SUM('9. TVA'!G28:I28),IF('Données de base'!$F$129&lt;4.5,SUM('9. TVA'!F28:I28),IF('Données de base'!$F$129&lt;5.5,SUM('9. TVA'!E28:I28),SUM('9. TVA'!D28:I28)))))))</f>
        <v>0</v>
      </c>
      <c r="J20" s="181">
        <f>+IF('Données de base'!$F$129&lt;0.5,0,IF('Données de base'!$F$129&lt;1.5,'9. TVA'!J28,IF('Données de base'!$F$129&lt;2.5,SUM('9. TVA'!I28:J28),IF('Données de base'!$F$129&lt;3.5,SUM('9. TVA'!H28:J28),IF('Données de base'!$F$129&lt;4.5,SUM('9. TVA'!G28:J28),IF('Données de base'!$F$129&lt;5.5,SUM('9. TVA'!F28:J28),SUM('9. TVA'!E28:J28)))))))</f>
        <v>0</v>
      </c>
      <c r="K20" s="181">
        <f>+IF('Données de base'!$F$129&lt;0.5,0,IF('Données de base'!$F$129&lt;1.5,'9. TVA'!K28,IF('Données de base'!$F$129&lt;2.5,SUM('9. TVA'!J28:K28),IF('Données de base'!$F$129&lt;3.5,SUM('9. TVA'!I28:K28),IF('Données de base'!$F$129&lt;4.5,SUM('9. TVA'!H28:K28),IF('Données de base'!$F$129&lt;5.5,SUM('9. TVA'!G28:K28),SUM('9. TVA'!F28:K28)))))))</f>
        <v>0</v>
      </c>
      <c r="L20" s="181">
        <f>+IF('Données de base'!$F$129&lt;0.5,0,IF('Données de base'!$F$129&lt;1.5,'9. TVA'!L28,IF('Données de base'!$F$129&lt;2.5,SUM('9. TVA'!K28:L28),IF('Données de base'!$F$129&lt;3.5,SUM('9. TVA'!J28:L28),IF('Données de base'!$F$129&lt;4.5,SUM('9. TVA'!I28:L28),IF('Données de base'!$F$129&lt;5.5,SUM('9. TVA'!H28:L28),SUM('9. TVA'!G28:L28)))))))</f>
        <v>42840</v>
      </c>
      <c r="M20" s="181">
        <f>+IF('Données de base'!$F$129&lt;0.5,0,IF('Données de base'!$F$129&lt;1.5,'9. TVA'!M28,IF('Données de base'!$F$129&lt;2.5,SUM('9. TVA'!L28:M28),IF('Données de base'!$F$129&lt;3.5,SUM('9. TVA'!K28:M28),IF('Données de base'!$F$129&lt;4.5,SUM('9. TVA'!J28:M28),IF('Données de base'!$F$129&lt;5.5,SUM('9. TVA'!I28:M28),SUM('9. TVA'!H28:M28)))))))</f>
        <v>42840</v>
      </c>
      <c r="N20" s="181">
        <f>+IF('Données de base'!$F$129&lt;0.5,0,IF('Données de base'!$F$129&lt;1.5,'9. TVA'!N28,IF('Données de base'!$F$129&lt;2.5,SUM('9. TVA'!M28:N28),IF('Données de base'!$F$129&lt;3.5,SUM('9. TVA'!L28:N28),IF('Données de base'!$F$129&lt;4.5,SUM('9. TVA'!K28:N28),IF('Données de base'!$F$129&lt;5.5,SUM('9. TVA'!J28:N28),SUM('9. TVA'!I28:N28)))))))</f>
        <v>42840</v>
      </c>
      <c r="O20" s="181">
        <f>+IF('Données de base'!$F$129&lt;0.5,0,IF('Données de base'!$F$129&lt;1.5,'9. TVA'!O28,IF('Données de base'!$F$129&lt;2.5,SUM('9. TVA'!N28:O28),IF('Données de base'!$F$129&lt;3.5,SUM('9. TVA'!M28:O28),IF('Données de base'!$F$129&lt;4.5,SUM('9. TVA'!L28:O28),IF('Données de base'!$F$129&lt;5.5,SUM('9. TVA'!K28:O28),SUM('9. TVA'!J28:O28)))))))</f>
        <v>42840</v>
      </c>
      <c r="P20" s="190">
        <f>O20</f>
        <v>42840</v>
      </c>
      <c r="Q20" s="181">
        <f>+IF('Données de base'!$F$129&lt;0.5,0,IF('Données de base'!$F$129&lt;1.5,'9. TVA'!Q28,IF('Données de base'!$F$129&lt;2.5,SUM('9. TVA'!O28,'9. TVA'!Q28),IF('Données de base'!$F$129&lt;3.5,SUM('9. TVA'!N28,'9. TVA'!O28,'9. TVA'!Q28),IF('Données de base'!$F$129&lt;4.5,SUM('9. TVA'!M28:O28,'9. TVA'!Q28),IF('Données de base'!$F$129&lt;5.5,SUM('9. TVA'!L28:O28,'9. TVA'!Q28),SUM('9. TVA'!K28:O28,'9. TVA'!Q28)))))))</f>
        <v>85680</v>
      </c>
      <c r="R20" s="181">
        <f>+IF('Données de base'!$F$129&lt;0.5,0,IF('Données de base'!$F$129&lt;1.5,'9. TVA'!R28,IF('Données de base'!$F$129&lt;2.5,SUM('9. TVA'!Q28:R28),IF('Données de base'!$F$129&lt;3.5,SUM('9. TVA'!O28,'9. TVA'!Q28:R28),IF('Données de base'!$F$129&lt;4.5,SUM('9. TVA'!N28:O28,'9. TVA'!Q28:R28),IF('Données de base'!$F$129&lt;5.5,SUM('9. TVA'!M28:O28,'9. TVA'!Q28:R28),SUM('9. TVA'!L28:O28,'9. TVA'!Q28:R28)))))))</f>
        <v>142800</v>
      </c>
      <c r="S20" s="181">
        <f>+IF('Données de base'!$F$129&lt;0.5,0,IF('Données de base'!$F$129&lt;1.5,'9. TVA'!S28,IF('Données de base'!$F$129&lt;2.5,SUM('9. TVA'!R28:S28),IF('Données de base'!$F$129&lt;3.5,SUM('9. TVA'!Q28:S28),IF('Données de base'!$F$129&lt;4.5,SUM('9. TVA'!O28,'9. TVA'!Q28:S28),IF('Données de base'!$F$129&lt;5.5,SUM('9. TVA'!N28:O28,'9. TVA'!Q28:S28),SUM('9. TVA'!M28:O28,'9. TVA'!Q28:S28)))))))</f>
        <v>85680</v>
      </c>
      <c r="T20" s="181">
        <f>+IF('Données de base'!$F$129&lt;0.5,0,IF('Données de base'!$F$129&lt;1.5,'9. TVA'!T28,IF('Données de base'!$F$129&lt;2.5,SUM('9. TVA'!S28:T28),IF('Données de base'!$F$129&lt;3.5,SUM('9. TVA'!R28:T28),IF('Données de base'!$F$129&lt;4.5,SUM('9. TVA'!Q28:T28),IF('Données de base'!$F$129&lt;5.5,SUM('9. TVA'!O28,'9. TVA'!Q28:T28),SUM('9. TVA'!N28:O28,'9. TVA'!Q28:T28)))))))</f>
        <v>42840</v>
      </c>
      <c r="U20" s="181">
        <f>+IF('Données de base'!$F$129&lt;0.5,0,IF('Données de base'!$F$129&lt;1.5,'9. TVA'!U28,IF('Données de base'!$F$129&lt;2.5,SUM('9. TVA'!T28:U28),IF('Données de base'!$F$129&lt;3.5,SUM('9. TVA'!S28:U28),IF('Données de base'!$F$129&lt;4.5,SUM('9. TVA'!R28:U28),IF('Données de base'!$F$129&lt;5.5,SUM('9. TVA'!Q28:U28),SUM('9. TVA'!O28,'9. TVA'!Q28:U28)))))))</f>
        <v>142800</v>
      </c>
      <c r="V20" s="181">
        <f>+IF('Données de base'!$F$129&lt;0.5,0,IF('Données de base'!$F$129&lt;1.5,'9. TVA'!V28,IF('Données de base'!$F$129&lt;2.5,SUM('9. TVA'!U28:V28),IF('Données de base'!$F$129&lt;3.5,SUM('9. TVA'!T28:V28),IF('Données de base'!$F$129&lt;4.5,SUM('9. TVA'!S28:V28),IF('Données de base'!$F$129&lt;5.5,SUM('9. TVA'!R28:V28),SUM('9. TVA'!Q28:V28)))))))</f>
        <v>185640</v>
      </c>
      <c r="W20" s="181">
        <f>+IF('Données de base'!$F$129&lt;0.5,0,IF('Données de base'!$F$129&lt;1.5,'9. TVA'!W28,IF('Données de base'!$F$129&lt;2.5,SUM('9. TVA'!V28:W28),IF('Données de base'!$F$129&lt;3.5,SUM('9. TVA'!U28:W28),IF('Données de base'!$F$129&lt;4.5,SUM('9. TVA'!T28:W28),IF('Données de base'!$F$129&lt;5.5,SUM('9. TVA'!S28:W28),SUM('9. TVA'!R28:W28)))))))</f>
        <v>42840</v>
      </c>
      <c r="X20" s="181">
        <f>+IF('Données de base'!$F$129&lt;0.5,0,IF('Données de base'!$F$129&lt;1.5,'9. TVA'!X28,IF('Données de base'!$F$129&lt;2.5,SUM('9. TVA'!W28:X28),IF('Données de base'!$F$129&lt;3.5,SUM('9. TVA'!V28:X28),IF('Données de base'!$F$129&lt;4.5,SUM('9. TVA'!U28:X28),IF('Données de base'!$F$129&lt;5.5,SUM('9. TVA'!T28:X28),SUM('9. TVA'!S28:X28)))))))</f>
        <v>0</v>
      </c>
      <c r="Y20" s="181">
        <f>+IF('Données de base'!$F$129&lt;0.5,0,IF('Données de base'!$F$129&lt;1.5,'9. TVA'!Y28,IF('Données de base'!$F$129&lt;2.5,SUM('9. TVA'!X28:Y28),IF('Données de base'!$F$129&lt;3.5,SUM('9. TVA'!W28:Y28),IF('Données de base'!$F$129&lt;4.5,SUM('9. TVA'!V28:Y28),IF('Données de base'!$F$129&lt;5.5,SUM('9. TVA'!U28:Y28),SUM('9. TVA'!T28:Y28)))))))</f>
        <v>185640</v>
      </c>
      <c r="Z20" s="181">
        <f>+IF('Données de base'!$F$129&lt;0.5,0,IF('Données de base'!$F$129&lt;1.5,'9. TVA'!Z28,IF('Données de base'!$F$129&lt;2.5,SUM('9. TVA'!Y28:Z28),IF('Données de base'!$F$129&lt;3.5,SUM('9. TVA'!X28:Z28),IF('Données de base'!$F$129&lt;4.5,SUM('9. TVA'!W28:Z28),IF('Données de base'!$F$129&lt;5.5,SUM('9. TVA'!V28:Z28),SUM('9. TVA'!U28:Z28)))))))</f>
        <v>142800</v>
      </c>
      <c r="AA20" s="181">
        <f>+IF('Données de base'!$F$129&lt;0.5,0,IF('Données de base'!$F$129&lt;1.5,'9. TVA'!AA28,IF('Données de base'!$F$129&lt;2.5,SUM('9. TVA'!Z28:AA28),IF('Données de base'!$F$129&lt;3.5,SUM('9. TVA'!Y28:AA28),IF('Données de base'!$F$129&lt;4.5,SUM('9. TVA'!X28:AA28),IF('Données de base'!$F$129&lt;5.5,SUM('9. TVA'!W28:AA28),SUM('9. TVA'!V28:AA28)))))))</f>
        <v>285600</v>
      </c>
      <c r="AB20" s="181">
        <f>+IF('Données de base'!$F$129&lt;0.5,0,IF('Données de base'!$F$129&lt;1.5,'9. TVA'!AB28,IF('Données de base'!$F$129&lt;2.5,SUM('9. TVA'!AA28:AB28),IF('Données de base'!$F$129&lt;3.5,SUM('9. TVA'!Z28:AB28),IF('Données de base'!$F$129&lt;4.5,SUM('9. TVA'!Y28:AB28),IF('Données de base'!$F$129&lt;5.5,SUM('9. TVA'!X28:AB28),SUM('9. TVA'!W28:AB28)))))))</f>
        <v>328440</v>
      </c>
      <c r="AC20" s="190">
        <f>AB20</f>
        <v>328440</v>
      </c>
      <c r="AD20" s="181">
        <f>+IF('Données de base'!$F$129&lt;0.5,0,IF('Données de base'!$F$129&lt;1.5,'9. TVA'!AD28,IF('Données de base'!$F$129&lt;2.5,SUM('9. TVA'!AB28,'9. TVA'!AD28),IF('Données de base'!$F$129&lt;3.5,SUM('9. TVA'!AA28,'9. TVA'!AB28,'9. TVA'!AD28),IF('Données de base'!$F$129&lt;4.5,SUM('9. TVA'!Z28:AB28,'9. TVA'!AD28),IF('Données de base'!$F$129&lt;5.5,SUM('9. TVA'!Y28:AB28,'9. TVA'!AD28),SUM('9. TVA'!X28:AB28,'9. TVA'!AD28)))))))</f>
        <v>178200</v>
      </c>
      <c r="AE20" s="181">
        <f>+IF('Données de base'!$F$129&lt;0.5,0,IF('Données de base'!$F$129&lt;1.5,'9. TVA'!AE28,IF('Données de base'!$F$129&lt;2.5,SUM('9. TVA'!AD28:AE28),IF('Données de base'!$F$129&lt;3.5,SUM('9. TVA'!AB28,'9. TVA'!AD28:AE28),IF('Données de base'!$F$129&lt;4.5,SUM('9. TVA'!AA28:AB28,'9. TVA'!AD28:AE28),IF('Données de base'!$F$129&lt;5.5,SUM('9. TVA'!Z28:AB28,'9. TVA'!AD28:AE28),SUM('9. TVA'!Y28:AB28,'9. TVA'!AD28:AE28)))))))</f>
        <v>225720</v>
      </c>
      <c r="AF20" s="181">
        <f>+IF('Données de base'!$F$129&lt;0.5,0,IF('Données de base'!$F$129&lt;1.5,'9. TVA'!AF28,IF('Données de base'!$F$129&lt;2.5,SUM('9. TVA'!AE28:AF28),IF('Données de base'!$F$129&lt;3.5,SUM('9. TVA'!AD28:AF28),IF('Données de base'!$F$129&lt;4.5,SUM('9. TVA'!AB28,'9. TVA'!AD28:AF28),IF('Données de base'!$F$129&lt;5.5,SUM('9. TVA'!AA28:AB28,'9. TVA'!AD28:AF28),SUM('9. TVA'!Z28:AB28,'9. TVA'!AD28:AF28)))))))</f>
        <v>273240</v>
      </c>
      <c r="AG20" s="181">
        <f>+IF('Données de base'!$F$129&lt;0.5,0,IF('Données de base'!$F$129&lt;1.5,'9. TVA'!AG28,IF('Données de base'!$F$129&lt;2.5,SUM('9. TVA'!AF28:AG28),IF('Données de base'!$F$129&lt;3.5,SUM('9. TVA'!AE28:AG28),IF('Données de base'!$F$129&lt;4.5,SUM('9. TVA'!AD28:AG28),IF('Données de base'!$F$129&lt;5.5,SUM('9. TVA'!AB28,'9. TVA'!AD28:AG28),SUM('9. TVA'!AA28:AB28,'9. TVA'!AD28:AG28)))))))</f>
        <v>237600</v>
      </c>
      <c r="AH20" s="181">
        <f>+IF('Données de base'!$F$129&lt;0.5,0,IF('Données de base'!$F$129&lt;1.5,'9. TVA'!AH28,IF('Données de base'!$F$129&lt;2.5,SUM('9. TVA'!AG28:AH28),IF('Données de base'!$F$129&lt;3.5,SUM('9. TVA'!AF28:AH28),IF('Données de base'!$F$129&lt;4.5,SUM('9. TVA'!AE28:AH28),IF('Données de base'!$F$129&lt;5.5,SUM('9. TVA'!AD28:AH28),SUM('9. TVA'!AB28,'9. TVA'!AD28:AH28)))))))</f>
        <v>487080</v>
      </c>
      <c r="AI20" s="181">
        <f>+IF('Données de base'!$F$129&lt;0.5,0,IF('Données de base'!$F$129&lt;1.5,'9. TVA'!AI28,IF('Données de base'!$F$129&lt;2.5,SUM('9. TVA'!AH28:AI28),IF('Données de base'!$F$129&lt;3.5,SUM('9. TVA'!AG28:AI28),IF('Données de base'!$F$129&lt;4.5,SUM('9. TVA'!AF28:AI28),IF('Données de base'!$F$129&lt;5.5,SUM('9. TVA'!AE28:AI28),SUM('9. TVA'!AD28:AI28)))))))</f>
        <v>510840</v>
      </c>
      <c r="AJ20" s="181">
        <f>+IF('Données de base'!$F$129&lt;0.5,0,IF('Données de base'!$F$129&lt;1.5,'9. TVA'!AJ28,IF('Données de base'!$F$129&lt;2.5,SUM('9. TVA'!AI28:AJ28),IF('Données de base'!$F$129&lt;3.5,SUM('9. TVA'!AH28:AJ28),IF('Données de base'!$F$129&lt;4.5,SUM('9. TVA'!AG28:AJ28),IF('Données de base'!$F$129&lt;5.5,SUM('9. TVA'!AF28:AJ28),SUM('9. TVA'!AE28:AJ28)))))))</f>
        <v>427680</v>
      </c>
      <c r="AK20" s="181">
        <f>+IF('Données de base'!$F$129&lt;0.5,0,IF('Données de base'!$F$129&lt;1.5,'9. TVA'!AK28,IF('Données de base'!$F$129&lt;2.5,SUM('9. TVA'!AJ28:AK28),IF('Données de base'!$F$129&lt;3.5,SUM('9. TVA'!AI28:AK28),IF('Données de base'!$F$129&lt;4.5,SUM('9. TVA'!AH28:AK28),IF('Données de base'!$F$129&lt;5.5,SUM('9. TVA'!AG28:AK28),SUM('9. TVA'!AF28:AK28)))))))</f>
        <v>332640</v>
      </c>
      <c r="AL20" s="181">
        <f>+IF('Données de base'!$F$129&lt;0.5,0,IF('Données de base'!$F$129&lt;1.5,'9. TVA'!AL28,IF('Données de base'!$F$129&lt;2.5,SUM('9. TVA'!AK28:AL28),IF('Données de base'!$F$129&lt;3.5,SUM('9. TVA'!AJ28:AL28),IF('Données de base'!$F$129&lt;4.5,SUM('9. TVA'!AI28:AL28),IF('Données de base'!$F$129&lt;5.5,SUM('9. TVA'!AH28:AL28),SUM('9. TVA'!AG28:AL28)))))))</f>
        <v>534600</v>
      </c>
      <c r="AM20" s="181">
        <f>+IF('Données de base'!$F$129&lt;0.5,0,IF('Données de base'!$F$129&lt;1.5,'9. TVA'!AM28,IF('Données de base'!$F$129&lt;2.5,SUM('9. TVA'!AL28:AM28),IF('Données de base'!$F$129&lt;3.5,SUM('9. TVA'!AK28:AM28),IF('Données de base'!$F$129&lt;4.5,SUM('9. TVA'!AJ28:AM28),IF('Données de base'!$F$129&lt;5.5,SUM('9. TVA'!AI28:AM28),SUM('9. TVA'!AH28:AM28)))))))</f>
        <v>629640</v>
      </c>
      <c r="AN20" s="181">
        <f>+IF('Données de base'!$F$129&lt;0.5,0,IF('Données de base'!$F$129&lt;1.5,'9. TVA'!AN28,IF('Données de base'!$F$129&lt;2.5,SUM('9. TVA'!AM28:AN28),IF('Données de base'!$F$129&lt;3.5,SUM('9. TVA'!AL28:AN28),IF('Données de base'!$F$129&lt;4.5,SUM('9. TVA'!AK28:AN28),IF('Données de base'!$F$129&lt;5.5,SUM('9. TVA'!AJ28:AN28),SUM('9. TVA'!AI28:AN28)))))))</f>
        <v>629640</v>
      </c>
      <c r="AO20" s="181">
        <f>+IF('Données de base'!$F$129&lt;0.5,0,IF('Données de base'!$F$129&lt;1.5,'9. TVA'!AO28,IF('Données de base'!$F$129&lt;2.5,SUM('9. TVA'!AN28:AO28),IF('Données de base'!$F$129&lt;3.5,SUM('9. TVA'!AM28:AO28),IF('Données de base'!$F$129&lt;4.5,SUM('9. TVA'!AL28:AO28),IF('Données de base'!$F$129&lt;5.5,SUM('9. TVA'!AK28:AO28),SUM('9. TVA'!AJ28:AO28)))))))</f>
        <v>582120</v>
      </c>
      <c r="AP20" s="190">
        <f>AO20</f>
        <v>582120</v>
      </c>
      <c r="AQ20" s="181">
        <f>+IF('Données de base'!$F$129&lt;0.5,0,IF('Données de base'!$F$129&lt;1.5,'9. TVA'!AQ28,IF('Données de base'!$F$129&lt;2.5,SUM('9. TVA'!AO28,'9. TVA'!AQ28),IF('Données de base'!$F$129&lt;3.5,SUM('9. TVA'!AN28,'9. TVA'!AO28,'9. TVA'!AQ28),IF('Données de base'!$F$129&lt;4.5,SUM('9. TVA'!AM28:AO28,'9. TVA'!AQ28),IF('Données de base'!$F$129&lt;5.5,SUM('9. TVA'!AL28:AO28,'9. TVA'!AQ28),SUM('9. TVA'!AK28:AO28,'9. TVA'!AQ28)))))))</f>
        <v>665280</v>
      </c>
      <c r="AR20" s="181">
        <f>+IF('Données de base'!$F$129&lt;0.5,0,IF('Données de base'!$F$129&lt;1.5,'9. TVA'!AR28,IF('Données de base'!$F$129&lt;2.5,SUM('9. TVA'!AQ28:AR28),IF('Données de base'!$F$129&lt;3.5,SUM('9. TVA'!AO28,'9. TVA'!AQ28:AR28),IF('Données de base'!$F$129&lt;4.5,SUM('9. TVA'!AN28:AO28,'9. TVA'!AQ28:AR28),IF('Données de base'!$F$129&lt;5.5,SUM('9. TVA'!AM28:AO28,'9. TVA'!AQ28:AR28),SUM('9. TVA'!AL28:AO28,'9. TVA'!AQ28:AR28)))))))</f>
        <v>736560</v>
      </c>
      <c r="AS20" s="181">
        <f>+IF('Données de base'!$F$129&lt;0.5,0,IF('Données de base'!$F$129&lt;1.5,'9. TVA'!AS28,IF('Données de base'!$F$129&lt;2.5,SUM('9. TVA'!AR28:AS28),IF('Données de base'!$F$129&lt;3.5,SUM('9. TVA'!AQ28:AS28),IF('Données de base'!$F$129&lt;4.5,SUM('9. TVA'!AO28,'9. TVA'!AQ28:AS28),IF('Données de base'!$F$129&lt;5.5,SUM('9. TVA'!AN28:AO28,'9. TVA'!AQ28:AS28),SUM('9. TVA'!AM28:AO28,'9. TVA'!AQ28:AS28)))))))</f>
        <v>760320</v>
      </c>
      <c r="AT20" s="181">
        <f>+IF('Données de base'!$F$129&lt;0.5,0,IF('Données de base'!$F$129&lt;1.5,'9. TVA'!AT28,IF('Données de base'!$F$129&lt;2.5,SUM('9. TVA'!AS28:AT28),IF('Données de base'!$F$129&lt;3.5,SUM('9. TVA'!AR28:AT28),IF('Données de base'!$F$129&lt;4.5,SUM('9. TVA'!AQ28:AT28),IF('Données de base'!$F$129&lt;5.5,SUM('9. TVA'!AO28,'9. TVA'!AQ28:AT28),SUM('9. TVA'!AN28:AO28,'9. TVA'!AQ28:AT28)))))))</f>
        <v>819720</v>
      </c>
      <c r="AU20" s="181">
        <f>+IF('Données de base'!$F$129&lt;0.5,0,IF('Données de base'!$F$129&lt;1.5,'9. TVA'!AU28,IF('Données de base'!$F$129&lt;2.5,SUM('9. TVA'!AT28:AU28),IF('Données de base'!$F$129&lt;3.5,SUM('9. TVA'!AS28:AU28),IF('Données de base'!$F$129&lt;4.5,SUM('9. TVA'!AR28:AU28),IF('Données de base'!$F$129&lt;5.5,SUM('9. TVA'!AQ28:AU28),SUM('9. TVA'!AO28,'9. TVA'!AQ28:AU28)))))))</f>
        <v>1366200</v>
      </c>
      <c r="AV20" s="181">
        <f>+IF('Données de base'!$F$129&lt;0.5,0,IF('Données de base'!$F$129&lt;1.5,'9. TVA'!AV28,IF('Données de base'!$F$129&lt;2.5,SUM('9. TVA'!AU28:AV28),IF('Données de base'!$F$129&lt;3.5,SUM('9. TVA'!AT28:AV28),IF('Données de base'!$F$129&lt;4.5,SUM('9. TVA'!AS28:AV28),IF('Données de base'!$F$129&lt;5.5,SUM('9. TVA'!AR28:AV28),SUM('9. TVA'!AQ28:AV28)))))))</f>
        <v>1342440</v>
      </c>
      <c r="AW20" s="181">
        <f>+IF('Données de base'!$F$129&lt;0.5,0,IF('Données de base'!$F$129&lt;1.5,'9. TVA'!AW28,IF('Données de base'!$F$129&lt;2.5,SUM('9. TVA'!AV28:AW28),IF('Données de base'!$F$129&lt;3.5,SUM('9. TVA'!AU28:AW28),IF('Données de base'!$F$129&lt;4.5,SUM('9. TVA'!AT28:AW28),IF('Données de base'!$F$129&lt;5.5,SUM('9. TVA'!AS28:AW28),SUM('9. TVA'!AR28:AW28)))))))</f>
        <v>1639440</v>
      </c>
      <c r="AX20" s="181">
        <f>+IF('Données de base'!$F$129&lt;0.5,0,IF('Données de base'!$F$129&lt;1.5,'9. TVA'!AX28,IF('Données de base'!$F$129&lt;2.5,SUM('9. TVA'!AW28:AX28),IF('Données de base'!$F$129&lt;3.5,SUM('9. TVA'!AV28:AX28),IF('Données de base'!$F$129&lt;4.5,SUM('9. TVA'!AU28:AX28),IF('Données de base'!$F$129&lt;5.5,SUM('9. TVA'!AT28:AX28),SUM('9. TVA'!AS28:AX28)))))))</f>
        <v>2233440</v>
      </c>
      <c r="AY20" s="181">
        <f>+IF('Données de base'!$F$129&lt;0.5,0,IF('Données de base'!$F$129&lt;1.5,'9. TVA'!AY28,IF('Données de base'!$F$129&lt;2.5,SUM('9. TVA'!AX28:AY28),IF('Données de base'!$F$129&lt;3.5,SUM('9. TVA'!AW28:AY28),IF('Données de base'!$F$129&lt;4.5,SUM('9. TVA'!AV28:AY28),IF('Données de base'!$F$129&lt;5.5,SUM('9. TVA'!AU28:AY28),SUM('9. TVA'!AT28:AY28)))))))</f>
        <v>2280960</v>
      </c>
      <c r="AZ20" s="181">
        <f>+IF('Données de base'!$F$129&lt;0.5,0,IF('Données de base'!$F$129&lt;1.5,'9. TVA'!AZ28,IF('Données de base'!$F$129&lt;2.5,SUM('9. TVA'!AY28:AZ28),IF('Données de base'!$F$129&lt;3.5,SUM('9. TVA'!AX28:AZ28),IF('Données de base'!$F$129&lt;4.5,SUM('9. TVA'!AW28:AZ28),IF('Données de base'!$F$129&lt;5.5,SUM('9. TVA'!AV28:AZ28),SUM('9. TVA'!AU28:AZ28)))))))</f>
        <v>2625480</v>
      </c>
      <c r="BA20" s="181">
        <f>+IF('Données de base'!$F$129&lt;0.5,0,IF('Données de base'!$F$129&lt;1.5,'9. TVA'!BA28,IF('Données de base'!$F$129&lt;2.5,SUM('9. TVA'!AZ28:BA28),IF('Données de base'!$F$129&lt;3.5,SUM('9. TVA'!AY28:BA28),IF('Données de base'!$F$129&lt;4.5,SUM('9. TVA'!AX28:BA28),IF('Données de base'!$F$129&lt;5.5,SUM('9. TVA'!AW28:BA28),SUM('9. TVA'!AV28:BA28)))))))</f>
        <v>2589840</v>
      </c>
      <c r="BB20" s="181">
        <f>+IF('Données de base'!$F$129&lt;0.5,0,IF('Données de base'!$F$129&lt;1.5,'9. TVA'!BB28,IF('Données de base'!$F$129&lt;2.5,SUM('9. TVA'!BA28:BB28),IF('Données de base'!$F$129&lt;3.5,SUM('9. TVA'!AZ28:BB28),IF('Données de base'!$F$129&lt;4.5,SUM('9. TVA'!AY28:BB28),IF('Données de base'!$F$129&lt;5.5,SUM('9. TVA'!AX28:BB28),SUM('9. TVA'!AW28:BB28)))))))</f>
        <v>3076920</v>
      </c>
      <c r="BC20" s="190">
        <f>BB20</f>
        <v>3076920</v>
      </c>
      <c r="BD20" s="181">
        <f>+IF('Données de base'!$F$129&lt;0.5,0,IF('Données de base'!$F$129&lt;1.5,'9. TVA'!BD28,IF('Données de base'!$F$129&lt;2.5,SUM('9. TVA'!BB28,'9. TVA'!BD28),IF('Données de base'!$F$129&lt;3.5,SUM('9. TVA'!BA28,'9. TVA'!BB28,'9. TVA'!BD28),IF('Données de base'!$F$129&lt;4.5,SUM('9. TVA'!AZ28:BB28,'9. TVA'!BD28),IF('Données de base'!$F$129&lt;5.5,SUM('9. TVA'!AY28:BB28,'9. TVA'!BD28),SUM('9. TVA'!AX28:BB28,'9. TVA'!BD28)))))))</f>
        <v>3090480</v>
      </c>
      <c r="BE20" s="181">
        <f>+IF('Données de base'!$F$129&lt;0.5,0,IF('Données de base'!$F$129&lt;1.5,'9. TVA'!BE28,IF('Données de base'!$F$129&lt;2.5,SUM('9. TVA'!BD28:BE28),IF('Données de base'!$F$129&lt;3.5,SUM('9. TVA'!BB28,'9. TVA'!BD28:BE28),IF('Données de base'!$F$129&lt;4.5,SUM('9. TVA'!BA28:BB28,'9. TVA'!BD28:BE28),IF('Données de base'!$F$129&lt;5.5,SUM('9. TVA'!AZ28:BB28,'9. TVA'!BD28:BE28),SUM('9. TVA'!AY28:BB28,'9. TVA'!BD28:BE28)))))))</f>
        <v>3592920</v>
      </c>
      <c r="BF20" s="181">
        <f>+IF('Données de base'!$F$129&lt;0.5,0,IF('Données de base'!$F$129&lt;1.5,'9. TVA'!BF28,IF('Données de base'!$F$129&lt;2.5,SUM('9. TVA'!BE28:BF28),IF('Données de base'!$F$129&lt;3.5,SUM('9. TVA'!BD28:BF28),IF('Données de base'!$F$129&lt;4.5,SUM('9. TVA'!BB28,'9. TVA'!BD28:BF28),IF('Données de base'!$F$129&lt;5.5,SUM('9. TVA'!BA28:BB28,'9. TVA'!BD28:BF28),SUM('9. TVA'!AZ28:BB28,'9. TVA'!BD28:BF28)))))))</f>
        <v>4171200</v>
      </c>
      <c r="BG20" s="181">
        <f>+IF('Données de base'!$F$129&lt;0.5,0,IF('Données de base'!$F$129&lt;1.5,'9. TVA'!BG28,IF('Données de base'!$F$129&lt;2.5,SUM('9. TVA'!BF28:BG28),IF('Données de base'!$F$129&lt;3.5,SUM('9. TVA'!BE28:BG28),IF('Données de base'!$F$129&lt;4.5,SUM('9. TVA'!BD28:BG28),IF('Données de base'!$F$129&lt;5.5,SUM('9. TVA'!BB28,'9. TVA'!BD28:BG28),SUM('9. TVA'!BA28:BB28,'9. TVA'!BD28:BG28)))))))</f>
        <v>4986480</v>
      </c>
      <c r="BH20" s="181">
        <f>+IF('Données de base'!$F$129&lt;0.5,0,IF('Données de base'!$F$129&lt;1.5,'9. TVA'!BH28,IF('Données de base'!$F$129&lt;2.5,SUM('9. TVA'!BG28:BH28),IF('Données de base'!$F$129&lt;3.5,SUM('9. TVA'!BF28:BH28),IF('Données de base'!$F$129&lt;4.5,SUM('9. TVA'!BE28:BH28),IF('Données de base'!$F$129&lt;5.5,SUM('9. TVA'!BD28:BH28),SUM('9. TVA'!BB28,'9. TVA'!BD28:BH28)))))))</f>
        <v>6636000</v>
      </c>
      <c r="BI20" s="181">
        <f>+IF('Données de base'!$F$129&lt;0.5,0,IF('Données de base'!$F$129&lt;1.5,'9. TVA'!BI28,IF('Données de base'!$F$129&lt;2.5,SUM('9. TVA'!BH28:BI28),IF('Données de base'!$F$129&lt;3.5,SUM('9. TVA'!BG28:BI28),IF('Données de base'!$F$129&lt;4.5,SUM('9. TVA'!BF28:BI28),IF('Données de base'!$F$129&lt;5.5,SUM('9. TVA'!BE28:BI28),SUM('9. TVA'!BD28:BI28)))))))</f>
        <v>7546080</v>
      </c>
      <c r="BJ20" s="181">
        <f>+IF('Données de base'!$F$129&lt;0.5,0,IF('Données de base'!$F$129&lt;1.5,'9. TVA'!BJ28,IF('Données de base'!$F$129&lt;2.5,SUM('9. TVA'!BI28:BJ28),IF('Données de base'!$F$129&lt;3.5,SUM('9. TVA'!BH28:BJ28),IF('Données de base'!$F$129&lt;4.5,SUM('9. TVA'!BG28:BJ28),IF('Données de base'!$F$129&lt;5.5,SUM('9. TVA'!BF28:BJ28),SUM('9. TVA'!BE28:BJ28)))))))</f>
        <v>9290400</v>
      </c>
      <c r="BK20" s="181">
        <f>+IF('Données de base'!$F$129&lt;0.5,0,IF('Données de base'!$F$129&lt;1.5,'9. TVA'!BK28,IF('Données de base'!$F$129&lt;2.5,SUM('9. TVA'!BJ28:BK28),IF('Données de base'!$F$129&lt;3.5,SUM('9. TVA'!BI28:BK28),IF('Données de base'!$F$129&lt;4.5,SUM('9. TVA'!BH28:BK28),IF('Données de base'!$F$129&lt;5.5,SUM('9. TVA'!BG28:BK28),SUM('9. TVA'!BF28:BK28)))))))</f>
        <v>11736240</v>
      </c>
      <c r="BL20" s="181">
        <f>+IF('Données de base'!$F$129&lt;0.5,0,IF('Données de base'!$F$129&lt;1.5,'9. TVA'!BL28,IF('Données de base'!$F$129&lt;2.5,SUM('9. TVA'!BK28:BL28),IF('Données de base'!$F$129&lt;3.5,SUM('9. TVA'!BJ28:BL28),IF('Données de base'!$F$129&lt;4.5,SUM('9. TVA'!BI28:BL28),IF('Données de base'!$F$129&lt;5.5,SUM('9. TVA'!BH28:BL28),SUM('9. TVA'!BG28:BL28)))))))</f>
        <v>13527960</v>
      </c>
      <c r="BM20" s="181">
        <f>+IF('Données de base'!$F$129&lt;0.5,0,IF('Données de base'!$F$129&lt;1.5,'9. TVA'!BM28,IF('Données de base'!$F$129&lt;2.5,SUM('9. TVA'!BL28:BM28),IF('Données de base'!$F$129&lt;3.5,SUM('9. TVA'!BK28:BM28),IF('Données de base'!$F$129&lt;4.5,SUM('9. TVA'!BJ28:BM28),IF('Données de base'!$F$129&lt;5.5,SUM('9. TVA'!BI28:BM28),SUM('9. TVA'!BH28:BM28)))))))</f>
        <v>16277160</v>
      </c>
      <c r="BN20" s="181">
        <f>+IF('Données de base'!$F$129&lt;0.5,0,IF('Données de base'!$F$129&lt;1.5,'9. TVA'!BN28,IF('Données de base'!$F$129&lt;2.5,SUM('9. TVA'!BM28:BN28),IF('Données de base'!$F$129&lt;3.5,SUM('9. TVA'!BL28:BN28),IF('Données de base'!$F$129&lt;4.5,SUM('9. TVA'!BK28:BN28),IF('Données de base'!$F$129&lt;5.5,SUM('9. TVA'!BJ28:BN28),SUM('9. TVA'!BI28:BN28)))))))</f>
        <v>18874680</v>
      </c>
      <c r="BO20" s="181">
        <f>+IF('Données de base'!$F$129&lt;0.5,0,IF('Données de base'!$F$129&lt;1.5,'9. TVA'!BO28,IF('Données de base'!$F$129&lt;2.5,SUM('9. TVA'!BN28:BO28),IF('Données de base'!$F$129&lt;3.5,SUM('9. TVA'!BM28:BO28),IF('Données de base'!$F$129&lt;4.5,SUM('9. TVA'!BL28:BO28),IF('Données de base'!$F$129&lt;5.5,SUM('9. TVA'!BK28:BO28),SUM('9. TVA'!BJ28:BO28)))))))</f>
        <v>22875240</v>
      </c>
      <c r="BP20" s="190">
        <f>BO20</f>
        <v>22875240</v>
      </c>
      <c r="BQ20" s="181">
        <f>+IF('Données de base'!$F$129&lt;0.5,0,IF('Données de base'!$F$129&lt;1.5,'9. TVA'!BQ28,IF('Données de base'!$F$129&lt;2.5,SUM('9. TVA'!BO28,'9. TVA'!BQ28),IF('Données de base'!$F$129&lt;3.5,SUM('9. TVA'!BN28,'9. TVA'!BO28,'9. TVA'!BQ28),IF('Données de base'!$F$129&lt;4.5,SUM('9. TVA'!BM28:BO28,'9. TVA'!BQ28),IF('Données de base'!$F$129&lt;5.5,SUM('9. TVA'!BL28:BO28,'9. TVA'!BQ28),SUM('9. TVA'!BK28:BO28,'9. TVA'!BQ28)))))))</f>
        <v>19542600</v>
      </c>
      <c r="BR20" s="181">
        <f>+IF('Données de base'!$F$129&lt;0.5,0,IF('Données de base'!$F$129&lt;1.5,'9. TVA'!BR28,IF('Données de base'!$F$129&lt;2.5,SUM('9. TVA'!BQ28:BR28),IF('Données de base'!$F$129&lt;3.5,SUM('9. TVA'!BO28,'9. TVA'!BQ28:BR28),IF('Données de base'!$F$129&lt;4.5,SUM('9. TVA'!BN28:BO28,'9. TVA'!BQ28:BR28),IF('Données de base'!$F$129&lt;5.5,SUM('9. TVA'!BM28:BO28,'9. TVA'!BQ28:BR28),SUM('9. TVA'!BL28:BO28,'9. TVA'!BQ28:BR28)))))))</f>
        <v>23647800</v>
      </c>
      <c r="BS20" s="181">
        <f>+IF('Données de base'!$F$129&lt;0.5,0,IF('Données de base'!$F$129&lt;1.5,'9. TVA'!BS28,IF('Données de base'!$F$129&lt;2.5,SUM('9. TVA'!BR28:BS28),IF('Données de base'!$F$129&lt;3.5,SUM('9. TVA'!BQ28:BS28),IF('Données de base'!$F$129&lt;4.5,SUM('9. TVA'!BO28,'9. TVA'!BQ28:BS28),IF('Données de base'!$F$129&lt;5.5,SUM('9. TVA'!BN28:BO28,'9. TVA'!BQ28:BS28),SUM('9. TVA'!BM28:BO28,'9. TVA'!BQ28:BS28)))))))</f>
        <v>24380400</v>
      </c>
      <c r="BT20" s="181">
        <f>+IF('Données de base'!$F$129&lt;0.5,0,IF('Données de base'!$F$129&lt;1.5,'9. TVA'!BT28,IF('Données de base'!$F$129&lt;2.5,SUM('9. TVA'!BS28:BT28),IF('Données de base'!$F$129&lt;3.5,SUM('9. TVA'!BR28:BT28),IF('Données de base'!$F$129&lt;4.5,SUM('9. TVA'!BQ28:BT28),IF('Données de base'!$F$129&lt;5.5,SUM('9. TVA'!BO28,'9. TVA'!BQ28:BT28),SUM('9. TVA'!BN28:BO28,'9. TVA'!BQ28:BT28)))))))</f>
        <v>28261200</v>
      </c>
      <c r="BU20" s="181">
        <f>+IF('Données de base'!$F$129&lt;0.5,0,IF('Données de base'!$F$129&lt;1.5,'9. TVA'!BU28,IF('Données de base'!$F$129&lt;2.5,SUM('9. TVA'!BT28:BU28),IF('Données de base'!$F$129&lt;3.5,SUM('9. TVA'!BS28:BU28),IF('Données de base'!$F$129&lt;4.5,SUM('9. TVA'!BR28:BU28),IF('Données de base'!$F$129&lt;5.5,SUM('9. TVA'!BQ28:BU28),SUM('9. TVA'!BO28,'9. TVA'!BQ28:BU28)))))))</f>
        <v>31622800.000000004</v>
      </c>
      <c r="BV20" s="181">
        <f>+IF('Données de base'!$F$129&lt;0.5,0,IF('Données de base'!$F$129&lt;1.5,'9. TVA'!BV28,IF('Données de base'!$F$129&lt;2.5,SUM('9. TVA'!BU28:BV28),IF('Données de base'!$F$129&lt;3.5,SUM('9. TVA'!BT28:BV28),IF('Données de base'!$F$129&lt;4.5,SUM('9. TVA'!BS28:BV28),IF('Données de base'!$F$129&lt;5.5,SUM('9. TVA'!BR28:BV28),SUM('9. TVA'!BQ28:BV28)))))))</f>
        <v>33796400</v>
      </c>
      <c r="BW20" s="181">
        <f>+IF('Données de base'!$F$129&lt;0.5,0,IF('Données de base'!$F$129&lt;1.5,'9. TVA'!BW28,IF('Données de base'!$F$129&lt;2.5,SUM('9. TVA'!BV28:BW28),IF('Données de base'!$F$129&lt;3.5,SUM('9. TVA'!BU28:BW28),IF('Données de base'!$F$129&lt;4.5,SUM('9. TVA'!BT28:BW28),IF('Données de base'!$F$129&lt;5.5,SUM('9. TVA'!BS28:BW28),SUM('9. TVA'!BR28:BW28)))))))</f>
        <v>37672800</v>
      </c>
      <c r="BX20" s="181">
        <f>+IF('Données de base'!$F$129&lt;0.5,0,IF('Données de base'!$F$129&lt;1.5,'9. TVA'!BX28,IF('Données de base'!$F$129&lt;2.5,SUM('9. TVA'!BW28:BX28),IF('Données de base'!$F$129&lt;3.5,SUM('9. TVA'!BV28:BX28),IF('Données de base'!$F$129&lt;4.5,SUM('9. TVA'!BU28:BX28),IF('Données de base'!$F$129&lt;5.5,SUM('9. TVA'!BT28:BX28),SUM('9. TVA'!BS28:BX28)))))))</f>
        <v>43209466.666666672</v>
      </c>
      <c r="BY20" s="181">
        <f>+IF('Données de base'!$F$129&lt;0.5,0,IF('Données de base'!$F$129&lt;1.5,'9. TVA'!BY28,IF('Données de base'!$F$129&lt;2.5,SUM('9. TVA'!BX28:BY28),IF('Données de base'!$F$129&lt;3.5,SUM('9. TVA'!BW28:BY28),IF('Données de base'!$F$129&lt;4.5,SUM('9. TVA'!BV28:BY28),IF('Données de base'!$F$129&lt;5.5,SUM('9. TVA'!BU28:BY28),SUM('9. TVA'!BT28:BY28)))))))</f>
        <v>46510200</v>
      </c>
      <c r="BZ20" s="181">
        <f>+IF('Données de base'!$F$129&lt;0.5,0,IF('Données de base'!$F$129&lt;1.5,'9. TVA'!BZ28,IF('Données de base'!$F$129&lt;2.5,SUM('9. TVA'!BY28:BZ28),IF('Données de base'!$F$129&lt;3.5,SUM('9. TVA'!BX28:BZ28),IF('Données de base'!$F$129&lt;4.5,SUM('9. TVA'!BW28:BZ28),IF('Données de base'!$F$129&lt;5.5,SUM('9. TVA'!BV28:BZ28),SUM('9. TVA'!BU28:BZ28)))))))</f>
        <v>51278333.333333336</v>
      </c>
      <c r="CA20" s="181">
        <f>+IF('Données de base'!$F$129&lt;0.5,0,IF('Données de base'!$F$129&lt;1.5,'9. TVA'!CA28,IF('Données de base'!$F$129&lt;2.5,SUM('9. TVA'!BZ28:CA28),IF('Données de base'!$F$129&lt;3.5,SUM('9. TVA'!BY28:CA28),IF('Données de base'!$F$129&lt;4.5,SUM('9. TVA'!BX28:CA28),IF('Données de base'!$F$129&lt;5.5,SUM('9. TVA'!BW28:CA28),SUM('9. TVA'!BV28:CA28)))))))</f>
        <v>56453711.111111119</v>
      </c>
      <c r="CB20" s="181">
        <f>+IF('Données de base'!$F$129&lt;0.5,0,IF('Données de base'!$F$129&lt;1.5,'9. TVA'!CB28,IF('Données de base'!$F$129&lt;2.5,SUM('9. TVA'!CA28:CB28),IF('Données de base'!$F$129&lt;3.5,SUM('9. TVA'!BZ28:CB28),IF('Données de base'!$F$129&lt;4.5,SUM('9. TVA'!BY28:CB28),IF('Données de base'!$F$129&lt;5.5,SUM('9. TVA'!BX28:CB28),SUM('9. TVA'!BW28:CB28)))))))</f>
        <v>63075711.111111112</v>
      </c>
      <c r="CC20" s="190">
        <f>CB20</f>
        <v>63075711.111111112</v>
      </c>
      <c r="CE20" s="181" t="str">
        <f t="shared" si="11"/>
        <v/>
      </c>
      <c r="CF20" s="181" t="str">
        <f t="shared" si="12"/>
        <v/>
      </c>
      <c r="CG20" s="181" t="str">
        <f t="shared" si="13"/>
        <v/>
      </c>
      <c r="CH20" s="181" t="str">
        <f t="shared" si="14"/>
        <v/>
      </c>
      <c r="CI20" s="181" t="str">
        <f t="shared" si="15"/>
        <v/>
      </c>
      <c r="CJ20" s="181" t="str">
        <f t="shared" si="16"/>
        <v/>
      </c>
      <c r="CK20" s="181" t="str">
        <f t="shared" si="17"/>
        <v/>
      </c>
      <c r="CL20" s="181" t="str">
        <f t="shared" si="18"/>
        <v/>
      </c>
      <c r="CM20" s="181" t="str">
        <f t="shared" si="19"/>
        <v/>
      </c>
      <c r="CN20" s="181" t="str">
        <f t="shared" si="20"/>
        <v/>
      </c>
      <c r="CO20" s="181" t="str">
        <f t="shared" si="21"/>
        <v/>
      </c>
      <c r="CP20" s="181" t="str">
        <f t="shared" si="22"/>
        <v/>
      </c>
      <c r="CQ20" s="181">
        <f t="shared" si="23"/>
        <v>0</v>
      </c>
      <c r="CR20" s="181">
        <f t="shared" si="24"/>
        <v>0</v>
      </c>
      <c r="CS20" s="181">
        <f t="shared" si="25"/>
        <v>42840</v>
      </c>
      <c r="CT20" s="181">
        <f t="shared" si="26"/>
        <v>42840</v>
      </c>
      <c r="CU20" s="181">
        <f t="shared" si="27"/>
        <v>42840</v>
      </c>
      <c r="CV20" s="181">
        <f t="shared" si="28"/>
        <v>42840</v>
      </c>
      <c r="CW20" s="181">
        <f t="shared" si="29"/>
        <v>85680</v>
      </c>
      <c r="CX20" s="181">
        <f t="shared" si="30"/>
        <v>142800</v>
      </c>
      <c r="CY20" s="181">
        <f t="shared" si="31"/>
        <v>85680</v>
      </c>
      <c r="CZ20" s="181">
        <f t="shared" si="32"/>
        <v>42840</v>
      </c>
      <c r="DA20" s="181">
        <f t="shared" si="33"/>
        <v>142800</v>
      </c>
      <c r="DB20" s="181">
        <f t="shared" si="34"/>
        <v>185640</v>
      </c>
      <c r="DC20" s="190" t="str">
        <f>CP20</f>
        <v/>
      </c>
      <c r="DD20" s="190">
        <f>DB20</f>
        <v>185640</v>
      </c>
      <c r="DE20" s="190">
        <f>DB20</f>
        <v>185640</v>
      </c>
      <c r="DF20" s="181">
        <f t="shared" si="49"/>
        <v>42840</v>
      </c>
      <c r="DG20" s="181">
        <f t="shared" si="49"/>
        <v>0</v>
      </c>
      <c r="DH20" s="181">
        <f t="shared" si="49"/>
        <v>185640</v>
      </c>
      <c r="DI20" s="181">
        <f t="shared" si="49"/>
        <v>142800</v>
      </c>
      <c r="DJ20" s="181">
        <f t="shared" si="49"/>
        <v>285600</v>
      </c>
      <c r="DK20" s="181">
        <f t="shared" si="49"/>
        <v>328440</v>
      </c>
      <c r="DL20" s="181">
        <f t="shared" si="49"/>
        <v>178200</v>
      </c>
      <c r="DM20" s="181">
        <f t="shared" si="49"/>
        <v>225720</v>
      </c>
      <c r="DN20" s="181">
        <f t="shared" si="49"/>
        <v>273240</v>
      </c>
      <c r="DO20" s="181">
        <f t="shared" si="49"/>
        <v>237600</v>
      </c>
      <c r="DP20" s="181">
        <f t="shared" si="49"/>
        <v>487080</v>
      </c>
      <c r="DQ20" s="181">
        <f t="shared" si="49"/>
        <v>510840</v>
      </c>
      <c r="DR20" s="190">
        <f>DQ20</f>
        <v>510840</v>
      </c>
      <c r="DS20" s="181">
        <f t="shared" si="50"/>
        <v>427680</v>
      </c>
      <c r="DT20" s="181">
        <f t="shared" si="50"/>
        <v>332640</v>
      </c>
      <c r="DU20" s="181">
        <f t="shared" si="50"/>
        <v>534600</v>
      </c>
      <c r="DV20" s="181">
        <f t="shared" si="50"/>
        <v>629640</v>
      </c>
      <c r="DW20" s="181">
        <f t="shared" si="50"/>
        <v>629640</v>
      </c>
      <c r="DX20" s="181">
        <f t="shared" si="50"/>
        <v>582120</v>
      </c>
      <c r="DY20" s="181">
        <f t="shared" si="50"/>
        <v>665280</v>
      </c>
      <c r="DZ20" s="181">
        <f t="shared" si="50"/>
        <v>736560</v>
      </c>
      <c r="EA20" s="181">
        <f t="shared" si="50"/>
        <v>760320</v>
      </c>
      <c r="EB20" s="181">
        <f t="shared" si="50"/>
        <v>819720</v>
      </c>
      <c r="EC20" s="181">
        <f t="shared" si="50"/>
        <v>1366200</v>
      </c>
      <c r="ED20" s="181">
        <f t="shared" si="50"/>
        <v>1342440</v>
      </c>
      <c r="EE20" s="190">
        <f>ED20</f>
        <v>1342440</v>
      </c>
      <c r="EF20" s="181">
        <f t="shared" si="51"/>
        <v>1639440</v>
      </c>
      <c r="EG20" s="181">
        <f t="shared" si="51"/>
        <v>2233440</v>
      </c>
      <c r="EH20" s="181">
        <f t="shared" si="51"/>
        <v>2280960</v>
      </c>
      <c r="EI20" s="181">
        <f t="shared" si="51"/>
        <v>2625480</v>
      </c>
      <c r="EJ20" s="181">
        <f t="shared" si="51"/>
        <v>2589840</v>
      </c>
      <c r="EK20" s="181">
        <f t="shared" si="51"/>
        <v>3076920</v>
      </c>
      <c r="EL20" s="181">
        <f t="shared" si="51"/>
        <v>3090480</v>
      </c>
      <c r="EM20" s="181">
        <f t="shared" si="51"/>
        <v>3592920</v>
      </c>
      <c r="EN20" s="181">
        <f t="shared" si="51"/>
        <v>4171200</v>
      </c>
      <c r="EO20" s="181">
        <f t="shared" si="51"/>
        <v>4986480</v>
      </c>
      <c r="EP20" s="181">
        <f t="shared" si="51"/>
        <v>6636000</v>
      </c>
      <c r="EQ20" s="181">
        <f t="shared" si="51"/>
        <v>7546080</v>
      </c>
      <c r="ER20" s="190">
        <f>EQ20</f>
        <v>7546080</v>
      </c>
      <c r="ES20" s="181">
        <f t="shared" si="52"/>
        <v>9290400</v>
      </c>
      <c r="ET20" s="181">
        <f t="shared" si="52"/>
        <v>11736240</v>
      </c>
      <c r="EU20" s="181">
        <f t="shared" si="52"/>
        <v>13527960</v>
      </c>
      <c r="EV20" s="181">
        <f t="shared" si="52"/>
        <v>16277160</v>
      </c>
      <c r="EW20" s="181">
        <f t="shared" si="52"/>
        <v>18874680</v>
      </c>
      <c r="EX20" s="181">
        <f t="shared" si="52"/>
        <v>22875240</v>
      </c>
      <c r="EY20" s="181">
        <f t="shared" si="52"/>
        <v>19542600</v>
      </c>
      <c r="EZ20" s="181">
        <f t="shared" si="52"/>
        <v>23647800</v>
      </c>
      <c r="FA20" s="181">
        <f t="shared" si="52"/>
        <v>24380400</v>
      </c>
      <c r="FB20" s="181">
        <f t="shared" si="52"/>
        <v>28261200</v>
      </c>
      <c r="FC20" s="181">
        <f t="shared" si="52"/>
        <v>31622800.000000004</v>
      </c>
      <c r="FD20" s="181">
        <f t="shared" si="52"/>
        <v>33796400</v>
      </c>
      <c r="FE20" s="570">
        <f>IF(FD20="",INDEX(ES20:FD20,1,MATCH('Données de base'!$O$17,ES$7:FD$7,0)),FD20)</f>
        <v>33796400</v>
      </c>
    </row>
    <row r="21" spans="2:161" s="119" customFormat="1" ht="15" customHeight="1" x14ac:dyDescent="0.2">
      <c r="C21" s="13" t="s">
        <v>124</v>
      </c>
      <c r="D21" s="181">
        <f>'9. TVA'!D17</f>
        <v>0</v>
      </c>
      <c r="E21" s="181">
        <f>'9. TVA'!E17</f>
        <v>0</v>
      </c>
      <c r="F21" s="181">
        <f>'9. TVA'!F17</f>
        <v>0</v>
      </c>
      <c r="G21" s="181">
        <f>'9. TVA'!G17</f>
        <v>0</v>
      </c>
      <c r="H21" s="181">
        <f>'9. TVA'!H17</f>
        <v>0</v>
      </c>
      <c r="I21" s="181">
        <f>'9. TVA'!I17</f>
        <v>0</v>
      </c>
      <c r="J21" s="181">
        <f>'9. TVA'!J17</f>
        <v>0</v>
      </c>
      <c r="K21" s="181">
        <f>'9. TVA'!K17</f>
        <v>0</v>
      </c>
      <c r="L21" s="181">
        <f>'9. TVA'!L17</f>
        <v>0</v>
      </c>
      <c r="M21" s="181">
        <f>'9. TVA'!M17</f>
        <v>0</v>
      </c>
      <c r="N21" s="181">
        <f>'9. TVA'!N17</f>
        <v>0</v>
      </c>
      <c r="O21" s="181">
        <f>'9. TVA'!O17</f>
        <v>0</v>
      </c>
      <c r="P21" s="190">
        <f>O21</f>
        <v>0</v>
      </c>
      <c r="Q21" s="181">
        <f>'9. TVA'!Q17</f>
        <v>0</v>
      </c>
      <c r="R21" s="181">
        <f>'9. TVA'!R17</f>
        <v>0</v>
      </c>
      <c r="S21" s="181">
        <f>'9. TVA'!S17</f>
        <v>0</v>
      </c>
      <c r="T21" s="181">
        <f>'9. TVA'!T17</f>
        <v>2821.5</v>
      </c>
      <c r="U21" s="181">
        <f>'9. TVA'!U17</f>
        <v>0</v>
      </c>
      <c r="V21" s="181">
        <f>'9. TVA'!V17</f>
        <v>0</v>
      </c>
      <c r="W21" s="181">
        <f>'9. TVA'!W17</f>
        <v>5844</v>
      </c>
      <c r="X21" s="181">
        <f>'9. TVA'!X17</f>
        <v>17400</v>
      </c>
      <c r="Y21" s="181">
        <f>'9. TVA'!Y17</f>
        <v>6521.5</v>
      </c>
      <c r="Z21" s="181">
        <f>'9. TVA'!Z17</f>
        <v>0</v>
      </c>
      <c r="AA21" s="181">
        <f>'9. TVA'!AA17</f>
        <v>0</v>
      </c>
      <c r="AB21" s="181">
        <f>'9. TVA'!AB17</f>
        <v>0</v>
      </c>
      <c r="AC21" s="190">
        <f>AB21</f>
        <v>0</v>
      </c>
      <c r="AD21" s="181">
        <f>'9. TVA'!AD17</f>
        <v>0</v>
      </c>
      <c r="AE21" s="181">
        <f>'9. TVA'!AE17</f>
        <v>0</v>
      </c>
      <c r="AF21" s="181">
        <f>'9. TVA'!AF17</f>
        <v>0</v>
      </c>
      <c r="AG21" s="181">
        <f>'9. TVA'!AG17</f>
        <v>0</v>
      </c>
      <c r="AH21" s="181">
        <f>'9. TVA'!AH17</f>
        <v>0</v>
      </c>
      <c r="AI21" s="181">
        <f>'9. TVA'!AI17</f>
        <v>0</v>
      </c>
      <c r="AJ21" s="181">
        <f>'9. TVA'!AJ17</f>
        <v>0</v>
      </c>
      <c r="AK21" s="181">
        <f>'9. TVA'!AK17</f>
        <v>0</v>
      </c>
      <c r="AL21" s="181">
        <f>'9. TVA'!AL17</f>
        <v>0</v>
      </c>
      <c r="AM21" s="181">
        <f>'9. TVA'!AM17</f>
        <v>0</v>
      </c>
      <c r="AN21" s="181">
        <f>'9. TVA'!AN17</f>
        <v>0</v>
      </c>
      <c r="AO21" s="181">
        <f>'9. TVA'!AO17</f>
        <v>0</v>
      </c>
      <c r="AP21" s="190">
        <f>AO21</f>
        <v>0</v>
      </c>
      <c r="AQ21" s="181">
        <f>'9. TVA'!AQ17</f>
        <v>0</v>
      </c>
      <c r="AR21" s="181">
        <f>'9. TVA'!AR17</f>
        <v>0</v>
      </c>
      <c r="AS21" s="181">
        <f>'9. TVA'!AS17</f>
        <v>0</v>
      </c>
      <c r="AT21" s="181">
        <f>'9. TVA'!AT17</f>
        <v>0</v>
      </c>
      <c r="AU21" s="181">
        <f>'9. TVA'!AU17</f>
        <v>0</v>
      </c>
      <c r="AV21" s="181">
        <f>'9. TVA'!AV17</f>
        <v>0</v>
      </c>
      <c r="AW21" s="181">
        <f>'9. TVA'!AW17</f>
        <v>0</v>
      </c>
      <c r="AX21" s="181">
        <f>'9. TVA'!AX17</f>
        <v>0</v>
      </c>
      <c r="AY21" s="181">
        <f>'9. TVA'!AY17</f>
        <v>0</v>
      </c>
      <c r="AZ21" s="181">
        <f>'9. TVA'!AZ17</f>
        <v>0</v>
      </c>
      <c r="BA21" s="181">
        <f>'9. TVA'!BA17</f>
        <v>0</v>
      </c>
      <c r="BB21" s="181">
        <f>'9. TVA'!BB17</f>
        <v>0</v>
      </c>
      <c r="BC21" s="190">
        <f>BB21</f>
        <v>0</v>
      </c>
      <c r="BD21" s="181">
        <f>'9. TVA'!BD17</f>
        <v>0</v>
      </c>
      <c r="BE21" s="181">
        <f>'9. TVA'!BE17</f>
        <v>0</v>
      </c>
      <c r="BF21" s="181">
        <f>'9. TVA'!BF17</f>
        <v>0</v>
      </c>
      <c r="BG21" s="181">
        <f>'9. TVA'!BG17</f>
        <v>0</v>
      </c>
      <c r="BH21" s="181">
        <f>'9. TVA'!BH17</f>
        <v>0</v>
      </c>
      <c r="BI21" s="181">
        <f>'9. TVA'!BI17</f>
        <v>0</v>
      </c>
      <c r="BJ21" s="181">
        <f>'9. TVA'!BJ17</f>
        <v>0</v>
      </c>
      <c r="BK21" s="181">
        <f>'9. TVA'!BK17</f>
        <v>0</v>
      </c>
      <c r="BL21" s="181">
        <f>'9. TVA'!BL17</f>
        <v>0</v>
      </c>
      <c r="BM21" s="181">
        <f>'9. TVA'!BM17</f>
        <v>0</v>
      </c>
      <c r="BN21" s="181">
        <f>'9. TVA'!BN17</f>
        <v>0</v>
      </c>
      <c r="BO21" s="181">
        <f>'9. TVA'!BO17</f>
        <v>0</v>
      </c>
      <c r="BP21" s="190">
        <f>BO21</f>
        <v>0</v>
      </c>
      <c r="BQ21" s="181">
        <f>'9. TVA'!BQ17</f>
        <v>0</v>
      </c>
      <c r="BR21" s="181">
        <f>'9. TVA'!BR17</f>
        <v>0</v>
      </c>
      <c r="BS21" s="181">
        <f>'9. TVA'!BS17</f>
        <v>0</v>
      </c>
      <c r="BT21" s="181">
        <f>'9. TVA'!BT17</f>
        <v>0</v>
      </c>
      <c r="BU21" s="181">
        <f>'9. TVA'!BU17</f>
        <v>0</v>
      </c>
      <c r="BV21" s="181">
        <f>'9. TVA'!BV17</f>
        <v>0</v>
      </c>
      <c r="BW21" s="181">
        <f>'9. TVA'!BW17</f>
        <v>0</v>
      </c>
      <c r="BX21" s="181">
        <f>'9. TVA'!BX17</f>
        <v>0</v>
      </c>
      <c r="BY21" s="181">
        <f>'9. TVA'!BY17</f>
        <v>0</v>
      </c>
      <c r="BZ21" s="181">
        <f>'9. TVA'!BZ17</f>
        <v>0</v>
      </c>
      <c r="CA21" s="181">
        <f>'9. TVA'!CA17</f>
        <v>0</v>
      </c>
      <c r="CB21" s="181">
        <f>'9. TVA'!CB17</f>
        <v>0</v>
      </c>
      <c r="CC21" s="190">
        <f>CB21</f>
        <v>0</v>
      </c>
      <c r="CE21" s="181" t="str">
        <f t="shared" si="11"/>
        <v/>
      </c>
      <c r="CF21" s="181" t="str">
        <f t="shared" si="12"/>
        <v/>
      </c>
      <c r="CG21" s="181" t="str">
        <f t="shared" si="13"/>
        <v/>
      </c>
      <c r="CH21" s="181" t="str">
        <f t="shared" si="14"/>
        <v/>
      </c>
      <c r="CI21" s="181" t="str">
        <f t="shared" si="15"/>
        <v/>
      </c>
      <c r="CJ21" s="181" t="str">
        <f t="shared" si="16"/>
        <v/>
      </c>
      <c r="CK21" s="181" t="str">
        <f t="shared" si="17"/>
        <v/>
      </c>
      <c r="CL21" s="181" t="str">
        <f t="shared" si="18"/>
        <v/>
      </c>
      <c r="CM21" s="181" t="str">
        <f t="shared" si="19"/>
        <v/>
      </c>
      <c r="CN21" s="181" t="str">
        <f t="shared" si="20"/>
        <v/>
      </c>
      <c r="CO21" s="181" t="str">
        <f t="shared" si="21"/>
        <v/>
      </c>
      <c r="CP21" s="181" t="str">
        <f t="shared" si="22"/>
        <v/>
      </c>
      <c r="CQ21" s="181">
        <f t="shared" si="23"/>
        <v>0</v>
      </c>
      <c r="CR21" s="181">
        <f t="shared" si="24"/>
        <v>0</v>
      </c>
      <c r="CS21" s="181">
        <f t="shared" si="25"/>
        <v>0</v>
      </c>
      <c r="CT21" s="181">
        <f t="shared" si="26"/>
        <v>0</v>
      </c>
      <c r="CU21" s="181">
        <f t="shared" si="27"/>
        <v>0</v>
      </c>
      <c r="CV21" s="181">
        <f t="shared" si="28"/>
        <v>0</v>
      </c>
      <c r="CW21" s="181">
        <f t="shared" si="29"/>
        <v>0</v>
      </c>
      <c r="CX21" s="181">
        <f t="shared" si="30"/>
        <v>0</v>
      </c>
      <c r="CY21" s="181">
        <f t="shared" si="31"/>
        <v>0</v>
      </c>
      <c r="CZ21" s="181">
        <f t="shared" si="32"/>
        <v>2821.5</v>
      </c>
      <c r="DA21" s="181">
        <f t="shared" si="33"/>
        <v>0</v>
      </c>
      <c r="DB21" s="181">
        <f t="shared" si="34"/>
        <v>0</v>
      </c>
      <c r="DC21" s="190" t="str">
        <f>CP21</f>
        <v/>
      </c>
      <c r="DD21" s="190">
        <f>DB21</f>
        <v>0</v>
      </c>
      <c r="DE21" s="190">
        <f>DB21</f>
        <v>0</v>
      </c>
      <c r="DF21" s="181">
        <f t="shared" si="49"/>
        <v>5844</v>
      </c>
      <c r="DG21" s="181">
        <f t="shared" si="49"/>
        <v>17400</v>
      </c>
      <c r="DH21" s="181">
        <f t="shared" si="49"/>
        <v>6521.5</v>
      </c>
      <c r="DI21" s="181">
        <f t="shared" si="49"/>
        <v>0</v>
      </c>
      <c r="DJ21" s="181">
        <f t="shared" si="49"/>
        <v>0</v>
      </c>
      <c r="DK21" s="181">
        <f t="shared" si="49"/>
        <v>0</v>
      </c>
      <c r="DL21" s="181">
        <f t="shared" si="49"/>
        <v>0</v>
      </c>
      <c r="DM21" s="181">
        <f t="shared" si="49"/>
        <v>0</v>
      </c>
      <c r="DN21" s="181">
        <f t="shared" si="49"/>
        <v>0</v>
      </c>
      <c r="DO21" s="181">
        <f t="shared" si="49"/>
        <v>0</v>
      </c>
      <c r="DP21" s="181">
        <f t="shared" si="49"/>
        <v>0</v>
      </c>
      <c r="DQ21" s="181">
        <f t="shared" si="49"/>
        <v>0</v>
      </c>
      <c r="DR21" s="190">
        <f>DQ21</f>
        <v>0</v>
      </c>
      <c r="DS21" s="181">
        <f t="shared" si="50"/>
        <v>0</v>
      </c>
      <c r="DT21" s="181">
        <f t="shared" si="50"/>
        <v>0</v>
      </c>
      <c r="DU21" s="181">
        <f t="shared" si="50"/>
        <v>0</v>
      </c>
      <c r="DV21" s="181">
        <f t="shared" si="50"/>
        <v>0</v>
      </c>
      <c r="DW21" s="181">
        <f t="shared" si="50"/>
        <v>0</v>
      </c>
      <c r="DX21" s="181">
        <f t="shared" si="50"/>
        <v>0</v>
      </c>
      <c r="DY21" s="181">
        <f t="shared" si="50"/>
        <v>0</v>
      </c>
      <c r="DZ21" s="181">
        <f t="shared" si="50"/>
        <v>0</v>
      </c>
      <c r="EA21" s="181">
        <f t="shared" si="50"/>
        <v>0</v>
      </c>
      <c r="EB21" s="181">
        <f t="shared" si="50"/>
        <v>0</v>
      </c>
      <c r="EC21" s="181">
        <f t="shared" si="50"/>
        <v>0</v>
      </c>
      <c r="ED21" s="181">
        <f t="shared" si="50"/>
        <v>0</v>
      </c>
      <c r="EE21" s="190">
        <f>ED21</f>
        <v>0</v>
      </c>
      <c r="EF21" s="181">
        <f t="shared" si="51"/>
        <v>0</v>
      </c>
      <c r="EG21" s="181">
        <f t="shared" si="51"/>
        <v>0</v>
      </c>
      <c r="EH21" s="181">
        <f t="shared" si="51"/>
        <v>0</v>
      </c>
      <c r="EI21" s="181">
        <f t="shared" si="51"/>
        <v>0</v>
      </c>
      <c r="EJ21" s="181">
        <f t="shared" si="51"/>
        <v>0</v>
      </c>
      <c r="EK21" s="181">
        <f t="shared" si="51"/>
        <v>0</v>
      </c>
      <c r="EL21" s="181">
        <f t="shared" si="51"/>
        <v>0</v>
      </c>
      <c r="EM21" s="181">
        <f t="shared" si="51"/>
        <v>0</v>
      </c>
      <c r="EN21" s="181">
        <f t="shared" si="51"/>
        <v>0</v>
      </c>
      <c r="EO21" s="181">
        <f t="shared" si="51"/>
        <v>0</v>
      </c>
      <c r="EP21" s="181">
        <f t="shared" si="51"/>
        <v>0</v>
      </c>
      <c r="EQ21" s="181">
        <f t="shared" si="51"/>
        <v>0</v>
      </c>
      <c r="ER21" s="190">
        <f>EQ21</f>
        <v>0</v>
      </c>
      <c r="ES21" s="181">
        <f t="shared" si="52"/>
        <v>0</v>
      </c>
      <c r="ET21" s="181">
        <f t="shared" si="52"/>
        <v>0</v>
      </c>
      <c r="EU21" s="181">
        <f t="shared" si="52"/>
        <v>0</v>
      </c>
      <c r="EV21" s="181">
        <f t="shared" si="52"/>
        <v>0</v>
      </c>
      <c r="EW21" s="181">
        <f t="shared" si="52"/>
        <v>0</v>
      </c>
      <c r="EX21" s="181">
        <f t="shared" si="52"/>
        <v>0</v>
      </c>
      <c r="EY21" s="181">
        <f t="shared" si="52"/>
        <v>0</v>
      </c>
      <c r="EZ21" s="181">
        <f t="shared" si="52"/>
        <v>0</v>
      </c>
      <c r="FA21" s="181">
        <f t="shared" si="52"/>
        <v>0</v>
      </c>
      <c r="FB21" s="181">
        <f t="shared" si="52"/>
        <v>0</v>
      </c>
      <c r="FC21" s="181">
        <f t="shared" si="52"/>
        <v>0</v>
      </c>
      <c r="FD21" s="181">
        <f t="shared" si="52"/>
        <v>0</v>
      </c>
      <c r="FE21" s="570">
        <f>IF(FD21="",INDEX(ES21:FD21,1,MATCH('Données de base'!$O$17,ES$7:FD$7,0)),FD21)</f>
        <v>0</v>
      </c>
    </row>
    <row r="22" spans="2:161" s="119" customFormat="1" ht="15" customHeight="1" x14ac:dyDescent="0.2">
      <c r="C22" s="13" t="s">
        <v>125</v>
      </c>
      <c r="D22" s="181">
        <f>'Données de base'!C342</f>
        <v>0</v>
      </c>
      <c r="E22" s="181">
        <f>'Données de base'!D342</f>
        <v>0</v>
      </c>
      <c r="F22" s="181">
        <f>'Données de base'!E342</f>
        <v>0</v>
      </c>
      <c r="G22" s="181">
        <f>'Données de base'!F342</f>
        <v>0</v>
      </c>
      <c r="H22" s="181">
        <f>'Données de base'!G342</f>
        <v>0</v>
      </c>
      <c r="I22" s="181">
        <f>'Données de base'!H342</f>
        <v>0</v>
      </c>
      <c r="J22" s="181">
        <f>'Données de base'!I342</f>
        <v>0</v>
      </c>
      <c r="K22" s="181">
        <f>'Données de base'!J342</f>
        <v>0</v>
      </c>
      <c r="L22" s="181">
        <f>'Données de base'!K342</f>
        <v>0</v>
      </c>
      <c r="M22" s="181">
        <f>'Données de base'!L342</f>
        <v>0</v>
      </c>
      <c r="N22" s="181">
        <f>'Données de base'!M342</f>
        <v>0</v>
      </c>
      <c r="O22" s="181">
        <f>'Données de base'!N342</f>
        <v>0</v>
      </c>
      <c r="P22" s="190">
        <f>O22</f>
        <v>0</v>
      </c>
      <c r="Q22" s="181">
        <f>'Données de base'!P342</f>
        <v>0</v>
      </c>
      <c r="R22" s="181">
        <f>'Données de base'!Q342</f>
        <v>0</v>
      </c>
      <c r="S22" s="181">
        <f>'Données de base'!R342</f>
        <v>0</v>
      </c>
      <c r="T22" s="181">
        <f>'Données de base'!S342</f>
        <v>0</v>
      </c>
      <c r="U22" s="181">
        <f>'Données de base'!T342</f>
        <v>0</v>
      </c>
      <c r="V22" s="181">
        <f>'Données de base'!U342</f>
        <v>0</v>
      </c>
      <c r="W22" s="181">
        <f>'Données de base'!V342</f>
        <v>0</v>
      </c>
      <c r="X22" s="181">
        <f>'Données de base'!W342</f>
        <v>0</v>
      </c>
      <c r="Y22" s="181">
        <f>'Données de base'!X342</f>
        <v>0</v>
      </c>
      <c r="Z22" s="181">
        <f>'Données de base'!Y342</f>
        <v>0</v>
      </c>
      <c r="AA22" s="181">
        <f>'Données de base'!Z342</f>
        <v>0</v>
      </c>
      <c r="AB22" s="181">
        <f>'Données de base'!AA342</f>
        <v>0</v>
      </c>
      <c r="AC22" s="190">
        <f>AB22</f>
        <v>0</v>
      </c>
      <c r="AD22" s="181">
        <f>'Données de base'!AC342</f>
        <v>0</v>
      </c>
      <c r="AE22" s="181">
        <f>'Données de base'!AD342</f>
        <v>0</v>
      </c>
      <c r="AF22" s="181">
        <f>'Données de base'!AE342</f>
        <v>0</v>
      </c>
      <c r="AG22" s="181">
        <f>'Données de base'!AF342</f>
        <v>0</v>
      </c>
      <c r="AH22" s="181">
        <f>'Données de base'!AG342</f>
        <v>0</v>
      </c>
      <c r="AI22" s="181">
        <f>'Données de base'!AH342</f>
        <v>0</v>
      </c>
      <c r="AJ22" s="181">
        <f>'Données de base'!AI342</f>
        <v>0</v>
      </c>
      <c r="AK22" s="181">
        <f>'Données de base'!AJ342</f>
        <v>0</v>
      </c>
      <c r="AL22" s="181">
        <f>'Données de base'!AK342</f>
        <v>0</v>
      </c>
      <c r="AM22" s="181">
        <f>'Données de base'!AL342</f>
        <v>0</v>
      </c>
      <c r="AN22" s="181">
        <f>'Données de base'!AM342</f>
        <v>0</v>
      </c>
      <c r="AO22" s="181">
        <f>'Données de base'!AN342</f>
        <v>0</v>
      </c>
      <c r="AP22" s="190">
        <f>AO22</f>
        <v>0</v>
      </c>
      <c r="AQ22" s="181">
        <f>'Données de base'!AP342</f>
        <v>0</v>
      </c>
      <c r="AR22" s="181">
        <f>'Données de base'!AQ342</f>
        <v>0</v>
      </c>
      <c r="AS22" s="181">
        <f>'Données de base'!AR342</f>
        <v>0</v>
      </c>
      <c r="AT22" s="181">
        <f>'Données de base'!AS342</f>
        <v>0</v>
      </c>
      <c r="AU22" s="181">
        <f>'Données de base'!AT342</f>
        <v>0</v>
      </c>
      <c r="AV22" s="181">
        <f>'Données de base'!AU342</f>
        <v>0</v>
      </c>
      <c r="AW22" s="181">
        <f>'Données de base'!AV342</f>
        <v>0</v>
      </c>
      <c r="AX22" s="181">
        <f>'Données de base'!AW342</f>
        <v>0</v>
      </c>
      <c r="AY22" s="181">
        <f>'Données de base'!AX342</f>
        <v>0</v>
      </c>
      <c r="AZ22" s="181">
        <f>'Données de base'!AY342</f>
        <v>0</v>
      </c>
      <c r="BA22" s="181">
        <f>'Données de base'!AZ342</f>
        <v>0</v>
      </c>
      <c r="BB22" s="181">
        <f>'Données de base'!BA342</f>
        <v>0</v>
      </c>
      <c r="BC22" s="190">
        <f>BB22</f>
        <v>0</v>
      </c>
      <c r="BD22" s="181">
        <f>'Données de base'!BC342</f>
        <v>0</v>
      </c>
      <c r="BE22" s="181">
        <f>'Données de base'!BD342</f>
        <v>0</v>
      </c>
      <c r="BF22" s="181">
        <f>'Données de base'!BE342</f>
        <v>0</v>
      </c>
      <c r="BG22" s="181">
        <f>'Données de base'!BF342</f>
        <v>0</v>
      </c>
      <c r="BH22" s="181">
        <f>'Données de base'!BG342</f>
        <v>0</v>
      </c>
      <c r="BI22" s="181">
        <f>'Données de base'!BH342</f>
        <v>0</v>
      </c>
      <c r="BJ22" s="181">
        <f>'Données de base'!BI342</f>
        <v>0</v>
      </c>
      <c r="BK22" s="181">
        <f>'Données de base'!BJ342</f>
        <v>0</v>
      </c>
      <c r="BL22" s="181">
        <f>'Données de base'!BK342</f>
        <v>0</v>
      </c>
      <c r="BM22" s="181">
        <f>'Données de base'!BL342</f>
        <v>0</v>
      </c>
      <c r="BN22" s="181">
        <f>'Données de base'!BM342</f>
        <v>0</v>
      </c>
      <c r="BO22" s="181">
        <f>'Données de base'!BN342</f>
        <v>0</v>
      </c>
      <c r="BP22" s="190">
        <f>BO22</f>
        <v>0</v>
      </c>
      <c r="BQ22" s="181">
        <f>'Données de base'!BP342</f>
        <v>0</v>
      </c>
      <c r="BR22" s="181">
        <f>'Données de base'!BQ342</f>
        <v>0</v>
      </c>
      <c r="BS22" s="181">
        <f>'Données de base'!BR342</f>
        <v>0</v>
      </c>
      <c r="BT22" s="181">
        <f>'Données de base'!BS342</f>
        <v>0</v>
      </c>
      <c r="BU22" s="181">
        <f>'Données de base'!BT342</f>
        <v>0</v>
      </c>
      <c r="BV22" s="181">
        <f>'Données de base'!BU342</f>
        <v>0</v>
      </c>
      <c r="BW22" s="181">
        <f>'Données de base'!BV342</f>
        <v>0</v>
      </c>
      <c r="BX22" s="181">
        <f>'Données de base'!BW342</f>
        <v>0</v>
      </c>
      <c r="BY22" s="181">
        <f>'Données de base'!BX342</f>
        <v>0</v>
      </c>
      <c r="BZ22" s="181">
        <f>'Données de base'!BY342</f>
        <v>0</v>
      </c>
      <c r="CA22" s="181">
        <f>'Données de base'!BZ342</f>
        <v>0</v>
      </c>
      <c r="CB22" s="181">
        <f>'Données de base'!CA342</f>
        <v>0</v>
      </c>
      <c r="CC22" s="190">
        <f>CB22</f>
        <v>0</v>
      </c>
      <c r="CE22" s="181" t="str">
        <f t="shared" si="11"/>
        <v/>
      </c>
      <c r="CF22" s="181" t="str">
        <f t="shared" si="12"/>
        <v/>
      </c>
      <c r="CG22" s="181" t="str">
        <f t="shared" si="13"/>
        <v/>
      </c>
      <c r="CH22" s="181" t="str">
        <f t="shared" si="14"/>
        <v/>
      </c>
      <c r="CI22" s="181" t="str">
        <f t="shared" si="15"/>
        <v/>
      </c>
      <c r="CJ22" s="181" t="str">
        <f t="shared" si="16"/>
        <v/>
      </c>
      <c r="CK22" s="181" t="str">
        <f t="shared" si="17"/>
        <v/>
      </c>
      <c r="CL22" s="181" t="str">
        <f t="shared" si="18"/>
        <v/>
      </c>
      <c r="CM22" s="181" t="str">
        <f t="shared" si="19"/>
        <v/>
      </c>
      <c r="CN22" s="181" t="str">
        <f t="shared" si="20"/>
        <v/>
      </c>
      <c r="CO22" s="181" t="str">
        <f t="shared" si="21"/>
        <v/>
      </c>
      <c r="CP22" s="181" t="str">
        <f t="shared" si="22"/>
        <v/>
      </c>
      <c r="CQ22" s="181">
        <f t="shared" si="23"/>
        <v>0</v>
      </c>
      <c r="CR22" s="181">
        <f t="shared" si="24"/>
        <v>0</v>
      </c>
      <c r="CS22" s="181">
        <f t="shared" si="25"/>
        <v>0</v>
      </c>
      <c r="CT22" s="181">
        <f t="shared" si="26"/>
        <v>0</v>
      </c>
      <c r="CU22" s="181">
        <f t="shared" si="27"/>
        <v>0</v>
      </c>
      <c r="CV22" s="181">
        <f t="shared" si="28"/>
        <v>0</v>
      </c>
      <c r="CW22" s="181">
        <f t="shared" si="29"/>
        <v>0</v>
      </c>
      <c r="CX22" s="181">
        <f t="shared" si="30"/>
        <v>0</v>
      </c>
      <c r="CY22" s="181">
        <f t="shared" si="31"/>
        <v>0</v>
      </c>
      <c r="CZ22" s="181">
        <f t="shared" si="32"/>
        <v>0</v>
      </c>
      <c r="DA22" s="181">
        <f t="shared" si="33"/>
        <v>0</v>
      </c>
      <c r="DB22" s="181">
        <f t="shared" si="34"/>
        <v>0</v>
      </c>
      <c r="DC22" s="190" t="str">
        <f>CP22</f>
        <v/>
      </c>
      <c r="DD22" s="190">
        <f>DB22</f>
        <v>0</v>
      </c>
      <c r="DE22" s="190">
        <f>DB22</f>
        <v>0</v>
      </c>
      <c r="DF22" s="181">
        <f t="shared" si="49"/>
        <v>0</v>
      </c>
      <c r="DG22" s="181">
        <f t="shared" si="49"/>
        <v>0</v>
      </c>
      <c r="DH22" s="181">
        <f t="shared" si="49"/>
        <v>0</v>
      </c>
      <c r="DI22" s="181">
        <f t="shared" si="49"/>
        <v>0</v>
      </c>
      <c r="DJ22" s="181">
        <f t="shared" si="49"/>
        <v>0</v>
      </c>
      <c r="DK22" s="181">
        <f t="shared" si="49"/>
        <v>0</v>
      </c>
      <c r="DL22" s="181">
        <f t="shared" si="49"/>
        <v>0</v>
      </c>
      <c r="DM22" s="181">
        <f t="shared" si="49"/>
        <v>0</v>
      </c>
      <c r="DN22" s="181">
        <f t="shared" si="49"/>
        <v>0</v>
      </c>
      <c r="DO22" s="181">
        <f t="shared" si="49"/>
        <v>0</v>
      </c>
      <c r="DP22" s="181">
        <f t="shared" si="49"/>
        <v>0</v>
      </c>
      <c r="DQ22" s="181">
        <f t="shared" si="49"/>
        <v>0</v>
      </c>
      <c r="DR22" s="190">
        <f>DQ22</f>
        <v>0</v>
      </c>
      <c r="DS22" s="181">
        <f t="shared" si="50"/>
        <v>0</v>
      </c>
      <c r="DT22" s="181">
        <f t="shared" si="50"/>
        <v>0</v>
      </c>
      <c r="DU22" s="181">
        <f t="shared" si="50"/>
        <v>0</v>
      </c>
      <c r="DV22" s="181">
        <f t="shared" si="50"/>
        <v>0</v>
      </c>
      <c r="DW22" s="181">
        <f t="shared" si="50"/>
        <v>0</v>
      </c>
      <c r="DX22" s="181">
        <f t="shared" si="50"/>
        <v>0</v>
      </c>
      <c r="DY22" s="181">
        <f t="shared" si="50"/>
        <v>0</v>
      </c>
      <c r="DZ22" s="181">
        <f t="shared" si="50"/>
        <v>0</v>
      </c>
      <c r="EA22" s="181">
        <f t="shared" si="50"/>
        <v>0</v>
      </c>
      <c r="EB22" s="181">
        <f t="shared" si="50"/>
        <v>0</v>
      </c>
      <c r="EC22" s="181">
        <f t="shared" si="50"/>
        <v>0</v>
      </c>
      <c r="ED22" s="181">
        <f t="shared" si="50"/>
        <v>0</v>
      </c>
      <c r="EE22" s="190">
        <f>ED22</f>
        <v>0</v>
      </c>
      <c r="EF22" s="181">
        <f t="shared" si="51"/>
        <v>0</v>
      </c>
      <c r="EG22" s="181">
        <f t="shared" si="51"/>
        <v>0</v>
      </c>
      <c r="EH22" s="181">
        <f t="shared" si="51"/>
        <v>0</v>
      </c>
      <c r="EI22" s="181">
        <f t="shared" si="51"/>
        <v>0</v>
      </c>
      <c r="EJ22" s="181">
        <f t="shared" si="51"/>
        <v>0</v>
      </c>
      <c r="EK22" s="181">
        <f t="shared" si="51"/>
        <v>0</v>
      </c>
      <c r="EL22" s="181">
        <f t="shared" si="51"/>
        <v>0</v>
      </c>
      <c r="EM22" s="181">
        <f t="shared" si="51"/>
        <v>0</v>
      </c>
      <c r="EN22" s="181">
        <f t="shared" si="51"/>
        <v>0</v>
      </c>
      <c r="EO22" s="181">
        <f t="shared" si="51"/>
        <v>0</v>
      </c>
      <c r="EP22" s="181">
        <f t="shared" si="51"/>
        <v>0</v>
      </c>
      <c r="EQ22" s="181">
        <f t="shared" si="51"/>
        <v>0</v>
      </c>
      <c r="ER22" s="190">
        <f>EQ22</f>
        <v>0</v>
      </c>
      <c r="ES22" s="181">
        <f t="shared" si="52"/>
        <v>0</v>
      </c>
      <c r="ET22" s="181">
        <f t="shared" si="52"/>
        <v>0</v>
      </c>
      <c r="EU22" s="181">
        <f t="shared" si="52"/>
        <v>0</v>
      </c>
      <c r="EV22" s="181">
        <f t="shared" si="52"/>
        <v>0</v>
      </c>
      <c r="EW22" s="181">
        <f t="shared" si="52"/>
        <v>0</v>
      </c>
      <c r="EX22" s="181">
        <f t="shared" si="52"/>
        <v>0</v>
      </c>
      <c r="EY22" s="181">
        <f t="shared" si="52"/>
        <v>0</v>
      </c>
      <c r="EZ22" s="181">
        <f t="shared" si="52"/>
        <v>0</v>
      </c>
      <c r="FA22" s="181">
        <f t="shared" si="52"/>
        <v>0</v>
      </c>
      <c r="FB22" s="181">
        <f t="shared" si="52"/>
        <v>0</v>
      </c>
      <c r="FC22" s="181">
        <f t="shared" si="52"/>
        <v>0</v>
      </c>
      <c r="FD22" s="181">
        <f t="shared" si="52"/>
        <v>0</v>
      </c>
      <c r="FE22" s="570">
        <f>IF(FD22="",INDEX(ES22:FD22,1,MATCH('Données de base'!$O$17,ES$7:FD$7,0)),FD22)</f>
        <v>0</v>
      </c>
    </row>
    <row r="23" spans="2:161" s="119" customFormat="1" ht="15" customHeight="1" x14ac:dyDescent="0.2">
      <c r="C23" s="13" t="s">
        <v>126</v>
      </c>
      <c r="D23" s="181">
        <f>'5. Cash Flow'!D50</f>
        <v>0</v>
      </c>
      <c r="E23" s="181">
        <f ca="1">'5. Cash Flow'!E50</f>
        <v>0</v>
      </c>
      <c r="F23" s="181">
        <f ca="1">'5. Cash Flow'!F50</f>
        <v>0</v>
      </c>
      <c r="G23" s="181">
        <f ca="1">'5. Cash Flow'!G50</f>
        <v>0</v>
      </c>
      <c r="H23" s="181">
        <f ca="1">'5. Cash Flow'!H50</f>
        <v>0</v>
      </c>
      <c r="I23" s="181">
        <f ca="1">'5. Cash Flow'!I50</f>
        <v>0</v>
      </c>
      <c r="J23" s="181">
        <f ca="1">'5. Cash Flow'!J50</f>
        <v>0</v>
      </c>
      <c r="K23" s="181">
        <f ca="1">'5. Cash Flow'!K50</f>
        <v>0</v>
      </c>
      <c r="L23" s="181">
        <f ca="1">'5. Cash Flow'!L50</f>
        <v>-114000</v>
      </c>
      <c r="M23" s="181">
        <f ca="1">'5. Cash Flow'!M50</f>
        <v>-225210</v>
      </c>
      <c r="N23" s="181">
        <f ca="1">'5. Cash Flow'!N50</f>
        <v>-359862</v>
      </c>
      <c r="O23" s="181">
        <f ca="1">'5. Cash Flow'!O50</f>
        <v>-494550</v>
      </c>
      <c r="P23" s="190">
        <f ca="1">O23</f>
        <v>-494550</v>
      </c>
      <c r="Q23" s="181">
        <f ca="1">'5. Cash Flow'!Q50</f>
        <v>-650100</v>
      </c>
      <c r="R23" s="181">
        <f ca="1">'5. Cash Flow'!R50</f>
        <v>-777972</v>
      </c>
      <c r="S23" s="181">
        <f ca="1">'5. Cash Flow'!S50</f>
        <v>-869148</v>
      </c>
      <c r="T23" s="181">
        <f ca="1">'5. Cash Flow'!T50</f>
        <v>-1075900</v>
      </c>
      <c r="U23" s="181">
        <f ca="1">'5. Cash Flow'!U50</f>
        <v>-1303279</v>
      </c>
      <c r="V23" s="181">
        <f ca="1">'5. Cash Flow'!V50</f>
        <v>-1504690</v>
      </c>
      <c r="W23" s="181">
        <f ca="1">'5. Cash Flow'!W50</f>
        <v>-1710845</v>
      </c>
      <c r="X23" s="181">
        <f ca="1">'5. Cash Flow'!X50</f>
        <v>-2010359</v>
      </c>
      <c r="Y23" s="181">
        <f ca="1">'5. Cash Flow'!Y50</f>
        <v>-2396645</v>
      </c>
      <c r="Z23" s="181">
        <f ca="1">'5. Cash Flow'!Z50</f>
        <v>-2641802.5</v>
      </c>
      <c r="AA23" s="181">
        <f ca="1">'5. Cash Flow'!AA50</f>
        <v>-2927753.5</v>
      </c>
      <c r="AB23" s="181">
        <f ca="1">'5. Cash Flow'!AB50</f>
        <v>-3102299.5</v>
      </c>
      <c r="AC23" s="190">
        <f ca="1">AB23</f>
        <v>-3102299.5</v>
      </c>
      <c r="AD23" s="181">
        <f ca="1">'5. Cash Flow'!AD50</f>
        <v>-3402909.5</v>
      </c>
      <c r="AE23" s="181">
        <f ca="1">'5. Cash Flow'!AE50</f>
        <v>-3792688.16</v>
      </c>
      <c r="AF23" s="181">
        <f ca="1">'5. Cash Flow'!AF50</f>
        <v>-4144450.8200000003</v>
      </c>
      <c r="AG23" s="181">
        <f ca="1">'5. Cash Flow'!AG50</f>
        <v>-4491785.9000000004</v>
      </c>
      <c r="AH23" s="181">
        <f ca="1">'5. Cash Flow'!AH50</f>
        <v>-4834044.5600000005</v>
      </c>
      <c r="AI23" s="181">
        <f ca="1">'5. Cash Flow'!AI50</f>
        <v>-5029219.2200000007</v>
      </c>
      <c r="AJ23" s="181">
        <f ca="1">'5. Cash Flow'!AJ50</f>
        <v>-5322084.8000000007</v>
      </c>
      <c r="AK23" s="181">
        <f ca="1">'5. Cash Flow'!AK50</f>
        <v>-5596774.4600000009</v>
      </c>
      <c r="AL23" s="181">
        <f ca="1">'5. Cash Flow'!AL50</f>
        <v>-5954246.120000001</v>
      </c>
      <c r="AM23" s="181">
        <f ca="1">'5. Cash Flow'!AM50</f>
        <v>-6250108.7000000011</v>
      </c>
      <c r="AN23" s="181">
        <f ca="1">'5. Cash Flow'!AN50</f>
        <v>-6369980.3600000013</v>
      </c>
      <c r="AO23" s="181">
        <f ca="1">'5. Cash Flow'!AO50</f>
        <v>-6489852.0200000014</v>
      </c>
      <c r="AP23" s="190">
        <f ca="1">AO23</f>
        <v>-6489852.0200000014</v>
      </c>
      <c r="AQ23" s="181">
        <f ca="1">'5. Cash Flow'!AQ50</f>
        <v>-6897794.495000001</v>
      </c>
      <c r="AR23" s="181">
        <f ca="1">'5. Cash Flow'!AR50</f>
        <v>-7152370.9916000012</v>
      </c>
      <c r="AS23" s="181">
        <f ca="1">'5. Cash Flow'!AS50</f>
        <v>-7349923.4882000014</v>
      </c>
      <c r="AT23" s="181">
        <f ca="1">'5. Cash Flow'!AT50</f>
        <v>-7701066.4340000013</v>
      </c>
      <c r="AU23" s="181">
        <f ca="1">'5. Cash Flow'!AU50</f>
        <v>-7832090.9306000015</v>
      </c>
      <c r="AV23" s="181">
        <f ca="1">'5. Cash Flow'!AV50</f>
        <v>-7544681.4272000017</v>
      </c>
      <c r="AW23" s="181">
        <f ca="1">'5. Cash Flow'!AW50</f>
        <v>-7632050.8730000015</v>
      </c>
      <c r="AX23" s="181">
        <f ca="1">'5. Cash Flow'!AX50</f>
        <v>-7127264.3696000017</v>
      </c>
      <c r="AY23" s="181">
        <f ca="1">'5. Cash Flow'!AY50</f>
        <v>-6165277.8662000019</v>
      </c>
      <c r="AZ23" s="181">
        <f ca="1">'5. Cash Flow'!AZ50</f>
        <v>-5869490.3120000027</v>
      </c>
      <c r="BA23" s="181">
        <f ca="1">'5. Cash Flow'!BA50</f>
        <v>-4593871.8086000029</v>
      </c>
      <c r="BB23" s="181">
        <f ca="1">'5. Cash Flow'!BB50</f>
        <v>-3896751.8116800026</v>
      </c>
      <c r="BC23" s="190">
        <f ca="1">BB23</f>
        <v>-3896751.8116800026</v>
      </c>
      <c r="BD23" s="181">
        <f ca="1">'5. Cash Flow'!BD50</f>
        <v>-3323937.9714300027</v>
      </c>
      <c r="BE23" s="181">
        <f ca="1">'5. Cash Flow'!BE50</f>
        <v>-2354395.1229960024</v>
      </c>
      <c r="BF23" s="181">
        <f ca="1">'5. Cash Flow'!BF50</f>
        <v>-1058266.2745620026</v>
      </c>
      <c r="BG23" s="181">
        <f ca="1">'5. Cash Flow'!BG50</f>
        <v>-375932.40482000308</v>
      </c>
      <c r="BH23" s="181">
        <f ca="1">'5. Cash Flow'!BH50</f>
        <v>1826010.4436139967</v>
      </c>
      <c r="BI23" s="181">
        <f ca="1">'5. Cash Flow'!BI50</f>
        <v>5100141.2920479961</v>
      </c>
      <c r="BJ23" s="181">
        <f ca="1">'5. Cash Flow'!BJ50</f>
        <v>7075468.1617899956</v>
      </c>
      <c r="BK23" s="181">
        <f ca="1">'5. Cash Flow'!BK50</f>
        <v>12074959.010223996</v>
      </c>
      <c r="BL23" s="181">
        <f ca="1">'5. Cash Flow'!BL50</f>
        <v>18664245.858657993</v>
      </c>
      <c r="BM23" s="181">
        <f ca="1">'5. Cash Flow'!BM50</f>
        <v>22860973.728399992</v>
      </c>
      <c r="BN23" s="181">
        <f ca="1">'5. Cash Flow'!BN50</f>
        <v>32386108.576833993</v>
      </c>
      <c r="BO23" s="181">
        <f ca="1">'5. Cash Flow'!BO50</f>
        <v>26283971.502198398</v>
      </c>
      <c r="BP23" s="190">
        <f ca="1">BO23</f>
        <v>26283971.502198398</v>
      </c>
      <c r="BQ23" s="181">
        <f ca="1">'5. Cash Flow'!BQ50</f>
        <v>33910303.940850899</v>
      </c>
      <c r="BR23" s="181">
        <f ca="1">'5. Cash Flow'!BR50</f>
        <v>42629654.149672195</v>
      </c>
      <c r="BS23" s="181">
        <f ca="1">'5. Cash Flow'!BS50</f>
        <v>54054008.358493492</v>
      </c>
      <c r="BT23" s="181">
        <f ca="1">'5. Cash Flow'!BT50</f>
        <v>59275655.192884393</v>
      </c>
      <c r="BU23" s="181">
        <f ca="1">'5. Cash Flow'!BU50</f>
        <v>72513017.401705697</v>
      </c>
      <c r="BV23" s="181">
        <f ca="1">'5. Cash Flow'!BV50</f>
        <v>87711783.610527009</v>
      </c>
      <c r="BW23" s="181">
        <f ca="1">'5. Cash Flow'!BW50</f>
        <v>95897536.444917902</v>
      </c>
      <c r="BX23" s="181">
        <f ca="1">'5. Cash Flow'!BX50</f>
        <v>114345910.6537392</v>
      </c>
      <c r="BY23" s="181">
        <f ca="1">'5. Cash Flow'!BY50</f>
        <v>136930755.52922717</v>
      </c>
      <c r="BZ23" s="181">
        <f ca="1">'5. Cash Flow'!BZ50</f>
        <v>150111336.58584028</v>
      </c>
      <c r="CA23" s="181">
        <f ca="1">'5. Cash Flow'!CA50</f>
        <v>177964656.12799492</v>
      </c>
      <c r="CB23" s="181">
        <f ca="1">'5. Cash Flow'!CB50</f>
        <v>142921615.5821988</v>
      </c>
      <c r="CC23" s="190">
        <f ca="1">CB23</f>
        <v>142921615.5821988</v>
      </c>
      <c r="CE23" s="181" t="str">
        <f t="shared" si="11"/>
        <v/>
      </c>
      <c r="CF23" s="181" t="str">
        <f t="shared" si="12"/>
        <v/>
      </c>
      <c r="CG23" s="181" t="str">
        <f t="shared" si="13"/>
        <v/>
      </c>
      <c r="CH23" s="181" t="str">
        <f t="shared" si="14"/>
        <v/>
      </c>
      <c r="CI23" s="181" t="str">
        <f t="shared" si="15"/>
        <v/>
      </c>
      <c r="CJ23" s="181" t="str">
        <f t="shared" si="16"/>
        <v/>
      </c>
      <c r="CK23" s="181" t="str">
        <f t="shared" si="17"/>
        <v/>
      </c>
      <c r="CL23" s="181" t="str">
        <f t="shared" si="18"/>
        <v/>
      </c>
      <c r="CM23" s="181" t="str">
        <f t="shared" si="19"/>
        <v/>
      </c>
      <c r="CN23" s="181" t="str">
        <f t="shared" si="20"/>
        <v/>
      </c>
      <c r="CO23" s="181" t="str">
        <f t="shared" si="21"/>
        <v/>
      </c>
      <c r="CP23" s="181" t="str">
        <f t="shared" si="22"/>
        <v/>
      </c>
      <c r="CQ23" s="181">
        <f t="shared" ca="1" si="23"/>
        <v>0</v>
      </c>
      <c r="CR23" s="181">
        <f t="shared" ca="1" si="24"/>
        <v>0</v>
      </c>
      <c r="CS23" s="181">
        <f t="shared" ca="1" si="25"/>
        <v>-114000</v>
      </c>
      <c r="CT23" s="181">
        <f t="shared" ca="1" si="26"/>
        <v>-225210</v>
      </c>
      <c r="CU23" s="181">
        <f t="shared" ca="1" si="27"/>
        <v>-359862</v>
      </c>
      <c r="CV23" s="181">
        <f t="shared" ca="1" si="28"/>
        <v>-494550</v>
      </c>
      <c r="CW23" s="181">
        <f t="shared" ca="1" si="29"/>
        <v>-650100</v>
      </c>
      <c r="CX23" s="181">
        <f t="shared" ca="1" si="30"/>
        <v>-777972</v>
      </c>
      <c r="CY23" s="181">
        <f t="shared" ca="1" si="31"/>
        <v>-869148</v>
      </c>
      <c r="CZ23" s="181">
        <f t="shared" ca="1" si="32"/>
        <v>-1075900</v>
      </c>
      <c r="DA23" s="181">
        <f t="shared" ca="1" si="33"/>
        <v>-1303279</v>
      </c>
      <c r="DB23" s="181">
        <f t="shared" ca="1" si="34"/>
        <v>-1504690</v>
      </c>
      <c r="DC23" s="190" t="str">
        <f>CP23</f>
        <v/>
      </c>
      <c r="DD23" s="190">
        <f ca="1">DB23</f>
        <v>-1504690</v>
      </c>
      <c r="DE23" s="190">
        <f ca="1">DB23</f>
        <v>-1504690</v>
      </c>
      <c r="DF23" s="181">
        <f t="shared" ca="1" si="49"/>
        <v>-1710845</v>
      </c>
      <c r="DG23" s="181">
        <f t="shared" ca="1" si="49"/>
        <v>-2010359</v>
      </c>
      <c r="DH23" s="181">
        <f t="shared" ca="1" si="49"/>
        <v>-2396645</v>
      </c>
      <c r="DI23" s="181">
        <f t="shared" ca="1" si="49"/>
        <v>-2641802.5</v>
      </c>
      <c r="DJ23" s="181">
        <f t="shared" ca="1" si="49"/>
        <v>-2927753.5</v>
      </c>
      <c r="DK23" s="181">
        <f t="shared" ca="1" si="49"/>
        <v>-3102299.5</v>
      </c>
      <c r="DL23" s="181">
        <f t="shared" ca="1" si="49"/>
        <v>-3402909.5</v>
      </c>
      <c r="DM23" s="181">
        <f t="shared" ca="1" si="49"/>
        <v>-3792688.16</v>
      </c>
      <c r="DN23" s="181">
        <f t="shared" ca="1" si="49"/>
        <v>-4144450.8200000003</v>
      </c>
      <c r="DO23" s="181">
        <f t="shared" ca="1" si="49"/>
        <v>-4491785.9000000004</v>
      </c>
      <c r="DP23" s="181">
        <f t="shared" ca="1" si="49"/>
        <v>-4834044.5600000005</v>
      </c>
      <c r="DQ23" s="181">
        <f t="shared" ca="1" si="49"/>
        <v>-5029219.2200000007</v>
      </c>
      <c r="DR23" s="190">
        <f ca="1">DQ23</f>
        <v>-5029219.2200000007</v>
      </c>
      <c r="DS23" s="181">
        <f t="shared" ca="1" si="50"/>
        <v>-5322084.8000000007</v>
      </c>
      <c r="DT23" s="181">
        <f t="shared" ca="1" si="50"/>
        <v>-5596774.4600000009</v>
      </c>
      <c r="DU23" s="181">
        <f t="shared" ca="1" si="50"/>
        <v>-5954246.120000001</v>
      </c>
      <c r="DV23" s="181">
        <f t="shared" ca="1" si="50"/>
        <v>-6250108.7000000011</v>
      </c>
      <c r="DW23" s="181">
        <f t="shared" ca="1" si="50"/>
        <v>-6369980.3600000013</v>
      </c>
      <c r="DX23" s="181">
        <f t="shared" ca="1" si="50"/>
        <v>-6489852.0200000014</v>
      </c>
      <c r="DY23" s="181">
        <f t="shared" ca="1" si="50"/>
        <v>-6897794.495000001</v>
      </c>
      <c r="DZ23" s="181">
        <f t="shared" ca="1" si="50"/>
        <v>-7152370.9916000012</v>
      </c>
      <c r="EA23" s="181">
        <f t="shared" ca="1" si="50"/>
        <v>-7349923.4882000014</v>
      </c>
      <c r="EB23" s="181">
        <f t="shared" ca="1" si="50"/>
        <v>-7701066.4340000013</v>
      </c>
      <c r="EC23" s="181">
        <f t="shared" ca="1" si="50"/>
        <v>-7832090.9306000015</v>
      </c>
      <c r="ED23" s="181">
        <f t="shared" ca="1" si="50"/>
        <v>-7544681.4272000017</v>
      </c>
      <c r="EE23" s="190">
        <f ca="1">ED23</f>
        <v>-7544681.4272000017</v>
      </c>
      <c r="EF23" s="181">
        <f t="shared" ca="1" si="51"/>
        <v>-7632050.8730000015</v>
      </c>
      <c r="EG23" s="181">
        <f t="shared" ca="1" si="51"/>
        <v>-7127264.3696000017</v>
      </c>
      <c r="EH23" s="181">
        <f t="shared" ca="1" si="51"/>
        <v>-6165277.8662000019</v>
      </c>
      <c r="EI23" s="181">
        <f t="shared" ca="1" si="51"/>
        <v>-5869490.3120000027</v>
      </c>
      <c r="EJ23" s="181">
        <f t="shared" ca="1" si="51"/>
        <v>-4593871.8086000029</v>
      </c>
      <c r="EK23" s="181">
        <f t="shared" ca="1" si="51"/>
        <v>-3896751.8116800026</v>
      </c>
      <c r="EL23" s="181">
        <f t="shared" ca="1" si="51"/>
        <v>-3323937.9714300027</v>
      </c>
      <c r="EM23" s="181">
        <f t="shared" ca="1" si="51"/>
        <v>-2354395.1229960024</v>
      </c>
      <c r="EN23" s="181">
        <f t="shared" ca="1" si="51"/>
        <v>-1058266.2745620026</v>
      </c>
      <c r="EO23" s="181">
        <f t="shared" ca="1" si="51"/>
        <v>-375932.40482000308</v>
      </c>
      <c r="EP23" s="181">
        <f t="shared" ca="1" si="51"/>
        <v>1826010.4436139967</v>
      </c>
      <c r="EQ23" s="181">
        <f t="shared" ca="1" si="51"/>
        <v>5100141.2920479961</v>
      </c>
      <c r="ER23" s="190">
        <f ca="1">EQ23</f>
        <v>5100141.2920479961</v>
      </c>
      <c r="ES23" s="181">
        <f t="shared" ca="1" si="52"/>
        <v>7075468.1617899956</v>
      </c>
      <c r="ET23" s="181">
        <f t="shared" ca="1" si="52"/>
        <v>12074959.010223996</v>
      </c>
      <c r="EU23" s="181">
        <f t="shared" ca="1" si="52"/>
        <v>18664245.858657993</v>
      </c>
      <c r="EV23" s="181">
        <f t="shared" ca="1" si="52"/>
        <v>22860973.728399992</v>
      </c>
      <c r="EW23" s="181">
        <f t="shared" ca="1" si="52"/>
        <v>32386108.576833993</v>
      </c>
      <c r="EX23" s="181">
        <f t="shared" ca="1" si="52"/>
        <v>26283971.502198398</v>
      </c>
      <c r="EY23" s="181">
        <f t="shared" ca="1" si="52"/>
        <v>33910303.940850899</v>
      </c>
      <c r="EZ23" s="181">
        <f t="shared" ca="1" si="52"/>
        <v>42629654.149672195</v>
      </c>
      <c r="FA23" s="181">
        <f t="shared" ca="1" si="52"/>
        <v>54054008.358493492</v>
      </c>
      <c r="FB23" s="181">
        <f t="shared" ca="1" si="52"/>
        <v>59275655.192884393</v>
      </c>
      <c r="FC23" s="181">
        <f t="shared" ca="1" si="52"/>
        <v>72513017.401705697</v>
      </c>
      <c r="FD23" s="181">
        <f t="shared" ca="1" si="52"/>
        <v>87711783.610527009</v>
      </c>
      <c r="FE23" s="570">
        <f ca="1">IF(FD23="",INDEX(ES23:FD23,1,MATCH('Données de base'!$O$17,ES$7:FD$7,0)),FD23)</f>
        <v>87711783.610527009</v>
      </c>
    </row>
    <row r="24" spans="2:161" s="119" customFormat="1" ht="15" customHeight="1" x14ac:dyDescent="0.2">
      <c r="B24" s="186"/>
      <c r="F24" s="186"/>
      <c r="P24" s="124"/>
      <c r="AC24" s="124"/>
      <c r="AP24" s="124"/>
      <c r="BC24" s="124"/>
      <c r="BP24" s="124"/>
      <c r="CC24" s="124"/>
      <c r="DC24" s="124"/>
      <c r="DD24" s="124"/>
      <c r="DE24" s="124"/>
      <c r="DR24" s="124"/>
      <c r="EE24" s="124"/>
      <c r="ER24" s="124"/>
      <c r="FE24" s="124"/>
    </row>
    <row r="25" spans="2:161" s="64" customFormat="1" ht="15" customHeight="1" x14ac:dyDescent="0.2">
      <c r="B25" s="282" t="s">
        <v>127</v>
      </c>
      <c r="C25" s="283"/>
      <c r="D25" s="288">
        <f t="shared" ref="D25:O25" si="53">+D10+D17</f>
        <v>0</v>
      </c>
      <c r="E25" s="288">
        <f t="shared" ca="1" si="53"/>
        <v>0</v>
      </c>
      <c r="F25" s="288">
        <f t="shared" ca="1" si="53"/>
        <v>0</v>
      </c>
      <c r="G25" s="288">
        <f t="shared" ca="1" si="53"/>
        <v>0</v>
      </c>
      <c r="H25" s="288">
        <f t="shared" ca="1" si="53"/>
        <v>0</v>
      </c>
      <c r="I25" s="288">
        <f t="shared" ca="1" si="53"/>
        <v>0</v>
      </c>
      <c r="J25" s="288">
        <f t="shared" ca="1" si="53"/>
        <v>0</v>
      </c>
      <c r="K25" s="288">
        <f t="shared" ca="1" si="53"/>
        <v>0</v>
      </c>
      <c r="L25" s="288">
        <f t="shared" ca="1" si="53"/>
        <v>-71160</v>
      </c>
      <c r="M25" s="288">
        <f t="shared" ca="1" si="53"/>
        <v>-182370</v>
      </c>
      <c r="N25" s="288">
        <f t="shared" ca="1" si="53"/>
        <v>-317022</v>
      </c>
      <c r="O25" s="288">
        <f t="shared" ca="1" si="53"/>
        <v>-451710</v>
      </c>
      <c r="P25" s="289">
        <f ca="1">O25</f>
        <v>-451710</v>
      </c>
      <c r="Q25" s="288">
        <f t="shared" ref="Q25:AB25" ca="1" si="54">+Q10+Q17</f>
        <v>-564420</v>
      </c>
      <c r="R25" s="288">
        <f t="shared" ca="1" si="54"/>
        <v>-635172</v>
      </c>
      <c r="S25" s="288">
        <f t="shared" ca="1" si="54"/>
        <v>-783468</v>
      </c>
      <c r="T25" s="288">
        <f t="shared" ca="1" si="54"/>
        <v>-1030238.5</v>
      </c>
      <c r="U25" s="288">
        <f t="shared" ca="1" si="54"/>
        <v>-1160479</v>
      </c>
      <c r="V25" s="288">
        <f t="shared" ca="1" si="54"/>
        <v>-1319050</v>
      </c>
      <c r="W25" s="288">
        <f t="shared" ca="1" si="54"/>
        <v>-1662161</v>
      </c>
      <c r="X25" s="288">
        <f t="shared" ca="1" si="54"/>
        <v>-1992959</v>
      </c>
      <c r="Y25" s="288">
        <f t="shared" ca="1" si="54"/>
        <v>-2204483.5</v>
      </c>
      <c r="Z25" s="288">
        <f t="shared" ca="1" si="54"/>
        <v>-2499002.5</v>
      </c>
      <c r="AA25" s="288">
        <f t="shared" ca="1" si="54"/>
        <v>-2642153.5</v>
      </c>
      <c r="AB25" s="288">
        <f t="shared" ca="1" si="54"/>
        <v>-2773859.5</v>
      </c>
      <c r="AC25" s="289">
        <f ca="1">AB25</f>
        <v>-2773859.5</v>
      </c>
      <c r="AD25" s="288">
        <f t="shared" ref="AD25:AO25" ca="1" si="55">+AD10+AD17</f>
        <v>-3224709.5</v>
      </c>
      <c r="AE25" s="288">
        <f t="shared" ca="1" si="55"/>
        <v>-3566968.16</v>
      </c>
      <c r="AF25" s="288">
        <f t="shared" ca="1" si="55"/>
        <v>-3871210.8200000003</v>
      </c>
      <c r="AG25" s="288">
        <f t="shared" ca="1" si="55"/>
        <v>-4254185.9000000004</v>
      </c>
      <c r="AH25" s="288">
        <f t="shared" ca="1" si="55"/>
        <v>-4346964.5600000005</v>
      </c>
      <c r="AI25" s="288">
        <f t="shared" ca="1" si="55"/>
        <v>-4518379.2200000007</v>
      </c>
      <c r="AJ25" s="288">
        <f t="shared" ca="1" si="55"/>
        <v>-4894404.8000000007</v>
      </c>
      <c r="AK25" s="288">
        <f t="shared" ca="1" si="55"/>
        <v>-5264134.4600000009</v>
      </c>
      <c r="AL25" s="288">
        <f t="shared" ca="1" si="55"/>
        <v>-5419646.120000001</v>
      </c>
      <c r="AM25" s="288">
        <f t="shared" ca="1" si="55"/>
        <v>-5620468.7000000011</v>
      </c>
      <c r="AN25" s="288">
        <f t="shared" ca="1" si="55"/>
        <v>-5740340.3600000013</v>
      </c>
      <c r="AO25" s="288">
        <f t="shared" ca="1" si="55"/>
        <v>-5907732.0200000014</v>
      </c>
      <c r="AP25" s="289">
        <f ca="1">AO25</f>
        <v>-5907732.0200000014</v>
      </c>
      <c r="AQ25" s="288">
        <f t="shared" ref="AQ25:BB25" ca="1" si="56">+AQ10+AQ17</f>
        <v>-6232514.495000001</v>
      </c>
      <c r="AR25" s="288">
        <f t="shared" ca="1" si="56"/>
        <v>-6415810.9916000012</v>
      </c>
      <c r="AS25" s="288">
        <f t="shared" ca="1" si="56"/>
        <v>-6589603.4882000014</v>
      </c>
      <c r="AT25" s="288">
        <f t="shared" ca="1" si="56"/>
        <v>-6881346.4340000013</v>
      </c>
      <c r="AU25" s="288">
        <f t="shared" ca="1" si="56"/>
        <v>-6465890.9306000015</v>
      </c>
      <c r="AV25" s="288">
        <f t="shared" ca="1" si="56"/>
        <v>-6202241.4272000017</v>
      </c>
      <c r="AW25" s="288">
        <f t="shared" ca="1" si="56"/>
        <v>-5992610.8730000015</v>
      </c>
      <c r="AX25" s="288">
        <f t="shared" ca="1" si="56"/>
        <v>-4893824.3696000017</v>
      </c>
      <c r="AY25" s="288">
        <f t="shared" ca="1" si="56"/>
        <v>-3884317.8662000019</v>
      </c>
      <c r="AZ25" s="288">
        <f t="shared" ca="1" si="56"/>
        <v>-3244010.3120000027</v>
      </c>
      <c r="BA25" s="288">
        <f t="shared" ca="1" si="56"/>
        <v>-2004031.8086000029</v>
      </c>
      <c r="BB25" s="288">
        <f t="shared" ca="1" si="56"/>
        <v>-819831.8116800026</v>
      </c>
      <c r="BC25" s="289">
        <f ca="1">BB25</f>
        <v>-819831.8116800026</v>
      </c>
      <c r="BD25" s="288">
        <f t="shared" ref="BD25:BO25" ca="1" si="57">+BD10+BD17</f>
        <v>-233457.97143000271</v>
      </c>
      <c r="BE25" s="288">
        <f t="shared" ca="1" si="57"/>
        <v>1238524.8770039976</v>
      </c>
      <c r="BF25" s="288">
        <f t="shared" ca="1" si="57"/>
        <v>3112933.7254379974</v>
      </c>
      <c r="BG25" s="288">
        <f t="shared" ca="1" si="57"/>
        <v>4610547.5951799974</v>
      </c>
      <c r="BH25" s="288">
        <f t="shared" ca="1" si="57"/>
        <v>8462010.4436139967</v>
      </c>
      <c r="BI25" s="288">
        <f t="shared" ca="1" si="57"/>
        <v>12646221.292047996</v>
      </c>
      <c r="BJ25" s="288">
        <f t="shared" ca="1" si="57"/>
        <v>16365868.161789995</v>
      </c>
      <c r="BK25" s="288">
        <f t="shared" ca="1" si="57"/>
        <v>23811199.010223996</v>
      </c>
      <c r="BL25" s="288">
        <f t="shared" ca="1" si="57"/>
        <v>32192205.858657993</v>
      </c>
      <c r="BM25" s="288">
        <f t="shared" ca="1" si="57"/>
        <v>39138133.728399992</v>
      </c>
      <c r="BN25" s="288">
        <f t="shared" ca="1" si="57"/>
        <v>51260788.576833993</v>
      </c>
      <c r="BO25" s="288">
        <f t="shared" ca="1" si="57"/>
        <v>49159211.502198398</v>
      </c>
      <c r="BP25" s="290">
        <f ca="1">BO25</f>
        <v>49159211.502198398</v>
      </c>
      <c r="BQ25" s="288">
        <f t="shared" ref="BQ25:CB25" ca="1" si="58">+BQ10+BQ17</f>
        <v>53452903.940850899</v>
      </c>
      <c r="BR25" s="288">
        <f t="shared" ca="1" si="58"/>
        <v>66277454.149672195</v>
      </c>
      <c r="BS25" s="288">
        <f t="shared" ca="1" si="58"/>
        <v>78434408.358493492</v>
      </c>
      <c r="BT25" s="288">
        <f t="shared" ca="1" si="58"/>
        <v>87536855.192884386</v>
      </c>
      <c r="BU25" s="288">
        <f t="shared" ca="1" si="58"/>
        <v>104135817.4017057</v>
      </c>
      <c r="BV25" s="288">
        <f t="shared" ca="1" si="58"/>
        <v>121508183.61052701</v>
      </c>
      <c r="BW25" s="288">
        <f t="shared" ca="1" si="58"/>
        <v>133570336.4449179</v>
      </c>
      <c r="BX25" s="288">
        <f t="shared" ca="1" si="58"/>
        <v>157555377.32040587</v>
      </c>
      <c r="BY25" s="288">
        <f t="shared" ca="1" si="58"/>
        <v>183440955.52922717</v>
      </c>
      <c r="BZ25" s="288">
        <f t="shared" ca="1" si="58"/>
        <v>201389669.91917363</v>
      </c>
      <c r="CA25" s="288">
        <f t="shared" ca="1" si="58"/>
        <v>234418367.23910606</v>
      </c>
      <c r="CB25" s="288">
        <f t="shared" ca="1" si="58"/>
        <v>205997326.6933099</v>
      </c>
      <c r="CC25" s="290">
        <f ca="1">CB25</f>
        <v>205997326.6933099</v>
      </c>
      <c r="CE25" s="288" t="str">
        <f t="shared" si="11"/>
        <v/>
      </c>
      <c r="CF25" s="288" t="str">
        <f t="shared" si="12"/>
        <v/>
      </c>
      <c r="CG25" s="288" t="str">
        <f t="shared" si="13"/>
        <v/>
      </c>
      <c r="CH25" s="288" t="str">
        <f t="shared" si="14"/>
        <v/>
      </c>
      <c r="CI25" s="288" t="str">
        <f t="shared" si="15"/>
        <v/>
      </c>
      <c r="CJ25" s="288" t="str">
        <f t="shared" si="16"/>
        <v/>
      </c>
      <c r="CK25" s="288" t="str">
        <f t="shared" si="17"/>
        <v/>
      </c>
      <c r="CL25" s="288" t="str">
        <f t="shared" si="18"/>
        <v/>
      </c>
      <c r="CM25" s="288" t="str">
        <f t="shared" si="19"/>
        <v/>
      </c>
      <c r="CN25" s="288" t="str">
        <f t="shared" si="20"/>
        <v/>
      </c>
      <c r="CO25" s="288" t="str">
        <f t="shared" si="21"/>
        <v/>
      </c>
      <c r="CP25" s="288" t="str">
        <f t="shared" si="22"/>
        <v/>
      </c>
      <c r="CQ25" s="288">
        <f t="shared" ca="1" si="23"/>
        <v>0</v>
      </c>
      <c r="CR25" s="288">
        <f t="shared" ca="1" si="24"/>
        <v>0</v>
      </c>
      <c r="CS25" s="288">
        <f t="shared" ca="1" si="25"/>
        <v>-71160</v>
      </c>
      <c r="CT25" s="288">
        <f t="shared" ca="1" si="26"/>
        <v>-182370</v>
      </c>
      <c r="CU25" s="288">
        <f t="shared" ca="1" si="27"/>
        <v>-317022</v>
      </c>
      <c r="CV25" s="288">
        <f t="shared" ca="1" si="28"/>
        <v>-451710</v>
      </c>
      <c r="CW25" s="288">
        <f t="shared" ca="1" si="29"/>
        <v>-564420</v>
      </c>
      <c r="CX25" s="288">
        <f t="shared" ca="1" si="30"/>
        <v>-635172</v>
      </c>
      <c r="CY25" s="288">
        <f t="shared" ca="1" si="31"/>
        <v>-783468</v>
      </c>
      <c r="CZ25" s="288">
        <f t="shared" ca="1" si="32"/>
        <v>-1030238.5</v>
      </c>
      <c r="DA25" s="288">
        <f t="shared" ca="1" si="33"/>
        <v>-1160479</v>
      </c>
      <c r="DB25" s="288">
        <f t="shared" ca="1" si="34"/>
        <v>-1319050</v>
      </c>
      <c r="DC25" s="289" t="str">
        <f>CP25</f>
        <v/>
      </c>
      <c r="DD25" s="289">
        <f ca="1">DB25</f>
        <v>-1319050</v>
      </c>
      <c r="DE25" s="289">
        <f ca="1">DB25</f>
        <v>-1319050</v>
      </c>
      <c r="DF25" s="288">
        <f t="shared" ref="DF25:DQ25" ca="1" si="59">IF(ISNA(INDEX($B$1:$CC$48,ROW(Z25),MATCH(DF$7,$B$7:$CC$7,0))),"",INDEX($B$1:$CC$48,ROW(Z25),MATCH(DF$7,$B$7:$CC$7,0)))</f>
        <v>-1662161</v>
      </c>
      <c r="DG25" s="288">
        <f t="shared" ca="1" si="59"/>
        <v>-1992959</v>
      </c>
      <c r="DH25" s="288">
        <f t="shared" ca="1" si="59"/>
        <v>-2204483.5</v>
      </c>
      <c r="DI25" s="288">
        <f t="shared" ca="1" si="59"/>
        <v>-2499002.5</v>
      </c>
      <c r="DJ25" s="288">
        <f t="shared" ca="1" si="59"/>
        <v>-2642153.5</v>
      </c>
      <c r="DK25" s="288">
        <f t="shared" ca="1" si="59"/>
        <v>-2773859.5</v>
      </c>
      <c r="DL25" s="288">
        <f t="shared" ca="1" si="59"/>
        <v>-3224709.5</v>
      </c>
      <c r="DM25" s="288">
        <f t="shared" ca="1" si="59"/>
        <v>-3566968.16</v>
      </c>
      <c r="DN25" s="288">
        <f t="shared" ca="1" si="59"/>
        <v>-3871210.8200000003</v>
      </c>
      <c r="DO25" s="288">
        <f t="shared" ca="1" si="59"/>
        <v>-4254185.9000000004</v>
      </c>
      <c r="DP25" s="288">
        <f t="shared" ca="1" si="59"/>
        <v>-4346964.5600000005</v>
      </c>
      <c r="DQ25" s="288">
        <f t="shared" ca="1" si="59"/>
        <v>-4518379.2200000007</v>
      </c>
      <c r="DR25" s="289">
        <f ca="1">DQ25</f>
        <v>-4518379.2200000007</v>
      </c>
      <c r="DS25" s="288">
        <f t="shared" ref="DS25:ED25" ca="1" si="60">IF(ISNA(INDEX($B$1:$CC$48,ROW(AL25),MATCH(DS$7,$B$7:$CC$7,0))),"",INDEX($B$1:$CC$48,ROW(AL25),MATCH(DS$7,$B$7:$CC$7,0)))</f>
        <v>-4894404.8000000007</v>
      </c>
      <c r="DT25" s="288">
        <f t="shared" ca="1" si="60"/>
        <v>-5264134.4600000009</v>
      </c>
      <c r="DU25" s="288">
        <f t="shared" ca="1" si="60"/>
        <v>-5419646.120000001</v>
      </c>
      <c r="DV25" s="288">
        <f t="shared" ca="1" si="60"/>
        <v>-5620468.7000000011</v>
      </c>
      <c r="DW25" s="288">
        <f t="shared" ca="1" si="60"/>
        <v>-5740340.3600000013</v>
      </c>
      <c r="DX25" s="288">
        <f t="shared" ca="1" si="60"/>
        <v>-5907732.0200000014</v>
      </c>
      <c r="DY25" s="288">
        <f t="shared" ca="1" si="60"/>
        <v>-6232514.495000001</v>
      </c>
      <c r="DZ25" s="288">
        <f t="shared" ca="1" si="60"/>
        <v>-6415810.9916000012</v>
      </c>
      <c r="EA25" s="288">
        <f t="shared" ca="1" si="60"/>
        <v>-6589603.4882000014</v>
      </c>
      <c r="EB25" s="288">
        <f t="shared" ca="1" si="60"/>
        <v>-6881346.4340000013</v>
      </c>
      <c r="EC25" s="288">
        <f t="shared" ca="1" si="60"/>
        <v>-6465890.9306000015</v>
      </c>
      <c r="ED25" s="288">
        <f t="shared" ca="1" si="60"/>
        <v>-6202241.4272000017</v>
      </c>
      <c r="EE25" s="289">
        <f ca="1">ED25</f>
        <v>-6202241.4272000017</v>
      </c>
      <c r="EF25" s="288">
        <f t="shared" ref="EF25:EQ25" ca="1" si="61">IF(ISNA(INDEX($B$1:$CC$48,ROW(AX25),MATCH(EF$7,$B$7:$CC$7,0))),"",INDEX($B$1:$CC$48,ROW(AX25),MATCH(EF$7,$B$7:$CC$7,0)))</f>
        <v>-5992610.8730000015</v>
      </c>
      <c r="EG25" s="288">
        <f t="shared" ca="1" si="61"/>
        <v>-4893824.3696000017</v>
      </c>
      <c r="EH25" s="288">
        <f t="shared" ca="1" si="61"/>
        <v>-3884317.8662000019</v>
      </c>
      <c r="EI25" s="288">
        <f t="shared" ca="1" si="61"/>
        <v>-3244010.3120000027</v>
      </c>
      <c r="EJ25" s="288">
        <f t="shared" ca="1" si="61"/>
        <v>-2004031.8086000029</v>
      </c>
      <c r="EK25" s="288">
        <f t="shared" ca="1" si="61"/>
        <v>-819831.8116800026</v>
      </c>
      <c r="EL25" s="288">
        <f t="shared" ca="1" si="61"/>
        <v>-233457.97143000271</v>
      </c>
      <c r="EM25" s="288">
        <f t="shared" ca="1" si="61"/>
        <v>1238524.8770039976</v>
      </c>
      <c r="EN25" s="288">
        <f t="shared" ca="1" si="61"/>
        <v>3112933.7254379974</v>
      </c>
      <c r="EO25" s="288">
        <f t="shared" ca="1" si="61"/>
        <v>4610547.5951799974</v>
      </c>
      <c r="EP25" s="288">
        <f t="shared" ca="1" si="61"/>
        <v>8462010.4436139967</v>
      </c>
      <c r="EQ25" s="288">
        <f t="shared" ca="1" si="61"/>
        <v>12646221.292047996</v>
      </c>
      <c r="ER25" s="289">
        <f ca="1">EQ25</f>
        <v>12646221.292047996</v>
      </c>
      <c r="ES25" s="288">
        <f t="shared" ref="ES25:FD25" ca="1" si="62">IF(ISNA(INDEX($B$1:$CC$48,ROW(BJ25),MATCH(ES$7,$B$7:$CC$7,0))),"",INDEX($B$1:$CC$48,ROW(BJ25),MATCH(ES$7,$B$7:$CC$7,0)))</f>
        <v>16365868.161789995</v>
      </c>
      <c r="ET25" s="288">
        <f t="shared" ca="1" si="62"/>
        <v>23811199.010223996</v>
      </c>
      <c r="EU25" s="288">
        <f t="shared" ca="1" si="62"/>
        <v>32192205.858657993</v>
      </c>
      <c r="EV25" s="288">
        <f t="shared" ca="1" si="62"/>
        <v>39138133.728399992</v>
      </c>
      <c r="EW25" s="288">
        <f t="shared" ca="1" si="62"/>
        <v>51260788.576833993</v>
      </c>
      <c r="EX25" s="288">
        <f t="shared" ca="1" si="62"/>
        <v>49159211.502198398</v>
      </c>
      <c r="EY25" s="288">
        <f t="shared" ca="1" si="62"/>
        <v>53452903.940850899</v>
      </c>
      <c r="EZ25" s="288">
        <f t="shared" ca="1" si="62"/>
        <v>66277454.149672195</v>
      </c>
      <c r="FA25" s="288">
        <f t="shared" ca="1" si="62"/>
        <v>78434408.358493492</v>
      </c>
      <c r="FB25" s="288">
        <f t="shared" ca="1" si="62"/>
        <v>87536855.192884386</v>
      </c>
      <c r="FC25" s="288">
        <f t="shared" ca="1" si="62"/>
        <v>104135817.4017057</v>
      </c>
      <c r="FD25" s="288">
        <f t="shared" ca="1" si="62"/>
        <v>121508183.61052701</v>
      </c>
      <c r="FE25" s="569">
        <f ca="1">IF(FD25="",INDEX(ES25:FD25,1,MATCH('Données de base'!$O$17,ES$7:FD$7,0)),FD25)</f>
        <v>121508183.61052701</v>
      </c>
    </row>
    <row r="26" spans="2:161" s="119" customFormat="1" ht="15" customHeight="1" x14ac:dyDescent="0.2">
      <c r="B26" s="186"/>
      <c r="C26" s="186"/>
      <c r="D26" s="186"/>
      <c r="E26" s="186"/>
      <c r="P26" s="124"/>
      <c r="AC26" s="124"/>
      <c r="AP26" s="124"/>
      <c r="BC26" s="124"/>
      <c r="BP26" s="124"/>
      <c r="CC26" s="124"/>
      <c r="CE26" s="186"/>
      <c r="CF26" s="186"/>
      <c r="CG26" s="186"/>
      <c r="CH26" s="186"/>
      <c r="CI26" s="186"/>
      <c r="CJ26" s="186"/>
      <c r="CK26" s="186"/>
      <c r="CL26" s="186"/>
      <c r="CM26" s="186"/>
      <c r="CN26" s="186"/>
      <c r="CO26" s="186"/>
      <c r="CP26" s="186"/>
      <c r="CQ26" s="186"/>
      <c r="CR26" s="186"/>
      <c r="CS26" s="186"/>
      <c r="CT26" s="186"/>
      <c r="CU26" s="186"/>
      <c r="CV26" s="186"/>
      <c r="CW26" s="186"/>
      <c r="CX26" s="186"/>
      <c r="CY26" s="186"/>
      <c r="CZ26" s="186"/>
      <c r="DA26" s="186"/>
      <c r="DB26" s="186"/>
      <c r="DC26" s="124"/>
      <c r="DD26" s="124"/>
      <c r="DE26" s="124"/>
      <c r="DF26" s="186"/>
      <c r="DG26" s="186"/>
      <c r="DH26" s="186"/>
      <c r="DI26" s="186"/>
      <c r="DJ26" s="186"/>
      <c r="DK26" s="186"/>
      <c r="DL26" s="186"/>
      <c r="DM26" s="186"/>
      <c r="DN26" s="186"/>
      <c r="DO26" s="186"/>
      <c r="DP26" s="186"/>
      <c r="DQ26" s="186"/>
      <c r="DR26" s="124"/>
      <c r="DS26" s="186"/>
      <c r="DT26" s="186"/>
      <c r="DU26" s="186"/>
      <c r="DV26" s="186"/>
      <c r="DW26" s="186"/>
      <c r="DX26" s="186"/>
      <c r="DY26" s="186"/>
      <c r="DZ26" s="186"/>
      <c r="EA26" s="186"/>
      <c r="EB26" s="186"/>
      <c r="EC26" s="186"/>
      <c r="ED26" s="186"/>
      <c r="EE26" s="124"/>
      <c r="EF26" s="186"/>
      <c r="EG26" s="186"/>
      <c r="EH26" s="186"/>
      <c r="EI26" s="186"/>
      <c r="EJ26" s="186"/>
      <c r="EK26" s="186"/>
      <c r="EL26" s="186"/>
      <c r="EM26" s="186"/>
      <c r="EN26" s="186"/>
      <c r="EO26" s="186"/>
      <c r="EP26" s="186"/>
      <c r="EQ26" s="186"/>
      <c r="ER26" s="124"/>
      <c r="ES26" s="186"/>
      <c r="ET26" s="186"/>
      <c r="EU26" s="186"/>
      <c r="EV26" s="186"/>
      <c r="EW26" s="186"/>
      <c r="EX26" s="186"/>
      <c r="EY26" s="186"/>
      <c r="EZ26" s="186"/>
      <c r="FA26" s="186"/>
      <c r="FB26" s="186"/>
      <c r="FC26" s="186"/>
      <c r="FD26" s="186"/>
      <c r="FE26" s="545"/>
    </row>
    <row r="27" spans="2:161" s="119" customFormat="1" ht="15" customHeight="1" x14ac:dyDescent="0.2">
      <c r="P27" s="124"/>
      <c r="AC27" s="124"/>
      <c r="AP27" s="124"/>
      <c r="BC27" s="124"/>
      <c r="BP27" s="124"/>
      <c r="CC27" s="124"/>
      <c r="DC27" s="124"/>
      <c r="DD27" s="124"/>
      <c r="DE27" s="124"/>
      <c r="DR27" s="124"/>
      <c r="EE27" s="124"/>
      <c r="ER27" s="124"/>
      <c r="FE27" s="124"/>
    </row>
    <row r="28" spans="2:161" ht="15" customHeight="1" x14ac:dyDescent="0.2">
      <c r="B28" s="14" t="s">
        <v>128</v>
      </c>
      <c r="C28" s="15"/>
      <c r="D28" s="15">
        <f>+SUM(D30:D31)</f>
        <v>0</v>
      </c>
      <c r="E28" s="15">
        <f t="shared" ref="E28:O28" ca="1" si="63">+SUM(E30:E31)</f>
        <v>0</v>
      </c>
      <c r="F28" s="15">
        <f t="shared" ca="1" si="63"/>
        <v>0</v>
      </c>
      <c r="G28" s="15">
        <f t="shared" ca="1" si="63"/>
        <v>0</v>
      </c>
      <c r="H28" s="15">
        <f t="shared" ca="1" si="63"/>
        <v>0</v>
      </c>
      <c r="I28" s="15">
        <f t="shared" ca="1" si="63"/>
        <v>0</v>
      </c>
      <c r="J28" s="15">
        <f t="shared" ca="1" si="63"/>
        <v>0</v>
      </c>
      <c r="K28" s="15">
        <f t="shared" ca="1" si="63"/>
        <v>0</v>
      </c>
      <c r="L28" s="15">
        <f t="shared" ca="1" si="63"/>
        <v>-111210</v>
      </c>
      <c r="M28" s="15">
        <f t="shared" ca="1" si="63"/>
        <v>-222420</v>
      </c>
      <c r="N28" s="15">
        <f t="shared" ca="1" si="63"/>
        <v>-357660</v>
      </c>
      <c r="O28" s="15">
        <f t="shared" ca="1" si="63"/>
        <v>-492900</v>
      </c>
      <c r="P28" s="125">
        <f ca="1">O28</f>
        <v>-492900</v>
      </c>
      <c r="Q28" s="15">
        <f ca="1">+SUM(Q30:Q31)</f>
        <v>-625660</v>
      </c>
      <c r="R28" s="15">
        <f t="shared" ref="R28:AB28" ca="1" si="64">+SUM(R30:R31)</f>
        <v>-720340</v>
      </c>
      <c r="S28" s="15">
        <f t="shared" ca="1" si="64"/>
        <v>-865450</v>
      </c>
      <c r="T28" s="15">
        <f t="shared" ca="1" si="64"/>
        <v>-1090007.5</v>
      </c>
      <c r="U28" s="15">
        <f t="shared" ca="1" si="64"/>
        <v>-1247925</v>
      </c>
      <c r="V28" s="15">
        <f t="shared" ca="1" si="64"/>
        <v>-1446395</v>
      </c>
      <c r="W28" s="15">
        <f t="shared" ca="1" si="64"/>
        <v>-1740065</v>
      </c>
      <c r="X28" s="15">
        <f t="shared" ca="1" si="64"/>
        <v>-2062295</v>
      </c>
      <c r="Y28" s="15">
        <f t="shared" ca="1" si="64"/>
        <v>-2324852.5</v>
      </c>
      <c r="Z28" s="15">
        <f t="shared" ca="1" si="64"/>
        <v>-2615970</v>
      </c>
      <c r="AA28" s="15">
        <f t="shared" ca="1" si="64"/>
        <v>-2814250</v>
      </c>
      <c r="AB28" s="15">
        <f t="shared" ca="1" si="64"/>
        <v>-2983970</v>
      </c>
      <c r="AC28" s="125">
        <f ca="1">AB28</f>
        <v>-2983970</v>
      </c>
      <c r="AD28" s="15">
        <f ca="1">+SUM(AD30:AD31)</f>
        <v>-3378608.8</v>
      </c>
      <c r="AE28" s="15">
        <f t="shared" ref="AE28:AO28" ca="1" si="65">+SUM(AE30:AE31)</f>
        <v>-3741567.5999999996</v>
      </c>
      <c r="AF28" s="15">
        <f t="shared" ca="1" si="65"/>
        <v>-4072846.3999999994</v>
      </c>
      <c r="AG28" s="15">
        <f t="shared" ca="1" si="65"/>
        <v>-4427885.1999999993</v>
      </c>
      <c r="AH28" s="15">
        <f t="shared" ca="1" si="65"/>
        <v>-4616603.9999999991</v>
      </c>
      <c r="AI28" s="15">
        <f t="shared" ca="1" si="65"/>
        <v>-4850645.2999999989</v>
      </c>
      <c r="AJ28" s="15">
        <f t="shared" ca="1" si="65"/>
        <v>-5158126.5999999987</v>
      </c>
      <c r="AK28" s="15">
        <f t="shared" ca="1" si="65"/>
        <v>-5528967.8999999985</v>
      </c>
      <c r="AL28" s="15">
        <f t="shared" ca="1" si="65"/>
        <v>-5771919.1999999983</v>
      </c>
      <c r="AM28" s="15">
        <f t="shared" ca="1" si="65"/>
        <v>-5951510.4999999981</v>
      </c>
      <c r="AN28" s="15">
        <f t="shared" ca="1" si="65"/>
        <v>-6131101.799999998</v>
      </c>
      <c r="AO28" s="15">
        <f t="shared" ca="1" si="65"/>
        <v>-6342373.0999999978</v>
      </c>
      <c r="AP28" s="125">
        <f ca="1">AO28</f>
        <v>-6342373.0999999978</v>
      </c>
      <c r="AQ28" s="15">
        <f ca="1">+SUM(AQ30:AQ31)</f>
        <v>-6647090.4129999978</v>
      </c>
      <c r="AR28" s="15">
        <f t="shared" ref="AR28:BB28" ca="1" si="66">+SUM(AR30:AR31)</f>
        <v>-6904287.7259999979</v>
      </c>
      <c r="AS28" s="15">
        <f t="shared" ca="1" si="66"/>
        <v>-7145645.038999998</v>
      </c>
      <c r="AT28" s="15">
        <f t="shared" ca="1" si="66"/>
        <v>-7347402.3519999981</v>
      </c>
      <c r="AU28" s="15">
        <f t="shared" ca="1" si="66"/>
        <v>-7184839.6649999982</v>
      </c>
      <c r="AV28" s="15">
        <f t="shared" ca="1" si="66"/>
        <v>-7057879.4779999983</v>
      </c>
      <c r="AW28" s="15">
        <f t="shared" ca="1" si="66"/>
        <v>-6732919.2909999983</v>
      </c>
      <c r="AX28" s="15">
        <f t="shared" ca="1" si="66"/>
        <v>-6011959.1039999984</v>
      </c>
      <c r="AY28" s="15">
        <f t="shared" ca="1" si="66"/>
        <v>-5277318.9169999985</v>
      </c>
      <c r="AZ28" s="15">
        <f t="shared" ca="1" si="66"/>
        <v>-4312998.7299999986</v>
      </c>
      <c r="BA28" s="15">
        <f t="shared" ca="1" si="66"/>
        <v>-3372438.5429999987</v>
      </c>
      <c r="BB28" s="15">
        <f t="shared" ca="1" si="66"/>
        <v>-2657144.8624799987</v>
      </c>
      <c r="BC28" s="125">
        <f ca="1">BB28</f>
        <v>-2657144.8624799987</v>
      </c>
      <c r="BD28" s="15">
        <f ca="1">+SUM(BD30:BD31)</f>
        <v>-1960324.6736099988</v>
      </c>
      <c r="BE28" s="15">
        <f t="shared" ref="BE28:BO28" ca="1" si="67">+SUM(BE30:BE31)</f>
        <v>-991349.48473999882</v>
      </c>
      <c r="BF28" s="15">
        <f t="shared" ca="1" si="67"/>
        <v>290860.7041300009</v>
      </c>
      <c r="BG28" s="15">
        <f t="shared" ca="1" si="67"/>
        <v>2014680.8930000006</v>
      </c>
      <c r="BH28" s="15">
        <f t="shared" ca="1" si="67"/>
        <v>4631991.0818700008</v>
      </c>
      <c r="BI28" s="15">
        <f t="shared" ca="1" si="67"/>
        <v>7742261.2707400005</v>
      </c>
      <c r="BJ28" s="15">
        <f t="shared" ca="1" si="67"/>
        <v>11797371.45961</v>
      </c>
      <c r="BK28" s="15">
        <f t="shared" ca="1" si="67"/>
        <v>17177311.648479998</v>
      </c>
      <c r="BL28" s="15">
        <f t="shared" ca="1" si="67"/>
        <v>23527766.837349996</v>
      </c>
      <c r="BM28" s="15">
        <f t="shared" ca="1" si="67"/>
        <v>31367372.026219994</v>
      </c>
      <c r="BN28" s="15">
        <f t="shared" ca="1" si="67"/>
        <v>40598217.215089992</v>
      </c>
      <c r="BO28" s="15">
        <f t="shared" ca="1" si="67"/>
        <v>34680372.480890393</v>
      </c>
      <c r="BP28" s="125">
        <f ca="1">BO28</f>
        <v>34680372.480890393</v>
      </c>
      <c r="BQ28" s="15">
        <f ca="1">+SUM(BQ30:BQ31)</f>
        <v>41818152.898234889</v>
      </c>
      <c r="BR28" s="15">
        <f t="shared" ref="BR28:CB28" ca="1" si="68">+SUM(BR30:BR31)</f>
        <v>51210103.315579385</v>
      </c>
      <c r="BS28" s="15">
        <f t="shared" ca="1" si="68"/>
        <v>60045723.73292388</v>
      </c>
      <c r="BT28" s="15">
        <f t="shared" ca="1" si="68"/>
        <v>70948514.150268376</v>
      </c>
      <c r="BU28" s="15">
        <f t="shared" ca="1" si="68"/>
        <v>83485807.900946215</v>
      </c>
      <c r="BV28" s="15">
        <f t="shared" ca="1" si="68"/>
        <v>96667604.984957382</v>
      </c>
      <c r="BW28" s="15">
        <f t="shared" ca="1" si="68"/>
        <v>111912905.40230188</v>
      </c>
      <c r="BX28" s="15">
        <f t="shared" ca="1" si="68"/>
        <v>130605264.70853527</v>
      </c>
      <c r="BY28" s="15">
        <f t="shared" ca="1" si="68"/>
        <v>150881405.12587976</v>
      </c>
      <c r="BZ28" s="15">
        <f t="shared" ca="1" si="68"/>
        <v>173964159.98766872</v>
      </c>
      <c r="CA28" s="15">
        <f t="shared" ca="1" si="68"/>
        <v>200192899.66427249</v>
      </c>
      <c r="CB28" s="15">
        <f t="shared" ca="1" si="68"/>
        <v>164101600.80848104</v>
      </c>
      <c r="CC28" s="125">
        <f ca="1">CB28</f>
        <v>164101600.80848104</v>
      </c>
      <c r="CE28" s="15" t="str">
        <f t="shared" si="11"/>
        <v/>
      </c>
      <c r="CF28" s="15" t="str">
        <f t="shared" si="12"/>
        <v/>
      </c>
      <c r="CG28" s="15" t="str">
        <f t="shared" si="13"/>
        <v/>
      </c>
      <c r="CH28" s="15" t="str">
        <f t="shared" si="14"/>
        <v/>
      </c>
      <c r="CI28" s="15" t="str">
        <f t="shared" si="15"/>
        <v/>
      </c>
      <c r="CJ28" s="15" t="str">
        <f t="shared" si="16"/>
        <v/>
      </c>
      <c r="CK28" s="15" t="str">
        <f t="shared" si="17"/>
        <v/>
      </c>
      <c r="CL28" s="15" t="str">
        <f t="shared" si="18"/>
        <v/>
      </c>
      <c r="CM28" s="15" t="str">
        <f t="shared" si="19"/>
        <v/>
      </c>
      <c r="CN28" s="15" t="str">
        <f t="shared" si="20"/>
        <v/>
      </c>
      <c r="CO28" s="15" t="str">
        <f t="shared" si="21"/>
        <v/>
      </c>
      <c r="CP28" s="15" t="str">
        <f t="shared" si="22"/>
        <v/>
      </c>
      <c r="CQ28" s="15">
        <f t="shared" ca="1" si="23"/>
        <v>0</v>
      </c>
      <c r="CR28" s="15">
        <f t="shared" ca="1" si="24"/>
        <v>0</v>
      </c>
      <c r="CS28" s="15">
        <f t="shared" ca="1" si="25"/>
        <v>-111210</v>
      </c>
      <c r="CT28" s="15">
        <f t="shared" ca="1" si="26"/>
        <v>-222420</v>
      </c>
      <c r="CU28" s="15">
        <f t="shared" ca="1" si="27"/>
        <v>-357660</v>
      </c>
      <c r="CV28" s="15">
        <f t="shared" ca="1" si="28"/>
        <v>-492900</v>
      </c>
      <c r="CW28" s="15">
        <f t="shared" ca="1" si="29"/>
        <v>-625660</v>
      </c>
      <c r="CX28" s="15">
        <f t="shared" ca="1" si="30"/>
        <v>-720340</v>
      </c>
      <c r="CY28" s="15">
        <f t="shared" ca="1" si="31"/>
        <v>-865450</v>
      </c>
      <c r="CZ28" s="15">
        <f t="shared" ca="1" si="32"/>
        <v>-1090007.5</v>
      </c>
      <c r="DA28" s="15">
        <f t="shared" ca="1" si="33"/>
        <v>-1247925</v>
      </c>
      <c r="DB28" s="15">
        <f t="shared" ca="1" si="34"/>
        <v>-1446395</v>
      </c>
      <c r="DC28" s="125" t="str">
        <f>CP28</f>
        <v/>
      </c>
      <c r="DD28" s="125">
        <f ca="1">DB28</f>
        <v>-1446395</v>
      </c>
      <c r="DE28" s="125">
        <f ca="1">DB28</f>
        <v>-1446395</v>
      </c>
      <c r="DF28" s="15">
        <f t="shared" ref="DF28:DQ28" ca="1" si="69">IF(ISNA(INDEX($B$1:$CC$48,ROW(Z28),MATCH(DF$7,$B$7:$CC$7,0))),"",INDEX($B$1:$CC$48,ROW(Z28),MATCH(DF$7,$B$7:$CC$7,0)))</f>
        <v>-1740065</v>
      </c>
      <c r="DG28" s="15">
        <f t="shared" ca="1" si="69"/>
        <v>-2062295</v>
      </c>
      <c r="DH28" s="15">
        <f t="shared" ca="1" si="69"/>
        <v>-2324852.5</v>
      </c>
      <c r="DI28" s="15">
        <f t="shared" ca="1" si="69"/>
        <v>-2615970</v>
      </c>
      <c r="DJ28" s="15">
        <f t="shared" ca="1" si="69"/>
        <v>-2814250</v>
      </c>
      <c r="DK28" s="15">
        <f t="shared" ca="1" si="69"/>
        <v>-2983970</v>
      </c>
      <c r="DL28" s="15">
        <f t="shared" ca="1" si="69"/>
        <v>-3378608.8</v>
      </c>
      <c r="DM28" s="15">
        <f t="shared" ca="1" si="69"/>
        <v>-3741567.5999999996</v>
      </c>
      <c r="DN28" s="15">
        <f t="shared" ca="1" si="69"/>
        <v>-4072846.3999999994</v>
      </c>
      <c r="DO28" s="15">
        <f t="shared" ca="1" si="69"/>
        <v>-4427885.1999999993</v>
      </c>
      <c r="DP28" s="15">
        <f t="shared" ca="1" si="69"/>
        <v>-4616603.9999999991</v>
      </c>
      <c r="DQ28" s="15">
        <f t="shared" ca="1" si="69"/>
        <v>-4850645.2999999989</v>
      </c>
      <c r="DR28" s="125">
        <f ca="1">DQ28</f>
        <v>-4850645.2999999989</v>
      </c>
      <c r="DS28" s="15">
        <f t="shared" ref="DS28:ED28" ca="1" si="70">IF(ISNA(INDEX($B$1:$CC$48,ROW(AL28),MATCH(DS$7,$B$7:$CC$7,0))),"",INDEX($B$1:$CC$48,ROW(AL28),MATCH(DS$7,$B$7:$CC$7,0)))</f>
        <v>-5158126.5999999987</v>
      </c>
      <c r="DT28" s="15">
        <f t="shared" ca="1" si="70"/>
        <v>-5528967.8999999985</v>
      </c>
      <c r="DU28" s="15">
        <f t="shared" ca="1" si="70"/>
        <v>-5771919.1999999983</v>
      </c>
      <c r="DV28" s="15">
        <f t="shared" ca="1" si="70"/>
        <v>-5951510.4999999981</v>
      </c>
      <c r="DW28" s="15">
        <f t="shared" ca="1" si="70"/>
        <v>-6131101.799999998</v>
      </c>
      <c r="DX28" s="15">
        <f t="shared" ca="1" si="70"/>
        <v>-6342373.0999999978</v>
      </c>
      <c r="DY28" s="15">
        <f t="shared" ca="1" si="70"/>
        <v>-6647090.4129999978</v>
      </c>
      <c r="DZ28" s="15">
        <f t="shared" ca="1" si="70"/>
        <v>-6904287.7259999979</v>
      </c>
      <c r="EA28" s="15">
        <f t="shared" ca="1" si="70"/>
        <v>-7145645.038999998</v>
      </c>
      <c r="EB28" s="15">
        <f t="shared" ca="1" si="70"/>
        <v>-7347402.3519999981</v>
      </c>
      <c r="EC28" s="15">
        <f t="shared" ca="1" si="70"/>
        <v>-7184839.6649999982</v>
      </c>
      <c r="ED28" s="15">
        <f t="shared" ca="1" si="70"/>
        <v>-7057879.4779999983</v>
      </c>
      <c r="EE28" s="125">
        <f ca="1">ED28</f>
        <v>-7057879.4779999983</v>
      </c>
      <c r="EF28" s="15">
        <f t="shared" ref="EF28:EQ28" ca="1" si="71">IF(ISNA(INDEX($B$1:$CC$48,ROW(AX28),MATCH(EF$7,$B$7:$CC$7,0))),"",INDEX($B$1:$CC$48,ROW(AX28),MATCH(EF$7,$B$7:$CC$7,0)))</f>
        <v>-6732919.2909999983</v>
      </c>
      <c r="EG28" s="15">
        <f t="shared" ca="1" si="71"/>
        <v>-6011959.1039999984</v>
      </c>
      <c r="EH28" s="15">
        <f t="shared" ca="1" si="71"/>
        <v>-5277318.9169999985</v>
      </c>
      <c r="EI28" s="15">
        <f t="shared" ca="1" si="71"/>
        <v>-4312998.7299999986</v>
      </c>
      <c r="EJ28" s="15">
        <f t="shared" ca="1" si="71"/>
        <v>-3372438.5429999987</v>
      </c>
      <c r="EK28" s="15">
        <f t="shared" ca="1" si="71"/>
        <v>-2657144.8624799987</v>
      </c>
      <c r="EL28" s="15">
        <f t="shared" ca="1" si="71"/>
        <v>-1960324.6736099988</v>
      </c>
      <c r="EM28" s="15">
        <f t="shared" ca="1" si="71"/>
        <v>-991349.48473999882</v>
      </c>
      <c r="EN28" s="15">
        <f t="shared" ca="1" si="71"/>
        <v>290860.7041300009</v>
      </c>
      <c r="EO28" s="15">
        <f t="shared" ca="1" si="71"/>
        <v>2014680.8930000006</v>
      </c>
      <c r="EP28" s="15">
        <f t="shared" ca="1" si="71"/>
        <v>4631991.0818700008</v>
      </c>
      <c r="EQ28" s="15">
        <f t="shared" ca="1" si="71"/>
        <v>7742261.2707400005</v>
      </c>
      <c r="ER28" s="125">
        <f ca="1">EQ28</f>
        <v>7742261.2707400005</v>
      </c>
      <c r="ES28" s="15">
        <f t="shared" ref="ES28:FD28" ca="1" si="72">IF(ISNA(INDEX($B$1:$CC$48,ROW(BJ28),MATCH(ES$7,$B$7:$CC$7,0))),"",INDEX($B$1:$CC$48,ROW(BJ28),MATCH(ES$7,$B$7:$CC$7,0)))</f>
        <v>11797371.45961</v>
      </c>
      <c r="ET28" s="15">
        <f t="shared" ca="1" si="72"/>
        <v>17177311.648479998</v>
      </c>
      <c r="EU28" s="15">
        <f t="shared" ca="1" si="72"/>
        <v>23527766.837349996</v>
      </c>
      <c r="EV28" s="15">
        <f t="shared" ca="1" si="72"/>
        <v>31367372.026219994</v>
      </c>
      <c r="EW28" s="15">
        <f t="shared" ca="1" si="72"/>
        <v>40598217.215089992</v>
      </c>
      <c r="EX28" s="15">
        <f t="shared" ca="1" si="72"/>
        <v>34680372.480890393</v>
      </c>
      <c r="EY28" s="15">
        <f t="shared" ca="1" si="72"/>
        <v>41818152.898234889</v>
      </c>
      <c r="EZ28" s="15">
        <f t="shared" ca="1" si="72"/>
        <v>51210103.315579385</v>
      </c>
      <c r="FA28" s="15">
        <f t="shared" ca="1" si="72"/>
        <v>60045723.73292388</v>
      </c>
      <c r="FB28" s="15">
        <f t="shared" ca="1" si="72"/>
        <v>70948514.150268376</v>
      </c>
      <c r="FC28" s="15">
        <f t="shared" ca="1" si="72"/>
        <v>83485807.900946215</v>
      </c>
      <c r="FD28" s="15">
        <f t="shared" ca="1" si="72"/>
        <v>96667604.984957382</v>
      </c>
      <c r="FE28" s="15">
        <f ca="1">IF(FD28="",INDEX(ES28:FD28,1,MATCH('Données de base'!$O$17,ES$7:FD$7,0)),FD28)</f>
        <v>96667604.984957382</v>
      </c>
    </row>
    <row r="29" spans="2:161" ht="15" customHeight="1" x14ac:dyDescent="0.2">
      <c r="DC29" s="69"/>
      <c r="DD29" s="69"/>
      <c r="DE29" s="69"/>
      <c r="DR29" s="69"/>
      <c r="EE29" s="69"/>
      <c r="ER29" s="69"/>
      <c r="FE29" s="69"/>
    </row>
    <row r="30" spans="2:161" s="119" customFormat="1" ht="15" customHeight="1" x14ac:dyDescent="0.2">
      <c r="C30" s="13" t="s">
        <v>62</v>
      </c>
      <c r="D30" s="181">
        <f>'Données de base'!C317</f>
        <v>0</v>
      </c>
      <c r="E30" s="181">
        <f>'Données de base'!D317</f>
        <v>0</v>
      </c>
      <c r="F30" s="181">
        <f>'Données de base'!E317</f>
        <v>0</v>
      </c>
      <c r="G30" s="181">
        <f>'Données de base'!F317</f>
        <v>0</v>
      </c>
      <c r="H30" s="181">
        <f>'Données de base'!G317</f>
        <v>0</v>
      </c>
      <c r="I30" s="181">
        <f>'Données de base'!H317</f>
        <v>0</v>
      </c>
      <c r="J30" s="181">
        <f>'Données de base'!I317</f>
        <v>0</v>
      </c>
      <c r="K30" s="181">
        <f>'Données de base'!J317</f>
        <v>0</v>
      </c>
      <c r="L30" s="181">
        <f>'Données de base'!K317</f>
        <v>0</v>
      </c>
      <c r="M30" s="181">
        <f>'Données de base'!L317</f>
        <v>0</v>
      </c>
      <c r="N30" s="181">
        <f>'Données de base'!M317</f>
        <v>0</v>
      </c>
      <c r="O30" s="181">
        <f>'Données de base'!N317</f>
        <v>0</v>
      </c>
      <c r="P30" s="190">
        <f>O30</f>
        <v>0</v>
      </c>
      <c r="Q30" s="181">
        <f>'Données de base'!P317</f>
        <v>0</v>
      </c>
      <c r="R30" s="181">
        <f>'Données de base'!Q317</f>
        <v>0</v>
      </c>
      <c r="S30" s="181">
        <f>'Données de base'!R317</f>
        <v>0</v>
      </c>
      <c r="T30" s="181">
        <f>'Données de base'!S317</f>
        <v>0</v>
      </c>
      <c r="U30" s="181">
        <f>'Données de base'!T317</f>
        <v>0</v>
      </c>
      <c r="V30" s="181">
        <f>'Données de base'!U317</f>
        <v>0</v>
      </c>
      <c r="W30" s="181">
        <f>'Données de base'!V317</f>
        <v>0</v>
      </c>
      <c r="X30" s="181">
        <f>'Données de base'!W317</f>
        <v>0</v>
      </c>
      <c r="Y30" s="181">
        <f>'Données de base'!X317</f>
        <v>0</v>
      </c>
      <c r="Z30" s="181">
        <f>'Données de base'!Y317</f>
        <v>0</v>
      </c>
      <c r="AA30" s="181">
        <f>'Données de base'!Z317</f>
        <v>0</v>
      </c>
      <c r="AB30" s="181">
        <f>'Données de base'!AA317</f>
        <v>0</v>
      </c>
      <c r="AC30" s="190">
        <f>AB30</f>
        <v>0</v>
      </c>
      <c r="AD30" s="181">
        <f>'Données de base'!AC317</f>
        <v>0</v>
      </c>
      <c r="AE30" s="181">
        <f>'Données de base'!AD317</f>
        <v>0</v>
      </c>
      <c r="AF30" s="181">
        <f>'Données de base'!AE317</f>
        <v>0</v>
      </c>
      <c r="AG30" s="181">
        <f>'Données de base'!AF317</f>
        <v>0</v>
      </c>
      <c r="AH30" s="181">
        <f>'Données de base'!AG317</f>
        <v>0</v>
      </c>
      <c r="AI30" s="181">
        <f>'Données de base'!AH317</f>
        <v>0</v>
      </c>
      <c r="AJ30" s="181">
        <f>'Données de base'!AI317</f>
        <v>0</v>
      </c>
      <c r="AK30" s="181">
        <f>'Données de base'!AJ317</f>
        <v>0</v>
      </c>
      <c r="AL30" s="181">
        <f>'Données de base'!AK317</f>
        <v>0</v>
      </c>
      <c r="AM30" s="181">
        <f>'Données de base'!AL317</f>
        <v>0</v>
      </c>
      <c r="AN30" s="181">
        <f>'Données de base'!AM317</f>
        <v>0</v>
      </c>
      <c r="AO30" s="181">
        <f>'Données de base'!AN317</f>
        <v>0</v>
      </c>
      <c r="AP30" s="190">
        <f>AO30</f>
        <v>0</v>
      </c>
      <c r="AQ30" s="181">
        <f>'Données de base'!AP317</f>
        <v>0</v>
      </c>
      <c r="AR30" s="181">
        <f>'Données de base'!AQ317</f>
        <v>0</v>
      </c>
      <c r="AS30" s="181">
        <f>'Données de base'!AR317</f>
        <v>0</v>
      </c>
      <c r="AT30" s="181">
        <f>'Données de base'!AS317</f>
        <v>0</v>
      </c>
      <c r="AU30" s="181">
        <f>'Données de base'!AT317</f>
        <v>0</v>
      </c>
      <c r="AV30" s="181">
        <f>'Données de base'!AU317</f>
        <v>0</v>
      </c>
      <c r="AW30" s="181">
        <f>'Données de base'!AV317</f>
        <v>0</v>
      </c>
      <c r="AX30" s="181">
        <f>'Données de base'!AW317</f>
        <v>0</v>
      </c>
      <c r="AY30" s="181">
        <f>'Données de base'!AX317</f>
        <v>0</v>
      </c>
      <c r="AZ30" s="181">
        <f>'Données de base'!AY317</f>
        <v>0</v>
      </c>
      <c r="BA30" s="181">
        <f>'Données de base'!AZ317</f>
        <v>0</v>
      </c>
      <c r="BB30" s="181">
        <f>'Données de base'!BA317</f>
        <v>0</v>
      </c>
      <c r="BC30" s="190">
        <f>BB30</f>
        <v>0</v>
      </c>
      <c r="BD30" s="181">
        <f>'Données de base'!BC317</f>
        <v>0</v>
      </c>
      <c r="BE30" s="181">
        <f>'Données de base'!BD317</f>
        <v>0</v>
      </c>
      <c r="BF30" s="181">
        <f>'Données de base'!BE317</f>
        <v>0</v>
      </c>
      <c r="BG30" s="181">
        <f>'Données de base'!BF317</f>
        <v>0</v>
      </c>
      <c r="BH30" s="181">
        <f>'Données de base'!BG317</f>
        <v>0</v>
      </c>
      <c r="BI30" s="181">
        <f>'Données de base'!BH317</f>
        <v>0</v>
      </c>
      <c r="BJ30" s="181">
        <f>'Données de base'!BI317</f>
        <v>0</v>
      </c>
      <c r="BK30" s="181">
        <f>'Données de base'!BJ317</f>
        <v>0</v>
      </c>
      <c r="BL30" s="181">
        <f>'Données de base'!BK317</f>
        <v>0</v>
      </c>
      <c r="BM30" s="181">
        <f>'Données de base'!BL317</f>
        <v>0</v>
      </c>
      <c r="BN30" s="181">
        <f>'Données de base'!BM317</f>
        <v>0</v>
      </c>
      <c r="BO30" s="181">
        <f>'Données de base'!BN317</f>
        <v>0</v>
      </c>
      <c r="BP30" s="190">
        <f>BO30</f>
        <v>0</v>
      </c>
      <c r="BQ30" s="181">
        <f>'Données de base'!BP317</f>
        <v>0</v>
      </c>
      <c r="BR30" s="181">
        <f>'Données de base'!BQ317</f>
        <v>0</v>
      </c>
      <c r="BS30" s="181">
        <f>'Données de base'!BR317</f>
        <v>0</v>
      </c>
      <c r="BT30" s="181">
        <f>'Données de base'!BS317</f>
        <v>0</v>
      </c>
      <c r="BU30" s="181">
        <f>'Données de base'!BT317</f>
        <v>0</v>
      </c>
      <c r="BV30" s="181">
        <f>'Données de base'!BU317</f>
        <v>0</v>
      </c>
      <c r="BW30" s="181">
        <f>'Données de base'!BV317</f>
        <v>0</v>
      </c>
      <c r="BX30" s="181">
        <f>'Données de base'!BW317</f>
        <v>0</v>
      </c>
      <c r="BY30" s="181">
        <f>'Données de base'!BX317</f>
        <v>0</v>
      </c>
      <c r="BZ30" s="181">
        <f>'Données de base'!BY317</f>
        <v>0</v>
      </c>
      <c r="CA30" s="181">
        <f>'Données de base'!BZ317</f>
        <v>0</v>
      </c>
      <c r="CB30" s="181">
        <f>'Données de base'!CA317</f>
        <v>0</v>
      </c>
      <c r="CC30" s="190">
        <f>CB30</f>
        <v>0</v>
      </c>
      <c r="CE30" s="181" t="str">
        <f t="shared" si="11"/>
        <v/>
      </c>
      <c r="CF30" s="181" t="str">
        <f t="shared" si="12"/>
        <v/>
      </c>
      <c r="CG30" s="181" t="str">
        <f t="shared" si="13"/>
        <v/>
      </c>
      <c r="CH30" s="181" t="str">
        <f t="shared" si="14"/>
        <v/>
      </c>
      <c r="CI30" s="181" t="str">
        <f t="shared" si="15"/>
        <v/>
      </c>
      <c r="CJ30" s="181" t="str">
        <f t="shared" si="16"/>
        <v/>
      </c>
      <c r="CK30" s="181" t="str">
        <f t="shared" si="17"/>
        <v/>
      </c>
      <c r="CL30" s="181" t="str">
        <f t="shared" si="18"/>
        <v/>
      </c>
      <c r="CM30" s="181" t="str">
        <f t="shared" si="19"/>
        <v/>
      </c>
      <c r="CN30" s="181" t="str">
        <f t="shared" si="20"/>
        <v/>
      </c>
      <c r="CO30" s="181" t="str">
        <f t="shared" si="21"/>
        <v/>
      </c>
      <c r="CP30" s="181" t="str">
        <f t="shared" si="22"/>
        <v/>
      </c>
      <c r="CQ30" s="181">
        <f t="shared" si="23"/>
        <v>0</v>
      </c>
      <c r="CR30" s="181">
        <f t="shared" si="24"/>
        <v>0</v>
      </c>
      <c r="CS30" s="181">
        <f t="shared" si="25"/>
        <v>0</v>
      </c>
      <c r="CT30" s="181">
        <f t="shared" si="26"/>
        <v>0</v>
      </c>
      <c r="CU30" s="181">
        <f t="shared" si="27"/>
        <v>0</v>
      </c>
      <c r="CV30" s="181">
        <f t="shared" si="28"/>
        <v>0</v>
      </c>
      <c r="CW30" s="181">
        <f t="shared" si="29"/>
        <v>0</v>
      </c>
      <c r="CX30" s="181">
        <f t="shared" si="30"/>
        <v>0</v>
      </c>
      <c r="CY30" s="181">
        <f t="shared" si="31"/>
        <v>0</v>
      </c>
      <c r="CZ30" s="181">
        <f t="shared" si="32"/>
        <v>0</v>
      </c>
      <c r="DA30" s="181">
        <f t="shared" si="33"/>
        <v>0</v>
      </c>
      <c r="DB30" s="181">
        <f t="shared" si="34"/>
        <v>0</v>
      </c>
      <c r="DC30" s="190" t="str">
        <f>CP30</f>
        <v/>
      </c>
      <c r="DD30" s="190">
        <f>DB30</f>
        <v>0</v>
      </c>
      <c r="DE30" s="190">
        <f>DB30</f>
        <v>0</v>
      </c>
      <c r="DF30" s="181">
        <f t="shared" ref="DF30:DQ31" si="73">IF(ISNA(INDEX($B$1:$CC$48,ROW(Z30),MATCH(DF$7,$B$7:$CC$7,0))),"",INDEX($B$1:$CC$48,ROW(Z30),MATCH(DF$7,$B$7:$CC$7,0)))</f>
        <v>0</v>
      </c>
      <c r="DG30" s="181">
        <f t="shared" si="73"/>
        <v>0</v>
      </c>
      <c r="DH30" s="181">
        <f t="shared" si="73"/>
        <v>0</v>
      </c>
      <c r="DI30" s="181">
        <f t="shared" si="73"/>
        <v>0</v>
      </c>
      <c r="DJ30" s="181">
        <f t="shared" si="73"/>
        <v>0</v>
      </c>
      <c r="DK30" s="181">
        <f t="shared" si="73"/>
        <v>0</v>
      </c>
      <c r="DL30" s="181">
        <f t="shared" si="73"/>
        <v>0</v>
      </c>
      <c r="DM30" s="181">
        <f t="shared" si="73"/>
        <v>0</v>
      </c>
      <c r="DN30" s="181">
        <f t="shared" si="73"/>
        <v>0</v>
      </c>
      <c r="DO30" s="181">
        <f t="shared" si="73"/>
        <v>0</v>
      </c>
      <c r="DP30" s="181">
        <f t="shared" si="73"/>
        <v>0</v>
      </c>
      <c r="DQ30" s="181">
        <f t="shared" si="73"/>
        <v>0</v>
      </c>
      <c r="DR30" s="190">
        <f>DQ30</f>
        <v>0</v>
      </c>
      <c r="DS30" s="181">
        <f t="shared" ref="DS30:ED31" si="74">IF(ISNA(INDEX($B$1:$CC$48,ROW(AL30),MATCH(DS$7,$B$7:$CC$7,0))),"",INDEX($B$1:$CC$48,ROW(AL30),MATCH(DS$7,$B$7:$CC$7,0)))</f>
        <v>0</v>
      </c>
      <c r="DT30" s="181">
        <f t="shared" si="74"/>
        <v>0</v>
      </c>
      <c r="DU30" s="181">
        <f t="shared" si="74"/>
        <v>0</v>
      </c>
      <c r="DV30" s="181">
        <f t="shared" si="74"/>
        <v>0</v>
      </c>
      <c r="DW30" s="181">
        <f t="shared" si="74"/>
        <v>0</v>
      </c>
      <c r="DX30" s="181">
        <f t="shared" si="74"/>
        <v>0</v>
      </c>
      <c r="DY30" s="181">
        <f t="shared" si="74"/>
        <v>0</v>
      </c>
      <c r="DZ30" s="181">
        <f t="shared" si="74"/>
        <v>0</v>
      </c>
      <c r="EA30" s="181">
        <f t="shared" si="74"/>
        <v>0</v>
      </c>
      <c r="EB30" s="181">
        <f t="shared" si="74"/>
        <v>0</v>
      </c>
      <c r="EC30" s="181">
        <f t="shared" si="74"/>
        <v>0</v>
      </c>
      <c r="ED30" s="181">
        <f t="shared" si="74"/>
        <v>0</v>
      </c>
      <c r="EE30" s="190">
        <f>ED30</f>
        <v>0</v>
      </c>
      <c r="EF30" s="181">
        <f t="shared" ref="EF30:EQ31" si="75">IF(ISNA(INDEX($B$1:$CC$48,ROW(AX30),MATCH(EF$7,$B$7:$CC$7,0))),"",INDEX($B$1:$CC$48,ROW(AX30),MATCH(EF$7,$B$7:$CC$7,0)))</f>
        <v>0</v>
      </c>
      <c r="EG30" s="181">
        <f t="shared" si="75"/>
        <v>0</v>
      </c>
      <c r="EH30" s="181">
        <f t="shared" si="75"/>
        <v>0</v>
      </c>
      <c r="EI30" s="181">
        <f t="shared" si="75"/>
        <v>0</v>
      </c>
      <c r="EJ30" s="181">
        <f t="shared" si="75"/>
        <v>0</v>
      </c>
      <c r="EK30" s="181">
        <f t="shared" si="75"/>
        <v>0</v>
      </c>
      <c r="EL30" s="181">
        <f t="shared" si="75"/>
        <v>0</v>
      </c>
      <c r="EM30" s="181">
        <f t="shared" si="75"/>
        <v>0</v>
      </c>
      <c r="EN30" s="181">
        <f t="shared" si="75"/>
        <v>0</v>
      </c>
      <c r="EO30" s="181">
        <f t="shared" si="75"/>
        <v>0</v>
      </c>
      <c r="EP30" s="181">
        <f t="shared" si="75"/>
        <v>0</v>
      </c>
      <c r="EQ30" s="181">
        <f t="shared" si="75"/>
        <v>0</v>
      </c>
      <c r="ER30" s="190">
        <f>EQ30</f>
        <v>0</v>
      </c>
      <c r="ES30" s="181">
        <f t="shared" ref="ES30:FD31" si="76">IF(ISNA(INDEX($B$1:$CC$48,ROW(BJ30),MATCH(ES$7,$B$7:$CC$7,0))),"",INDEX($B$1:$CC$48,ROW(BJ30),MATCH(ES$7,$B$7:$CC$7,0)))</f>
        <v>0</v>
      </c>
      <c r="ET30" s="181">
        <f t="shared" si="76"/>
        <v>0</v>
      </c>
      <c r="EU30" s="181">
        <f t="shared" si="76"/>
        <v>0</v>
      </c>
      <c r="EV30" s="181">
        <f t="shared" si="76"/>
        <v>0</v>
      </c>
      <c r="EW30" s="181">
        <f t="shared" si="76"/>
        <v>0</v>
      </c>
      <c r="EX30" s="181">
        <f t="shared" si="76"/>
        <v>0</v>
      </c>
      <c r="EY30" s="181">
        <f t="shared" si="76"/>
        <v>0</v>
      </c>
      <c r="EZ30" s="181">
        <f t="shared" si="76"/>
        <v>0</v>
      </c>
      <c r="FA30" s="181">
        <f t="shared" si="76"/>
        <v>0</v>
      </c>
      <c r="FB30" s="181">
        <f t="shared" si="76"/>
        <v>0</v>
      </c>
      <c r="FC30" s="181">
        <f t="shared" si="76"/>
        <v>0</v>
      </c>
      <c r="FD30" s="181">
        <f t="shared" si="76"/>
        <v>0</v>
      </c>
      <c r="FE30" s="570">
        <f>IF(FD30="",INDEX(ES30:FD30,1,MATCH('Données de base'!$O$17,ES$7:FD$7,0)),FD30)</f>
        <v>0</v>
      </c>
    </row>
    <row r="31" spans="2:161" s="119" customFormat="1" ht="15" customHeight="1" x14ac:dyDescent="0.2">
      <c r="C31" s="13" t="s">
        <v>129</v>
      </c>
      <c r="D31" s="181">
        <f>'4. Résultats'!D107</f>
        <v>0</v>
      </c>
      <c r="E31" s="181">
        <f ca="1">'4. Résultats'!E107+D31</f>
        <v>0</v>
      </c>
      <c r="F31" s="181">
        <f ca="1">'4. Résultats'!F107+E31</f>
        <v>0</v>
      </c>
      <c r="G31" s="181">
        <f ca="1">'4. Résultats'!G107+F31</f>
        <v>0</v>
      </c>
      <c r="H31" s="181">
        <f ca="1">'4. Résultats'!H107+G31</f>
        <v>0</v>
      </c>
      <c r="I31" s="181">
        <f ca="1">'4. Résultats'!I107+H31</f>
        <v>0</v>
      </c>
      <c r="J31" s="181">
        <f ca="1">'4. Résultats'!J107+I31</f>
        <v>0</v>
      </c>
      <c r="K31" s="181">
        <f ca="1">'4. Résultats'!K107+J31</f>
        <v>0</v>
      </c>
      <c r="L31" s="181">
        <f ca="1">'4. Résultats'!L107+K31</f>
        <v>-111210</v>
      </c>
      <c r="M31" s="181">
        <f ca="1">'4. Résultats'!M107+L31</f>
        <v>-222420</v>
      </c>
      <c r="N31" s="181">
        <f ca="1">'4. Résultats'!N107+M31</f>
        <v>-357660</v>
      </c>
      <c r="O31" s="181">
        <f ca="1">'4. Résultats'!O107+N31</f>
        <v>-492900</v>
      </c>
      <c r="P31" s="190">
        <f ca="1">O31</f>
        <v>-492900</v>
      </c>
      <c r="Q31" s="181">
        <f ca="1">O31+'4. Résultats'!Q107</f>
        <v>-625660</v>
      </c>
      <c r="R31" s="181">
        <f ca="1">'4. Résultats'!R107+Q31</f>
        <v>-720340</v>
      </c>
      <c r="S31" s="181">
        <f ca="1">'4. Résultats'!S107+R31</f>
        <v>-865450</v>
      </c>
      <c r="T31" s="181">
        <f ca="1">'4. Résultats'!T107+S31</f>
        <v>-1090007.5</v>
      </c>
      <c r="U31" s="181">
        <f ca="1">'4. Résultats'!U107+T31</f>
        <v>-1247925</v>
      </c>
      <c r="V31" s="181">
        <f ca="1">'4. Résultats'!V107+U31</f>
        <v>-1446395</v>
      </c>
      <c r="W31" s="181">
        <f ca="1">'4. Résultats'!W107+V31</f>
        <v>-1740065</v>
      </c>
      <c r="X31" s="181">
        <f ca="1">'4. Résultats'!X107+W31</f>
        <v>-2062295</v>
      </c>
      <c r="Y31" s="181">
        <f ca="1">'4. Résultats'!Y107+X31</f>
        <v>-2324852.5</v>
      </c>
      <c r="Z31" s="181">
        <f ca="1">'4. Résultats'!Z107+Y31</f>
        <v>-2615970</v>
      </c>
      <c r="AA31" s="181">
        <f ca="1">'4. Résultats'!AA107+Z31</f>
        <v>-2814250</v>
      </c>
      <c r="AB31" s="181">
        <f ca="1">'4. Résultats'!AB107+AA31</f>
        <v>-2983970</v>
      </c>
      <c r="AC31" s="190">
        <f ca="1">AB31</f>
        <v>-2983970</v>
      </c>
      <c r="AD31" s="181">
        <f ca="1">AB31+'4. Résultats'!AD107</f>
        <v>-3378608.8</v>
      </c>
      <c r="AE31" s="181">
        <f ca="1">'4. Résultats'!AE107+AD31</f>
        <v>-3741567.5999999996</v>
      </c>
      <c r="AF31" s="181">
        <f ca="1">'4. Résultats'!AF107+AE31</f>
        <v>-4072846.3999999994</v>
      </c>
      <c r="AG31" s="181">
        <f ca="1">'4. Résultats'!AG107+AF31</f>
        <v>-4427885.1999999993</v>
      </c>
      <c r="AH31" s="181">
        <f ca="1">'4. Résultats'!AH107+AG31</f>
        <v>-4616603.9999999991</v>
      </c>
      <c r="AI31" s="181">
        <f ca="1">'4. Résultats'!AI107+AH31</f>
        <v>-4850645.2999999989</v>
      </c>
      <c r="AJ31" s="181">
        <f ca="1">'4. Résultats'!AJ107+AI31</f>
        <v>-5158126.5999999987</v>
      </c>
      <c r="AK31" s="181">
        <f ca="1">'4. Résultats'!AK107+AJ31</f>
        <v>-5528967.8999999985</v>
      </c>
      <c r="AL31" s="181">
        <f ca="1">'4. Résultats'!AL107+AK31</f>
        <v>-5771919.1999999983</v>
      </c>
      <c r="AM31" s="181">
        <f ca="1">'4. Résultats'!AM107+AL31</f>
        <v>-5951510.4999999981</v>
      </c>
      <c r="AN31" s="181">
        <f ca="1">'4. Résultats'!AN107+AM31</f>
        <v>-6131101.799999998</v>
      </c>
      <c r="AO31" s="181">
        <f ca="1">'4. Résultats'!AO107+AN31</f>
        <v>-6342373.0999999978</v>
      </c>
      <c r="AP31" s="190">
        <f ca="1">AO31</f>
        <v>-6342373.0999999978</v>
      </c>
      <c r="AQ31" s="181">
        <f ca="1">AO31+'4. Résultats'!AQ107</f>
        <v>-6647090.4129999978</v>
      </c>
      <c r="AR31" s="181">
        <f ca="1">'4. Résultats'!AR107+AQ31</f>
        <v>-6904287.7259999979</v>
      </c>
      <c r="AS31" s="181">
        <f ca="1">'4. Résultats'!AS107+AR31</f>
        <v>-7145645.038999998</v>
      </c>
      <c r="AT31" s="181">
        <f ca="1">'4. Résultats'!AT107+AS31</f>
        <v>-7347402.3519999981</v>
      </c>
      <c r="AU31" s="181">
        <f ca="1">'4. Résultats'!AU107+AT31</f>
        <v>-7184839.6649999982</v>
      </c>
      <c r="AV31" s="181">
        <f ca="1">'4. Résultats'!AV107+AU31</f>
        <v>-7057879.4779999983</v>
      </c>
      <c r="AW31" s="181">
        <f ca="1">'4. Résultats'!AW107+AV31</f>
        <v>-6732919.2909999983</v>
      </c>
      <c r="AX31" s="181">
        <f ca="1">'4. Résultats'!AX107+AW31</f>
        <v>-6011959.1039999984</v>
      </c>
      <c r="AY31" s="181">
        <f ca="1">'4. Résultats'!AY107+AX31</f>
        <v>-5277318.9169999985</v>
      </c>
      <c r="AZ31" s="181">
        <f ca="1">'4. Résultats'!AZ107+AY31</f>
        <v>-4312998.7299999986</v>
      </c>
      <c r="BA31" s="181">
        <f ca="1">'4. Résultats'!BA107+AZ31</f>
        <v>-3372438.5429999987</v>
      </c>
      <c r="BB31" s="181">
        <f ca="1">'4. Résultats'!BB107+BA31</f>
        <v>-2657144.8624799987</v>
      </c>
      <c r="BC31" s="190">
        <f ca="1">BB31</f>
        <v>-2657144.8624799987</v>
      </c>
      <c r="BD31" s="181">
        <f ca="1">BB31+'4. Résultats'!BD107</f>
        <v>-1960324.6736099988</v>
      </c>
      <c r="BE31" s="181">
        <f ca="1">'4. Résultats'!BE107+BD31</f>
        <v>-991349.48473999882</v>
      </c>
      <c r="BF31" s="181">
        <f ca="1">'4. Résultats'!BF107+BE31</f>
        <v>290860.7041300009</v>
      </c>
      <c r="BG31" s="181">
        <f ca="1">'4. Résultats'!BG107+BF31</f>
        <v>2014680.8930000006</v>
      </c>
      <c r="BH31" s="181">
        <f ca="1">'4. Résultats'!BH107+BG31</f>
        <v>4631991.0818700008</v>
      </c>
      <c r="BI31" s="181">
        <f ca="1">'4. Résultats'!BI107+BH31</f>
        <v>7742261.2707400005</v>
      </c>
      <c r="BJ31" s="181">
        <f ca="1">'4. Résultats'!BJ107+BI31</f>
        <v>11797371.45961</v>
      </c>
      <c r="BK31" s="181">
        <f ca="1">'4. Résultats'!BK107+BJ31</f>
        <v>17177311.648479998</v>
      </c>
      <c r="BL31" s="181">
        <f ca="1">'4. Résultats'!BL107+BK31</f>
        <v>23527766.837349996</v>
      </c>
      <c r="BM31" s="181">
        <f ca="1">'4. Résultats'!BM107+BL31</f>
        <v>31367372.026219994</v>
      </c>
      <c r="BN31" s="181">
        <f ca="1">'4. Résultats'!BN107+BM31</f>
        <v>40598217.215089992</v>
      </c>
      <c r="BO31" s="181">
        <f ca="1">'4. Résultats'!BO107+BN31</f>
        <v>34680372.480890393</v>
      </c>
      <c r="BP31" s="190">
        <f ca="1">BO31</f>
        <v>34680372.480890393</v>
      </c>
      <c r="BQ31" s="181">
        <f ca="1">BO31+'4. Résultats'!BQ107</f>
        <v>41818152.898234889</v>
      </c>
      <c r="BR31" s="181">
        <f ca="1">'4. Résultats'!BR107+BQ31</f>
        <v>51210103.315579385</v>
      </c>
      <c r="BS31" s="181">
        <f ca="1">'4. Résultats'!BS107+BR31</f>
        <v>60045723.73292388</v>
      </c>
      <c r="BT31" s="181">
        <f ca="1">'4. Résultats'!BT107+BS31</f>
        <v>70948514.150268376</v>
      </c>
      <c r="BU31" s="181">
        <f ca="1">'4. Résultats'!BU107+BT31</f>
        <v>83485807.900946215</v>
      </c>
      <c r="BV31" s="181">
        <f ca="1">'4. Résultats'!BV107+BU31</f>
        <v>96667604.984957382</v>
      </c>
      <c r="BW31" s="181">
        <f ca="1">'4. Résultats'!BW107+BV31</f>
        <v>111912905.40230188</v>
      </c>
      <c r="BX31" s="181">
        <f ca="1">'4. Résultats'!BX107+BW31</f>
        <v>130605264.70853527</v>
      </c>
      <c r="BY31" s="181">
        <f ca="1">'4. Résultats'!BY107+BX31</f>
        <v>150881405.12587976</v>
      </c>
      <c r="BZ31" s="181">
        <f ca="1">'4. Résultats'!BZ107+BY31</f>
        <v>173964159.98766872</v>
      </c>
      <c r="CA31" s="181">
        <f ca="1">'4. Résultats'!CA107+BZ31</f>
        <v>200192899.66427249</v>
      </c>
      <c r="CB31" s="181">
        <f ca="1">'4. Résultats'!CB107+CA31</f>
        <v>164101600.80848104</v>
      </c>
      <c r="CC31" s="190">
        <f ca="1">CB31</f>
        <v>164101600.80848104</v>
      </c>
      <c r="CE31" s="181" t="str">
        <f t="shared" si="11"/>
        <v/>
      </c>
      <c r="CF31" s="181" t="str">
        <f t="shared" si="12"/>
        <v/>
      </c>
      <c r="CG31" s="181" t="str">
        <f t="shared" si="13"/>
        <v/>
      </c>
      <c r="CH31" s="181" t="str">
        <f t="shared" si="14"/>
        <v/>
      </c>
      <c r="CI31" s="181" t="str">
        <f t="shared" si="15"/>
        <v/>
      </c>
      <c r="CJ31" s="181" t="str">
        <f t="shared" si="16"/>
        <v/>
      </c>
      <c r="CK31" s="181" t="str">
        <f t="shared" si="17"/>
        <v/>
      </c>
      <c r="CL31" s="181" t="str">
        <f t="shared" si="18"/>
        <v/>
      </c>
      <c r="CM31" s="181" t="str">
        <f t="shared" si="19"/>
        <v/>
      </c>
      <c r="CN31" s="181" t="str">
        <f t="shared" si="20"/>
        <v/>
      </c>
      <c r="CO31" s="181" t="str">
        <f t="shared" si="21"/>
        <v/>
      </c>
      <c r="CP31" s="181" t="str">
        <f t="shared" si="22"/>
        <v/>
      </c>
      <c r="CQ31" s="181">
        <f t="shared" ca="1" si="23"/>
        <v>0</v>
      </c>
      <c r="CR31" s="181">
        <f t="shared" ca="1" si="24"/>
        <v>0</v>
      </c>
      <c r="CS31" s="181">
        <f t="shared" ca="1" si="25"/>
        <v>-111210</v>
      </c>
      <c r="CT31" s="181">
        <f t="shared" ca="1" si="26"/>
        <v>-222420</v>
      </c>
      <c r="CU31" s="181">
        <f t="shared" ca="1" si="27"/>
        <v>-357660</v>
      </c>
      <c r="CV31" s="181">
        <f t="shared" ca="1" si="28"/>
        <v>-492900</v>
      </c>
      <c r="CW31" s="181">
        <f t="shared" ca="1" si="29"/>
        <v>-625660</v>
      </c>
      <c r="CX31" s="181">
        <f t="shared" ca="1" si="30"/>
        <v>-720340</v>
      </c>
      <c r="CY31" s="181">
        <f t="shared" ca="1" si="31"/>
        <v>-865450</v>
      </c>
      <c r="CZ31" s="181">
        <f t="shared" ca="1" si="32"/>
        <v>-1090007.5</v>
      </c>
      <c r="DA31" s="181">
        <f t="shared" ca="1" si="33"/>
        <v>-1247925</v>
      </c>
      <c r="DB31" s="181">
        <f t="shared" ca="1" si="34"/>
        <v>-1446395</v>
      </c>
      <c r="DC31" s="190" t="str">
        <f>CP31</f>
        <v/>
      </c>
      <c r="DD31" s="190">
        <f ca="1">DB31</f>
        <v>-1446395</v>
      </c>
      <c r="DE31" s="190">
        <f ca="1">DB31</f>
        <v>-1446395</v>
      </c>
      <c r="DF31" s="181">
        <f t="shared" ca="1" si="73"/>
        <v>-1740065</v>
      </c>
      <c r="DG31" s="181">
        <f t="shared" ca="1" si="73"/>
        <v>-2062295</v>
      </c>
      <c r="DH31" s="181">
        <f t="shared" ca="1" si="73"/>
        <v>-2324852.5</v>
      </c>
      <c r="DI31" s="181">
        <f t="shared" ca="1" si="73"/>
        <v>-2615970</v>
      </c>
      <c r="DJ31" s="181">
        <f t="shared" ca="1" si="73"/>
        <v>-2814250</v>
      </c>
      <c r="DK31" s="181">
        <f t="shared" ca="1" si="73"/>
        <v>-2983970</v>
      </c>
      <c r="DL31" s="181">
        <f t="shared" ca="1" si="73"/>
        <v>-3378608.8</v>
      </c>
      <c r="DM31" s="181">
        <f t="shared" ca="1" si="73"/>
        <v>-3741567.5999999996</v>
      </c>
      <c r="DN31" s="181">
        <f t="shared" ca="1" si="73"/>
        <v>-4072846.3999999994</v>
      </c>
      <c r="DO31" s="181">
        <f t="shared" ca="1" si="73"/>
        <v>-4427885.1999999993</v>
      </c>
      <c r="DP31" s="181">
        <f t="shared" ca="1" si="73"/>
        <v>-4616603.9999999991</v>
      </c>
      <c r="DQ31" s="181">
        <f t="shared" ca="1" si="73"/>
        <v>-4850645.2999999989</v>
      </c>
      <c r="DR31" s="190">
        <f ca="1">DQ31</f>
        <v>-4850645.2999999989</v>
      </c>
      <c r="DS31" s="181">
        <f t="shared" ca="1" si="74"/>
        <v>-5158126.5999999987</v>
      </c>
      <c r="DT31" s="181">
        <f t="shared" ca="1" si="74"/>
        <v>-5528967.8999999985</v>
      </c>
      <c r="DU31" s="181">
        <f t="shared" ca="1" si="74"/>
        <v>-5771919.1999999983</v>
      </c>
      <c r="DV31" s="181">
        <f t="shared" ca="1" si="74"/>
        <v>-5951510.4999999981</v>
      </c>
      <c r="DW31" s="181">
        <f t="shared" ca="1" si="74"/>
        <v>-6131101.799999998</v>
      </c>
      <c r="DX31" s="181">
        <f t="shared" ca="1" si="74"/>
        <v>-6342373.0999999978</v>
      </c>
      <c r="DY31" s="181">
        <f t="shared" ca="1" si="74"/>
        <v>-6647090.4129999978</v>
      </c>
      <c r="DZ31" s="181">
        <f t="shared" ca="1" si="74"/>
        <v>-6904287.7259999979</v>
      </c>
      <c r="EA31" s="181">
        <f t="shared" ca="1" si="74"/>
        <v>-7145645.038999998</v>
      </c>
      <c r="EB31" s="181">
        <f t="shared" ca="1" si="74"/>
        <v>-7347402.3519999981</v>
      </c>
      <c r="EC31" s="181">
        <f t="shared" ca="1" si="74"/>
        <v>-7184839.6649999982</v>
      </c>
      <c r="ED31" s="181">
        <f t="shared" ca="1" si="74"/>
        <v>-7057879.4779999983</v>
      </c>
      <c r="EE31" s="190">
        <f ca="1">ED31</f>
        <v>-7057879.4779999983</v>
      </c>
      <c r="EF31" s="181">
        <f t="shared" ca="1" si="75"/>
        <v>-6732919.2909999983</v>
      </c>
      <c r="EG31" s="181">
        <f t="shared" ca="1" si="75"/>
        <v>-6011959.1039999984</v>
      </c>
      <c r="EH31" s="181">
        <f t="shared" ca="1" si="75"/>
        <v>-5277318.9169999985</v>
      </c>
      <c r="EI31" s="181">
        <f t="shared" ca="1" si="75"/>
        <v>-4312998.7299999986</v>
      </c>
      <c r="EJ31" s="181">
        <f t="shared" ca="1" si="75"/>
        <v>-3372438.5429999987</v>
      </c>
      <c r="EK31" s="181">
        <f t="shared" ca="1" si="75"/>
        <v>-2657144.8624799987</v>
      </c>
      <c r="EL31" s="181">
        <f t="shared" ca="1" si="75"/>
        <v>-1960324.6736099988</v>
      </c>
      <c r="EM31" s="181">
        <f t="shared" ca="1" si="75"/>
        <v>-991349.48473999882</v>
      </c>
      <c r="EN31" s="181">
        <f t="shared" ca="1" si="75"/>
        <v>290860.7041300009</v>
      </c>
      <c r="EO31" s="181">
        <f t="shared" ca="1" si="75"/>
        <v>2014680.8930000006</v>
      </c>
      <c r="EP31" s="181">
        <f t="shared" ca="1" si="75"/>
        <v>4631991.0818700008</v>
      </c>
      <c r="EQ31" s="181">
        <f t="shared" ca="1" si="75"/>
        <v>7742261.2707400005</v>
      </c>
      <c r="ER31" s="190">
        <f ca="1">EQ31</f>
        <v>7742261.2707400005</v>
      </c>
      <c r="ES31" s="181">
        <f t="shared" ca="1" si="76"/>
        <v>11797371.45961</v>
      </c>
      <c r="ET31" s="181">
        <f t="shared" ca="1" si="76"/>
        <v>17177311.648479998</v>
      </c>
      <c r="EU31" s="181">
        <f t="shared" ca="1" si="76"/>
        <v>23527766.837349996</v>
      </c>
      <c r="EV31" s="181">
        <f t="shared" ca="1" si="76"/>
        <v>31367372.026219994</v>
      </c>
      <c r="EW31" s="181">
        <f t="shared" ca="1" si="76"/>
        <v>40598217.215089992</v>
      </c>
      <c r="EX31" s="181">
        <f t="shared" ca="1" si="76"/>
        <v>34680372.480890393</v>
      </c>
      <c r="EY31" s="181">
        <f t="shared" ca="1" si="76"/>
        <v>41818152.898234889</v>
      </c>
      <c r="EZ31" s="181">
        <f t="shared" ca="1" si="76"/>
        <v>51210103.315579385</v>
      </c>
      <c r="FA31" s="181">
        <f t="shared" ca="1" si="76"/>
        <v>60045723.73292388</v>
      </c>
      <c r="FB31" s="181">
        <f t="shared" ca="1" si="76"/>
        <v>70948514.150268376</v>
      </c>
      <c r="FC31" s="181">
        <f t="shared" ca="1" si="76"/>
        <v>83485807.900946215</v>
      </c>
      <c r="FD31" s="181">
        <f t="shared" ca="1" si="76"/>
        <v>96667604.984957382</v>
      </c>
      <c r="FE31" s="570">
        <f ca="1">IF(FD31="",INDEX(ES31:FD31,1,MATCH('Données de base'!$O$17,ES$7:FD$7,0)),FD31)</f>
        <v>96667604.984957382</v>
      </c>
    </row>
    <row r="32" spans="2:161" ht="15" customHeight="1" x14ac:dyDescent="0.2">
      <c r="DC32" s="69"/>
      <c r="DD32" s="69"/>
      <c r="DE32" s="69"/>
      <c r="DR32" s="69"/>
      <c r="EE32" s="69"/>
      <c r="ER32" s="69"/>
      <c r="FE32" s="69"/>
    </row>
    <row r="33" spans="2:161" ht="15" customHeight="1" x14ac:dyDescent="0.2">
      <c r="B33" s="14" t="s">
        <v>48</v>
      </c>
      <c r="C33" s="15"/>
      <c r="D33" s="15">
        <f>+SUM(D35:D38)</f>
        <v>0</v>
      </c>
      <c r="E33" s="15">
        <f t="shared" ref="E33:O33" ca="1" si="77">+SUM(E35:E38)</f>
        <v>0</v>
      </c>
      <c r="F33" s="15">
        <f t="shared" ca="1" si="77"/>
        <v>0</v>
      </c>
      <c r="G33" s="15">
        <f t="shared" ca="1" si="77"/>
        <v>0</v>
      </c>
      <c r="H33" s="15">
        <f t="shared" ca="1" si="77"/>
        <v>0</v>
      </c>
      <c r="I33" s="15">
        <f t="shared" ca="1" si="77"/>
        <v>0</v>
      </c>
      <c r="J33" s="15">
        <f t="shared" ca="1" si="77"/>
        <v>0</v>
      </c>
      <c r="K33" s="15">
        <f t="shared" ca="1" si="77"/>
        <v>0</v>
      </c>
      <c r="L33" s="15">
        <f t="shared" ca="1" si="77"/>
        <v>0</v>
      </c>
      <c r="M33" s="15">
        <f t="shared" ca="1" si="77"/>
        <v>0</v>
      </c>
      <c r="N33" s="15">
        <f t="shared" ca="1" si="77"/>
        <v>0</v>
      </c>
      <c r="O33" s="15">
        <f t="shared" ca="1" si="77"/>
        <v>0</v>
      </c>
      <c r="P33" s="125">
        <f ca="1">O33</f>
        <v>0</v>
      </c>
      <c r="Q33" s="15">
        <f ca="1">+SUM(Q35:Q38)</f>
        <v>0</v>
      </c>
      <c r="R33" s="15">
        <f t="shared" ref="R33:AB33" ca="1" si="78">+SUM(R35:R38)</f>
        <v>0</v>
      </c>
      <c r="S33" s="15">
        <f t="shared" ca="1" si="78"/>
        <v>0</v>
      </c>
      <c r="T33" s="15">
        <f t="shared" ca="1" si="78"/>
        <v>0</v>
      </c>
      <c r="U33" s="15">
        <f t="shared" ca="1" si="78"/>
        <v>0</v>
      </c>
      <c r="V33" s="15">
        <f t="shared" ca="1" si="78"/>
        <v>0</v>
      </c>
      <c r="W33" s="15">
        <f t="shared" ca="1" si="78"/>
        <v>0</v>
      </c>
      <c r="X33" s="15">
        <f t="shared" ca="1" si="78"/>
        <v>0</v>
      </c>
      <c r="Y33" s="15">
        <f t="shared" ca="1" si="78"/>
        <v>0</v>
      </c>
      <c r="Z33" s="15">
        <f t="shared" ca="1" si="78"/>
        <v>0</v>
      </c>
      <c r="AA33" s="15">
        <f t="shared" ca="1" si="78"/>
        <v>0</v>
      </c>
      <c r="AB33" s="15">
        <f t="shared" ca="1" si="78"/>
        <v>0</v>
      </c>
      <c r="AC33" s="125">
        <f ca="1">AB33</f>
        <v>0</v>
      </c>
      <c r="AD33" s="15">
        <f ca="1">+SUM(AD35:AD38)</f>
        <v>0</v>
      </c>
      <c r="AE33" s="15">
        <f t="shared" ref="AE33:AO33" ca="1" si="79">+SUM(AE35:AE38)</f>
        <v>0</v>
      </c>
      <c r="AF33" s="15">
        <f t="shared" ca="1" si="79"/>
        <v>0</v>
      </c>
      <c r="AG33" s="15">
        <f t="shared" ca="1" si="79"/>
        <v>0</v>
      </c>
      <c r="AH33" s="15">
        <f t="shared" ca="1" si="79"/>
        <v>0</v>
      </c>
      <c r="AI33" s="15">
        <f t="shared" ca="1" si="79"/>
        <v>0</v>
      </c>
      <c r="AJ33" s="15">
        <f t="shared" ca="1" si="79"/>
        <v>0</v>
      </c>
      <c r="AK33" s="15">
        <f t="shared" ca="1" si="79"/>
        <v>0</v>
      </c>
      <c r="AL33" s="15">
        <f t="shared" ca="1" si="79"/>
        <v>0</v>
      </c>
      <c r="AM33" s="15">
        <f t="shared" ca="1" si="79"/>
        <v>0</v>
      </c>
      <c r="AN33" s="15">
        <f t="shared" ca="1" si="79"/>
        <v>0</v>
      </c>
      <c r="AO33" s="15">
        <f t="shared" ca="1" si="79"/>
        <v>0</v>
      </c>
      <c r="AP33" s="125">
        <f ca="1">AO33</f>
        <v>0</v>
      </c>
      <c r="AQ33" s="15">
        <f ca="1">+SUM(AQ35:AQ38)</f>
        <v>0</v>
      </c>
      <c r="AR33" s="15">
        <f t="shared" ref="AR33:BB33" ca="1" si="80">+SUM(AR35:AR38)</f>
        <v>0</v>
      </c>
      <c r="AS33" s="15">
        <f t="shared" ca="1" si="80"/>
        <v>0</v>
      </c>
      <c r="AT33" s="15">
        <f t="shared" ca="1" si="80"/>
        <v>0</v>
      </c>
      <c r="AU33" s="15">
        <f t="shared" ca="1" si="80"/>
        <v>0</v>
      </c>
      <c r="AV33" s="15">
        <f t="shared" ca="1" si="80"/>
        <v>0</v>
      </c>
      <c r="AW33" s="15">
        <f t="shared" ca="1" si="80"/>
        <v>0</v>
      </c>
      <c r="AX33" s="15">
        <f t="shared" ca="1" si="80"/>
        <v>0</v>
      </c>
      <c r="AY33" s="15">
        <f t="shared" ca="1" si="80"/>
        <v>0</v>
      </c>
      <c r="AZ33" s="15">
        <f t="shared" ca="1" si="80"/>
        <v>0</v>
      </c>
      <c r="BA33" s="15">
        <f t="shared" ca="1" si="80"/>
        <v>0</v>
      </c>
      <c r="BB33" s="15">
        <f t="shared" ca="1" si="80"/>
        <v>0</v>
      </c>
      <c r="BC33" s="125">
        <f ca="1">BB33</f>
        <v>0</v>
      </c>
      <c r="BD33" s="15">
        <f ca="1">+SUM(BD35:BD38)</f>
        <v>0</v>
      </c>
      <c r="BE33" s="15">
        <f t="shared" ref="BE33:BO33" ca="1" si="81">+SUM(BE35:BE38)</f>
        <v>0</v>
      </c>
      <c r="BF33" s="15">
        <f t="shared" ca="1" si="81"/>
        <v>0</v>
      </c>
      <c r="BG33" s="15">
        <f t="shared" ca="1" si="81"/>
        <v>0</v>
      </c>
      <c r="BH33" s="15">
        <f t="shared" ca="1" si="81"/>
        <v>0</v>
      </c>
      <c r="BI33" s="15">
        <f t="shared" ca="1" si="81"/>
        <v>0</v>
      </c>
      <c r="BJ33" s="15">
        <f t="shared" ca="1" si="81"/>
        <v>0</v>
      </c>
      <c r="BK33" s="15">
        <f t="shared" ca="1" si="81"/>
        <v>0</v>
      </c>
      <c r="BL33" s="15">
        <f t="shared" ca="1" si="81"/>
        <v>0</v>
      </c>
      <c r="BM33" s="15">
        <f t="shared" ca="1" si="81"/>
        <v>0</v>
      </c>
      <c r="BN33" s="15">
        <f t="shared" ca="1" si="81"/>
        <v>0</v>
      </c>
      <c r="BO33" s="15">
        <f t="shared" ca="1" si="81"/>
        <v>0</v>
      </c>
      <c r="BP33" s="125">
        <f ca="1">BO33</f>
        <v>0</v>
      </c>
      <c r="BQ33" s="15">
        <f ca="1">+SUM(BQ35:BQ38)</f>
        <v>0</v>
      </c>
      <c r="BR33" s="15">
        <f t="shared" ref="BR33:CB33" ca="1" si="82">+SUM(BR35:BR38)</f>
        <v>0</v>
      </c>
      <c r="BS33" s="15">
        <f t="shared" ca="1" si="82"/>
        <v>0</v>
      </c>
      <c r="BT33" s="15">
        <f t="shared" ca="1" si="82"/>
        <v>0</v>
      </c>
      <c r="BU33" s="15">
        <f t="shared" ca="1" si="82"/>
        <v>0</v>
      </c>
      <c r="BV33" s="15">
        <f t="shared" ca="1" si="82"/>
        <v>0</v>
      </c>
      <c r="BW33" s="15">
        <f t="shared" ca="1" si="82"/>
        <v>0</v>
      </c>
      <c r="BX33" s="15">
        <f t="shared" ca="1" si="82"/>
        <v>0</v>
      </c>
      <c r="BY33" s="15">
        <f t="shared" ca="1" si="82"/>
        <v>0</v>
      </c>
      <c r="BZ33" s="15">
        <f t="shared" ca="1" si="82"/>
        <v>0</v>
      </c>
      <c r="CA33" s="15">
        <f t="shared" ca="1" si="82"/>
        <v>0</v>
      </c>
      <c r="CB33" s="15">
        <f t="shared" ca="1" si="82"/>
        <v>0</v>
      </c>
      <c r="CC33" s="125">
        <f ca="1">CB33</f>
        <v>0</v>
      </c>
      <c r="CE33" s="15" t="str">
        <f t="shared" si="11"/>
        <v/>
      </c>
      <c r="CF33" s="15" t="str">
        <f t="shared" si="12"/>
        <v/>
      </c>
      <c r="CG33" s="15" t="str">
        <f t="shared" si="13"/>
        <v/>
      </c>
      <c r="CH33" s="15" t="str">
        <f t="shared" si="14"/>
        <v/>
      </c>
      <c r="CI33" s="15" t="str">
        <f t="shared" si="15"/>
        <v/>
      </c>
      <c r="CJ33" s="15" t="str">
        <f t="shared" si="16"/>
        <v/>
      </c>
      <c r="CK33" s="15" t="str">
        <f t="shared" si="17"/>
        <v/>
      </c>
      <c r="CL33" s="15" t="str">
        <f t="shared" si="18"/>
        <v/>
      </c>
      <c r="CM33" s="15" t="str">
        <f t="shared" si="19"/>
        <v/>
      </c>
      <c r="CN33" s="15" t="str">
        <f t="shared" si="20"/>
        <v/>
      </c>
      <c r="CO33" s="15" t="str">
        <f t="shared" si="21"/>
        <v/>
      </c>
      <c r="CP33" s="15" t="str">
        <f t="shared" si="22"/>
        <v/>
      </c>
      <c r="CQ33" s="15">
        <f t="shared" ca="1" si="23"/>
        <v>0</v>
      </c>
      <c r="CR33" s="15">
        <f t="shared" ca="1" si="24"/>
        <v>0</v>
      </c>
      <c r="CS33" s="15">
        <f t="shared" ca="1" si="25"/>
        <v>0</v>
      </c>
      <c r="CT33" s="15">
        <f t="shared" ca="1" si="26"/>
        <v>0</v>
      </c>
      <c r="CU33" s="15">
        <f t="shared" ca="1" si="27"/>
        <v>0</v>
      </c>
      <c r="CV33" s="15">
        <f t="shared" ca="1" si="28"/>
        <v>0</v>
      </c>
      <c r="CW33" s="15">
        <f t="shared" ca="1" si="29"/>
        <v>0</v>
      </c>
      <c r="CX33" s="15">
        <f t="shared" ca="1" si="30"/>
        <v>0</v>
      </c>
      <c r="CY33" s="15">
        <f t="shared" ca="1" si="31"/>
        <v>0</v>
      </c>
      <c r="CZ33" s="15">
        <f t="shared" ca="1" si="32"/>
        <v>0</v>
      </c>
      <c r="DA33" s="15">
        <f t="shared" ca="1" si="33"/>
        <v>0</v>
      </c>
      <c r="DB33" s="15">
        <f t="shared" ca="1" si="34"/>
        <v>0</v>
      </c>
      <c r="DC33" s="125" t="str">
        <f>CP33</f>
        <v/>
      </c>
      <c r="DD33" s="125">
        <f ca="1">DB33</f>
        <v>0</v>
      </c>
      <c r="DE33" s="125">
        <f ca="1">DB33</f>
        <v>0</v>
      </c>
      <c r="DF33" s="15">
        <f t="shared" ref="DF33:DQ33" ca="1" si="83">IF(ISNA(INDEX($B$1:$CC$48,ROW(Z33),MATCH(DF$7,$B$7:$CC$7,0))),"",INDEX($B$1:$CC$48,ROW(Z33),MATCH(DF$7,$B$7:$CC$7,0)))</f>
        <v>0</v>
      </c>
      <c r="DG33" s="15">
        <f t="shared" ca="1" si="83"/>
        <v>0</v>
      </c>
      <c r="DH33" s="15">
        <f t="shared" ca="1" si="83"/>
        <v>0</v>
      </c>
      <c r="DI33" s="15">
        <f t="shared" ca="1" si="83"/>
        <v>0</v>
      </c>
      <c r="DJ33" s="15">
        <f t="shared" ca="1" si="83"/>
        <v>0</v>
      </c>
      <c r="DK33" s="15">
        <f t="shared" ca="1" si="83"/>
        <v>0</v>
      </c>
      <c r="DL33" s="15">
        <f t="shared" ca="1" si="83"/>
        <v>0</v>
      </c>
      <c r="DM33" s="15">
        <f t="shared" ca="1" si="83"/>
        <v>0</v>
      </c>
      <c r="DN33" s="15">
        <f t="shared" ca="1" si="83"/>
        <v>0</v>
      </c>
      <c r="DO33" s="15">
        <f t="shared" ca="1" si="83"/>
        <v>0</v>
      </c>
      <c r="DP33" s="15">
        <f t="shared" ca="1" si="83"/>
        <v>0</v>
      </c>
      <c r="DQ33" s="15">
        <f t="shared" ca="1" si="83"/>
        <v>0</v>
      </c>
      <c r="DR33" s="125">
        <f ca="1">DQ33</f>
        <v>0</v>
      </c>
      <c r="DS33" s="15">
        <f t="shared" ref="DS33:ED33" ca="1" si="84">IF(ISNA(INDEX($B$1:$CC$48,ROW(AL33),MATCH(DS$7,$B$7:$CC$7,0))),"",INDEX($B$1:$CC$48,ROW(AL33),MATCH(DS$7,$B$7:$CC$7,0)))</f>
        <v>0</v>
      </c>
      <c r="DT33" s="15">
        <f t="shared" ca="1" si="84"/>
        <v>0</v>
      </c>
      <c r="DU33" s="15">
        <f t="shared" ca="1" si="84"/>
        <v>0</v>
      </c>
      <c r="DV33" s="15">
        <f t="shared" ca="1" si="84"/>
        <v>0</v>
      </c>
      <c r="DW33" s="15">
        <f t="shared" ca="1" si="84"/>
        <v>0</v>
      </c>
      <c r="DX33" s="15">
        <f t="shared" ca="1" si="84"/>
        <v>0</v>
      </c>
      <c r="DY33" s="15">
        <f t="shared" ca="1" si="84"/>
        <v>0</v>
      </c>
      <c r="DZ33" s="15">
        <f t="shared" ca="1" si="84"/>
        <v>0</v>
      </c>
      <c r="EA33" s="15">
        <f t="shared" ca="1" si="84"/>
        <v>0</v>
      </c>
      <c r="EB33" s="15">
        <f t="shared" ca="1" si="84"/>
        <v>0</v>
      </c>
      <c r="EC33" s="15">
        <f t="shared" ca="1" si="84"/>
        <v>0</v>
      </c>
      <c r="ED33" s="15">
        <f t="shared" ca="1" si="84"/>
        <v>0</v>
      </c>
      <c r="EE33" s="125">
        <f ca="1">ED33</f>
        <v>0</v>
      </c>
      <c r="EF33" s="15">
        <f t="shared" ref="EF33:EQ33" ca="1" si="85">IF(ISNA(INDEX($B$1:$CC$48,ROW(AX33),MATCH(EF$7,$B$7:$CC$7,0))),"",INDEX($B$1:$CC$48,ROW(AX33),MATCH(EF$7,$B$7:$CC$7,0)))</f>
        <v>0</v>
      </c>
      <c r="EG33" s="15">
        <f t="shared" ca="1" si="85"/>
        <v>0</v>
      </c>
      <c r="EH33" s="15">
        <f t="shared" ca="1" si="85"/>
        <v>0</v>
      </c>
      <c r="EI33" s="15">
        <f t="shared" ca="1" si="85"/>
        <v>0</v>
      </c>
      <c r="EJ33" s="15">
        <f t="shared" ca="1" si="85"/>
        <v>0</v>
      </c>
      <c r="EK33" s="15">
        <f t="shared" ca="1" si="85"/>
        <v>0</v>
      </c>
      <c r="EL33" s="15">
        <f t="shared" ca="1" si="85"/>
        <v>0</v>
      </c>
      <c r="EM33" s="15">
        <f t="shared" ca="1" si="85"/>
        <v>0</v>
      </c>
      <c r="EN33" s="15">
        <f t="shared" ca="1" si="85"/>
        <v>0</v>
      </c>
      <c r="EO33" s="15">
        <f t="shared" ca="1" si="85"/>
        <v>0</v>
      </c>
      <c r="EP33" s="15">
        <f t="shared" ca="1" si="85"/>
        <v>0</v>
      </c>
      <c r="EQ33" s="15">
        <f t="shared" ca="1" si="85"/>
        <v>0</v>
      </c>
      <c r="ER33" s="125">
        <f ca="1">EQ33</f>
        <v>0</v>
      </c>
      <c r="ES33" s="15">
        <f t="shared" ref="ES33:FD33" ca="1" si="86">IF(ISNA(INDEX($B$1:$CC$48,ROW(BJ33),MATCH(ES$7,$B$7:$CC$7,0))),"",INDEX($B$1:$CC$48,ROW(BJ33),MATCH(ES$7,$B$7:$CC$7,0)))</f>
        <v>0</v>
      </c>
      <c r="ET33" s="15">
        <f t="shared" ca="1" si="86"/>
        <v>0</v>
      </c>
      <c r="EU33" s="15">
        <f t="shared" ca="1" si="86"/>
        <v>0</v>
      </c>
      <c r="EV33" s="15">
        <f t="shared" ca="1" si="86"/>
        <v>0</v>
      </c>
      <c r="EW33" s="15">
        <f t="shared" ca="1" si="86"/>
        <v>0</v>
      </c>
      <c r="EX33" s="15">
        <f t="shared" ca="1" si="86"/>
        <v>0</v>
      </c>
      <c r="EY33" s="15">
        <f t="shared" ca="1" si="86"/>
        <v>0</v>
      </c>
      <c r="EZ33" s="15">
        <f t="shared" ca="1" si="86"/>
        <v>0</v>
      </c>
      <c r="FA33" s="15">
        <f t="shared" ca="1" si="86"/>
        <v>0</v>
      </c>
      <c r="FB33" s="15">
        <f t="shared" ca="1" si="86"/>
        <v>0</v>
      </c>
      <c r="FC33" s="15">
        <f t="shared" ca="1" si="86"/>
        <v>0</v>
      </c>
      <c r="FD33" s="15">
        <f t="shared" ca="1" si="86"/>
        <v>0</v>
      </c>
      <c r="FE33" s="15">
        <f ca="1">IF(FD33="",INDEX(ES33:FD33,1,MATCH('Données de base'!$O$17,ES$7:FD$7,0)),FD33)</f>
        <v>0</v>
      </c>
    </row>
    <row r="34" spans="2:161" ht="15" customHeight="1" x14ac:dyDescent="0.2">
      <c r="DC34" s="69"/>
      <c r="DD34" s="69"/>
      <c r="DE34" s="69"/>
      <c r="DR34" s="69"/>
      <c r="EE34" s="69"/>
      <c r="ER34" s="69"/>
      <c r="FE34" s="69"/>
    </row>
    <row r="35" spans="2:161" ht="15" customHeight="1" x14ac:dyDescent="0.2">
      <c r="C35" s="195" t="str">
        <f>'8.1. Emprunts'!B12</f>
        <v xml:space="preserve">Emprunt 1 - </v>
      </c>
      <c r="D35" s="181">
        <f>'8.1. Emprunts'!D32</f>
        <v>0</v>
      </c>
      <c r="E35" s="181">
        <f ca="1">'8.1. Emprunts'!E32</f>
        <v>0</v>
      </c>
      <c r="F35" s="181">
        <f ca="1">'8.1. Emprunts'!F32</f>
        <v>0</v>
      </c>
      <c r="G35" s="181">
        <f ca="1">'8.1. Emprunts'!G32</f>
        <v>0</v>
      </c>
      <c r="H35" s="181">
        <f ca="1">'8.1. Emprunts'!H32</f>
        <v>0</v>
      </c>
      <c r="I35" s="181">
        <f ca="1">'8.1. Emprunts'!I32</f>
        <v>0</v>
      </c>
      <c r="J35" s="181">
        <f ca="1">'8.1. Emprunts'!J32</f>
        <v>0</v>
      </c>
      <c r="K35" s="181">
        <f ca="1">'8.1. Emprunts'!K32</f>
        <v>0</v>
      </c>
      <c r="L35" s="181">
        <f ca="1">'8.1. Emprunts'!L32</f>
        <v>0</v>
      </c>
      <c r="M35" s="181">
        <f ca="1">'8.1. Emprunts'!M32</f>
        <v>0</v>
      </c>
      <c r="N35" s="181">
        <f ca="1">'8.1. Emprunts'!N32</f>
        <v>0</v>
      </c>
      <c r="O35" s="181">
        <f ca="1">'8.1. Emprunts'!O32</f>
        <v>0</v>
      </c>
      <c r="P35" s="190">
        <f ca="1">O35</f>
        <v>0</v>
      </c>
      <c r="Q35" s="181">
        <f ca="1">'8.1. Emprunts'!Q32</f>
        <v>0</v>
      </c>
      <c r="R35" s="181">
        <f ca="1">'8.1. Emprunts'!R32</f>
        <v>0</v>
      </c>
      <c r="S35" s="181">
        <f ca="1">'8.1. Emprunts'!S32</f>
        <v>0</v>
      </c>
      <c r="T35" s="181">
        <f ca="1">'8.1. Emprunts'!T32</f>
        <v>0</v>
      </c>
      <c r="U35" s="181">
        <f ca="1">'8.1. Emprunts'!U32</f>
        <v>0</v>
      </c>
      <c r="V35" s="181">
        <f ca="1">'8.1. Emprunts'!V32</f>
        <v>0</v>
      </c>
      <c r="W35" s="181">
        <f ca="1">'8.1. Emprunts'!W32</f>
        <v>0</v>
      </c>
      <c r="X35" s="181">
        <f ca="1">'8.1. Emprunts'!X32</f>
        <v>0</v>
      </c>
      <c r="Y35" s="181">
        <f ca="1">'8.1. Emprunts'!Y32</f>
        <v>0</v>
      </c>
      <c r="Z35" s="181">
        <f ca="1">'8.1. Emprunts'!Z32</f>
        <v>0</v>
      </c>
      <c r="AA35" s="181">
        <f ca="1">'8.1. Emprunts'!AA32</f>
        <v>0</v>
      </c>
      <c r="AB35" s="181">
        <f ca="1">'8.1. Emprunts'!AB32</f>
        <v>0</v>
      </c>
      <c r="AC35" s="190">
        <f ca="1">AB35</f>
        <v>0</v>
      </c>
      <c r="AD35" s="181">
        <f ca="1">'8.1. Emprunts'!AD32</f>
        <v>0</v>
      </c>
      <c r="AE35" s="181">
        <f ca="1">'8.1. Emprunts'!AE32</f>
        <v>0</v>
      </c>
      <c r="AF35" s="181">
        <f ca="1">'8.1. Emprunts'!AF32</f>
        <v>0</v>
      </c>
      <c r="AG35" s="181">
        <f ca="1">'8.1. Emprunts'!AG32</f>
        <v>0</v>
      </c>
      <c r="AH35" s="181">
        <f ca="1">'8.1. Emprunts'!AH32</f>
        <v>0</v>
      </c>
      <c r="AI35" s="181">
        <f ca="1">'8.1. Emprunts'!AI32</f>
        <v>0</v>
      </c>
      <c r="AJ35" s="181">
        <f ca="1">'8.1. Emprunts'!AJ32</f>
        <v>0</v>
      </c>
      <c r="AK35" s="181">
        <f ca="1">'8.1. Emprunts'!AK32</f>
        <v>0</v>
      </c>
      <c r="AL35" s="181">
        <f ca="1">'8.1. Emprunts'!AL32</f>
        <v>0</v>
      </c>
      <c r="AM35" s="181">
        <f ca="1">'8.1. Emprunts'!AM32</f>
        <v>0</v>
      </c>
      <c r="AN35" s="181">
        <f ca="1">'8.1. Emprunts'!AN32</f>
        <v>0</v>
      </c>
      <c r="AO35" s="181">
        <f ca="1">'8.1. Emprunts'!AO32</f>
        <v>0</v>
      </c>
      <c r="AP35" s="190">
        <f ca="1">AO35</f>
        <v>0</v>
      </c>
      <c r="AQ35" s="181">
        <f ca="1">'8.1. Emprunts'!AQ32</f>
        <v>0</v>
      </c>
      <c r="AR35" s="181">
        <f ca="1">'8.1. Emprunts'!AR32</f>
        <v>0</v>
      </c>
      <c r="AS35" s="181">
        <f ca="1">'8.1. Emprunts'!AS32</f>
        <v>0</v>
      </c>
      <c r="AT35" s="181">
        <f ca="1">'8.1. Emprunts'!AT32</f>
        <v>0</v>
      </c>
      <c r="AU35" s="181">
        <f ca="1">'8.1. Emprunts'!AU32</f>
        <v>0</v>
      </c>
      <c r="AV35" s="181">
        <f ca="1">'8.1. Emprunts'!AV32</f>
        <v>0</v>
      </c>
      <c r="AW35" s="181">
        <f ca="1">'8.1. Emprunts'!AW32</f>
        <v>0</v>
      </c>
      <c r="AX35" s="181">
        <f ca="1">'8.1. Emprunts'!AX32</f>
        <v>0</v>
      </c>
      <c r="AY35" s="181">
        <f ca="1">'8.1. Emprunts'!AY32</f>
        <v>0</v>
      </c>
      <c r="AZ35" s="181">
        <f ca="1">'8.1. Emprunts'!AZ32</f>
        <v>0</v>
      </c>
      <c r="BA35" s="181">
        <f ca="1">'8.1. Emprunts'!BA32</f>
        <v>0</v>
      </c>
      <c r="BB35" s="181">
        <f ca="1">'8.1. Emprunts'!BB32</f>
        <v>0</v>
      </c>
      <c r="BC35" s="190">
        <f ca="1">BB35</f>
        <v>0</v>
      </c>
      <c r="BD35" s="181">
        <f ca="1">'8.1. Emprunts'!BD32</f>
        <v>0</v>
      </c>
      <c r="BE35" s="181">
        <f ca="1">'8.1. Emprunts'!BE32</f>
        <v>0</v>
      </c>
      <c r="BF35" s="181">
        <f ca="1">'8.1. Emprunts'!BF32</f>
        <v>0</v>
      </c>
      <c r="BG35" s="181">
        <f ca="1">'8.1. Emprunts'!BG32</f>
        <v>0</v>
      </c>
      <c r="BH35" s="181">
        <f ca="1">'8.1. Emprunts'!BH32</f>
        <v>0</v>
      </c>
      <c r="BI35" s="181">
        <f ca="1">'8.1. Emprunts'!BI32</f>
        <v>0</v>
      </c>
      <c r="BJ35" s="181">
        <f ca="1">'8.1. Emprunts'!BJ32</f>
        <v>0</v>
      </c>
      <c r="BK35" s="181">
        <f ca="1">'8.1. Emprunts'!BK32</f>
        <v>0</v>
      </c>
      <c r="BL35" s="181">
        <f ca="1">'8.1. Emprunts'!BL32</f>
        <v>0</v>
      </c>
      <c r="BM35" s="181">
        <f ca="1">'8.1. Emprunts'!BM32</f>
        <v>0</v>
      </c>
      <c r="BN35" s="181">
        <f ca="1">'8.1. Emprunts'!BN32</f>
        <v>0</v>
      </c>
      <c r="BO35" s="181">
        <f ca="1">'8.1. Emprunts'!BO32</f>
        <v>0</v>
      </c>
      <c r="BP35" s="190">
        <f ca="1">BO35</f>
        <v>0</v>
      </c>
      <c r="BQ35" s="181">
        <f ca="1">'8.1. Emprunts'!BQ32</f>
        <v>0</v>
      </c>
      <c r="BR35" s="181">
        <f ca="1">'8.1. Emprunts'!BR32</f>
        <v>0</v>
      </c>
      <c r="BS35" s="181">
        <f ca="1">'8.1. Emprunts'!BS32</f>
        <v>0</v>
      </c>
      <c r="BT35" s="181">
        <f ca="1">'8.1. Emprunts'!BT32</f>
        <v>0</v>
      </c>
      <c r="BU35" s="181">
        <f ca="1">'8.1. Emprunts'!BU32</f>
        <v>0</v>
      </c>
      <c r="BV35" s="181">
        <f ca="1">'8.1. Emprunts'!BV32</f>
        <v>0</v>
      </c>
      <c r="BW35" s="181">
        <f ca="1">'8.1. Emprunts'!BW32</f>
        <v>0</v>
      </c>
      <c r="BX35" s="181">
        <f ca="1">'8.1. Emprunts'!BX32</f>
        <v>0</v>
      </c>
      <c r="BY35" s="181">
        <f ca="1">'8.1. Emprunts'!BY32</f>
        <v>0</v>
      </c>
      <c r="BZ35" s="181">
        <f ca="1">'8.1. Emprunts'!BZ32</f>
        <v>0</v>
      </c>
      <c r="CA35" s="181">
        <f ca="1">'8.1. Emprunts'!CA32</f>
        <v>0</v>
      </c>
      <c r="CB35" s="181">
        <f ca="1">'8.1. Emprunts'!CB32</f>
        <v>0</v>
      </c>
      <c r="CC35" s="190">
        <f ca="1">CB35</f>
        <v>0</v>
      </c>
      <c r="CE35" s="181" t="str">
        <f t="shared" si="11"/>
        <v/>
      </c>
      <c r="CF35" s="181" t="str">
        <f t="shared" si="12"/>
        <v/>
      </c>
      <c r="CG35" s="181" t="str">
        <f t="shared" si="13"/>
        <v/>
      </c>
      <c r="CH35" s="181" t="str">
        <f t="shared" si="14"/>
        <v/>
      </c>
      <c r="CI35" s="181" t="str">
        <f t="shared" si="15"/>
        <v/>
      </c>
      <c r="CJ35" s="181" t="str">
        <f t="shared" si="16"/>
        <v/>
      </c>
      <c r="CK35" s="181" t="str">
        <f t="shared" si="17"/>
        <v/>
      </c>
      <c r="CL35" s="181" t="str">
        <f t="shared" si="18"/>
        <v/>
      </c>
      <c r="CM35" s="181" t="str">
        <f t="shared" si="19"/>
        <v/>
      </c>
      <c r="CN35" s="181" t="str">
        <f t="shared" si="20"/>
        <v/>
      </c>
      <c r="CO35" s="181" t="str">
        <f t="shared" si="21"/>
        <v/>
      </c>
      <c r="CP35" s="181" t="str">
        <f t="shared" si="22"/>
        <v/>
      </c>
      <c r="CQ35" s="181">
        <f t="shared" ca="1" si="23"/>
        <v>0</v>
      </c>
      <c r="CR35" s="181">
        <f t="shared" ca="1" si="24"/>
        <v>0</v>
      </c>
      <c r="CS35" s="181">
        <f t="shared" ca="1" si="25"/>
        <v>0</v>
      </c>
      <c r="CT35" s="181">
        <f t="shared" ca="1" si="26"/>
        <v>0</v>
      </c>
      <c r="CU35" s="181">
        <f t="shared" ca="1" si="27"/>
        <v>0</v>
      </c>
      <c r="CV35" s="181">
        <f t="shared" ca="1" si="28"/>
        <v>0</v>
      </c>
      <c r="CW35" s="181">
        <f t="shared" ca="1" si="29"/>
        <v>0</v>
      </c>
      <c r="CX35" s="181">
        <f t="shared" ca="1" si="30"/>
        <v>0</v>
      </c>
      <c r="CY35" s="181">
        <f t="shared" ca="1" si="31"/>
        <v>0</v>
      </c>
      <c r="CZ35" s="181">
        <f t="shared" ca="1" si="32"/>
        <v>0</v>
      </c>
      <c r="DA35" s="181">
        <f t="shared" ca="1" si="33"/>
        <v>0</v>
      </c>
      <c r="DB35" s="181">
        <f t="shared" ca="1" si="34"/>
        <v>0</v>
      </c>
      <c r="DC35" s="190" t="str">
        <f>CP35</f>
        <v/>
      </c>
      <c r="DD35" s="190">
        <f ca="1">DB35</f>
        <v>0</v>
      </c>
      <c r="DE35" s="190">
        <f ca="1">DB35</f>
        <v>0</v>
      </c>
      <c r="DF35" s="181">
        <f t="shared" ref="DF35:DQ38" ca="1" si="87">IF(ISNA(INDEX($B$1:$CC$48,ROW(Z35),MATCH(DF$7,$B$7:$CC$7,0))),"",INDEX($B$1:$CC$48,ROW(Z35),MATCH(DF$7,$B$7:$CC$7,0)))</f>
        <v>0</v>
      </c>
      <c r="DG35" s="181">
        <f t="shared" ca="1" si="87"/>
        <v>0</v>
      </c>
      <c r="DH35" s="181">
        <f t="shared" ca="1" si="87"/>
        <v>0</v>
      </c>
      <c r="DI35" s="181">
        <f t="shared" ca="1" si="87"/>
        <v>0</v>
      </c>
      <c r="DJ35" s="181">
        <f t="shared" ca="1" si="87"/>
        <v>0</v>
      </c>
      <c r="DK35" s="181">
        <f t="shared" ca="1" si="87"/>
        <v>0</v>
      </c>
      <c r="DL35" s="181">
        <f t="shared" ca="1" si="87"/>
        <v>0</v>
      </c>
      <c r="DM35" s="181">
        <f t="shared" ca="1" si="87"/>
        <v>0</v>
      </c>
      <c r="DN35" s="181">
        <f t="shared" ca="1" si="87"/>
        <v>0</v>
      </c>
      <c r="DO35" s="181">
        <f t="shared" ca="1" si="87"/>
        <v>0</v>
      </c>
      <c r="DP35" s="181">
        <f t="shared" ca="1" si="87"/>
        <v>0</v>
      </c>
      <c r="DQ35" s="181">
        <f t="shared" ca="1" si="87"/>
        <v>0</v>
      </c>
      <c r="DR35" s="190">
        <f ca="1">DQ35</f>
        <v>0</v>
      </c>
      <c r="DS35" s="181">
        <f t="shared" ref="DS35:ED38" ca="1" si="88">IF(ISNA(INDEX($B$1:$CC$48,ROW(AL35),MATCH(DS$7,$B$7:$CC$7,0))),"",INDEX($B$1:$CC$48,ROW(AL35),MATCH(DS$7,$B$7:$CC$7,0)))</f>
        <v>0</v>
      </c>
      <c r="DT35" s="181">
        <f t="shared" ca="1" si="88"/>
        <v>0</v>
      </c>
      <c r="DU35" s="181">
        <f t="shared" ca="1" si="88"/>
        <v>0</v>
      </c>
      <c r="DV35" s="181">
        <f t="shared" ca="1" si="88"/>
        <v>0</v>
      </c>
      <c r="DW35" s="181">
        <f t="shared" ca="1" si="88"/>
        <v>0</v>
      </c>
      <c r="DX35" s="181">
        <f t="shared" ca="1" si="88"/>
        <v>0</v>
      </c>
      <c r="DY35" s="181">
        <f t="shared" ca="1" si="88"/>
        <v>0</v>
      </c>
      <c r="DZ35" s="181">
        <f t="shared" ca="1" si="88"/>
        <v>0</v>
      </c>
      <c r="EA35" s="181">
        <f t="shared" ca="1" si="88"/>
        <v>0</v>
      </c>
      <c r="EB35" s="181">
        <f t="shared" ca="1" si="88"/>
        <v>0</v>
      </c>
      <c r="EC35" s="181">
        <f t="shared" ca="1" si="88"/>
        <v>0</v>
      </c>
      <c r="ED35" s="181">
        <f t="shared" ca="1" si="88"/>
        <v>0</v>
      </c>
      <c r="EE35" s="190">
        <f ca="1">ED35</f>
        <v>0</v>
      </c>
      <c r="EF35" s="181">
        <f t="shared" ref="EF35:EQ38" ca="1" si="89">IF(ISNA(INDEX($B$1:$CC$48,ROW(AX35),MATCH(EF$7,$B$7:$CC$7,0))),"",INDEX($B$1:$CC$48,ROW(AX35),MATCH(EF$7,$B$7:$CC$7,0)))</f>
        <v>0</v>
      </c>
      <c r="EG35" s="181">
        <f t="shared" ca="1" si="89"/>
        <v>0</v>
      </c>
      <c r="EH35" s="181">
        <f t="shared" ca="1" si="89"/>
        <v>0</v>
      </c>
      <c r="EI35" s="181">
        <f t="shared" ca="1" si="89"/>
        <v>0</v>
      </c>
      <c r="EJ35" s="181">
        <f t="shared" ca="1" si="89"/>
        <v>0</v>
      </c>
      <c r="EK35" s="181">
        <f t="shared" ca="1" si="89"/>
        <v>0</v>
      </c>
      <c r="EL35" s="181">
        <f t="shared" ca="1" si="89"/>
        <v>0</v>
      </c>
      <c r="EM35" s="181">
        <f t="shared" ca="1" si="89"/>
        <v>0</v>
      </c>
      <c r="EN35" s="181">
        <f t="shared" ca="1" si="89"/>
        <v>0</v>
      </c>
      <c r="EO35" s="181">
        <f t="shared" ca="1" si="89"/>
        <v>0</v>
      </c>
      <c r="EP35" s="181">
        <f t="shared" ca="1" si="89"/>
        <v>0</v>
      </c>
      <c r="EQ35" s="181">
        <f t="shared" ca="1" si="89"/>
        <v>0</v>
      </c>
      <c r="ER35" s="190">
        <f ca="1">EQ35</f>
        <v>0</v>
      </c>
      <c r="ES35" s="181">
        <f t="shared" ref="ES35:FD38" ca="1" si="90">IF(ISNA(INDEX($B$1:$CC$48,ROW(BJ35),MATCH(ES$7,$B$7:$CC$7,0))),"",INDEX($B$1:$CC$48,ROW(BJ35),MATCH(ES$7,$B$7:$CC$7,0)))</f>
        <v>0</v>
      </c>
      <c r="ET35" s="181">
        <f t="shared" ca="1" si="90"/>
        <v>0</v>
      </c>
      <c r="EU35" s="181">
        <f t="shared" ca="1" si="90"/>
        <v>0</v>
      </c>
      <c r="EV35" s="181">
        <f t="shared" ca="1" si="90"/>
        <v>0</v>
      </c>
      <c r="EW35" s="181">
        <f t="shared" ca="1" si="90"/>
        <v>0</v>
      </c>
      <c r="EX35" s="181">
        <f t="shared" ca="1" si="90"/>
        <v>0</v>
      </c>
      <c r="EY35" s="181">
        <f t="shared" ca="1" si="90"/>
        <v>0</v>
      </c>
      <c r="EZ35" s="181">
        <f t="shared" ca="1" si="90"/>
        <v>0</v>
      </c>
      <c r="FA35" s="181">
        <f t="shared" ca="1" si="90"/>
        <v>0</v>
      </c>
      <c r="FB35" s="181">
        <f t="shared" ca="1" si="90"/>
        <v>0</v>
      </c>
      <c r="FC35" s="181">
        <f t="shared" ca="1" si="90"/>
        <v>0</v>
      </c>
      <c r="FD35" s="181">
        <f t="shared" ca="1" si="90"/>
        <v>0</v>
      </c>
      <c r="FE35" s="570">
        <f ca="1">IF(FD35="",INDEX(ES35:FD35,1,MATCH('Données de base'!$O$17,ES$7:FD$7,0)),FD35)</f>
        <v>0</v>
      </c>
    </row>
    <row r="36" spans="2:161" ht="15" customHeight="1" x14ac:dyDescent="0.2">
      <c r="C36" s="195" t="str">
        <f>'8.1. Emprunts'!B13</f>
        <v xml:space="preserve">Emprunt 2 - </v>
      </c>
      <c r="D36" s="181">
        <f>'8.1. Emprunts'!D33</f>
        <v>0</v>
      </c>
      <c r="E36" s="181">
        <f ca="1">'8.1. Emprunts'!E33</f>
        <v>0</v>
      </c>
      <c r="F36" s="181">
        <f ca="1">'8.1. Emprunts'!F33</f>
        <v>0</v>
      </c>
      <c r="G36" s="181">
        <f ca="1">'8.1. Emprunts'!G33</f>
        <v>0</v>
      </c>
      <c r="H36" s="181">
        <f ca="1">'8.1. Emprunts'!H33</f>
        <v>0</v>
      </c>
      <c r="I36" s="181">
        <f ca="1">'8.1. Emprunts'!I33</f>
        <v>0</v>
      </c>
      <c r="J36" s="181">
        <f ca="1">'8.1. Emprunts'!J33</f>
        <v>0</v>
      </c>
      <c r="K36" s="181">
        <f ca="1">'8.1. Emprunts'!K33</f>
        <v>0</v>
      </c>
      <c r="L36" s="181">
        <f ca="1">'8.1. Emprunts'!L33</f>
        <v>0</v>
      </c>
      <c r="M36" s="181">
        <f ca="1">'8.1. Emprunts'!M33</f>
        <v>0</v>
      </c>
      <c r="N36" s="181">
        <f ca="1">'8.1. Emprunts'!N33</f>
        <v>0</v>
      </c>
      <c r="O36" s="181">
        <f ca="1">'8.1. Emprunts'!O33</f>
        <v>0</v>
      </c>
      <c r="P36" s="190">
        <f ca="1">O36</f>
        <v>0</v>
      </c>
      <c r="Q36" s="181">
        <f ca="1">'8.1. Emprunts'!Q33</f>
        <v>0</v>
      </c>
      <c r="R36" s="181">
        <f ca="1">'8.1. Emprunts'!R33</f>
        <v>0</v>
      </c>
      <c r="S36" s="181">
        <f ca="1">'8.1. Emprunts'!S33</f>
        <v>0</v>
      </c>
      <c r="T36" s="181">
        <f ca="1">'8.1. Emprunts'!T33</f>
        <v>0</v>
      </c>
      <c r="U36" s="181">
        <f ca="1">'8.1. Emprunts'!U33</f>
        <v>0</v>
      </c>
      <c r="V36" s="181">
        <f ca="1">'8.1. Emprunts'!V33</f>
        <v>0</v>
      </c>
      <c r="W36" s="181">
        <f ca="1">'8.1. Emprunts'!W33</f>
        <v>0</v>
      </c>
      <c r="X36" s="181">
        <f ca="1">'8.1. Emprunts'!X33</f>
        <v>0</v>
      </c>
      <c r="Y36" s="181">
        <f ca="1">'8.1. Emprunts'!Y33</f>
        <v>0</v>
      </c>
      <c r="Z36" s="181">
        <f ca="1">'8.1. Emprunts'!Z33</f>
        <v>0</v>
      </c>
      <c r="AA36" s="181">
        <f ca="1">'8.1. Emprunts'!AA33</f>
        <v>0</v>
      </c>
      <c r="AB36" s="181">
        <f ca="1">'8.1. Emprunts'!AB33</f>
        <v>0</v>
      </c>
      <c r="AC36" s="190">
        <f ca="1">AB36</f>
        <v>0</v>
      </c>
      <c r="AD36" s="181">
        <f ca="1">'8.1. Emprunts'!AD33</f>
        <v>0</v>
      </c>
      <c r="AE36" s="181">
        <f ca="1">'8.1. Emprunts'!AE33</f>
        <v>0</v>
      </c>
      <c r="AF36" s="181">
        <f ca="1">'8.1. Emprunts'!AF33</f>
        <v>0</v>
      </c>
      <c r="AG36" s="181">
        <f ca="1">'8.1. Emprunts'!AG33</f>
        <v>0</v>
      </c>
      <c r="AH36" s="181">
        <f ca="1">'8.1. Emprunts'!AH33</f>
        <v>0</v>
      </c>
      <c r="AI36" s="181">
        <f ca="1">'8.1. Emprunts'!AI33</f>
        <v>0</v>
      </c>
      <c r="AJ36" s="181">
        <f ca="1">'8.1. Emprunts'!AJ33</f>
        <v>0</v>
      </c>
      <c r="AK36" s="181">
        <f ca="1">'8.1. Emprunts'!AK33</f>
        <v>0</v>
      </c>
      <c r="AL36" s="181">
        <f ca="1">'8.1. Emprunts'!AL33</f>
        <v>0</v>
      </c>
      <c r="AM36" s="181">
        <f ca="1">'8.1. Emprunts'!AM33</f>
        <v>0</v>
      </c>
      <c r="AN36" s="181">
        <f ca="1">'8.1. Emprunts'!AN33</f>
        <v>0</v>
      </c>
      <c r="AO36" s="181">
        <f ca="1">'8.1. Emprunts'!AO33</f>
        <v>0</v>
      </c>
      <c r="AP36" s="190">
        <f ca="1">AO36</f>
        <v>0</v>
      </c>
      <c r="AQ36" s="181">
        <f ca="1">'8.1. Emprunts'!AQ33</f>
        <v>0</v>
      </c>
      <c r="AR36" s="181">
        <f ca="1">'8.1. Emprunts'!AR33</f>
        <v>0</v>
      </c>
      <c r="AS36" s="181">
        <f ca="1">'8.1. Emprunts'!AS33</f>
        <v>0</v>
      </c>
      <c r="AT36" s="181">
        <f ca="1">'8.1. Emprunts'!AT33</f>
        <v>0</v>
      </c>
      <c r="AU36" s="181">
        <f ca="1">'8.1. Emprunts'!AU33</f>
        <v>0</v>
      </c>
      <c r="AV36" s="181">
        <f ca="1">'8.1. Emprunts'!AV33</f>
        <v>0</v>
      </c>
      <c r="AW36" s="181">
        <f ca="1">'8.1. Emprunts'!AW33</f>
        <v>0</v>
      </c>
      <c r="AX36" s="181">
        <f ca="1">'8.1. Emprunts'!AX33</f>
        <v>0</v>
      </c>
      <c r="AY36" s="181">
        <f ca="1">'8.1. Emprunts'!AY33</f>
        <v>0</v>
      </c>
      <c r="AZ36" s="181">
        <f ca="1">'8.1. Emprunts'!AZ33</f>
        <v>0</v>
      </c>
      <c r="BA36" s="181">
        <f ca="1">'8.1. Emprunts'!BA33</f>
        <v>0</v>
      </c>
      <c r="BB36" s="181">
        <f ca="1">'8.1. Emprunts'!BB33</f>
        <v>0</v>
      </c>
      <c r="BC36" s="190">
        <f ca="1">BB36</f>
        <v>0</v>
      </c>
      <c r="BD36" s="181">
        <f ca="1">'8.1. Emprunts'!BD33</f>
        <v>0</v>
      </c>
      <c r="BE36" s="181">
        <f ca="1">'8.1. Emprunts'!BE33</f>
        <v>0</v>
      </c>
      <c r="BF36" s="181">
        <f ca="1">'8.1. Emprunts'!BF33</f>
        <v>0</v>
      </c>
      <c r="BG36" s="181">
        <f ca="1">'8.1. Emprunts'!BG33</f>
        <v>0</v>
      </c>
      <c r="BH36" s="181">
        <f ca="1">'8.1. Emprunts'!BH33</f>
        <v>0</v>
      </c>
      <c r="BI36" s="181">
        <f ca="1">'8.1. Emprunts'!BI33</f>
        <v>0</v>
      </c>
      <c r="BJ36" s="181">
        <f ca="1">'8.1. Emprunts'!BJ33</f>
        <v>0</v>
      </c>
      <c r="BK36" s="181">
        <f ca="1">'8.1. Emprunts'!BK33</f>
        <v>0</v>
      </c>
      <c r="BL36" s="181">
        <f ca="1">'8.1. Emprunts'!BL33</f>
        <v>0</v>
      </c>
      <c r="BM36" s="181">
        <f ca="1">'8.1. Emprunts'!BM33</f>
        <v>0</v>
      </c>
      <c r="BN36" s="181">
        <f ca="1">'8.1. Emprunts'!BN33</f>
        <v>0</v>
      </c>
      <c r="BO36" s="181">
        <f ca="1">'8.1. Emprunts'!BO33</f>
        <v>0</v>
      </c>
      <c r="BP36" s="190">
        <f ca="1">BO36</f>
        <v>0</v>
      </c>
      <c r="BQ36" s="181">
        <f ca="1">'8.1. Emprunts'!BQ33</f>
        <v>0</v>
      </c>
      <c r="BR36" s="181">
        <f ca="1">'8.1. Emprunts'!BR33</f>
        <v>0</v>
      </c>
      <c r="BS36" s="181">
        <f ca="1">'8.1. Emprunts'!BS33</f>
        <v>0</v>
      </c>
      <c r="BT36" s="181">
        <f ca="1">'8.1. Emprunts'!BT33</f>
        <v>0</v>
      </c>
      <c r="BU36" s="181">
        <f ca="1">'8.1. Emprunts'!BU33</f>
        <v>0</v>
      </c>
      <c r="BV36" s="181">
        <f ca="1">'8.1. Emprunts'!BV33</f>
        <v>0</v>
      </c>
      <c r="BW36" s="181">
        <f ca="1">'8.1. Emprunts'!BW33</f>
        <v>0</v>
      </c>
      <c r="BX36" s="181">
        <f ca="1">'8.1. Emprunts'!BX33</f>
        <v>0</v>
      </c>
      <c r="BY36" s="181">
        <f ca="1">'8.1. Emprunts'!BY33</f>
        <v>0</v>
      </c>
      <c r="BZ36" s="181">
        <f ca="1">'8.1. Emprunts'!BZ33</f>
        <v>0</v>
      </c>
      <c r="CA36" s="181">
        <f ca="1">'8.1. Emprunts'!CA33</f>
        <v>0</v>
      </c>
      <c r="CB36" s="181">
        <f ca="1">'8.1. Emprunts'!CB33</f>
        <v>0</v>
      </c>
      <c r="CC36" s="190">
        <f ca="1">CB36</f>
        <v>0</v>
      </c>
      <c r="CE36" s="181" t="str">
        <f t="shared" si="11"/>
        <v/>
      </c>
      <c r="CF36" s="181" t="str">
        <f t="shared" si="12"/>
        <v/>
      </c>
      <c r="CG36" s="181" t="str">
        <f t="shared" si="13"/>
        <v/>
      </c>
      <c r="CH36" s="181" t="str">
        <f t="shared" si="14"/>
        <v/>
      </c>
      <c r="CI36" s="181" t="str">
        <f t="shared" si="15"/>
        <v/>
      </c>
      <c r="CJ36" s="181" t="str">
        <f t="shared" si="16"/>
        <v/>
      </c>
      <c r="CK36" s="181" t="str">
        <f t="shared" si="17"/>
        <v/>
      </c>
      <c r="CL36" s="181" t="str">
        <f t="shared" si="18"/>
        <v/>
      </c>
      <c r="CM36" s="181" t="str">
        <f t="shared" si="19"/>
        <v/>
      </c>
      <c r="CN36" s="181" t="str">
        <f t="shared" si="20"/>
        <v/>
      </c>
      <c r="CO36" s="181" t="str">
        <f t="shared" si="21"/>
        <v/>
      </c>
      <c r="CP36" s="181" t="str">
        <f t="shared" si="22"/>
        <v/>
      </c>
      <c r="CQ36" s="181">
        <f t="shared" ca="1" si="23"/>
        <v>0</v>
      </c>
      <c r="CR36" s="181">
        <f t="shared" ca="1" si="24"/>
        <v>0</v>
      </c>
      <c r="CS36" s="181">
        <f t="shared" ca="1" si="25"/>
        <v>0</v>
      </c>
      <c r="CT36" s="181">
        <f t="shared" ca="1" si="26"/>
        <v>0</v>
      </c>
      <c r="CU36" s="181">
        <f t="shared" ca="1" si="27"/>
        <v>0</v>
      </c>
      <c r="CV36" s="181">
        <f t="shared" ca="1" si="28"/>
        <v>0</v>
      </c>
      <c r="CW36" s="181">
        <f t="shared" ca="1" si="29"/>
        <v>0</v>
      </c>
      <c r="CX36" s="181">
        <f t="shared" ca="1" si="30"/>
        <v>0</v>
      </c>
      <c r="CY36" s="181">
        <f t="shared" ca="1" si="31"/>
        <v>0</v>
      </c>
      <c r="CZ36" s="181">
        <f t="shared" ca="1" si="32"/>
        <v>0</v>
      </c>
      <c r="DA36" s="181">
        <f t="shared" ca="1" si="33"/>
        <v>0</v>
      </c>
      <c r="DB36" s="181">
        <f t="shared" ca="1" si="34"/>
        <v>0</v>
      </c>
      <c r="DC36" s="190" t="str">
        <f>CP36</f>
        <v/>
      </c>
      <c r="DD36" s="190">
        <f ca="1">DB36</f>
        <v>0</v>
      </c>
      <c r="DE36" s="190">
        <f ca="1">DB36</f>
        <v>0</v>
      </c>
      <c r="DF36" s="181">
        <f t="shared" ca="1" si="87"/>
        <v>0</v>
      </c>
      <c r="DG36" s="181">
        <f t="shared" ca="1" si="87"/>
        <v>0</v>
      </c>
      <c r="DH36" s="181">
        <f t="shared" ca="1" si="87"/>
        <v>0</v>
      </c>
      <c r="DI36" s="181">
        <f t="shared" ca="1" si="87"/>
        <v>0</v>
      </c>
      <c r="DJ36" s="181">
        <f t="shared" ca="1" si="87"/>
        <v>0</v>
      </c>
      <c r="DK36" s="181">
        <f t="shared" ca="1" si="87"/>
        <v>0</v>
      </c>
      <c r="DL36" s="181">
        <f t="shared" ca="1" si="87"/>
        <v>0</v>
      </c>
      <c r="DM36" s="181">
        <f t="shared" ca="1" si="87"/>
        <v>0</v>
      </c>
      <c r="DN36" s="181">
        <f t="shared" ca="1" si="87"/>
        <v>0</v>
      </c>
      <c r="DO36" s="181">
        <f t="shared" ca="1" si="87"/>
        <v>0</v>
      </c>
      <c r="DP36" s="181">
        <f t="shared" ca="1" si="87"/>
        <v>0</v>
      </c>
      <c r="DQ36" s="181">
        <f t="shared" ca="1" si="87"/>
        <v>0</v>
      </c>
      <c r="DR36" s="190">
        <f ca="1">DQ36</f>
        <v>0</v>
      </c>
      <c r="DS36" s="181">
        <f t="shared" ca="1" si="88"/>
        <v>0</v>
      </c>
      <c r="DT36" s="181">
        <f t="shared" ca="1" si="88"/>
        <v>0</v>
      </c>
      <c r="DU36" s="181">
        <f t="shared" ca="1" si="88"/>
        <v>0</v>
      </c>
      <c r="DV36" s="181">
        <f t="shared" ca="1" si="88"/>
        <v>0</v>
      </c>
      <c r="DW36" s="181">
        <f t="shared" ca="1" si="88"/>
        <v>0</v>
      </c>
      <c r="DX36" s="181">
        <f t="shared" ca="1" si="88"/>
        <v>0</v>
      </c>
      <c r="DY36" s="181">
        <f t="shared" ca="1" si="88"/>
        <v>0</v>
      </c>
      <c r="DZ36" s="181">
        <f t="shared" ca="1" si="88"/>
        <v>0</v>
      </c>
      <c r="EA36" s="181">
        <f t="shared" ca="1" si="88"/>
        <v>0</v>
      </c>
      <c r="EB36" s="181">
        <f t="shared" ca="1" si="88"/>
        <v>0</v>
      </c>
      <c r="EC36" s="181">
        <f t="shared" ca="1" si="88"/>
        <v>0</v>
      </c>
      <c r="ED36" s="181">
        <f t="shared" ca="1" si="88"/>
        <v>0</v>
      </c>
      <c r="EE36" s="190">
        <f ca="1">ED36</f>
        <v>0</v>
      </c>
      <c r="EF36" s="181">
        <f t="shared" ca="1" si="89"/>
        <v>0</v>
      </c>
      <c r="EG36" s="181">
        <f t="shared" ca="1" si="89"/>
        <v>0</v>
      </c>
      <c r="EH36" s="181">
        <f t="shared" ca="1" si="89"/>
        <v>0</v>
      </c>
      <c r="EI36" s="181">
        <f t="shared" ca="1" si="89"/>
        <v>0</v>
      </c>
      <c r="EJ36" s="181">
        <f t="shared" ca="1" si="89"/>
        <v>0</v>
      </c>
      <c r="EK36" s="181">
        <f t="shared" ca="1" si="89"/>
        <v>0</v>
      </c>
      <c r="EL36" s="181">
        <f t="shared" ca="1" si="89"/>
        <v>0</v>
      </c>
      <c r="EM36" s="181">
        <f t="shared" ca="1" si="89"/>
        <v>0</v>
      </c>
      <c r="EN36" s="181">
        <f t="shared" ca="1" si="89"/>
        <v>0</v>
      </c>
      <c r="EO36" s="181">
        <f t="shared" ca="1" si="89"/>
        <v>0</v>
      </c>
      <c r="EP36" s="181">
        <f t="shared" ca="1" si="89"/>
        <v>0</v>
      </c>
      <c r="EQ36" s="181">
        <f t="shared" ca="1" si="89"/>
        <v>0</v>
      </c>
      <c r="ER36" s="190">
        <f ca="1">EQ36</f>
        <v>0</v>
      </c>
      <c r="ES36" s="181">
        <f t="shared" ca="1" si="90"/>
        <v>0</v>
      </c>
      <c r="ET36" s="181">
        <f t="shared" ca="1" si="90"/>
        <v>0</v>
      </c>
      <c r="EU36" s="181">
        <f t="shared" ca="1" si="90"/>
        <v>0</v>
      </c>
      <c r="EV36" s="181">
        <f t="shared" ca="1" si="90"/>
        <v>0</v>
      </c>
      <c r="EW36" s="181">
        <f t="shared" ca="1" si="90"/>
        <v>0</v>
      </c>
      <c r="EX36" s="181">
        <f t="shared" ca="1" si="90"/>
        <v>0</v>
      </c>
      <c r="EY36" s="181">
        <f t="shared" ca="1" si="90"/>
        <v>0</v>
      </c>
      <c r="EZ36" s="181">
        <f t="shared" ca="1" si="90"/>
        <v>0</v>
      </c>
      <c r="FA36" s="181">
        <f t="shared" ca="1" si="90"/>
        <v>0</v>
      </c>
      <c r="FB36" s="181">
        <f t="shared" ca="1" si="90"/>
        <v>0</v>
      </c>
      <c r="FC36" s="181">
        <f t="shared" ca="1" si="90"/>
        <v>0</v>
      </c>
      <c r="FD36" s="181">
        <f t="shared" ca="1" si="90"/>
        <v>0</v>
      </c>
      <c r="FE36" s="570">
        <f ca="1">IF(FD36="",INDEX(ES36:FD36,1,MATCH('Données de base'!$O$17,ES$7:FD$7,0)),FD36)</f>
        <v>0</v>
      </c>
    </row>
    <row r="37" spans="2:161" ht="15" customHeight="1" x14ac:dyDescent="0.2">
      <c r="C37" s="195" t="str">
        <f>'8.1. Emprunts'!B14</f>
        <v xml:space="preserve">Emprunt 3 - </v>
      </c>
      <c r="D37" s="181">
        <f>'8.1. Emprunts'!D34</f>
        <v>0</v>
      </c>
      <c r="E37" s="181">
        <f ca="1">'8.1. Emprunts'!E34</f>
        <v>0</v>
      </c>
      <c r="F37" s="181">
        <f ca="1">'8.1. Emprunts'!F34</f>
        <v>0</v>
      </c>
      <c r="G37" s="181">
        <f ca="1">'8.1. Emprunts'!G34</f>
        <v>0</v>
      </c>
      <c r="H37" s="181">
        <f ca="1">'8.1. Emprunts'!H34</f>
        <v>0</v>
      </c>
      <c r="I37" s="181">
        <f ca="1">'8.1. Emprunts'!I34</f>
        <v>0</v>
      </c>
      <c r="J37" s="181">
        <f ca="1">'8.1. Emprunts'!J34</f>
        <v>0</v>
      </c>
      <c r="K37" s="181">
        <f ca="1">'8.1. Emprunts'!K34</f>
        <v>0</v>
      </c>
      <c r="L37" s="181">
        <f ca="1">'8.1. Emprunts'!L34</f>
        <v>0</v>
      </c>
      <c r="M37" s="181">
        <f ca="1">'8.1. Emprunts'!M34</f>
        <v>0</v>
      </c>
      <c r="N37" s="181">
        <f ca="1">'8.1. Emprunts'!N34</f>
        <v>0</v>
      </c>
      <c r="O37" s="181">
        <f ca="1">'8.1. Emprunts'!O34</f>
        <v>0</v>
      </c>
      <c r="P37" s="190">
        <f ca="1">O37</f>
        <v>0</v>
      </c>
      <c r="Q37" s="181">
        <f ca="1">'8.1. Emprunts'!Q34</f>
        <v>0</v>
      </c>
      <c r="R37" s="181">
        <f ca="1">'8.1. Emprunts'!R34</f>
        <v>0</v>
      </c>
      <c r="S37" s="181">
        <f ca="1">'8.1. Emprunts'!S34</f>
        <v>0</v>
      </c>
      <c r="T37" s="181">
        <f ca="1">'8.1. Emprunts'!T34</f>
        <v>0</v>
      </c>
      <c r="U37" s="181">
        <f ca="1">'8.1. Emprunts'!U34</f>
        <v>0</v>
      </c>
      <c r="V37" s="181">
        <f ca="1">'8.1. Emprunts'!V34</f>
        <v>0</v>
      </c>
      <c r="W37" s="181">
        <f ca="1">'8.1. Emprunts'!W34</f>
        <v>0</v>
      </c>
      <c r="X37" s="181">
        <f ca="1">'8.1. Emprunts'!X34</f>
        <v>0</v>
      </c>
      <c r="Y37" s="181">
        <f ca="1">'8.1. Emprunts'!Y34</f>
        <v>0</v>
      </c>
      <c r="Z37" s="181">
        <f ca="1">'8.1. Emprunts'!Z34</f>
        <v>0</v>
      </c>
      <c r="AA37" s="181">
        <f ca="1">'8.1. Emprunts'!AA34</f>
        <v>0</v>
      </c>
      <c r="AB37" s="181">
        <f ca="1">'8.1. Emprunts'!AB34</f>
        <v>0</v>
      </c>
      <c r="AC37" s="190">
        <f ca="1">AB37</f>
        <v>0</v>
      </c>
      <c r="AD37" s="181">
        <f ca="1">'8.1. Emprunts'!AD34</f>
        <v>0</v>
      </c>
      <c r="AE37" s="181">
        <f ca="1">'8.1. Emprunts'!AE34</f>
        <v>0</v>
      </c>
      <c r="AF37" s="181">
        <f ca="1">'8.1. Emprunts'!AF34</f>
        <v>0</v>
      </c>
      <c r="AG37" s="181">
        <f ca="1">'8.1. Emprunts'!AG34</f>
        <v>0</v>
      </c>
      <c r="AH37" s="181">
        <f ca="1">'8.1. Emprunts'!AH34</f>
        <v>0</v>
      </c>
      <c r="AI37" s="181">
        <f ca="1">'8.1. Emprunts'!AI34</f>
        <v>0</v>
      </c>
      <c r="AJ37" s="181">
        <f ca="1">'8.1. Emprunts'!AJ34</f>
        <v>0</v>
      </c>
      <c r="AK37" s="181">
        <f ca="1">'8.1. Emprunts'!AK34</f>
        <v>0</v>
      </c>
      <c r="AL37" s="181">
        <f ca="1">'8.1. Emprunts'!AL34</f>
        <v>0</v>
      </c>
      <c r="AM37" s="181">
        <f ca="1">'8.1. Emprunts'!AM34</f>
        <v>0</v>
      </c>
      <c r="AN37" s="181">
        <f ca="1">'8.1. Emprunts'!AN34</f>
        <v>0</v>
      </c>
      <c r="AO37" s="181">
        <f ca="1">'8.1. Emprunts'!AO34</f>
        <v>0</v>
      </c>
      <c r="AP37" s="190">
        <f ca="1">AO37</f>
        <v>0</v>
      </c>
      <c r="AQ37" s="181">
        <f ca="1">'8.1. Emprunts'!AQ34</f>
        <v>0</v>
      </c>
      <c r="AR37" s="181">
        <f ca="1">'8.1. Emprunts'!AR34</f>
        <v>0</v>
      </c>
      <c r="AS37" s="181">
        <f ca="1">'8.1. Emprunts'!AS34</f>
        <v>0</v>
      </c>
      <c r="AT37" s="181">
        <f ca="1">'8.1. Emprunts'!AT34</f>
        <v>0</v>
      </c>
      <c r="AU37" s="181">
        <f ca="1">'8.1. Emprunts'!AU34</f>
        <v>0</v>
      </c>
      <c r="AV37" s="181">
        <f ca="1">'8.1. Emprunts'!AV34</f>
        <v>0</v>
      </c>
      <c r="AW37" s="181">
        <f ca="1">'8.1. Emprunts'!AW34</f>
        <v>0</v>
      </c>
      <c r="AX37" s="181">
        <f ca="1">'8.1. Emprunts'!AX34</f>
        <v>0</v>
      </c>
      <c r="AY37" s="181">
        <f ca="1">'8.1. Emprunts'!AY34</f>
        <v>0</v>
      </c>
      <c r="AZ37" s="181">
        <f ca="1">'8.1. Emprunts'!AZ34</f>
        <v>0</v>
      </c>
      <c r="BA37" s="181">
        <f ca="1">'8.1. Emprunts'!BA34</f>
        <v>0</v>
      </c>
      <c r="BB37" s="181">
        <f ca="1">'8.1. Emprunts'!BB34</f>
        <v>0</v>
      </c>
      <c r="BC37" s="190">
        <f ca="1">BB37</f>
        <v>0</v>
      </c>
      <c r="BD37" s="181">
        <f ca="1">'8.1. Emprunts'!BD34</f>
        <v>0</v>
      </c>
      <c r="BE37" s="181">
        <f ca="1">'8.1. Emprunts'!BE34</f>
        <v>0</v>
      </c>
      <c r="BF37" s="181">
        <f ca="1">'8.1. Emprunts'!BF34</f>
        <v>0</v>
      </c>
      <c r="BG37" s="181">
        <f ca="1">'8.1. Emprunts'!BG34</f>
        <v>0</v>
      </c>
      <c r="BH37" s="181">
        <f ca="1">'8.1. Emprunts'!BH34</f>
        <v>0</v>
      </c>
      <c r="BI37" s="181">
        <f ca="1">'8.1. Emprunts'!BI34</f>
        <v>0</v>
      </c>
      <c r="BJ37" s="181">
        <f ca="1">'8.1. Emprunts'!BJ34</f>
        <v>0</v>
      </c>
      <c r="BK37" s="181">
        <f ca="1">'8.1. Emprunts'!BK34</f>
        <v>0</v>
      </c>
      <c r="BL37" s="181">
        <f ca="1">'8.1. Emprunts'!BL34</f>
        <v>0</v>
      </c>
      <c r="BM37" s="181">
        <f ca="1">'8.1. Emprunts'!BM34</f>
        <v>0</v>
      </c>
      <c r="BN37" s="181">
        <f ca="1">'8.1. Emprunts'!BN34</f>
        <v>0</v>
      </c>
      <c r="BO37" s="181">
        <f ca="1">'8.1. Emprunts'!BO34</f>
        <v>0</v>
      </c>
      <c r="BP37" s="190">
        <f ca="1">BO37</f>
        <v>0</v>
      </c>
      <c r="BQ37" s="181">
        <f ca="1">'8.1. Emprunts'!BQ34</f>
        <v>0</v>
      </c>
      <c r="BR37" s="181">
        <f ca="1">'8.1. Emprunts'!BR34</f>
        <v>0</v>
      </c>
      <c r="BS37" s="181">
        <f ca="1">'8.1. Emprunts'!BS34</f>
        <v>0</v>
      </c>
      <c r="BT37" s="181">
        <f ca="1">'8.1. Emprunts'!BT34</f>
        <v>0</v>
      </c>
      <c r="BU37" s="181">
        <f ca="1">'8.1. Emprunts'!BU34</f>
        <v>0</v>
      </c>
      <c r="BV37" s="181">
        <f ca="1">'8.1. Emprunts'!BV34</f>
        <v>0</v>
      </c>
      <c r="BW37" s="181">
        <f ca="1">'8.1. Emprunts'!BW34</f>
        <v>0</v>
      </c>
      <c r="BX37" s="181">
        <f ca="1">'8.1. Emprunts'!BX34</f>
        <v>0</v>
      </c>
      <c r="BY37" s="181">
        <f ca="1">'8.1. Emprunts'!BY34</f>
        <v>0</v>
      </c>
      <c r="BZ37" s="181">
        <f ca="1">'8.1. Emprunts'!BZ34</f>
        <v>0</v>
      </c>
      <c r="CA37" s="181">
        <f ca="1">'8.1. Emprunts'!CA34</f>
        <v>0</v>
      </c>
      <c r="CB37" s="181">
        <f ca="1">'8.1. Emprunts'!CB34</f>
        <v>0</v>
      </c>
      <c r="CC37" s="190">
        <f ca="1">CB37</f>
        <v>0</v>
      </c>
      <c r="CE37" s="181" t="str">
        <f t="shared" si="11"/>
        <v/>
      </c>
      <c r="CF37" s="181" t="str">
        <f t="shared" si="12"/>
        <v/>
      </c>
      <c r="CG37" s="181" t="str">
        <f t="shared" si="13"/>
        <v/>
      </c>
      <c r="CH37" s="181" t="str">
        <f t="shared" si="14"/>
        <v/>
      </c>
      <c r="CI37" s="181" t="str">
        <f t="shared" si="15"/>
        <v/>
      </c>
      <c r="CJ37" s="181" t="str">
        <f t="shared" si="16"/>
        <v/>
      </c>
      <c r="CK37" s="181" t="str">
        <f t="shared" si="17"/>
        <v/>
      </c>
      <c r="CL37" s="181" t="str">
        <f t="shared" si="18"/>
        <v/>
      </c>
      <c r="CM37" s="181" t="str">
        <f t="shared" si="19"/>
        <v/>
      </c>
      <c r="CN37" s="181" t="str">
        <f t="shared" si="20"/>
        <v/>
      </c>
      <c r="CO37" s="181" t="str">
        <f t="shared" si="21"/>
        <v/>
      </c>
      <c r="CP37" s="181" t="str">
        <f t="shared" si="22"/>
        <v/>
      </c>
      <c r="CQ37" s="181">
        <f t="shared" ca="1" si="23"/>
        <v>0</v>
      </c>
      <c r="CR37" s="181">
        <f t="shared" ca="1" si="24"/>
        <v>0</v>
      </c>
      <c r="CS37" s="181">
        <f t="shared" ca="1" si="25"/>
        <v>0</v>
      </c>
      <c r="CT37" s="181">
        <f t="shared" ca="1" si="26"/>
        <v>0</v>
      </c>
      <c r="CU37" s="181">
        <f t="shared" ca="1" si="27"/>
        <v>0</v>
      </c>
      <c r="CV37" s="181">
        <f t="shared" ca="1" si="28"/>
        <v>0</v>
      </c>
      <c r="CW37" s="181">
        <f t="shared" ca="1" si="29"/>
        <v>0</v>
      </c>
      <c r="CX37" s="181">
        <f t="shared" ca="1" si="30"/>
        <v>0</v>
      </c>
      <c r="CY37" s="181">
        <f t="shared" ca="1" si="31"/>
        <v>0</v>
      </c>
      <c r="CZ37" s="181">
        <f t="shared" ca="1" si="32"/>
        <v>0</v>
      </c>
      <c r="DA37" s="181">
        <f t="shared" ca="1" si="33"/>
        <v>0</v>
      </c>
      <c r="DB37" s="181">
        <f t="shared" ca="1" si="34"/>
        <v>0</v>
      </c>
      <c r="DC37" s="190" t="str">
        <f>CP37</f>
        <v/>
      </c>
      <c r="DD37" s="190">
        <f ca="1">DB37</f>
        <v>0</v>
      </c>
      <c r="DE37" s="190">
        <f ca="1">DB37</f>
        <v>0</v>
      </c>
      <c r="DF37" s="181">
        <f t="shared" ca="1" si="87"/>
        <v>0</v>
      </c>
      <c r="DG37" s="181">
        <f t="shared" ca="1" si="87"/>
        <v>0</v>
      </c>
      <c r="DH37" s="181">
        <f t="shared" ca="1" si="87"/>
        <v>0</v>
      </c>
      <c r="DI37" s="181">
        <f t="shared" ca="1" si="87"/>
        <v>0</v>
      </c>
      <c r="DJ37" s="181">
        <f t="shared" ca="1" si="87"/>
        <v>0</v>
      </c>
      <c r="DK37" s="181">
        <f t="shared" ca="1" si="87"/>
        <v>0</v>
      </c>
      <c r="DL37" s="181">
        <f t="shared" ca="1" si="87"/>
        <v>0</v>
      </c>
      <c r="DM37" s="181">
        <f t="shared" ca="1" si="87"/>
        <v>0</v>
      </c>
      <c r="DN37" s="181">
        <f t="shared" ca="1" si="87"/>
        <v>0</v>
      </c>
      <c r="DO37" s="181">
        <f t="shared" ca="1" si="87"/>
        <v>0</v>
      </c>
      <c r="DP37" s="181">
        <f t="shared" ca="1" si="87"/>
        <v>0</v>
      </c>
      <c r="DQ37" s="181">
        <f t="shared" ca="1" si="87"/>
        <v>0</v>
      </c>
      <c r="DR37" s="190">
        <f ca="1">DQ37</f>
        <v>0</v>
      </c>
      <c r="DS37" s="181">
        <f t="shared" ca="1" si="88"/>
        <v>0</v>
      </c>
      <c r="DT37" s="181">
        <f t="shared" ca="1" si="88"/>
        <v>0</v>
      </c>
      <c r="DU37" s="181">
        <f t="shared" ca="1" si="88"/>
        <v>0</v>
      </c>
      <c r="DV37" s="181">
        <f t="shared" ca="1" si="88"/>
        <v>0</v>
      </c>
      <c r="DW37" s="181">
        <f t="shared" ca="1" si="88"/>
        <v>0</v>
      </c>
      <c r="DX37" s="181">
        <f t="shared" ca="1" si="88"/>
        <v>0</v>
      </c>
      <c r="DY37" s="181">
        <f t="shared" ca="1" si="88"/>
        <v>0</v>
      </c>
      <c r="DZ37" s="181">
        <f t="shared" ca="1" si="88"/>
        <v>0</v>
      </c>
      <c r="EA37" s="181">
        <f t="shared" ca="1" si="88"/>
        <v>0</v>
      </c>
      <c r="EB37" s="181">
        <f t="shared" ca="1" si="88"/>
        <v>0</v>
      </c>
      <c r="EC37" s="181">
        <f t="shared" ca="1" si="88"/>
        <v>0</v>
      </c>
      <c r="ED37" s="181">
        <f t="shared" ca="1" si="88"/>
        <v>0</v>
      </c>
      <c r="EE37" s="190">
        <f ca="1">ED37</f>
        <v>0</v>
      </c>
      <c r="EF37" s="181">
        <f t="shared" ca="1" si="89"/>
        <v>0</v>
      </c>
      <c r="EG37" s="181">
        <f t="shared" ca="1" si="89"/>
        <v>0</v>
      </c>
      <c r="EH37" s="181">
        <f t="shared" ca="1" si="89"/>
        <v>0</v>
      </c>
      <c r="EI37" s="181">
        <f t="shared" ca="1" si="89"/>
        <v>0</v>
      </c>
      <c r="EJ37" s="181">
        <f t="shared" ca="1" si="89"/>
        <v>0</v>
      </c>
      <c r="EK37" s="181">
        <f t="shared" ca="1" si="89"/>
        <v>0</v>
      </c>
      <c r="EL37" s="181">
        <f t="shared" ca="1" si="89"/>
        <v>0</v>
      </c>
      <c r="EM37" s="181">
        <f t="shared" ca="1" si="89"/>
        <v>0</v>
      </c>
      <c r="EN37" s="181">
        <f t="shared" ca="1" si="89"/>
        <v>0</v>
      </c>
      <c r="EO37" s="181">
        <f t="shared" ca="1" si="89"/>
        <v>0</v>
      </c>
      <c r="EP37" s="181">
        <f t="shared" ca="1" si="89"/>
        <v>0</v>
      </c>
      <c r="EQ37" s="181">
        <f t="shared" ca="1" si="89"/>
        <v>0</v>
      </c>
      <c r="ER37" s="190">
        <f ca="1">EQ37</f>
        <v>0</v>
      </c>
      <c r="ES37" s="181">
        <f t="shared" ca="1" si="90"/>
        <v>0</v>
      </c>
      <c r="ET37" s="181">
        <f t="shared" ca="1" si="90"/>
        <v>0</v>
      </c>
      <c r="EU37" s="181">
        <f t="shared" ca="1" si="90"/>
        <v>0</v>
      </c>
      <c r="EV37" s="181">
        <f t="shared" ca="1" si="90"/>
        <v>0</v>
      </c>
      <c r="EW37" s="181">
        <f t="shared" ca="1" si="90"/>
        <v>0</v>
      </c>
      <c r="EX37" s="181">
        <f t="shared" ca="1" si="90"/>
        <v>0</v>
      </c>
      <c r="EY37" s="181">
        <f t="shared" ca="1" si="90"/>
        <v>0</v>
      </c>
      <c r="EZ37" s="181">
        <f t="shared" ca="1" si="90"/>
        <v>0</v>
      </c>
      <c r="FA37" s="181">
        <f t="shared" ca="1" si="90"/>
        <v>0</v>
      </c>
      <c r="FB37" s="181">
        <f t="shared" ca="1" si="90"/>
        <v>0</v>
      </c>
      <c r="FC37" s="181">
        <f t="shared" ca="1" si="90"/>
        <v>0</v>
      </c>
      <c r="FD37" s="181">
        <f t="shared" ca="1" si="90"/>
        <v>0</v>
      </c>
      <c r="FE37" s="570">
        <f ca="1">IF(FD37="",INDEX(ES37:FD37,1,MATCH('Données de base'!$O$17,ES$7:FD$7,0)),FD37)</f>
        <v>0</v>
      </c>
    </row>
    <row r="38" spans="2:161" ht="15" customHeight="1" x14ac:dyDescent="0.2">
      <c r="C38" s="13" t="s">
        <v>50</v>
      </c>
      <c r="D38" s="181">
        <f>'5. Cash Flow'!D49</f>
        <v>0</v>
      </c>
      <c r="E38" s="181">
        <f ca="1">'5. Cash Flow'!E49</f>
        <v>0</v>
      </c>
      <c r="F38" s="181">
        <f ca="1">'5. Cash Flow'!F49</f>
        <v>0</v>
      </c>
      <c r="G38" s="181">
        <f ca="1">'5. Cash Flow'!G49</f>
        <v>0</v>
      </c>
      <c r="H38" s="181">
        <f ca="1">'5. Cash Flow'!H49</f>
        <v>0</v>
      </c>
      <c r="I38" s="181">
        <f ca="1">'5. Cash Flow'!I49</f>
        <v>0</v>
      </c>
      <c r="J38" s="181">
        <f ca="1">'5. Cash Flow'!J49</f>
        <v>0</v>
      </c>
      <c r="K38" s="181">
        <f ca="1">'5. Cash Flow'!K49</f>
        <v>0</v>
      </c>
      <c r="L38" s="181">
        <f ca="1">'5. Cash Flow'!L49</f>
        <v>0</v>
      </c>
      <c r="M38" s="181">
        <f ca="1">'5. Cash Flow'!M49</f>
        <v>0</v>
      </c>
      <c r="N38" s="181">
        <f ca="1">'5. Cash Flow'!N49</f>
        <v>0</v>
      </c>
      <c r="O38" s="181">
        <f ca="1">'5. Cash Flow'!O49</f>
        <v>0</v>
      </c>
      <c r="P38" s="190">
        <f ca="1">O38</f>
        <v>0</v>
      </c>
      <c r="Q38" s="181">
        <f ca="1">'5. Cash Flow'!Q49</f>
        <v>0</v>
      </c>
      <c r="R38" s="181">
        <f ca="1">'5. Cash Flow'!R49</f>
        <v>0</v>
      </c>
      <c r="S38" s="181">
        <f ca="1">'5. Cash Flow'!S49</f>
        <v>0</v>
      </c>
      <c r="T38" s="181">
        <f ca="1">'5. Cash Flow'!T49</f>
        <v>0</v>
      </c>
      <c r="U38" s="181">
        <f ca="1">'5. Cash Flow'!U49</f>
        <v>0</v>
      </c>
      <c r="V38" s="181">
        <f ca="1">'5. Cash Flow'!V49</f>
        <v>0</v>
      </c>
      <c r="W38" s="181">
        <f ca="1">'5. Cash Flow'!W49</f>
        <v>0</v>
      </c>
      <c r="X38" s="181">
        <f ca="1">'5. Cash Flow'!X49</f>
        <v>0</v>
      </c>
      <c r="Y38" s="181">
        <f ca="1">'5. Cash Flow'!Y49</f>
        <v>0</v>
      </c>
      <c r="Z38" s="181">
        <f ca="1">'5. Cash Flow'!Z49</f>
        <v>0</v>
      </c>
      <c r="AA38" s="181">
        <f ca="1">'5. Cash Flow'!AA49</f>
        <v>0</v>
      </c>
      <c r="AB38" s="181">
        <f ca="1">'5. Cash Flow'!AB49</f>
        <v>0</v>
      </c>
      <c r="AC38" s="190">
        <f ca="1">AB38</f>
        <v>0</v>
      </c>
      <c r="AD38" s="181">
        <f ca="1">'5. Cash Flow'!AD49</f>
        <v>0</v>
      </c>
      <c r="AE38" s="181">
        <f ca="1">'5. Cash Flow'!AE49</f>
        <v>0</v>
      </c>
      <c r="AF38" s="181">
        <f ca="1">'5. Cash Flow'!AF49</f>
        <v>0</v>
      </c>
      <c r="AG38" s="181">
        <f ca="1">'5. Cash Flow'!AG49</f>
        <v>0</v>
      </c>
      <c r="AH38" s="181">
        <f ca="1">'5. Cash Flow'!AH49</f>
        <v>0</v>
      </c>
      <c r="AI38" s="181">
        <f ca="1">'5. Cash Flow'!AI49</f>
        <v>0</v>
      </c>
      <c r="AJ38" s="181">
        <f ca="1">'5. Cash Flow'!AJ49</f>
        <v>0</v>
      </c>
      <c r="AK38" s="181">
        <f ca="1">'5. Cash Flow'!AK49</f>
        <v>0</v>
      </c>
      <c r="AL38" s="181">
        <f ca="1">'5. Cash Flow'!AL49</f>
        <v>0</v>
      </c>
      <c r="AM38" s="181">
        <f ca="1">'5. Cash Flow'!AM49</f>
        <v>0</v>
      </c>
      <c r="AN38" s="181">
        <f ca="1">'5. Cash Flow'!AN49</f>
        <v>0</v>
      </c>
      <c r="AO38" s="181">
        <f ca="1">'5. Cash Flow'!AO49</f>
        <v>0</v>
      </c>
      <c r="AP38" s="190">
        <f ca="1">AO38</f>
        <v>0</v>
      </c>
      <c r="AQ38" s="181">
        <f ca="1">'5. Cash Flow'!AQ49</f>
        <v>0</v>
      </c>
      <c r="AR38" s="181">
        <f ca="1">'5. Cash Flow'!AR49</f>
        <v>0</v>
      </c>
      <c r="AS38" s="181">
        <f ca="1">'5. Cash Flow'!AS49</f>
        <v>0</v>
      </c>
      <c r="AT38" s="181">
        <f ca="1">'5. Cash Flow'!AT49</f>
        <v>0</v>
      </c>
      <c r="AU38" s="181">
        <f ca="1">'5. Cash Flow'!AU49</f>
        <v>0</v>
      </c>
      <c r="AV38" s="181">
        <f ca="1">'5. Cash Flow'!AV49</f>
        <v>0</v>
      </c>
      <c r="AW38" s="181">
        <f ca="1">'5. Cash Flow'!AW49</f>
        <v>0</v>
      </c>
      <c r="AX38" s="181">
        <f ca="1">'5. Cash Flow'!AX49</f>
        <v>0</v>
      </c>
      <c r="AY38" s="181">
        <f ca="1">'5. Cash Flow'!AY49</f>
        <v>0</v>
      </c>
      <c r="AZ38" s="181">
        <f ca="1">'5. Cash Flow'!AZ49</f>
        <v>0</v>
      </c>
      <c r="BA38" s="181">
        <f ca="1">'5. Cash Flow'!BA49</f>
        <v>0</v>
      </c>
      <c r="BB38" s="181">
        <f ca="1">'5. Cash Flow'!BB49</f>
        <v>0</v>
      </c>
      <c r="BC38" s="190">
        <f ca="1">BB38</f>
        <v>0</v>
      </c>
      <c r="BD38" s="181">
        <f ca="1">'5. Cash Flow'!BD49</f>
        <v>0</v>
      </c>
      <c r="BE38" s="181">
        <f ca="1">'5. Cash Flow'!BE49</f>
        <v>0</v>
      </c>
      <c r="BF38" s="181">
        <f ca="1">'5. Cash Flow'!BF49</f>
        <v>0</v>
      </c>
      <c r="BG38" s="181">
        <f ca="1">'5. Cash Flow'!BG49</f>
        <v>0</v>
      </c>
      <c r="BH38" s="181">
        <f ca="1">'5. Cash Flow'!BH49</f>
        <v>0</v>
      </c>
      <c r="BI38" s="181">
        <f ca="1">'5. Cash Flow'!BI49</f>
        <v>0</v>
      </c>
      <c r="BJ38" s="181">
        <f ca="1">'5. Cash Flow'!BJ49</f>
        <v>0</v>
      </c>
      <c r="BK38" s="181">
        <f ca="1">'5. Cash Flow'!BK49</f>
        <v>0</v>
      </c>
      <c r="BL38" s="181">
        <f ca="1">'5. Cash Flow'!BL49</f>
        <v>0</v>
      </c>
      <c r="BM38" s="181">
        <f ca="1">'5. Cash Flow'!BM49</f>
        <v>0</v>
      </c>
      <c r="BN38" s="181">
        <f ca="1">'5. Cash Flow'!BN49</f>
        <v>0</v>
      </c>
      <c r="BO38" s="181">
        <f ca="1">'5. Cash Flow'!BO49</f>
        <v>0</v>
      </c>
      <c r="BP38" s="190">
        <f ca="1">BO38</f>
        <v>0</v>
      </c>
      <c r="BQ38" s="181">
        <f ca="1">'5. Cash Flow'!BQ49</f>
        <v>0</v>
      </c>
      <c r="BR38" s="181">
        <f ca="1">'5. Cash Flow'!BR49</f>
        <v>0</v>
      </c>
      <c r="BS38" s="181">
        <f ca="1">'5. Cash Flow'!BS49</f>
        <v>0</v>
      </c>
      <c r="BT38" s="181">
        <f ca="1">'5. Cash Flow'!BT49</f>
        <v>0</v>
      </c>
      <c r="BU38" s="181">
        <f ca="1">'5. Cash Flow'!BU49</f>
        <v>0</v>
      </c>
      <c r="BV38" s="181">
        <f ca="1">'5. Cash Flow'!BV49</f>
        <v>0</v>
      </c>
      <c r="BW38" s="181">
        <f ca="1">'5. Cash Flow'!BW49</f>
        <v>0</v>
      </c>
      <c r="BX38" s="181">
        <f ca="1">'5. Cash Flow'!BX49</f>
        <v>0</v>
      </c>
      <c r="BY38" s="181">
        <f ca="1">'5. Cash Flow'!BY49</f>
        <v>0</v>
      </c>
      <c r="BZ38" s="181">
        <f ca="1">'5. Cash Flow'!BZ49</f>
        <v>0</v>
      </c>
      <c r="CA38" s="181">
        <f ca="1">'5. Cash Flow'!CA49</f>
        <v>0</v>
      </c>
      <c r="CB38" s="181">
        <f ca="1">'5. Cash Flow'!CB49</f>
        <v>0</v>
      </c>
      <c r="CC38" s="190">
        <f ca="1">CB38</f>
        <v>0</v>
      </c>
      <c r="CE38" s="181" t="str">
        <f t="shared" si="11"/>
        <v/>
      </c>
      <c r="CF38" s="181" t="str">
        <f t="shared" si="12"/>
        <v/>
      </c>
      <c r="CG38" s="181" t="str">
        <f t="shared" si="13"/>
        <v/>
      </c>
      <c r="CH38" s="181" t="str">
        <f t="shared" si="14"/>
        <v/>
      </c>
      <c r="CI38" s="181" t="str">
        <f t="shared" si="15"/>
        <v/>
      </c>
      <c r="CJ38" s="181" t="str">
        <f t="shared" si="16"/>
        <v/>
      </c>
      <c r="CK38" s="181" t="str">
        <f t="shared" si="17"/>
        <v/>
      </c>
      <c r="CL38" s="181" t="str">
        <f t="shared" si="18"/>
        <v/>
      </c>
      <c r="CM38" s="181" t="str">
        <f t="shared" si="19"/>
        <v/>
      </c>
      <c r="CN38" s="181" t="str">
        <f t="shared" si="20"/>
        <v/>
      </c>
      <c r="CO38" s="181" t="str">
        <f t="shared" si="21"/>
        <v/>
      </c>
      <c r="CP38" s="181" t="str">
        <f t="shared" si="22"/>
        <v/>
      </c>
      <c r="CQ38" s="181">
        <f t="shared" ca="1" si="23"/>
        <v>0</v>
      </c>
      <c r="CR38" s="181">
        <f t="shared" ca="1" si="24"/>
        <v>0</v>
      </c>
      <c r="CS38" s="181">
        <f t="shared" ca="1" si="25"/>
        <v>0</v>
      </c>
      <c r="CT38" s="181">
        <f t="shared" ca="1" si="26"/>
        <v>0</v>
      </c>
      <c r="CU38" s="181">
        <f t="shared" ca="1" si="27"/>
        <v>0</v>
      </c>
      <c r="CV38" s="181">
        <f t="shared" ca="1" si="28"/>
        <v>0</v>
      </c>
      <c r="CW38" s="181">
        <f t="shared" ca="1" si="29"/>
        <v>0</v>
      </c>
      <c r="CX38" s="181">
        <f t="shared" ca="1" si="30"/>
        <v>0</v>
      </c>
      <c r="CY38" s="181">
        <f t="shared" ca="1" si="31"/>
        <v>0</v>
      </c>
      <c r="CZ38" s="181">
        <f t="shared" ca="1" si="32"/>
        <v>0</v>
      </c>
      <c r="DA38" s="181">
        <f t="shared" ca="1" si="33"/>
        <v>0</v>
      </c>
      <c r="DB38" s="181">
        <f t="shared" ca="1" si="34"/>
        <v>0</v>
      </c>
      <c r="DC38" s="190" t="str">
        <f>CP38</f>
        <v/>
      </c>
      <c r="DD38" s="190">
        <f ca="1">DB38</f>
        <v>0</v>
      </c>
      <c r="DE38" s="190">
        <f ca="1">DB38</f>
        <v>0</v>
      </c>
      <c r="DF38" s="181">
        <f t="shared" ca="1" si="87"/>
        <v>0</v>
      </c>
      <c r="DG38" s="181">
        <f t="shared" ca="1" si="87"/>
        <v>0</v>
      </c>
      <c r="DH38" s="181">
        <f t="shared" ca="1" si="87"/>
        <v>0</v>
      </c>
      <c r="DI38" s="181">
        <f t="shared" ca="1" si="87"/>
        <v>0</v>
      </c>
      <c r="DJ38" s="181">
        <f t="shared" ca="1" si="87"/>
        <v>0</v>
      </c>
      <c r="DK38" s="181">
        <f t="shared" ca="1" si="87"/>
        <v>0</v>
      </c>
      <c r="DL38" s="181">
        <f t="shared" ca="1" si="87"/>
        <v>0</v>
      </c>
      <c r="DM38" s="181">
        <f t="shared" ca="1" si="87"/>
        <v>0</v>
      </c>
      <c r="DN38" s="181">
        <f t="shared" ca="1" si="87"/>
        <v>0</v>
      </c>
      <c r="DO38" s="181">
        <f t="shared" ca="1" si="87"/>
        <v>0</v>
      </c>
      <c r="DP38" s="181">
        <f t="shared" ca="1" si="87"/>
        <v>0</v>
      </c>
      <c r="DQ38" s="181">
        <f t="shared" ca="1" si="87"/>
        <v>0</v>
      </c>
      <c r="DR38" s="190">
        <f ca="1">DQ38</f>
        <v>0</v>
      </c>
      <c r="DS38" s="181">
        <f t="shared" ca="1" si="88"/>
        <v>0</v>
      </c>
      <c r="DT38" s="181">
        <f t="shared" ca="1" si="88"/>
        <v>0</v>
      </c>
      <c r="DU38" s="181">
        <f t="shared" ca="1" si="88"/>
        <v>0</v>
      </c>
      <c r="DV38" s="181">
        <f t="shared" ca="1" si="88"/>
        <v>0</v>
      </c>
      <c r="DW38" s="181">
        <f t="shared" ca="1" si="88"/>
        <v>0</v>
      </c>
      <c r="DX38" s="181">
        <f t="shared" ca="1" si="88"/>
        <v>0</v>
      </c>
      <c r="DY38" s="181">
        <f t="shared" ca="1" si="88"/>
        <v>0</v>
      </c>
      <c r="DZ38" s="181">
        <f t="shared" ca="1" si="88"/>
        <v>0</v>
      </c>
      <c r="EA38" s="181">
        <f t="shared" ca="1" si="88"/>
        <v>0</v>
      </c>
      <c r="EB38" s="181">
        <f t="shared" ca="1" si="88"/>
        <v>0</v>
      </c>
      <c r="EC38" s="181">
        <f t="shared" ca="1" si="88"/>
        <v>0</v>
      </c>
      <c r="ED38" s="181">
        <f t="shared" ca="1" si="88"/>
        <v>0</v>
      </c>
      <c r="EE38" s="190">
        <f ca="1">ED38</f>
        <v>0</v>
      </c>
      <c r="EF38" s="181">
        <f t="shared" ca="1" si="89"/>
        <v>0</v>
      </c>
      <c r="EG38" s="181">
        <f t="shared" ca="1" si="89"/>
        <v>0</v>
      </c>
      <c r="EH38" s="181">
        <f t="shared" ca="1" si="89"/>
        <v>0</v>
      </c>
      <c r="EI38" s="181">
        <f t="shared" ca="1" si="89"/>
        <v>0</v>
      </c>
      <c r="EJ38" s="181">
        <f t="shared" ca="1" si="89"/>
        <v>0</v>
      </c>
      <c r="EK38" s="181">
        <f t="shared" ca="1" si="89"/>
        <v>0</v>
      </c>
      <c r="EL38" s="181">
        <f t="shared" ca="1" si="89"/>
        <v>0</v>
      </c>
      <c r="EM38" s="181">
        <f t="shared" ca="1" si="89"/>
        <v>0</v>
      </c>
      <c r="EN38" s="181">
        <f t="shared" ca="1" si="89"/>
        <v>0</v>
      </c>
      <c r="EO38" s="181">
        <f t="shared" ca="1" si="89"/>
        <v>0</v>
      </c>
      <c r="EP38" s="181">
        <f t="shared" ca="1" si="89"/>
        <v>0</v>
      </c>
      <c r="EQ38" s="181">
        <f t="shared" ca="1" si="89"/>
        <v>0</v>
      </c>
      <c r="ER38" s="190">
        <f ca="1">EQ38</f>
        <v>0</v>
      </c>
      <c r="ES38" s="181">
        <f t="shared" ca="1" si="90"/>
        <v>0</v>
      </c>
      <c r="ET38" s="181">
        <f t="shared" ca="1" si="90"/>
        <v>0</v>
      </c>
      <c r="EU38" s="181">
        <f t="shared" ca="1" si="90"/>
        <v>0</v>
      </c>
      <c r="EV38" s="181">
        <f t="shared" ca="1" si="90"/>
        <v>0</v>
      </c>
      <c r="EW38" s="181">
        <f t="shared" ca="1" si="90"/>
        <v>0</v>
      </c>
      <c r="EX38" s="181">
        <f t="shared" ca="1" si="90"/>
        <v>0</v>
      </c>
      <c r="EY38" s="181">
        <f t="shared" ca="1" si="90"/>
        <v>0</v>
      </c>
      <c r="EZ38" s="181">
        <f t="shared" ca="1" si="90"/>
        <v>0</v>
      </c>
      <c r="FA38" s="181">
        <f t="shared" ca="1" si="90"/>
        <v>0</v>
      </c>
      <c r="FB38" s="181">
        <f t="shared" ca="1" si="90"/>
        <v>0</v>
      </c>
      <c r="FC38" s="181">
        <f t="shared" ca="1" si="90"/>
        <v>0</v>
      </c>
      <c r="FD38" s="181">
        <f t="shared" ca="1" si="90"/>
        <v>0</v>
      </c>
      <c r="FE38" s="570">
        <f ca="1">IF(FD38="",INDEX(ES38:FD38,1,MATCH('Données de base'!$O$17,ES$7:FD$7,0)),FD38)</f>
        <v>0</v>
      </c>
    </row>
    <row r="39" spans="2:161" ht="15" customHeight="1" x14ac:dyDescent="0.2">
      <c r="DC39" s="69"/>
      <c r="DD39" s="69"/>
      <c r="DE39" s="69"/>
      <c r="DR39" s="69"/>
      <c r="EE39" s="69"/>
      <c r="ER39" s="69"/>
      <c r="FE39" s="69"/>
    </row>
    <row r="40" spans="2:161" ht="15" customHeight="1" x14ac:dyDescent="0.2">
      <c r="B40" s="14" t="s">
        <v>51</v>
      </c>
      <c r="C40" s="15"/>
      <c r="D40" s="15">
        <f>+SUM(D42:D44)</f>
        <v>0</v>
      </c>
      <c r="E40" s="15">
        <f t="shared" ref="E40:O40" si="91">+SUM(E42:E44)</f>
        <v>0</v>
      </c>
      <c r="F40" s="15">
        <f t="shared" si="91"/>
        <v>0</v>
      </c>
      <c r="G40" s="15">
        <f t="shared" si="91"/>
        <v>0</v>
      </c>
      <c r="H40" s="15">
        <f t="shared" si="91"/>
        <v>0</v>
      </c>
      <c r="I40" s="15">
        <f t="shared" si="91"/>
        <v>0</v>
      </c>
      <c r="J40" s="15">
        <f t="shared" si="91"/>
        <v>0</v>
      </c>
      <c r="K40" s="15">
        <f t="shared" si="91"/>
        <v>0</v>
      </c>
      <c r="L40" s="15">
        <f t="shared" si="91"/>
        <v>40050</v>
      </c>
      <c r="M40" s="15">
        <f t="shared" si="91"/>
        <v>40050</v>
      </c>
      <c r="N40" s="15">
        <f t="shared" si="91"/>
        <v>40638</v>
      </c>
      <c r="O40" s="15">
        <f t="shared" si="91"/>
        <v>41190</v>
      </c>
      <c r="P40" s="125">
        <f>O40</f>
        <v>41190</v>
      </c>
      <c r="Q40" s="15">
        <f>+SUM(Q42:Q44)</f>
        <v>61240</v>
      </c>
      <c r="R40" s="15">
        <f t="shared" ref="R40:AB40" si="92">+SUM(R42:R44)</f>
        <v>85168</v>
      </c>
      <c r="S40" s="15">
        <f t="shared" si="92"/>
        <v>81982</v>
      </c>
      <c r="T40" s="15">
        <f t="shared" si="92"/>
        <v>59769</v>
      </c>
      <c r="U40" s="15">
        <f t="shared" si="92"/>
        <v>87446</v>
      </c>
      <c r="V40" s="15">
        <f t="shared" si="92"/>
        <v>127345</v>
      </c>
      <c r="W40" s="15">
        <f t="shared" si="92"/>
        <v>77904</v>
      </c>
      <c r="X40" s="15">
        <f t="shared" si="92"/>
        <v>69336</v>
      </c>
      <c r="Y40" s="15">
        <f t="shared" si="92"/>
        <v>120369</v>
      </c>
      <c r="Z40" s="15">
        <f t="shared" si="92"/>
        <v>116967.5</v>
      </c>
      <c r="AA40" s="15">
        <f t="shared" si="92"/>
        <v>172096.5</v>
      </c>
      <c r="AB40" s="15">
        <f t="shared" si="92"/>
        <v>210110.5</v>
      </c>
      <c r="AC40" s="125">
        <f>AB40</f>
        <v>210110.5</v>
      </c>
      <c r="AD40" s="15">
        <f>+SUM(AD42:AD44)</f>
        <v>153899.29999999999</v>
      </c>
      <c r="AE40" s="15">
        <f t="shared" ref="AE40:AO40" si="93">+SUM(AE42:AE44)</f>
        <v>174599.44</v>
      </c>
      <c r="AF40" s="15">
        <f t="shared" si="93"/>
        <v>201635.57999999996</v>
      </c>
      <c r="AG40" s="15">
        <f t="shared" si="93"/>
        <v>173699.3</v>
      </c>
      <c r="AH40" s="15">
        <f t="shared" si="93"/>
        <v>269639.43999999994</v>
      </c>
      <c r="AI40" s="15">
        <f t="shared" si="93"/>
        <v>332266.07999999996</v>
      </c>
      <c r="AJ40" s="15">
        <f t="shared" si="93"/>
        <v>263721.8</v>
      </c>
      <c r="AK40" s="15">
        <f t="shared" si="93"/>
        <v>264833.43999999994</v>
      </c>
      <c r="AL40" s="15">
        <f t="shared" si="93"/>
        <v>352273.07999999996</v>
      </c>
      <c r="AM40" s="15">
        <f t="shared" si="93"/>
        <v>331041.8</v>
      </c>
      <c r="AN40" s="15">
        <f t="shared" si="93"/>
        <v>390761.43999999994</v>
      </c>
      <c r="AO40" s="15">
        <f t="shared" si="93"/>
        <v>434641.0799999999</v>
      </c>
      <c r="AP40" s="125">
        <f>AO40</f>
        <v>434641.0799999999</v>
      </c>
      <c r="AQ40" s="15">
        <f>+SUM(AQ42:AQ44)</f>
        <v>414575.91800000001</v>
      </c>
      <c r="AR40" s="15">
        <f t="shared" ref="AR40:BB40" si="94">+SUM(AR42:AR44)</f>
        <v>488476.73440000002</v>
      </c>
      <c r="AS40" s="15">
        <f t="shared" si="94"/>
        <v>556041.55080000008</v>
      </c>
      <c r="AT40" s="15">
        <f t="shared" si="94"/>
        <v>466055.91800000001</v>
      </c>
      <c r="AU40" s="15">
        <f t="shared" si="94"/>
        <v>718948.73439999996</v>
      </c>
      <c r="AV40" s="15">
        <f t="shared" si="94"/>
        <v>855638.05080000008</v>
      </c>
      <c r="AW40" s="15">
        <f t="shared" si="94"/>
        <v>740308.41800000006</v>
      </c>
      <c r="AX40" s="15">
        <f t="shared" si="94"/>
        <v>1118134.7344000002</v>
      </c>
      <c r="AY40" s="15">
        <f t="shared" si="94"/>
        <v>1393001.0508000003</v>
      </c>
      <c r="AZ40" s="15">
        <f t="shared" si="94"/>
        <v>1068988.4180000001</v>
      </c>
      <c r="BA40" s="15">
        <f t="shared" si="94"/>
        <v>1368406.7344000002</v>
      </c>
      <c r="BB40" s="15">
        <f t="shared" si="94"/>
        <v>1837313.0508000003</v>
      </c>
      <c r="BC40" s="125">
        <f>BB40</f>
        <v>1837313.0508000003</v>
      </c>
      <c r="BD40" s="15">
        <f>+SUM(BD42:BD44)</f>
        <v>1726866.70218</v>
      </c>
      <c r="BE40" s="15">
        <f t="shared" ref="BE40:BO40" si="95">+SUM(BE42:BE44)</f>
        <v>2229874.3617440001</v>
      </c>
      <c r="BF40" s="15">
        <f t="shared" si="95"/>
        <v>2822073.0213080002</v>
      </c>
      <c r="BG40" s="15">
        <f t="shared" si="95"/>
        <v>2595866.70218</v>
      </c>
      <c r="BH40" s="15">
        <f t="shared" si="95"/>
        <v>3830019.3617440001</v>
      </c>
      <c r="BI40" s="15">
        <f t="shared" si="95"/>
        <v>4903960.0213080002</v>
      </c>
      <c r="BJ40" s="15">
        <f t="shared" si="95"/>
        <v>4568496.70218</v>
      </c>
      <c r="BK40" s="15">
        <f t="shared" si="95"/>
        <v>6633887.3617439996</v>
      </c>
      <c r="BL40" s="15">
        <f t="shared" si="95"/>
        <v>8664439.0213079993</v>
      </c>
      <c r="BM40" s="15">
        <f t="shared" si="95"/>
        <v>7770761.70218</v>
      </c>
      <c r="BN40" s="15">
        <f t="shared" si="95"/>
        <v>10662571.361744</v>
      </c>
      <c r="BO40" s="15">
        <f t="shared" si="95"/>
        <v>14478839.021307999</v>
      </c>
      <c r="BP40" s="125">
        <f>BO40</f>
        <v>14478839.021307999</v>
      </c>
      <c r="BQ40" s="15">
        <f>+SUM(BQ42:BQ44)</f>
        <v>11634751.042616</v>
      </c>
      <c r="BR40" s="15">
        <f t="shared" ref="BR40:CB40" si="96">+SUM(BR42:BR44)</f>
        <v>15067350.8340928</v>
      </c>
      <c r="BS40" s="15">
        <f t="shared" si="96"/>
        <v>18388684.625569597</v>
      </c>
      <c r="BT40" s="15">
        <f t="shared" si="96"/>
        <v>16588341.042616</v>
      </c>
      <c r="BU40" s="15">
        <f t="shared" si="96"/>
        <v>20650009.500759467</v>
      </c>
      <c r="BV40" s="15">
        <f t="shared" si="96"/>
        <v>24840578.625569604</v>
      </c>
      <c r="BW40" s="15">
        <f t="shared" si="96"/>
        <v>21657431.042616002</v>
      </c>
      <c r="BX40" s="15">
        <f t="shared" si="96"/>
        <v>26950112.611870576</v>
      </c>
      <c r="BY40" s="15">
        <f t="shared" si="96"/>
        <v>32559550.403347377</v>
      </c>
      <c r="BZ40" s="15">
        <f t="shared" si="96"/>
        <v>27425509.93150489</v>
      </c>
      <c r="CA40" s="15">
        <f t="shared" si="96"/>
        <v>34225467.574833542</v>
      </c>
      <c r="CB40" s="15">
        <f t="shared" si="96"/>
        <v>41895725.884828858</v>
      </c>
      <c r="CC40" s="125">
        <f>CB40</f>
        <v>41895725.884828858</v>
      </c>
      <c r="CE40" s="15" t="str">
        <f t="shared" si="11"/>
        <v/>
      </c>
      <c r="CF40" s="15" t="str">
        <f t="shared" si="12"/>
        <v/>
      </c>
      <c r="CG40" s="15" t="str">
        <f t="shared" si="13"/>
        <v/>
      </c>
      <c r="CH40" s="15" t="str">
        <f t="shared" si="14"/>
        <v/>
      </c>
      <c r="CI40" s="15" t="str">
        <f t="shared" si="15"/>
        <v/>
      </c>
      <c r="CJ40" s="15" t="str">
        <f t="shared" si="16"/>
        <v/>
      </c>
      <c r="CK40" s="15" t="str">
        <f t="shared" si="17"/>
        <v/>
      </c>
      <c r="CL40" s="15" t="str">
        <f t="shared" si="18"/>
        <v/>
      </c>
      <c r="CM40" s="15" t="str">
        <f t="shared" si="19"/>
        <v/>
      </c>
      <c r="CN40" s="15" t="str">
        <f t="shared" si="20"/>
        <v/>
      </c>
      <c r="CO40" s="15" t="str">
        <f t="shared" si="21"/>
        <v/>
      </c>
      <c r="CP40" s="15" t="str">
        <f t="shared" si="22"/>
        <v/>
      </c>
      <c r="CQ40" s="15">
        <f t="shared" si="23"/>
        <v>0</v>
      </c>
      <c r="CR40" s="15">
        <f t="shared" si="24"/>
        <v>0</v>
      </c>
      <c r="CS40" s="15">
        <f t="shared" si="25"/>
        <v>40050</v>
      </c>
      <c r="CT40" s="15">
        <f t="shared" si="26"/>
        <v>40050</v>
      </c>
      <c r="CU40" s="15">
        <f t="shared" si="27"/>
        <v>40638</v>
      </c>
      <c r="CV40" s="15">
        <f t="shared" si="28"/>
        <v>41190</v>
      </c>
      <c r="CW40" s="15">
        <f t="shared" si="29"/>
        <v>61240</v>
      </c>
      <c r="CX40" s="15">
        <f t="shared" si="30"/>
        <v>85168</v>
      </c>
      <c r="CY40" s="15">
        <f t="shared" si="31"/>
        <v>81982</v>
      </c>
      <c r="CZ40" s="15">
        <f t="shared" si="32"/>
        <v>59769</v>
      </c>
      <c r="DA40" s="15">
        <f t="shared" si="33"/>
        <v>87446</v>
      </c>
      <c r="DB40" s="15">
        <f t="shared" si="34"/>
        <v>127345</v>
      </c>
      <c r="DC40" s="125" t="str">
        <f>CP40</f>
        <v/>
      </c>
      <c r="DD40" s="125">
        <f>DB40</f>
        <v>127345</v>
      </c>
      <c r="DE40" s="125">
        <f>DB40</f>
        <v>127345</v>
      </c>
      <c r="DF40" s="15">
        <f t="shared" ref="DF40:DQ40" si="97">IF(ISNA(INDEX($B$1:$CC$48,ROW(Z40),MATCH(DF$7,$B$7:$CC$7,0))),"",INDEX($B$1:$CC$48,ROW(Z40),MATCH(DF$7,$B$7:$CC$7,0)))</f>
        <v>77904</v>
      </c>
      <c r="DG40" s="15">
        <f t="shared" si="97"/>
        <v>69336</v>
      </c>
      <c r="DH40" s="15">
        <f t="shared" si="97"/>
        <v>120369</v>
      </c>
      <c r="DI40" s="15">
        <f t="shared" si="97"/>
        <v>116967.5</v>
      </c>
      <c r="DJ40" s="15">
        <f t="shared" si="97"/>
        <v>172096.5</v>
      </c>
      <c r="DK40" s="15">
        <f t="shared" si="97"/>
        <v>210110.5</v>
      </c>
      <c r="DL40" s="15">
        <f t="shared" si="97"/>
        <v>153899.29999999999</v>
      </c>
      <c r="DM40" s="15">
        <f t="shared" si="97"/>
        <v>174599.44</v>
      </c>
      <c r="DN40" s="15">
        <f t="shared" si="97"/>
        <v>201635.57999999996</v>
      </c>
      <c r="DO40" s="15">
        <f t="shared" si="97"/>
        <v>173699.3</v>
      </c>
      <c r="DP40" s="15">
        <f t="shared" si="97"/>
        <v>269639.43999999994</v>
      </c>
      <c r="DQ40" s="15">
        <f t="shared" si="97"/>
        <v>332266.07999999996</v>
      </c>
      <c r="DR40" s="125">
        <f>DQ40</f>
        <v>332266.07999999996</v>
      </c>
      <c r="DS40" s="15">
        <f t="shared" ref="DS40:ED40" si="98">IF(ISNA(INDEX($B$1:$CC$48,ROW(AL40),MATCH(DS$7,$B$7:$CC$7,0))),"",INDEX($B$1:$CC$48,ROW(AL40),MATCH(DS$7,$B$7:$CC$7,0)))</f>
        <v>263721.8</v>
      </c>
      <c r="DT40" s="15">
        <f t="shared" si="98"/>
        <v>264833.43999999994</v>
      </c>
      <c r="DU40" s="15">
        <f t="shared" si="98"/>
        <v>352273.07999999996</v>
      </c>
      <c r="DV40" s="15">
        <f t="shared" si="98"/>
        <v>331041.8</v>
      </c>
      <c r="DW40" s="15">
        <f t="shared" si="98"/>
        <v>390761.43999999994</v>
      </c>
      <c r="DX40" s="15">
        <f t="shared" si="98"/>
        <v>434641.0799999999</v>
      </c>
      <c r="DY40" s="15">
        <f t="shared" si="98"/>
        <v>414575.91800000001</v>
      </c>
      <c r="DZ40" s="15">
        <f t="shared" si="98"/>
        <v>488476.73440000002</v>
      </c>
      <c r="EA40" s="15">
        <f t="shared" si="98"/>
        <v>556041.55080000008</v>
      </c>
      <c r="EB40" s="15">
        <f t="shared" si="98"/>
        <v>466055.91800000001</v>
      </c>
      <c r="EC40" s="15">
        <f t="shared" si="98"/>
        <v>718948.73439999996</v>
      </c>
      <c r="ED40" s="15">
        <f t="shared" si="98"/>
        <v>855638.05080000008</v>
      </c>
      <c r="EE40" s="125">
        <f>ED40</f>
        <v>855638.05080000008</v>
      </c>
      <c r="EF40" s="15">
        <f t="shared" ref="EF40:EQ40" si="99">IF(ISNA(INDEX($B$1:$CC$48,ROW(AX40),MATCH(EF$7,$B$7:$CC$7,0))),"",INDEX($B$1:$CC$48,ROW(AX40),MATCH(EF$7,$B$7:$CC$7,0)))</f>
        <v>740308.41800000006</v>
      </c>
      <c r="EG40" s="15">
        <f t="shared" si="99"/>
        <v>1118134.7344000002</v>
      </c>
      <c r="EH40" s="15">
        <f t="shared" si="99"/>
        <v>1393001.0508000003</v>
      </c>
      <c r="EI40" s="15">
        <f t="shared" si="99"/>
        <v>1068988.4180000001</v>
      </c>
      <c r="EJ40" s="15">
        <f t="shared" si="99"/>
        <v>1368406.7344000002</v>
      </c>
      <c r="EK40" s="15">
        <f t="shared" si="99"/>
        <v>1837313.0508000003</v>
      </c>
      <c r="EL40" s="15">
        <f t="shared" si="99"/>
        <v>1726866.70218</v>
      </c>
      <c r="EM40" s="15">
        <f t="shared" si="99"/>
        <v>2229874.3617440001</v>
      </c>
      <c r="EN40" s="15">
        <f t="shared" si="99"/>
        <v>2822073.0213080002</v>
      </c>
      <c r="EO40" s="15">
        <f t="shared" si="99"/>
        <v>2595866.70218</v>
      </c>
      <c r="EP40" s="15">
        <f t="shared" si="99"/>
        <v>3830019.3617440001</v>
      </c>
      <c r="EQ40" s="15">
        <f t="shared" si="99"/>
        <v>4903960.0213080002</v>
      </c>
      <c r="ER40" s="125">
        <f>EQ40</f>
        <v>4903960.0213080002</v>
      </c>
      <c r="ES40" s="15">
        <f t="shared" ref="ES40:FD40" si="100">IF(ISNA(INDEX($B$1:$CC$48,ROW(BJ40),MATCH(ES$7,$B$7:$CC$7,0))),"",INDEX($B$1:$CC$48,ROW(BJ40),MATCH(ES$7,$B$7:$CC$7,0)))</f>
        <v>4568496.70218</v>
      </c>
      <c r="ET40" s="15">
        <f t="shared" si="100"/>
        <v>6633887.3617439996</v>
      </c>
      <c r="EU40" s="15">
        <f t="shared" si="100"/>
        <v>8664439.0213079993</v>
      </c>
      <c r="EV40" s="15">
        <f t="shared" si="100"/>
        <v>7770761.70218</v>
      </c>
      <c r="EW40" s="15">
        <f t="shared" si="100"/>
        <v>10662571.361744</v>
      </c>
      <c r="EX40" s="15">
        <f t="shared" si="100"/>
        <v>14478839.021307999</v>
      </c>
      <c r="EY40" s="15">
        <f t="shared" si="100"/>
        <v>11634751.042616</v>
      </c>
      <c r="EZ40" s="15">
        <f t="shared" si="100"/>
        <v>15067350.8340928</v>
      </c>
      <c r="FA40" s="15">
        <f t="shared" si="100"/>
        <v>18388684.625569597</v>
      </c>
      <c r="FB40" s="15">
        <f t="shared" si="100"/>
        <v>16588341.042616</v>
      </c>
      <c r="FC40" s="15">
        <f t="shared" si="100"/>
        <v>20650009.500759467</v>
      </c>
      <c r="FD40" s="15">
        <f t="shared" si="100"/>
        <v>24840578.625569604</v>
      </c>
      <c r="FE40" s="15">
        <f>IF(FD40="",INDEX(ES40:FD40,1,MATCH('Données de base'!$O$17,ES$7:FD$7,0)),FD40)</f>
        <v>24840578.625569604</v>
      </c>
    </row>
    <row r="41" spans="2:161" ht="15" customHeight="1" x14ac:dyDescent="0.2">
      <c r="DC41" s="69"/>
      <c r="DD41" s="69"/>
      <c r="DE41" s="69"/>
      <c r="DR41" s="69"/>
      <c r="EE41" s="69"/>
      <c r="ER41" s="69"/>
      <c r="FE41" s="69"/>
    </row>
    <row r="42" spans="2:161" s="120" customFormat="1" ht="15" customHeight="1" x14ac:dyDescent="0.2">
      <c r="C42" s="120" t="s">
        <v>52</v>
      </c>
      <c r="D42" s="181">
        <f>+IF('Données de base'!$F$133&lt;0.5,0,'9. TVA'!D83)</f>
        <v>0</v>
      </c>
      <c r="E42" s="181">
        <f>+IF('Données de base'!$F$133&lt;0.5,0,IF('Données de base'!$F$133&lt;1.5,'9. TVA'!E83,SUM('9. TVA'!D83:E83)))</f>
        <v>0</v>
      </c>
      <c r="F42" s="181">
        <f>+IF('Données de base'!$F$133&lt;0.5,0,IF('Données de base'!$F$133&lt;1.5,'9. TVA'!F83,IF('Données de base'!$F$133&lt;2.5,SUM('9. TVA'!E83:F83),SUM('9. TVA'!D83:F83))))</f>
        <v>0</v>
      </c>
      <c r="G42" s="181">
        <f>+IF('Données de base'!$F$133&lt;0.5,0,IF('Données de base'!$F$133&lt;1.5,'9. TVA'!G83,IF('Données de base'!$F$133&lt;2.5,SUM('9. TVA'!F83:G83),IF('Données de base'!$F$133&lt;3.5,SUM('9. TVA'!E83:G83),SUM('9. TVA'!D83:G83)))))</f>
        <v>0</v>
      </c>
      <c r="H42" s="181">
        <f>+IF('Données de base'!$F$133&lt;0.5,0,IF('Données de base'!$F$133&lt;1.5,'9. TVA'!H83,IF('Données de base'!$F$133&lt;2.5,SUM('9. TVA'!G83:H83),IF('Données de base'!$F$133&lt;3.5,SUM('9. TVA'!F83:H83),IF('Données de base'!$F$133&lt;4.5,SUM('9. TVA'!E83:H83),SUM('9. TVA'!D83:H83))))))</f>
        <v>0</v>
      </c>
      <c r="I42" s="181">
        <f>+IF('Données de base'!$F$133&lt;0.5,0,IF('Données de base'!$F$133&lt;1.5,'9. TVA'!I83,IF('Données de base'!$F$133&lt;2.5,SUM('9. TVA'!H83:I83),IF('Données de base'!$F$133&lt;3.5,SUM('9. TVA'!G83:I83),IF('Données de base'!$F$133&lt;4.5,SUM('9. TVA'!F83:I83),IF('Données de base'!$F$133&lt;5.5,SUM('9. TVA'!E83:I83),SUM('9. TVA'!D83:I83)))))))</f>
        <v>0</v>
      </c>
      <c r="J42" s="181">
        <f>+IF('Données de base'!$F$133&lt;0.5,0,IF('Données de base'!$F$133&lt;1.5,'9. TVA'!J83,IF('Données de base'!$F$133&lt;2.5,SUM('9. TVA'!I83:J83),IF('Données de base'!$F$133&lt;3.5,SUM('9. TVA'!H83:J83),IF('Données de base'!$F$133&lt;4.5,SUM('9. TVA'!G83:J83),IF('Données de base'!$F$133&lt;5.5,SUM('9. TVA'!F83:J83),SUM('9. TVA'!E83:J83)))))))</f>
        <v>0</v>
      </c>
      <c r="K42" s="181">
        <f>+IF('Données de base'!$F$133&lt;0.5,0,IF('Données de base'!$F$133&lt;1.5,'9. TVA'!K83,IF('Données de base'!$F$133&lt;2.5,SUM('9. TVA'!J83:K83),IF('Données de base'!$F$133&lt;3.5,SUM('9. TVA'!I83:K83),IF('Données de base'!$F$133&lt;4.5,SUM('9. TVA'!H83:K83),IF('Données de base'!$F$133&lt;5.5,SUM('9. TVA'!G83:K83),SUM('9. TVA'!F83:K83)))))))</f>
        <v>0</v>
      </c>
      <c r="L42" s="181">
        <f>+IF('Données de base'!$F$133&lt;0.5,0,IF('Données de base'!$F$133&lt;1.5,'9. TVA'!L83,IF('Données de base'!$F$133&lt;2.5,SUM('9. TVA'!K83:L83),IF('Données de base'!$F$133&lt;3.5,SUM('9. TVA'!J83:L83),IF('Données de base'!$F$133&lt;4.5,SUM('9. TVA'!I83:L83),IF('Données de base'!$F$133&lt;5.5,SUM('9. TVA'!H83:L83),SUM('9. TVA'!G83:L83)))))))</f>
        <v>39492</v>
      </c>
      <c r="M42" s="181">
        <f>+IF('Données de base'!$F$133&lt;0.5,0,IF('Données de base'!$F$133&lt;1.5,'9. TVA'!M83,IF('Données de base'!$F$133&lt;2.5,SUM('9. TVA'!L83:M83),IF('Données de base'!$F$133&lt;3.5,SUM('9. TVA'!K83:M83),IF('Données de base'!$F$133&lt;4.5,SUM('9. TVA'!J83:M83),IF('Données de base'!$F$133&lt;5.5,SUM('9. TVA'!I83:M83),SUM('9. TVA'!H83:M83)))))))</f>
        <v>39492</v>
      </c>
      <c r="N42" s="181">
        <f>+IF('Données de base'!$F$133&lt;0.5,0,IF('Données de base'!$F$133&lt;1.5,'9. TVA'!N83,IF('Données de base'!$F$133&lt;2.5,SUM('9. TVA'!M83:N83),IF('Données de base'!$F$133&lt;3.5,SUM('9. TVA'!L83:N83),IF('Données de base'!$F$133&lt;4.5,SUM('9. TVA'!K83:N83),IF('Données de base'!$F$133&lt;5.5,SUM('9. TVA'!J83:N83),SUM('9. TVA'!I83:N83)))))))</f>
        <v>39528</v>
      </c>
      <c r="O42" s="181">
        <f>+IF('Données de base'!$F$133&lt;0.5,0,IF('Données de base'!$F$133&lt;1.5,'9. TVA'!O83,IF('Données de base'!$F$133&lt;2.5,SUM('9. TVA'!N83:O83),IF('Données de base'!$F$133&lt;3.5,SUM('9. TVA'!M83:O83),IF('Données de base'!$F$133&lt;4.5,SUM('9. TVA'!L83:O83),IF('Données de base'!$F$133&lt;5.5,SUM('9. TVA'!K83:O83),SUM('9. TVA'!J83:O83)))))))</f>
        <v>39528</v>
      </c>
      <c r="P42" s="190">
        <f>O42</f>
        <v>39528</v>
      </c>
      <c r="Q42" s="181">
        <f>+IF('Données de base'!$F$133&lt;0.5,0,IF('Données de base'!$F$133&lt;1.5,'9. TVA'!Q83,IF('Données de base'!$F$133&lt;2.5,SUM('9. TVA'!O83,'9. TVA'!Q83),IF('Données de base'!$F$133&lt;3.5,SUM('9. TVA'!N83,'9. TVA'!O83,'9. TVA'!Q83),IF('Données de base'!$F$133&lt;4.5,SUM('9. TVA'!M83:O83,'9. TVA'!Q83),IF('Données de base'!$F$133&lt;5.5,SUM('9. TVA'!L83:O83,'9. TVA'!Q83),SUM('9. TVA'!K83:O83,'9. TVA'!Q83)))))))</f>
        <v>56352</v>
      </c>
      <c r="R42" s="181">
        <f>+IF('Données de base'!$F$133&lt;0.5,0,IF('Données de base'!$F$133&lt;1.5,'9. TVA'!R83,IF('Données de base'!$F$133&lt;2.5,SUM('9. TVA'!Q83:R83),IF('Données de base'!$F$133&lt;3.5,SUM('9. TVA'!O83,'9. TVA'!Q83:R83),IF('Données de base'!$F$133&lt;4.5,SUM('9. TVA'!N83:O83,'9. TVA'!Q83:R83),IF('Données de base'!$F$133&lt;5.5,SUM('9. TVA'!M83:O83,'9. TVA'!Q83:R83),SUM('9. TVA'!L83:O83,'9. TVA'!Q83:R83)))))))</f>
        <v>67776</v>
      </c>
      <c r="S42" s="181">
        <f>+IF('Données de base'!$F$133&lt;0.5,0,IF('Données de base'!$F$133&lt;1.5,'9. TVA'!S83,IF('Données de base'!$F$133&lt;2.5,SUM('9. TVA'!R83:S83),IF('Données de base'!$F$133&lt;3.5,SUM('9. TVA'!Q83:S83),IF('Données de base'!$F$133&lt;4.5,SUM('9. TVA'!O83,'9. TVA'!Q83:S83),IF('Données de base'!$F$133&lt;5.5,SUM('9. TVA'!N83:O83,'9. TVA'!Q83:S83),SUM('9. TVA'!M83:O83,'9. TVA'!Q83:S83)))))))</f>
        <v>60372</v>
      </c>
      <c r="T42" s="181">
        <f>+IF('Données de base'!$F$133&lt;0.5,0,IF('Données de base'!$F$133&lt;1.5,'9. TVA'!T83,IF('Données de base'!$F$133&lt;2.5,SUM('9. TVA'!S83:T83),IF('Données de base'!$F$133&lt;3.5,SUM('9. TVA'!R83:T83),IF('Données de base'!$F$133&lt;4.5,SUM('9. TVA'!Q83:T83),IF('Données de base'!$F$133&lt;5.5,SUM('9. TVA'!O83,'9. TVA'!Q83:T83),SUM('9. TVA'!N83:O83,'9. TVA'!Q83:T83)))))))</f>
        <v>59769</v>
      </c>
      <c r="U42" s="181">
        <f>+IF('Données de base'!$F$133&lt;0.5,0,IF('Données de base'!$F$133&lt;1.5,'9. TVA'!U83,IF('Données de base'!$F$133&lt;2.5,SUM('9. TVA'!T83:U83),IF('Données de base'!$F$133&lt;3.5,SUM('9. TVA'!S83:U83),IF('Données de base'!$F$133&lt;4.5,SUM('9. TVA'!R83:U83),IF('Données de base'!$F$133&lt;5.5,SUM('9. TVA'!Q83:U83),SUM('9. TVA'!O83,'9. TVA'!Q83:U83)))))))</f>
        <v>79761</v>
      </c>
      <c r="V42" s="181">
        <f>+IF('Données de base'!$F$133&lt;0.5,0,IF('Données de base'!$F$133&lt;1.5,'9. TVA'!V83,IF('Données de base'!$F$133&lt;2.5,SUM('9. TVA'!U83:V83),IF('Données de base'!$F$133&lt;3.5,SUM('9. TVA'!T83:V83),IF('Données de base'!$F$133&lt;4.5,SUM('9. TVA'!S83:V83),IF('Données de base'!$F$133&lt;5.5,SUM('9. TVA'!R83:V83),SUM('9. TVA'!Q83:V83)))))))</f>
        <v>106464</v>
      </c>
      <c r="W42" s="181">
        <f>+IF('Données de base'!$F$133&lt;0.5,0,IF('Données de base'!$F$133&lt;1.5,'9. TVA'!W83,IF('Données de base'!$F$133&lt;2.5,SUM('9. TVA'!V83:W83),IF('Données de base'!$F$133&lt;3.5,SUM('9. TVA'!U83:W83),IF('Données de base'!$F$133&lt;4.5,SUM('9. TVA'!T83:W83),IF('Données de base'!$F$133&lt;5.5,SUM('9. TVA'!S83:W83),SUM('9. TVA'!R83:W83)))))))</f>
        <v>77904</v>
      </c>
      <c r="X42" s="181">
        <f>+IF('Données de base'!$F$133&lt;0.5,0,IF('Données de base'!$F$133&lt;1.5,'9. TVA'!X83,IF('Données de base'!$F$133&lt;2.5,SUM('9. TVA'!W83:X83),IF('Données de base'!$F$133&lt;3.5,SUM('9. TVA'!V83:X83),IF('Données de base'!$F$133&lt;4.5,SUM('9. TVA'!U83:X83),IF('Données de base'!$F$133&lt;5.5,SUM('9. TVA'!T83:X83),SUM('9. TVA'!S83:X83)))))))</f>
        <v>69336</v>
      </c>
      <c r="Y42" s="181">
        <f>+IF('Données de base'!$F$133&lt;0.5,0,IF('Données de base'!$F$133&lt;1.5,'9. TVA'!Y83,IF('Données de base'!$F$133&lt;2.5,SUM('9. TVA'!X83:Y83),IF('Données de base'!$F$133&lt;3.5,SUM('9. TVA'!W83:Y83),IF('Données de base'!$F$133&lt;4.5,SUM('9. TVA'!V83:Y83),IF('Données de base'!$F$133&lt;5.5,SUM('9. TVA'!U83:Y83),SUM('9. TVA'!T83:Y83)))))))</f>
        <v>120369</v>
      </c>
      <c r="Z42" s="181">
        <f>+IF('Données de base'!$F$133&lt;0.5,0,IF('Données de base'!$F$133&lt;1.5,'9. TVA'!Z83,IF('Données de base'!$F$133&lt;2.5,SUM('9. TVA'!Y83:Z83),IF('Données de base'!$F$133&lt;3.5,SUM('9. TVA'!X83:Z83),IF('Données de base'!$F$133&lt;4.5,SUM('9. TVA'!W83:Z83),IF('Données de base'!$F$133&lt;5.5,SUM('9. TVA'!V83:Z83),SUM('9. TVA'!U83:Z83)))))))</f>
        <v>111801</v>
      </c>
      <c r="AA42" s="181">
        <f>+IF('Données de base'!$F$133&lt;0.5,0,IF('Données de base'!$F$133&lt;1.5,'9. TVA'!AA83,IF('Données de base'!$F$133&lt;2.5,SUM('9. TVA'!Z83:AA83),IF('Données de base'!$F$133&lt;3.5,SUM('9. TVA'!Y83:AA83),IF('Données de base'!$F$133&lt;4.5,SUM('9. TVA'!X83:AA83),IF('Données de base'!$F$133&lt;5.5,SUM('9. TVA'!W83:AA83),SUM('9. TVA'!V83:AA83)))))))</f>
        <v>143196</v>
      </c>
      <c r="AB42" s="181">
        <f>+IF('Données de base'!$F$133&lt;0.5,0,IF('Données de base'!$F$133&lt;1.5,'9. TVA'!AB83,IF('Données de base'!$F$133&lt;2.5,SUM('9. TVA'!AA83:AB83),IF('Données de base'!$F$133&lt;3.5,SUM('9. TVA'!Z83:AB83),IF('Données de base'!$F$133&lt;4.5,SUM('9. TVA'!Y83:AB83),IF('Données de base'!$F$133&lt;5.5,SUM('9. TVA'!X83:AB83),SUM('9. TVA'!W83:AB83)))))))</f>
        <v>151764</v>
      </c>
      <c r="AC42" s="190">
        <f>AB42</f>
        <v>151764</v>
      </c>
      <c r="AD42" s="181">
        <f>+IF('Données de base'!$F$133&lt;0.5,0,IF('Données de base'!$F$133&lt;1.5,'9. TVA'!AD83,IF('Données de base'!$F$133&lt;2.5,SUM('9. TVA'!AB83,'9. TVA'!AD83),IF('Données de base'!$F$133&lt;3.5,SUM('9. TVA'!AA83,'9. TVA'!AB83,'9. TVA'!AD83),IF('Données de base'!$F$133&lt;4.5,SUM('9. TVA'!Z83:AB83,'9. TVA'!AD83),IF('Données de base'!$F$133&lt;5.5,SUM('9. TVA'!Y83:AB83,'9. TVA'!AD83),SUM('9. TVA'!X83:AB83,'9. TVA'!AD83)))))))</f>
        <v>149039.16</v>
      </c>
      <c r="AE42" s="181">
        <f>+IF('Données de base'!$F$133&lt;0.5,0,IF('Données de base'!$F$133&lt;1.5,'9. TVA'!AE83,IF('Données de base'!$F$133&lt;2.5,SUM('9. TVA'!AD83:AE83),IF('Données de base'!$F$133&lt;3.5,SUM('9. TVA'!AB83,'9. TVA'!AD83:AE83),IF('Données de base'!$F$133&lt;4.5,SUM('9. TVA'!AA83:AB83,'9. TVA'!AD83:AE83),IF('Données de base'!$F$133&lt;5.5,SUM('9. TVA'!Z83:AB83,'9. TVA'!AD83:AE83),SUM('9. TVA'!Y83:AB83,'9. TVA'!AD83:AE83)))))))</f>
        <v>158543.16</v>
      </c>
      <c r="AF42" s="181">
        <f>+IF('Données de base'!$F$133&lt;0.5,0,IF('Données de base'!$F$133&lt;1.5,'9. TVA'!AF83,IF('Données de base'!$F$133&lt;2.5,SUM('9. TVA'!AE83:AF83),IF('Données de base'!$F$133&lt;3.5,SUM('9. TVA'!AD83:AF83),IF('Données de base'!$F$133&lt;4.5,SUM('9. TVA'!AB83,'9. TVA'!AD83:AF83),IF('Données de base'!$F$133&lt;5.5,SUM('9. TVA'!AA83:AB83,'9. TVA'!AD83:AF83),SUM('9. TVA'!Z83:AB83,'9. TVA'!AD83:AF83)))))))</f>
        <v>168047.16</v>
      </c>
      <c r="AG42" s="181">
        <f>+IF('Données de base'!$F$133&lt;0.5,0,IF('Données de base'!$F$133&lt;1.5,'9. TVA'!AG83,IF('Données de base'!$F$133&lt;2.5,SUM('9. TVA'!AF83:AG83),IF('Données de base'!$F$133&lt;3.5,SUM('9. TVA'!AE83:AG83),IF('Données de base'!$F$133&lt;4.5,SUM('9. TVA'!AD83:AG83),IF('Données de base'!$F$133&lt;5.5,SUM('9. TVA'!AB83,'9. TVA'!AD83:AG83),SUM('9. TVA'!AA83:AB83,'9. TVA'!AD83:AG83)))))))</f>
        <v>160919.16</v>
      </c>
      <c r="AH42" s="181">
        <f>+IF('Données de base'!$F$133&lt;0.5,0,IF('Données de base'!$F$133&lt;1.5,'9. TVA'!AH83,IF('Données de base'!$F$133&lt;2.5,SUM('9. TVA'!AG83:AH83),IF('Données de base'!$F$133&lt;3.5,SUM('9. TVA'!AF83:AH83),IF('Données de base'!$F$133&lt;4.5,SUM('9. TVA'!AE83:AH83),IF('Données de base'!$F$133&lt;5.5,SUM('9. TVA'!AD83:AH83),SUM('9. TVA'!AB83,'9. TVA'!AD83:AH83)))))))</f>
        <v>210815.16</v>
      </c>
      <c r="AI42" s="181">
        <f>+IF('Données de base'!$F$133&lt;0.5,0,IF('Données de base'!$F$133&lt;1.5,'9. TVA'!AI83,IF('Données de base'!$F$133&lt;2.5,SUM('9. TVA'!AH83:AI83),IF('Données de base'!$F$133&lt;3.5,SUM('9. TVA'!AG83:AI83),IF('Données de base'!$F$133&lt;4.5,SUM('9. TVA'!AF83:AI83),IF('Données de base'!$F$133&lt;5.5,SUM('9. TVA'!AE83:AI83),SUM('9. TVA'!AD83:AI83)))))))</f>
        <v>225962.16</v>
      </c>
      <c r="AJ42" s="181">
        <f>+IF('Données de base'!$F$133&lt;0.5,0,IF('Données de base'!$F$133&lt;1.5,'9. TVA'!AJ83,IF('Données de base'!$F$133&lt;2.5,SUM('9. TVA'!AI83:AJ83),IF('Données de base'!$F$133&lt;3.5,SUM('9. TVA'!AH83:AJ83),IF('Données de base'!$F$133&lt;4.5,SUM('9. TVA'!AG83:AJ83),IF('Données de base'!$F$133&lt;5.5,SUM('9. TVA'!AF83:AJ83),SUM('9. TVA'!AE83:AJ83)))))))</f>
        <v>230930.16</v>
      </c>
      <c r="AK42" s="181">
        <f>+IF('Données de base'!$F$133&lt;0.5,0,IF('Données de base'!$F$133&lt;1.5,'9. TVA'!AK83,IF('Données de base'!$F$133&lt;2.5,SUM('9. TVA'!AJ83:AK83),IF('Données de base'!$F$133&lt;3.5,SUM('9. TVA'!AI83:AK83),IF('Données de base'!$F$133&lt;4.5,SUM('9. TVA'!AH83:AK83),IF('Données de base'!$F$133&lt;5.5,SUM('9. TVA'!AG83:AK83),SUM('9. TVA'!AF83:AK83)))))))</f>
        <v>211922.16</v>
      </c>
      <c r="AL42" s="181">
        <f>+IF('Données de base'!$F$133&lt;0.5,0,IF('Données de base'!$F$133&lt;1.5,'9. TVA'!AL83,IF('Données de base'!$F$133&lt;2.5,SUM('9. TVA'!AK83:AL83),IF('Données de base'!$F$133&lt;3.5,SUM('9. TVA'!AJ83:AL83),IF('Données de base'!$F$133&lt;4.5,SUM('9. TVA'!AI83:AL83),IF('Données de base'!$F$133&lt;5.5,SUM('9. TVA'!AH83:AL83),SUM('9. TVA'!AG83:AL83)))))))</f>
        <v>252314.16</v>
      </c>
      <c r="AM42" s="181">
        <f>+IF('Données de base'!$F$133&lt;0.5,0,IF('Données de base'!$F$133&lt;1.5,'9. TVA'!AM83,IF('Données de base'!$F$133&lt;2.5,SUM('9. TVA'!AL83:AM83),IF('Données de base'!$F$133&lt;3.5,SUM('9. TVA'!AK83:AM83),IF('Données de base'!$F$133&lt;4.5,SUM('9. TVA'!AJ83:AM83),IF('Données de base'!$F$133&lt;5.5,SUM('9. TVA'!AI83:AM83),SUM('9. TVA'!AH83:AM83)))))))</f>
        <v>271322.16000000003</v>
      </c>
      <c r="AN42" s="181">
        <f>+IF('Données de base'!$F$133&lt;0.5,0,IF('Données de base'!$F$133&lt;1.5,'9. TVA'!AN83,IF('Données de base'!$F$133&lt;2.5,SUM('9. TVA'!AM83:AN83),IF('Données de base'!$F$133&lt;3.5,SUM('9. TVA'!AL83:AN83),IF('Données de base'!$F$133&lt;4.5,SUM('9. TVA'!AK83:AN83),IF('Données de base'!$F$133&lt;5.5,SUM('9. TVA'!AJ83:AN83),SUM('9. TVA'!AI83:AN83)))))))</f>
        <v>271322.16000000003</v>
      </c>
      <c r="AO42" s="181">
        <f>+IF('Données de base'!$F$133&lt;0.5,0,IF('Données de base'!$F$133&lt;1.5,'9. TVA'!AO83,IF('Données de base'!$F$133&lt;2.5,SUM('9. TVA'!AN83:AO83),IF('Données de base'!$F$133&lt;3.5,SUM('9. TVA'!AM83:AO83),IF('Données de base'!$F$133&lt;4.5,SUM('9. TVA'!AL83:AO83),IF('Données de base'!$F$133&lt;5.5,SUM('9. TVA'!AK83:AO83),SUM('9. TVA'!AJ83:AO83)))))))</f>
        <v>261818.16</v>
      </c>
      <c r="AP42" s="190">
        <f>AO42</f>
        <v>261818.16</v>
      </c>
      <c r="AQ42" s="181">
        <f>+IF('Données de base'!$F$133&lt;0.5,0,IF('Données de base'!$F$133&lt;1.5,'9. TVA'!AQ83,IF('Données de base'!$F$133&lt;2.5,SUM('9. TVA'!AO83,'9. TVA'!AQ83),IF('Données de base'!$F$133&lt;3.5,SUM('9. TVA'!AN83,'9. TVA'!AO83,'9. TVA'!AQ83),IF('Données de base'!$F$133&lt;4.5,SUM('9. TVA'!AM83:AO83,'9. TVA'!AQ83),IF('Données de base'!$F$133&lt;5.5,SUM('9. TVA'!AL83:AO83,'9. TVA'!AQ83),SUM('9. TVA'!AK83:AO83,'9. TVA'!AQ83)))))))</f>
        <v>364435.10159999999</v>
      </c>
      <c r="AR42" s="181">
        <f>+IF('Données de base'!$F$133&lt;0.5,0,IF('Données de base'!$F$133&lt;1.5,'9. TVA'!AR83,IF('Données de base'!$F$133&lt;2.5,SUM('9. TVA'!AQ83:AR83),IF('Données de base'!$F$133&lt;3.5,SUM('9. TVA'!AO83,'9. TVA'!AQ83:AR83),IF('Données de base'!$F$133&lt;4.5,SUM('9. TVA'!AN83:AO83,'9. TVA'!AQ83:AR83),IF('Données de base'!$F$133&lt;5.5,SUM('9. TVA'!AM83:AO83,'9. TVA'!AQ83:AR83),SUM('9. TVA'!AL83:AO83,'9. TVA'!AQ83:AR83)))))))</f>
        <v>378691.10159999999</v>
      </c>
      <c r="AS42" s="181">
        <f>+IF('Données de base'!$F$133&lt;0.5,0,IF('Données de base'!$F$133&lt;1.5,'9. TVA'!AS83,IF('Données de base'!$F$133&lt;2.5,SUM('9. TVA'!AR83:AS83),IF('Données de base'!$F$133&lt;3.5,SUM('9. TVA'!AQ83:AS83),IF('Données de base'!$F$133&lt;4.5,SUM('9. TVA'!AO83,'9. TVA'!AQ83:AS83),IF('Données de base'!$F$133&lt;5.5,SUM('9. TVA'!AN83:AO83,'9. TVA'!AQ83:AS83),SUM('9. TVA'!AM83:AO83,'9. TVA'!AQ83:AS83)))))))</f>
        <v>383443.10159999999</v>
      </c>
      <c r="AT42" s="181">
        <f>+IF('Données de base'!$F$133&lt;0.5,0,IF('Données de base'!$F$133&lt;1.5,'9. TVA'!AT83,IF('Données de base'!$F$133&lt;2.5,SUM('9. TVA'!AS83:AT83),IF('Données de base'!$F$133&lt;3.5,SUM('9. TVA'!AR83:AT83),IF('Données de base'!$F$133&lt;4.5,SUM('9. TVA'!AQ83:AT83),IF('Données de base'!$F$133&lt;5.5,SUM('9. TVA'!AO83,'9. TVA'!AQ83:AT83),SUM('9. TVA'!AN83:AO83,'9. TVA'!AQ83:AT83)))))))</f>
        <v>395323.10159999999</v>
      </c>
      <c r="AU42" s="181">
        <f>+IF('Données de base'!$F$133&lt;0.5,0,IF('Données de base'!$F$133&lt;1.5,'9. TVA'!AU83,IF('Données de base'!$F$133&lt;2.5,SUM('9. TVA'!AT83:AU83),IF('Données de base'!$F$133&lt;3.5,SUM('9. TVA'!AS83:AU83),IF('Données de base'!$F$133&lt;4.5,SUM('9. TVA'!AR83:AU83),IF('Données de base'!$F$133&lt;5.5,SUM('9. TVA'!AQ83:AU83),SUM('9. TVA'!AO83,'9. TVA'!AQ83:AU83)))))))</f>
        <v>504619.10159999999</v>
      </c>
      <c r="AV42" s="181">
        <f>+IF('Données de base'!$F$133&lt;0.5,0,IF('Données de base'!$F$133&lt;1.5,'9. TVA'!AV83,IF('Données de base'!$F$133&lt;2.5,SUM('9. TVA'!AU83:AV83),IF('Données de base'!$F$133&lt;3.5,SUM('9. TVA'!AT83:AV83),IF('Données de base'!$F$133&lt;4.5,SUM('9. TVA'!AS83:AV83),IF('Données de base'!$F$133&lt;5.5,SUM('9. TVA'!AR83:AV83),SUM('9. TVA'!AQ83:AV83)))))))</f>
        <v>501082.10159999999</v>
      </c>
      <c r="AW42" s="181">
        <f>+IF('Données de base'!$F$133&lt;0.5,0,IF('Données de base'!$F$133&lt;1.5,'9. TVA'!AW83,IF('Données de base'!$F$133&lt;2.5,SUM('9. TVA'!AV83:AW83),IF('Données de base'!$F$133&lt;3.5,SUM('9. TVA'!AU83:AW83),IF('Données de base'!$F$133&lt;4.5,SUM('9. TVA'!AT83:AW83),IF('Données de base'!$F$133&lt;5.5,SUM('9. TVA'!AS83:AW83),SUM('9. TVA'!AR83:AW83)))))))</f>
        <v>560482.10159999994</v>
      </c>
      <c r="AX42" s="181">
        <f>+IF('Données de base'!$F$133&lt;0.5,0,IF('Données de base'!$F$133&lt;1.5,'9. TVA'!AX83,IF('Données de base'!$F$133&lt;2.5,SUM('9. TVA'!AW83:AX83),IF('Données de base'!$F$133&lt;3.5,SUM('9. TVA'!AV83:AX83),IF('Données de base'!$F$133&lt;4.5,SUM('9. TVA'!AU83:AX83),IF('Données de base'!$F$133&lt;5.5,SUM('9. TVA'!AT83:AX83),SUM('9. TVA'!AS83:AX83)))))))</f>
        <v>679282.10159999994</v>
      </c>
      <c r="AY42" s="181">
        <f>+IF('Données de base'!$F$133&lt;0.5,0,IF('Données de base'!$F$133&lt;1.5,'9. TVA'!AY83,IF('Données de base'!$F$133&lt;2.5,SUM('9. TVA'!AX83:AY83),IF('Données de base'!$F$133&lt;3.5,SUM('9. TVA'!AW83:AY83),IF('Données de base'!$F$133&lt;4.5,SUM('9. TVA'!AV83:AY83),IF('Données de base'!$F$133&lt;5.5,SUM('9. TVA'!AU83:AY83),SUM('9. TVA'!AT83:AY83)))))))</f>
        <v>688786.10159999994</v>
      </c>
      <c r="AZ42" s="181">
        <f>+IF('Données de base'!$F$133&lt;0.5,0,IF('Données de base'!$F$133&lt;1.5,'9. TVA'!AZ83,IF('Données de base'!$F$133&lt;2.5,SUM('9. TVA'!AY83:AZ83),IF('Données de base'!$F$133&lt;3.5,SUM('9. TVA'!AX83:AZ83),IF('Données de base'!$F$133&lt;4.5,SUM('9. TVA'!AW83:AZ83),IF('Données de base'!$F$133&lt;5.5,SUM('9. TVA'!AV83:AZ83),SUM('9. TVA'!AU83:AZ83)))))))</f>
        <v>757690.10159999994</v>
      </c>
      <c r="BA42" s="181">
        <f>+IF('Données de base'!$F$133&lt;0.5,0,IF('Données de base'!$F$133&lt;1.5,'9. TVA'!BA83,IF('Données de base'!$F$133&lt;2.5,SUM('9. TVA'!AZ83:BA83),IF('Données de base'!$F$133&lt;3.5,SUM('9. TVA'!AY83:BA83),IF('Données de base'!$F$133&lt;4.5,SUM('9. TVA'!AX83:BA83),IF('Données de base'!$F$133&lt;5.5,SUM('9. TVA'!AW83:BA83),SUM('9. TVA'!AV83:BA83)))))))</f>
        <v>750562.10159999994</v>
      </c>
      <c r="BB42" s="181">
        <f>+IF('Données de base'!$F$133&lt;0.5,0,IF('Données de base'!$F$133&lt;1.5,'9. TVA'!BB83,IF('Données de base'!$F$133&lt;2.5,SUM('9. TVA'!BA83:BB83),IF('Données de base'!$F$133&lt;3.5,SUM('9. TVA'!AZ83:BB83),IF('Données de base'!$F$133&lt;4.5,SUM('9. TVA'!AY83:BB83),IF('Données de base'!$F$133&lt;5.5,SUM('9. TVA'!AX83:BB83),SUM('9. TVA'!AW83:BB83)))))))</f>
        <v>847978.10159999994</v>
      </c>
      <c r="BC42" s="190">
        <f>BB42</f>
        <v>847978.10159999994</v>
      </c>
      <c r="BD42" s="181">
        <f>+IF('Données de base'!$F$133&lt;0.5,0,IF('Données de base'!$F$133&lt;1.5,'9. TVA'!BD83,IF('Données de base'!$F$133&lt;2.5,SUM('9. TVA'!BB83,'9. TVA'!BD83),IF('Données de base'!$F$133&lt;3.5,SUM('9. TVA'!BA83,'9. TVA'!BB83,'9. TVA'!BD83),IF('Données de base'!$F$133&lt;4.5,SUM('9. TVA'!AZ83:BB83,'9. TVA'!BD83),IF('Données de base'!$F$133&lt;5.5,SUM('9. TVA'!AY83:BB83,'9. TVA'!BD83),SUM('9. TVA'!AX83:BB83,'9. TVA'!BD83)))))))</f>
        <v>1454144.0426159999</v>
      </c>
      <c r="BE42" s="181">
        <f>+IF('Données de base'!$F$133&lt;0.5,0,IF('Données de base'!$F$133&lt;1.5,'9. TVA'!BE83,IF('Données de base'!$F$133&lt;2.5,SUM('9. TVA'!BD83:BE83),IF('Données de base'!$F$133&lt;3.5,SUM('9. TVA'!BB83,'9. TVA'!BD83:BE83),IF('Données de base'!$F$133&lt;4.5,SUM('9. TVA'!BA83:BB83,'9. TVA'!BD83:BE83),IF('Données de base'!$F$133&lt;5.5,SUM('9. TVA'!AZ83:BB83,'9. TVA'!BD83:BE83),SUM('9. TVA'!AY83:BB83,'9. TVA'!BD83:BE83)))))))</f>
        <v>1629998.0426159999</v>
      </c>
      <c r="BF42" s="181">
        <f>+IF('Données de base'!$F$133&lt;0.5,0,IF('Données de base'!$F$133&lt;1.5,'9. TVA'!BF83,IF('Données de base'!$F$133&lt;2.5,SUM('9. TVA'!BE83:BF83),IF('Données de base'!$F$133&lt;3.5,SUM('9. TVA'!BD83:BF83),IF('Données de base'!$F$133&lt;4.5,SUM('9. TVA'!BB83,'9. TVA'!BD83:BF83),IF('Données de base'!$F$133&lt;5.5,SUM('9. TVA'!BA83:BB83,'9. TVA'!BD83:BF83),SUM('9. TVA'!AZ83:BB83,'9. TVA'!BD83:BF83)))))))</f>
        <v>1832396.0426159999</v>
      </c>
      <c r="BG42" s="181">
        <f>+IF('Données de base'!$F$133&lt;0.5,0,IF('Données de base'!$F$133&lt;1.5,'9. TVA'!BG83,IF('Données de base'!$F$133&lt;2.5,SUM('9. TVA'!BF83:BG83),IF('Données de base'!$F$133&lt;3.5,SUM('9. TVA'!BE83:BG83),IF('Données de base'!$F$133&lt;4.5,SUM('9. TVA'!BD83:BG83),IF('Données de base'!$F$133&lt;5.5,SUM('9. TVA'!BB83,'9. TVA'!BD83:BG83),SUM('9. TVA'!BA83:BB83,'9. TVA'!BD83:BG83)))))))</f>
        <v>2117744.0426159999</v>
      </c>
      <c r="BH42" s="181">
        <f>+IF('Données de base'!$F$133&lt;0.5,0,IF('Données de base'!$F$133&lt;1.5,'9. TVA'!BH83,IF('Données de base'!$F$133&lt;2.5,SUM('9. TVA'!BG83:BH83),IF('Données de base'!$F$133&lt;3.5,SUM('9. TVA'!BF83:BH83),IF('Données de base'!$F$133&lt;4.5,SUM('9. TVA'!BE83:BH83),IF('Données de base'!$F$133&lt;5.5,SUM('9. TVA'!BD83:BH83),SUM('9. TVA'!BB83,'9. TVA'!BD83:BH83)))))))</f>
        <v>2695076.0426159999</v>
      </c>
      <c r="BI42" s="181">
        <f>+IF('Données de base'!$F$133&lt;0.5,0,IF('Données de base'!$F$133&lt;1.5,'9. TVA'!BI83,IF('Données de base'!$F$133&lt;2.5,SUM('9. TVA'!BH83:BI83),IF('Données de base'!$F$133&lt;3.5,SUM('9. TVA'!BG83:BI83),IF('Données de base'!$F$133&lt;4.5,SUM('9. TVA'!BF83:BI83),IF('Données de base'!$F$133&lt;5.5,SUM('9. TVA'!BE83:BI83),SUM('9. TVA'!BD83:BI83)))))))</f>
        <v>3013604.0426159999</v>
      </c>
      <c r="BJ42" s="181">
        <f>+IF('Données de base'!$F$133&lt;0.5,0,IF('Données de base'!$F$133&lt;1.5,'9. TVA'!BJ83,IF('Données de base'!$F$133&lt;2.5,SUM('9. TVA'!BI83:BJ83),IF('Données de base'!$F$133&lt;3.5,SUM('9. TVA'!BH83:BJ83),IF('Données de base'!$F$133&lt;4.5,SUM('9. TVA'!BG83:BJ83),IF('Données de base'!$F$133&lt;5.5,SUM('9. TVA'!BF83:BJ83),SUM('9. TVA'!BE83:BJ83)))))))</f>
        <v>3624116.0426159999</v>
      </c>
      <c r="BK42" s="181">
        <f>+IF('Données de base'!$F$133&lt;0.5,0,IF('Données de base'!$F$133&lt;1.5,'9. TVA'!BK83,IF('Données de base'!$F$133&lt;2.5,SUM('9. TVA'!BJ83:BK83),IF('Données de base'!$F$133&lt;3.5,SUM('9. TVA'!BI83:BK83),IF('Données de base'!$F$133&lt;4.5,SUM('9. TVA'!BH83:BK83),IF('Données de base'!$F$133&lt;5.5,SUM('9. TVA'!BG83:BK83),SUM('9. TVA'!BF83:BK83)))))))</f>
        <v>4480160.0426160004</v>
      </c>
      <c r="BL42" s="181">
        <f>+IF('Données de base'!$F$133&lt;0.5,0,IF('Données de base'!$F$133&lt;1.5,'9. TVA'!BL83,IF('Données de base'!$F$133&lt;2.5,SUM('9. TVA'!BK83:BL83),IF('Données de base'!$F$133&lt;3.5,SUM('9. TVA'!BJ83:BL83),IF('Données de base'!$F$133&lt;4.5,SUM('9. TVA'!BI83:BL83),IF('Données de base'!$F$133&lt;5.5,SUM('9. TVA'!BH83:BL83),SUM('9. TVA'!BG83:BL83)))))))</f>
        <v>5107262.0426160004</v>
      </c>
      <c r="BM42" s="181">
        <f>+IF('Données de base'!$F$133&lt;0.5,0,IF('Données de base'!$F$133&lt;1.5,'9. TVA'!BM83,IF('Données de base'!$F$133&lt;2.5,SUM('9. TVA'!BL83:BM83),IF('Données de base'!$F$133&lt;3.5,SUM('9. TVA'!BK83:BM83),IF('Données de base'!$F$133&lt;4.5,SUM('9. TVA'!BJ83:BM83),IF('Données de base'!$F$133&lt;5.5,SUM('9. TVA'!BI83:BM83),SUM('9. TVA'!BH83:BM83)))))))</f>
        <v>6069482.0426160004</v>
      </c>
      <c r="BN42" s="181">
        <f>+IF('Données de base'!$F$133&lt;0.5,0,IF('Données de base'!$F$133&lt;1.5,'9. TVA'!BN83,IF('Données de base'!$F$133&lt;2.5,SUM('9. TVA'!BM83:BN83),IF('Données de base'!$F$133&lt;3.5,SUM('9. TVA'!BL83:BN83),IF('Données de base'!$F$133&lt;4.5,SUM('9. TVA'!BK83:BN83),IF('Données de base'!$F$133&lt;5.5,SUM('9. TVA'!BJ83:BN83),SUM('9. TVA'!BI83:BN83)))))))</f>
        <v>6978614.0426160004</v>
      </c>
      <c r="BO42" s="181">
        <f>+IF('Données de base'!$F$133&lt;0.5,0,IF('Données de base'!$F$133&lt;1.5,'9. TVA'!BO83,IF('Données de base'!$F$133&lt;2.5,SUM('9. TVA'!BN83:BO83),IF('Données de base'!$F$133&lt;3.5,SUM('9. TVA'!BM83:BO83),IF('Données de base'!$F$133&lt;4.5,SUM('9. TVA'!BL83:BO83),IF('Données de base'!$F$133&lt;5.5,SUM('9. TVA'!BK83:BO83),SUM('9. TVA'!BJ83:BO83)))))))</f>
        <v>8378810.0426160004</v>
      </c>
      <c r="BP42" s="190">
        <f>BO42</f>
        <v>8378810.0426160004</v>
      </c>
      <c r="BQ42" s="181">
        <f>+IF('Données de base'!$F$133&lt;0.5,0,IF('Données de base'!$F$133&lt;1.5,'9. TVA'!BQ83,IF('Données de base'!$F$133&lt;2.5,SUM('9. TVA'!BO83,'9. TVA'!BQ83),IF('Données de base'!$F$133&lt;3.5,SUM('9. TVA'!BN83,'9. TVA'!BO83,'9. TVA'!BQ83),IF('Données de base'!$F$133&lt;4.5,SUM('9. TVA'!BM83:BO83,'9. TVA'!BQ83),IF('Données de base'!$F$133&lt;5.5,SUM('9. TVA'!BL83:BO83,'9. TVA'!BQ83),SUM('9. TVA'!BK83:BO83,'9. TVA'!BQ83)))))))</f>
        <v>10053181.251139201</v>
      </c>
      <c r="BR42" s="181">
        <f>+IF('Données de base'!$F$133&lt;0.5,0,IF('Données de base'!$F$133&lt;1.5,'9. TVA'!BR83,IF('Données de base'!$F$133&lt;2.5,SUM('9. TVA'!BQ83:BR83),IF('Données de base'!$F$133&lt;3.5,SUM('9. TVA'!BO83,'9. TVA'!BQ83:BR83),IF('Données de base'!$F$133&lt;4.5,SUM('9. TVA'!BN83:BO83,'9. TVA'!BQ83:BR83),IF('Données de base'!$F$133&lt;5.5,SUM('9. TVA'!BM83:BO83,'9. TVA'!BQ83:BR83),SUM('9. TVA'!BL83:BO83,'9. TVA'!BQ83:BR83)))))))</f>
        <v>11453377.251139201</v>
      </c>
      <c r="BS42" s="181">
        <f>+IF('Données de base'!$F$133&lt;0.5,0,IF('Données de base'!$F$133&lt;1.5,'9. TVA'!BS83,IF('Données de base'!$F$133&lt;2.5,SUM('9. TVA'!BR83:BS83),IF('Données de base'!$F$133&lt;3.5,SUM('9. TVA'!BQ83:BS83),IF('Données de base'!$F$133&lt;4.5,SUM('9. TVA'!BO83,'9. TVA'!BQ83:BS83),IF('Données de base'!$F$133&lt;5.5,SUM('9. TVA'!BN83:BO83,'9. TVA'!BQ83:BS83),SUM('9. TVA'!BM83:BO83,'9. TVA'!BQ83:BS83)))))))</f>
        <v>12853573.251139199</v>
      </c>
      <c r="BT42" s="181">
        <f>+IF('Données de base'!$F$133&lt;0.5,0,IF('Données de base'!$F$133&lt;1.5,'9. TVA'!BT83,IF('Données de base'!$F$133&lt;2.5,SUM('9. TVA'!BS83:BT83),IF('Données de base'!$F$133&lt;3.5,SUM('9. TVA'!BR83:BT83),IF('Données de base'!$F$133&lt;4.5,SUM('9. TVA'!BQ83:BT83),IF('Données de base'!$F$133&lt;5.5,SUM('9. TVA'!BO83,'9. TVA'!BQ83:BT83),SUM('9. TVA'!BN83:BO83,'9. TVA'!BQ83:BT83)))))))</f>
        <v>14253769.251139199</v>
      </c>
      <c r="BU42" s="181">
        <f>+IF('Données de base'!$F$133&lt;0.5,0,IF('Données de base'!$F$133&lt;1.5,'9. TVA'!BU83,IF('Données de base'!$F$133&lt;2.5,SUM('9. TVA'!BT83:BU83),IF('Données de base'!$F$133&lt;3.5,SUM('9. TVA'!BS83:BU83),IF('Données de base'!$F$133&lt;4.5,SUM('9. TVA'!BR83:BU83),IF('Données de base'!$F$133&lt;5.5,SUM('9. TVA'!BQ83:BU83),SUM('9. TVA'!BO83,'9. TVA'!BQ83:BU83)))))))</f>
        <v>15653965.251139199</v>
      </c>
      <c r="BV42" s="181">
        <f>+IF('Données de base'!$F$133&lt;0.5,0,IF('Données de base'!$F$133&lt;1.5,'9. TVA'!BV83,IF('Données de base'!$F$133&lt;2.5,SUM('9. TVA'!BU83:BV83),IF('Données de base'!$F$133&lt;3.5,SUM('9. TVA'!BT83:BV83),IF('Données de base'!$F$133&lt;4.5,SUM('9. TVA'!BS83:BV83),IF('Données de base'!$F$133&lt;5.5,SUM('9. TVA'!BR83:BV83),SUM('9. TVA'!BQ83:BV83)))))))</f>
        <v>17054161.251139201</v>
      </c>
      <c r="BW42" s="181">
        <f>+IF('Données de base'!$F$133&lt;0.5,0,IF('Données de base'!$F$133&lt;1.5,'9. TVA'!BW83,IF('Données de base'!$F$133&lt;2.5,SUM('9. TVA'!BV83:BW83),IF('Données de base'!$F$133&lt;3.5,SUM('9. TVA'!BU83:BW83),IF('Données de base'!$F$133&lt;4.5,SUM('9. TVA'!BT83:BW83),IF('Données de base'!$F$133&lt;5.5,SUM('9. TVA'!BS83:BW83),SUM('9. TVA'!BR83:BW83)))))))</f>
        <v>18454357.251139201</v>
      </c>
      <c r="BX42" s="181">
        <f>+IF('Données de base'!$F$133&lt;0.5,0,IF('Données de base'!$F$133&lt;1.5,'9. TVA'!BX83,IF('Données de base'!$F$133&lt;2.5,SUM('9. TVA'!BW83:BX83),IF('Données de base'!$F$133&lt;3.5,SUM('9. TVA'!BV83:BX83),IF('Données de base'!$F$133&lt;4.5,SUM('9. TVA'!BU83:BX83),IF('Données de base'!$F$133&lt;5.5,SUM('9. TVA'!BT83:BX83),SUM('9. TVA'!BS83:BX83)))))))</f>
        <v>19854553.251139201</v>
      </c>
      <c r="BY42" s="181">
        <f>+IF('Données de base'!$F$133&lt;0.5,0,IF('Données de base'!$F$133&lt;1.5,'9. TVA'!BY83,IF('Données de base'!$F$133&lt;2.5,SUM('9. TVA'!BX83:BY83),IF('Données de base'!$F$133&lt;3.5,SUM('9. TVA'!BW83:BY83),IF('Données de base'!$F$133&lt;4.5,SUM('9. TVA'!BV83:BY83),IF('Données de base'!$F$133&lt;5.5,SUM('9. TVA'!BU83:BY83),SUM('9. TVA'!BT83:BY83)))))))</f>
        <v>21254749.251139201</v>
      </c>
      <c r="BZ42" s="181">
        <f>+IF('Données de base'!$F$133&lt;0.5,0,IF('Données de base'!$F$133&lt;1.5,'9. TVA'!BZ83,IF('Données de base'!$F$133&lt;2.5,SUM('9. TVA'!BY83:BZ83),IF('Données de base'!$F$133&lt;3.5,SUM('9. TVA'!BX83:BZ83),IF('Données de base'!$F$133&lt;4.5,SUM('9. TVA'!BW83:BZ83),IF('Données de base'!$F$133&lt;5.5,SUM('9. TVA'!BV83:BZ83),SUM('9. TVA'!BU83:BZ83)))))))</f>
        <v>22654945.251139201</v>
      </c>
      <c r="CA42" s="181">
        <f>+IF('Données de base'!$F$133&lt;0.5,0,IF('Données de base'!$F$133&lt;1.5,'9. TVA'!CA83,IF('Données de base'!$F$133&lt;2.5,SUM('9. TVA'!BZ83:CA83),IF('Données de base'!$F$133&lt;3.5,SUM('9. TVA'!BY83:CA83),IF('Données de base'!$F$133&lt;4.5,SUM('9. TVA'!BX83:CA83),IF('Données de base'!$F$133&lt;5.5,SUM('9. TVA'!BW83:CA83),SUM('9. TVA'!BV83:CA83)))))))</f>
        <v>24055141.251139201</v>
      </c>
      <c r="CB42" s="181">
        <f>+IF('Données de base'!$F$133&lt;0.5,0,IF('Données de base'!$F$133&lt;1.5,'9. TVA'!CB83,IF('Données de base'!$F$133&lt;2.5,SUM('9. TVA'!CA83:CB83),IF('Données de base'!$F$133&lt;3.5,SUM('9. TVA'!BZ83:CB83),IF('Données de base'!$F$133&lt;4.5,SUM('9. TVA'!BY83:CB83),IF('Données de base'!$F$133&lt;5.5,SUM('9. TVA'!BX83:CB83),SUM('9. TVA'!BW83:CB83)))))))</f>
        <v>25455337.251139201</v>
      </c>
      <c r="CC42" s="190">
        <f>CB42</f>
        <v>25455337.251139201</v>
      </c>
      <c r="CE42" s="181" t="str">
        <f t="shared" si="11"/>
        <v/>
      </c>
      <c r="CF42" s="181" t="str">
        <f t="shared" si="12"/>
        <v/>
      </c>
      <c r="CG42" s="181" t="str">
        <f t="shared" si="13"/>
        <v/>
      </c>
      <c r="CH42" s="181" t="str">
        <f t="shared" si="14"/>
        <v/>
      </c>
      <c r="CI42" s="181" t="str">
        <f t="shared" si="15"/>
        <v/>
      </c>
      <c r="CJ42" s="181" t="str">
        <f t="shared" si="16"/>
        <v/>
      </c>
      <c r="CK42" s="181" t="str">
        <f t="shared" si="17"/>
        <v/>
      </c>
      <c r="CL42" s="181" t="str">
        <f t="shared" si="18"/>
        <v/>
      </c>
      <c r="CM42" s="181" t="str">
        <f t="shared" si="19"/>
        <v/>
      </c>
      <c r="CN42" s="181" t="str">
        <f t="shared" si="20"/>
        <v/>
      </c>
      <c r="CO42" s="181" t="str">
        <f t="shared" si="21"/>
        <v/>
      </c>
      <c r="CP42" s="181" t="str">
        <f t="shared" si="22"/>
        <v/>
      </c>
      <c r="CQ42" s="181">
        <f t="shared" si="23"/>
        <v>0</v>
      </c>
      <c r="CR42" s="181">
        <f t="shared" si="24"/>
        <v>0</v>
      </c>
      <c r="CS42" s="181">
        <f t="shared" si="25"/>
        <v>39492</v>
      </c>
      <c r="CT42" s="181">
        <f t="shared" si="26"/>
        <v>39492</v>
      </c>
      <c r="CU42" s="181">
        <f t="shared" si="27"/>
        <v>39528</v>
      </c>
      <c r="CV42" s="181">
        <f t="shared" si="28"/>
        <v>39528</v>
      </c>
      <c r="CW42" s="181">
        <f t="shared" si="29"/>
        <v>56352</v>
      </c>
      <c r="CX42" s="181">
        <f t="shared" si="30"/>
        <v>67776</v>
      </c>
      <c r="CY42" s="181">
        <f t="shared" si="31"/>
        <v>60372</v>
      </c>
      <c r="CZ42" s="181">
        <f t="shared" si="32"/>
        <v>59769</v>
      </c>
      <c r="DA42" s="181">
        <f t="shared" si="33"/>
        <v>79761</v>
      </c>
      <c r="DB42" s="181">
        <f t="shared" si="34"/>
        <v>106464</v>
      </c>
      <c r="DC42" s="190" t="str">
        <f>CP42</f>
        <v/>
      </c>
      <c r="DD42" s="190">
        <f>DB42</f>
        <v>106464</v>
      </c>
      <c r="DE42" s="190">
        <f>DB42</f>
        <v>106464</v>
      </c>
      <c r="DF42" s="181">
        <f t="shared" ref="DF42:DQ44" si="101">IF(ISNA(INDEX($B$1:$CC$48,ROW(Z42),MATCH(DF$7,$B$7:$CC$7,0))),"",INDEX($B$1:$CC$48,ROW(Z42),MATCH(DF$7,$B$7:$CC$7,0)))</f>
        <v>77904</v>
      </c>
      <c r="DG42" s="181">
        <f t="shared" si="101"/>
        <v>69336</v>
      </c>
      <c r="DH42" s="181">
        <f t="shared" si="101"/>
        <v>120369</v>
      </c>
      <c r="DI42" s="181">
        <f t="shared" si="101"/>
        <v>111801</v>
      </c>
      <c r="DJ42" s="181">
        <f t="shared" si="101"/>
        <v>143196</v>
      </c>
      <c r="DK42" s="181">
        <f t="shared" si="101"/>
        <v>151764</v>
      </c>
      <c r="DL42" s="181">
        <f t="shared" si="101"/>
        <v>149039.16</v>
      </c>
      <c r="DM42" s="181">
        <f t="shared" si="101"/>
        <v>158543.16</v>
      </c>
      <c r="DN42" s="181">
        <f t="shared" si="101"/>
        <v>168047.16</v>
      </c>
      <c r="DO42" s="181">
        <f t="shared" si="101"/>
        <v>160919.16</v>
      </c>
      <c r="DP42" s="181">
        <f t="shared" si="101"/>
        <v>210815.16</v>
      </c>
      <c r="DQ42" s="181">
        <f t="shared" si="101"/>
        <v>225962.16</v>
      </c>
      <c r="DR42" s="190">
        <f>DQ42</f>
        <v>225962.16</v>
      </c>
      <c r="DS42" s="181">
        <f t="shared" ref="DS42:ED44" si="102">IF(ISNA(INDEX($B$1:$CC$48,ROW(AL42),MATCH(DS$7,$B$7:$CC$7,0))),"",INDEX($B$1:$CC$48,ROW(AL42),MATCH(DS$7,$B$7:$CC$7,0)))</f>
        <v>230930.16</v>
      </c>
      <c r="DT42" s="181">
        <f t="shared" si="102"/>
        <v>211922.16</v>
      </c>
      <c r="DU42" s="181">
        <f t="shared" si="102"/>
        <v>252314.16</v>
      </c>
      <c r="DV42" s="181">
        <f t="shared" si="102"/>
        <v>271322.16000000003</v>
      </c>
      <c r="DW42" s="181">
        <f t="shared" si="102"/>
        <v>271322.16000000003</v>
      </c>
      <c r="DX42" s="181">
        <f t="shared" si="102"/>
        <v>261818.16</v>
      </c>
      <c r="DY42" s="181">
        <f t="shared" si="102"/>
        <v>364435.10159999999</v>
      </c>
      <c r="DZ42" s="181">
        <f t="shared" si="102"/>
        <v>378691.10159999999</v>
      </c>
      <c r="EA42" s="181">
        <f t="shared" si="102"/>
        <v>383443.10159999999</v>
      </c>
      <c r="EB42" s="181">
        <f t="shared" si="102"/>
        <v>395323.10159999999</v>
      </c>
      <c r="EC42" s="181">
        <f t="shared" si="102"/>
        <v>504619.10159999999</v>
      </c>
      <c r="ED42" s="181">
        <f t="shared" si="102"/>
        <v>501082.10159999999</v>
      </c>
      <c r="EE42" s="190">
        <f>ED42</f>
        <v>501082.10159999999</v>
      </c>
      <c r="EF42" s="181">
        <f t="shared" ref="EF42:EQ44" si="103">IF(ISNA(INDEX($B$1:$CC$48,ROW(AX42),MATCH(EF$7,$B$7:$CC$7,0))),"",INDEX($B$1:$CC$48,ROW(AX42),MATCH(EF$7,$B$7:$CC$7,0)))</f>
        <v>560482.10159999994</v>
      </c>
      <c r="EG42" s="181">
        <f t="shared" si="103"/>
        <v>679282.10159999994</v>
      </c>
      <c r="EH42" s="181">
        <f t="shared" si="103"/>
        <v>688786.10159999994</v>
      </c>
      <c r="EI42" s="181">
        <f t="shared" si="103"/>
        <v>757690.10159999994</v>
      </c>
      <c r="EJ42" s="181">
        <f t="shared" si="103"/>
        <v>750562.10159999994</v>
      </c>
      <c r="EK42" s="181">
        <f t="shared" si="103"/>
        <v>847978.10159999994</v>
      </c>
      <c r="EL42" s="181">
        <f t="shared" si="103"/>
        <v>1454144.0426159999</v>
      </c>
      <c r="EM42" s="181">
        <f t="shared" si="103"/>
        <v>1629998.0426159999</v>
      </c>
      <c r="EN42" s="181">
        <f t="shared" si="103"/>
        <v>1832396.0426159999</v>
      </c>
      <c r="EO42" s="181">
        <f t="shared" si="103"/>
        <v>2117744.0426159999</v>
      </c>
      <c r="EP42" s="181">
        <f t="shared" si="103"/>
        <v>2695076.0426159999</v>
      </c>
      <c r="EQ42" s="181">
        <f t="shared" si="103"/>
        <v>3013604.0426159999</v>
      </c>
      <c r="ER42" s="190">
        <f>EQ42</f>
        <v>3013604.0426159999</v>
      </c>
      <c r="ES42" s="181">
        <f t="shared" ref="ES42:FD44" si="104">IF(ISNA(INDEX($B$1:$CC$48,ROW(BJ42),MATCH(ES$7,$B$7:$CC$7,0))),"",INDEX($B$1:$CC$48,ROW(BJ42),MATCH(ES$7,$B$7:$CC$7,0)))</f>
        <v>3624116.0426159999</v>
      </c>
      <c r="ET42" s="181">
        <f t="shared" si="104"/>
        <v>4480160.0426160004</v>
      </c>
      <c r="EU42" s="181">
        <f t="shared" si="104"/>
        <v>5107262.0426160004</v>
      </c>
      <c r="EV42" s="181">
        <f t="shared" si="104"/>
        <v>6069482.0426160004</v>
      </c>
      <c r="EW42" s="181">
        <f t="shared" si="104"/>
        <v>6978614.0426160004</v>
      </c>
      <c r="EX42" s="181">
        <f t="shared" si="104"/>
        <v>8378810.0426160004</v>
      </c>
      <c r="EY42" s="181">
        <f t="shared" si="104"/>
        <v>10053181.251139201</v>
      </c>
      <c r="EZ42" s="181">
        <f t="shared" si="104"/>
        <v>11453377.251139201</v>
      </c>
      <c r="FA42" s="181">
        <f t="shared" si="104"/>
        <v>12853573.251139199</v>
      </c>
      <c r="FB42" s="181">
        <f t="shared" si="104"/>
        <v>14253769.251139199</v>
      </c>
      <c r="FC42" s="181">
        <f t="shared" si="104"/>
        <v>15653965.251139199</v>
      </c>
      <c r="FD42" s="181">
        <f t="shared" si="104"/>
        <v>17054161.251139201</v>
      </c>
      <c r="FE42" s="570">
        <f>IF(FD42="",INDEX(ES42:FD42,1,MATCH('Données de base'!$O$17,ES$7:FD$7,0)),FD42)</f>
        <v>17054161.251139201</v>
      </c>
    </row>
    <row r="43" spans="2:161" ht="15" customHeight="1" x14ac:dyDescent="0.2">
      <c r="C43" s="13" t="s">
        <v>124</v>
      </c>
      <c r="D43" s="181">
        <f>'9. TVA'!D18</f>
        <v>0</v>
      </c>
      <c r="E43" s="181">
        <f>'9. TVA'!E18</f>
        <v>0</v>
      </c>
      <c r="F43" s="181">
        <f>'9. TVA'!F18</f>
        <v>0</v>
      </c>
      <c r="G43" s="181">
        <f>'9. TVA'!G18</f>
        <v>0</v>
      </c>
      <c r="H43" s="181">
        <f>'9. TVA'!H18</f>
        <v>0</v>
      </c>
      <c r="I43" s="181">
        <f>'9. TVA'!I18</f>
        <v>0</v>
      </c>
      <c r="J43" s="181">
        <f>'9. TVA'!J18</f>
        <v>0</v>
      </c>
      <c r="K43" s="181">
        <f>'9. TVA'!K18</f>
        <v>0</v>
      </c>
      <c r="L43" s="181">
        <f>'9. TVA'!L18</f>
        <v>558</v>
      </c>
      <c r="M43" s="181">
        <f>'9. TVA'!M18</f>
        <v>558</v>
      </c>
      <c r="N43" s="181">
        <f>'9. TVA'!N18</f>
        <v>1110</v>
      </c>
      <c r="O43" s="181">
        <f>'9. TVA'!O18</f>
        <v>1662</v>
      </c>
      <c r="P43" s="190">
        <f>O43</f>
        <v>1662</v>
      </c>
      <c r="Q43" s="181">
        <f>'9. TVA'!Q18</f>
        <v>4888</v>
      </c>
      <c r="R43" s="181">
        <f>'9. TVA'!R18</f>
        <v>17392</v>
      </c>
      <c r="S43" s="181">
        <f>'9. TVA'!S18</f>
        <v>21610</v>
      </c>
      <c r="T43" s="181">
        <f>'9. TVA'!T18</f>
        <v>0</v>
      </c>
      <c r="U43" s="181">
        <f>'9. TVA'!U18</f>
        <v>7685</v>
      </c>
      <c r="V43" s="181">
        <f>'9. TVA'!V18</f>
        <v>20881</v>
      </c>
      <c r="W43" s="181">
        <f>'9. TVA'!W18</f>
        <v>0</v>
      </c>
      <c r="X43" s="181">
        <f>'9. TVA'!X18</f>
        <v>0</v>
      </c>
      <c r="Y43" s="181">
        <f>'9. TVA'!Y18</f>
        <v>0</v>
      </c>
      <c r="Z43" s="181">
        <f>'9. TVA'!Z18</f>
        <v>5166.5</v>
      </c>
      <c r="AA43" s="181">
        <f>'9. TVA'!AA18</f>
        <v>28900.5</v>
      </c>
      <c r="AB43" s="181">
        <f>'9. TVA'!AB18</f>
        <v>58346.5</v>
      </c>
      <c r="AC43" s="190">
        <f>AB43</f>
        <v>58346.5</v>
      </c>
      <c r="AD43" s="181">
        <f>'9. TVA'!AD18</f>
        <v>4860.1399999999994</v>
      </c>
      <c r="AE43" s="181">
        <f>'9. TVA'!AE18</f>
        <v>16056.279999999984</v>
      </c>
      <c r="AF43" s="181">
        <f>'9. TVA'!AF18</f>
        <v>33588.419999999969</v>
      </c>
      <c r="AG43" s="181">
        <f>'9. TVA'!AG18</f>
        <v>12780.139999999985</v>
      </c>
      <c r="AH43" s="181">
        <f>'9. TVA'!AH18</f>
        <v>58824.27999999997</v>
      </c>
      <c r="AI43" s="181">
        <f>'9. TVA'!AI18</f>
        <v>106303.91999999995</v>
      </c>
      <c r="AJ43" s="181">
        <f>'9. TVA'!AJ18</f>
        <v>32791.639999999985</v>
      </c>
      <c r="AK43" s="181">
        <f>'9. TVA'!AK18</f>
        <v>52911.27999999997</v>
      </c>
      <c r="AL43" s="181">
        <f>'9. TVA'!AL18</f>
        <v>99958.919999999955</v>
      </c>
      <c r="AM43" s="181">
        <f>'9. TVA'!AM18</f>
        <v>59719.639999999956</v>
      </c>
      <c r="AN43" s="181">
        <f>'9. TVA'!AN18</f>
        <v>119439.27999999991</v>
      </c>
      <c r="AO43" s="181">
        <f>'9. TVA'!AO18</f>
        <v>172822.9199999999</v>
      </c>
      <c r="AP43" s="190">
        <f>AO43</f>
        <v>172822.9199999999</v>
      </c>
      <c r="AQ43" s="181">
        <f>'9. TVA'!AQ18</f>
        <v>50140.816400000011</v>
      </c>
      <c r="AR43" s="181">
        <f>'9. TVA'!AR18</f>
        <v>109785.63280000002</v>
      </c>
      <c r="AS43" s="181">
        <f>'9. TVA'!AS18</f>
        <v>172598.44920000003</v>
      </c>
      <c r="AT43" s="181">
        <f>'9. TVA'!AT18</f>
        <v>70732.816400000011</v>
      </c>
      <c r="AU43" s="181">
        <f>'9. TVA'!AU18</f>
        <v>214329.63280000002</v>
      </c>
      <c r="AV43" s="181">
        <f>'9. TVA'!AV18</f>
        <v>354555.94920000003</v>
      </c>
      <c r="AW43" s="181">
        <f>'9. TVA'!AW18</f>
        <v>179826.31640000007</v>
      </c>
      <c r="AX43" s="181">
        <f>'9. TVA'!AX18</f>
        <v>438852.6328000002</v>
      </c>
      <c r="AY43" s="181">
        <f>'9. TVA'!AY18</f>
        <v>704214.94920000038</v>
      </c>
      <c r="AZ43" s="181">
        <f>'9. TVA'!AZ18</f>
        <v>311298.31640000013</v>
      </c>
      <c r="BA43" s="181">
        <f>'9. TVA'!BA18</f>
        <v>617844.63280000025</v>
      </c>
      <c r="BB43" s="181">
        <f>'9. TVA'!BB18</f>
        <v>989334.94920000038</v>
      </c>
      <c r="BC43" s="190">
        <f>BB43</f>
        <v>989334.94920000038</v>
      </c>
      <c r="BD43" s="181">
        <f>'9. TVA'!BD18</f>
        <v>272722.65956400009</v>
      </c>
      <c r="BE43" s="181">
        <f>'9. TVA'!BE18</f>
        <v>599876.31912800018</v>
      </c>
      <c r="BF43" s="181">
        <f>'9. TVA'!BF18</f>
        <v>989676.97869200027</v>
      </c>
      <c r="BG43" s="181">
        <f>'9. TVA'!BG18</f>
        <v>478122.65956400009</v>
      </c>
      <c r="BH43" s="181">
        <f>'9. TVA'!BH18</f>
        <v>1134943.3191280002</v>
      </c>
      <c r="BI43" s="181">
        <f>'9. TVA'!BI18</f>
        <v>1890355.9786920003</v>
      </c>
      <c r="BJ43" s="181">
        <f>'9. TVA'!BJ18</f>
        <v>944380.65956400009</v>
      </c>
      <c r="BK43" s="181">
        <f>'9. TVA'!BK18</f>
        <v>2153727.3191279997</v>
      </c>
      <c r="BL43" s="181">
        <f>'9. TVA'!BL18</f>
        <v>3557176.9786919993</v>
      </c>
      <c r="BM43" s="181">
        <f>'9. TVA'!BM18</f>
        <v>1701279.6595639996</v>
      </c>
      <c r="BN43" s="181">
        <f>'9. TVA'!BN18</f>
        <v>3683957.3191279992</v>
      </c>
      <c r="BO43" s="181">
        <f>'9. TVA'!BO18</f>
        <v>6100028.9786919989</v>
      </c>
      <c r="BP43" s="190">
        <f>BO43</f>
        <v>6100028.9786919989</v>
      </c>
      <c r="BQ43" s="181">
        <f>'9. TVA'!BQ18</f>
        <v>1581569.7914767992</v>
      </c>
      <c r="BR43" s="181">
        <f>'9. TVA'!BR18</f>
        <v>3613973.5829535984</v>
      </c>
      <c r="BS43" s="181">
        <f>'9. TVA'!BS18</f>
        <v>5535111.3744303994</v>
      </c>
      <c r="BT43" s="181">
        <f>'9. TVA'!BT18</f>
        <v>2334571.791476801</v>
      </c>
      <c r="BU43" s="181">
        <f>'9. TVA'!BU18</f>
        <v>4996044.24962027</v>
      </c>
      <c r="BV43" s="181">
        <f>'9. TVA'!BV18</f>
        <v>7786417.3744304013</v>
      </c>
      <c r="BW43" s="181">
        <f>'9. TVA'!BW18</f>
        <v>3203073.7914767992</v>
      </c>
      <c r="BX43" s="181">
        <f>'9. TVA'!BX18</f>
        <v>7095559.3607313745</v>
      </c>
      <c r="BY43" s="181">
        <f>'9. TVA'!BY18</f>
        <v>11304801.152208176</v>
      </c>
      <c r="BZ43" s="181">
        <f>'9. TVA'!BZ18</f>
        <v>4770564.6803656891</v>
      </c>
      <c r="CA43" s="181">
        <f>'9. TVA'!CA18</f>
        <v>10170326.323694341</v>
      </c>
      <c r="CB43" s="181">
        <f>'9. TVA'!CB18</f>
        <v>16440388.633689657</v>
      </c>
      <c r="CC43" s="190">
        <f>CB43</f>
        <v>16440388.633689657</v>
      </c>
      <c r="CE43" s="181" t="str">
        <f t="shared" si="11"/>
        <v/>
      </c>
      <c r="CF43" s="181" t="str">
        <f t="shared" si="12"/>
        <v/>
      </c>
      <c r="CG43" s="181" t="str">
        <f t="shared" si="13"/>
        <v/>
      </c>
      <c r="CH43" s="181" t="str">
        <f t="shared" si="14"/>
        <v/>
      </c>
      <c r="CI43" s="181" t="str">
        <f t="shared" si="15"/>
        <v/>
      </c>
      <c r="CJ43" s="181" t="str">
        <f t="shared" si="16"/>
        <v/>
      </c>
      <c r="CK43" s="181" t="str">
        <f t="shared" si="17"/>
        <v/>
      </c>
      <c r="CL43" s="181" t="str">
        <f t="shared" si="18"/>
        <v/>
      </c>
      <c r="CM43" s="181" t="str">
        <f t="shared" si="19"/>
        <v/>
      </c>
      <c r="CN43" s="181" t="str">
        <f t="shared" si="20"/>
        <v/>
      </c>
      <c r="CO43" s="181" t="str">
        <f t="shared" si="21"/>
        <v/>
      </c>
      <c r="CP43" s="181" t="str">
        <f t="shared" si="22"/>
        <v/>
      </c>
      <c r="CQ43" s="181">
        <f t="shared" si="23"/>
        <v>0</v>
      </c>
      <c r="CR43" s="181">
        <f t="shared" si="24"/>
        <v>0</v>
      </c>
      <c r="CS43" s="181">
        <f t="shared" si="25"/>
        <v>558</v>
      </c>
      <c r="CT43" s="181">
        <f t="shared" si="26"/>
        <v>558</v>
      </c>
      <c r="CU43" s="181">
        <f t="shared" si="27"/>
        <v>1110</v>
      </c>
      <c r="CV43" s="181">
        <f t="shared" si="28"/>
        <v>1662</v>
      </c>
      <c r="CW43" s="181">
        <f t="shared" si="29"/>
        <v>4888</v>
      </c>
      <c r="CX43" s="181">
        <f t="shared" si="30"/>
        <v>17392</v>
      </c>
      <c r="CY43" s="181">
        <f t="shared" si="31"/>
        <v>21610</v>
      </c>
      <c r="CZ43" s="181">
        <f t="shared" si="32"/>
        <v>0</v>
      </c>
      <c r="DA43" s="181">
        <f t="shared" si="33"/>
        <v>7685</v>
      </c>
      <c r="DB43" s="181">
        <f t="shared" si="34"/>
        <v>20881</v>
      </c>
      <c r="DC43" s="190" t="str">
        <f>CP43</f>
        <v/>
      </c>
      <c r="DD43" s="190">
        <f>DB43</f>
        <v>20881</v>
      </c>
      <c r="DE43" s="190">
        <f>DB43</f>
        <v>20881</v>
      </c>
      <c r="DF43" s="181">
        <f t="shared" si="101"/>
        <v>0</v>
      </c>
      <c r="DG43" s="181">
        <f t="shared" si="101"/>
        <v>0</v>
      </c>
      <c r="DH43" s="181">
        <f t="shared" si="101"/>
        <v>0</v>
      </c>
      <c r="DI43" s="181">
        <f t="shared" si="101"/>
        <v>5166.5</v>
      </c>
      <c r="DJ43" s="181">
        <f t="shared" si="101"/>
        <v>28900.5</v>
      </c>
      <c r="DK43" s="181">
        <f t="shared" si="101"/>
        <v>58346.5</v>
      </c>
      <c r="DL43" s="181">
        <f t="shared" si="101"/>
        <v>4860.1399999999994</v>
      </c>
      <c r="DM43" s="181">
        <f t="shared" si="101"/>
        <v>16056.279999999984</v>
      </c>
      <c r="DN43" s="181">
        <f t="shared" si="101"/>
        <v>33588.419999999969</v>
      </c>
      <c r="DO43" s="181">
        <f t="shared" si="101"/>
        <v>12780.139999999985</v>
      </c>
      <c r="DP43" s="181">
        <f t="shared" si="101"/>
        <v>58824.27999999997</v>
      </c>
      <c r="DQ43" s="181">
        <f t="shared" si="101"/>
        <v>106303.91999999995</v>
      </c>
      <c r="DR43" s="190">
        <f>DQ43</f>
        <v>106303.91999999995</v>
      </c>
      <c r="DS43" s="181">
        <f t="shared" si="102"/>
        <v>32791.639999999985</v>
      </c>
      <c r="DT43" s="181">
        <f t="shared" si="102"/>
        <v>52911.27999999997</v>
      </c>
      <c r="DU43" s="181">
        <f t="shared" si="102"/>
        <v>99958.919999999955</v>
      </c>
      <c r="DV43" s="181">
        <f t="shared" si="102"/>
        <v>59719.639999999956</v>
      </c>
      <c r="DW43" s="181">
        <f t="shared" si="102"/>
        <v>119439.27999999991</v>
      </c>
      <c r="DX43" s="181">
        <f t="shared" si="102"/>
        <v>172822.9199999999</v>
      </c>
      <c r="DY43" s="181">
        <f t="shared" si="102"/>
        <v>50140.816400000011</v>
      </c>
      <c r="DZ43" s="181">
        <f t="shared" si="102"/>
        <v>109785.63280000002</v>
      </c>
      <c r="EA43" s="181">
        <f t="shared" si="102"/>
        <v>172598.44920000003</v>
      </c>
      <c r="EB43" s="181">
        <f t="shared" si="102"/>
        <v>70732.816400000011</v>
      </c>
      <c r="EC43" s="181">
        <f t="shared" si="102"/>
        <v>214329.63280000002</v>
      </c>
      <c r="ED43" s="181">
        <f t="shared" si="102"/>
        <v>354555.94920000003</v>
      </c>
      <c r="EE43" s="190">
        <f>ED43</f>
        <v>354555.94920000003</v>
      </c>
      <c r="EF43" s="181">
        <f t="shared" si="103"/>
        <v>179826.31640000007</v>
      </c>
      <c r="EG43" s="181">
        <f t="shared" si="103"/>
        <v>438852.6328000002</v>
      </c>
      <c r="EH43" s="181">
        <f t="shared" si="103"/>
        <v>704214.94920000038</v>
      </c>
      <c r="EI43" s="181">
        <f t="shared" si="103"/>
        <v>311298.31640000013</v>
      </c>
      <c r="EJ43" s="181">
        <f t="shared" si="103"/>
        <v>617844.63280000025</v>
      </c>
      <c r="EK43" s="181">
        <f t="shared" si="103"/>
        <v>989334.94920000038</v>
      </c>
      <c r="EL43" s="181">
        <f t="shared" si="103"/>
        <v>272722.65956400009</v>
      </c>
      <c r="EM43" s="181">
        <f t="shared" si="103"/>
        <v>599876.31912800018</v>
      </c>
      <c r="EN43" s="181">
        <f t="shared" si="103"/>
        <v>989676.97869200027</v>
      </c>
      <c r="EO43" s="181">
        <f t="shared" si="103"/>
        <v>478122.65956400009</v>
      </c>
      <c r="EP43" s="181">
        <f t="shared" si="103"/>
        <v>1134943.3191280002</v>
      </c>
      <c r="EQ43" s="181">
        <f t="shared" si="103"/>
        <v>1890355.9786920003</v>
      </c>
      <c r="ER43" s="190">
        <f>EQ43</f>
        <v>1890355.9786920003</v>
      </c>
      <c r="ES43" s="181">
        <f t="shared" si="104"/>
        <v>944380.65956400009</v>
      </c>
      <c r="ET43" s="181">
        <f t="shared" si="104"/>
        <v>2153727.3191279997</v>
      </c>
      <c r="EU43" s="181">
        <f t="shared" si="104"/>
        <v>3557176.9786919993</v>
      </c>
      <c r="EV43" s="181">
        <f t="shared" si="104"/>
        <v>1701279.6595639996</v>
      </c>
      <c r="EW43" s="181">
        <f t="shared" si="104"/>
        <v>3683957.3191279992</v>
      </c>
      <c r="EX43" s="181">
        <f t="shared" si="104"/>
        <v>6100028.9786919989</v>
      </c>
      <c r="EY43" s="181">
        <f t="shared" si="104"/>
        <v>1581569.7914767992</v>
      </c>
      <c r="EZ43" s="181">
        <f t="shared" si="104"/>
        <v>3613973.5829535984</v>
      </c>
      <c r="FA43" s="181">
        <f t="shared" si="104"/>
        <v>5535111.3744303994</v>
      </c>
      <c r="FB43" s="181">
        <f t="shared" si="104"/>
        <v>2334571.791476801</v>
      </c>
      <c r="FC43" s="181">
        <f t="shared" si="104"/>
        <v>4996044.24962027</v>
      </c>
      <c r="FD43" s="181">
        <f t="shared" si="104"/>
        <v>7786417.3744304013</v>
      </c>
      <c r="FE43" s="570">
        <f>IF(FD43="",INDEX(ES43:FD43,1,MATCH('Données de base'!$O$17,ES$7:FD$7,0)),FD43)</f>
        <v>7786417.3744304013</v>
      </c>
    </row>
    <row r="44" spans="2:161" ht="15" customHeight="1" x14ac:dyDescent="0.2">
      <c r="C44" s="13" t="s">
        <v>51</v>
      </c>
      <c r="D44" s="181">
        <f>'Données de base'!C346</f>
        <v>0</v>
      </c>
      <c r="E44" s="181">
        <f>'Données de base'!D346</f>
        <v>0</v>
      </c>
      <c r="F44" s="181">
        <f>'Données de base'!E346</f>
        <v>0</v>
      </c>
      <c r="G44" s="181">
        <f>'Données de base'!F346</f>
        <v>0</v>
      </c>
      <c r="H44" s="181">
        <f>'Données de base'!G346</f>
        <v>0</v>
      </c>
      <c r="I44" s="181">
        <f>'Données de base'!H346</f>
        <v>0</v>
      </c>
      <c r="J44" s="181">
        <f>'Données de base'!I346</f>
        <v>0</v>
      </c>
      <c r="K44" s="181">
        <f>'Données de base'!J346</f>
        <v>0</v>
      </c>
      <c r="L44" s="181">
        <f>'Données de base'!K346</f>
        <v>0</v>
      </c>
      <c r="M44" s="181">
        <f>'Données de base'!L346</f>
        <v>0</v>
      </c>
      <c r="N44" s="181">
        <f>'Données de base'!M346</f>
        <v>0</v>
      </c>
      <c r="O44" s="181">
        <f>'Données de base'!N346</f>
        <v>0</v>
      </c>
      <c r="P44" s="190">
        <f>O44</f>
        <v>0</v>
      </c>
      <c r="Q44" s="181">
        <f>'Données de base'!P346</f>
        <v>0</v>
      </c>
      <c r="R44" s="181">
        <f>'Données de base'!Q346</f>
        <v>0</v>
      </c>
      <c r="S44" s="181">
        <f>'Données de base'!R346</f>
        <v>0</v>
      </c>
      <c r="T44" s="181">
        <f>'Données de base'!S346</f>
        <v>0</v>
      </c>
      <c r="U44" s="181">
        <f>'Données de base'!T346</f>
        <v>0</v>
      </c>
      <c r="V44" s="181">
        <f>'Données de base'!U346</f>
        <v>0</v>
      </c>
      <c r="W44" s="181">
        <f>'Données de base'!V346</f>
        <v>0</v>
      </c>
      <c r="X44" s="181">
        <f>'Données de base'!W346</f>
        <v>0</v>
      </c>
      <c r="Y44" s="181">
        <f>'Données de base'!X346</f>
        <v>0</v>
      </c>
      <c r="Z44" s="181">
        <f>'Données de base'!Y346</f>
        <v>0</v>
      </c>
      <c r="AA44" s="181">
        <f>'Données de base'!Z346</f>
        <v>0</v>
      </c>
      <c r="AB44" s="181">
        <f>'Données de base'!AA346</f>
        <v>0</v>
      </c>
      <c r="AC44" s="190">
        <f>AB44</f>
        <v>0</v>
      </c>
      <c r="AD44" s="181">
        <f>'Données de base'!AC346</f>
        <v>0</v>
      </c>
      <c r="AE44" s="181">
        <f>'Données de base'!AD346</f>
        <v>0</v>
      </c>
      <c r="AF44" s="181">
        <f>'Données de base'!AE346</f>
        <v>0</v>
      </c>
      <c r="AG44" s="181">
        <f>'Données de base'!AF346</f>
        <v>0</v>
      </c>
      <c r="AH44" s="181">
        <f>'Données de base'!AG346</f>
        <v>0</v>
      </c>
      <c r="AI44" s="181">
        <f>'Données de base'!AH346</f>
        <v>0</v>
      </c>
      <c r="AJ44" s="181">
        <f>'Données de base'!AI346</f>
        <v>0</v>
      </c>
      <c r="AK44" s="181">
        <f>'Données de base'!AJ346</f>
        <v>0</v>
      </c>
      <c r="AL44" s="181">
        <f>'Données de base'!AK346</f>
        <v>0</v>
      </c>
      <c r="AM44" s="181">
        <f>'Données de base'!AL346</f>
        <v>0</v>
      </c>
      <c r="AN44" s="181">
        <f>'Données de base'!AM346</f>
        <v>0</v>
      </c>
      <c r="AO44" s="181">
        <f>'Données de base'!AN346</f>
        <v>0</v>
      </c>
      <c r="AP44" s="190">
        <f>AO44</f>
        <v>0</v>
      </c>
      <c r="AQ44" s="181">
        <f>'Données de base'!AP346</f>
        <v>0</v>
      </c>
      <c r="AR44" s="181">
        <f>'Données de base'!AQ346</f>
        <v>0</v>
      </c>
      <c r="AS44" s="181">
        <f>'Données de base'!AR346</f>
        <v>0</v>
      </c>
      <c r="AT44" s="181">
        <f>'Données de base'!AS346</f>
        <v>0</v>
      </c>
      <c r="AU44" s="181">
        <f>'Données de base'!AT346</f>
        <v>0</v>
      </c>
      <c r="AV44" s="181">
        <f>'Données de base'!AU346</f>
        <v>0</v>
      </c>
      <c r="AW44" s="181">
        <f>'Données de base'!AV346</f>
        <v>0</v>
      </c>
      <c r="AX44" s="181">
        <f>'Données de base'!AW346</f>
        <v>0</v>
      </c>
      <c r="AY44" s="181">
        <f>'Données de base'!AX346</f>
        <v>0</v>
      </c>
      <c r="AZ44" s="181">
        <f>'Données de base'!AY346</f>
        <v>0</v>
      </c>
      <c r="BA44" s="181">
        <f>'Données de base'!AZ346</f>
        <v>0</v>
      </c>
      <c r="BB44" s="181">
        <f>'Données de base'!BA346</f>
        <v>0</v>
      </c>
      <c r="BC44" s="190">
        <f>BB44</f>
        <v>0</v>
      </c>
      <c r="BD44" s="181">
        <f>'Données de base'!BC346</f>
        <v>0</v>
      </c>
      <c r="BE44" s="181">
        <f>'Données de base'!BD346</f>
        <v>0</v>
      </c>
      <c r="BF44" s="181">
        <f>'Données de base'!BE346</f>
        <v>0</v>
      </c>
      <c r="BG44" s="181">
        <f>'Données de base'!BF346</f>
        <v>0</v>
      </c>
      <c r="BH44" s="181">
        <f>'Données de base'!BG346</f>
        <v>0</v>
      </c>
      <c r="BI44" s="181">
        <f>'Données de base'!BH346</f>
        <v>0</v>
      </c>
      <c r="BJ44" s="181">
        <f>'Données de base'!BI346</f>
        <v>0</v>
      </c>
      <c r="BK44" s="181">
        <f>'Données de base'!BJ346</f>
        <v>0</v>
      </c>
      <c r="BL44" s="181">
        <f>'Données de base'!BK346</f>
        <v>0</v>
      </c>
      <c r="BM44" s="181">
        <f>'Données de base'!BL346</f>
        <v>0</v>
      </c>
      <c r="BN44" s="181">
        <f>'Données de base'!BM346</f>
        <v>0</v>
      </c>
      <c r="BO44" s="181">
        <f>'Données de base'!BN346</f>
        <v>0</v>
      </c>
      <c r="BP44" s="190">
        <f>BO44</f>
        <v>0</v>
      </c>
      <c r="BQ44" s="181">
        <f>'Données de base'!BP346</f>
        <v>0</v>
      </c>
      <c r="BR44" s="181">
        <f>'Données de base'!BQ346</f>
        <v>0</v>
      </c>
      <c r="BS44" s="181">
        <f>'Données de base'!BR346</f>
        <v>0</v>
      </c>
      <c r="BT44" s="181">
        <f>'Données de base'!BS346</f>
        <v>0</v>
      </c>
      <c r="BU44" s="181">
        <f>'Données de base'!BT346</f>
        <v>0</v>
      </c>
      <c r="BV44" s="181">
        <f>'Données de base'!BU346</f>
        <v>0</v>
      </c>
      <c r="BW44" s="181">
        <f>'Données de base'!BV346</f>
        <v>0</v>
      </c>
      <c r="BX44" s="181">
        <f>'Données de base'!BW346</f>
        <v>0</v>
      </c>
      <c r="BY44" s="181">
        <f>'Données de base'!BX346</f>
        <v>0</v>
      </c>
      <c r="BZ44" s="181">
        <f>'Données de base'!BY346</f>
        <v>0</v>
      </c>
      <c r="CA44" s="181">
        <f>'Données de base'!BZ346</f>
        <v>0</v>
      </c>
      <c r="CB44" s="181">
        <f>'Données de base'!CA346</f>
        <v>0</v>
      </c>
      <c r="CC44" s="190">
        <f>CB44</f>
        <v>0</v>
      </c>
      <c r="CE44" s="181" t="str">
        <f t="shared" si="11"/>
        <v/>
      </c>
      <c r="CF44" s="181" t="str">
        <f t="shared" si="12"/>
        <v/>
      </c>
      <c r="CG44" s="181" t="str">
        <f t="shared" si="13"/>
        <v/>
      </c>
      <c r="CH44" s="181" t="str">
        <f t="shared" si="14"/>
        <v/>
      </c>
      <c r="CI44" s="181" t="str">
        <f t="shared" si="15"/>
        <v/>
      </c>
      <c r="CJ44" s="181" t="str">
        <f t="shared" si="16"/>
        <v/>
      </c>
      <c r="CK44" s="181" t="str">
        <f t="shared" si="17"/>
        <v/>
      </c>
      <c r="CL44" s="181" t="str">
        <f t="shared" si="18"/>
        <v/>
      </c>
      <c r="CM44" s="181" t="str">
        <f t="shared" si="19"/>
        <v/>
      </c>
      <c r="CN44" s="181" t="str">
        <f t="shared" si="20"/>
        <v/>
      </c>
      <c r="CO44" s="181" t="str">
        <f t="shared" si="21"/>
        <v/>
      </c>
      <c r="CP44" s="181" t="str">
        <f t="shared" si="22"/>
        <v/>
      </c>
      <c r="CQ44" s="181">
        <f t="shared" si="23"/>
        <v>0</v>
      </c>
      <c r="CR44" s="181">
        <f t="shared" si="24"/>
        <v>0</v>
      </c>
      <c r="CS44" s="181">
        <f t="shared" si="25"/>
        <v>0</v>
      </c>
      <c r="CT44" s="181">
        <f t="shared" si="26"/>
        <v>0</v>
      </c>
      <c r="CU44" s="181">
        <f t="shared" si="27"/>
        <v>0</v>
      </c>
      <c r="CV44" s="181">
        <f t="shared" si="28"/>
        <v>0</v>
      </c>
      <c r="CW44" s="181">
        <f t="shared" si="29"/>
        <v>0</v>
      </c>
      <c r="CX44" s="181">
        <f t="shared" si="30"/>
        <v>0</v>
      </c>
      <c r="CY44" s="181">
        <f t="shared" si="31"/>
        <v>0</v>
      </c>
      <c r="CZ44" s="181">
        <f t="shared" si="32"/>
        <v>0</v>
      </c>
      <c r="DA44" s="181">
        <f t="shared" si="33"/>
        <v>0</v>
      </c>
      <c r="DB44" s="181">
        <f t="shared" si="34"/>
        <v>0</v>
      </c>
      <c r="DC44" s="190" t="str">
        <f>CP44</f>
        <v/>
      </c>
      <c r="DD44" s="190">
        <f>DB44</f>
        <v>0</v>
      </c>
      <c r="DE44" s="190">
        <f>DB44</f>
        <v>0</v>
      </c>
      <c r="DF44" s="181">
        <f t="shared" si="101"/>
        <v>0</v>
      </c>
      <c r="DG44" s="181">
        <f t="shared" si="101"/>
        <v>0</v>
      </c>
      <c r="DH44" s="181">
        <f t="shared" si="101"/>
        <v>0</v>
      </c>
      <c r="DI44" s="181">
        <f t="shared" si="101"/>
        <v>0</v>
      </c>
      <c r="DJ44" s="181">
        <f t="shared" si="101"/>
        <v>0</v>
      </c>
      <c r="DK44" s="181">
        <f t="shared" si="101"/>
        <v>0</v>
      </c>
      <c r="DL44" s="181">
        <f t="shared" si="101"/>
        <v>0</v>
      </c>
      <c r="DM44" s="181">
        <f t="shared" si="101"/>
        <v>0</v>
      </c>
      <c r="DN44" s="181">
        <f t="shared" si="101"/>
        <v>0</v>
      </c>
      <c r="DO44" s="181">
        <f t="shared" si="101"/>
        <v>0</v>
      </c>
      <c r="DP44" s="181">
        <f t="shared" si="101"/>
        <v>0</v>
      </c>
      <c r="DQ44" s="181">
        <f t="shared" si="101"/>
        <v>0</v>
      </c>
      <c r="DR44" s="190">
        <f>DQ44</f>
        <v>0</v>
      </c>
      <c r="DS44" s="181">
        <f t="shared" si="102"/>
        <v>0</v>
      </c>
      <c r="DT44" s="181">
        <f t="shared" si="102"/>
        <v>0</v>
      </c>
      <c r="DU44" s="181">
        <f t="shared" si="102"/>
        <v>0</v>
      </c>
      <c r="DV44" s="181">
        <f t="shared" si="102"/>
        <v>0</v>
      </c>
      <c r="DW44" s="181">
        <f t="shared" si="102"/>
        <v>0</v>
      </c>
      <c r="DX44" s="181">
        <f t="shared" si="102"/>
        <v>0</v>
      </c>
      <c r="DY44" s="181">
        <f t="shared" si="102"/>
        <v>0</v>
      </c>
      <c r="DZ44" s="181">
        <f t="shared" si="102"/>
        <v>0</v>
      </c>
      <c r="EA44" s="181">
        <f t="shared" si="102"/>
        <v>0</v>
      </c>
      <c r="EB44" s="181">
        <f t="shared" si="102"/>
        <v>0</v>
      </c>
      <c r="EC44" s="181">
        <f t="shared" si="102"/>
        <v>0</v>
      </c>
      <c r="ED44" s="181">
        <f t="shared" si="102"/>
        <v>0</v>
      </c>
      <c r="EE44" s="190">
        <f>ED44</f>
        <v>0</v>
      </c>
      <c r="EF44" s="181">
        <f t="shared" si="103"/>
        <v>0</v>
      </c>
      <c r="EG44" s="181">
        <f t="shared" si="103"/>
        <v>0</v>
      </c>
      <c r="EH44" s="181">
        <f t="shared" si="103"/>
        <v>0</v>
      </c>
      <c r="EI44" s="181">
        <f t="shared" si="103"/>
        <v>0</v>
      </c>
      <c r="EJ44" s="181">
        <f t="shared" si="103"/>
        <v>0</v>
      </c>
      <c r="EK44" s="181">
        <f t="shared" si="103"/>
        <v>0</v>
      </c>
      <c r="EL44" s="181">
        <f t="shared" si="103"/>
        <v>0</v>
      </c>
      <c r="EM44" s="181">
        <f t="shared" si="103"/>
        <v>0</v>
      </c>
      <c r="EN44" s="181">
        <f t="shared" si="103"/>
        <v>0</v>
      </c>
      <c r="EO44" s="181">
        <f t="shared" si="103"/>
        <v>0</v>
      </c>
      <c r="EP44" s="181">
        <f t="shared" si="103"/>
        <v>0</v>
      </c>
      <c r="EQ44" s="181">
        <f t="shared" si="103"/>
        <v>0</v>
      </c>
      <c r="ER44" s="190">
        <f>EQ44</f>
        <v>0</v>
      </c>
      <c r="ES44" s="181">
        <f t="shared" si="104"/>
        <v>0</v>
      </c>
      <c r="ET44" s="181">
        <f t="shared" si="104"/>
        <v>0</v>
      </c>
      <c r="EU44" s="181">
        <f t="shared" si="104"/>
        <v>0</v>
      </c>
      <c r="EV44" s="181">
        <f t="shared" si="104"/>
        <v>0</v>
      </c>
      <c r="EW44" s="181">
        <f t="shared" si="104"/>
        <v>0</v>
      </c>
      <c r="EX44" s="181">
        <f t="shared" si="104"/>
        <v>0</v>
      </c>
      <c r="EY44" s="181">
        <f t="shared" si="104"/>
        <v>0</v>
      </c>
      <c r="EZ44" s="181">
        <f t="shared" si="104"/>
        <v>0</v>
      </c>
      <c r="FA44" s="181">
        <f t="shared" si="104"/>
        <v>0</v>
      </c>
      <c r="FB44" s="181">
        <f t="shared" si="104"/>
        <v>0</v>
      </c>
      <c r="FC44" s="181">
        <f t="shared" si="104"/>
        <v>0</v>
      </c>
      <c r="FD44" s="181">
        <f t="shared" si="104"/>
        <v>0</v>
      </c>
      <c r="FE44" s="570">
        <f>IF(FD44="",INDEX(ES44:FD44,1,MATCH('Données de base'!$O$17,ES$7:FD$7,0)),FD44)</f>
        <v>0</v>
      </c>
    </row>
    <row r="45" spans="2:161" ht="15" customHeight="1" x14ac:dyDescent="0.2">
      <c r="DC45" s="69"/>
      <c r="DD45" s="69"/>
      <c r="DE45" s="69"/>
      <c r="DR45" s="69"/>
      <c r="EE45" s="69"/>
      <c r="ER45" s="69"/>
      <c r="FE45" s="69"/>
    </row>
    <row r="46" spans="2:161" s="64" customFormat="1" ht="15" customHeight="1" x14ac:dyDescent="0.2">
      <c r="B46" s="282" t="s">
        <v>74</v>
      </c>
      <c r="C46" s="283"/>
      <c r="D46" s="288">
        <f>+D40+D33+D28</f>
        <v>0</v>
      </c>
      <c r="E46" s="288">
        <f t="shared" ref="E46:O46" ca="1" si="105">+E40+E33+E28</f>
        <v>0</v>
      </c>
      <c r="F46" s="288">
        <f t="shared" ca="1" si="105"/>
        <v>0</v>
      </c>
      <c r="G46" s="288">
        <f t="shared" ca="1" si="105"/>
        <v>0</v>
      </c>
      <c r="H46" s="288">
        <f t="shared" ca="1" si="105"/>
        <v>0</v>
      </c>
      <c r="I46" s="288">
        <f t="shared" ca="1" si="105"/>
        <v>0</v>
      </c>
      <c r="J46" s="288">
        <f t="shared" ca="1" si="105"/>
        <v>0</v>
      </c>
      <c r="K46" s="288">
        <f t="shared" ca="1" si="105"/>
        <v>0</v>
      </c>
      <c r="L46" s="288">
        <f t="shared" ca="1" si="105"/>
        <v>-71160</v>
      </c>
      <c r="M46" s="288">
        <f t="shared" ca="1" si="105"/>
        <v>-182370</v>
      </c>
      <c r="N46" s="288">
        <f t="shared" ca="1" si="105"/>
        <v>-317022</v>
      </c>
      <c r="O46" s="288">
        <f t="shared" ca="1" si="105"/>
        <v>-451710</v>
      </c>
      <c r="P46" s="289">
        <f ca="1">O46</f>
        <v>-451710</v>
      </c>
      <c r="Q46" s="288">
        <f ca="1">+Q40+Q33+Q28</f>
        <v>-564420</v>
      </c>
      <c r="R46" s="288">
        <f t="shared" ref="R46:AB46" ca="1" si="106">+R40+R33+R28</f>
        <v>-635172</v>
      </c>
      <c r="S46" s="288">
        <f t="shared" ca="1" si="106"/>
        <v>-783468</v>
      </c>
      <c r="T46" s="288">
        <f t="shared" ca="1" si="106"/>
        <v>-1030238.5</v>
      </c>
      <c r="U46" s="288">
        <f t="shared" ca="1" si="106"/>
        <v>-1160479</v>
      </c>
      <c r="V46" s="288">
        <f t="shared" ca="1" si="106"/>
        <v>-1319050</v>
      </c>
      <c r="W46" s="288">
        <f t="shared" ca="1" si="106"/>
        <v>-1662161</v>
      </c>
      <c r="X46" s="288">
        <f t="shared" ca="1" si="106"/>
        <v>-1992959</v>
      </c>
      <c r="Y46" s="288">
        <f t="shared" ca="1" si="106"/>
        <v>-2204483.5</v>
      </c>
      <c r="Z46" s="288">
        <f t="shared" ca="1" si="106"/>
        <v>-2499002.5</v>
      </c>
      <c r="AA46" s="288">
        <f t="shared" ca="1" si="106"/>
        <v>-2642153.5</v>
      </c>
      <c r="AB46" s="288">
        <f t="shared" ca="1" si="106"/>
        <v>-2773859.5</v>
      </c>
      <c r="AC46" s="289">
        <f ca="1">AB46</f>
        <v>-2773859.5</v>
      </c>
      <c r="AD46" s="288">
        <f ca="1">+AD40+AD33+AD28</f>
        <v>-3224709.5</v>
      </c>
      <c r="AE46" s="288">
        <f t="shared" ref="AE46:AO46" ca="1" si="107">+AE40+AE33+AE28</f>
        <v>-3566968.1599999997</v>
      </c>
      <c r="AF46" s="288">
        <f t="shared" ca="1" si="107"/>
        <v>-3871210.8199999994</v>
      </c>
      <c r="AG46" s="288">
        <f t="shared" ca="1" si="107"/>
        <v>-4254185.8999999994</v>
      </c>
      <c r="AH46" s="288">
        <f t="shared" ca="1" si="107"/>
        <v>-4346964.5599999987</v>
      </c>
      <c r="AI46" s="288">
        <f t="shared" ca="1" si="107"/>
        <v>-4518379.2199999988</v>
      </c>
      <c r="AJ46" s="288">
        <f t="shared" ca="1" si="107"/>
        <v>-4894404.7999999989</v>
      </c>
      <c r="AK46" s="288">
        <f t="shared" ca="1" si="107"/>
        <v>-5264134.459999999</v>
      </c>
      <c r="AL46" s="288">
        <f t="shared" ca="1" si="107"/>
        <v>-5419646.1199999982</v>
      </c>
      <c r="AM46" s="288">
        <f t="shared" ca="1" si="107"/>
        <v>-5620468.6999999983</v>
      </c>
      <c r="AN46" s="288">
        <f t="shared" ca="1" si="107"/>
        <v>-5740340.3599999975</v>
      </c>
      <c r="AO46" s="288">
        <f t="shared" ca="1" si="107"/>
        <v>-5907732.0199999977</v>
      </c>
      <c r="AP46" s="289">
        <f ca="1">AO46</f>
        <v>-5907732.0199999977</v>
      </c>
      <c r="AQ46" s="288">
        <f ca="1">+AQ40+AQ33+AQ28</f>
        <v>-6232514.4949999982</v>
      </c>
      <c r="AR46" s="288">
        <f t="shared" ref="AR46:BB46" ca="1" si="108">+AR40+AR33+AR28</f>
        <v>-6415810.9915999975</v>
      </c>
      <c r="AS46" s="288">
        <f t="shared" ca="1" si="108"/>
        <v>-6589603.4881999977</v>
      </c>
      <c r="AT46" s="288">
        <f t="shared" ca="1" si="108"/>
        <v>-6881346.4339999985</v>
      </c>
      <c r="AU46" s="288">
        <f t="shared" ca="1" si="108"/>
        <v>-6465890.9305999987</v>
      </c>
      <c r="AV46" s="288">
        <f t="shared" ca="1" si="108"/>
        <v>-6202241.4271999979</v>
      </c>
      <c r="AW46" s="288">
        <f t="shared" ca="1" si="108"/>
        <v>-5992610.8729999978</v>
      </c>
      <c r="AX46" s="288">
        <f t="shared" ca="1" si="108"/>
        <v>-4893824.369599998</v>
      </c>
      <c r="AY46" s="288">
        <f t="shared" ca="1" si="108"/>
        <v>-3884317.8661999982</v>
      </c>
      <c r="AZ46" s="288">
        <f t="shared" ca="1" si="108"/>
        <v>-3244010.3119999985</v>
      </c>
      <c r="BA46" s="288">
        <f t="shared" ca="1" si="108"/>
        <v>-2004031.8085999985</v>
      </c>
      <c r="BB46" s="288">
        <f t="shared" ca="1" si="108"/>
        <v>-819831.81167999841</v>
      </c>
      <c r="BC46" s="289">
        <f ca="1">BB46</f>
        <v>-819831.81167999841</v>
      </c>
      <c r="BD46" s="288">
        <f ca="1">+BD40+BD33+BD28</f>
        <v>-233457.97142999875</v>
      </c>
      <c r="BE46" s="288">
        <f t="shared" ref="BE46:BO46" ca="1" si="109">+BE40+BE33+BE28</f>
        <v>1238524.8770040013</v>
      </c>
      <c r="BF46" s="288">
        <f t="shared" ca="1" si="109"/>
        <v>3112933.7254380011</v>
      </c>
      <c r="BG46" s="288">
        <f t="shared" ca="1" si="109"/>
        <v>4610547.5951800011</v>
      </c>
      <c r="BH46" s="288">
        <f t="shared" ca="1" si="109"/>
        <v>8462010.4436140005</v>
      </c>
      <c r="BI46" s="288">
        <f t="shared" ca="1" si="109"/>
        <v>12646221.292048</v>
      </c>
      <c r="BJ46" s="288">
        <f t="shared" ca="1" si="109"/>
        <v>16365868.16179</v>
      </c>
      <c r="BK46" s="288">
        <f t="shared" ca="1" si="109"/>
        <v>23811199.010224</v>
      </c>
      <c r="BL46" s="288">
        <f t="shared" ca="1" si="109"/>
        <v>32192205.858657993</v>
      </c>
      <c r="BM46" s="288">
        <f t="shared" ca="1" si="109"/>
        <v>39138133.728399992</v>
      </c>
      <c r="BN46" s="288">
        <f t="shared" ca="1" si="109"/>
        <v>51260788.576833993</v>
      </c>
      <c r="BO46" s="288">
        <f t="shared" ca="1" si="109"/>
        <v>49159211.502198391</v>
      </c>
      <c r="BP46" s="290">
        <f ca="1">BO46</f>
        <v>49159211.502198391</v>
      </c>
      <c r="BQ46" s="288">
        <f ca="1">+BQ40+BQ33+BQ28</f>
        <v>53452903.940850891</v>
      </c>
      <c r="BR46" s="288">
        <f t="shared" ref="BR46:CB46" ca="1" si="110">+BR40+BR33+BR28</f>
        <v>66277454.14967218</v>
      </c>
      <c r="BS46" s="288">
        <f t="shared" ca="1" si="110"/>
        <v>78434408.358493477</v>
      </c>
      <c r="BT46" s="288">
        <f t="shared" ca="1" si="110"/>
        <v>87536855.192884371</v>
      </c>
      <c r="BU46" s="288">
        <f t="shared" ca="1" si="110"/>
        <v>104135817.40170568</v>
      </c>
      <c r="BV46" s="288">
        <f t="shared" ca="1" si="110"/>
        <v>121508183.61052698</v>
      </c>
      <c r="BW46" s="288">
        <f t="shared" ca="1" si="110"/>
        <v>133570336.44491789</v>
      </c>
      <c r="BX46" s="288">
        <f t="shared" ca="1" si="110"/>
        <v>157555377.32040584</v>
      </c>
      <c r="BY46" s="288">
        <f t="shared" ca="1" si="110"/>
        <v>183440955.52922714</v>
      </c>
      <c r="BZ46" s="288">
        <f t="shared" ca="1" si="110"/>
        <v>201389669.9191736</v>
      </c>
      <c r="CA46" s="288">
        <f t="shared" ca="1" si="110"/>
        <v>234418367.23910603</v>
      </c>
      <c r="CB46" s="288">
        <f t="shared" ca="1" si="110"/>
        <v>205997326.6933099</v>
      </c>
      <c r="CC46" s="290">
        <f ca="1">CB46</f>
        <v>205997326.6933099</v>
      </c>
      <c r="CE46" s="288" t="str">
        <f t="shared" si="11"/>
        <v/>
      </c>
      <c r="CF46" s="288" t="str">
        <f t="shared" si="12"/>
        <v/>
      </c>
      <c r="CG46" s="288" t="str">
        <f t="shared" si="13"/>
        <v/>
      </c>
      <c r="CH46" s="288" t="str">
        <f t="shared" si="14"/>
        <v/>
      </c>
      <c r="CI46" s="288" t="str">
        <f t="shared" si="15"/>
        <v/>
      </c>
      <c r="CJ46" s="288" t="str">
        <f t="shared" si="16"/>
        <v/>
      </c>
      <c r="CK46" s="288" t="str">
        <f t="shared" si="17"/>
        <v/>
      </c>
      <c r="CL46" s="288" t="str">
        <f t="shared" si="18"/>
        <v/>
      </c>
      <c r="CM46" s="288" t="str">
        <f t="shared" si="19"/>
        <v/>
      </c>
      <c r="CN46" s="288" t="str">
        <f t="shared" si="20"/>
        <v/>
      </c>
      <c r="CO46" s="288" t="str">
        <f t="shared" si="21"/>
        <v/>
      </c>
      <c r="CP46" s="288" t="str">
        <f t="shared" si="22"/>
        <v/>
      </c>
      <c r="CQ46" s="288">
        <f t="shared" ca="1" si="23"/>
        <v>0</v>
      </c>
      <c r="CR46" s="288">
        <f t="shared" ca="1" si="24"/>
        <v>0</v>
      </c>
      <c r="CS46" s="288">
        <f t="shared" ca="1" si="25"/>
        <v>-71160</v>
      </c>
      <c r="CT46" s="288">
        <f t="shared" ca="1" si="26"/>
        <v>-182370</v>
      </c>
      <c r="CU46" s="288">
        <f t="shared" ca="1" si="27"/>
        <v>-317022</v>
      </c>
      <c r="CV46" s="288">
        <f t="shared" ca="1" si="28"/>
        <v>-451710</v>
      </c>
      <c r="CW46" s="288">
        <f t="shared" ca="1" si="29"/>
        <v>-564420</v>
      </c>
      <c r="CX46" s="288">
        <f t="shared" ca="1" si="30"/>
        <v>-635172</v>
      </c>
      <c r="CY46" s="288">
        <f t="shared" ca="1" si="31"/>
        <v>-783468</v>
      </c>
      <c r="CZ46" s="288">
        <f t="shared" ca="1" si="32"/>
        <v>-1030238.5</v>
      </c>
      <c r="DA46" s="288">
        <f t="shared" ca="1" si="33"/>
        <v>-1160479</v>
      </c>
      <c r="DB46" s="288">
        <f t="shared" ca="1" si="34"/>
        <v>-1319050</v>
      </c>
      <c r="DC46" s="289" t="str">
        <f>CP46</f>
        <v/>
      </c>
      <c r="DD46" s="289">
        <f ca="1">DB46</f>
        <v>-1319050</v>
      </c>
      <c r="DE46" s="289">
        <f ca="1">DB46</f>
        <v>-1319050</v>
      </c>
      <c r="DF46" s="288">
        <f t="shared" ref="DF46:DQ46" ca="1" si="111">IF(ISNA(INDEX($B$1:$CC$48,ROW(Z46),MATCH(DF$7,$B$7:$CC$7,0))),"",INDEX($B$1:$CC$48,ROW(Z46),MATCH(DF$7,$B$7:$CC$7,0)))</f>
        <v>-1662161</v>
      </c>
      <c r="DG46" s="288">
        <f t="shared" ca="1" si="111"/>
        <v>-1992959</v>
      </c>
      <c r="DH46" s="288">
        <f t="shared" ca="1" si="111"/>
        <v>-2204483.5</v>
      </c>
      <c r="DI46" s="288">
        <f t="shared" ca="1" si="111"/>
        <v>-2499002.5</v>
      </c>
      <c r="DJ46" s="288">
        <f t="shared" ca="1" si="111"/>
        <v>-2642153.5</v>
      </c>
      <c r="DK46" s="288">
        <f t="shared" ca="1" si="111"/>
        <v>-2773859.5</v>
      </c>
      <c r="DL46" s="288">
        <f t="shared" ca="1" si="111"/>
        <v>-3224709.5</v>
      </c>
      <c r="DM46" s="288">
        <f t="shared" ca="1" si="111"/>
        <v>-3566968.1599999997</v>
      </c>
      <c r="DN46" s="288">
        <f t="shared" ca="1" si="111"/>
        <v>-3871210.8199999994</v>
      </c>
      <c r="DO46" s="288">
        <f t="shared" ca="1" si="111"/>
        <v>-4254185.8999999994</v>
      </c>
      <c r="DP46" s="288">
        <f t="shared" ca="1" si="111"/>
        <v>-4346964.5599999987</v>
      </c>
      <c r="DQ46" s="288">
        <f t="shared" ca="1" si="111"/>
        <v>-4518379.2199999988</v>
      </c>
      <c r="DR46" s="289">
        <f ca="1">DQ46</f>
        <v>-4518379.2199999988</v>
      </c>
      <c r="DS46" s="288">
        <f t="shared" ref="DS46:ED46" ca="1" si="112">IF(ISNA(INDEX($B$1:$CC$48,ROW(AL46),MATCH(DS$7,$B$7:$CC$7,0))),"",INDEX($B$1:$CC$48,ROW(AL46),MATCH(DS$7,$B$7:$CC$7,0)))</f>
        <v>-4894404.7999999989</v>
      </c>
      <c r="DT46" s="288">
        <f t="shared" ca="1" si="112"/>
        <v>-5264134.459999999</v>
      </c>
      <c r="DU46" s="288">
        <f t="shared" ca="1" si="112"/>
        <v>-5419646.1199999982</v>
      </c>
      <c r="DV46" s="288">
        <f t="shared" ca="1" si="112"/>
        <v>-5620468.6999999983</v>
      </c>
      <c r="DW46" s="288">
        <f t="shared" ca="1" si="112"/>
        <v>-5740340.3599999975</v>
      </c>
      <c r="DX46" s="288">
        <f t="shared" ca="1" si="112"/>
        <v>-5907732.0199999977</v>
      </c>
      <c r="DY46" s="288">
        <f t="shared" ca="1" si="112"/>
        <v>-6232514.4949999982</v>
      </c>
      <c r="DZ46" s="288">
        <f t="shared" ca="1" si="112"/>
        <v>-6415810.9915999975</v>
      </c>
      <c r="EA46" s="288">
        <f t="shared" ca="1" si="112"/>
        <v>-6589603.4881999977</v>
      </c>
      <c r="EB46" s="288">
        <f t="shared" ca="1" si="112"/>
        <v>-6881346.4339999985</v>
      </c>
      <c r="EC46" s="288">
        <f t="shared" ca="1" si="112"/>
        <v>-6465890.9305999987</v>
      </c>
      <c r="ED46" s="288">
        <f t="shared" ca="1" si="112"/>
        <v>-6202241.4271999979</v>
      </c>
      <c r="EE46" s="289">
        <f ca="1">ED46</f>
        <v>-6202241.4271999979</v>
      </c>
      <c r="EF46" s="288">
        <f t="shared" ref="EF46:EQ46" ca="1" si="113">IF(ISNA(INDEX($B$1:$CC$48,ROW(AX46),MATCH(EF$7,$B$7:$CC$7,0))),"",INDEX($B$1:$CC$48,ROW(AX46),MATCH(EF$7,$B$7:$CC$7,0)))</f>
        <v>-5992610.8729999978</v>
      </c>
      <c r="EG46" s="288">
        <f t="shared" ca="1" si="113"/>
        <v>-4893824.369599998</v>
      </c>
      <c r="EH46" s="288">
        <f t="shared" ca="1" si="113"/>
        <v>-3884317.8661999982</v>
      </c>
      <c r="EI46" s="288">
        <f t="shared" ca="1" si="113"/>
        <v>-3244010.3119999985</v>
      </c>
      <c r="EJ46" s="288">
        <f t="shared" ca="1" si="113"/>
        <v>-2004031.8085999985</v>
      </c>
      <c r="EK46" s="288">
        <f t="shared" ca="1" si="113"/>
        <v>-819831.81167999841</v>
      </c>
      <c r="EL46" s="288">
        <f t="shared" ca="1" si="113"/>
        <v>-233457.97142999875</v>
      </c>
      <c r="EM46" s="288">
        <f t="shared" ca="1" si="113"/>
        <v>1238524.8770040013</v>
      </c>
      <c r="EN46" s="288">
        <f t="shared" ca="1" si="113"/>
        <v>3112933.7254380011</v>
      </c>
      <c r="EO46" s="288">
        <f t="shared" ca="1" si="113"/>
        <v>4610547.5951800011</v>
      </c>
      <c r="EP46" s="288">
        <f t="shared" ca="1" si="113"/>
        <v>8462010.4436140005</v>
      </c>
      <c r="EQ46" s="288">
        <f t="shared" ca="1" si="113"/>
        <v>12646221.292048</v>
      </c>
      <c r="ER46" s="289">
        <f ca="1">EQ46</f>
        <v>12646221.292048</v>
      </c>
      <c r="ES46" s="288">
        <f t="shared" ref="ES46:FD46" ca="1" si="114">IF(ISNA(INDEX($B$1:$CC$48,ROW(BJ46),MATCH(ES$7,$B$7:$CC$7,0))),"",INDEX($B$1:$CC$48,ROW(BJ46),MATCH(ES$7,$B$7:$CC$7,0)))</f>
        <v>16365868.16179</v>
      </c>
      <c r="ET46" s="288">
        <f t="shared" ca="1" si="114"/>
        <v>23811199.010224</v>
      </c>
      <c r="EU46" s="288">
        <f t="shared" ca="1" si="114"/>
        <v>32192205.858657993</v>
      </c>
      <c r="EV46" s="288">
        <f t="shared" ca="1" si="114"/>
        <v>39138133.728399992</v>
      </c>
      <c r="EW46" s="288">
        <f t="shared" ca="1" si="114"/>
        <v>51260788.576833993</v>
      </c>
      <c r="EX46" s="288">
        <f t="shared" ca="1" si="114"/>
        <v>49159211.502198391</v>
      </c>
      <c r="EY46" s="288">
        <f t="shared" ca="1" si="114"/>
        <v>53452903.940850891</v>
      </c>
      <c r="EZ46" s="288">
        <f t="shared" ca="1" si="114"/>
        <v>66277454.14967218</v>
      </c>
      <c r="FA46" s="288">
        <f t="shared" ca="1" si="114"/>
        <v>78434408.358493477</v>
      </c>
      <c r="FB46" s="288">
        <f t="shared" ca="1" si="114"/>
        <v>87536855.192884371</v>
      </c>
      <c r="FC46" s="288">
        <f t="shared" ca="1" si="114"/>
        <v>104135817.40170568</v>
      </c>
      <c r="FD46" s="288">
        <f t="shared" ca="1" si="114"/>
        <v>121508183.61052698</v>
      </c>
      <c r="FE46" s="569">
        <f ca="1">IF(FD46="",INDEX(ES46:FD46,1,MATCH('Données de base'!$O$17,ES$7:FD$7,0)),FD46)</f>
        <v>121508183.61052698</v>
      </c>
    </row>
    <row r="47" spans="2:161" ht="15" customHeight="1" x14ac:dyDescent="0.2">
      <c r="DC47" s="69"/>
      <c r="DD47" s="69"/>
      <c r="DE47" s="69"/>
      <c r="DR47" s="69"/>
      <c r="EE47" s="69"/>
      <c r="ER47" s="69"/>
      <c r="FE47" s="69"/>
    </row>
    <row r="48" spans="2:161" ht="15" customHeight="1" x14ac:dyDescent="0.2">
      <c r="C48" s="13" t="s">
        <v>27</v>
      </c>
      <c r="D48" s="181">
        <f t="shared" ref="D48:O48" si="115">+D46-D25</f>
        <v>0</v>
      </c>
      <c r="E48" s="181">
        <f t="shared" ca="1" si="115"/>
        <v>0</v>
      </c>
      <c r="F48" s="181">
        <f t="shared" ca="1" si="115"/>
        <v>0</v>
      </c>
      <c r="G48" s="181">
        <f t="shared" ca="1" si="115"/>
        <v>0</v>
      </c>
      <c r="H48" s="181">
        <f t="shared" ca="1" si="115"/>
        <v>0</v>
      </c>
      <c r="I48" s="181">
        <f t="shared" ca="1" si="115"/>
        <v>0</v>
      </c>
      <c r="J48" s="181">
        <f t="shared" ca="1" si="115"/>
        <v>0</v>
      </c>
      <c r="K48" s="181">
        <f t="shared" ca="1" si="115"/>
        <v>0</v>
      </c>
      <c r="L48" s="181">
        <f t="shared" ca="1" si="115"/>
        <v>0</v>
      </c>
      <c r="M48" s="181">
        <f t="shared" ca="1" si="115"/>
        <v>0</v>
      </c>
      <c r="N48" s="181">
        <f t="shared" ca="1" si="115"/>
        <v>0</v>
      </c>
      <c r="O48" s="181">
        <f t="shared" ca="1" si="115"/>
        <v>0</v>
      </c>
      <c r="P48" s="190">
        <f ca="1">O48</f>
        <v>0</v>
      </c>
      <c r="Q48" s="181">
        <f t="shared" ref="Q48:AB48" ca="1" si="116">+Q46-Q25</f>
        <v>0</v>
      </c>
      <c r="R48" s="181">
        <f t="shared" ca="1" si="116"/>
        <v>0</v>
      </c>
      <c r="S48" s="181">
        <f t="shared" ca="1" si="116"/>
        <v>0</v>
      </c>
      <c r="T48" s="181">
        <f t="shared" ca="1" si="116"/>
        <v>0</v>
      </c>
      <c r="U48" s="181">
        <f t="shared" ca="1" si="116"/>
        <v>0</v>
      </c>
      <c r="V48" s="181">
        <f t="shared" ca="1" si="116"/>
        <v>0</v>
      </c>
      <c r="W48" s="181">
        <f t="shared" ca="1" si="116"/>
        <v>0</v>
      </c>
      <c r="X48" s="181">
        <f t="shared" ca="1" si="116"/>
        <v>0</v>
      </c>
      <c r="Y48" s="181">
        <f t="shared" ca="1" si="116"/>
        <v>0</v>
      </c>
      <c r="Z48" s="181">
        <f t="shared" ca="1" si="116"/>
        <v>0</v>
      </c>
      <c r="AA48" s="181">
        <f t="shared" ca="1" si="116"/>
        <v>0</v>
      </c>
      <c r="AB48" s="181">
        <f t="shared" ca="1" si="116"/>
        <v>0</v>
      </c>
      <c r="AC48" s="190">
        <f ca="1">AB48</f>
        <v>0</v>
      </c>
      <c r="AD48" s="181">
        <f t="shared" ref="AD48:AO48" ca="1" si="117">+AD46-AD25</f>
        <v>0</v>
      </c>
      <c r="AE48" s="181">
        <f t="shared" ca="1" si="117"/>
        <v>0</v>
      </c>
      <c r="AF48" s="181">
        <f t="shared" ca="1" si="117"/>
        <v>0</v>
      </c>
      <c r="AG48" s="181">
        <f t="shared" ca="1" si="117"/>
        <v>0</v>
      </c>
      <c r="AH48" s="181">
        <f t="shared" ca="1" si="117"/>
        <v>0</v>
      </c>
      <c r="AI48" s="181">
        <f t="shared" ca="1" si="117"/>
        <v>0</v>
      </c>
      <c r="AJ48" s="181">
        <f t="shared" ca="1" si="117"/>
        <v>0</v>
      </c>
      <c r="AK48" s="181">
        <f t="shared" ca="1" si="117"/>
        <v>0</v>
      </c>
      <c r="AL48" s="181">
        <f t="shared" ca="1" si="117"/>
        <v>0</v>
      </c>
      <c r="AM48" s="181">
        <f t="shared" ca="1" si="117"/>
        <v>0</v>
      </c>
      <c r="AN48" s="181">
        <f t="shared" ca="1" si="117"/>
        <v>0</v>
      </c>
      <c r="AO48" s="181">
        <f t="shared" ca="1" si="117"/>
        <v>0</v>
      </c>
      <c r="AP48" s="190">
        <f ca="1">AO48</f>
        <v>0</v>
      </c>
      <c r="AQ48" s="181">
        <f t="shared" ref="AQ48:BB48" ca="1" si="118">+AQ46-AQ25</f>
        <v>0</v>
      </c>
      <c r="AR48" s="181">
        <f t="shared" ca="1" si="118"/>
        <v>0</v>
      </c>
      <c r="AS48" s="181">
        <f t="shared" ca="1" si="118"/>
        <v>0</v>
      </c>
      <c r="AT48" s="181">
        <f t="shared" ca="1" si="118"/>
        <v>0</v>
      </c>
      <c r="AU48" s="181">
        <f t="shared" ca="1" si="118"/>
        <v>0</v>
      </c>
      <c r="AV48" s="181">
        <f t="shared" ca="1" si="118"/>
        <v>0</v>
      </c>
      <c r="AW48" s="181">
        <f t="shared" ca="1" si="118"/>
        <v>0</v>
      </c>
      <c r="AX48" s="181">
        <f t="shared" ca="1" si="118"/>
        <v>0</v>
      </c>
      <c r="AY48" s="181">
        <f t="shared" ca="1" si="118"/>
        <v>3.7252902984619141E-9</v>
      </c>
      <c r="AZ48" s="181">
        <f t="shared" ca="1" si="118"/>
        <v>4.1909515857696533E-9</v>
      </c>
      <c r="BA48" s="181">
        <f t="shared" ca="1" si="118"/>
        <v>4.4237822294235229E-9</v>
      </c>
      <c r="BB48" s="181">
        <f t="shared" ca="1" si="118"/>
        <v>4.1909515857696533E-9</v>
      </c>
      <c r="BC48" s="190">
        <f ca="1">BB48</f>
        <v>4.1909515857696533E-9</v>
      </c>
      <c r="BD48" s="181">
        <f t="shared" ref="BD48:BO48" ca="1" si="119">+BD46-BD25</f>
        <v>3.9581209421157837E-9</v>
      </c>
      <c r="BE48" s="181">
        <f t="shared" ca="1" si="119"/>
        <v>3.7252902984619141E-9</v>
      </c>
      <c r="BF48" s="181">
        <f t="shared" ca="1" si="119"/>
        <v>3.7252902984619141E-9</v>
      </c>
      <c r="BG48" s="181">
        <f t="shared" ca="1" si="119"/>
        <v>0</v>
      </c>
      <c r="BH48" s="181">
        <f t="shared" ca="1" si="119"/>
        <v>0</v>
      </c>
      <c r="BI48" s="181">
        <f t="shared" ca="1" si="119"/>
        <v>0</v>
      </c>
      <c r="BJ48" s="181">
        <f t="shared" ca="1" si="119"/>
        <v>0</v>
      </c>
      <c r="BK48" s="181">
        <f t="shared" ca="1" si="119"/>
        <v>0</v>
      </c>
      <c r="BL48" s="181">
        <f t="shared" ca="1" si="119"/>
        <v>0</v>
      </c>
      <c r="BM48" s="181">
        <f t="shared" ca="1" si="119"/>
        <v>0</v>
      </c>
      <c r="BN48" s="181">
        <f t="shared" ca="1" si="119"/>
        <v>0</v>
      </c>
      <c r="BO48" s="181">
        <f t="shared" ca="1" si="119"/>
        <v>0</v>
      </c>
      <c r="BP48" s="190">
        <f ca="1">BO48</f>
        <v>0</v>
      </c>
      <c r="BQ48" s="181">
        <f t="shared" ref="BQ48:CB48" ca="1" si="120">+BQ46-BQ25</f>
        <v>0</v>
      </c>
      <c r="BR48" s="181">
        <f t="shared" ca="1" si="120"/>
        <v>0</v>
      </c>
      <c r="BS48" s="181">
        <f t="shared" ca="1" si="120"/>
        <v>0</v>
      </c>
      <c r="BT48" s="181">
        <f t="shared" ca="1" si="120"/>
        <v>0</v>
      </c>
      <c r="BU48" s="181">
        <f t="shared" ca="1" si="120"/>
        <v>0</v>
      </c>
      <c r="BV48" s="181">
        <f t="shared" ca="1" si="120"/>
        <v>0</v>
      </c>
      <c r="BW48" s="181">
        <f t="shared" ca="1" si="120"/>
        <v>0</v>
      </c>
      <c r="BX48" s="181">
        <f t="shared" ca="1" si="120"/>
        <v>0</v>
      </c>
      <c r="BY48" s="181">
        <f t="shared" ca="1" si="120"/>
        <v>0</v>
      </c>
      <c r="BZ48" s="181">
        <f t="shared" ca="1" si="120"/>
        <v>0</v>
      </c>
      <c r="CA48" s="181">
        <f t="shared" ca="1" si="120"/>
        <v>0</v>
      </c>
      <c r="CB48" s="181">
        <f t="shared" ca="1" si="120"/>
        <v>0</v>
      </c>
      <c r="CC48" s="190">
        <f ca="1">CB48</f>
        <v>0</v>
      </c>
      <c r="CE48" s="181" t="str">
        <f t="shared" si="11"/>
        <v/>
      </c>
      <c r="CF48" s="181" t="str">
        <f t="shared" si="12"/>
        <v/>
      </c>
      <c r="CG48" s="181" t="str">
        <f t="shared" si="13"/>
        <v/>
      </c>
      <c r="CH48" s="181" t="str">
        <f t="shared" si="14"/>
        <v/>
      </c>
      <c r="CI48" s="181" t="str">
        <f t="shared" si="15"/>
        <v/>
      </c>
      <c r="CJ48" s="181" t="str">
        <f t="shared" si="16"/>
        <v/>
      </c>
      <c r="CK48" s="181" t="str">
        <f t="shared" si="17"/>
        <v/>
      </c>
      <c r="CL48" s="181" t="str">
        <f t="shared" si="18"/>
        <v/>
      </c>
      <c r="CM48" s="181" t="str">
        <f t="shared" si="19"/>
        <v/>
      </c>
      <c r="CN48" s="181" t="str">
        <f t="shared" si="20"/>
        <v/>
      </c>
      <c r="CO48" s="181" t="str">
        <f t="shared" si="21"/>
        <v/>
      </c>
      <c r="CP48" s="181" t="str">
        <f t="shared" si="22"/>
        <v/>
      </c>
      <c r="CQ48" s="181">
        <f t="shared" ca="1" si="23"/>
        <v>0</v>
      </c>
      <c r="CR48" s="181">
        <f t="shared" ca="1" si="24"/>
        <v>0</v>
      </c>
      <c r="CS48" s="181">
        <f t="shared" ca="1" si="25"/>
        <v>0</v>
      </c>
      <c r="CT48" s="181">
        <f t="shared" ca="1" si="26"/>
        <v>0</v>
      </c>
      <c r="CU48" s="181">
        <f t="shared" ca="1" si="27"/>
        <v>0</v>
      </c>
      <c r="CV48" s="181">
        <f t="shared" ca="1" si="28"/>
        <v>0</v>
      </c>
      <c r="CW48" s="181">
        <f t="shared" ca="1" si="29"/>
        <v>0</v>
      </c>
      <c r="CX48" s="181">
        <f t="shared" ca="1" si="30"/>
        <v>0</v>
      </c>
      <c r="CY48" s="181">
        <f t="shared" ca="1" si="31"/>
        <v>0</v>
      </c>
      <c r="CZ48" s="181">
        <f t="shared" ca="1" si="32"/>
        <v>0</v>
      </c>
      <c r="DA48" s="181">
        <f t="shared" ca="1" si="33"/>
        <v>0</v>
      </c>
      <c r="DB48" s="181">
        <f t="shared" ca="1" si="34"/>
        <v>0</v>
      </c>
      <c r="DC48" s="190" t="str">
        <f>CP48</f>
        <v/>
      </c>
      <c r="DD48" s="190">
        <f ca="1">DB48</f>
        <v>0</v>
      </c>
      <c r="DE48" s="190">
        <f ca="1">DB48</f>
        <v>0</v>
      </c>
      <c r="DF48" s="181">
        <f t="shared" ref="DF48:DQ48" ca="1" si="121">IF(ISNA(INDEX($B$1:$CC$48,ROW(Z48),MATCH(DF$7,$B$7:$CC$7,0))),"",INDEX($B$1:$CC$48,ROW(Z48),MATCH(DF$7,$B$7:$CC$7,0)))</f>
        <v>0</v>
      </c>
      <c r="DG48" s="181">
        <f t="shared" ca="1" si="121"/>
        <v>0</v>
      </c>
      <c r="DH48" s="181">
        <f t="shared" ca="1" si="121"/>
        <v>0</v>
      </c>
      <c r="DI48" s="181">
        <f t="shared" ca="1" si="121"/>
        <v>0</v>
      </c>
      <c r="DJ48" s="181">
        <f t="shared" ca="1" si="121"/>
        <v>0</v>
      </c>
      <c r="DK48" s="181">
        <f t="shared" ca="1" si="121"/>
        <v>0</v>
      </c>
      <c r="DL48" s="181">
        <f t="shared" ca="1" si="121"/>
        <v>0</v>
      </c>
      <c r="DM48" s="181">
        <f t="shared" ca="1" si="121"/>
        <v>0</v>
      </c>
      <c r="DN48" s="181">
        <f t="shared" ca="1" si="121"/>
        <v>0</v>
      </c>
      <c r="DO48" s="181">
        <f t="shared" ca="1" si="121"/>
        <v>0</v>
      </c>
      <c r="DP48" s="181">
        <f t="shared" ca="1" si="121"/>
        <v>0</v>
      </c>
      <c r="DQ48" s="181">
        <f t="shared" ca="1" si="121"/>
        <v>0</v>
      </c>
      <c r="DR48" s="190">
        <f ca="1">DQ48</f>
        <v>0</v>
      </c>
      <c r="DS48" s="181">
        <f t="shared" ref="DS48:ED48" ca="1" si="122">IF(ISNA(INDEX($B$1:$CC$48,ROW(AL48),MATCH(DS$7,$B$7:$CC$7,0))),"",INDEX($B$1:$CC$48,ROW(AL48),MATCH(DS$7,$B$7:$CC$7,0)))</f>
        <v>0</v>
      </c>
      <c r="DT48" s="181">
        <f t="shared" ca="1" si="122"/>
        <v>0</v>
      </c>
      <c r="DU48" s="181">
        <f t="shared" ca="1" si="122"/>
        <v>0</v>
      </c>
      <c r="DV48" s="181">
        <f t="shared" ca="1" si="122"/>
        <v>0</v>
      </c>
      <c r="DW48" s="181">
        <f t="shared" ca="1" si="122"/>
        <v>0</v>
      </c>
      <c r="DX48" s="181">
        <f t="shared" ca="1" si="122"/>
        <v>0</v>
      </c>
      <c r="DY48" s="181">
        <f t="shared" ca="1" si="122"/>
        <v>0</v>
      </c>
      <c r="DZ48" s="181">
        <f t="shared" ca="1" si="122"/>
        <v>0</v>
      </c>
      <c r="EA48" s="181">
        <f t="shared" ca="1" si="122"/>
        <v>0</v>
      </c>
      <c r="EB48" s="181">
        <f t="shared" ca="1" si="122"/>
        <v>0</v>
      </c>
      <c r="EC48" s="181">
        <f t="shared" ca="1" si="122"/>
        <v>0</v>
      </c>
      <c r="ED48" s="181">
        <f t="shared" ca="1" si="122"/>
        <v>0</v>
      </c>
      <c r="EE48" s="190">
        <f ca="1">ED48</f>
        <v>0</v>
      </c>
      <c r="EF48" s="181">
        <f t="shared" ref="EF48:EQ48" ca="1" si="123">IF(ISNA(INDEX($B$1:$CC$48,ROW(AX48),MATCH(EF$7,$B$7:$CC$7,0))),"",INDEX($B$1:$CC$48,ROW(AX48),MATCH(EF$7,$B$7:$CC$7,0)))</f>
        <v>0</v>
      </c>
      <c r="EG48" s="181">
        <f t="shared" ca="1" si="123"/>
        <v>0</v>
      </c>
      <c r="EH48" s="181">
        <f t="shared" ca="1" si="123"/>
        <v>3.7252902984619141E-9</v>
      </c>
      <c r="EI48" s="181">
        <f t="shared" ca="1" si="123"/>
        <v>4.1909515857696533E-9</v>
      </c>
      <c r="EJ48" s="181">
        <f t="shared" ca="1" si="123"/>
        <v>4.4237822294235229E-9</v>
      </c>
      <c r="EK48" s="181">
        <f t="shared" ca="1" si="123"/>
        <v>4.1909515857696533E-9</v>
      </c>
      <c r="EL48" s="181">
        <f t="shared" ca="1" si="123"/>
        <v>3.9581209421157837E-9</v>
      </c>
      <c r="EM48" s="181">
        <f t="shared" ca="1" si="123"/>
        <v>3.7252902984619141E-9</v>
      </c>
      <c r="EN48" s="181">
        <f t="shared" ca="1" si="123"/>
        <v>3.7252902984619141E-9</v>
      </c>
      <c r="EO48" s="181">
        <f t="shared" ca="1" si="123"/>
        <v>0</v>
      </c>
      <c r="EP48" s="181">
        <f t="shared" ca="1" si="123"/>
        <v>0</v>
      </c>
      <c r="EQ48" s="181">
        <f t="shared" ca="1" si="123"/>
        <v>0</v>
      </c>
      <c r="ER48" s="190">
        <f ca="1">EQ48</f>
        <v>0</v>
      </c>
      <c r="ES48" s="181">
        <f t="shared" ref="ES48:FD48" ca="1" si="124">IF(ISNA(INDEX($B$1:$CC$48,ROW(BJ48),MATCH(ES$7,$B$7:$CC$7,0))),"",INDEX($B$1:$CC$48,ROW(BJ48),MATCH(ES$7,$B$7:$CC$7,0)))</f>
        <v>0</v>
      </c>
      <c r="ET48" s="181">
        <f t="shared" ca="1" si="124"/>
        <v>0</v>
      </c>
      <c r="EU48" s="181">
        <f t="shared" ca="1" si="124"/>
        <v>0</v>
      </c>
      <c r="EV48" s="181">
        <f t="shared" ca="1" si="124"/>
        <v>0</v>
      </c>
      <c r="EW48" s="181">
        <f t="shared" ca="1" si="124"/>
        <v>0</v>
      </c>
      <c r="EX48" s="181">
        <f t="shared" ca="1" si="124"/>
        <v>0</v>
      </c>
      <c r="EY48" s="181">
        <f t="shared" ca="1" si="124"/>
        <v>0</v>
      </c>
      <c r="EZ48" s="181">
        <f t="shared" ca="1" si="124"/>
        <v>0</v>
      </c>
      <c r="FA48" s="181">
        <f t="shared" ca="1" si="124"/>
        <v>0</v>
      </c>
      <c r="FB48" s="181">
        <f t="shared" ca="1" si="124"/>
        <v>0</v>
      </c>
      <c r="FC48" s="181">
        <f t="shared" ca="1" si="124"/>
        <v>0</v>
      </c>
      <c r="FD48" s="181">
        <f t="shared" ca="1" si="124"/>
        <v>0</v>
      </c>
      <c r="FE48" s="190">
        <f ca="1">FD48</f>
        <v>0</v>
      </c>
    </row>
  </sheetData>
  <mergeCells count="25">
    <mergeCell ref="BQ5:CB5"/>
    <mergeCell ref="CC5:CC7"/>
    <mergeCell ref="B2:P2"/>
    <mergeCell ref="D5:O5"/>
    <mergeCell ref="P5:P7"/>
    <mergeCell ref="Q5:AB5"/>
    <mergeCell ref="AC5:AC7"/>
    <mergeCell ref="BP5:BP7"/>
    <mergeCell ref="AD5:AO5"/>
    <mergeCell ref="AP5:AP7"/>
    <mergeCell ref="AQ5:BB5"/>
    <mergeCell ref="BC5:BC7"/>
    <mergeCell ref="BD5:BO5"/>
    <mergeCell ref="CE5:DB5"/>
    <mergeCell ref="DF5:DQ5"/>
    <mergeCell ref="DS5:ED5"/>
    <mergeCell ref="EF5:EQ5"/>
    <mergeCell ref="ES5:FD5"/>
    <mergeCell ref="FE5:FE7"/>
    <mergeCell ref="ER5:ER7"/>
    <mergeCell ref="EE5:EE7"/>
    <mergeCell ref="DR5:DR7"/>
    <mergeCell ref="DC5:DC7"/>
    <mergeCell ref="DE5:DE7"/>
    <mergeCell ref="DD5:DD7"/>
  </mergeCells>
  <printOptions horizontalCentered="1"/>
  <pageMargins left="0.23622047244094491" right="0.23622047244094491" top="0.74803149606299213" bottom="0.74803149606299213" header="0.31496062992125984" footer="0.31496062992125984"/>
  <pageSetup paperSize="9" scale="45" fitToWidth="8" orientation="landscape" r:id="rId1"/>
  <headerFooter>
    <oddHeader>&amp;L&amp;A</oddHeader>
    <oddFooter>&amp;C&amp;F&amp;R&amp;P</oddFooter>
  </headerFooter>
  <colBreaks count="5" manualBreakCount="5">
    <brk id="16" min="1" max="47" man="1"/>
    <brk id="42" min="1" max="47" man="1"/>
    <brk id="81" min="1" max="47" man="1"/>
    <brk id="109" min="1" max="47" man="1"/>
    <brk id="135" min="1" max="47"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
    <tabColor rgb="FF002060"/>
  </sheetPr>
  <dimension ref="B2:FI119"/>
  <sheetViews>
    <sheetView showGridLines="0" view="pageBreakPreview" zoomScale="70" zoomScaleNormal="25" zoomScaleSheetLayoutView="70" workbookViewId="0">
      <pane xSplit="3" ySplit="8" topLeftCell="D12" activePane="bottomRight" state="frozen"/>
      <selection pane="topRight" activeCell="D1" sqref="D1"/>
      <selection pane="bottomLeft" activeCell="A9" sqref="A9"/>
      <selection pane="bottomRight" activeCell="A54" sqref="A54:XFD54"/>
    </sheetView>
  </sheetViews>
  <sheetFormatPr baseColWidth="10" defaultColWidth="9.140625" defaultRowHeight="15" customHeight="1" outlineLevelCol="2" x14ac:dyDescent="0.2"/>
  <cols>
    <col min="1" max="2" width="2.7109375" style="13" customWidth="1"/>
    <col min="3" max="3" width="50.7109375" style="13" customWidth="1"/>
    <col min="4" max="15" width="10.28515625" style="13" customWidth="1" outlineLevel="1"/>
    <col min="16" max="16" width="10.28515625" style="69" customWidth="1" outlineLevel="1"/>
    <col min="17" max="28" width="10.28515625" style="13" customWidth="1" outlineLevel="2"/>
    <col min="29" max="29" width="10.85546875" style="69" customWidth="1" outlineLevel="1"/>
    <col min="30" max="41" width="10.28515625" style="13" customWidth="1" outlineLevel="2"/>
    <col min="42" max="42" width="10.28515625" style="69" customWidth="1" outlineLevel="1"/>
    <col min="43" max="54" width="10.28515625" style="13" customWidth="1" outlineLevel="2"/>
    <col min="55" max="55" width="11.42578125" style="69" customWidth="1" outlineLevel="1"/>
    <col min="56" max="56" width="11.42578125" style="13" customWidth="1" outlineLevel="2"/>
    <col min="57" max="67" width="10.28515625" style="13" customWidth="1" outlineLevel="2"/>
    <col min="68" max="68" width="11.28515625" style="69" customWidth="1" outlineLevel="1"/>
    <col min="69" max="80" width="10.28515625" style="13" customWidth="1" outlineLevel="2"/>
    <col min="81" max="81" width="11.28515625" style="69" customWidth="1" outlineLevel="1"/>
    <col min="82" max="82" width="9.140625" style="13"/>
    <col min="83" max="89" width="9.140625" style="13" outlineLevel="1"/>
    <col min="90" max="90" width="10.140625" style="13" customWidth="1" outlineLevel="1"/>
    <col min="91" max="108" width="9.140625" style="13" outlineLevel="1"/>
    <col min="109" max="109" width="11.140625" style="13" customWidth="1"/>
    <col min="110" max="121" width="9.140625" style="13" customWidth="1" outlineLevel="1"/>
    <col min="122" max="122" width="11.85546875" style="13" customWidth="1"/>
    <col min="123" max="134" width="9.140625" style="13" customWidth="1" outlineLevel="1"/>
    <col min="135" max="135" width="12.7109375" style="13" customWidth="1"/>
    <col min="136" max="147" width="9.140625" style="13" customWidth="1" outlineLevel="1"/>
    <col min="148" max="148" width="11.5703125" style="13" customWidth="1"/>
    <col min="149" max="160" width="9.140625" style="13" customWidth="1" outlineLevel="1"/>
    <col min="161" max="16384" width="9.140625" style="13"/>
  </cols>
  <sheetData>
    <row r="2" spans="2:161" ht="30" customHeight="1" x14ac:dyDescent="0.2">
      <c r="B2" s="845" t="s">
        <v>45</v>
      </c>
      <c r="C2" s="845"/>
      <c r="D2" s="845"/>
      <c r="E2" s="845"/>
      <c r="F2" s="845"/>
      <c r="G2" s="845"/>
      <c r="H2" s="845"/>
      <c r="I2" s="845"/>
      <c r="J2" s="845"/>
      <c r="K2" s="845"/>
      <c r="L2" s="845"/>
      <c r="M2" s="845"/>
      <c r="N2" s="845"/>
      <c r="O2" s="845"/>
      <c r="P2" s="845"/>
      <c r="Q2" s="298"/>
      <c r="R2" s="298"/>
      <c r="S2" s="298"/>
      <c r="T2" s="298"/>
      <c r="U2" s="298"/>
      <c r="V2" s="298"/>
      <c r="W2" s="298"/>
      <c r="X2" s="298"/>
      <c r="Y2" s="298"/>
      <c r="Z2" s="298"/>
      <c r="AA2" s="298"/>
      <c r="AB2" s="298"/>
      <c r="AC2" s="297"/>
      <c r="AD2" s="298"/>
      <c r="AE2" s="683" t="s">
        <v>45</v>
      </c>
      <c r="AF2" s="298"/>
      <c r="AG2" s="298"/>
      <c r="AH2" s="298"/>
      <c r="AI2" s="298"/>
      <c r="AJ2" s="298"/>
      <c r="AK2" s="298"/>
      <c r="AL2" s="298"/>
      <c r="AM2" s="298"/>
      <c r="AN2" s="298"/>
      <c r="AO2" s="298"/>
      <c r="AP2" s="297"/>
      <c r="AQ2" s="298"/>
      <c r="AR2" s="298"/>
      <c r="AS2" s="298"/>
      <c r="AT2" s="298"/>
      <c r="AU2" s="298"/>
      <c r="AV2" s="298"/>
      <c r="AW2" s="298"/>
      <c r="AX2" s="298"/>
      <c r="AY2" s="298"/>
      <c r="AZ2" s="298"/>
      <c r="BA2" s="298"/>
      <c r="BB2" s="298"/>
      <c r="BC2" s="297"/>
      <c r="BD2" s="298"/>
      <c r="BE2" s="683" t="s">
        <v>45</v>
      </c>
      <c r="BF2" s="298"/>
      <c r="BG2" s="298"/>
      <c r="BH2" s="298"/>
      <c r="BI2" s="298"/>
      <c r="BJ2" s="298"/>
      <c r="BK2" s="298"/>
      <c r="BL2" s="298"/>
      <c r="BM2" s="298"/>
      <c r="BN2" s="298"/>
      <c r="BO2" s="298"/>
      <c r="BP2" s="297"/>
      <c r="BQ2" s="298"/>
      <c r="BR2" s="298"/>
      <c r="BS2" s="298"/>
      <c r="BT2" s="298"/>
      <c r="BU2" s="298"/>
      <c r="BV2" s="298"/>
      <c r="BW2" s="298"/>
      <c r="BX2" s="298"/>
      <c r="BY2" s="298"/>
      <c r="BZ2" s="298"/>
      <c r="CA2" s="298"/>
      <c r="CB2" s="298"/>
      <c r="CC2" s="297"/>
      <c r="CD2" s="682"/>
      <c r="CE2" s="683" t="s">
        <v>45</v>
      </c>
      <c r="CF2" s="682"/>
      <c r="CG2" s="682"/>
      <c r="CH2" s="682"/>
      <c r="CI2" s="682"/>
      <c r="CJ2" s="682"/>
      <c r="CK2" s="682"/>
      <c r="CL2" s="682"/>
      <c r="CM2" s="682"/>
      <c r="CN2" s="682"/>
      <c r="CO2" s="682"/>
      <c r="CP2" s="682"/>
      <c r="CQ2" s="682"/>
      <c r="CR2" s="682"/>
      <c r="CS2" s="682"/>
      <c r="CT2" s="682"/>
      <c r="CU2" s="682"/>
      <c r="CV2" s="682"/>
      <c r="CW2" s="682"/>
      <c r="CX2" s="682"/>
      <c r="CY2" s="682"/>
      <c r="CZ2" s="682"/>
      <c r="DA2" s="682"/>
      <c r="DB2" s="682"/>
      <c r="DC2" s="682"/>
      <c r="DD2" s="682"/>
      <c r="DE2" s="682"/>
      <c r="DF2" s="682"/>
      <c r="DG2" s="683" t="s">
        <v>45</v>
      </c>
      <c r="DH2" s="682"/>
      <c r="DI2" s="682"/>
      <c r="DJ2" s="682"/>
      <c r="DK2" s="682"/>
      <c r="DL2" s="682"/>
      <c r="DM2" s="682"/>
      <c r="DN2" s="682"/>
      <c r="DO2" s="682"/>
      <c r="DP2" s="682"/>
      <c r="DQ2" s="682"/>
      <c r="DR2" s="682"/>
      <c r="DS2" s="682"/>
      <c r="DT2" s="682"/>
      <c r="DU2" s="682"/>
      <c r="DV2" s="682"/>
      <c r="DW2" s="682"/>
      <c r="DX2" s="682"/>
      <c r="DY2" s="682"/>
      <c r="DZ2" s="682"/>
      <c r="EA2" s="682"/>
      <c r="EB2" s="682"/>
      <c r="EC2" s="682"/>
      <c r="ED2" s="682"/>
      <c r="EE2" s="682"/>
      <c r="EF2" s="682"/>
      <c r="EG2" s="683" t="s">
        <v>45</v>
      </c>
      <c r="EH2" s="682"/>
      <c r="EI2" s="682"/>
      <c r="EJ2" s="682"/>
      <c r="EK2" s="682"/>
      <c r="EL2" s="682"/>
      <c r="EM2" s="682"/>
      <c r="EN2" s="682"/>
      <c r="EO2" s="682"/>
      <c r="EP2" s="682"/>
      <c r="EQ2" s="682"/>
      <c r="ER2" s="682"/>
      <c r="ES2" s="682"/>
      <c r="ET2" s="682"/>
      <c r="EU2" s="682"/>
      <c r="EV2" s="682"/>
      <c r="EW2" s="682"/>
      <c r="EX2" s="682"/>
      <c r="EY2" s="682"/>
      <c r="EZ2" s="682"/>
      <c r="FA2" s="682"/>
      <c r="FB2" s="682"/>
      <c r="FC2" s="682"/>
      <c r="FD2" s="682"/>
      <c r="FE2" s="682"/>
    </row>
    <row r="5" spans="2:161" ht="15" customHeight="1" x14ac:dyDescent="0.2">
      <c r="D5" s="838" t="str">
        <f>+CONCATENATE('Données de base'!$C$12," - ",+'Données de base'!$C$13)</f>
        <v>Année 1 - 2017</v>
      </c>
      <c r="E5" s="839"/>
      <c r="F5" s="839"/>
      <c r="G5" s="839"/>
      <c r="H5" s="839"/>
      <c r="I5" s="839"/>
      <c r="J5" s="839"/>
      <c r="K5" s="839"/>
      <c r="L5" s="839"/>
      <c r="M5" s="839"/>
      <c r="N5" s="839"/>
      <c r="O5" s="839"/>
      <c r="P5" s="835" t="str">
        <f>'Données de base'!O$19</f>
        <v>TOTAL 2017</v>
      </c>
      <c r="Q5" s="838" t="str">
        <f>+CONCATENATE('Données de base'!$E$12," - ",+'Données de base'!$E$13)</f>
        <v>Année 2 - 2018</v>
      </c>
      <c r="R5" s="839"/>
      <c r="S5" s="839"/>
      <c r="T5" s="839"/>
      <c r="U5" s="839"/>
      <c r="V5" s="839"/>
      <c r="W5" s="839"/>
      <c r="X5" s="839"/>
      <c r="Y5" s="839"/>
      <c r="Z5" s="839"/>
      <c r="AA5" s="839"/>
      <c r="AB5" s="839"/>
      <c r="AC5" s="835" t="str">
        <f>'Données de base'!AB$19</f>
        <v>TOTAL 2018</v>
      </c>
      <c r="AD5" s="838" t="str">
        <f>+CONCATENATE('Données de base'!$G$12," - ",+'Données de base'!$G$13)</f>
        <v>Année 3 - 2019</v>
      </c>
      <c r="AE5" s="839"/>
      <c r="AF5" s="839"/>
      <c r="AG5" s="839"/>
      <c r="AH5" s="839"/>
      <c r="AI5" s="839"/>
      <c r="AJ5" s="839"/>
      <c r="AK5" s="839"/>
      <c r="AL5" s="839"/>
      <c r="AM5" s="839"/>
      <c r="AN5" s="839"/>
      <c r="AO5" s="839"/>
      <c r="AP5" s="835" t="str">
        <f>'Données de base'!AO$19</f>
        <v>TOTAL 2019</v>
      </c>
      <c r="AQ5" s="838" t="str">
        <f>+CONCATENATE('Données de base'!$I$12," - ",+'Données de base'!$I$13)</f>
        <v>Année 4 - 2020</v>
      </c>
      <c r="AR5" s="839"/>
      <c r="AS5" s="839"/>
      <c r="AT5" s="839"/>
      <c r="AU5" s="839"/>
      <c r="AV5" s="839"/>
      <c r="AW5" s="839"/>
      <c r="AX5" s="839"/>
      <c r="AY5" s="839"/>
      <c r="AZ5" s="839"/>
      <c r="BA5" s="839"/>
      <c r="BB5" s="839"/>
      <c r="BC5" s="835" t="str">
        <f>'Données de base'!BB$19</f>
        <v>TOTAL 2020</v>
      </c>
      <c r="BD5" s="838" t="str">
        <f>+CONCATENATE('Données de base'!$K$12," - ",+'Données de base'!$K$13)</f>
        <v>Année 5 - 2021</v>
      </c>
      <c r="BE5" s="839"/>
      <c r="BF5" s="839"/>
      <c r="BG5" s="839"/>
      <c r="BH5" s="839"/>
      <c r="BI5" s="839"/>
      <c r="BJ5" s="839"/>
      <c r="BK5" s="839"/>
      <c r="BL5" s="839"/>
      <c r="BM5" s="839"/>
      <c r="BN5" s="839"/>
      <c r="BO5" s="839"/>
      <c r="BP5" s="835" t="str">
        <f>'Données de base'!BO$19</f>
        <v>TOTAL 2021</v>
      </c>
      <c r="BQ5" s="838" t="str">
        <f>+CONCATENATE('Données de base'!$M$12," - ",+'Données de base'!$M$13)</f>
        <v>Année 6 - 2022</v>
      </c>
      <c r="BR5" s="839"/>
      <c r="BS5" s="839"/>
      <c r="BT5" s="839"/>
      <c r="BU5" s="839"/>
      <c r="BV5" s="839"/>
      <c r="BW5" s="839"/>
      <c r="BX5" s="839"/>
      <c r="BY5" s="839"/>
      <c r="BZ5" s="839"/>
      <c r="CA5" s="839"/>
      <c r="CB5" s="839"/>
      <c r="CC5" s="835" t="str">
        <f>'Données de base'!CB$19</f>
        <v>TOTAL 2022</v>
      </c>
      <c r="CE5" s="832" t="str">
        <f>"Exercice fiscal 1 - démarrage le "&amp;'Données de base'!$C$17</f>
        <v>Exercice fiscal 1 - démarrage le 7/2017</v>
      </c>
      <c r="CF5" s="833"/>
      <c r="CG5" s="833"/>
      <c r="CH5" s="833"/>
      <c r="CI5" s="833"/>
      <c r="CJ5" s="833"/>
      <c r="CK5" s="833"/>
      <c r="CL5" s="833"/>
      <c r="CM5" s="833"/>
      <c r="CN5" s="833"/>
      <c r="CO5" s="833"/>
      <c r="CP5" s="833"/>
      <c r="CQ5" s="833"/>
      <c r="CR5" s="833"/>
      <c r="CS5" s="833"/>
      <c r="CT5" s="833"/>
      <c r="CU5" s="833"/>
      <c r="CV5" s="833"/>
      <c r="CW5" s="833"/>
      <c r="CX5" s="833"/>
      <c r="CY5" s="833"/>
      <c r="CZ5" s="833"/>
      <c r="DA5" s="833"/>
      <c r="DB5" s="834"/>
      <c r="DC5" s="841" t="str">
        <f>"Solde 1 - Démarrage à "&amp;$CP$7</f>
        <v xml:space="preserve">Solde 1 - Démarrage à </v>
      </c>
      <c r="DD5" s="841" t="str">
        <f>"Solde 2 - ("&amp;$CQ$7&amp;" - "&amp;$DB$7&amp;")"</f>
        <v>Solde 2 - (7/2017 - 6/2018)</v>
      </c>
      <c r="DE5" s="830" t="s">
        <v>782</v>
      </c>
      <c r="DF5" s="832" t="str">
        <f>"Exercice fiscal 2 - démarrage le "&amp;'Données de base'!$E$17</f>
        <v>Exercice fiscal 2 - démarrage le 7/2018</v>
      </c>
      <c r="DG5" s="833"/>
      <c r="DH5" s="833"/>
      <c r="DI5" s="833"/>
      <c r="DJ5" s="833"/>
      <c r="DK5" s="833"/>
      <c r="DL5" s="833"/>
      <c r="DM5" s="833"/>
      <c r="DN5" s="833"/>
      <c r="DO5" s="833"/>
      <c r="DP5" s="833"/>
      <c r="DQ5" s="833"/>
      <c r="DR5" s="830" t="s">
        <v>783</v>
      </c>
      <c r="DS5" s="832" t="str">
        <f>"Exercice fiscal 3- démarrage le "&amp;'Données de base'!$G$17</f>
        <v>Exercice fiscal 3- démarrage le 7/2019</v>
      </c>
      <c r="DT5" s="833"/>
      <c r="DU5" s="833"/>
      <c r="DV5" s="833"/>
      <c r="DW5" s="833"/>
      <c r="DX5" s="833"/>
      <c r="DY5" s="833"/>
      <c r="DZ5" s="833"/>
      <c r="EA5" s="833"/>
      <c r="EB5" s="833"/>
      <c r="EC5" s="833"/>
      <c r="ED5" s="833"/>
      <c r="EE5" s="830" t="s">
        <v>784</v>
      </c>
      <c r="EF5" s="832" t="str">
        <f>"Exercice fiscal 4 - démarrage le "&amp;'Données de base'!$I$17</f>
        <v>Exercice fiscal 4 - démarrage le 7/2020</v>
      </c>
      <c r="EG5" s="833"/>
      <c r="EH5" s="833"/>
      <c r="EI5" s="833"/>
      <c r="EJ5" s="833"/>
      <c r="EK5" s="833"/>
      <c r="EL5" s="833"/>
      <c r="EM5" s="833"/>
      <c r="EN5" s="833"/>
      <c r="EO5" s="833"/>
      <c r="EP5" s="833"/>
      <c r="EQ5" s="833"/>
      <c r="ER5" s="830" t="s">
        <v>785</v>
      </c>
      <c r="ES5" s="832" t="str">
        <f>"Exercice fiscal 5 - démarrage le "&amp;'Données de base'!$K$17</f>
        <v>Exercice fiscal 5 - démarrage le 7/2021</v>
      </c>
      <c r="ET5" s="833"/>
      <c r="EU5" s="833"/>
      <c r="EV5" s="833"/>
      <c r="EW5" s="833"/>
      <c r="EX5" s="833"/>
      <c r="EY5" s="833"/>
      <c r="EZ5" s="833"/>
      <c r="FA5" s="833"/>
      <c r="FB5" s="833"/>
      <c r="FC5" s="833"/>
      <c r="FD5" s="834"/>
      <c r="FE5" s="830" t="s">
        <v>786</v>
      </c>
    </row>
    <row r="6" spans="2:161" ht="15" customHeight="1" x14ac:dyDescent="0.2">
      <c r="D6" s="66"/>
      <c r="E6" s="66"/>
      <c r="F6" s="66"/>
      <c r="G6" s="66"/>
      <c r="H6" s="66"/>
      <c r="I6" s="66"/>
      <c r="J6" s="66"/>
      <c r="K6" s="66"/>
      <c r="L6" s="66"/>
      <c r="M6" s="66"/>
      <c r="N6" s="66"/>
      <c r="O6" s="66"/>
      <c r="P6" s="836"/>
      <c r="AC6" s="836"/>
      <c r="AP6" s="836"/>
      <c r="BC6" s="836"/>
      <c r="BP6" s="836"/>
      <c r="CC6" s="836"/>
      <c r="CE6" s="66"/>
      <c r="CF6" s="66"/>
      <c r="CG6" s="66"/>
      <c r="CH6" s="66"/>
      <c r="CI6" s="66"/>
      <c r="CJ6" s="66"/>
      <c r="CK6" s="66"/>
      <c r="CL6" s="66"/>
      <c r="CM6" s="66"/>
      <c r="CN6" s="66"/>
      <c r="CO6" s="66"/>
      <c r="CP6" s="66"/>
      <c r="DC6" s="841"/>
      <c r="DD6" s="841"/>
      <c r="DE6" s="830"/>
      <c r="DR6" s="830"/>
      <c r="EE6" s="830"/>
      <c r="ER6" s="830"/>
      <c r="FE6" s="830"/>
    </row>
    <row r="7" spans="2:161" ht="15" customHeight="1" x14ac:dyDescent="0.2">
      <c r="D7" s="187" t="str">
        <f>'Données de base'!C$20</f>
        <v>1/2017</v>
      </c>
      <c r="E7" s="187" t="str">
        <f>'Données de base'!D$20</f>
        <v>2/2017</v>
      </c>
      <c r="F7" s="187" t="str">
        <f>'Données de base'!E$20</f>
        <v>3/2017</v>
      </c>
      <c r="G7" s="187" t="str">
        <f>'Données de base'!F$20</f>
        <v>4/2017</v>
      </c>
      <c r="H7" s="187" t="str">
        <f>'Données de base'!G$20</f>
        <v>5/2017</v>
      </c>
      <c r="I7" s="187" t="str">
        <f>'Données de base'!H$20</f>
        <v>6/2017</v>
      </c>
      <c r="J7" s="187" t="str">
        <f>'Données de base'!I$20</f>
        <v>7/2017</v>
      </c>
      <c r="K7" s="187" t="str">
        <f>'Données de base'!J$20</f>
        <v>8/2017</v>
      </c>
      <c r="L7" s="187" t="str">
        <f>'Données de base'!K$20</f>
        <v>9/2017</v>
      </c>
      <c r="M7" s="187" t="str">
        <f>'Données de base'!L$20</f>
        <v>10/2017</v>
      </c>
      <c r="N7" s="187" t="str">
        <f>'Données de base'!M$20</f>
        <v>11/2017</v>
      </c>
      <c r="O7" s="187" t="str">
        <f>'Données de base'!N$20</f>
        <v>12/2017</v>
      </c>
      <c r="P7" s="837"/>
      <c r="Q7" s="187" t="str">
        <f>'Données de base'!P$20</f>
        <v>1/2018</v>
      </c>
      <c r="R7" s="187" t="str">
        <f>'Données de base'!Q$20</f>
        <v>2/2018</v>
      </c>
      <c r="S7" s="187" t="str">
        <f>'Données de base'!R$20</f>
        <v>3/2018</v>
      </c>
      <c r="T7" s="187" t="str">
        <f>'Données de base'!S$20</f>
        <v>4/2018</v>
      </c>
      <c r="U7" s="187" t="str">
        <f>'Données de base'!T$20</f>
        <v>5/2018</v>
      </c>
      <c r="V7" s="187" t="str">
        <f>'Données de base'!U$20</f>
        <v>6/2018</v>
      </c>
      <c r="W7" s="187" t="str">
        <f>'Données de base'!V$20</f>
        <v>7/2018</v>
      </c>
      <c r="X7" s="187" t="str">
        <f>'Données de base'!W$20</f>
        <v>8/2018</v>
      </c>
      <c r="Y7" s="187" t="str">
        <f>'Données de base'!X$20</f>
        <v>9/2018</v>
      </c>
      <c r="Z7" s="187" t="str">
        <f>'Données de base'!Y$20</f>
        <v>10/2018</v>
      </c>
      <c r="AA7" s="187" t="str">
        <f>'Données de base'!Z$20</f>
        <v>11/2018</v>
      </c>
      <c r="AB7" s="187" t="str">
        <f>'Données de base'!AA$20</f>
        <v>12/2018</v>
      </c>
      <c r="AC7" s="837"/>
      <c r="AD7" s="187" t="str">
        <f>'Données de base'!AC$20</f>
        <v>1/2019</v>
      </c>
      <c r="AE7" s="187" t="str">
        <f>'Données de base'!AD$20</f>
        <v>2/2019</v>
      </c>
      <c r="AF7" s="187" t="str">
        <f>'Données de base'!AE$20</f>
        <v>3/2019</v>
      </c>
      <c r="AG7" s="187" t="str">
        <f>'Données de base'!AF$20</f>
        <v>4/2019</v>
      </c>
      <c r="AH7" s="187" t="str">
        <f>'Données de base'!AG$20</f>
        <v>5/2019</v>
      </c>
      <c r="AI7" s="187" t="str">
        <f>'Données de base'!AH$20</f>
        <v>6/2019</v>
      </c>
      <c r="AJ7" s="187" t="str">
        <f>'Données de base'!AI$20</f>
        <v>7/2019</v>
      </c>
      <c r="AK7" s="187" t="str">
        <f>'Données de base'!AJ$20</f>
        <v>8/2019</v>
      </c>
      <c r="AL7" s="187" t="str">
        <f>'Données de base'!AK$20</f>
        <v>9/2019</v>
      </c>
      <c r="AM7" s="187" t="str">
        <f>'Données de base'!AL$20</f>
        <v>10/2019</v>
      </c>
      <c r="AN7" s="187" t="str">
        <f>'Données de base'!AM$20</f>
        <v>11/2019</v>
      </c>
      <c r="AO7" s="187" t="str">
        <f>'Données de base'!AN$20</f>
        <v>12/2019</v>
      </c>
      <c r="AP7" s="837"/>
      <c r="AQ7" s="187" t="str">
        <f>'Données de base'!AP$20</f>
        <v>1/2020</v>
      </c>
      <c r="AR7" s="187" t="str">
        <f>'Données de base'!AQ$20</f>
        <v>2/2020</v>
      </c>
      <c r="AS7" s="187" t="str">
        <f>'Données de base'!AR$20</f>
        <v>3/2020</v>
      </c>
      <c r="AT7" s="187" t="str">
        <f>'Données de base'!AS$20</f>
        <v>4/2020</v>
      </c>
      <c r="AU7" s="187" t="str">
        <f>'Données de base'!AT$20</f>
        <v>5/2020</v>
      </c>
      <c r="AV7" s="187" t="str">
        <f>'Données de base'!AU$20</f>
        <v>6/2020</v>
      </c>
      <c r="AW7" s="187" t="str">
        <f>'Données de base'!AV$20</f>
        <v>7/2020</v>
      </c>
      <c r="AX7" s="187" t="str">
        <f>'Données de base'!AW$20</f>
        <v>8/2020</v>
      </c>
      <c r="AY7" s="187" t="str">
        <f>'Données de base'!AX$20</f>
        <v>9/2020</v>
      </c>
      <c r="AZ7" s="187" t="str">
        <f>'Données de base'!AY$20</f>
        <v>10/2020</v>
      </c>
      <c r="BA7" s="187" t="str">
        <f>'Données de base'!AZ$20</f>
        <v>11/2020</v>
      </c>
      <c r="BB7" s="187" t="str">
        <f>'Données de base'!BA$20</f>
        <v>12/2020</v>
      </c>
      <c r="BC7" s="837"/>
      <c r="BD7" s="187" t="str">
        <f>'Données de base'!BC$20</f>
        <v>1/2021</v>
      </c>
      <c r="BE7" s="187" t="str">
        <f>'Données de base'!BD$20</f>
        <v>2/2021</v>
      </c>
      <c r="BF7" s="187" t="str">
        <f>'Données de base'!BE$20</f>
        <v>3/2021</v>
      </c>
      <c r="BG7" s="187" t="str">
        <f>'Données de base'!BF$20</f>
        <v>4/2021</v>
      </c>
      <c r="BH7" s="187" t="str">
        <f>'Données de base'!BG$20</f>
        <v>5/2021</v>
      </c>
      <c r="BI7" s="187" t="str">
        <f>'Données de base'!BH$20</f>
        <v>6/2021</v>
      </c>
      <c r="BJ7" s="187" t="str">
        <f>'Données de base'!BI$20</f>
        <v>7/2021</v>
      </c>
      <c r="BK7" s="187" t="str">
        <f>'Données de base'!BJ$20</f>
        <v>8/2021</v>
      </c>
      <c r="BL7" s="187" t="str">
        <f>'Données de base'!BK$20</f>
        <v>9/2021</v>
      </c>
      <c r="BM7" s="187" t="str">
        <f>'Données de base'!BL$20</f>
        <v>10/2021</v>
      </c>
      <c r="BN7" s="187" t="str">
        <f>'Données de base'!BM$20</f>
        <v>11/2021</v>
      </c>
      <c r="BO7" s="187" t="str">
        <f>'Données de base'!BN$20</f>
        <v>12/2021</v>
      </c>
      <c r="BP7" s="837"/>
      <c r="BQ7" s="187" t="str">
        <f>'Données de base'!BP$20</f>
        <v>1/2022</v>
      </c>
      <c r="BR7" s="187" t="str">
        <f>'Données de base'!BQ$20</f>
        <v>2/2022</v>
      </c>
      <c r="BS7" s="187" t="str">
        <f>'Données de base'!BR$20</f>
        <v>3/2022</v>
      </c>
      <c r="BT7" s="187" t="str">
        <f>'Données de base'!BS$20</f>
        <v>4/2022</v>
      </c>
      <c r="BU7" s="187" t="str">
        <f>'Données de base'!BT$20</f>
        <v>5/2022</v>
      </c>
      <c r="BV7" s="187" t="str">
        <f>'Données de base'!BU$20</f>
        <v>6/2022</v>
      </c>
      <c r="BW7" s="187" t="str">
        <f>'Données de base'!BV$20</f>
        <v>7/2022</v>
      </c>
      <c r="BX7" s="187" t="str">
        <f>'Données de base'!BW$20</f>
        <v>8/2022</v>
      </c>
      <c r="BY7" s="187" t="str">
        <f>'Données de base'!BX$20</f>
        <v>9/2022</v>
      </c>
      <c r="BZ7" s="187" t="str">
        <f>'Données de base'!BY$20</f>
        <v>10/2022</v>
      </c>
      <c r="CA7" s="187" t="str">
        <f>'Données de base'!BZ$20</f>
        <v>11/2022</v>
      </c>
      <c r="CB7" s="187" t="str">
        <f>'Données de base'!CA$20</f>
        <v>12/2022</v>
      </c>
      <c r="CC7" s="837"/>
      <c r="CE7" s="555" t="str">
        <f>'Données de base'!$C$25</f>
        <v/>
      </c>
      <c r="CF7" s="555" t="str">
        <f>'Données de base'!$D$25</f>
        <v/>
      </c>
      <c r="CG7" s="555" t="str">
        <f>'Données de base'!$E$25</f>
        <v/>
      </c>
      <c r="CH7" s="555" t="str">
        <f>'Données de base'!$F$25</f>
        <v/>
      </c>
      <c r="CI7" s="555" t="str">
        <f>'Données de base'!$G$25</f>
        <v/>
      </c>
      <c r="CJ7" s="555" t="str">
        <f>'Données de base'!$H$25</f>
        <v/>
      </c>
      <c r="CK7" s="555" t="str">
        <f>'Données de base'!$I$25</f>
        <v/>
      </c>
      <c r="CL7" s="555" t="str">
        <f>'Données de base'!$J$25</f>
        <v/>
      </c>
      <c r="CM7" s="555" t="str">
        <f>'Données de base'!$K$25</f>
        <v/>
      </c>
      <c r="CN7" s="555" t="str">
        <f>'Données de base'!$L$25</f>
        <v/>
      </c>
      <c r="CO7" s="555" t="str">
        <f>'Données de base'!$M$25</f>
        <v/>
      </c>
      <c r="CP7" s="555" t="str">
        <f>'Données de base'!$N$25</f>
        <v/>
      </c>
      <c r="CQ7" s="555" t="str">
        <f>'Données de base'!$O$25</f>
        <v>7/2017</v>
      </c>
      <c r="CR7" s="555" t="str">
        <f>'Données de base'!$P$25</f>
        <v>8/2017</v>
      </c>
      <c r="CS7" s="555" t="str">
        <f>'Données de base'!$Q$25</f>
        <v>9/2017</v>
      </c>
      <c r="CT7" s="555" t="str">
        <f>'Données de base'!$R$25</f>
        <v>10/2017</v>
      </c>
      <c r="CU7" s="555" t="str">
        <f>'Données de base'!$S$25</f>
        <v>11/2017</v>
      </c>
      <c r="CV7" s="555" t="str">
        <f>'Données de base'!$T$25</f>
        <v>12/2017</v>
      </c>
      <c r="CW7" s="555" t="str">
        <f>'Données de base'!$U$25</f>
        <v>1/2018</v>
      </c>
      <c r="CX7" s="555" t="str">
        <f>'Données de base'!$V$25</f>
        <v>2/2018</v>
      </c>
      <c r="CY7" s="555" t="str">
        <f>'Données de base'!$W$25</f>
        <v>3/2018</v>
      </c>
      <c r="CZ7" s="555" t="str">
        <f>'Données de base'!$X$25</f>
        <v>4/2018</v>
      </c>
      <c r="DA7" s="555" t="str">
        <f>'Données de base'!$Y$25</f>
        <v>5/2018</v>
      </c>
      <c r="DB7" s="555" t="str">
        <f>'Données de base'!$Z$25</f>
        <v>6/2018</v>
      </c>
      <c r="DC7" s="842"/>
      <c r="DD7" s="842"/>
      <c r="DE7" s="831"/>
      <c r="DF7" s="555" t="str">
        <f>'Données de base'!$AA$25</f>
        <v>7/2018</v>
      </c>
      <c r="DG7" s="555" t="str">
        <f>'Données de base'!$AB$25</f>
        <v>8/2018</v>
      </c>
      <c r="DH7" s="555" t="str">
        <f>'Données de base'!$AC$25</f>
        <v>9/2018</v>
      </c>
      <c r="DI7" s="555" t="str">
        <f>'Données de base'!$AD$25</f>
        <v>10/2018</v>
      </c>
      <c r="DJ7" s="555" t="str">
        <f>'Données de base'!$AE$25</f>
        <v>11/2018</v>
      </c>
      <c r="DK7" s="555" t="str">
        <f>'Données de base'!$AF$25</f>
        <v>12/2018</v>
      </c>
      <c r="DL7" s="555" t="str">
        <f>'Données de base'!$AG$25</f>
        <v>1/2019</v>
      </c>
      <c r="DM7" s="555" t="str">
        <f>'Données de base'!$AH$25</f>
        <v>2/2019</v>
      </c>
      <c r="DN7" s="555" t="str">
        <f>'Données de base'!$AI$25</f>
        <v>3/2019</v>
      </c>
      <c r="DO7" s="555" t="str">
        <f>'Données de base'!$AJ$25</f>
        <v>4/2019</v>
      </c>
      <c r="DP7" s="555" t="str">
        <f>'Données de base'!$AK$25</f>
        <v>5/2019</v>
      </c>
      <c r="DQ7" s="555" t="str">
        <f>'Données de base'!$AL$25</f>
        <v>6/2019</v>
      </c>
      <c r="DR7" s="831"/>
      <c r="DS7" s="555" t="str">
        <f>'Données de base'!$AM$25</f>
        <v>7/2019</v>
      </c>
      <c r="DT7" s="555" t="str">
        <f>'Données de base'!$AN$25</f>
        <v>8/2019</v>
      </c>
      <c r="DU7" s="555" t="str">
        <f>'Données de base'!$AO$25</f>
        <v>9/2019</v>
      </c>
      <c r="DV7" s="555" t="str">
        <f>'Données de base'!$AP$25</f>
        <v>10/2019</v>
      </c>
      <c r="DW7" s="555" t="str">
        <f>'Données de base'!$AQ$25</f>
        <v>11/2019</v>
      </c>
      <c r="DX7" s="555" t="str">
        <f>'Données de base'!$AR$25</f>
        <v>12/2019</v>
      </c>
      <c r="DY7" s="555" t="str">
        <f>'Données de base'!$AS$25</f>
        <v>1/2020</v>
      </c>
      <c r="DZ7" s="555" t="str">
        <f>'Données de base'!$AT$25</f>
        <v>2/2020</v>
      </c>
      <c r="EA7" s="555" t="str">
        <f>'Données de base'!$AU$25</f>
        <v>3/2020</v>
      </c>
      <c r="EB7" s="555" t="str">
        <f>'Données de base'!$AV$25</f>
        <v>4/2020</v>
      </c>
      <c r="EC7" s="555" t="str">
        <f>'Données de base'!$AW$25</f>
        <v>5/2020</v>
      </c>
      <c r="ED7" s="555" t="str">
        <f>'Données de base'!$AX$25</f>
        <v>6/2020</v>
      </c>
      <c r="EE7" s="831"/>
      <c r="EF7" s="555" t="str">
        <f>'Données de base'!$AY$25</f>
        <v>7/2020</v>
      </c>
      <c r="EG7" s="555" t="str">
        <f>'Données de base'!$AZ$25</f>
        <v>8/2020</v>
      </c>
      <c r="EH7" s="555" t="str">
        <f>'Données de base'!$BA$25</f>
        <v>9/2020</v>
      </c>
      <c r="EI7" s="555" t="str">
        <f>'Données de base'!$BB$25</f>
        <v>10/2020</v>
      </c>
      <c r="EJ7" s="555" t="str">
        <f>'Données de base'!$BC$25</f>
        <v>11/2020</v>
      </c>
      <c r="EK7" s="555" t="str">
        <f>'Données de base'!$BD$25</f>
        <v>12/2020</v>
      </c>
      <c r="EL7" s="555" t="str">
        <f>'Données de base'!$BE$25</f>
        <v>1/2021</v>
      </c>
      <c r="EM7" s="555" t="str">
        <f>'Données de base'!$BF$25</f>
        <v>2/2021</v>
      </c>
      <c r="EN7" s="555" t="str">
        <f>'Données de base'!$BG$25</f>
        <v>3/2021</v>
      </c>
      <c r="EO7" s="555" t="str">
        <f>'Données de base'!$BH$25</f>
        <v>4/2021</v>
      </c>
      <c r="EP7" s="555" t="str">
        <f>'Données de base'!$BI$25</f>
        <v>5/2021</v>
      </c>
      <c r="EQ7" s="555" t="str">
        <f>'Données de base'!$BJ$25</f>
        <v>6/2021</v>
      </c>
      <c r="ER7" s="831"/>
      <c r="ES7" s="555" t="str">
        <f>'Données de base'!$BK$25</f>
        <v>7/2021</v>
      </c>
      <c r="ET7" s="555" t="str">
        <f>'Données de base'!$BL$25</f>
        <v>8/2021</v>
      </c>
      <c r="EU7" s="555" t="str">
        <f>'Données de base'!$BM$25</f>
        <v>9/2021</v>
      </c>
      <c r="EV7" s="555" t="str">
        <f>'Données de base'!$BN$25</f>
        <v>10/2021</v>
      </c>
      <c r="EW7" s="555" t="str">
        <f>'Données de base'!$BO$25</f>
        <v>11/2021</v>
      </c>
      <c r="EX7" s="555" t="str">
        <f>'Données de base'!$BP$25</f>
        <v>12/2021</v>
      </c>
      <c r="EY7" s="555" t="str">
        <f>'Données de base'!$BQ$25</f>
        <v>1/2022</v>
      </c>
      <c r="EZ7" s="555" t="str">
        <f>'Données de base'!$BR$25</f>
        <v>2/2022</v>
      </c>
      <c r="FA7" s="555" t="str">
        <f>'Données de base'!$BS$25</f>
        <v>3/2022</v>
      </c>
      <c r="FB7" s="555" t="str">
        <f>'Données de base'!$BT$25</f>
        <v>4/2022</v>
      </c>
      <c r="FC7" s="555" t="str">
        <f>'Données de base'!$BU$25</f>
        <v>5/2022</v>
      </c>
      <c r="FD7" s="555" t="str">
        <f>'Données de base'!$BV$25</f>
        <v>6/2022</v>
      </c>
      <c r="FE7" s="831"/>
    </row>
    <row r="9" spans="2:161" s="64" customFormat="1" ht="15" customHeight="1" x14ac:dyDescent="0.2">
      <c r="D9" s="13"/>
      <c r="E9" s="13"/>
      <c r="F9" s="13"/>
      <c r="G9" s="13"/>
      <c r="H9" s="13"/>
      <c r="I9" s="13"/>
      <c r="J9" s="13"/>
      <c r="K9" s="13">
        <f>'4. Résultats'!DV115</f>
        <v>0</v>
      </c>
      <c r="L9" s="13"/>
      <c r="M9" s="13"/>
      <c r="N9" s="13"/>
      <c r="O9" s="13"/>
      <c r="P9" s="69"/>
      <c r="Q9" s="13"/>
      <c r="R9" s="13"/>
      <c r="S9" s="13"/>
      <c r="T9" s="13"/>
      <c r="U9" s="13"/>
      <c r="V9" s="13"/>
      <c r="W9" s="13"/>
      <c r="X9" s="13"/>
      <c r="Y9" s="13"/>
      <c r="Z9" s="13"/>
      <c r="AA9" s="13"/>
      <c r="AB9" s="13"/>
      <c r="AC9" s="69"/>
      <c r="AD9" s="13"/>
      <c r="AE9" s="13"/>
      <c r="AF9" s="13"/>
      <c r="AG9" s="13"/>
      <c r="AH9" s="13"/>
      <c r="AI9" s="13"/>
      <c r="AJ9" s="13"/>
      <c r="AK9" s="13"/>
      <c r="AL9" s="13"/>
      <c r="AM9" s="13"/>
      <c r="AN9" s="13"/>
      <c r="AO9" s="13"/>
      <c r="AP9" s="69"/>
      <c r="AQ9" s="13"/>
      <c r="AR9" s="13"/>
      <c r="AS9" s="13"/>
      <c r="AT9" s="13"/>
      <c r="AU9" s="13"/>
      <c r="AV9" s="13"/>
      <c r="AW9" s="13"/>
      <c r="AX9" s="13"/>
      <c r="AY9" s="13"/>
      <c r="AZ9" s="13"/>
      <c r="BA9" s="13"/>
      <c r="BB9" s="13"/>
      <c r="BC9" s="69"/>
      <c r="BD9" s="13"/>
      <c r="BE9" s="13"/>
      <c r="BF9" s="13"/>
      <c r="BG9" s="13"/>
      <c r="BH9" s="13"/>
      <c r="BI9" s="13"/>
      <c r="BJ9" s="13"/>
      <c r="BK9" s="13"/>
      <c r="BL9" s="13"/>
      <c r="BM9" s="13"/>
      <c r="BN9" s="13"/>
      <c r="BO9" s="13"/>
      <c r="BP9" s="69"/>
      <c r="BQ9" s="13"/>
      <c r="BR9" s="13"/>
      <c r="BS9" s="13"/>
      <c r="BT9" s="13"/>
      <c r="BU9" s="13"/>
      <c r="BV9" s="13"/>
      <c r="BW9" s="13"/>
      <c r="BX9" s="13"/>
      <c r="BY9" s="13"/>
      <c r="BZ9" s="13"/>
      <c r="CA9" s="13"/>
      <c r="CB9" s="13"/>
      <c r="CC9" s="69"/>
    </row>
    <row r="10" spans="2:161" s="197" customFormat="1" ht="15" customHeight="1" x14ac:dyDescent="0.2">
      <c r="B10" s="253" t="s">
        <v>54</v>
      </c>
      <c r="C10" s="196"/>
      <c r="D10" s="254">
        <f>+SUM(D12:D22)</f>
        <v>0</v>
      </c>
      <c r="E10" s="254">
        <f t="shared" ref="E10:O10" si="0">+SUM(E12:E22)</f>
        <v>0</v>
      </c>
      <c r="F10" s="254">
        <f t="shared" si="0"/>
        <v>0</v>
      </c>
      <c r="G10" s="254">
        <f t="shared" si="0"/>
        <v>0</v>
      </c>
      <c r="H10" s="254">
        <f t="shared" si="0"/>
        <v>0</v>
      </c>
      <c r="I10" s="254">
        <f t="shared" si="0"/>
        <v>0</v>
      </c>
      <c r="J10" s="254">
        <f t="shared" si="0"/>
        <v>0</v>
      </c>
      <c r="K10" s="254">
        <f t="shared" si="0"/>
        <v>0</v>
      </c>
      <c r="L10" s="254">
        <f t="shared" si="0"/>
        <v>35700</v>
      </c>
      <c r="M10" s="254">
        <f t="shared" si="0"/>
        <v>35700</v>
      </c>
      <c r="N10" s="254">
        <f t="shared" si="0"/>
        <v>35700</v>
      </c>
      <c r="O10" s="254">
        <f t="shared" si="0"/>
        <v>35700</v>
      </c>
      <c r="P10" s="196">
        <f>SUM(D10:O10)</f>
        <v>142800</v>
      </c>
      <c r="Q10" s="254">
        <f>+SUM(Q12:Q22)</f>
        <v>71400</v>
      </c>
      <c r="R10" s="254">
        <f t="shared" ref="R10:AB10" si="1">+SUM(R12:R22)</f>
        <v>119000</v>
      </c>
      <c r="S10" s="254">
        <f t="shared" si="1"/>
        <v>71400</v>
      </c>
      <c r="T10" s="254">
        <f t="shared" si="1"/>
        <v>35700</v>
      </c>
      <c r="U10" s="254">
        <f t="shared" si="1"/>
        <v>119000</v>
      </c>
      <c r="V10" s="254">
        <f t="shared" si="1"/>
        <v>154700</v>
      </c>
      <c r="W10" s="254">
        <f t="shared" si="1"/>
        <v>35700</v>
      </c>
      <c r="X10" s="254">
        <f t="shared" si="1"/>
        <v>0</v>
      </c>
      <c r="Y10" s="254">
        <f t="shared" si="1"/>
        <v>154700</v>
      </c>
      <c r="Z10" s="254">
        <f t="shared" si="1"/>
        <v>119000</v>
      </c>
      <c r="AA10" s="254">
        <f t="shared" si="1"/>
        <v>238000</v>
      </c>
      <c r="AB10" s="254">
        <f t="shared" si="1"/>
        <v>273700</v>
      </c>
      <c r="AC10" s="196">
        <f>SUM(Q10:AB10)</f>
        <v>1392300</v>
      </c>
      <c r="AD10" s="254">
        <f>+SUM(AD12:AD22)</f>
        <v>148500</v>
      </c>
      <c r="AE10" s="254">
        <f t="shared" ref="AE10:AO10" si="2">+SUM(AE12:AE22)</f>
        <v>188100</v>
      </c>
      <c r="AF10" s="254">
        <f t="shared" si="2"/>
        <v>227700</v>
      </c>
      <c r="AG10" s="254">
        <f t="shared" si="2"/>
        <v>198000</v>
      </c>
      <c r="AH10" s="254">
        <f t="shared" si="2"/>
        <v>405900</v>
      </c>
      <c r="AI10" s="254">
        <f t="shared" si="2"/>
        <v>425700</v>
      </c>
      <c r="AJ10" s="254">
        <f t="shared" si="2"/>
        <v>356400</v>
      </c>
      <c r="AK10" s="254">
        <f t="shared" si="2"/>
        <v>277200</v>
      </c>
      <c r="AL10" s="254">
        <f t="shared" si="2"/>
        <v>445500</v>
      </c>
      <c r="AM10" s="254">
        <f t="shared" si="2"/>
        <v>524700</v>
      </c>
      <c r="AN10" s="254">
        <f t="shared" si="2"/>
        <v>524700</v>
      </c>
      <c r="AO10" s="254">
        <f t="shared" si="2"/>
        <v>485100</v>
      </c>
      <c r="AP10" s="196">
        <f>SUM(AD10:AO10)</f>
        <v>4207500</v>
      </c>
      <c r="AQ10" s="254">
        <f>+SUM(AQ12:AQ22)</f>
        <v>554400</v>
      </c>
      <c r="AR10" s="254">
        <f t="shared" ref="AR10:BB10" si="3">+SUM(AR12:AR22)</f>
        <v>613800</v>
      </c>
      <c r="AS10" s="254">
        <f t="shared" si="3"/>
        <v>633600</v>
      </c>
      <c r="AT10" s="254">
        <f t="shared" si="3"/>
        <v>683100</v>
      </c>
      <c r="AU10" s="254">
        <f t="shared" si="3"/>
        <v>1138500</v>
      </c>
      <c r="AV10" s="254">
        <f t="shared" si="3"/>
        <v>1118700</v>
      </c>
      <c r="AW10" s="254">
        <f t="shared" si="3"/>
        <v>1366200</v>
      </c>
      <c r="AX10" s="254">
        <f t="shared" si="3"/>
        <v>1861200</v>
      </c>
      <c r="AY10" s="254">
        <f t="shared" si="3"/>
        <v>1900800</v>
      </c>
      <c r="AZ10" s="254">
        <f t="shared" si="3"/>
        <v>2187900</v>
      </c>
      <c r="BA10" s="254">
        <f t="shared" si="3"/>
        <v>2158200</v>
      </c>
      <c r="BB10" s="254">
        <f t="shared" si="3"/>
        <v>2564100</v>
      </c>
      <c r="BC10" s="196">
        <f>SUM(AQ10:BB10)</f>
        <v>16780500</v>
      </c>
      <c r="BD10" s="254">
        <f>+SUM(BD12:BD22)</f>
        <v>2575400</v>
      </c>
      <c r="BE10" s="254">
        <f t="shared" ref="BE10:BO10" si="4">+SUM(BE12:BE22)</f>
        <v>2994100</v>
      </c>
      <c r="BF10" s="254">
        <f t="shared" si="4"/>
        <v>3476000</v>
      </c>
      <c r="BG10" s="254">
        <f t="shared" si="4"/>
        <v>4155400</v>
      </c>
      <c r="BH10" s="254">
        <f t="shared" si="4"/>
        <v>5530000</v>
      </c>
      <c r="BI10" s="254">
        <f t="shared" si="4"/>
        <v>6288400</v>
      </c>
      <c r="BJ10" s="254">
        <f t="shared" si="4"/>
        <v>7742000</v>
      </c>
      <c r="BK10" s="254">
        <f t="shared" si="4"/>
        <v>9780200</v>
      </c>
      <c r="BL10" s="254">
        <f t="shared" si="4"/>
        <v>11273300</v>
      </c>
      <c r="BM10" s="254">
        <f t="shared" si="4"/>
        <v>13564300</v>
      </c>
      <c r="BN10" s="254">
        <f t="shared" si="4"/>
        <v>15728900</v>
      </c>
      <c r="BO10" s="254">
        <f t="shared" si="4"/>
        <v>19062700</v>
      </c>
      <c r="BP10" s="196">
        <f>SUM(BD10:BO10)</f>
        <v>102170700</v>
      </c>
      <c r="BQ10" s="254">
        <f>+SUM(BQ12:BQ22)</f>
        <v>16285500</v>
      </c>
      <c r="BR10" s="254">
        <f t="shared" ref="BR10:CB10" si="5">+SUM(BR12:BR22)</f>
        <v>19706500</v>
      </c>
      <c r="BS10" s="254">
        <f t="shared" si="5"/>
        <v>20317000</v>
      </c>
      <c r="BT10" s="254">
        <f t="shared" si="5"/>
        <v>23551000</v>
      </c>
      <c r="BU10" s="254">
        <f t="shared" si="5"/>
        <v>26352333.333333336</v>
      </c>
      <c r="BV10" s="254">
        <f t="shared" si="5"/>
        <v>28163666.666666668</v>
      </c>
      <c r="BW10" s="254">
        <f t="shared" si="5"/>
        <v>31394000</v>
      </c>
      <c r="BX10" s="254">
        <f t="shared" si="5"/>
        <v>36007888.888888896</v>
      </c>
      <c r="BY10" s="254">
        <f t="shared" si="5"/>
        <v>38758500</v>
      </c>
      <c r="BZ10" s="254">
        <f t="shared" si="5"/>
        <v>42731944.444444448</v>
      </c>
      <c r="CA10" s="254">
        <f t="shared" si="5"/>
        <v>47044759.259259269</v>
      </c>
      <c r="CB10" s="254">
        <f t="shared" si="5"/>
        <v>52563092.592592597</v>
      </c>
      <c r="CC10" s="196">
        <f>SUM(BQ10:CB10)</f>
        <v>382876185.18518525</v>
      </c>
      <c r="CE10" s="254" t="str">
        <f t="shared" ref="CE10:DB10" si="6">IF(ISNA(INDEX($B$1:$CC$117,ROW(B10),MATCH(CE$7,$B$7:$CC$7,0))),"",INDEX($B$1:$CC$117,ROW(B10),MATCH(CE$7,$B$7:$CC$7,0)))</f>
        <v/>
      </c>
      <c r="CF10" s="254" t="str">
        <f t="shared" si="6"/>
        <v/>
      </c>
      <c r="CG10" s="254" t="str">
        <f t="shared" si="6"/>
        <v/>
      </c>
      <c r="CH10" s="254" t="str">
        <f t="shared" si="6"/>
        <v/>
      </c>
      <c r="CI10" s="254" t="str">
        <f t="shared" si="6"/>
        <v/>
      </c>
      <c r="CJ10" s="254" t="str">
        <f t="shared" si="6"/>
        <v/>
      </c>
      <c r="CK10" s="254" t="str">
        <f t="shared" si="6"/>
        <v/>
      </c>
      <c r="CL10" s="254" t="str">
        <f t="shared" si="6"/>
        <v/>
      </c>
      <c r="CM10" s="254" t="str">
        <f t="shared" si="6"/>
        <v/>
      </c>
      <c r="CN10" s="254" t="str">
        <f t="shared" si="6"/>
        <v/>
      </c>
      <c r="CO10" s="254" t="str">
        <f t="shared" si="6"/>
        <v/>
      </c>
      <c r="CP10" s="254" t="str">
        <f t="shared" si="6"/>
        <v/>
      </c>
      <c r="CQ10" s="254">
        <f t="shared" si="6"/>
        <v>0</v>
      </c>
      <c r="CR10" s="254">
        <f t="shared" si="6"/>
        <v>0</v>
      </c>
      <c r="CS10" s="254">
        <f t="shared" si="6"/>
        <v>35700</v>
      </c>
      <c r="CT10" s="254">
        <f t="shared" si="6"/>
        <v>35700</v>
      </c>
      <c r="CU10" s="254">
        <f t="shared" si="6"/>
        <v>35700</v>
      </c>
      <c r="CV10" s="254">
        <f t="shared" si="6"/>
        <v>35700</v>
      </c>
      <c r="CW10" s="254">
        <f t="shared" si="6"/>
        <v>71400</v>
      </c>
      <c r="CX10" s="254">
        <f t="shared" si="6"/>
        <v>119000</v>
      </c>
      <c r="CY10" s="254">
        <f t="shared" si="6"/>
        <v>71400</v>
      </c>
      <c r="CZ10" s="254">
        <f t="shared" si="6"/>
        <v>35700</v>
      </c>
      <c r="DA10" s="254">
        <f t="shared" si="6"/>
        <v>119000</v>
      </c>
      <c r="DB10" s="254">
        <f t="shared" si="6"/>
        <v>154700</v>
      </c>
      <c r="DC10" s="196">
        <f>SUM(CE10:CP10)</f>
        <v>0</v>
      </c>
      <c r="DD10" s="196">
        <f>SUM(CQ10:DB10)</f>
        <v>714000</v>
      </c>
      <c r="DE10" s="196">
        <f>SUM(CE10:DB10)</f>
        <v>714000</v>
      </c>
      <c r="DF10" s="254">
        <f t="shared" ref="DF10:DQ10" si="7">IF(ISNA(INDEX($B$1:$CC$117,ROW(Z10),MATCH(DF$7,$B$7:$CC$7,0))),"",INDEX($B$1:$CC$117,ROW(Z10),MATCH(DF$7,$B$7:$CC$7,0)))</f>
        <v>35700</v>
      </c>
      <c r="DG10" s="254">
        <f t="shared" si="7"/>
        <v>0</v>
      </c>
      <c r="DH10" s="254">
        <f t="shared" si="7"/>
        <v>154700</v>
      </c>
      <c r="DI10" s="254">
        <f t="shared" si="7"/>
        <v>119000</v>
      </c>
      <c r="DJ10" s="254">
        <f t="shared" si="7"/>
        <v>238000</v>
      </c>
      <c r="DK10" s="254">
        <f t="shared" si="7"/>
        <v>273700</v>
      </c>
      <c r="DL10" s="254">
        <f t="shared" si="7"/>
        <v>148500</v>
      </c>
      <c r="DM10" s="254">
        <f t="shared" si="7"/>
        <v>188100</v>
      </c>
      <c r="DN10" s="254">
        <f t="shared" si="7"/>
        <v>227700</v>
      </c>
      <c r="DO10" s="254">
        <f t="shared" si="7"/>
        <v>198000</v>
      </c>
      <c r="DP10" s="254">
        <f t="shared" si="7"/>
        <v>405900</v>
      </c>
      <c r="DQ10" s="254">
        <f t="shared" si="7"/>
        <v>425700</v>
      </c>
      <c r="DR10" s="196">
        <f>SUM(DF10:DQ10)</f>
        <v>2415000</v>
      </c>
      <c r="DS10" s="254">
        <f t="shared" ref="DS10:ED10" si="8">IF(ISNA(INDEX($B$1:$CC$117,ROW(AL10),MATCH(DS$7,$B$7:$CC$7,0))),"",INDEX($B$1:$CC$117,ROW(AL10),MATCH(DS$7,$B$7:$CC$7,0)))</f>
        <v>356400</v>
      </c>
      <c r="DT10" s="254">
        <f t="shared" si="8"/>
        <v>277200</v>
      </c>
      <c r="DU10" s="254">
        <f t="shared" si="8"/>
        <v>445500</v>
      </c>
      <c r="DV10" s="254">
        <f t="shared" si="8"/>
        <v>524700</v>
      </c>
      <c r="DW10" s="254">
        <f t="shared" si="8"/>
        <v>524700</v>
      </c>
      <c r="DX10" s="254">
        <f t="shared" si="8"/>
        <v>485100</v>
      </c>
      <c r="DY10" s="254">
        <f t="shared" si="8"/>
        <v>554400</v>
      </c>
      <c r="DZ10" s="254">
        <f t="shared" si="8"/>
        <v>613800</v>
      </c>
      <c r="EA10" s="254">
        <f t="shared" si="8"/>
        <v>633600</v>
      </c>
      <c r="EB10" s="254">
        <f t="shared" si="8"/>
        <v>683100</v>
      </c>
      <c r="EC10" s="254">
        <f t="shared" si="8"/>
        <v>1138500</v>
      </c>
      <c r="ED10" s="254">
        <f t="shared" si="8"/>
        <v>1118700</v>
      </c>
      <c r="EE10" s="196">
        <f>SUM(DS10:ED10)</f>
        <v>7355700</v>
      </c>
      <c r="EF10" s="254">
        <f t="shared" ref="EF10:EQ10" si="9">IF(ISNA(INDEX($B$1:$CC$117,ROW(AX10),MATCH(EF$7,$B$7:$CC$7,0))),"",INDEX($B$1:$CC$117,ROW(AX10),MATCH(EF$7,$B$7:$CC$7,0)))</f>
        <v>1366200</v>
      </c>
      <c r="EG10" s="254">
        <f t="shared" si="9"/>
        <v>1861200</v>
      </c>
      <c r="EH10" s="254">
        <f t="shared" si="9"/>
        <v>1900800</v>
      </c>
      <c r="EI10" s="254">
        <f t="shared" si="9"/>
        <v>2187900</v>
      </c>
      <c r="EJ10" s="254">
        <f t="shared" si="9"/>
        <v>2158200</v>
      </c>
      <c r="EK10" s="254">
        <f t="shared" si="9"/>
        <v>2564100</v>
      </c>
      <c r="EL10" s="254">
        <f t="shared" si="9"/>
        <v>2575400</v>
      </c>
      <c r="EM10" s="254">
        <f t="shared" si="9"/>
        <v>2994100</v>
      </c>
      <c r="EN10" s="254">
        <f t="shared" si="9"/>
        <v>3476000</v>
      </c>
      <c r="EO10" s="254">
        <f t="shared" si="9"/>
        <v>4155400</v>
      </c>
      <c r="EP10" s="254">
        <f t="shared" si="9"/>
        <v>5530000</v>
      </c>
      <c r="EQ10" s="254">
        <f t="shared" si="9"/>
        <v>6288400</v>
      </c>
      <c r="ER10" s="196">
        <f>SUM(EF10:EQ10)</f>
        <v>37057700</v>
      </c>
      <c r="ES10" s="254">
        <f t="shared" ref="ES10:FD10" si="10">IF(ISNA(INDEX($B$1:$CC$117,ROW(BJ10),MATCH(ES$7,$B$7:$CC$7,0))),"",INDEX($B$1:$CC$117,ROW(BJ10),MATCH(ES$7,$B$7:$CC$7,0)))</f>
        <v>7742000</v>
      </c>
      <c r="ET10" s="254">
        <f t="shared" si="10"/>
        <v>9780200</v>
      </c>
      <c r="EU10" s="254">
        <f t="shared" si="10"/>
        <v>11273300</v>
      </c>
      <c r="EV10" s="254">
        <f t="shared" si="10"/>
        <v>13564300</v>
      </c>
      <c r="EW10" s="254">
        <f t="shared" si="10"/>
        <v>15728900</v>
      </c>
      <c r="EX10" s="254">
        <f t="shared" si="10"/>
        <v>19062700</v>
      </c>
      <c r="EY10" s="254">
        <f t="shared" si="10"/>
        <v>16285500</v>
      </c>
      <c r="EZ10" s="254">
        <f t="shared" si="10"/>
        <v>19706500</v>
      </c>
      <c r="FA10" s="254">
        <f t="shared" si="10"/>
        <v>20317000</v>
      </c>
      <c r="FB10" s="254">
        <f t="shared" si="10"/>
        <v>23551000</v>
      </c>
      <c r="FC10" s="254">
        <f t="shared" si="10"/>
        <v>26352333.333333336</v>
      </c>
      <c r="FD10" s="254">
        <f t="shared" si="10"/>
        <v>28163666.666666668</v>
      </c>
      <c r="FE10" s="196">
        <f>SUM(ES10:FD10)</f>
        <v>211527400</v>
      </c>
    </row>
    <row r="11" spans="2:161" ht="15" customHeight="1" x14ac:dyDescent="0.2">
      <c r="C11" s="120"/>
      <c r="D11" s="120"/>
      <c r="E11" s="120"/>
      <c r="F11" s="120"/>
      <c r="G11" s="120"/>
      <c r="H11" s="120"/>
      <c r="I11" s="120"/>
      <c r="J11" s="120"/>
      <c r="K11" s="120"/>
      <c r="L11" s="120"/>
      <c r="M11" s="120"/>
      <c r="N11" s="120"/>
      <c r="O11" s="120"/>
      <c r="P11" s="197"/>
      <c r="Q11" s="120"/>
      <c r="R11" s="120"/>
      <c r="S11" s="120"/>
      <c r="T11" s="120"/>
      <c r="U11" s="120"/>
      <c r="V11" s="120"/>
      <c r="W11" s="120"/>
      <c r="X11" s="120"/>
      <c r="Y11" s="120"/>
      <c r="Z11" s="120"/>
      <c r="AA11" s="120"/>
      <c r="AB11" s="120"/>
      <c r="AC11" s="197"/>
      <c r="AD11" s="120"/>
      <c r="AE11" s="120"/>
      <c r="AF11" s="120"/>
      <c r="AG11" s="120"/>
      <c r="AH11" s="120"/>
      <c r="AI11" s="120"/>
      <c r="AJ11" s="120"/>
      <c r="AK11" s="120"/>
      <c r="AL11" s="120"/>
      <c r="AM11" s="120"/>
      <c r="AN11" s="120"/>
      <c r="AO11" s="120"/>
      <c r="AP11" s="197"/>
      <c r="AQ11" s="120"/>
      <c r="AR11" s="120"/>
      <c r="AS11" s="120"/>
      <c r="AT11" s="120"/>
      <c r="AU11" s="120"/>
      <c r="AV11" s="120"/>
      <c r="AW11" s="120"/>
      <c r="AX11" s="120"/>
      <c r="AY11" s="120"/>
      <c r="AZ11" s="120"/>
      <c r="BA11" s="120"/>
      <c r="BB11" s="120"/>
      <c r="BC11" s="197"/>
      <c r="BD11" s="120"/>
      <c r="BE11" s="120"/>
      <c r="BF11" s="120"/>
      <c r="BG11" s="120"/>
      <c r="BH11" s="120"/>
      <c r="BI11" s="120"/>
      <c r="BJ11" s="120"/>
      <c r="BK11" s="120"/>
      <c r="BL11" s="120"/>
      <c r="BM11" s="120"/>
      <c r="BN11" s="120"/>
      <c r="BO11" s="120"/>
      <c r="BP11" s="197"/>
      <c r="BQ11" s="120"/>
      <c r="BR11" s="120"/>
      <c r="BS11" s="120"/>
      <c r="BT11" s="120"/>
      <c r="BU11" s="120"/>
      <c r="BV11" s="120"/>
      <c r="BW11" s="120"/>
      <c r="BX11" s="120"/>
      <c r="BY11" s="120"/>
      <c r="BZ11" s="120"/>
      <c r="CA11" s="120"/>
      <c r="CB11" s="120"/>
      <c r="CC11" s="197"/>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97"/>
      <c r="DD11" s="197"/>
      <c r="DE11" s="197"/>
      <c r="DF11" s="120"/>
      <c r="DG11" s="120"/>
      <c r="DH11" s="120"/>
      <c r="DI11" s="120"/>
      <c r="DJ11" s="120"/>
      <c r="DK11" s="120"/>
      <c r="DL11" s="120"/>
      <c r="DM11" s="120"/>
      <c r="DN11" s="120"/>
      <c r="DO11" s="120"/>
      <c r="DP11" s="120"/>
      <c r="DQ11" s="120"/>
      <c r="DR11" s="197"/>
      <c r="DS11" s="120"/>
      <c r="DT11" s="120"/>
      <c r="DU11" s="120"/>
      <c r="DV11" s="120"/>
      <c r="DW11" s="120"/>
      <c r="DX11" s="120"/>
      <c r="DY11" s="120"/>
      <c r="DZ11" s="120"/>
      <c r="EA11" s="120"/>
      <c r="EB11" s="120"/>
      <c r="EC11" s="120"/>
      <c r="ED11" s="120"/>
      <c r="EE11" s="197"/>
      <c r="EF11" s="120"/>
      <c r="EG11" s="120"/>
      <c r="EH11" s="120"/>
      <c r="EI11" s="120"/>
      <c r="EJ11" s="120"/>
      <c r="EK11" s="120"/>
      <c r="EL11" s="120"/>
      <c r="EM11" s="120"/>
      <c r="EN11" s="120"/>
      <c r="EO11" s="120"/>
      <c r="EP11" s="120"/>
      <c r="EQ11" s="120"/>
      <c r="ER11" s="197"/>
      <c r="ES11" s="120"/>
      <c r="ET11" s="120"/>
      <c r="EU11" s="120"/>
      <c r="EV11" s="120"/>
      <c r="EW11" s="120"/>
      <c r="EX11" s="120"/>
      <c r="EY11" s="120"/>
      <c r="EZ11" s="120"/>
      <c r="FA11" s="120"/>
      <c r="FB11" s="120"/>
      <c r="FC11" s="120"/>
      <c r="FD11" s="120"/>
      <c r="FE11" s="197"/>
    </row>
    <row r="12" spans="2:161" s="119" customFormat="1" ht="15" customHeight="1" x14ac:dyDescent="0.2">
      <c r="C12" s="275" t="str">
        <f>'Données de base'!$A$33</f>
        <v>Preuve de concept</v>
      </c>
      <c r="D12" s="181">
        <f>'Données de base'!C59</f>
        <v>0</v>
      </c>
      <c r="E12" s="181">
        <f>'Données de base'!D59</f>
        <v>0</v>
      </c>
      <c r="F12" s="181">
        <f>'Données de base'!E59</f>
        <v>0</v>
      </c>
      <c r="G12" s="181">
        <f>'Données de base'!F59</f>
        <v>0</v>
      </c>
      <c r="H12" s="181">
        <f>'Données de base'!G59</f>
        <v>0</v>
      </c>
      <c r="I12" s="181">
        <f>'Données de base'!H59</f>
        <v>0</v>
      </c>
      <c r="J12" s="181">
        <f>'Données de base'!I59</f>
        <v>0</v>
      </c>
      <c r="K12" s="181">
        <f>'Données de base'!J59</f>
        <v>0</v>
      </c>
      <c r="L12" s="181">
        <f>'Données de base'!K59</f>
        <v>35700</v>
      </c>
      <c r="M12" s="181">
        <f>'Données de base'!L59</f>
        <v>35700</v>
      </c>
      <c r="N12" s="181">
        <f>'Données de base'!M59</f>
        <v>35700</v>
      </c>
      <c r="O12" s="181">
        <f>'Données de base'!N59</f>
        <v>35700</v>
      </c>
      <c r="P12" s="190">
        <f>SUM(D12:O12)</f>
        <v>142800</v>
      </c>
      <c r="Q12" s="181">
        <f>'Données de base'!P59</f>
        <v>71400</v>
      </c>
      <c r="R12" s="181">
        <f>'Données de base'!Q59</f>
        <v>35700</v>
      </c>
      <c r="S12" s="181">
        <f>'Données de base'!R59</f>
        <v>71400</v>
      </c>
      <c r="T12" s="181">
        <f>'Données de base'!S59</f>
        <v>35700</v>
      </c>
      <c r="U12" s="181">
        <f>'Données de base'!T59</f>
        <v>35700</v>
      </c>
      <c r="V12" s="181">
        <f>'Données de base'!U59</f>
        <v>71400</v>
      </c>
      <c r="W12" s="181">
        <f>'Données de base'!V59</f>
        <v>35700</v>
      </c>
      <c r="X12" s="181">
        <f>'Données de base'!W59</f>
        <v>0</v>
      </c>
      <c r="Y12" s="181">
        <f>'Données de base'!X59</f>
        <v>71400</v>
      </c>
      <c r="Z12" s="181">
        <f>'Données de base'!Y59</f>
        <v>35700</v>
      </c>
      <c r="AA12" s="181">
        <f>'Données de base'!Z59</f>
        <v>71400</v>
      </c>
      <c r="AB12" s="181">
        <f>'Données de base'!AA59</f>
        <v>107100</v>
      </c>
      <c r="AC12" s="190">
        <f>SUM(Q12:AB12)</f>
        <v>642600</v>
      </c>
      <c r="AD12" s="181">
        <f>'Données de base'!AC59</f>
        <v>59400</v>
      </c>
      <c r="AE12" s="181">
        <f>'Données de base'!AD59</f>
        <v>89100</v>
      </c>
      <c r="AF12" s="181">
        <f>'Données de base'!AE59</f>
        <v>59400</v>
      </c>
      <c r="AG12" s="181">
        <f>'Données de base'!AF59</f>
        <v>89100</v>
      </c>
      <c r="AH12" s="181">
        <f>'Données de base'!AG59</f>
        <v>148500</v>
      </c>
      <c r="AI12" s="181">
        <f>'Données de base'!AH59</f>
        <v>89100</v>
      </c>
      <c r="AJ12" s="181">
        <f>'Données de base'!AI59</f>
        <v>148500</v>
      </c>
      <c r="AK12" s="181">
        <f>'Données de base'!AJ59</f>
        <v>59400</v>
      </c>
      <c r="AL12" s="181">
        <f>'Données de base'!AK59</f>
        <v>207900</v>
      </c>
      <c r="AM12" s="181">
        <f>'Données de base'!AL59</f>
        <v>118800</v>
      </c>
      <c r="AN12" s="181">
        <f>'Données de base'!AM59</f>
        <v>148500</v>
      </c>
      <c r="AO12" s="181">
        <f>'Données de base'!AN59</f>
        <v>89100</v>
      </c>
      <c r="AP12" s="190">
        <f t="shared" ref="AP12:AP22" si="11">SUM(AD12:AO12)</f>
        <v>1306800</v>
      </c>
      <c r="AQ12" s="181">
        <f>'Données de base'!AP59</f>
        <v>178200</v>
      </c>
      <c r="AR12" s="181">
        <f>'Données de base'!AQ59</f>
        <v>237600</v>
      </c>
      <c r="AS12" s="181">
        <f>'Données de base'!AR59</f>
        <v>267300</v>
      </c>
      <c r="AT12" s="181">
        <f>'Données de base'!AS59</f>
        <v>118800</v>
      </c>
      <c r="AU12" s="181">
        <f>'Données de base'!AT59</f>
        <v>237600</v>
      </c>
      <c r="AV12" s="181">
        <f>'Données de base'!AU59</f>
        <v>89100</v>
      </c>
      <c r="AW12" s="181">
        <f>'Données de base'!AV59</f>
        <v>237600</v>
      </c>
      <c r="AX12" s="181">
        <f>'Données de base'!AW59</f>
        <v>356400</v>
      </c>
      <c r="AY12" s="181">
        <f>'Données de base'!AX59</f>
        <v>237600</v>
      </c>
      <c r="AZ12" s="181">
        <f>'Données de base'!AY59</f>
        <v>118800</v>
      </c>
      <c r="BA12" s="181">
        <f>'Données de base'!AZ59</f>
        <v>207900</v>
      </c>
      <c r="BB12" s="181">
        <f>'Données de base'!BA59</f>
        <v>89100</v>
      </c>
      <c r="BC12" s="190">
        <f t="shared" ref="BC12:BC22" si="12">SUM(AQ12:BB12)</f>
        <v>2376000</v>
      </c>
      <c r="BD12" s="181">
        <f>'Données de base'!BC59</f>
        <v>284400</v>
      </c>
      <c r="BE12" s="181">
        <f>'Données de base'!BD59</f>
        <v>379200</v>
      </c>
      <c r="BF12" s="181">
        <f>'Données de base'!BE59</f>
        <v>426600</v>
      </c>
      <c r="BG12" s="181">
        <f>'Données de base'!BF59</f>
        <v>189600</v>
      </c>
      <c r="BH12" s="181">
        <f>'Données de base'!BG59</f>
        <v>379200</v>
      </c>
      <c r="BI12" s="181">
        <f>'Données de base'!BH59</f>
        <v>142200</v>
      </c>
      <c r="BJ12" s="181">
        <f>'Données de base'!BI59</f>
        <v>379200</v>
      </c>
      <c r="BK12" s="181">
        <f>'Données de base'!BJ59</f>
        <v>568800</v>
      </c>
      <c r="BL12" s="181">
        <f>'Données de base'!BK59</f>
        <v>379200</v>
      </c>
      <c r="BM12" s="181">
        <f>'Données de base'!BL59</f>
        <v>189600</v>
      </c>
      <c r="BN12" s="181">
        <f>'Données de base'!BM59</f>
        <v>331800</v>
      </c>
      <c r="BO12" s="181">
        <f>'Données de base'!BN59</f>
        <v>142200</v>
      </c>
      <c r="BP12" s="190">
        <f t="shared" ref="BP12:BP22" si="13">SUM(BD12:BO12)</f>
        <v>3792000</v>
      </c>
      <c r="BQ12" s="181">
        <f>'Données de base'!BP59</f>
        <v>396000</v>
      </c>
      <c r="BR12" s="181">
        <f>'Données de base'!BQ59</f>
        <v>528000</v>
      </c>
      <c r="BS12" s="181">
        <f>'Données de base'!BR59</f>
        <v>594000</v>
      </c>
      <c r="BT12" s="181">
        <f>'Données de base'!BS59</f>
        <v>264000</v>
      </c>
      <c r="BU12" s="181">
        <f>'Données de base'!BT59</f>
        <v>528000</v>
      </c>
      <c r="BV12" s="181">
        <f>'Données de base'!BU59</f>
        <v>198000</v>
      </c>
      <c r="BW12" s="181">
        <f>'Données de base'!BV59</f>
        <v>528000</v>
      </c>
      <c r="BX12" s="181">
        <f>'Données de base'!BW59</f>
        <v>792000</v>
      </c>
      <c r="BY12" s="181">
        <f>'Données de base'!BX59</f>
        <v>528000</v>
      </c>
      <c r="BZ12" s="181">
        <f>'Données de base'!BY59</f>
        <v>264000</v>
      </c>
      <c r="CA12" s="181">
        <f>'Données de base'!BZ59</f>
        <v>462000</v>
      </c>
      <c r="CB12" s="181">
        <f>'Données de base'!CA59</f>
        <v>198000</v>
      </c>
      <c r="CC12" s="190">
        <f t="shared" ref="CC12:CC22" si="14">SUM(BQ12:CB12)</f>
        <v>5280000</v>
      </c>
      <c r="CE12" s="181" t="str">
        <f t="shared" ref="CE12:CE22" si="15">IF(ISNA(INDEX($B$1:$CC$117,ROW(B12),MATCH(CE$7,$B$7:$CC$7,0))),"",INDEX($B$1:$CC$117,ROW(B12),MATCH(CE$7,$B$7:$CC$7,0)))</f>
        <v/>
      </c>
      <c r="CF12" s="181" t="str">
        <f t="shared" ref="CF12:CF22" si="16">IF(ISNA(INDEX($B$1:$CC$117,ROW(C12),MATCH(CF$7,$B$7:$CC$7,0))),"",INDEX($B$1:$CC$117,ROW(C12),MATCH(CF$7,$B$7:$CC$7,0)))</f>
        <v/>
      </c>
      <c r="CG12" s="181" t="str">
        <f t="shared" ref="CG12:CG22" si="17">IF(ISNA(INDEX($B$1:$CC$117,ROW(D12),MATCH(CG$7,$B$7:$CC$7,0))),"",INDEX($B$1:$CC$117,ROW(D12),MATCH(CG$7,$B$7:$CC$7,0)))</f>
        <v/>
      </c>
      <c r="CH12" s="181" t="str">
        <f t="shared" ref="CH12:CH22" si="18">IF(ISNA(INDEX($B$1:$CC$117,ROW(E12),MATCH(CH$7,$B$7:$CC$7,0))),"",INDEX($B$1:$CC$117,ROW(E12),MATCH(CH$7,$B$7:$CC$7,0)))</f>
        <v/>
      </c>
      <c r="CI12" s="181" t="str">
        <f t="shared" ref="CI12:CI22" si="19">IF(ISNA(INDEX($B$1:$CC$117,ROW(F12),MATCH(CI$7,$B$7:$CC$7,0))),"",INDEX($B$1:$CC$117,ROW(F12),MATCH(CI$7,$B$7:$CC$7,0)))</f>
        <v/>
      </c>
      <c r="CJ12" s="181" t="str">
        <f t="shared" ref="CJ12:CJ22" si="20">IF(ISNA(INDEX($B$1:$CC$117,ROW(G12),MATCH(CJ$7,$B$7:$CC$7,0))),"",INDEX($B$1:$CC$117,ROW(G12),MATCH(CJ$7,$B$7:$CC$7,0)))</f>
        <v/>
      </c>
      <c r="CK12" s="181" t="str">
        <f t="shared" ref="CK12:CK22" si="21">IF(ISNA(INDEX($B$1:$CC$117,ROW(H12),MATCH(CK$7,$B$7:$CC$7,0))),"",INDEX($B$1:$CC$117,ROW(H12),MATCH(CK$7,$B$7:$CC$7,0)))</f>
        <v/>
      </c>
      <c r="CL12" s="181" t="str">
        <f t="shared" ref="CL12:CL22" si="22">IF(ISNA(INDEX($B$1:$CC$117,ROW(I12),MATCH(CL$7,$B$7:$CC$7,0))),"",INDEX($B$1:$CC$117,ROW(I12),MATCH(CL$7,$B$7:$CC$7,0)))</f>
        <v/>
      </c>
      <c r="CM12" s="181" t="str">
        <f t="shared" ref="CM12:CM22" si="23">IF(ISNA(INDEX($B$1:$CC$117,ROW(J12),MATCH(CM$7,$B$7:$CC$7,0))),"",INDEX($B$1:$CC$117,ROW(J12),MATCH(CM$7,$B$7:$CC$7,0)))</f>
        <v/>
      </c>
      <c r="CN12" s="181" t="str">
        <f t="shared" ref="CN12:CN22" si="24">IF(ISNA(INDEX($B$1:$CC$117,ROW(K12),MATCH(CN$7,$B$7:$CC$7,0))),"",INDEX($B$1:$CC$117,ROW(K12),MATCH(CN$7,$B$7:$CC$7,0)))</f>
        <v/>
      </c>
      <c r="CO12" s="181" t="str">
        <f t="shared" ref="CO12:CO22" si="25">IF(ISNA(INDEX($B$1:$CC$117,ROW(L12),MATCH(CO$7,$B$7:$CC$7,0))),"",INDEX($B$1:$CC$117,ROW(L12),MATCH(CO$7,$B$7:$CC$7,0)))</f>
        <v/>
      </c>
      <c r="CP12" s="181" t="str">
        <f t="shared" ref="CP12:CP22" si="26">IF(ISNA(INDEX($B$1:$CC$117,ROW(M12),MATCH(CP$7,$B$7:$CC$7,0))),"",INDEX($B$1:$CC$117,ROW(M12),MATCH(CP$7,$B$7:$CC$7,0)))</f>
        <v/>
      </c>
      <c r="CQ12" s="181">
        <f t="shared" ref="CQ12:CQ22" si="27">IF(ISNA(INDEX($B$1:$CC$117,ROW(N12),MATCH(CQ$7,$B$7:$CC$7,0))),"",INDEX($B$1:$CC$117,ROW(N12),MATCH(CQ$7,$B$7:$CC$7,0)))</f>
        <v>0</v>
      </c>
      <c r="CR12" s="181">
        <f t="shared" ref="CR12:CR22" si="28">IF(ISNA(INDEX($B$1:$CC$117,ROW(O12),MATCH(CR$7,$B$7:$CC$7,0))),"",INDEX($B$1:$CC$117,ROW(O12),MATCH(CR$7,$B$7:$CC$7,0)))</f>
        <v>0</v>
      </c>
      <c r="CS12" s="181">
        <f t="shared" ref="CS12:CS22" si="29">IF(ISNA(INDEX($B$1:$CC$117,ROW(P12),MATCH(CS$7,$B$7:$CC$7,0))),"",INDEX($B$1:$CC$117,ROW(P12),MATCH(CS$7,$B$7:$CC$7,0)))</f>
        <v>35700</v>
      </c>
      <c r="CT12" s="181">
        <f t="shared" ref="CT12:CT22" si="30">IF(ISNA(INDEX($B$1:$CC$117,ROW(Q12),MATCH(CT$7,$B$7:$CC$7,0))),"",INDEX($B$1:$CC$117,ROW(Q12),MATCH(CT$7,$B$7:$CC$7,0)))</f>
        <v>35700</v>
      </c>
      <c r="CU12" s="181">
        <f t="shared" ref="CU12:CU22" si="31">IF(ISNA(INDEX($B$1:$CC$117,ROW(R12),MATCH(CU$7,$B$7:$CC$7,0))),"",INDEX($B$1:$CC$117,ROW(R12),MATCH(CU$7,$B$7:$CC$7,0)))</f>
        <v>35700</v>
      </c>
      <c r="CV12" s="181">
        <f t="shared" ref="CV12:CV22" si="32">IF(ISNA(INDEX($B$1:$CC$117,ROW(S12),MATCH(CV$7,$B$7:$CC$7,0))),"",INDEX($B$1:$CC$117,ROW(S12),MATCH(CV$7,$B$7:$CC$7,0)))</f>
        <v>35700</v>
      </c>
      <c r="CW12" s="181">
        <f t="shared" ref="CW12:CW22" si="33">IF(ISNA(INDEX($B$1:$CC$117,ROW(T12),MATCH(CW$7,$B$7:$CC$7,0))),"",INDEX($B$1:$CC$117,ROW(T12),MATCH(CW$7,$B$7:$CC$7,0)))</f>
        <v>71400</v>
      </c>
      <c r="CX12" s="181">
        <f t="shared" ref="CX12:CX22" si="34">IF(ISNA(INDEX($B$1:$CC$117,ROW(U12),MATCH(CX$7,$B$7:$CC$7,0))),"",INDEX($B$1:$CC$117,ROW(U12),MATCH(CX$7,$B$7:$CC$7,0)))</f>
        <v>35700</v>
      </c>
      <c r="CY12" s="181">
        <f t="shared" ref="CY12:CY22" si="35">IF(ISNA(INDEX($B$1:$CC$117,ROW(V12),MATCH(CY$7,$B$7:$CC$7,0))),"",INDEX($B$1:$CC$117,ROW(V12),MATCH(CY$7,$B$7:$CC$7,0)))</f>
        <v>71400</v>
      </c>
      <c r="CZ12" s="181">
        <f t="shared" ref="CZ12:CZ22" si="36">IF(ISNA(INDEX($B$1:$CC$117,ROW(W12),MATCH(CZ$7,$B$7:$CC$7,0))),"",INDEX($B$1:$CC$117,ROW(W12),MATCH(CZ$7,$B$7:$CC$7,0)))</f>
        <v>35700</v>
      </c>
      <c r="DA12" s="181">
        <f t="shared" ref="DA12:DA22" si="37">IF(ISNA(INDEX($B$1:$CC$117,ROW(X12),MATCH(DA$7,$B$7:$CC$7,0))),"",INDEX($B$1:$CC$117,ROW(X12),MATCH(DA$7,$B$7:$CC$7,0)))</f>
        <v>35700</v>
      </c>
      <c r="DB12" s="181">
        <f t="shared" ref="DB12:DB22" si="38">IF(ISNA(INDEX($B$1:$CC$117,ROW(Y12),MATCH(DB$7,$B$7:$CC$7,0))),"",INDEX($B$1:$CC$117,ROW(Y12),MATCH(DB$7,$B$7:$CC$7,0)))</f>
        <v>71400</v>
      </c>
      <c r="DC12" s="190">
        <f t="shared" ref="DC12:DC22" si="39">SUM(CE12:CP12)</f>
        <v>0</v>
      </c>
      <c r="DD12" s="190">
        <f t="shared" ref="DD12:DD22" si="40">SUM(CQ12:DB12)</f>
        <v>464100</v>
      </c>
      <c r="DE12" s="190">
        <f t="shared" ref="DE12:DE22" si="41">SUM(CE12:DB12)</f>
        <v>464100</v>
      </c>
      <c r="DF12" s="181">
        <f t="shared" ref="DF12:DF22" si="42">IF(ISNA(INDEX($B$1:$CC$117,ROW(Z12),MATCH(DF$7,$B$7:$CC$7,0))),"",INDEX($B$1:$CC$117,ROW(Z12),MATCH(DF$7,$B$7:$CC$7,0)))</f>
        <v>35700</v>
      </c>
      <c r="DG12" s="181">
        <f t="shared" ref="DG12:DG22" si="43">IF(ISNA(INDEX($B$1:$CC$117,ROW(AA12),MATCH(DG$7,$B$7:$CC$7,0))),"",INDEX($B$1:$CC$117,ROW(AA12),MATCH(DG$7,$B$7:$CC$7,0)))</f>
        <v>0</v>
      </c>
      <c r="DH12" s="181">
        <f t="shared" ref="DH12:DH22" si="44">IF(ISNA(INDEX($B$1:$CC$117,ROW(AB12),MATCH(DH$7,$B$7:$CC$7,0))),"",INDEX($B$1:$CC$117,ROW(AB12),MATCH(DH$7,$B$7:$CC$7,0)))</f>
        <v>71400</v>
      </c>
      <c r="DI12" s="181">
        <f t="shared" ref="DI12:DI22" si="45">IF(ISNA(INDEX($B$1:$CC$117,ROW(AC12),MATCH(DI$7,$B$7:$CC$7,0))),"",INDEX($B$1:$CC$117,ROW(AC12),MATCH(DI$7,$B$7:$CC$7,0)))</f>
        <v>35700</v>
      </c>
      <c r="DJ12" s="181">
        <f t="shared" ref="DJ12:DJ22" si="46">IF(ISNA(INDEX($B$1:$CC$117,ROW(AD12),MATCH(DJ$7,$B$7:$CC$7,0))),"",INDEX($B$1:$CC$117,ROW(AD12),MATCH(DJ$7,$B$7:$CC$7,0)))</f>
        <v>71400</v>
      </c>
      <c r="DK12" s="181">
        <f t="shared" ref="DK12:DK22" si="47">IF(ISNA(INDEX($B$1:$CC$117,ROW(AE12),MATCH(DK$7,$B$7:$CC$7,0))),"",INDEX($B$1:$CC$117,ROW(AE12),MATCH(DK$7,$B$7:$CC$7,0)))</f>
        <v>107100</v>
      </c>
      <c r="DL12" s="181">
        <f t="shared" ref="DL12:DL22" si="48">IF(ISNA(INDEX($B$1:$CC$117,ROW(AF12),MATCH(DL$7,$B$7:$CC$7,0))),"",INDEX($B$1:$CC$117,ROW(AF12),MATCH(DL$7,$B$7:$CC$7,0)))</f>
        <v>59400</v>
      </c>
      <c r="DM12" s="181">
        <f t="shared" ref="DM12:DM22" si="49">IF(ISNA(INDEX($B$1:$CC$117,ROW(AG12),MATCH(DM$7,$B$7:$CC$7,0))),"",INDEX($B$1:$CC$117,ROW(AG12),MATCH(DM$7,$B$7:$CC$7,0)))</f>
        <v>89100</v>
      </c>
      <c r="DN12" s="181">
        <f t="shared" ref="DN12:DN22" si="50">IF(ISNA(INDEX($B$1:$CC$117,ROW(AH12),MATCH(DN$7,$B$7:$CC$7,0))),"",INDEX($B$1:$CC$117,ROW(AH12),MATCH(DN$7,$B$7:$CC$7,0)))</f>
        <v>59400</v>
      </c>
      <c r="DO12" s="181">
        <f t="shared" ref="DO12:DO22" si="51">IF(ISNA(INDEX($B$1:$CC$117,ROW(AI12),MATCH(DO$7,$B$7:$CC$7,0))),"",INDEX($B$1:$CC$117,ROW(AI12),MATCH(DO$7,$B$7:$CC$7,0)))</f>
        <v>89100</v>
      </c>
      <c r="DP12" s="181">
        <f t="shared" ref="DP12:DP22" si="52">IF(ISNA(INDEX($B$1:$CC$117,ROW(AJ12),MATCH(DP$7,$B$7:$CC$7,0))),"",INDEX($B$1:$CC$117,ROW(AJ12),MATCH(DP$7,$B$7:$CC$7,0)))</f>
        <v>148500</v>
      </c>
      <c r="DQ12" s="181">
        <f t="shared" ref="DQ12:DQ22" si="53">IF(ISNA(INDEX($B$1:$CC$117,ROW(AK12),MATCH(DQ$7,$B$7:$CC$7,0))),"",INDEX($B$1:$CC$117,ROW(AK12),MATCH(DQ$7,$B$7:$CC$7,0)))</f>
        <v>89100</v>
      </c>
      <c r="DR12" s="190">
        <f t="shared" ref="DR12:DR22" si="54">SUM(DF12:DQ12)</f>
        <v>855900</v>
      </c>
      <c r="DS12" s="181">
        <f t="shared" ref="DS12:DS22" si="55">IF(ISNA(INDEX($B$1:$CC$117,ROW(AL12),MATCH(DS$7,$B$7:$CC$7,0))),"",INDEX($B$1:$CC$117,ROW(AL12),MATCH(DS$7,$B$7:$CC$7,0)))</f>
        <v>148500</v>
      </c>
      <c r="DT12" s="181">
        <f t="shared" ref="DT12:DT22" si="56">IF(ISNA(INDEX($B$1:$CC$117,ROW(AM12),MATCH(DT$7,$B$7:$CC$7,0))),"",INDEX($B$1:$CC$117,ROW(AM12),MATCH(DT$7,$B$7:$CC$7,0)))</f>
        <v>59400</v>
      </c>
      <c r="DU12" s="181">
        <f t="shared" ref="DU12:DU22" si="57">IF(ISNA(INDEX($B$1:$CC$117,ROW(AN12),MATCH(DU$7,$B$7:$CC$7,0))),"",INDEX($B$1:$CC$117,ROW(AN12),MATCH(DU$7,$B$7:$CC$7,0)))</f>
        <v>207900</v>
      </c>
      <c r="DV12" s="181">
        <f t="shared" ref="DV12:DV22" si="58">IF(ISNA(INDEX($B$1:$CC$117,ROW(AO12),MATCH(DV$7,$B$7:$CC$7,0))),"",INDEX($B$1:$CC$117,ROW(AO12),MATCH(DV$7,$B$7:$CC$7,0)))</f>
        <v>118800</v>
      </c>
      <c r="DW12" s="181">
        <f t="shared" ref="DW12:DW22" si="59">IF(ISNA(INDEX($B$1:$CC$117,ROW(AP12),MATCH(DW$7,$B$7:$CC$7,0))),"",INDEX($B$1:$CC$117,ROW(AP12),MATCH(DW$7,$B$7:$CC$7,0)))</f>
        <v>148500</v>
      </c>
      <c r="DX12" s="181">
        <f t="shared" ref="DX12:DX22" si="60">IF(ISNA(INDEX($B$1:$CC$117,ROW(AQ12),MATCH(DX$7,$B$7:$CC$7,0))),"",INDEX($B$1:$CC$117,ROW(AQ12),MATCH(DX$7,$B$7:$CC$7,0)))</f>
        <v>89100</v>
      </c>
      <c r="DY12" s="181">
        <f t="shared" ref="DY12:DY22" si="61">IF(ISNA(INDEX($B$1:$CC$117,ROW(AR12),MATCH(DY$7,$B$7:$CC$7,0))),"",INDEX($B$1:$CC$117,ROW(AR12),MATCH(DY$7,$B$7:$CC$7,0)))</f>
        <v>178200</v>
      </c>
      <c r="DZ12" s="181">
        <f t="shared" ref="DZ12:DZ22" si="62">IF(ISNA(INDEX($B$1:$CC$117,ROW(AS12),MATCH(DZ$7,$B$7:$CC$7,0))),"",INDEX($B$1:$CC$117,ROW(AS12),MATCH(DZ$7,$B$7:$CC$7,0)))</f>
        <v>237600</v>
      </c>
      <c r="EA12" s="181">
        <f t="shared" ref="EA12:EA22" si="63">IF(ISNA(INDEX($B$1:$CC$117,ROW(AT12),MATCH(EA$7,$B$7:$CC$7,0))),"",INDEX($B$1:$CC$117,ROW(AT12),MATCH(EA$7,$B$7:$CC$7,0)))</f>
        <v>267300</v>
      </c>
      <c r="EB12" s="181">
        <f t="shared" ref="EB12:EB22" si="64">IF(ISNA(INDEX($B$1:$CC$117,ROW(AU12),MATCH(EB$7,$B$7:$CC$7,0))),"",INDEX($B$1:$CC$117,ROW(AU12),MATCH(EB$7,$B$7:$CC$7,0)))</f>
        <v>118800</v>
      </c>
      <c r="EC12" s="181">
        <f t="shared" ref="EC12:EC22" si="65">IF(ISNA(INDEX($B$1:$CC$117,ROW(AV12),MATCH(EC$7,$B$7:$CC$7,0))),"",INDEX($B$1:$CC$117,ROW(AV12),MATCH(EC$7,$B$7:$CC$7,0)))</f>
        <v>237600</v>
      </c>
      <c r="ED12" s="181">
        <f t="shared" ref="ED12:ED22" si="66">IF(ISNA(INDEX($B$1:$CC$117,ROW(AW12),MATCH(ED$7,$B$7:$CC$7,0))),"",INDEX($B$1:$CC$117,ROW(AW12),MATCH(ED$7,$B$7:$CC$7,0)))</f>
        <v>89100</v>
      </c>
      <c r="EE12" s="190">
        <f t="shared" ref="EE12:EE22" si="67">SUM(DS12:ED12)</f>
        <v>1900800</v>
      </c>
      <c r="EF12" s="181">
        <f t="shared" ref="EF12:EF22" si="68">IF(ISNA(INDEX($B$1:$CC$117,ROW(AX12),MATCH(EF$7,$B$7:$CC$7,0))),"",INDEX($B$1:$CC$117,ROW(AX12),MATCH(EF$7,$B$7:$CC$7,0)))</f>
        <v>237600</v>
      </c>
      <c r="EG12" s="181">
        <f t="shared" ref="EG12:EG22" si="69">IF(ISNA(INDEX($B$1:$CC$117,ROW(AY12),MATCH(EG$7,$B$7:$CC$7,0))),"",INDEX($B$1:$CC$117,ROW(AY12),MATCH(EG$7,$B$7:$CC$7,0)))</f>
        <v>356400</v>
      </c>
      <c r="EH12" s="181">
        <f t="shared" ref="EH12:EH22" si="70">IF(ISNA(INDEX($B$1:$CC$117,ROW(AZ12),MATCH(EH$7,$B$7:$CC$7,0))),"",INDEX($B$1:$CC$117,ROW(AZ12),MATCH(EH$7,$B$7:$CC$7,0)))</f>
        <v>237600</v>
      </c>
      <c r="EI12" s="181">
        <f t="shared" ref="EI12:EI22" si="71">IF(ISNA(INDEX($B$1:$CC$117,ROW(BA12),MATCH(EI$7,$B$7:$CC$7,0))),"",INDEX($B$1:$CC$117,ROW(BA12),MATCH(EI$7,$B$7:$CC$7,0)))</f>
        <v>118800</v>
      </c>
      <c r="EJ12" s="181">
        <f t="shared" ref="EJ12:EJ22" si="72">IF(ISNA(INDEX($B$1:$CC$117,ROW(BB12),MATCH(EJ$7,$B$7:$CC$7,0))),"",INDEX($B$1:$CC$117,ROW(BB12),MATCH(EJ$7,$B$7:$CC$7,0)))</f>
        <v>207900</v>
      </c>
      <c r="EK12" s="181">
        <f t="shared" ref="EK12:EK22" si="73">IF(ISNA(INDEX($B$1:$CC$117,ROW(BC12),MATCH(EK$7,$B$7:$CC$7,0))),"",INDEX($B$1:$CC$117,ROW(BC12),MATCH(EK$7,$B$7:$CC$7,0)))</f>
        <v>89100</v>
      </c>
      <c r="EL12" s="181">
        <f t="shared" ref="EL12:EL22" si="74">IF(ISNA(INDEX($B$1:$CC$117,ROW(BD12),MATCH(EL$7,$B$7:$CC$7,0))),"",INDEX($B$1:$CC$117,ROW(BD12),MATCH(EL$7,$B$7:$CC$7,0)))</f>
        <v>284400</v>
      </c>
      <c r="EM12" s="181">
        <f t="shared" ref="EM12:EM22" si="75">IF(ISNA(INDEX($B$1:$CC$117,ROW(BE12),MATCH(EM$7,$B$7:$CC$7,0))),"",INDEX($B$1:$CC$117,ROW(BE12),MATCH(EM$7,$B$7:$CC$7,0)))</f>
        <v>379200</v>
      </c>
      <c r="EN12" s="181">
        <f t="shared" ref="EN12:EN22" si="76">IF(ISNA(INDEX($B$1:$CC$117,ROW(BF12),MATCH(EN$7,$B$7:$CC$7,0))),"",INDEX($B$1:$CC$117,ROW(BF12),MATCH(EN$7,$B$7:$CC$7,0)))</f>
        <v>426600</v>
      </c>
      <c r="EO12" s="181">
        <f t="shared" ref="EO12:EO22" si="77">IF(ISNA(INDEX($B$1:$CC$117,ROW(BG12),MATCH(EO$7,$B$7:$CC$7,0))),"",INDEX($B$1:$CC$117,ROW(BG12),MATCH(EO$7,$B$7:$CC$7,0)))</f>
        <v>189600</v>
      </c>
      <c r="EP12" s="181">
        <f t="shared" ref="EP12:EP22" si="78">IF(ISNA(INDEX($B$1:$CC$117,ROW(BH12),MATCH(EP$7,$B$7:$CC$7,0))),"",INDEX($B$1:$CC$117,ROW(BH12),MATCH(EP$7,$B$7:$CC$7,0)))</f>
        <v>379200</v>
      </c>
      <c r="EQ12" s="181">
        <f t="shared" ref="EQ12:EQ22" si="79">IF(ISNA(INDEX($B$1:$CC$117,ROW(BI12),MATCH(EQ$7,$B$7:$CC$7,0))),"",INDEX($B$1:$CC$117,ROW(BI12),MATCH(EQ$7,$B$7:$CC$7,0)))</f>
        <v>142200</v>
      </c>
      <c r="ER12" s="190">
        <f t="shared" ref="ER12:ER22" si="80">SUM(EF12:EQ12)</f>
        <v>3048600</v>
      </c>
      <c r="ES12" s="181">
        <f t="shared" ref="ES12:ES22" si="81">IF(ISNA(INDEX($B$1:$CC$117,ROW(BJ12),MATCH(ES$7,$B$7:$CC$7,0))),"",INDEX($B$1:$CC$117,ROW(BJ12),MATCH(ES$7,$B$7:$CC$7,0)))</f>
        <v>379200</v>
      </c>
      <c r="ET12" s="181">
        <f t="shared" ref="ET12:ET22" si="82">IF(ISNA(INDEX($B$1:$CC$117,ROW(BK12),MATCH(ET$7,$B$7:$CC$7,0))),"",INDEX($B$1:$CC$117,ROW(BK12),MATCH(ET$7,$B$7:$CC$7,0)))</f>
        <v>568800</v>
      </c>
      <c r="EU12" s="181">
        <f t="shared" ref="EU12:EU22" si="83">IF(ISNA(INDEX($B$1:$CC$117,ROW(BL12),MATCH(EU$7,$B$7:$CC$7,0))),"",INDEX($B$1:$CC$117,ROW(BL12),MATCH(EU$7,$B$7:$CC$7,0)))</f>
        <v>379200</v>
      </c>
      <c r="EV12" s="181">
        <f t="shared" ref="EV12:EV22" si="84">IF(ISNA(INDEX($B$1:$CC$117,ROW(BM12),MATCH(EV$7,$B$7:$CC$7,0))),"",INDEX($B$1:$CC$117,ROW(BM12),MATCH(EV$7,$B$7:$CC$7,0)))</f>
        <v>189600</v>
      </c>
      <c r="EW12" s="181">
        <f t="shared" ref="EW12:EW22" si="85">IF(ISNA(INDEX($B$1:$CC$117,ROW(BN12),MATCH(EW$7,$B$7:$CC$7,0))),"",INDEX($B$1:$CC$117,ROW(BN12),MATCH(EW$7,$B$7:$CC$7,0)))</f>
        <v>331800</v>
      </c>
      <c r="EX12" s="181">
        <f t="shared" ref="EX12:EX22" si="86">IF(ISNA(INDEX($B$1:$CC$117,ROW(BO12),MATCH(EX$7,$B$7:$CC$7,0))),"",INDEX($B$1:$CC$117,ROW(BO12),MATCH(EX$7,$B$7:$CC$7,0)))</f>
        <v>142200</v>
      </c>
      <c r="EY12" s="181">
        <f t="shared" ref="EY12:EY22" si="87">IF(ISNA(INDEX($B$1:$CC$117,ROW(BP12),MATCH(EY$7,$B$7:$CC$7,0))),"",INDEX($B$1:$CC$117,ROW(BP12),MATCH(EY$7,$B$7:$CC$7,0)))</f>
        <v>396000</v>
      </c>
      <c r="EZ12" s="181">
        <f t="shared" ref="EZ12:EZ22" si="88">IF(ISNA(INDEX($B$1:$CC$117,ROW(BQ12),MATCH(EZ$7,$B$7:$CC$7,0))),"",INDEX($B$1:$CC$117,ROW(BQ12),MATCH(EZ$7,$B$7:$CC$7,0)))</f>
        <v>528000</v>
      </c>
      <c r="FA12" s="181">
        <f t="shared" ref="FA12:FA22" si="89">IF(ISNA(INDEX($B$1:$CC$117,ROW(BR12),MATCH(FA$7,$B$7:$CC$7,0))),"",INDEX($B$1:$CC$117,ROW(BR12),MATCH(FA$7,$B$7:$CC$7,0)))</f>
        <v>594000</v>
      </c>
      <c r="FB12" s="181">
        <f t="shared" ref="FB12:FB22" si="90">IF(ISNA(INDEX($B$1:$CC$117,ROW(BS12),MATCH(FB$7,$B$7:$CC$7,0))),"",INDEX($B$1:$CC$117,ROW(BS12),MATCH(FB$7,$B$7:$CC$7,0)))</f>
        <v>264000</v>
      </c>
      <c r="FC12" s="181">
        <f t="shared" ref="FC12:FC22" si="91">IF(ISNA(INDEX($B$1:$CC$117,ROW(BT12),MATCH(FC$7,$B$7:$CC$7,0))),"",INDEX($B$1:$CC$117,ROW(BT12),MATCH(FC$7,$B$7:$CC$7,0)))</f>
        <v>528000</v>
      </c>
      <c r="FD12" s="181">
        <f t="shared" ref="FD12:FD22" si="92">IF(ISNA(INDEX($B$1:$CC$117,ROW(BU12),MATCH(FD$7,$B$7:$CC$7,0))),"",INDEX($B$1:$CC$117,ROW(BU12),MATCH(FD$7,$B$7:$CC$7,0)))</f>
        <v>198000</v>
      </c>
      <c r="FE12" s="190">
        <f t="shared" ref="FE12:FE22" si="93">SUM(ES12:FD12)</f>
        <v>4498800</v>
      </c>
    </row>
    <row r="13" spans="2:161" s="119" customFormat="1" ht="15" customHeight="1" x14ac:dyDescent="0.2">
      <c r="C13" s="275" t="str">
        <f>'Données de base'!$A$34</f>
        <v>Redevance porte-à-porte (Indus.)</v>
      </c>
      <c r="D13" s="181">
        <f>'Données de base'!C60</f>
        <v>0</v>
      </c>
      <c r="E13" s="181">
        <f>'Données de base'!D60</f>
        <v>0</v>
      </c>
      <c r="F13" s="181">
        <f>'Données de base'!E60</f>
        <v>0</v>
      </c>
      <c r="G13" s="181">
        <f>'Données de base'!F60</f>
        <v>0</v>
      </c>
      <c r="H13" s="181">
        <f>'Données de base'!G60</f>
        <v>0</v>
      </c>
      <c r="I13" s="181">
        <f>'Données de base'!H60</f>
        <v>0</v>
      </c>
      <c r="J13" s="181">
        <f>'Données de base'!I60</f>
        <v>0</v>
      </c>
      <c r="K13" s="181">
        <f>'Données de base'!J60</f>
        <v>0</v>
      </c>
      <c r="L13" s="181">
        <f>'Données de base'!K60</f>
        <v>0</v>
      </c>
      <c r="M13" s="181">
        <f>'Données de base'!L60</f>
        <v>0</v>
      </c>
      <c r="N13" s="181">
        <f>'Données de base'!M60</f>
        <v>0</v>
      </c>
      <c r="O13" s="181">
        <f>'Données de base'!N60</f>
        <v>0</v>
      </c>
      <c r="P13" s="190">
        <f t="shared" ref="P13:P48" si="94">SUM(D13:O13)</f>
        <v>0</v>
      </c>
      <c r="Q13" s="181">
        <f>'Données de base'!P60</f>
        <v>0</v>
      </c>
      <c r="R13" s="181">
        <f>'Données de base'!Q60</f>
        <v>83300</v>
      </c>
      <c r="S13" s="181">
        <f>'Données de base'!R60</f>
        <v>0</v>
      </c>
      <c r="T13" s="181">
        <f>'Données de base'!S60</f>
        <v>0</v>
      </c>
      <c r="U13" s="181">
        <f>'Données de base'!T60</f>
        <v>83300</v>
      </c>
      <c r="V13" s="181">
        <f>'Données de base'!U60</f>
        <v>83300</v>
      </c>
      <c r="W13" s="181">
        <f>'Données de base'!V60</f>
        <v>0</v>
      </c>
      <c r="X13" s="181">
        <f>'Données de base'!W60</f>
        <v>0</v>
      </c>
      <c r="Y13" s="181">
        <f>'Données de base'!X60</f>
        <v>83300</v>
      </c>
      <c r="Z13" s="181">
        <f>'Données de base'!Y60</f>
        <v>83300</v>
      </c>
      <c r="AA13" s="181">
        <f>'Données de base'!Z60</f>
        <v>166600</v>
      </c>
      <c r="AB13" s="181">
        <f>'Données de base'!AA60</f>
        <v>166600</v>
      </c>
      <c r="AC13" s="190">
        <f t="shared" ref="AC13:AC48" si="95">SUM(Q13:AB13)</f>
        <v>749700</v>
      </c>
      <c r="AD13" s="181">
        <f>'Données de base'!AC60</f>
        <v>69300</v>
      </c>
      <c r="AE13" s="181">
        <f>'Données de base'!AD60</f>
        <v>69300</v>
      </c>
      <c r="AF13" s="181">
        <f>'Données de base'!AE60</f>
        <v>138600</v>
      </c>
      <c r="AG13" s="181">
        <f>'Données de base'!AF60</f>
        <v>69300</v>
      </c>
      <c r="AH13" s="181">
        <f>'Données de base'!AG60</f>
        <v>207900</v>
      </c>
      <c r="AI13" s="181">
        <f>'Données de base'!AH60</f>
        <v>277200</v>
      </c>
      <c r="AJ13" s="181">
        <f>'Données de base'!AI60</f>
        <v>138600</v>
      </c>
      <c r="AK13" s="181">
        <f>'Données de base'!AJ60</f>
        <v>138600</v>
      </c>
      <c r="AL13" s="181">
        <f>'Données de base'!AK60</f>
        <v>138600</v>
      </c>
      <c r="AM13" s="181">
        <f>'Données de base'!AL60</f>
        <v>277200</v>
      </c>
      <c r="AN13" s="181">
        <f>'Données de base'!AM60</f>
        <v>207900</v>
      </c>
      <c r="AO13" s="181">
        <f>'Données de base'!AN60</f>
        <v>207900</v>
      </c>
      <c r="AP13" s="190">
        <f t="shared" si="11"/>
        <v>1940400</v>
      </c>
      <c r="AQ13" s="181">
        <f>'Données de base'!AP60</f>
        <v>138600</v>
      </c>
      <c r="AR13" s="181">
        <f>'Données de base'!AQ60</f>
        <v>69300</v>
      </c>
      <c r="AS13" s="181">
        <f>'Données de base'!AR60</f>
        <v>0</v>
      </c>
      <c r="AT13" s="181">
        <f>'Données de base'!AS60</f>
        <v>138600</v>
      </c>
      <c r="AU13" s="181">
        <f>'Données de base'!AT60</f>
        <v>346500</v>
      </c>
      <c r="AV13" s="181">
        <f>'Données de base'!AU60</f>
        <v>346500</v>
      </c>
      <c r="AW13" s="181">
        <f>'Données de base'!AV60</f>
        <v>346500</v>
      </c>
      <c r="AX13" s="181">
        <f>'Données de base'!AW60</f>
        <v>554400</v>
      </c>
      <c r="AY13" s="181">
        <f>'Données de base'!AX60</f>
        <v>485100</v>
      </c>
      <c r="AZ13" s="181">
        <f>'Données de base'!AY60</f>
        <v>623700</v>
      </c>
      <c r="BA13" s="181">
        <f>'Données de base'!AZ60</f>
        <v>207900</v>
      </c>
      <c r="BB13" s="181">
        <f>'Données de base'!BA60</f>
        <v>346500</v>
      </c>
      <c r="BC13" s="190">
        <f t="shared" si="12"/>
        <v>3603600</v>
      </c>
      <c r="BD13" s="181">
        <f>'Données de base'!BC60</f>
        <v>221200</v>
      </c>
      <c r="BE13" s="181">
        <f>'Données de base'!BD60</f>
        <v>110600</v>
      </c>
      <c r="BF13" s="181">
        <f>'Données de base'!BE60</f>
        <v>0</v>
      </c>
      <c r="BG13" s="181">
        <f>'Données de base'!BF60</f>
        <v>221200</v>
      </c>
      <c r="BH13" s="181">
        <f>'Données de base'!BG60</f>
        <v>553000</v>
      </c>
      <c r="BI13" s="181">
        <f>'Données de base'!BH60</f>
        <v>553000</v>
      </c>
      <c r="BJ13" s="181">
        <f>'Données de base'!BI60</f>
        <v>553000</v>
      </c>
      <c r="BK13" s="181">
        <f>'Données de base'!BJ60</f>
        <v>884800</v>
      </c>
      <c r="BL13" s="181">
        <f>'Données de base'!BK60</f>
        <v>774200</v>
      </c>
      <c r="BM13" s="181">
        <f>'Données de base'!BL60</f>
        <v>995400</v>
      </c>
      <c r="BN13" s="181">
        <f>'Données de base'!BM60</f>
        <v>331800</v>
      </c>
      <c r="BO13" s="181">
        <f>'Données de base'!BN60</f>
        <v>553000</v>
      </c>
      <c r="BP13" s="190">
        <f t="shared" si="13"/>
        <v>5751200</v>
      </c>
      <c r="BQ13" s="181">
        <f>'Données de base'!BP60</f>
        <v>308000</v>
      </c>
      <c r="BR13" s="181">
        <f>'Données de base'!BQ60</f>
        <v>154000</v>
      </c>
      <c r="BS13" s="181">
        <f>'Données de base'!BR60</f>
        <v>0</v>
      </c>
      <c r="BT13" s="181">
        <f>'Données de base'!BS60</f>
        <v>308000</v>
      </c>
      <c r="BU13" s="181">
        <f>'Données de base'!BT60</f>
        <v>770000</v>
      </c>
      <c r="BV13" s="181">
        <f>'Données de base'!BU60</f>
        <v>770000</v>
      </c>
      <c r="BW13" s="181">
        <f>'Données de base'!BV60</f>
        <v>770000</v>
      </c>
      <c r="BX13" s="181">
        <f>'Données de base'!BW60</f>
        <v>1232000</v>
      </c>
      <c r="BY13" s="181">
        <f>'Données de base'!BX60</f>
        <v>1078000</v>
      </c>
      <c r="BZ13" s="181">
        <f>'Données de base'!BY60</f>
        <v>1386000</v>
      </c>
      <c r="CA13" s="181">
        <f>'Données de base'!BZ60</f>
        <v>462000</v>
      </c>
      <c r="CB13" s="181">
        <f>'Données de base'!CA60</f>
        <v>770000</v>
      </c>
      <c r="CC13" s="190">
        <f t="shared" si="14"/>
        <v>8008000</v>
      </c>
      <c r="CE13" s="181" t="str">
        <f t="shared" si="15"/>
        <v/>
      </c>
      <c r="CF13" s="181" t="str">
        <f t="shared" si="16"/>
        <v/>
      </c>
      <c r="CG13" s="181" t="str">
        <f t="shared" si="17"/>
        <v/>
      </c>
      <c r="CH13" s="181" t="str">
        <f t="shared" si="18"/>
        <v/>
      </c>
      <c r="CI13" s="181" t="str">
        <f t="shared" si="19"/>
        <v/>
      </c>
      <c r="CJ13" s="181" t="str">
        <f t="shared" si="20"/>
        <v/>
      </c>
      <c r="CK13" s="181" t="str">
        <f t="shared" si="21"/>
        <v/>
      </c>
      <c r="CL13" s="181" t="str">
        <f t="shared" si="22"/>
        <v/>
      </c>
      <c r="CM13" s="181" t="str">
        <f t="shared" si="23"/>
        <v/>
      </c>
      <c r="CN13" s="181" t="str">
        <f t="shared" si="24"/>
        <v/>
      </c>
      <c r="CO13" s="181" t="str">
        <f t="shared" si="25"/>
        <v/>
      </c>
      <c r="CP13" s="181" t="str">
        <f t="shared" si="26"/>
        <v/>
      </c>
      <c r="CQ13" s="181">
        <f t="shared" si="27"/>
        <v>0</v>
      </c>
      <c r="CR13" s="181">
        <f t="shared" si="28"/>
        <v>0</v>
      </c>
      <c r="CS13" s="181">
        <f t="shared" si="29"/>
        <v>0</v>
      </c>
      <c r="CT13" s="181">
        <f t="shared" si="30"/>
        <v>0</v>
      </c>
      <c r="CU13" s="181">
        <f t="shared" si="31"/>
        <v>0</v>
      </c>
      <c r="CV13" s="181">
        <f t="shared" si="32"/>
        <v>0</v>
      </c>
      <c r="CW13" s="181">
        <f t="shared" si="33"/>
        <v>0</v>
      </c>
      <c r="CX13" s="181">
        <f t="shared" si="34"/>
        <v>83300</v>
      </c>
      <c r="CY13" s="181">
        <f t="shared" si="35"/>
        <v>0</v>
      </c>
      <c r="CZ13" s="181">
        <f t="shared" si="36"/>
        <v>0</v>
      </c>
      <c r="DA13" s="181">
        <f t="shared" si="37"/>
        <v>83300</v>
      </c>
      <c r="DB13" s="181">
        <f t="shared" si="38"/>
        <v>83300</v>
      </c>
      <c r="DC13" s="190">
        <f t="shared" si="39"/>
        <v>0</v>
      </c>
      <c r="DD13" s="190">
        <f t="shared" si="40"/>
        <v>249900</v>
      </c>
      <c r="DE13" s="190">
        <f t="shared" si="41"/>
        <v>249900</v>
      </c>
      <c r="DF13" s="181">
        <f t="shared" si="42"/>
        <v>0</v>
      </c>
      <c r="DG13" s="181">
        <f t="shared" si="43"/>
        <v>0</v>
      </c>
      <c r="DH13" s="181">
        <f t="shared" si="44"/>
        <v>83300</v>
      </c>
      <c r="DI13" s="181">
        <f t="shared" si="45"/>
        <v>83300</v>
      </c>
      <c r="DJ13" s="181">
        <f t="shared" si="46"/>
        <v>166600</v>
      </c>
      <c r="DK13" s="181">
        <f t="shared" si="47"/>
        <v>166600</v>
      </c>
      <c r="DL13" s="181">
        <f t="shared" si="48"/>
        <v>69300</v>
      </c>
      <c r="DM13" s="181">
        <f t="shared" si="49"/>
        <v>69300</v>
      </c>
      <c r="DN13" s="181">
        <f t="shared" si="50"/>
        <v>138600</v>
      </c>
      <c r="DO13" s="181">
        <f t="shared" si="51"/>
        <v>69300</v>
      </c>
      <c r="DP13" s="181">
        <f t="shared" si="52"/>
        <v>207900</v>
      </c>
      <c r="DQ13" s="181">
        <f t="shared" si="53"/>
        <v>277200</v>
      </c>
      <c r="DR13" s="190">
        <f t="shared" si="54"/>
        <v>1331400</v>
      </c>
      <c r="DS13" s="181">
        <f t="shared" si="55"/>
        <v>138600</v>
      </c>
      <c r="DT13" s="181">
        <f t="shared" si="56"/>
        <v>138600</v>
      </c>
      <c r="DU13" s="181">
        <f t="shared" si="57"/>
        <v>138600</v>
      </c>
      <c r="DV13" s="181">
        <f t="shared" si="58"/>
        <v>277200</v>
      </c>
      <c r="DW13" s="181">
        <f t="shared" si="59"/>
        <v>207900</v>
      </c>
      <c r="DX13" s="181">
        <f t="shared" si="60"/>
        <v>207900</v>
      </c>
      <c r="DY13" s="181">
        <f t="shared" si="61"/>
        <v>138600</v>
      </c>
      <c r="DZ13" s="181">
        <f t="shared" si="62"/>
        <v>69300</v>
      </c>
      <c r="EA13" s="181">
        <f t="shared" si="63"/>
        <v>0</v>
      </c>
      <c r="EB13" s="181">
        <f t="shared" si="64"/>
        <v>138600</v>
      </c>
      <c r="EC13" s="181">
        <f t="shared" si="65"/>
        <v>346500</v>
      </c>
      <c r="ED13" s="181">
        <f t="shared" si="66"/>
        <v>346500</v>
      </c>
      <c r="EE13" s="190">
        <f t="shared" si="67"/>
        <v>2148300</v>
      </c>
      <c r="EF13" s="181">
        <f t="shared" si="68"/>
        <v>346500</v>
      </c>
      <c r="EG13" s="181">
        <f t="shared" si="69"/>
        <v>554400</v>
      </c>
      <c r="EH13" s="181">
        <f t="shared" si="70"/>
        <v>485100</v>
      </c>
      <c r="EI13" s="181">
        <f t="shared" si="71"/>
        <v>623700</v>
      </c>
      <c r="EJ13" s="181">
        <f t="shared" si="72"/>
        <v>207900</v>
      </c>
      <c r="EK13" s="181">
        <f t="shared" si="73"/>
        <v>346500</v>
      </c>
      <c r="EL13" s="181">
        <f t="shared" si="74"/>
        <v>221200</v>
      </c>
      <c r="EM13" s="181">
        <f t="shared" si="75"/>
        <v>110600</v>
      </c>
      <c r="EN13" s="181">
        <f t="shared" si="76"/>
        <v>0</v>
      </c>
      <c r="EO13" s="181">
        <f t="shared" si="77"/>
        <v>221200</v>
      </c>
      <c r="EP13" s="181">
        <f t="shared" si="78"/>
        <v>553000</v>
      </c>
      <c r="EQ13" s="181">
        <f t="shared" si="79"/>
        <v>553000</v>
      </c>
      <c r="ER13" s="190">
        <f t="shared" si="80"/>
        <v>4223100</v>
      </c>
      <c r="ES13" s="181">
        <f t="shared" si="81"/>
        <v>553000</v>
      </c>
      <c r="ET13" s="181">
        <f t="shared" si="82"/>
        <v>884800</v>
      </c>
      <c r="EU13" s="181">
        <f t="shared" si="83"/>
        <v>774200</v>
      </c>
      <c r="EV13" s="181">
        <f t="shared" si="84"/>
        <v>995400</v>
      </c>
      <c r="EW13" s="181">
        <f t="shared" si="85"/>
        <v>331800</v>
      </c>
      <c r="EX13" s="181">
        <f t="shared" si="86"/>
        <v>553000</v>
      </c>
      <c r="EY13" s="181">
        <f t="shared" si="87"/>
        <v>308000</v>
      </c>
      <c r="EZ13" s="181">
        <f t="shared" si="88"/>
        <v>154000</v>
      </c>
      <c r="FA13" s="181">
        <f t="shared" si="89"/>
        <v>0</v>
      </c>
      <c r="FB13" s="181">
        <f t="shared" si="90"/>
        <v>308000</v>
      </c>
      <c r="FC13" s="181">
        <f t="shared" si="91"/>
        <v>770000</v>
      </c>
      <c r="FD13" s="181">
        <f t="shared" si="92"/>
        <v>770000</v>
      </c>
      <c r="FE13" s="190">
        <f t="shared" si="93"/>
        <v>6402200</v>
      </c>
    </row>
    <row r="14" spans="2:161" s="119" customFormat="1" ht="15" customHeight="1" x14ac:dyDescent="0.2">
      <c r="C14" s="275" t="str">
        <f>'Données de base'!$A$35</f>
        <v>Redevance virale</v>
      </c>
      <c r="D14" s="181">
        <f>'Données de base'!C61</f>
        <v>0</v>
      </c>
      <c r="E14" s="181">
        <f>'Données de base'!D61</f>
        <v>0</v>
      </c>
      <c r="F14" s="181">
        <f>'Données de base'!E61</f>
        <v>0</v>
      </c>
      <c r="G14" s="181">
        <f>'Données de base'!F61</f>
        <v>0</v>
      </c>
      <c r="H14" s="181">
        <f>'Données de base'!G61</f>
        <v>0</v>
      </c>
      <c r="I14" s="181">
        <f>'Données de base'!H61</f>
        <v>0</v>
      </c>
      <c r="J14" s="181">
        <f>'Données de base'!I61</f>
        <v>0</v>
      </c>
      <c r="K14" s="181">
        <f>'Données de base'!J61</f>
        <v>0</v>
      </c>
      <c r="L14" s="181">
        <f>'Données de base'!K61</f>
        <v>0</v>
      </c>
      <c r="M14" s="181">
        <f>'Données de base'!L61</f>
        <v>0</v>
      </c>
      <c r="N14" s="181">
        <f>'Données de base'!M61</f>
        <v>0</v>
      </c>
      <c r="O14" s="181">
        <f>'Données de base'!N61</f>
        <v>0</v>
      </c>
      <c r="P14" s="190">
        <f t="shared" si="94"/>
        <v>0</v>
      </c>
      <c r="Q14" s="181">
        <f>'Données de base'!P61</f>
        <v>0</v>
      </c>
      <c r="R14" s="181">
        <f>'Données de base'!Q61</f>
        <v>0</v>
      </c>
      <c r="S14" s="181">
        <f>'Données de base'!R61</f>
        <v>0</v>
      </c>
      <c r="T14" s="181">
        <f>'Données de base'!S61</f>
        <v>0</v>
      </c>
      <c r="U14" s="181">
        <f>'Données de base'!T61</f>
        <v>0</v>
      </c>
      <c r="V14" s="181">
        <f>'Données de base'!U61</f>
        <v>0</v>
      </c>
      <c r="W14" s="181">
        <f>'Données de base'!V61</f>
        <v>0</v>
      </c>
      <c r="X14" s="181">
        <f>'Données de base'!W61</f>
        <v>0</v>
      </c>
      <c r="Y14" s="181">
        <f>'Données de base'!X61</f>
        <v>0</v>
      </c>
      <c r="Z14" s="181">
        <f>'Données de base'!Y61</f>
        <v>0</v>
      </c>
      <c r="AA14" s="181">
        <f>'Données de base'!Z61</f>
        <v>0</v>
      </c>
      <c r="AB14" s="181">
        <f>'Données de base'!AA61</f>
        <v>0</v>
      </c>
      <c r="AC14" s="190">
        <f t="shared" si="95"/>
        <v>0</v>
      </c>
      <c r="AD14" s="181">
        <f>'Données de base'!AC61</f>
        <v>19800</v>
      </c>
      <c r="AE14" s="181">
        <f>'Données de base'!AD61</f>
        <v>19800</v>
      </c>
      <c r="AF14" s="181">
        <f>'Données de base'!AE61</f>
        <v>29700</v>
      </c>
      <c r="AG14" s="181">
        <f>'Données de base'!AF61</f>
        <v>39600</v>
      </c>
      <c r="AH14" s="181">
        <f>'Données de base'!AG61</f>
        <v>39600</v>
      </c>
      <c r="AI14" s="181">
        <f>'Données de base'!AH61</f>
        <v>49500</v>
      </c>
      <c r="AJ14" s="181">
        <f>'Données de base'!AI61</f>
        <v>69300</v>
      </c>
      <c r="AK14" s="181">
        <f>'Données de base'!AJ61</f>
        <v>79200</v>
      </c>
      <c r="AL14" s="181">
        <f>'Données de base'!AK61</f>
        <v>89100</v>
      </c>
      <c r="AM14" s="181">
        <f>'Données de base'!AL61</f>
        <v>118800</v>
      </c>
      <c r="AN14" s="181">
        <f>'Données de base'!AM61</f>
        <v>148500</v>
      </c>
      <c r="AO14" s="181">
        <f>'Données de base'!AN61</f>
        <v>168300</v>
      </c>
      <c r="AP14" s="190">
        <f t="shared" si="11"/>
        <v>871200</v>
      </c>
      <c r="AQ14" s="181">
        <f>'Données de base'!AP61</f>
        <v>207900</v>
      </c>
      <c r="AR14" s="181">
        <f>'Données de base'!AQ61</f>
        <v>267300</v>
      </c>
      <c r="AS14" s="181">
        <f>'Données de base'!AR61</f>
        <v>316800</v>
      </c>
      <c r="AT14" s="181">
        <f>'Données de base'!AS61</f>
        <v>376200</v>
      </c>
      <c r="AU14" s="181">
        <f>'Données de base'!AT61</f>
        <v>475200</v>
      </c>
      <c r="AV14" s="181">
        <f>'Données de base'!AU61</f>
        <v>584100</v>
      </c>
      <c r="AW14" s="181">
        <f>'Données de base'!AV61</f>
        <v>693000</v>
      </c>
      <c r="AX14" s="181">
        <f>'Données de base'!AW61</f>
        <v>851400</v>
      </c>
      <c r="AY14" s="181">
        <f>'Données de base'!AX61</f>
        <v>1059300</v>
      </c>
      <c r="AZ14" s="181">
        <f>'Données de base'!AY61</f>
        <v>1277100</v>
      </c>
      <c r="BA14" s="181">
        <f>'Données de base'!AZ61</f>
        <v>1544400</v>
      </c>
      <c r="BB14" s="181">
        <f>'Données de base'!BA61</f>
        <v>1910700</v>
      </c>
      <c r="BC14" s="190">
        <f t="shared" si="12"/>
        <v>9563400</v>
      </c>
      <c r="BD14" s="181">
        <f>'Données de base'!BC61</f>
        <v>1864400</v>
      </c>
      <c r="BE14" s="181">
        <f>'Données de base'!BD61</f>
        <v>2251500</v>
      </c>
      <c r="BF14" s="181">
        <f>'Données de base'!BE61</f>
        <v>2757100</v>
      </c>
      <c r="BG14" s="181">
        <f>'Données de base'!BF61</f>
        <v>3389100</v>
      </c>
      <c r="BH14" s="181">
        <f>'Données de base'!BG61</f>
        <v>4115900</v>
      </c>
      <c r="BI14" s="181">
        <f>'Données de base'!BH61</f>
        <v>5008600</v>
      </c>
      <c r="BJ14" s="181">
        <f>'Données de base'!BI61</f>
        <v>6146200</v>
      </c>
      <c r="BK14" s="181">
        <f>'Données de base'!BJ61</f>
        <v>7505000</v>
      </c>
      <c r="BL14" s="181">
        <f>'Données de base'!BK61</f>
        <v>9124500</v>
      </c>
      <c r="BM14" s="181">
        <f>'Données de base'!BL61</f>
        <v>11154800</v>
      </c>
      <c r="BN14" s="181">
        <f>'Données de base'!BM61</f>
        <v>13651200</v>
      </c>
      <c r="BO14" s="181">
        <f>'Données de base'!BN61</f>
        <v>16629500</v>
      </c>
      <c r="BP14" s="190">
        <f t="shared" si="13"/>
        <v>83597800</v>
      </c>
      <c r="BQ14" s="181">
        <f>'Données de base'!BP61</f>
        <v>14118500</v>
      </c>
      <c r="BR14" s="181">
        <f>'Données de base'!BQ61</f>
        <v>17270000</v>
      </c>
      <c r="BS14" s="181">
        <f>'Données de base'!BR61</f>
        <v>17600000</v>
      </c>
      <c r="BT14" s="181">
        <f>'Données de base'!BS61</f>
        <v>20350000</v>
      </c>
      <c r="BU14" s="181">
        <f>'Données de base'!BT61</f>
        <v>21798333.333333336</v>
      </c>
      <c r="BV14" s="181">
        <f>'Données de base'!BU61</f>
        <v>23246666.666666668</v>
      </c>
      <c r="BW14" s="181">
        <f>'Données de base'!BV61</f>
        <v>25300000</v>
      </c>
      <c r="BX14" s="181">
        <f>'Données de base'!BW61</f>
        <v>28098888.888888892</v>
      </c>
      <c r="BY14" s="181">
        <f>'Données de base'!BX61</f>
        <v>30030000</v>
      </c>
      <c r="BZ14" s="181">
        <f>'Données de base'!BY61</f>
        <v>32364444.444444448</v>
      </c>
      <c r="CA14" s="181">
        <f>'Données de base'!BZ61</f>
        <v>35599259.259259269</v>
      </c>
      <c r="CB14" s="181">
        <f>'Données de base'!CA61</f>
        <v>38752592.592592597</v>
      </c>
      <c r="CC14" s="190">
        <f t="shared" si="14"/>
        <v>304528685.18518519</v>
      </c>
      <c r="CE14" s="181" t="str">
        <f t="shared" si="15"/>
        <v/>
      </c>
      <c r="CF14" s="181" t="str">
        <f t="shared" si="16"/>
        <v/>
      </c>
      <c r="CG14" s="181" t="str">
        <f t="shared" si="17"/>
        <v/>
      </c>
      <c r="CH14" s="181" t="str">
        <f t="shared" si="18"/>
        <v/>
      </c>
      <c r="CI14" s="181" t="str">
        <f t="shared" si="19"/>
        <v/>
      </c>
      <c r="CJ14" s="181" t="str">
        <f t="shared" si="20"/>
        <v/>
      </c>
      <c r="CK14" s="181" t="str">
        <f t="shared" si="21"/>
        <v/>
      </c>
      <c r="CL14" s="181" t="str">
        <f t="shared" si="22"/>
        <v/>
      </c>
      <c r="CM14" s="181" t="str">
        <f t="shared" si="23"/>
        <v/>
      </c>
      <c r="CN14" s="181" t="str">
        <f t="shared" si="24"/>
        <v/>
      </c>
      <c r="CO14" s="181" t="str">
        <f t="shared" si="25"/>
        <v/>
      </c>
      <c r="CP14" s="181" t="str">
        <f t="shared" si="26"/>
        <v/>
      </c>
      <c r="CQ14" s="181">
        <f t="shared" si="27"/>
        <v>0</v>
      </c>
      <c r="CR14" s="181">
        <f t="shared" si="28"/>
        <v>0</v>
      </c>
      <c r="CS14" s="181">
        <f t="shared" si="29"/>
        <v>0</v>
      </c>
      <c r="CT14" s="181">
        <f t="shared" si="30"/>
        <v>0</v>
      </c>
      <c r="CU14" s="181">
        <f t="shared" si="31"/>
        <v>0</v>
      </c>
      <c r="CV14" s="181">
        <f t="shared" si="32"/>
        <v>0</v>
      </c>
      <c r="CW14" s="181">
        <f t="shared" si="33"/>
        <v>0</v>
      </c>
      <c r="CX14" s="181">
        <f t="shared" si="34"/>
        <v>0</v>
      </c>
      <c r="CY14" s="181">
        <f t="shared" si="35"/>
        <v>0</v>
      </c>
      <c r="CZ14" s="181">
        <f t="shared" si="36"/>
        <v>0</v>
      </c>
      <c r="DA14" s="181">
        <f t="shared" si="37"/>
        <v>0</v>
      </c>
      <c r="DB14" s="181">
        <f t="shared" si="38"/>
        <v>0</v>
      </c>
      <c r="DC14" s="190">
        <f t="shared" si="39"/>
        <v>0</v>
      </c>
      <c r="DD14" s="190">
        <f t="shared" si="40"/>
        <v>0</v>
      </c>
      <c r="DE14" s="190">
        <f t="shared" si="41"/>
        <v>0</v>
      </c>
      <c r="DF14" s="181">
        <f t="shared" si="42"/>
        <v>0</v>
      </c>
      <c r="DG14" s="181">
        <f t="shared" si="43"/>
        <v>0</v>
      </c>
      <c r="DH14" s="181">
        <f t="shared" si="44"/>
        <v>0</v>
      </c>
      <c r="DI14" s="181">
        <f t="shared" si="45"/>
        <v>0</v>
      </c>
      <c r="DJ14" s="181">
        <f t="shared" si="46"/>
        <v>0</v>
      </c>
      <c r="DK14" s="181">
        <f t="shared" si="47"/>
        <v>0</v>
      </c>
      <c r="DL14" s="181">
        <f t="shared" si="48"/>
        <v>19800</v>
      </c>
      <c r="DM14" s="181">
        <f t="shared" si="49"/>
        <v>19800</v>
      </c>
      <c r="DN14" s="181">
        <f t="shared" si="50"/>
        <v>29700</v>
      </c>
      <c r="DO14" s="181">
        <f t="shared" si="51"/>
        <v>39600</v>
      </c>
      <c r="DP14" s="181">
        <f t="shared" si="52"/>
        <v>39600</v>
      </c>
      <c r="DQ14" s="181">
        <f t="shared" si="53"/>
        <v>49500</v>
      </c>
      <c r="DR14" s="190">
        <f t="shared" si="54"/>
        <v>198000</v>
      </c>
      <c r="DS14" s="181">
        <f t="shared" si="55"/>
        <v>69300</v>
      </c>
      <c r="DT14" s="181">
        <f t="shared" si="56"/>
        <v>79200</v>
      </c>
      <c r="DU14" s="181">
        <f t="shared" si="57"/>
        <v>89100</v>
      </c>
      <c r="DV14" s="181">
        <f t="shared" si="58"/>
        <v>118800</v>
      </c>
      <c r="DW14" s="181">
        <f t="shared" si="59"/>
        <v>148500</v>
      </c>
      <c r="DX14" s="181">
        <f t="shared" si="60"/>
        <v>168300</v>
      </c>
      <c r="DY14" s="181">
        <f t="shared" si="61"/>
        <v>207900</v>
      </c>
      <c r="DZ14" s="181">
        <f t="shared" si="62"/>
        <v>267300</v>
      </c>
      <c r="EA14" s="181">
        <f t="shared" si="63"/>
        <v>316800</v>
      </c>
      <c r="EB14" s="181">
        <f t="shared" si="64"/>
        <v>376200</v>
      </c>
      <c r="EC14" s="181">
        <f t="shared" si="65"/>
        <v>475200</v>
      </c>
      <c r="ED14" s="181">
        <f t="shared" si="66"/>
        <v>584100</v>
      </c>
      <c r="EE14" s="190">
        <f t="shared" si="67"/>
        <v>2900700</v>
      </c>
      <c r="EF14" s="181">
        <f t="shared" si="68"/>
        <v>693000</v>
      </c>
      <c r="EG14" s="181">
        <f t="shared" si="69"/>
        <v>851400</v>
      </c>
      <c r="EH14" s="181">
        <f t="shared" si="70"/>
        <v>1059300</v>
      </c>
      <c r="EI14" s="181">
        <f t="shared" si="71"/>
        <v>1277100</v>
      </c>
      <c r="EJ14" s="181">
        <f t="shared" si="72"/>
        <v>1544400</v>
      </c>
      <c r="EK14" s="181">
        <f t="shared" si="73"/>
        <v>1910700</v>
      </c>
      <c r="EL14" s="181">
        <f t="shared" si="74"/>
        <v>1864400</v>
      </c>
      <c r="EM14" s="181">
        <f t="shared" si="75"/>
        <v>2251500</v>
      </c>
      <c r="EN14" s="181">
        <f t="shared" si="76"/>
        <v>2757100</v>
      </c>
      <c r="EO14" s="181">
        <f t="shared" si="77"/>
        <v>3389100</v>
      </c>
      <c r="EP14" s="181">
        <f t="shared" si="78"/>
        <v>4115900</v>
      </c>
      <c r="EQ14" s="181">
        <f t="shared" si="79"/>
        <v>5008600</v>
      </c>
      <c r="ER14" s="190">
        <f t="shared" si="80"/>
        <v>26722500</v>
      </c>
      <c r="ES14" s="181">
        <f t="shared" si="81"/>
        <v>6146200</v>
      </c>
      <c r="ET14" s="181">
        <f t="shared" si="82"/>
        <v>7505000</v>
      </c>
      <c r="EU14" s="181">
        <f t="shared" si="83"/>
        <v>9124500</v>
      </c>
      <c r="EV14" s="181">
        <f t="shared" si="84"/>
        <v>11154800</v>
      </c>
      <c r="EW14" s="181">
        <f t="shared" si="85"/>
        <v>13651200</v>
      </c>
      <c r="EX14" s="181">
        <f t="shared" si="86"/>
        <v>16629500</v>
      </c>
      <c r="EY14" s="181">
        <f t="shared" si="87"/>
        <v>14118500</v>
      </c>
      <c r="EZ14" s="181">
        <f t="shared" si="88"/>
        <v>17270000</v>
      </c>
      <c r="FA14" s="181">
        <f t="shared" si="89"/>
        <v>17600000</v>
      </c>
      <c r="FB14" s="181">
        <f t="shared" si="90"/>
        <v>20350000</v>
      </c>
      <c r="FC14" s="181">
        <f t="shared" si="91"/>
        <v>21798333.333333336</v>
      </c>
      <c r="FD14" s="181">
        <f t="shared" si="92"/>
        <v>23246666.666666668</v>
      </c>
      <c r="FE14" s="190">
        <f t="shared" si="93"/>
        <v>178594700</v>
      </c>
    </row>
    <row r="15" spans="2:161" s="119" customFormat="1" ht="15" customHeight="1" x14ac:dyDescent="0.2">
      <c r="C15" s="275" t="str">
        <f>'Données de base'!$A$36</f>
        <v>Reconduction redevance (Vir ou PaP)</v>
      </c>
      <c r="D15" s="181">
        <f>'Données de base'!C62</f>
        <v>0</v>
      </c>
      <c r="E15" s="181">
        <f>'Données de base'!D62</f>
        <v>0</v>
      </c>
      <c r="F15" s="181">
        <f>'Données de base'!E62</f>
        <v>0</v>
      </c>
      <c r="G15" s="181">
        <f>'Données de base'!F62</f>
        <v>0</v>
      </c>
      <c r="H15" s="181">
        <f>'Données de base'!G62</f>
        <v>0</v>
      </c>
      <c r="I15" s="181">
        <f>'Données de base'!H62</f>
        <v>0</v>
      </c>
      <c r="J15" s="181">
        <f>'Données de base'!I62</f>
        <v>0</v>
      </c>
      <c r="K15" s="181">
        <f>'Données de base'!J62</f>
        <v>0</v>
      </c>
      <c r="L15" s="181">
        <f>'Données de base'!K62</f>
        <v>0</v>
      </c>
      <c r="M15" s="181">
        <f>'Données de base'!L62</f>
        <v>0</v>
      </c>
      <c r="N15" s="181">
        <f>'Données de base'!M62</f>
        <v>0</v>
      </c>
      <c r="O15" s="181">
        <f>'Données de base'!N62</f>
        <v>0</v>
      </c>
      <c r="P15" s="190">
        <f>SUM(D15:O15)</f>
        <v>0</v>
      </c>
      <c r="Q15" s="181">
        <f>'Données de base'!P62</f>
        <v>0</v>
      </c>
      <c r="R15" s="181">
        <f>'Données de base'!Q62</f>
        <v>0</v>
      </c>
      <c r="S15" s="181">
        <f>'Données de base'!R62</f>
        <v>0</v>
      </c>
      <c r="T15" s="181">
        <f>'Données de base'!S62</f>
        <v>0</v>
      </c>
      <c r="U15" s="181">
        <f>'Données de base'!T62</f>
        <v>0</v>
      </c>
      <c r="V15" s="181">
        <f>'Données de base'!U62</f>
        <v>0</v>
      </c>
      <c r="W15" s="181">
        <f>'Données de base'!V62</f>
        <v>0</v>
      </c>
      <c r="X15" s="181">
        <f>'Données de base'!W62</f>
        <v>0</v>
      </c>
      <c r="Y15" s="181">
        <f>'Données de base'!X62</f>
        <v>0</v>
      </c>
      <c r="Z15" s="181">
        <f>'Données de base'!Y62</f>
        <v>0</v>
      </c>
      <c r="AA15" s="181">
        <f>'Données de base'!Z62</f>
        <v>0</v>
      </c>
      <c r="AB15" s="181">
        <f>'Données de base'!AA62</f>
        <v>0</v>
      </c>
      <c r="AC15" s="190">
        <f>SUM(Q15:AB15)</f>
        <v>0</v>
      </c>
      <c r="AD15" s="181">
        <f>'Données de base'!AC62</f>
        <v>0</v>
      </c>
      <c r="AE15" s="181">
        <f>'Données de base'!AD62</f>
        <v>9900</v>
      </c>
      <c r="AF15" s="181">
        <f>'Données de base'!AE62</f>
        <v>0</v>
      </c>
      <c r="AG15" s="181">
        <f>'Données de base'!AF62</f>
        <v>0</v>
      </c>
      <c r="AH15" s="181">
        <f>'Données de base'!AG62</f>
        <v>9900</v>
      </c>
      <c r="AI15" s="181">
        <f>'Données de base'!AH62</f>
        <v>9900</v>
      </c>
      <c r="AJ15" s="181">
        <f>'Données de base'!AI62</f>
        <v>0</v>
      </c>
      <c r="AK15" s="181">
        <f>'Données de base'!AJ62</f>
        <v>0</v>
      </c>
      <c r="AL15" s="181">
        <f>'Données de base'!AK62</f>
        <v>9900</v>
      </c>
      <c r="AM15" s="181">
        <f>'Données de base'!AL62</f>
        <v>9900</v>
      </c>
      <c r="AN15" s="181">
        <f>'Données de base'!AM62</f>
        <v>19800</v>
      </c>
      <c r="AO15" s="181">
        <f>'Données de base'!AN62</f>
        <v>19800</v>
      </c>
      <c r="AP15" s="190">
        <f>SUM(AD15:AO15)</f>
        <v>89100</v>
      </c>
      <c r="AQ15" s="181">
        <f>'Données de base'!AP62</f>
        <v>29700</v>
      </c>
      <c r="AR15" s="181">
        <f>'Données de base'!AQ62</f>
        <v>39600</v>
      </c>
      <c r="AS15" s="181">
        <f>'Données de base'!AR62</f>
        <v>49500</v>
      </c>
      <c r="AT15" s="181">
        <f>'Données de base'!AS62</f>
        <v>49500</v>
      </c>
      <c r="AU15" s="181">
        <f>'Données de base'!AT62</f>
        <v>79200</v>
      </c>
      <c r="AV15" s="181">
        <f>'Données de base'!AU62</f>
        <v>99000</v>
      </c>
      <c r="AW15" s="181">
        <f>'Données de base'!AV62</f>
        <v>89100</v>
      </c>
      <c r="AX15" s="181">
        <f>'Données de base'!AW62</f>
        <v>99000</v>
      </c>
      <c r="AY15" s="181">
        <f>'Données de base'!AX62</f>
        <v>118800</v>
      </c>
      <c r="AZ15" s="181">
        <f>'Données de base'!AY62</f>
        <v>168300</v>
      </c>
      <c r="BA15" s="181">
        <f>'Données de base'!AZ62</f>
        <v>198000</v>
      </c>
      <c r="BB15" s="181">
        <f>'Données de base'!BA62</f>
        <v>217800</v>
      </c>
      <c r="BC15" s="190">
        <f>SUM(AQ15:BB15)</f>
        <v>1237500</v>
      </c>
      <c r="BD15" s="181">
        <f>'Données de base'!BC62</f>
        <v>205400</v>
      </c>
      <c r="BE15" s="181">
        <f>'Données de base'!BD62</f>
        <v>252800</v>
      </c>
      <c r="BF15" s="181">
        <f>'Données de base'!BE62</f>
        <v>292300</v>
      </c>
      <c r="BG15" s="181">
        <f>'Données de base'!BF62</f>
        <v>355500</v>
      </c>
      <c r="BH15" s="181">
        <f>'Données de base'!BG62</f>
        <v>481900</v>
      </c>
      <c r="BI15" s="181">
        <f>'Données de base'!BH62</f>
        <v>584600</v>
      </c>
      <c r="BJ15" s="181">
        <f>'Données de base'!BI62</f>
        <v>663600</v>
      </c>
      <c r="BK15" s="181">
        <f>'Données de base'!BJ62</f>
        <v>821600</v>
      </c>
      <c r="BL15" s="181">
        <f>'Données de base'!BK62</f>
        <v>995400</v>
      </c>
      <c r="BM15" s="181">
        <f>'Données de base'!BL62</f>
        <v>1224500</v>
      </c>
      <c r="BN15" s="181">
        <f>'Données de base'!BM62</f>
        <v>1414100</v>
      </c>
      <c r="BO15" s="181">
        <f>'Données de base'!BN62</f>
        <v>1738000</v>
      </c>
      <c r="BP15" s="190">
        <f>SUM(BD15:BO15)</f>
        <v>9029700</v>
      </c>
      <c r="BQ15" s="181">
        <f>'Données de base'!BP62</f>
        <v>1463000</v>
      </c>
      <c r="BR15" s="181">
        <f>'Données de base'!BQ62</f>
        <v>1754500</v>
      </c>
      <c r="BS15" s="181">
        <f>'Données de base'!BR62</f>
        <v>2123000</v>
      </c>
      <c r="BT15" s="181">
        <f>'Données de base'!BS62</f>
        <v>2629000</v>
      </c>
      <c r="BU15" s="181">
        <f>'Données de base'!BT62</f>
        <v>3256000</v>
      </c>
      <c r="BV15" s="181">
        <f>'Données de base'!BU62</f>
        <v>3949000</v>
      </c>
      <c r="BW15" s="181">
        <f>'Données de base'!BV62</f>
        <v>4796000</v>
      </c>
      <c r="BX15" s="181">
        <f>'Données de base'!BW62</f>
        <v>5885000</v>
      </c>
      <c r="BY15" s="181">
        <f>'Données de base'!BX62</f>
        <v>7122500</v>
      </c>
      <c r="BZ15" s="181">
        <f>'Données de base'!BY62</f>
        <v>8717500</v>
      </c>
      <c r="CA15" s="181">
        <f>'Données de base'!BZ62</f>
        <v>10521500</v>
      </c>
      <c r="CB15" s="181">
        <f>'Données de base'!CA62</f>
        <v>12842500</v>
      </c>
      <c r="CC15" s="190">
        <f>SUM(BQ15:CB15)</f>
        <v>65059500</v>
      </c>
      <c r="CE15" s="181" t="str">
        <f t="shared" si="15"/>
        <v/>
      </c>
      <c r="CF15" s="181" t="str">
        <f t="shared" si="16"/>
        <v/>
      </c>
      <c r="CG15" s="181" t="str">
        <f t="shared" si="17"/>
        <v/>
      </c>
      <c r="CH15" s="181" t="str">
        <f t="shared" si="18"/>
        <v/>
      </c>
      <c r="CI15" s="181" t="str">
        <f t="shared" si="19"/>
        <v/>
      </c>
      <c r="CJ15" s="181" t="str">
        <f t="shared" si="20"/>
        <v/>
      </c>
      <c r="CK15" s="181" t="str">
        <f t="shared" si="21"/>
        <v/>
      </c>
      <c r="CL15" s="181" t="str">
        <f t="shared" si="22"/>
        <v/>
      </c>
      <c r="CM15" s="181" t="str">
        <f t="shared" si="23"/>
        <v/>
      </c>
      <c r="CN15" s="181" t="str">
        <f t="shared" si="24"/>
        <v/>
      </c>
      <c r="CO15" s="181" t="str">
        <f t="shared" si="25"/>
        <v/>
      </c>
      <c r="CP15" s="181" t="str">
        <f t="shared" si="26"/>
        <v/>
      </c>
      <c r="CQ15" s="181">
        <f t="shared" si="27"/>
        <v>0</v>
      </c>
      <c r="CR15" s="181">
        <f t="shared" si="28"/>
        <v>0</v>
      </c>
      <c r="CS15" s="181">
        <f t="shared" si="29"/>
        <v>0</v>
      </c>
      <c r="CT15" s="181">
        <f t="shared" si="30"/>
        <v>0</v>
      </c>
      <c r="CU15" s="181">
        <f t="shared" si="31"/>
        <v>0</v>
      </c>
      <c r="CV15" s="181">
        <f t="shared" si="32"/>
        <v>0</v>
      </c>
      <c r="CW15" s="181">
        <f t="shared" si="33"/>
        <v>0</v>
      </c>
      <c r="CX15" s="181">
        <f t="shared" si="34"/>
        <v>0</v>
      </c>
      <c r="CY15" s="181">
        <f t="shared" si="35"/>
        <v>0</v>
      </c>
      <c r="CZ15" s="181">
        <f t="shared" si="36"/>
        <v>0</v>
      </c>
      <c r="DA15" s="181">
        <f t="shared" si="37"/>
        <v>0</v>
      </c>
      <c r="DB15" s="181">
        <f t="shared" si="38"/>
        <v>0</v>
      </c>
      <c r="DC15" s="190">
        <f t="shared" si="39"/>
        <v>0</v>
      </c>
      <c r="DD15" s="190">
        <f t="shared" si="40"/>
        <v>0</v>
      </c>
      <c r="DE15" s="190">
        <f t="shared" si="41"/>
        <v>0</v>
      </c>
      <c r="DF15" s="181">
        <f t="shared" si="42"/>
        <v>0</v>
      </c>
      <c r="DG15" s="181">
        <f t="shared" si="43"/>
        <v>0</v>
      </c>
      <c r="DH15" s="181">
        <f t="shared" si="44"/>
        <v>0</v>
      </c>
      <c r="DI15" s="181">
        <f t="shared" si="45"/>
        <v>0</v>
      </c>
      <c r="DJ15" s="181">
        <f t="shared" si="46"/>
        <v>0</v>
      </c>
      <c r="DK15" s="181">
        <f t="shared" si="47"/>
        <v>0</v>
      </c>
      <c r="DL15" s="181">
        <f t="shared" si="48"/>
        <v>0</v>
      </c>
      <c r="DM15" s="181">
        <f t="shared" si="49"/>
        <v>9900</v>
      </c>
      <c r="DN15" s="181">
        <f t="shared" si="50"/>
        <v>0</v>
      </c>
      <c r="DO15" s="181">
        <f t="shared" si="51"/>
        <v>0</v>
      </c>
      <c r="DP15" s="181">
        <f t="shared" si="52"/>
        <v>9900</v>
      </c>
      <c r="DQ15" s="181">
        <f t="shared" si="53"/>
        <v>9900</v>
      </c>
      <c r="DR15" s="190">
        <f t="shared" si="54"/>
        <v>29700</v>
      </c>
      <c r="DS15" s="181">
        <f t="shared" si="55"/>
        <v>0</v>
      </c>
      <c r="DT15" s="181">
        <f t="shared" si="56"/>
        <v>0</v>
      </c>
      <c r="DU15" s="181">
        <f t="shared" si="57"/>
        <v>9900</v>
      </c>
      <c r="DV15" s="181">
        <f t="shared" si="58"/>
        <v>9900</v>
      </c>
      <c r="DW15" s="181">
        <f t="shared" si="59"/>
        <v>19800</v>
      </c>
      <c r="DX15" s="181">
        <f t="shared" si="60"/>
        <v>19800</v>
      </c>
      <c r="DY15" s="181">
        <f t="shared" si="61"/>
        <v>29700</v>
      </c>
      <c r="DZ15" s="181">
        <f t="shared" si="62"/>
        <v>39600</v>
      </c>
      <c r="EA15" s="181">
        <f t="shared" si="63"/>
        <v>49500</v>
      </c>
      <c r="EB15" s="181">
        <f t="shared" si="64"/>
        <v>49500</v>
      </c>
      <c r="EC15" s="181">
        <f t="shared" si="65"/>
        <v>79200</v>
      </c>
      <c r="ED15" s="181">
        <f t="shared" si="66"/>
        <v>99000</v>
      </c>
      <c r="EE15" s="190">
        <f t="shared" si="67"/>
        <v>405900</v>
      </c>
      <c r="EF15" s="181">
        <f t="shared" si="68"/>
        <v>89100</v>
      </c>
      <c r="EG15" s="181">
        <f t="shared" si="69"/>
        <v>99000</v>
      </c>
      <c r="EH15" s="181">
        <f t="shared" si="70"/>
        <v>118800</v>
      </c>
      <c r="EI15" s="181">
        <f t="shared" si="71"/>
        <v>168300</v>
      </c>
      <c r="EJ15" s="181">
        <f t="shared" si="72"/>
        <v>198000</v>
      </c>
      <c r="EK15" s="181">
        <f t="shared" si="73"/>
        <v>217800</v>
      </c>
      <c r="EL15" s="181">
        <f t="shared" si="74"/>
        <v>205400</v>
      </c>
      <c r="EM15" s="181">
        <f t="shared" si="75"/>
        <v>252800</v>
      </c>
      <c r="EN15" s="181">
        <f t="shared" si="76"/>
        <v>292300</v>
      </c>
      <c r="EO15" s="181">
        <f t="shared" si="77"/>
        <v>355500</v>
      </c>
      <c r="EP15" s="181">
        <f t="shared" si="78"/>
        <v>481900</v>
      </c>
      <c r="EQ15" s="181">
        <f t="shared" si="79"/>
        <v>584600</v>
      </c>
      <c r="ER15" s="190">
        <f t="shared" si="80"/>
        <v>3063500</v>
      </c>
      <c r="ES15" s="181">
        <f t="shared" si="81"/>
        <v>663600</v>
      </c>
      <c r="ET15" s="181">
        <f t="shared" si="82"/>
        <v>821600</v>
      </c>
      <c r="EU15" s="181">
        <f t="shared" si="83"/>
        <v>995400</v>
      </c>
      <c r="EV15" s="181">
        <f t="shared" si="84"/>
        <v>1224500</v>
      </c>
      <c r="EW15" s="181">
        <f t="shared" si="85"/>
        <v>1414100</v>
      </c>
      <c r="EX15" s="181">
        <f t="shared" si="86"/>
        <v>1738000</v>
      </c>
      <c r="EY15" s="181">
        <f t="shared" si="87"/>
        <v>1463000</v>
      </c>
      <c r="EZ15" s="181">
        <f t="shared" si="88"/>
        <v>1754500</v>
      </c>
      <c r="FA15" s="181">
        <f t="shared" si="89"/>
        <v>2123000</v>
      </c>
      <c r="FB15" s="181">
        <f t="shared" si="90"/>
        <v>2629000</v>
      </c>
      <c r="FC15" s="181">
        <f t="shared" si="91"/>
        <v>3256000</v>
      </c>
      <c r="FD15" s="181">
        <f t="shared" si="92"/>
        <v>3949000</v>
      </c>
      <c r="FE15" s="190">
        <f t="shared" si="93"/>
        <v>22031700</v>
      </c>
    </row>
    <row r="16" spans="2:161" s="119" customFormat="1" ht="15" customHeight="1" x14ac:dyDescent="0.2">
      <c r="C16" s="275" t="str">
        <f>'Données de base'!$A$37</f>
        <v>(-)</v>
      </c>
      <c r="D16" s="181">
        <f>'Données de base'!C63</f>
        <v>0</v>
      </c>
      <c r="E16" s="181">
        <f>'Données de base'!D63</f>
        <v>0</v>
      </c>
      <c r="F16" s="181">
        <f>'Données de base'!E63</f>
        <v>0</v>
      </c>
      <c r="G16" s="181">
        <f>'Données de base'!F63</f>
        <v>0</v>
      </c>
      <c r="H16" s="181">
        <f>'Données de base'!G63</f>
        <v>0</v>
      </c>
      <c r="I16" s="181">
        <f>'Données de base'!H63</f>
        <v>0</v>
      </c>
      <c r="J16" s="181">
        <f>'Données de base'!I63</f>
        <v>0</v>
      </c>
      <c r="K16" s="181">
        <f>'Données de base'!J63</f>
        <v>0</v>
      </c>
      <c r="L16" s="181">
        <f>'Données de base'!K63</f>
        <v>0</v>
      </c>
      <c r="M16" s="181">
        <f>'Données de base'!L63</f>
        <v>0</v>
      </c>
      <c r="N16" s="181">
        <f>'Données de base'!M63</f>
        <v>0</v>
      </c>
      <c r="O16" s="181">
        <f>'Données de base'!N63</f>
        <v>0</v>
      </c>
      <c r="P16" s="190">
        <f>SUM(D16:O16)</f>
        <v>0</v>
      </c>
      <c r="Q16" s="181">
        <f>'Données de base'!P63</f>
        <v>0</v>
      </c>
      <c r="R16" s="181">
        <f>'Données de base'!Q63</f>
        <v>0</v>
      </c>
      <c r="S16" s="181">
        <f>'Données de base'!R63</f>
        <v>0</v>
      </c>
      <c r="T16" s="181">
        <f>'Données de base'!S63</f>
        <v>0</v>
      </c>
      <c r="U16" s="181">
        <f>'Données de base'!T63</f>
        <v>0</v>
      </c>
      <c r="V16" s="181">
        <f>'Données de base'!U63</f>
        <v>0</v>
      </c>
      <c r="W16" s="181">
        <f>'Données de base'!V63</f>
        <v>0</v>
      </c>
      <c r="X16" s="181">
        <f>'Données de base'!W63</f>
        <v>0</v>
      </c>
      <c r="Y16" s="181">
        <f>'Données de base'!X63</f>
        <v>0</v>
      </c>
      <c r="Z16" s="181">
        <f>'Données de base'!Y63</f>
        <v>0</v>
      </c>
      <c r="AA16" s="181">
        <f>'Données de base'!Z63</f>
        <v>0</v>
      </c>
      <c r="AB16" s="181">
        <f>'Données de base'!AA63</f>
        <v>0</v>
      </c>
      <c r="AC16" s="190">
        <f>SUM(Q16:AB16)</f>
        <v>0</v>
      </c>
      <c r="AD16" s="181">
        <f>'Données de base'!AC63</f>
        <v>0</v>
      </c>
      <c r="AE16" s="181">
        <f>'Données de base'!AD63</f>
        <v>0</v>
      </c>
      <c r="AF16" s="181">
        <f>'Données de base'!AE63</f>
        <v>0</v>
      </c>
      <c r="AG16" s="181">
        <f>'Données de base'!AF63</f>
        <v>0</v>
      </c>
      <c r="AH16" s="181">
        <f>'Données de base'!AG63</f>
        <v>0</v>
      </c>
      <c r="AI16" s="181">
        <f>'Données de base'!AH63</f>
        <v>0</v>
      </c>
      <c r="AJ16" s="181">
        <f>'Données de base'!AI63</f>
        <v>0</v>
      </c>
      <c r="AK16" s="181">
        <f>'Données de base'!AJ63</f>
        <v>0</v>
      </c>
      <c r="AL16" s="181">
        <f>'Données de base'!AK63</f>
        <v>0</v>
      </c>
      <c r="AM16" s="181">
        <f>'Données de base'!AL63</f>
        <v>0</v>
      </c>
      <c r="AN16" s="181">
        <f>'Données de base'!AM63</f>
        <v>0</v>
      </c>
      <c r="AO16" s="181">
        <f>'Données de base'!AN63</f>
        <v>0</v>
      </c>
      <c r="AP16" s="190">
        <f>SUM(AD16:AO16)</f>
        <v>0</v>
      </c>
      <c r="AQ16" s="181">
        <f>'Données de base'!AP63</f>
        <v>0</v>
      </c>
      <c r="AR16" s="181">
        <f>'Données de base'!AQ63</f>
        <v>0</v>
      </c>
      <c r="AS16" s="181">
        <f>'Données de base'!AR63</f>
        <v>0</v>
      </c>
      <c r="AT16" s="181">
        <f>'Données de base'!AS63</f>
        <v>0</v>
      </c>
      <c r="AU16" s="181">
        <f>'Données de base'!AT63</f>
        <v>0</v>
      </c>
      <c r="AV16" s="181">
        <f>'Données de base'!AU63</f>
        <v>0</v>
      </c>
      <c r="AW16" s="181">
        <f>'Données de base'!AV63</f>
        <v>0</v>
      </c>
      <c r="AX16" s="181">
        <f>'Données de base'!AW63</f>
        <v>0</v>
      </c>
      <c r="AY16" s="181">
        <f>'Données de base'!AX63</f>
        <v>0</v>
      </c>
      <c r="AZ16" s="181">
        <f>'Données de base'!AY63</f>
        <v>0</v>
      </c>
      <c r="BA16" s="181">
        <f>'Données de base'!AZ63</f>
        <v>0</v>
      </c>
      <c r="BB16" s="181">
        <f>'Données de base'!BA63</f>
        <v>0</v>
      </c>
      <c r="BC16" s="190">
        <f>SUM(AQ16:BB16)</f>
        <v>0</v>
      </c>
      <c r="BD16" s="181">
        <f>'Données de base'!BC63</f>
        <v>0</v>
      </c>
      <c r="BE16" s="181">
        <f>'Données de base'!BD63</f>
        <v>0</v>
      </c>
      <c r="BF16" s="181">
        <f>'Données de base'!BE63</f>
        <v>0</v>
      </c>
      <c r="BG16" s="181">
        <f>'Données de base'!BF63</f>
        <v>0</v>
      </c>
      <c r="BH16" s="181">
        <f>'Données de base'!BG63</f>
        <v>0</v>
      </c>
      <c r="BI16" s="181">
        <f>'Données de base'!BH63</f>
        <v>0</v>
      </c>
      <c r="BJ16" s="181">
        <f>'Données de base'!BI63</f>
        <v>0</v>
      </c>
      <c r="BK16" s="181">
        <f>'Données de base'!BJ63</f>
        <v>0</v>
      </c>
      <c r="BL16" s="181">
        <f>'Données de base'!BK63</f>
        <v>0</v>
      </c>
      <c r="BM16" s="181">
        <f>'Données de base'!BL63</f>
        <v>0</v>
      </c>
      <c r="BN16" s="181">
        <f>'Données de base'!BM63</f>
        <v>0</v>
      </c>
      <c r="BO16" s="181">
        <f>'Données de base'!BN63</f>
        <v>0</v>
      </c>
      <c r="BP16" s="190">
        <f>SUM(BD16:BO16)</f>
        <v>0</v>
      </c>
      <c r="BQ16" s="181">
        <f>'Données de base'!BP63</f>
        <v>0</v>
      </c>
      <c r="BR16" s="181">
        <f>'Données de base'!BQ63</f>
        <v>0</v>
      </c>
      <c r="BS16" s="181">
        <f>'Données de base'!BR63</f>
        <v>0</v>
      </c>
      <c r="BT16" s="181">
        <f>'Données de base'!BS63</f>
        <v>0</v>
      </c>
      <c r="BU16" s="181">
        <f>'Données de base'!BT63</f>
        <v>0</v>
      </c>
      <c r="BV16" s="181">
        <f>'Données de base'!BU63</f>
        <v>0</v>
      </c>
      <c r="BW16" s="181">
        <f>'Données de base'!BV63</f>
        <v>0</v>
      </c>
      <c r="BX16" s="181">
        <f>'Données de base'!BW63</f>
        <v>0</v>
      </c>
      <c r="BY16" s="181">
        <f>'Données de base'!BX63</f>
        <v>0</v>
      </c>
      <c r="BZ16" s="181">
        <f>'Données de base'!BY63</f>
        <v>0</v>
      </c>
      <c r="CA16" s="181">
        <f>'Données de base'!BZ63</f>
        <v>0</v>
      </c>
      <c r="CB16" s="181">
        <f>'Données de base'!CA63</f>
        <v>0</v>
      </c>
      <c r="CC16" s="190">
        <f>SUM(BQ16:CB16)</f>
        <v>0</v>
      </c>
      <c r="CE16" s="181" t="str">
        <f t="shared" si="15"/>
        <v/>
      </c>
      <c r="CF16" s="181" t="str">
        <f t="shared" si="16"/>
        <v/>
      </c>
      <c r="CG16" s="181" t="str">
        <f t="shared" si="17"/>
        <v/>
      </c>
      <c r="CH16" s="181" t="str">
        <f t="shared" si="18"/>
        <v/>
      </c>
      <c r="CI16" s="181" t="str">
        <f t="shared" si="19"/>
        <v/>
      </c>
      <c r="CJ16" s="181" t="str">
        <f t="shared" si="20"/>
        <v/>
      </c>
      <c r="CK16" s="181" t="str">
        <f t="shared" si="21"/>
        <v/>
      </c>
      <c r="CL16" s="181" t="str">
        <f t="shared" si="22"/>
        <v/>
      </c>
      <c r="CM16" s="181" t="str">
        <f t="shared" si="23"/>
        <v/>
      </c>
      <c r="CN16" s="181" t="str">
        <f t="shared" si="24"/>
        <v/>
      </c>
      <c r="CO16" s="181" t="str">
        <f t="shared" si="25"/>
        <v/>
      </c>
      <c r="CP16" s="181" t="str">
        <f t="shared" si="26"/>
        <v/>
      </c>
      <c r="CQ16" s="181">
        <f t="shared" si="27"/>
        <v>0</v>
      </c>
      <c r="CR16" s="181">
        <f t="shared" si="28"/>
        <v>0</v>
      </c>
      <c r="CS16" s="181">
        <f t="shared" si="29"/>
        <v>0</v>
      </c>
      <c r="CT16" s="181">
        <f t="shared" si="30"/>
        <v>0</v>
      </c>
      <c r="CU16" s="181">
        <f t="shared" si="31"/>
        <v>0</v>
      </c>
      <c r="CV16" s="181">
        <f t="shared" si="32"/>
        <v>0</v>
      </c>
      <c r="CW16" s="181">
        <f t="shared" si="33"/>
        <v>0</v>
      </c>
      <c r="CX16" s="181">
        <f t="shared" si="34"/>
        <v>0</v>
      </c>
      <c r="CY16" s="181">
        <f t="shared" si="35"/>
        <v>0</v>
      </c>
      <c r="CZ16" s="181">
        <f t="shared" si="36"/>
        <v>0</v>
      </c>
      <c r="DA16" s="181">
        <f t="shared" si="37"/>
        <v>0</v>
      </c>
      <c r="DB16" s="181">
        <f t="shared" si="38"/>
        <v>0</v>
      </c>
      <c r="DC16" s="190">
        <f t="shared" si="39"/>
        <v>0</v>
      </c>
      <c r="DD16" s="190">
        <f t="shared" si="40"/>
        <v>0</v>
      </c>
      <c r="DE16" s="190">
        <f t="shared" si="41"/>
        <v>0</v>
      </c>
      <c r="DF16" s="181">
        <f t="shared" si="42"/>
        <v>0</v>
      </c>
      <c r="DG16" s="181">
        <f t="shared" si="43"/>
        <v>0</v>
      </c>
      <c r="DH16" s="181">
        <f t="shared" si="44"/>
        <v>0</v>
      </c>
      <c r="DI16" s="181">
        <f t="shared" si="45"/>
        <v>0</v>
      </c>
      <c r="DJ16" s="181">
        <f t="shared" si="46"/>
        <v>0</v>
      </c>
      <c r="DK16" s="181">
        <f t="shared" si="47"/>
        <v>0</v>
      </c>
      <c r="DL16" s="181">
        <f t="shared" si="48"/>
        <v>0</v>
      </c>
      <c r="DM16" s="181">
        <f t="shared" si="49"/>
        <v>0</v>
      </c>
      <c r="DN16" s="181">
        <f t="shared" si="50"/>
        <v>0</v>
      </c>
      <c r="DO16" s="181">
        <f t="shared" si="51"/>
        <v>0</v>
      </c>
      <c r="DP16" s="181">
        <f t="shared" si="52"/>
        <v>0</v>
      </c>
      <c r="DQ16" s="181">
        <f t="shared" si="53"/>
        <v>0</v>
      </c>
      <c r="DR16" s="190">
        <f t="shared" si="54"/>
        <v>0</v>
      </c>
      <c r="DS16" s="181">
        <f t="shared" si="55"/>
        <v>0</v>
      </c>
      <c r="DT16" s="181">
        <f t="shared" si="56"/>
        <v>0</v>
      </c>
      <c r="DU16" s="181">
        <f t="shared" si="57"/>
        <v>0</v>
      </c>
      <c r="DV16" s="181">
        <f t="shared" si="58"/>
        <v>0</v>
      </c>
      <c r="DW16" s="181">
        <f t="shared" si="59"/>
        <v>0</v>
      </c>
      <c r="DX16" s="181">
        <f t="shared" si="60"/>
        <v>0</v>
      </c>
      <c r="DY16" s="181">
        <f t="shared" si="61"/>
        <v>0</v>
      </c>
      <c r="DZ16" s="181">
        <f t="shared" si="62"/>
        <v>0</v>
      </c>
      <c r="EA16" s="181">
        <f t="shared" si="63"/>
        <v>0</v>
      </c>
      <c r="EB16" s="181">
        <f t="shared" si="64"/>
        <v>0</v>
      </c>
      <c r="EC16" s="181">
        <f t="shared" si="65"/>
        <v>0</v>
      </c>
      <c r="ED16" s="181">
        <f t="shared" si="66"/>
        <v>0</v>
      </c>
      <c r="EE16" s="190">
        <f t="shared" si="67"/>
        <v>0</v>
      </c>
      <c r="EF16" s="181">
        <f t="shared" si="68"/>
        <v>0</v>
      </c>
      <c r="EG16" s="181">
        <f t="shared" si="69"/>
        <v>0</v>
      </c>
      <c r="EH16" s="181">
        <f t="shared" si="70"/>
        <v>0</v>
      </c>
      <c r="EI16" s="181">
        <f t="shared" si="71"/>
        <v>0</v>
      </c>
      <c r="EJ16" s="181">
        <f t="shared" si="72"/>
        <v>0</v>
      </c>
      <c r="EK16" s="181">
        <f t="shared" si="73"/>
        <v>0</v>
      </c>
      <c r="EL16" s="181">
        <f t="shared" si="74"/>
        <v>0</v>
      </c>
      <c r="EM16" s="181">
        <f t="shared" si="75"/>
        <v>0</v>
      </c>
      <c r="EN16" s="181">
        <f t="shared" si="76"/>
        <v>0</v>
      </c>
      <c r="EO16" s="181">
        <f t="shared" si="77"/>
        <v>0</v>
      </c>
      <c r="EP16" s="181">
        <f t="shared" si="78"/>
        <v>0</v>
      </c>
      <c r="EQ16" s="181">
        <f t="shared" si="79"/>
        <v>0</v>
      </c>
      <c r="ER16" s="190">
        <f t="shared" si="80"/>
        <v>0</v>
      </c>
      <c r="ES16" s="181">
        <f t="shared" si="81"/>
        <v>0</v>
      </c>
      <c r="ET16" s="181">
        <f t="shared" si="82"/>
        <v>0</v>
      </c>
      <c r="EU16" s="181">
        <f t="shared" si="83"/>
        <v>0</v>
      </c>
      <c r="EV16" s="181">
        <f t="shared" si="84"/>
        <v>0</v>
      </c>
      <c r="EW16" s="181">
        <f t="shared" si="85"/>
        <v>0</v>
      </c>
      <c r="EX16" s="181">
        <f t="shared" si="86"/>
        <v>0</v>
      </c>
      <c r="EY16" s="181">
        <f t="shared" si="87"/>
        <v>0</v>
      </c>
      <c r="EZ16" s="181">
        <f t="shared" si="88"/>
        <v>0</v>
      </c>
      <c r="FA16" s="181">
        <f t="shared" si="89"/>
        <v>0</v>
      </c>
      <c r="FB16" s="181">
        <f t="shared" si="90"/>
        <v>0</v>
      </c>
      <c r="FC16" s="181">
        <f t="shared" si="91"/>
        <v>0</v>
      </c>
      <c r="FD16" s="181">
        <f t="shared" si="92"/>
        <v>0</v>
      </c>
      <c r="FE16" s="190">
        <f t="shared" si="93"/>
        <v>0</v>
      </c>
    </row>
    <row r="17" spans="2:161" s="119" customFormat="1" ht="15" customHeight="1" x14ac:dyDescent="0.2">
      <c r="C17" s="275" t="str">
        <f>'Données de base'!$A$38</f>
        <v>(-)</v>
      </c>
      <c r="D17" s="181">
        <f>'Données de base'!C64</f>
        <v>0</v>
      </c>
      <c r="E17" s="181">
        <f>'Données de base'!D64</f>
        <v>0</v>
      </c>
      <c r="F17" s="181">
        <f>'Données de base'!E64</f>
        <v>0</v>
      </c>
      <c r="G17" s="181">
        <f>'Données de base'!F64</f>
        <v>0</v>
      </c>
      <c r="H17" s="181">
        <f>'Données de base'!G64</f>
        <v>0</v>
      </c>
      <c r="I17" s="181">
        <f>'Données de base'!H64</f>
        <v>0</v>
      </c>
      <c r="J17" s="181">
        <f>'Données de base'!I64</f>
        <v>0</v>
      </c>
      <c r="K17" s="181">
        <f>'Données de base'!J64</f>
        <v>0</v>
      </c>
      <c r="L17" s="181">
        <f>'Données de base'!K64</f>
        <v>0</v>
      </c>
      <c r="M17" s="181">
        <f>'Données de base'!L64</f>
        <v>0</v>
      </c>
      <c r="N17" s="181">
        <f>'Données de base'!M64</f>
        <v>0</v>
      </c>
      <c r="O17" s="181">
        <f>'Données de base'!N64</f>
        <v>0</v>
      </c>
      <c r="P17" s="190">
        <f>SUM(D17:O17)</f>
        <v>0</v>
      </c>
      <c r="Q17" s="181">
        <f>'Données de base'!P64</f>
        <v>0</v>
      </c>
      <c r="R17" s="181">
        <f>'Données de base'!Q64</f>
        <v>0</v>
      </c>
      <c r="S17" s="181">
        <f>'Données de base'!R64</f>
        <v>0</v>
      </c>
      <c r="T17" s="181">
        <f>'Données de base'!S64</f>
        <v>0</v>
      </c>
      <c r="U17" s="181">
        <f>'Données de base'!T64</f>
        <v>0</v>
      </c>
      <c r="V17" s="181">
        <f>'Données de base'!U64</f>
        <v>0</v>
      </c>
      <c r="W17" s="181">
        <f>'Données de base'!V64</f>
        <v>0</v>
      </c>
      <c r="X17" s="181">
        <f>'Données de base'!W64</f>
        <v>0</v>
      </c>
      <c r="Y17" s="181">
        <f>'Données de base'!X64</f>
        <v>0</v>
      </c>
      <c r="Z17" s="181">
        <f>'Données de base'!Y64</f>
        <v>0</v>
      </c>
      <c r="AA17" s="181">
        <f>'Données de base'!Z64</f>
        <v>0</v>
      </c>
      <c r="AB17" s="181">
        <f>'Données de base'!AA64</f>
        <v>0</v>
      </c>
      <c r="AC17" s="190">
        <f>SUM(Q17:AB17)</f>
        <v>0</v>
      </c>
      <c r="AD17" s="181">
        <f>'Données de base'!AC64</f>
        <v>0</v>
      </c>
      <c r="AE17" s="181">
        <f>'Données de base'!AD64</f>
        <v>0</v>
      </c>
      <c r="AF17" s="181">
        <f>'Données de base'!AE64</f>
        <v>0</v>
      </c>
      <c r="AG17" s="181">
        <f>'Données de base'!AF64</f>
        <v>0</v>
      </c>
      <c r="AH17" s="181">
        <f>'Données de base'!AG64</f>
        <v>0</v>
      </c>
      <c r="AI17" s="181">
        <f>'Données de base'!AH64</f>
        <v>0</v>
      </c>
      <c r="AJ17" s="181">
        <f>'Données de base'!AI64</f>
        <v>0</v>
      </c>
      <c r="AK17" s="181">
        <f>'Données de base'!AJ64</f>
        <v>0</v>
      </c>
      <c r="AL17" s="181">
        <f>'Données de base'!AK64</f>
        <v>0</v>
      </c>
      <c r="AM17" s="181">
        <f>'Données de base'!AL64</f>
        <v>0</v>
      </c>
      <c r="AN17" s="181">
        <f>'Données de base'!AM64</f>
        <v>0</v>
      </c>
      <c r="AO17" s="181">
        <f>'Données de base'!AN64</f>
        <v>0</v>
      </c>
      <c r="AP17" s="190">
        <f>SUM(AD17:AO17)</f>
        <v>0</v>
      </c>
      <c r="AQ17" s="181">
        <f>'Données de base'!AP64</f>
        <v>0</v>
      </c>
      <c r="AR17" s="181">
        <f>'Données de base'!AQ64</f>
        <v>0</v>
      </c>
      <c r="AS17" s="181">
        <f>'Données de base'!AR64</f>
        <v>0</v>
      </c>
      <c r="AT17" s="181">
        <f>'Données de base'!AS64</f>
        <v>0</v>
      </c>
      <c r="AU17" s="181">
        <f>'Données de base'!AT64</f>
        <v>0</v>
      </c>
      <c r="AV17" s="181">
        <f>'Données de base'!AU64</f>
        <v>0</v>
      </c>
      <c r="AW17" s="181">
        <f>'Données de base'!AV64</f>
        <v>0</v>
      </c>
      <c r="AX17" s="181">
        <f>'Données de base'!AW64</f>
        <v>0</v>
      </c>
      <c r="AY17" s="181">
        <f>'Données de base'!AX64</f>
        <v>0</v>
      </c>
      <c r="AZ17" s="181">
        <f>'Données de base'!AY64</f>
        <v>0</v>
      </c>
      <c r="BA17" s="181">
        <f>'Données de base'!AZ64</f>
        <v>0</v>
      </c>
      <c r="BB17" s="181">
        <f>'Données de base'!BA64</f>
        <v>0</v>
      </c>
      <c r="BC17" s="190">
        <f>SUM(AQ17:BB17)</f>
        <v>0</v>
      </c>
      <c r="BD17" s="181">
        <f>'Données de base'!BC64</f>
        <v>0</v>
      </c>
      <c r="BE17" s="181">
        <f>'Données de base'!BD64</f>
        <v>0</v>
      </c>
      <c r="BF17" s="181">
        <f>'Données de base'!BE64</f>
        <v>0</v>
      </c>
      <c r="BG17" s="181">
        <f>'Données de base'!BF64</f>
        <v>0</v>
      </c>
      <c r="BH17" s="181">
        <f>'Données de base'!BG64</f>
        <v>0</v>
      </c>
      <c r="BI17" s="181">
        <f>'Données de base'!BH64</f>
        <v>0</v>
      </c>
      <c r="BJ17" s="181">
        <f>'Données de base'!BI64</f>
        <v>0</v>
      </c>
      <c r="BK17" s="181">
        <f>'Données de base'!BJ64</f>
        <v>0</v>
      </c>
      <c r="BL17" s="181">
        <f>'Données de base'!BK64</f>
        <v>0</v>
      </c>
      <c r="BM17" s="181">
        <f>'Données de base'!BL64</f>
        <v>0</v>
      </c>
      <c r="BN17" s="181">
        <f>'Données de base'!BM64</f>
        <v>0</v>
      </c>
      <c r="BO17" s="181">
        <f>'Données de base'!BN64</f>
        <v>0</v>
      </c>
      <c r="BP17" s="190">
        <f>SUM(BD17:BO17)</f>
        <v>0</v>
      </c>
      <c r="BQ17" s="181">
        <f>'Données de base'!BP64</f>
        <v>0</v>
      </c>
      <c r="BR17" s="181">
        <f>'Données de base'!BQ64</f>
        <v>0</v>
      </c>
      <c r="BS17" s="181">
        <f>'Données de base'!BR64</f>
        <v>0</v>
      </c>
      <c r="BT17" s="181">
        <f>'Données de base'!BS64</f>
        <v>0</v>
      </c>
      <c r="BU17" s="181">
        <f>'Données de base'!BT64</f>
        <v>0</v>
      </c>
      <c r="BV17" s="181">
        <f>'Données de base'!BU64</f>
        <v>0</v>
      </c>
      <c r="BW17" s="181">
        <f>'Données de base'!BV64</f>
        <v>0</v>
      </c>
      <c r="BX17" s="181">
        <f>'Données de base'!BW64</f>
        <v>0</v>
      </c>
      <c r="BY17" s="181">
        <f>'Données de base'!BX64</f>
        <v>0</v>
      </c>
      <c r="BZ17" s="181">
        <f>'Données de base'!BY64</f>
        <v>0</v>
      </c>
      <c r="CA17" s="181">
        <f>'Données de base'!BZ64</f>
        <v>0</v>
      </c>
      <c r="CB17" s="181">
        <f>'Données de base'!CA64</f>
        <v>0</v>
      </c>
      <c r="CC17" s="190">
        <f>SUM(BQ17:CB17)</f>
        <v>0</v>
      </c>
      <c r="CE17" s="181" t="str">
        <f t="shared" si="15"/>
        <v/>
      </c>
      <c r="CF17" s="181" t="str">
        <f t="shared" si="16"/>
        <v/>
      </c>
      <c r="CG17" s="181" t="str">
        <f t="shared" si="17"/>
        <v/>
      </c>
      <c r="CH17" s="181" t="str">
        <f t="shared" si="18"/>
        <v/>
      </c>
      <c r="CI17" s="181" t="str">
        <f t="shared" si="19"/>
        <v/>
      </c>
      <c r="CJ17" s="181" t="str">
        <f t="shared" si="20"/>
        <v/>
      </c>
      <c r="CK17" s="181" t="str">
        <f t="shared" si="21"/>
        <v/>
      </c>
      <c r="CL17" s="181" t="str">
        <f t="shared" si="22"/>
        <v/>
      </c>
      <c r="CM17" s="181" t="str">
        <f t="shared" si="23"/>
        <v/>
      </c>
      <c r="CN17" s="181" t="str">
        <f t="shared" si="24"/>
        <v/>
      </c>
      <c r="CO17" s="181" t="str">
        <f t="shared" si="25"/>
        <v/>
      </c>
      <c r="CP17" s="181" t="str">
        <f t="shared" si="26"/>
        <v/>
      </c>
      <c r="CQ17" s="181">
        <f t="shared" si="27"/>
        <v>0</v>
      </c>
      <c r="CR17" s="181">
        <f t="shared" si="28"/>
        <v>0</v>
      </c>
      <c r="CS17" s="181">
        <f t="shared" si="29"/>
        <v>0</v>
      </c>
      <c r="CT17" s="181">
        <f t="shared" si="30"/>
        <v>0</v>
      </c>
      <c r="CU17" s="181">
        <f t="shared" si="31"/>
        <v>0</v>
      </c>
      <c r="CV17" s="181">
        <f t="shared" si="32"/>
        <v>0</v>
      </c>
      <c r="CW17" s="181">
        <f t="shared" si="33"/>
        <v>0</v>
      </c>
      <c r="CX17" s="181">
        <f t="shared" si="34"/>
        <v>0</v>
      </c>
      <c r="CY17" s="181">
        <f t="shared" si="35"/>
        <v>0</v>
      </c>
      <c r="CZ17" s="181">
        <f t="shared" si="36"/>
        <v>0</v>
      </c>
      <c r="DA17" s="181">
        <f t="shared" si="37"/>
        <v>0</v>
      </c>
      <c r="DB17" s="181">
        <f t="shared" si="38"/>
        <v>0</v>
      </c>
      <c r="DC17" s="190">
        <f t="shared" si="39"/>
        <v>0</v>
      </c>
      <c r="DD17" s="190">
        <f t="shared" si="40"/>
        <v>0</v>
      </c>
      <c r="DE17" s="190">
        <f t="shared" si="41"/>
        <v>0</v>
      </c>
      <c r="DF17" s="181">
        <f t="shared" si="42"/>
        <v>0</v>
      </c>
      <c r="DG17" s="181">
        <f t="shared" si="43"/>
        <v>0</v>
      </c>
      <c r="DH17" s="181">
        <f t="shared" si="44"/>
        <v>0</v>
      </c>
      <c r="DI17" s="181">
        <f t="shared" si="45"/>
        <v>0</v>
      </c>
      <c r="DJ17" s="181">
        <f t="shared" si="46"/>
        <v>0</v>
      </c>
      <c r="DK17" s="181">
        <f t="shared" si="47"/>
        <v>0</v>
      </c>
      <c r="DL17" s="181">
        <f t="shared" si="48"/>
        <v>0</v>
      </c>
      <c r="DM17" s="181">
        <f t="shared" si="49"/>
        <v>0</v>
      </c>
      <c r="DN17" s="181">
        <f t="shared" si="50"/>
        <v>0</v>
      </c>
      <c r="DO17" s="181">
        <f t="shared" si="51"/>
        <v>0</v>
      </c>
      <c r="DP17" s="181">
        <f t="shared" si="52"/>
        <v>0</v>
      </c>
      <c r="DQ17" s="181">
        <f t="shared" si="53"/>
        <v>0</v>
      </c>
      <c r="DR17" s="190">
        <f t="shared" si="54"/>
        <v>0</v>
      </c>
      <c r="DS17" s="181">
        <f t="shared" si="55"/>
        <v>0</v>
      </c>
      <c r="DT17" s="181">
        <f t="shared" si="56"/>
        <v>0</v>
      </c>
      <c r="DU17" s="181">
        <f t="shared" si="57"/>
        <v>0</v>
      </c>
      <c r="DV17" s="181">
        <f t="shared" si="58"/>
        <v>0</v>
      </c>
      <c r="DW17" s="181">
        <f t="shared" si="59"/>
        <v>0</v>
      </c>
      <c r="DX17" s="181">
        <f t="shared" si="60"/>
        <v>0</v>
      </c>
      <c r="DY17" s="181">
        <f t="shared" si="61"/>
        <v>0</v>
      </c>
      <c r="DZ17" s="181">
        <f t="shared" si="62"/>
        <v>0</v>
      </c>
      <c r="EA17" s="181">
        <f t="shared" si="63"/>
        <v>0</v>
      </c>
      <c r="EB17" s="181">
        <f t="shared" si="64"/>
        <v>0</v>
      </c>
      <c r="EC17" s="181">
        <f t="shared" si="65"/>
        <v>0</v>
      </c>
      <c r="ED17" s="181">
        <f t="shared" si="66"/>
        <v>0</v>
      </c>
      <c r="EE17" s="190">
        <f t="shared" si="67"/>
        <v>0</v>
      </c>
      <c r="EF17" s="181">
        <f t="shared" si="68"/>
        <v>0</v>
      </c>
      <c r="EG17" s="181">
        <f t="shared" si="69"/>
        <v>0</v>
      </c>
      <c r="EH17" s="181">
        <f t="shared" si="70"/>
        <v>0</v>
      </c>
      <c r="EI17" s="181">
        <f t="shared" si="71"/>
        <v>0</v>
      </c>
      <c r="EJ17" s="181">
        <f t="shared" si="72"/>
        <v>0</v>
      </c>
      <c r="EK17" s="181">
        <f t="shared" si="73"/>
        <v>0</v>
      </c>
      <c r="EL17" s="181">
        <f t="shared" si="74"/>
        <v>0</v>
      </c>
      <c r="EM17" s="181">
        <f t="shared" si="75"/>
        <v>0</v>
      </c>
      <c r="EN17" s="181">
        <f t="shared" si="76"/>
        <v>0</v>
      </c>
      <c r="EO17" s="181">
        <f t="shared" si="77"/>
        <v>0</v>
      </c>
      <c r="EP17" s="181">
        <f t="shared" si="78"/>
        <v>0</v>
      </c>
      <c r="EQ17" s="181">
        <f t="shared" si="79"/>
        <v>0</v>
      </c>
      <c r="ER17" s="190">
        <f t="shared" si="80"/>
        <v>0</v>
      </c>
      <c r="ES17" s="181">
        <f t="shared" si="81"/>
        <v>0</v>
      </c>
      <c r="ET17" s="181">
        <f t="shared" si="82"/>
        <v>0</v>
      </c>
      <c r="EU17" s="181">
        <f t="shared" si="83"/>
        <v>0</v>
      </c>
      <c r="EV17" s="181">
        <f t="shared" si="84"/>
        <v>0</v>
      </c>
      <c r="EW17" s="181">
        <f t="shared" si="85"/>
        <v>0</v>
      </c>
      <c r="EX17" s="181">
        <f t="shared" si="86"/>
        <v>0</v>
      </c>
      <c r="EY17" s="181">
        <f t="shared" si="87"/>
        <v>0</v>
      </c>
      <c r="EZ17" s="181">
        <f t="shared" si="88"/>
        <v>0</v>
      </c>
      <c r="FA17" s="181">
        <f t="shared" si="89"/>
        <v>0</v>
      </c>
      <c r="FB17" s="181">
        <f t="shared" si="90"/>
        <v>0</v>
      </c>
      <c r="FC17" s="181">
        <f t="shared" si="91"/>
        <v>0</v>
      </c>
      <c r="FD17" s="181">
        <f t="shared" si="92"/>
        <v>0</v>
      </c>
      <c r="FE17" s="190">
        <f t="shared" si="93"/>
        <v>0</v>
      </c>
    </row>
    <row r="18" spans="2:161" s="119" customFormat="1" ht="15" customHeight="1" x14ac:dyDescent="0.2">
      <c r="C18" s="275" t="str">
        <f>'Données de base'!$A$39</f>
        <v>(-)</v>
      </c>
      <c r="D18" s="181">
        <f>'Données de base'!C65</f>
        <v>0</v>
      </c>
      <c r="E18" s="181">
        <f>'Données de base'!D65</f>
        <v>0</v>
      </c>
      <c r="F18" s="181">
        <f>'Données de base'!E65</f>
        <v>0</v>
      </c>
      <c r="G18" s="181">
        <f>'Données de base'!F65</f>
        <v>0</v>
      </c>
      <c r="H18" s="181">
        <f>'Données de base'!G65</f>
        <v>0</v>
      </c>
      <c r="I18" s="181">
        <f>'Données de base'!H65</f>
        <v>0</v>
      </c>
      <c r="J18" s="181">
        <f>'Données de base'!I65</f>
        <v>0</v>
      </c>
      <c r="K18" s="181">
        <f>'Données de base'!J65</f>
        <v>0</v>
      </c>
      <c r="L18" s="181">
        <f>'Données de base'!K65</f>
        <v>0</v>
      </c>
      <c r="M18" s="181">
        <f>'Données de base'!L65</f>
        <v>0</v>
      </c>
      <c r="N18" s="181">
        <f>'Données de base'!M65</f>
        <v>0</v>
      </c>
      <c r="O18" s="181">
        <f>'Données de base'!N65</f>
        <v>0</v>
      </c>
      <c r="P18" s="190">
        <f>SUM(D18:O18)</f>
        <v>0</v>
      </c>
      <c r="Q18" s="181">
        <f>'Données de base'!P65</f>
        <v>0</v>
      </c>
      <c r="R18" s="181">
        <f>'Données de base'!Q65</f>
        <v>0</v>
      </c>
      <c r="S18" s="181">
        <f>'Données de base'!R65</f>
        <v>0</v>
      </c>
      <c r="T18" s="181">
        <f>'Données de base'!S65</f>
        <v>0</v>
      </c>
      <c r="U18" s="181">
        <f>'Données de base'!T65</f>
        <v>0</v>
      </c>
      <c r="V18" s="181">
        <f>'Données de base'!U65</f>
        <v>0</v>
      </c>
      <c r="W18" s="181">
        <f>'Données de base'!V65</f>
        <v>0</v>
      </c>
      <c r="X18" s="181">
        <f>'Données de base'!W65</f>
        <v>0</v>
      </c>
      <c r="Y18" s="181">
        <f>'Données de base'!X65</f>
        <v>0</v>
      </c>
      <c r="Z18" s="181">
        <f>'Données de base'!Y65</f>
        <v>0</v>
      </c>
      <c r="AA18" s="181">
        <f>'Données de base'!Z65</f>
        <v>0</v>
      </c>
      <c r="AB18" s="181">
        <f>'Données de base'!AA65</f>
        <v>0</v>
      </c>
      <c r="AC18" s="190">
        <f>SUM(Q18:AB18)</f>
        <v>0</v>
      </c>
      <c r="AD18" s="181">
        <f>'Données de base'!AC65</f>
        <v>0</v>
      </c>
      <c r="AE18" s="181">
        <f>'Données de base'!AD65</f>
        <v>0</v>
      </c>
      <c r="AF18" s="181">
        <f>'Données de base'!AE65</f>
        <v>0</v>
      </c>
      <c r="AG18" s="181">
        <f>'Données de base'!AF65</f>
        <v>0</v>
      </c>
      <c r="AH18" s="181">
        <f>'Données de base'!AG65</f>
        <v>0</v>
      </c>
      <c r="AI18" s="181">
        <f>'Données de base'!AH65</f>
        <v>0</v>
      </c>
      <c r="AJ18" s="181">
        <f>'Données de base'!AI65</f>
        <v>0</v>
      </c>
      <c r="AK18" s="181">
        <f>'Données de base'!AJ65</f>
        <v>0</v>
      </c>
      <c r="AL18" s="181">
        <f>'Données de base'!AK65</f>
        <v>0</v>
      </c>
      <c r="AM18" s="181">
        <f>'Données de base'!AL65</f>
        <v>0</v>
      </c>
      <c r="AN18" s="181">
        <f>'Données de base'!AM65</f>
        <v>0</v>
      </c>
      <c r="AO18" s="181">
        <f>'Données de base'!AN65</f>
        <v>0</v>
      </c>
      <c r="AP18" s="190">
        <f>SUM(AD18:AO18)</f>
        <v>0</v>
      </c>
      <c r="AQ18" s="181">
        <f>'Données de base'!AP65</f>
        <v>0</v>
      </c>
      <c r="AR18" s="181">
        <f>'Données de base'!AQ65</f>
        <v>0</v>
      </c>
      <c r="AS18" s="181">
        <f>'Données de base'!AR65</f>
        <v>0</v>
      </c>
      <c r="AT18" s="181">
        <f>'Données de base'!AS65</f>
        <v>0</v>
      </c>
      <c r="AU18" s="181">
        <f>'Données de base'!AT65</f>
        <v>0</v>
      </c>
      <c r="AV18" s="181">
        <f>'Données de base'!AU65</f>
        <v>0</v>
      </c>
      <c r="AW18" s="181">
        <f>'Données de base'!AV65</f>
        <v>0</v>
      </c>
      <c r="AX18" s="181">
        <f>'Données de base'!AW65</f>
        <v>0</v>
      </c>
      <c r="AY18" s="181">
        <f>'Données de base'!AX65</f>
        <v>0</v>
      </c>
      <c r="AZ18" s="181">
        <f>'Données de base'!AY65</f>
        <v>0</v>
      </c>
      <c r="BA18" s="181">
        <f>'Données de base'!AZ65</f>
        <v>0</v>
      </c>
      <c r="BB18" s="181">
        <f>'Données de base'!BA65</f>
        <v>0</v>
      </c>
      <c r="BC18" s="190">
        <f>SUM(AQ18:BB18)</f>
        <v>0</v>
      </c>
      <c r="BD18" s="181">
        <f>'Données de base'!BC65</f>
        <v>0</v>
      </c>
      <c r="BE18" s="181">
        <f>'Données de base'!BD65</f>
        <v>0</v>
      </c>
      <c r="BF18" s="181">
        <f>'Données de base'!BE65</f>
        <v>0</v>
      </c>
      <c r="BG18" s="181">
        <f>'Données de base'!BF65</f>
        <v>0</v>
      </c>
      <c r="BH18" s="181">
        <f>'Données de base'!BG65</f>
        <v>0</v>
      </c>
      <c r="BI18" s="181">
        <f>'Données de base'!BH65</f>
        <v>0</v>
      </c>
      <c r="BJ18" s="181">
        <f>'Données de base'!BI65</f>
        <v>0</v>
      </c>
      <c r="BK18" s="181">
        <f>'Données de base'!BJ65</f>
        <v>0</v>
      </c>
      <c r="BL18" s="181">
        <f>'Données de base'!BK65</f>
        <v>0</v>
      </c>
      <c r="BM18" s="181">
        <f>'Données de base'!BL65</f>
        <v>0</v>
      </c>
      <c r="BN18" s="181">
        <f>'Données de base'!BM65</f>
        <v>0</v>
      </c>
      <c r="BO18" s="181">
        <f>'Données de base'!BN65</f>
        <v>0</v>
      </c>
      <c r="BP18" s="190">
        <f>SUM(BD18:BO18)</f>
        <v>0</v>
      </c>
      <c r="BQ18" s="181">
        <f>'Données de base'!BP65</f>
        <v>0</v>
      </c>
      <c r="BR18" s="181">
        <f>'Données de base'!BQ65</f>
        <v>0</v>
      </c>
      <c r="BS18" s="181">
        <f>'Données de base'!BR65</f>
        <v>0</v>
      </c>
      <c r="BT18" s="181">
        <f>'Données de base'!BS65</f>
        <v>0</v>
      </c>
      <c r="BU18" s="181">
        <f>'Données de base'!BT65</f>
        <v>0</v>
      </c>
      <c r="BV18" s="181">
        <f>'Données de base'!BU65</f>
        <v>0</v>
      </c>
      <c r="BW18" s="181">
        <f>'Données de base'!BV65</f>
        <v>0</v>
      </c>
      <c r="BX18" s="181">
        <f>'Données de base'!BW65</f>
        <v>0</v>
      </c>
      <c r="BY18" s="181">
        <f>'Données de base'!BX65</f>
        <v>0</v>
      </c>
      <c r="BZ18" s="181">
        <f>'Données de base'!BY65</f>
        <v>0</v>
      </c>
      <c r="CA18" s="181">
        <f>'Données de base'!BZ65</f>
        <v>0</v>
      </c>
      <c r="CB18" s="181">
        <f>'Données de base'!CA65</f>
        <v>0</v>
      </c>
      <c r="CC18" s="190">
        <f>SUM(BQ18:CB18)</f>
        <v>0</v>
      </c>
      <c r="CE18" s="181" t="str">
        <f t="shared" si="15"/>
        <v/>
      </c>
      <c r="CF18" s="181" t="str">
        <f t="shared" si="16"/>
        <v/>
      </c>
      <c r="CG18" s="181" t="str">
        <f t="shared" si="17"/>
        <v/>
      </c>
      <c r="CH18" s="181" t="str">
        <f t="shared" si="18"/>
        <v/>
      </c>
      <c r="CI18" s="181" t="str">
        <f t="shared" si="19"/>
        <v/>
      </c>
      <c r="CJ18" s="181" t="str">
        <f t="shared" si="20"/>
        <v/>
      </c>
      <c r="CK18" s="181" t="str">
        <f t="shared" si="21"/>
        <v/>
      </c>
      <c r="CL18" s="181" t="str">
        <f t="shared" si="22"/>
        <v/>
      </c>
      <c r="CM18" s="181" t="str">
        <f t="shared" si="23"/>
        <v/>
      </c>
      <c r="CN18" s="181" t="str">
        <f t="shared" si="24"/>
        <v/>
      </c>
      <c r="CO18" s="181" t="str">
        <f t="shared" si="25"/>
        <v/>
      </c>
      <c r="CP18" s="181" t="str">
        <f t="shared" si="26"/>
        <v/>
      </c>
      <c r="CQ18" s="181">
        <f t="shared" si="27"/>
        <v>0</v>
      </c>
      <c r="CR18" s="181">
        <f t="shared" si="28"/>
        <v>0</v>
      </c>
      <c r="CS18" s="181">
        <f t="shared" si="29"/>
        <v>0</v>
      </c>
      <c r="CT18" s="181">
        <f t="shared" si="30"/>
        <v>0</v>
      </c>
      <c r="CU18" s="181">
        <f t="shared" si="31"/>
        <v>0</v>
      </c>
      <c r="CV18" s="181">
        <f t="shared" si="32"/>
        <v>0</v>
      </c>
      <c r="CW18" s="181">
        <f t="shared" si="33"/>
        <v>0</v>
      </c>
      <c r="CX18" s="181">
        <f t="shared" si="34"/>
        <v>0</v>
      </c>
      <c r="CY18" s="181">
        <f t="shared" si="35"/>
        <v>0</v>
      </c>
      <c r="CZ18" s="181">
        <f t="shared" si="36"/>
        <v>0</v>
      </c>
      <c r="DA18" s="181">
        <f t="shared" si="37"/>
        <v>0</v>
      </c>
      <c r="DB18" s="181">
        <f t="shared" si="38"/>
        <v>0</v>
      </c>
      <c r="DC18" s="190">
        <f t="shared" si="39"/>
        <v>0</v>
      </c>
      <c r="DD18" s="190">
        <f t="shared" si="40"/>
        <v>0</v>
      </c>
      <c r="DE18" s="190">
        <f t="shared" si="41"/>
        <v>0</v>
      </c>
      <c r="DF18" s="181">
        <f t="shared" si="42"/>
        <v>0</v>
      </c>
      <c r="DG18" s="181">
        <f t="shared" si="43"/>
        <v>0</v>
      </c>
      <c r="DH18" s="181">
        <f t="shared" si="44"/>
        <v>0</v>
      </c>
      <c r="DI18" s="181">
        <f t="shared" si="45"/>
        <v>0</v>
      </c>
      <c r="DJ18" s="181">
        <f t="shared" si="46"/>
        <v>0</v>
      </c>
      <c r="DK18" s="181">
        <f t="shared" si="47"/>
        <v>0</v>
      </c>
      <c r="DL18" s="181">
        <f t="shared" si="48"/>
        <v>0</v>
      </c>
      <c r="DM18" s="181">
        <f t="shared" si="49"/>
        <v>0</v>
      </c>
      <c r="DN18" s="181">
        <f t="shared" si="50"/>
        <v>0</v>
      </c>
      <c r="DO18" s="181">
        <f t="shared" si="51"/>
        <v>0</v>
      </c>
      <c r="DP18" s="181">
        <f t="shared" si="52"/>
        <v>0</v>
      </c>
      <c r="DQ18" s="181">
        <f t="shared" si="53"/>
        <v>0</v>
      </c>
      <c r="DR18" s="190">
        <f t="shared" si="54"/>
        <v>0</v>
      </c>
      <c r="DS18" s="181">
        <f t="shared" si="55"/>
        <v>0</v>
      </c>
      <c r="DT18" s="181">
        <f t="shared" si="56"/>
        <v>0</v>
      </c>
      <c r="DU18" s="181">
        <f t="shared" si="57"/>
        <v>0</v>
      </c>
      <c r="DV18" s="181">
        <f t="shared" si="58"/>
        <v>0</v>
      </c>
      <c r="DW18" s="181">
        <f t="shared" si="59"/>
        <v>0</v>
      </c>
      <c r="DX18" s="181">
        <f t="shared" si="60"/>
        <v>0</v>
      </c>
      <c r="DY18" s="181">
        <f t="shared" si="61"/>
        <v>0</v>
      </c>
      <c r="DZ18" s="181">
        <f t="shared" si="62"/>
        <v>0</v>
      </c>
      <c r="EA18" s="181">
        <f t="shared" si="63"/>
        <v>0</v>
      </c>
      <c r="EB18" s="181">
        <f t="shared" si="64"/>
        <v>0</v>
      </c>
      <c r="EC18" s="181">
        <f t="shared" si="65"/>
        <v>0</v>
      </c>
      <c r="ED18" s="181">
        <f t="shared" si="66"/>
        <v>0</v>
      </c>
      <c r="EE18" s="190">
        <f t="shared" si="67"/>
        <v>0</v>
      </c>
      <c r="EF18" s="181">
        <f t="shared" si="68"/>
        <v>0</v>
      </c>
      <c r="EG18" s="181">
        <f t="shared" si="69"/>
        <v>0</v>
      </c>
      <c r="EH18" s="181">
        <f t="shared" si="70"/>
        <v>0</v>
      </c>
      <c r="EI18" s="181">
        <f t="shared" si="71"/>
        <v>0</v>
      </c>
      <c r="EJ18" s="181">
        <f t="shared" si="72"/>
        <v>0</v>
      </c>
      <c r="EK18" s="181">
        <f t="shared" si="73"/>
        <v>0</v>
      </c>
      <c r="EL18" s="181">
        <f t="shared" si="74"/>
        <v>0</v>
      </c>
      <c r="EM18" s="181">
        <f t="shared" si="75"/>
        <v>0</v>
      </c>
      <c r="EN18" s="181">
        <f t="shared" si="76"/>
        <v>0</v>
      </c>
      <c r="EO18" s="181">
        <f t="shared" si="77"/>
        <v>0</v>
      </c>
      <c r="EP18" s="181">
        <f t="shared" si="78"/>
        <v>0</v>
      </c>
      <c r="EQ18" s="181">
        <f t="shared" si="79"/>
        <v>0</v>
      </c>
      <c r="ER18" s="190">
        <f t="shared" si="80"/>
        <v>0</v>
      </c>
      <c r="ES18" s="181">
        <f t="shared" si="81"/>
        <v>0</v>
      </c>
      <c r="ET18" s="181">
        <f t="shared" si="82"/>
        <v>0</v>
      </c>
      <c r="EU18" s="181">
        <f t="shared" si="83"/>
        <v>0</v>
      </c>
      <c r="EV18" s="181">
        <f t="shared" si="84"/>
        <v>0</v>
      </c>
      <c r="EW18" s="181">
        <f t="shared" si="85"/>
        <v>0</v>
      </c>
      <c r="EX18" s="181">
        <f t="shared" si="86"/>
        <v>0</v>
      </c>
      <c r="EY18" s="181">
        <f t="shared" si="87"/>
        <v>0</v>
      </c>
      <c r="EZ18" s="181">
        <f t="shared" si="88"/>
        <v>0</v>
      </c>
      <c r="FA18" s="181">
        <f t="shared" si="89"/>
        <v>0</v>
      </c>
      <c r="FB18" s="181">
        <f t="shared" si="90"/>
        <v>0</v>
      </c>
      <c r="FC18" s="181">
        <f t="shared" si="91"/>
        <v>0</v>
      </c>
      <c r="FD18" s="181">
        <f t="shared" si="92"/>
        <v>0</v>
      </c>
      <c r="FE18" s="190">
        <f t="shared" si="93"/>
        <v>0</v>
      </c>
    </row>
    <row r="19" spans="2:161" s="119" customFormat="1" ht="15" customHeight="1" x14ac:dyDescent="0.2">
      <c r="C19" s="275" t="str">
        <f>'Données de base'!$A$40</f>
        <v>(-)</v>
      </c>
      <c r="D19" s="181">
        <f>'Données de base'!C66</f>
        <v>0</v>
      </c>
      <c r="E19" s="181">
        <f>'Données de base'!D66</f>
        <v>0</v>
      </c>
      <c r="F19" s="181">
        <f>'Données de base'!E66</f>
        <v>0</v>
      </c>
      <c r="G19" s="181">
        <f>'Données de base'!F66</f>
        <v>0</v>
      </c>
      <c r="H19" s="181">
        <f>'Données de base'!G66</f>
        <v>0</v>
      </c>
      <c r="I19" s="181">
        <f>'Données de base'!H66</f>
        <v>0</v>
      </c>
      <c r="J19" s="181">
        <f>'Données de base'!I66</f>
        <v>0</v>
      </c>
      <c r="K19" s="181">
        <f>'Données de base'!J66</f>
        <v>0</v>
      </c>
      <c r="L19" s="181">
        <f>'Données de base'!K66</f>
        <v>0</v>
      </c>
      <c r="M19" s="181">
        <f>'Données de base'!L66</f>
        <v>0</v>
      </c>
      <c r="N19" s="181">
        <f>'Données de base'!M66</f>
        <v>0</v>
      </c>
      <c r="O19" s="181">
        <f>'Données de base'!N66</f>
        <v>0</v>
      </c>
      <c r="P19" s="190">
        <f t="shared" si="94"/>
        <v>0</v>
      </c>
      <c r="Q19" s="181">
        <f>'Données de base'!P66</f>
        <v>0</v>
      </c>
      <c r="R19" s="181">
        <f>'Données de base'!Q66</f>
        <v>0</v>
      </c>
      <c r="S19" s="181">
        <f>'Données de base'!R66</f>
        <v>0</v>
      </c>
      <c r="T19" s="181">
        <f>'Données de base'!S66</f>
        <v>0</v>
      </c>
      <c r="U19" s="181">
        <f>'Données de base'!T66</f>
        <v>0</v>
      </c>
      <c r="V19" s="181">
        <f>'Données de base'!U66</f>
        <v>0</v>
      </c>
      <c r="W19" s="181">
        <f>'Données de base'!V66</f>
        <v>0</v>
      </c>
      <c r="X19" s="181">
        <f>'Données de base'!W66</f>
        <v>0</v>
      </c>
      <c r="Y19" s="181">
        <f>'Données de base'!X66</f>
        <v>0</v>
      </c>
      <c r="Z19" s="181">
        <f>'Données de base'!Y66</f>
        <v>0</v>
      </c>
      <c r="AA19" s="181">
        <f>'Données de base'!Z66</f>
        <v>0</v>
      </c>
      <c r="AB19" s="181">
        <f>'Données de base'!AA66</f>
        <v>0</v>
      </c>
      <c r="AC19" s="190">
        <f t="shared" si="95"/>
        <v>0</v>
      </c>
      <c r="AD19" s="181">
        <f>'Données de base'!AC66</f>
        <v>0</v>
      </c>
      <c r="AE19" s="181">
        <f>'Données de base'!AD66</f>
        <v>0</v>
      </c>
      <c r="AF19" s="181">
        <f>'Données de base'!AE66</f>
        <v>0</v>
      </c>
      <c r="AG19" s="181">
        <f>'Données de base'!AF66</f>
        <v>0</v>
      </c>
      <c r="AH19" s="181">
        <f>'Données de base'!AG66</f>
        <v>0</v>
      </c>
      <c r="AI19" s="181">
        <f>'Données de base'!AH66</f>
        <v>0</v>
      </c>
      <c r="AJ19" s="181">
        <f>'Données de base'!AI66</f>
        <v>0</v>
      </c>
      <c r="AK19" s="181">
        <f>'Données de base'!AJ66</f>
        <v>0</v>
      </c>
      <c r="AL19" s="181">
        <f>'Données de base'!AK66</f>
        <v>0</v>
      </c>
      <c r="AM19" s="181">
        <f>'Données de base'!AL66</f>
        <v>0</v>
      </c>
      <c r="AN19" s="181">
        <f>'Données de base'!AM66</f>
        <v>0</v>
      </c>
      <c r="AO19" s="181">
        <f>'Données de base'!AN66</f>
        <v>0</v>
      </c>
      <c r="AP19" s="190">
        <f t="shared" si="11"/>
        <v>0</v>
      </c>
      <c r="AQ19" s="181">
        <f>'Données de base'!AP66</f>
        <v>0</v>
      </c>
      <c r="AR19" s="181">
        <f>'Données de base'!AQ66</f>
        <v>0</v>
      </c>
      <c r="AS19" s="181">
        <f>'Données de base'!AR66</f>
        <v>0</v>
      </c>
      <c r="AT19" s="181">
        <f>'Données de base'!AS66</f>
        <v>0</v>
      </c>
      <c r="AU19" s="181">
        <f>'Données de base'!AT66</f>
        <v>0</v>
      </c>
      <c r="AV19" s="181">
        <f>'Données de base'!AU66</f>
        <v>0</v>
      </c>
      <c r="AW19" s="181">
        <f>'Données de base'!AV66</f>
        <v>0</v>
      </c>
      <c r="AX19" s="181">
        <f>'Données de base'!AW66</f>
        <v>0</v>
      </c>
      <c r="AY19" s="181">
        <f>'Données de base'!AX66</f>
        <v>0</v>
      </c>
      <c r="AZ19" s="181">
        <f>'Données de base'!AY66</f>
        <v>0</v>
      </c>
      <c r="BA19" s="181">
        <f>'Données de base'!AZ66</f>
        <v>0</v>
      </c>
      <c r="BB19" s="181">
        <f>'Données de base'!BA66</f>
        <v>0</v>
      </c>
      <c r="BC19" s="190">
        <f t="shared" si="12"/>
        <v>0</v>
      </c>
      <c r="BD19" s="181">
        <f>'Données de base'!BC66</f>
        <v>0</v>
      </c>
      <c r="BE19" s="181">
        <f>'Données de base'!BD66</f>
        <v>0</v>
      </c>
      <c r="BF19" s="181">
        <f>'Données de base'!BE66</f>
        <v>0</v>
      </c>
      <c r="BG19" s="181">
        <f>'Données de base'!BF66</f>
        <v>0</v>
      </c>
      <c r="BH19" s="181">
        <f>'Données de base'!BG66</f>
        <v>0</v>
      </c>
      <c r="BI19" s="181">
        <f>'Données de base'!BH66</f>
        <v>0</v>
      </c>
      <c r="BJ19" s="181">
        <f>'Données de base'!BI66</f>
        <v>0</v>
      </c>
      <c r="BK19" s="181">
        <f>'Données de base'!BJ66</f>
        <v>0</v>
      </c>
      <c r="BL19" s="181">
        <f>'Données de base'!BK66</f>
        <v>0</v>
      </c>
      <c r="BM19" s="181">
        <f>'Données de base'!BL66</f>
        <v>0</v>
      </c>
      <c r="BN19" s="181">
        <f>'Données de base'!BM66</f>
        <v>0</v>
      </c>
      <c r="BO19" s="181">
        <f>'Données de base'!BN66</f>
        <v>0</v>
      </c>
      <c r="BP19" s="190">
        <f t="shared" si="13"/>
        <v>0</v>
      </c>
      <c r="BQ19" s="181">
        <f>'Données de base'!BP66</f>
        <v>0</v>
      </c>
      <c r="BR19" s="181">
        <f>'Données de base'!BQ66</f>
        <v>0</v>
      </c>
      <c r="BS19" s="181">
        <f>'Données de base'!BR66</f>
        <v>0</v>
      </c>
      <c r="BT19" s="181">
        <f>'Données de base'!BS66</f>
        <v>0</v>
      </c>
      <c r="BU19" s="181">
        <f>'Données de base'!BT66</f>
        <v>0</v>
      </c>
      <c r="BV19" s="181">
        <f>'Données de base'!BU66</f>
        <v>0</v>
      </c>
      <c r="BW19" s="181">
        <f>'Données de base'!BV66</f>
        <v>0</v>
      </c>
      <c r="BX19" s="181">
        <f>'Données de base'!BW66</f>
        <v>0</v>
      </c>
      <c r="BY19" s="181">
        <f>'Données de base'!BX66</f>
        <v>0</v>
      </c>
      <c r="BZ19" s="181">
        <f>'Données de base'!BY66</f>
        <v>0</v>
      </c>
      <c r="CA19" s="181">
        <f>'Données de base'!BZ66</f>
        <v>0</v>
      </c>
      <c r="CB19" s="181">
        <f>'Données de base'!CA66</f>
        <v>0</v>
      </c>
      <c r="CC19" s="190">
        <f t="shared" si="14"/>
        <v>0</v>
      </c>
      <c r="CE19" s="181" t="str">
        <f t="shared" si="15"/>
        <v/>
      </c>
      <c r="CF19" s="181" t="str">
        <f t="shared" si="16"/>
        <v/>
      </c>
      <c r="CG19" s="181" t="str">
        <f t="shared" si="17"/>
        <v/>
      </c>
      <c r="CH19" s="181" t="str">
        <f t="shared" si="18"/>
        <v/>
      </c>
      <c r="CI19" s="181" t="str">
        <f t="shared" si="19"/>
        <v/>
      </c>
      <c r="CJ19" s="181" t="str">
        <f t="shared" si="20"/>
        <v/>
      </c>
      <c r="CK19" s="181" t="str">
        <f t="shared" si="21"/>
        <v/>
      </c>
      <c r="CL19" s="181" t="str">
        <f t="shared" si="22"/>
        <v/>
      </c>
      <c r="CM19" s="181" t="str">
        <f t="shared" si="23"/>
        <v/>
      </c>
      <c r="CN19" s="181" t="str">
        <f t="shared" si="24"/>
        <v/>
      </c>
      <c r="CO19" s="181" t="str">
        <f t="shared" si="25"/>
        <v/>
      </c>
      <c r="CP19" s="181" t="str">
        <f t="shared" si="26"/>
        <v/>
      </c>
      <c r="CQ19" s="181">
        <f t="shared" si="27"/>
        <v>0</v>
      </c>
      <c r="CR19" s="181">
        <f t="shared" si="28"/>
        <v>0</v>
      </c>
      <c r="CS19" s="181">
        <f t="shared" si="29"/>
        <v>0</v>
      </c>
      <c r="CT19" s="181">
        <f t="shared" si="30"/>
        <v>0</v>
      </c>
      <c r="CU19" s="181">
        <f t="shared" si="31"/>
        <v>0</v>
      </c>
      <c r="CV19" s="181">
        <f t="shared" si="32"/>
        <v>0</v>
      </c>
      <c r="CW19" s="181">
        <f t="shared" si="33"/>
        <v>0</v>
      </c>
      <c r="CX19" s="181">
        <f t="shared" si="34"/>
        <v>0</v>
      </c>
      <c r="CY19" s="181">
        <f t="shared" si="35"/>
        <v>0</v>
      </c>
      <c r="CZ19" s="181">
        <f t="shared" si="36"/>
        <v>0</v>
      </c>
      <c r="DA19" s="181">
        <f t="shared" si="37"/>
        <v>0</v>
      </c>
      <c r="DB19" s="181">
        <f t="shared" si="38"/>
        <v>0</v>
      </c>
      <c r="DC19" s="190">
        <f t="shared" si="39"/>
        <v>0</v>
      </c>
      <c r="DD19" s="190">
        <f t="shared" si="40"/>
        <v>0</v>
      </c>
      <c r="DE19" s="190">
        <f t="shared" si="41"/>
        <v>0</v>
      </c>
      <c r="DF19" s="181">
        <f t="shared" si="42"/>
        <v>0</v>
      </c>
      <c r="DG19" s="181">
        <f t="shared" si="43"/>
        <v>0</v>
      </c>
      <c r="DH19" s="181">
        <f t="shared" si="44"/>
        <v>0</v>
      </c>
      <c r="DI19" s="181">
        <f t="shared" si="45"/>
        <v>0</v>
      </c>
      <c r="DJ19" s="181">
        <f t="shared" si="46"/>
        <v>0</v>
      </c>
      <c r="DK19" s="181">
        <f t="shared" si="47"/>
        <v>0</v>
      </c>
      <c r="DL19" s="181">
        <f t="shared" si="48"/>
        <v>0</v>
      </c>
      <c r="DM19" s="181">
        <f t="shared" si="49"/>
        <v>0</v>
      </c>
      <c r="DN19" s="181">
        <f t="shared" si="50"/>
        <v>0</v>
      </c>
      <c r="DO19" s="181">
        <f t="shared" si="51"/>
        <v>0</v>
      </c>
      <c r="DP19" s="181">
        <f t="shared" si="52"/>
        <v>0</v>
      </c>
      <c r="DQ19" s="181">
        <f t="shared" si="53"/>
        <v>0</v>
      </c>
      <c r="DR19" s="190">
        <f t="shared" si="54"/>
        <v>0</v>
      </c>
      <c r="DS19" s="181">
        <f t="shared" si="55"/>
        <v>0</v>
      </c>
      <c r="DT19" s="181">
        <f t="shared" si="56"/>
        <v>0</v>
      </c>
      <c r="DU19" s="181">
        <f t="shared" si="57"/>
        <v>0</v>
      </c>
      <c r="DV19" s="181">
        <f t="shared" si="58"/>
        <v>0</v>
      </c>
      <c r="DW19" s="181">
        <f t="shared" si="59"/>
        <v>0</v>
      </c>
      <c r="DX19" s="181">
        <f t="shared" si="60"/>
        <v>0</v>
      </c>
      <c r="DY19" s="181">
        <f t="shared" si="61"/>
        <v>0</v>
      </c>
      <c r="DZ19" s="181">
        <f t="shared" si="62"/>
        <v>0</v>
      </c>
      <c r="EA19" s="181">
        <f t="shared" si="63"/>
        <v>0</v>
      </c>
      <c r="EB19" s="181">
        <f t="shared" si="64"/>
        <v>0</v>
      </c>
      <c r="EC19" s="181">
        <f t="shared" si="65"/>
        <v>0</v>
      </c>
      <c r="ED19" s="181">
        <f t="shared" si="66"/>
        <v>0</v>
      </c>
      <c r="EE19" s="190">
        <f t="shared" si="67"/>
        <v>0</v>
      </c>
      <c r="EF19" s="181">
        <f t="shared" si="68"/>
        <v>0</v>
      </c>
      <c r="EG19" s="181">
        <f t="shared" si="69"/>
        <v>0</v>
      </c>
      <c r="EH19" s="181">
        <f t="shared" si="70"/>
        <v>0</v>
      </c>
      <c r="EI19" s="181">
        <f t="shared" si="71"/>
        <v>0</v>
      </c>
      <c r="EJ19" s="181">
        <f t="shared" si="72"/>
        <v>0</v>
      </c>
      <c r="EK19" s="181">
        <f t="shared" si="73"/>
        <v>0</v>
      </c>
      <c r="EL19" s="181">
        <f t="shared" si="74"/>
        <v>0</v>
      </c>
      <c r="EM19" s="181">
        <f t="shared" si="75"/>
        <v>0</v>
      </c>
      <c r="EN19" s="181">
        <f t="shared" si="76"/>
        <v>0</v>
      </c>
      <c r="EO19" s="181">
        <f t="shared" si="77"/>
        <v>0</v>
      </c>
      <c r="EP19" s="181">
        <f t="shared" si="78"/>
        <v>0</v>
      </c>
      <c r="EQ19" s="181">
        <f t="shared" si="79"/>
        <v>0</v>
      </c>
      <c r="ER19" s="190">
        <f t="shared" si="80"/>
        <v>0</v>
      </c>
      <c r="ES19" s="181">
        <f t="shared" si="81"/>
        <v>0</v>
      </c>
      <c r="ET19" s="181">
        <f t="shared" si="82"/>
        <v>0</v>
      </c>
      <c r="EU19" s="181">
        <f t="shared" si="83"/>
        <v>0</v>
      </c>
      <c r="EV19" s="181">
        <f t="shared" si="84"/>
        <v>0</v>
      </c>
      <c r="EW19" s="181">
        <f t="shared" si="85"/>
        <v>0</v>
      </c>
      <c r="EX19" s="181">
        <f t="shared" si="86"/>
        <v>0</v>
      </c>
      <c r="EY19" s="181">
        <f t="shared" si="87"/>
        <v>0</v>
      </c>
      <c r="EZ19" s="181">
        <f t="shared" si="88"/>
        <v>0</v>
      </c>
      <c r="FA19" s="181">
        <f t="shared" si="89"/>
        <v>0</v>
      </c>
      <c r="FB19" s="181">
        <f t="shared" si="90"/>
        <v>0</v>
      </c>
      <c r="FC19" s="181">
        <f t="shared" si="91"/>
        <v>0</v>
      </c>
      <c r="FD19" s="181">
        <f t="shared" si="92"/>
        <v>0</v>
      </c>
      <c r="FE19" s="190">
        <f t="shared" si="93"/>
        <v>0</v>
      </c>
    </row>
    <row r="20" spans="2:161" s="119" customFormat="1" ht="15" customHeight="1" x14ac:dyDescent="0.2">
      <c r="C20" s="275" t="str">
        <f>'Données de base'!$A$41</f>
        <v>(-)</v>
      </c>
      <c r="D20" s="181">
        <f>'Données de base'!C67</f>
        <v>0</v>
      </c>
      <c r="E20" s="181">
        <f>'Données de base'!D67</f>
        <v>0</v>
      </c>
      <c r="F20" s="181">
        <f>'Données de base'!E67</f>
        <v>0</v>
      </c>
      <c r="G20" s="181">
        <f>'Données de base'!F67</f>
        <v>0</v>
      </c>
      <c r="H20" s="181">
        <f>'Données de base'!G67</f>
        <v>0</v>
      </c>
      <c r="I20" s="181">
        <f>'Données de base'!H67</f>
        <v>0</v>
      </c>
      <c r="J20" s="181">
        <f>'Données de base'!I67</f>
        <v>0</v>
      </c>
      <c r="K20" s="181">
        <f>'Données de base'!J67</f>
        <v>0</v>
      </c>
      <c r="L20" s="181">
        <f>'Données de base'!K67</f>
        <v>0</v>
      </c>
      <c r="M20" s="181">
        <f>'Données de base'!L67</f>
        <v>0</v>
      </c>
      <c r="N20" s="181">
        <f>'Données de base'!M67</f>
        <v>0</v>
      </c>
      <c r="O20" s="181">
        <f>'Données de base'!N67</f>
        <v>0</v>
      </c>
      <c r="P20" s="190">
        <f t="shared" si="94"/>
        <v>0</v>
      </c>
      <c r="Q20" s="181">
        <f>'Données de base'!P67</f>
        <v>0</v>
      </c>
      <c r="R20" s="181">
        <f>'Données de base'!Q67</f>
        <v>0</v>
      </c>
      <c r="S20" s="181">
        <f>'Données de base'!R67</f>
        <v>0</v>
      </c>
      <c r="T20" s="181">
        <f>'Données de base'!S67</f>
        <v>0</v>
      </c>
      <c r="U20" s="181">
        <f>'Données de base'!T67</f>
        <v>0</v>
      </c>
      <c r="V20" s="181">
        <f>'Données de base'!U67</f>
        <v>0</v>
      </c>
      <c r="W20" s="181">
        <f>'Données de base'!V67</f>
        <v>0</v>
      </c>
      <c r="X20" s="181">
        <f>'Données de base'!W67</f>
        <v>0</v>
      </c>
      <c r="Y20" s="181">
        <f>'Données de base'!X67</f>
        <v>0</v>
      </c>
      <c r="Z20" s="181">
        <f>'Données de base'!Y67</f>
        <v>0</v>
      </c>
      <c r="AA20" s="181">
        <f>'Données de base'!Z67</f>
        <v>0</v>
      </c>
      <c r="AB20" s="181">
        <f>'Données de base'!AA67</f>
        <v>0</v>
      </c>
      <c r="AC20" s="190">
        <f t="shared" si="95"/>
        <v>0</v>
      </c>
      <c r="AD20" s="181">
        <f>'Données de base'!AC67</f>
        <v>0</v>
      </c>
      <c r="AE20" s="181">
        <f>'Données de base'!AD67</f>
        <v>0</v>
      </c>
      <c r="AF20" s="181">
        <f>'Données de base'!AE67</f>
        <v>0</v>
      </c>
      <c r="AG20" s="181">
        <f>'Données de base'!AF67</f>
        <v>0</v>
      </c>
      <c r="AH20" s="181">
        <f>'Données de base'!AG67</f>
        <v>0</v>
      </c>
      <c r="AI20" s="181">
        <f>'Données de base'!AH67</f>
        <v>0</v>
      </c>
      <c r="AJ20" s="181">
        <f>'Données de base'!AI67</f>
        <v>0</v>
      </c>
      <c r="AK20" s="181">
        <f>'Données de base'!AJ67</f>
        <v>0</v>
      </c>
      <c r="AL20" s="181">
        <f>'Données de base'!AK67</f>
        <v>0</v>
      </c>
      <c r="AM20" s="181">
        <f>'Données de base'!AL67</f>
        <v>0</v>
      </c>
      <c r="AN20" s="181">
        <f>'Données de base'!AM67</f>
        <v>0</v>
      </c>
      <c r="AO20" s="181">
        <f>'Données de base'!AN67</f>
        <v>0</v>
      </c>
      <c r="AP20" s="190">
        <f t="shared" si="11"/>
        <v>0</v>
      </c>
      <c r="AQ20" s="181">
        <f>'Données de base'!AP67</f>
        <v>0</v>
      </c>
      <c r="AR20" s="181">
        <f>'Données de base'!AQ67</f>
        <v>0</v>
      </c>
      <c r="AS20" s="181">
        <f>'Données de base'!AR67</f>
        <v>0</v>
      </c>
      <c r="AT20" s="181">
        <f>'Données de base'!AS67</f>
        <v>0</v>
      </c>
      <c r="AU20" s="181">
        <f>'Données de base'!AT67</f>
        <v>0</v>
      </c>
      <c r="AV20" s="181">
        <f>'Données de base'!AU67</f>
        <v>0</v>
      </c>
      <c r="AW20" s="181">
        <f>'Données de base'!AV67</f>
        <v>0</v>
      </c>
      <c r="AX20" s="181">
        <f>'Données de base'!AW67</f>
        <v>0</v>
      </c>
      <c r="AY20" s="181">
        <f>'Données de base'!AX67</f>
        <v>0</v>
      </c>
      <c r="AZ20" s="181">
        <f>'Données de base'!AY67</f>
        <v>0</v>
      </c>
      <c r="BA20" s="181">
        <f>'Données de base'!AZ67</f>
        <v>0</v>
      </c>
      <c r="BB20" s="181">
        <f>'Données de base'!BA67</f>
        <v>0</v>
      </c>
      <c r="BC20" s="190">
        <f t="shared" si="12"/>
        <v>0</v>
      </c>
      <c r="BD20" s="181">
        <f>'Données de base'!BC67</f>
        <v>0</v>
      </c>
      <c r="BE20" s="181">
        <f>'Données de base'!BD67</f>
        <v>0</v>
      </c>
      <c r="BF20" s="181">
        <f>'Données de base'!BE67</f>
        <v>0</v>
      </c>
      <c r="BG20" s="181">
        <f>'Données de base'!BF67</f>
        <v>0</v>
      </c>
      <c r="BH20" s="181">
        <f>'Données de base'!BG67</f>
        <v>0</v>
      </c>
      <c r="BI20" s="181">
        <f>'Données de base'!BH67</f>
        <v>0</v>
      </c>
      <c r="BJ20" s="181">
        <f>'Données de base'!BI67</f>
        <v>0</v>
      </c>
      <c r="BK20" s="181">
        <f>'Données de base'!BJ67</f>
        <v>0</v>
      </c>
      <c r="BL20" s="181">
        <f>'Données de base'!BK67</f>
        <v>0</v>
      </c>
      <c r="BM20" s="181">
        <f>'Données de base'!BL67</f>
        <v>0</v>
      </c>
      <c r="BN20" s="181">
        <f>'Données de base'!BM67</f>
        <v>0</v>
      </c>
      <c r="BO20" s="181">
        <f>'Données de base'!BN67</f>
        <v>0</v>
      </c>
      <c r="BP20" s="190">
        <f t="shared" si="13"/>
        <v>0</v>
      </c>
      <c r="BQ20" s="181">
        <f>'Données de base'!BP67</f>
        <v>0</v>
      </c>
      <c r="BR20" s="181">
        <f>'Données de base'!BQ67</f>
        <v>0</v>
      </c>
      <c r="BS20" s="181">
        <f>'Données de base'!BR67</f>
        <v>0</v>
      </c>
      <c r="BT20" s="181">
        <f>'Données de base'!BS67</f>
        <v>0</v>
      </c>
      <c r="BU20" s="181">
        <f>'Données de base'!BT67</f>
        <v>0</v>
      </c>
      <c r="BV20" s="181">
        <f>'Données de base'!BU67</f>
        <v>0</v>
      </c>
      <c r="BW20" s="181">
        <f>'Données de base'!BV67</f>
        <v>0</v>
      </c>
      <c r="BX20" s="181">
        <f>'Données de base'!BW67</f>
        <v>0</v>
      </c>
      <c r="BY20" s="181">
        <f>'Données de base'!BX67</f>
        <v>0</v>
      </c>
      <c r="BZ20" s="181">
        <f>'Données de base'!BY67</f>
        <v>0</v>
      </c>
      <c r="CA20" s="181">
        <f>'Données de base'!BZ67</f>
        <v>0</v>
      </c>
      <c r="CB20" s="181">
        <f>'Données de base'!CA67</f>
        <v>0</v>
      </c>
      <c r="CC20" s="190">
        <f t="shared" si="14"/>
        <v>0</v>
      </c>
      <c r="CE20" s="181" t="str">
        <f t="shared" si="15"/>
        <v/>
      </c>
      <c r="CF20" s="181" t="str">
        <f t="shared" si="16"/>
        <v/>
      </c>
      <c r="CG20" s="181" t="str">
        <f t="shared" si="17"/>
        <v/>
      </c>
      <c r="CH20" s="181" t="str">
        <f t="shared" si="18"/>
        <v/>
      </c>
      <c r="CI20" s="181" t="str">
        <f t="shared" si="19"/>
        <v/>
      </c>
      <c r="CJ20" s="181" t="str">
        <f t="shared" si="20"/>
        <v/>
      </c>
      <c r="CK20" s="181" t="str">
        <f t="shared" si="21"/>
        <v/>
      </c>
      <c r="CL20" s="181" t="str">
        <f t="shared" si="22"/>
        <v/>
      </c>
      <c r="CM20" s="181" t="str">
        <f t="shared" si="23"/>
        <v/>
      </c>
      <c r="CN20" s="181" t="str">
        <f t="shared" si="24"/>
        <v/>
      </c>
      <c r="CO20" s="181" t="str">
        <f t="shared" si="25"/>
        <v/>
      </c>
      <c r="CP20" s="181" t="str">
        <f t="shared" si="26"/>
        <v/>
      </c>
      <c r="CQ20" s="181">
        <f t="shared" si="27"/>
        <v>0</v>
      </c>
      <c r="CR20" s="181">
        <f t="shared" si="28"/>
        <v>0</v>
      </c>
      <c r="CS20" s="181">
        <f t="shared" si="29"/>
        <v>0</v>
      </c>
      <c r="CT20" s="181">
        <f t="shared" si="30"/>
        <v>0</v>
      </c>
      <c r="CU20" s="181">
        <f t="shared" si="31"/>
        <v>0</v>
      </c>
      <c r="CV20" s="181">
        <f t="shared" si="32"/>
        <v>0</v>
      </c>
      <c r="CW20" s="181">
        <f t="shared" si="33"/>
        <v>0</v>
      </c>
      <c r="CX20" s="181">
        <f t="shared" si="34"/>
        <v>0</v>
      </c>
      <c r="CY20" s="181">
        <f t="shared" si="35"/>
        <v>0</v>
      </c>
      <c r="CZ20" s="181">
        <f t="shared" si="36"/>
        <v>0</v>
      </c>
      <c r="DA20" s="181">
        <f t="shared" si="37"/>
        <v>0</v>
      </c>
      <c r="DB20" s="181">
        <f t="shared" si="38"/>
        <v>0</v>
      </c>
      <c r="DC20" s="190">
        <f t="shared" si="39"/>
        <v>0</v>
      </c>
      <c r="DD20" s="190">
        <f t="shared" si="40"/>
        <v>0</v>
      </c>
      <c r="DE20" s="190">
        <f t="shared" si="41"/>
        <v>0</v>
      </c>
      <c r="DF20" s="181">
        <f t="shared" si="42"/>
        <v>0</v>
      </c>
      <c r="DG20" s="181">
        <f t="shared" si="43"/>
        <v>0</v>
      </c>
      <c r="DH20" s="181">
        <f t="shared" si="44"/>
        <v>0</v>
      </c>
      <c r="DI20" s="181">
        <f t="shared" si="45"/>
        <v>0</v>
      </c>
      <c r="DJ20" s="181">
        <f t="shared" si="46"/>
        <v>0</v>
      </c>
      <c r="DK20" s="181">
        <f t="shared" si="47"/>
        <v>0</v>
      </c>
      <c r="DL20" s="181">
        <f t="shared" si="48"/>
        <v>0</v>
      </c>
      <c r="DM20" s="181">
        <f t="shared" si="49"/>
        <v>0</v>
      </c>
      <c r="DN20" s="181">
        <f t="shared" si="50"/>
        <v>0</v>
      </c>
      <c r="DO20" s="181">
        <f t="shared" si="51"/>
        <v>0</v>
      </c>
      <c r="DP20" s="181">
        <f t="shared" si="52"/>
        <v>0</v>
      </c>
      <c r="DQ20" s="181">
        <f t="shared" si="53"/>
        <v>0</v>
      </c>
      <c r="DR20" s="190">
        <f t="shared" si="54"/>
        <v>0</v>
      </c>
      <c r="DS20" s="181">
        <f t="shared" si="55"/>
        <v>0</v>
      </c>
      <c r="DT20" s="181">
        <f t="shared" si="56"/>
        <v>0</v>
      </c>
      <c r="DU20" s="181">
        <f t="shared" si="57"/>
        <v>0</v>
      </c>
      <c r="DV20" s="181">
        <f t="shared" si="58"/>
        <v>0</v>
      </c>
      <c r="DW20" s="181">
        <f t="shared" si="59"/>
        <v>0</v>
      </c>
      <c r="DX20" s="181">
        <f t="shared" si="60"/>
        <v>0</v>
      </c>
      <c r="DY20" s="181">
        <f t="shared" si="61"/>
        <v>0</v>
      </c>
      <c r="DZ20" s="181">
        <f t="shared" si="62"/>
        <v>0</v>
      </c>
      <c r="EA20" s="181">
        <f t="shared" si="63"/>
        <v>0</v>
      </c>
      <c r="EB20" s="181">
        <f t="shared" si="64"/>
        <v>0</v>
      </c>
      <c r="EC20" s="181">
        <f t="shared" si="65"/>
        <v>0</v>
      </c>
      <c r="ED20" s="181">
        <f t="shared" si="66"/>
        <v>0</v>
      </c>
      <c r="EE20" s="190">
        <f t="shared" si="67"/>
        <v>0</v>
      </c>
      <c r="EF20" s="181">
        <f t="shared" si="68"/>
        <v>0</v>
      </c>
      <c r="EG20" s="181">
        <f t="shared" si="69"/>
        <v>0</v>
      </c>
      <c r="EH20" s="181">
        <f t="shared" si="70"/>
        <v>0</v>
      </c>
      <c r="EI20" s="181">
        <f t="shared" si="71"/>
        <v>0</v>
      </c>
      <c r="EJ20" s="181">
        <f t="shared" si="72"/>
        <v>0</v>
      </c>
      <c r="EK20" s="181">
        <f t="shared" si="73"/>
        <v>0</v>
      </c>
      <c r="EL20" s="181">
        <f t="shared" si="74"/>
        <v>0</v>
      </c>
      <c r="EM20" s="181">
        <f t="shared" si="75"/>
        <v>0</v>
      </c>
      <c r="EN20" s="181">
        <f t="shared" si="76"/>
        <v>0</v>
      </c>
      <c r="EO20" s="181">
        <f t="shared" si="77"/>
        <v>0</v>
      </c>
      <c r="EP20" s="181">
        <f t="shared" si="78"/>
        <v>0</v>
      </c>
      <c r="EQ20" s="181">
        <f t="shared" si="79"/>
        <v>0</v>
      </c>
      <c r="ER20" s="190">
        <f t="shared" si="80"/>
        <v>0</v>
      </c>
      <c r="ES20" s="181">
        <f t="shared" si="81"/>
        <v>0</v>
      </c>
      <c r="ET20" s="181">
        <f t="shared" si="82"/>
        <v>0</v>
      </c>
      <c r="EU20" s="181">
        <f t="shared" si="83"/>
        <v>0</v>
      </c>
      <c r="EV20" s="181">
        <f t="shared" si="84"/>
        <v>0</v>
      </c>
      <c r="EW20" s="181">
        <f t="shared" si="85"/>
        <v>0</v>
      </c>
      <c r="EX20" s="181">
        <f t="shared" si="86"/>
        <v>0</v>
      </c>
      <c r="EY20" s="181">
        <f t="shared" si="87"/>
        <v>0</v>
      </c>
      <c r="EZ20" s="181">
        <f t="shared" si="88"/>
        <v>0</v>
      </c>
      <c r="FA20" s="181">
        <f t="shared" si="89"/>
        <v>0</v>
      </c>
      <c r="FB20" s="181">
        <f t="shared" si="90"/>
        <v>0</v>
      </c>
      <c r="FC20" s="181">
        <f t="shared" si="91"/>
        <v>0</v>
      </c>
      <c r="FD20" s="181">
        <f t="shared" si="92"/>
        <v>0</v>
      </c>
      <c r="FE20" s="190">
        <f t="shared" si="93"/>
        <v>0</v>
      </c>
    </row>
    <row r="21" spans="2:161" s="119" customFormat="1" ht="15" customHeight="1" x14ac:dyDescent="0.2">
      <c r="C21" s="275" t="str">
        <f>'Données de base'!$A$42</f>
        <v>(-)</v>
      </c>
      <c r="D21" s="181">
        <f>'Données de base'!C68</f>
        <v>0</v>
      </c>
      <c r="E21" s="181">
        <f>'Données de base'!D68</f>
        <v>0</v>
      </c>
      <c r="F21" s="181">
        <f>'Données de base'!E68</f>
        <v>0</v>
      </c>
      <c r="G21" s="181">
        <f>'Données de base'!F68</f>
        <v>0</v>
      </c>
      <c r="H21" s="181">
        <f>'Données de base'!G68</f>
        <v>0</v>
      </c>
      <c r="I21" s="181">
        <f>'Données de base'!H68</f>
        <v>0</v>
      </c>
      <c r="J21" s="181">
        <f>'Données de base'!I68</f>
        <v>0</v>
      </c>
      <c r="K21" s="181">
        <f>'Données de base'!J68</f>
        <v>0</v>
      </c>
      <c r="L21" s="181">
        <f>'Données de base'!K68</f>
        <v>0</v>
      </c>
      <c r="M21" s="181">
        <f>'Données de base'!L68</f>
        <v>0</v>
      </c>
      <c r="N21" s="181">
        <f>'Données de base'!M68</f>
        <v>0</v>
      </c>
      <c r="O21" s="181">
        <f>'Données de base'!N68</f>
        <v>0</v>
      </c>
      <c r="P21" s="190">
        <f t="shared" si="94"/>
        <v>0</v>
      </c>
      <c r="Q21" s="181">
        <f>'Données de base'!P68</f>
        <v>0</v>
      </c>
      <c r="R21" s="181">
        <f>'Données de base'!Q68</f>
        <v>0</v>
      </c>
      <c r="S21" s="181">
        <f>'Données de base'!R68</f>
        <v>0</v>
      </c>
      <c r="T21" s="181">
        <f>'Données de base'!S68</f>
        <v>0</v>
      </c>
      <c r="U21" s="181">
        <f>'Données de base'!T68</f>
        <v>0</v>
      </c>
      <c r="V21" s="181">
        <f>'Données de base'!U68</f>
        <v>0</v>
      </c>
      <c r="W21" s="181">
        <f>'Données de base'!V68</f>
        <v>0</v>
      </c>
      <c r="X21" s="181">
        <f>'Données de base'!W68</f>
        <v>0</v>
      </c>
      <c r="Y21" s="181">
        <f>'Données de base'!X68</f>
        <v>0</v>
      </c>
      <c r="Z21" s="181">
        <f>'Données de base'!Y68</f>
        <v>0</v>
      </c>
      <c r="AA21" s="181">
        <f>'Données de base'!Z68</f>
        <v>0</v>
      </c>
      <c r="AB21" s="181">
        <f>'Données de base'!AA68</f>
        <v>0</v>
      </c>
      <c r="AC21" s="190">
        <f t="shared" si="95"/>
        <v>0</v>
      </c>
      <c r="AD21" s="181">
        <f>'Données de base'!AC68</f>
        <v>0</v>
      </c>
      <c r="AE21" s="181">
        <f>'Données de base'!AD68</f>
        <v>0</v>
      </c>
      <c r="AF21" s="181">
        <f>'Données de base'!AE68</f>
        <v>0</v>
      </c>
      <c r="AG21" s="181">
        <f>'Données de base'!AF68</f>
        <v>0</v>
      </c>
      <c r="AH21" s="181">
        <f>'Données de base'!AG68</f>
        <v>0</v>
      </c>
      <c r="AI21" s="181">
        <f>'Données de base'!AH68</f>
        <v>0</v>
      </c>
      <c r="AJ21" s="181">
        <f>'Données de base'!AI68</f>
        <v>0</v>
      </c>
      <c r="AK21" s="181">
        <f>'Données de base'!AJ68</f>
        <v>0</v>
      </c>
      <c r="AL21" s="181">
        <f>'Données de base'!AK68</f>
        <v>0</v>
      </c>
      <c r="AM21" s="181">
        <f>'Données de base'!AL68</f>
        <v>0</v>
      </c>
      <c r="AN21" s="181">
        <f>'Données de base'!AM68</f>
        <v>0</v>
      </c>
      <c r="AO21" s="181">
        <f>'Données de base'!AN68</f>
        <v>0</v>
      </c>
      <c r="AP21" s="190">
        <f t="shared" si="11"/>
        <v>0</v>
      </c>
      <c r="AQ21" s="181">
        <f>'Données de base'!AP68</f>
        <v>0</v>
      </c>
      <c r="AR21" s="181">
        <f>'Données de base'!AQ68</f>
        <v>0</v>
      </c>
      <c r="AS21" s="181">
        <f>'Données de base'!AR68</f>
        <v>0</v>
      </c>
      <c r="AT21" s="181">
        <f>'Données de base'!AS68</f>
        <v>0</v>
      </c>
      <c r="AU21" s="181">
        <f>'Données de base'!AT68</f>
        <v>0</v>
      </c>
      <c r="AV21" s="181">
        <f>'Données de base'!AU68</f>
        <v>0</v>
      </c>
      <c r="AW21" s="181">
        <f>'Données de base'!AV68</f>
        <v>0</v>
      </c>
      <c r="AX21" s="181">
        <f>'Données de base'!AW68</f>
        <v>0</v>
      </c>
      <c r="AY21" s="181">
        <f>'Données de base'!AX68</f>
        <v>0</v>
      </c>
      <c r="AZ21" s="181">
        <f>'Données de base'!AY68</f>
        <v>0</v>
      </c>
      <c r="BA21" s="181">
        <f>'Données de base'!AZ68</f>
        <v>0</v>
      </c>
      <c r="BB21" s="181">
        <f>'Données de base'!BA68</f>
        <v>0</v>
      </c>
      <c r="BC21" s="190">
        <f t="shared" si="12"/>
        <v>0</v>
      </c>
      <c r="BD21" s="181">
        <f>'Données de base'!BC68</f>
        <v>0</v>
      </c>
      <c r="BE21" s="181">
        <f>'Données de base'!BD68</f>
        <v>0</v>
      </c>
      <c r="BF21" s="181">
        <f>'Données de base'!BE68</f>
        <v>0</v>
      </c>
      <c r="BG21" s="181">
        <f>'Données de base'!BF68</f>
        <v>0</v>
      </c>
      <c r="BH21" s="181">
        <f>'Données de base'!BG68</f>
        <v>0</v>
      </c>
      <c r="BI21" s="181">
        <f>'Données de base'!BH68</f>
        <v>0</v>
      </c>
      <c r="BJ21" s="181">
        <f>'Données de base'!BI68</f>
        <v>0</v>
      </c>
      <c r="BK21" s="181">
        <f>'Données de base'!BJ68</f>
        <v>0</v>
      </c>
      <c r="BL21" s="181">
        <f>'Données de base'!BK68</f>
        <v>0</v>
      </c>
      <c r="BM21" s="181">
        <f>'Données de base'!BL68</f>
        <v>0</v>
      </c>
      <c r="BN21" s="181">
        <f>'Données de base'!BM68</f>
        <v>0</v>
      </c>
      <c r="BO21" s="181">
        <f>'Données de base'!BN68</f>
        <v>0</v>
      </c>
      <c r="BP21" s="190">
        <f t="shared" si="13"/>
        <v>0</v>
      </c>
      <c r="BQ21" s="181">
        <f>'Données de base'!BP68</f>
        <v>0</v>
      </c>
      <c r="BR21" s="181">
        <f>'Données de base'!BQ68</f>
        <v>0</v>
      </c>
      <c r="BS21" s="181">
        <f>'Données de base'!BR68</f>
        <v>0</v>
      </c>
      <c r="BT21" s="181">
        <f>'Données de base'!BS68</f>
        <v>0</v>
      </c>
      <c r="BU21" s="181">
        <f>'Données de base'!BT68</f>
        <v>0</v>
      </c>
      <c r="BV21" s="181">
        <f>'Données de base'!BU68</f>
        <v>0</v>
      </c>
      <c r="BW21" s="181">
        <f>'Données de base'!BV68</f>
        <v>0</v>
      </c>
      <c r="BX21" s="181">
        <f>'Données de base'!BW68</f>
        <v>0</v>
      </c>
      <c r="BY21" s="181">
        <f>'Données de base'!BX68</f>
        <v>0</v>
      </c>
      <c r="BZ21" s="181">
        <f>'Données de base'!BY68</f>
        <v>0</v>
      </c>
      <c r="CA21" s="181">
        <f>'Données de base'!BZ68</f>
        <v>0</v>
      </c>
      <c r="CB21" s="181">
        <f>'Données de base'!CA68</f>
        <v>0</v>
      </c>
      <c r="CC21" s="190">
        <f t="shared" si="14"/>
        <v>0</v>
      </c>
      <c r="CE21" s="181" t="str">
        <f t="shared" si="15"/>
        <v/>
      </c>
      <c r="CF21" s="181" t="str">
        <f t="shared" si="16"/>
        <v/>
      </c>
      <c r="CG21" s="181" t="str">
        <f t="shared" si="17"/>
        <v/>
      </c>
      <c r="CH21" s="181" t="str">
        <f t="shared" si="18"/>
        <v/>
      </c>
      <c r="CI21" s="181" t="str">
        <f t="shared" si="19"/>
        <v/>
      </c>
      <c r="CJ21" s="181" t="str">
        <f t="shared" si="20"/>
        <v/>
      </c>
      <c r="CK21" s="181" t="str">
        <f t="shared" si="21"/>
        <v/>
      </c>
      <c r="CL21" s="181" t="str">
        <f t="shared" si="22"/>
        <v/>
      </c>
      <c r="CM21" s="181" t="str">
        <f t="shared" si="23"/>
        <v/>
      </c>
      <c r="CN21" s="181" t="str">
        <f t="shared" si="24"/>
        <v/>
      </c>
      <c r="CO21" s="181" t="str">
        <f t="shared" si="25"/>
        <v/>
      </c>
      <c r="CP21" s="181" t="str">
        <f t="shared" si="26"/>
        <v/>
      </c>
      <c r="CQ21" s="181">
        <f t="shared" si="27"/>
        <v>0</v>
      </c>
      <c r="CR21" s="181">
        <f t="shared" si="28"/>
        <v>0</v>
      </c>
      <c r="CS21" s="181">
        <f t="shared" si="29"/>
        <v>0</v>
      </c>
      <c r="CT21" s="181">
        <f t="shared" si="30"/>
        <v>0</v>
      </c>
      <c r="CU21" s="181">
        <f t="shared" si="31"/>
        <v>0</v>
      </c>
      <c r="CV21" s="181">
        <f t="shared" si="32"/>
        <v>0</v>
      </c>
      <c r="CW21" s="181">
        <f t="shared" si="33"/>
        <v>0</v>
      </c>
      <c r="CX21" s="181">
        <f t="shared" si="34"/>
        <v>0</v>
      </c>
      <c r="CY21" s="181">
        <f t="shared" si="35"/>
        <v>0</v>
      </c>
      <c r="CZ21" s="181">
        <f t="shared" si="36"/>
        <v>0</v>
      </c>
      <c r="DA21" s="181">
        <f t="shared" si="37"/>
        <v>0</v>
      </c>
      <c r="DB21" s="181">
        <f t="shared" si="38"/>
        <v>0</v>
      </c>
      <c r="DC21" s="190">
        <f t="shared" si="39"/>
        <v>0</v>
      </c>
      <c r="DD21" s="190">
        <f t="shared" si="40"/>
        <v>0</v>
      </c>
      <c r="DE21" s="190">
        <f t="shared" si="41"/>
        <v>0</v>
      </c>
      <c r="DF21" s="181">
        <f t="shared" si="42"/>
        <v>0</v>
      </c>
      <c r="DG21" s="181">
        <f t="shared" si="43"/>
        <v>0</v>
      </c>
      <c r="DH21" s="181">
        <f t="shared" si="44"/>
        <v>0</v>
      </c>
      <c r="DI21" s="181">
        <f t="shared" si="45"/>
        <v>0</v>
      </c>
      <c r="DJ21" s="181">
        <f t="shared" si="46"/>
        <v>0</v>
      </c>
      <c r="DK21" s="181">
        <f t="shared" si="47"/>
        <v>0</v>
      </c>
      <c r="DL21" s="181">
        <f t="shared" si="48"/>
        <v>0</v>
      </c>
      <c r="DM21" s="181">
        <f t="shared" si="49"/>
        <v>0</v>
      </c>
      <c r="DN21" s="181">
        <f t="shared" si="50"/>
        <v>0</v>
      </c>
      <c r="DO21" s="181">
        <f t="shared" si="51"/>
        <v>0</v>
      </c>
      <c r="DP21" s="181">
        <f t="shared" si="52"/>
        <v>0</v>
      </c>
      <c r="DQ21" s="181">
        <f t="shared" si="53"/>
        <v>0</v>
      </c>
      <c r="DR21" s="190">
        <f t="shared" si="54"/>
        <v>0</v>
      </c>
      <c r="DS21" s="181">
        <f t="shared" si="55"/>
        <v>0</v>
      </c>
      <c r="DT21" s="181">
        <f t="shared" si="56"/>
        <v>0</v>
      </c>
      <c r="DU21" s="181">
        <f t="shared" si="57"/>
        <v>0</v>
      </c>
      <c r="DV21" s="181">
        <f t="shared" si="58"/>
        <v>0</v>
      </c>
      <c r="DW21" s="181">
        <f t="shared" si="59"/>
        <v>0</v>
      </c>
      <c r="DX21" s="181">
        <f t="shared" si="60"/>
        <v>0</v>
      </c>
      <c r="DY21" s="181">
        <f t="shared" si="61"/>
        <v>0</v>
      </c>
      <c r="DZ21" s="181">
        <f t="shared" si="62"/>
        <v>0</v>
      </c>
      <c r="EA21" s="181">
        <f t="shared" si="63"/>
        <v>0</v>
      </c>
      <c r="EB21" s="181">
        <f t="shared" si="64"/>
        <v>0</v>
      </c>
      <c r="EC21" s="181">
        <f t="shared" si="65"/>
        <v>0</v>
      </c>
      <c r="ED21" s="181">
        <f t="shared" si="66"/>
        <v>0</v>
      </c>
      <c r="EE21" s="190">
        <f t="shared" si="67"/>
        <v>0</v>
      </c>
      <c r="EF21" s="181">
        <f t="shared" si="68"/>
        <v>0</v>
      </c>
      <c r="EG21" s="181">
        <f t="shared" si="69"/>
        <v>0</v>
      </c>
      <c r="EH21" s="181">
        <f t="shared" si="70"/>
        <v>0</v>
      </c>
      <c r="EI21" s="181">
        <f t="shared" si="71"/>
        <v>0</v>
      </c>
      <c r="EJ21" s="181">
        <f t="shared" si="72"/>
        <v>0</v>
      </c>
      <c r="EK21" s="181">
        <f t="shared" si="73"/>
        <v>0</v>
      </c>
      <c r="EL21" s="181">
        <f t="shared" si="74"/>
        <v>0</v>
      </c>
      <c r="EM21" s="181">
        <f t="shared" si="75"/>
        <v>0</v>
      </c>
      <c r="EN21" s="181">
        <f t="shared" si="76"/>
        <v>0</v>
      </c>
      <c r="EO21" s="181">
        <f t="shared" si="77"/>
        <v>0</v>
      </c>
      <c r="EP21" s="181">
        <f t="shared" si="78"/>
        <v>0</v>
      </c>
      <c r="EQ21" s="181">
        <f t="shared" si="79"/>
        <v>0</v>
      </c>
      <c r="ER21" s="190">
        <f t="shared" si="80"/>
        <v>0</v>
      </c>
      <c r="ES21" s="181">
        <f t="shared" si="81"/>
        <v>0</v>
      </c>
      <c r="ET21" s="181">
        <f t="shared" si="82"/>
        <v>0</v>
      </c>
      <c r="EU21" s="181">
        <f t="shared" si="83"/>
        <v>0</v>
      </c>
      <c r="EV21" s="181">
        <f t="shared" si="84"/>
        <v>0</v>
      </c>
      <c r="EW21" s="181">
        <f t="shared" si="85"/>
        <v>0</v>
      </c>
      <c r="EX21" s="181">
        <f t="shared" si="86"/>
        <v>0</v>
      </c>
      <c r="EY21" s="181">
        <f t="shared" si="87"/>
        <v>0</v>
      </c>
      <c r="EZ21" s="181">
        <f t="shared" si="88"/>
        <v>0</v>
      </c>
      <c r="FA21" s="181">
        <f t="shared" si="89"/>
        <v>0</v>
      </c>
      <c r="FB21" s="181">
        <f t="shared" si="90"/>
        <v>0</v>
      </c>
      <c r="FC21" s="181">
        <f t="shared" si="91"/>
        <v>0</v>
      </c>
      <c r="FD21" s="181">
        <f t="shared" si="92"/>
        <v>0</v>
      </c>
      <c r="FE21" s="190">
        <f t="shared" si="93"/>
        <v>0</v>
      </c>
    </row>
    <row r="22" spans="2:161" s="165" customFormat="1" ht="15" customHeight="1" x14ac:dyDescent="0.2">
      <c r="C22" s="165" t="s">
        <v>400</v>
      </c>
      <c r="D22" s="181">
        <f>'Données de base'!C110</f>
        <v>0</v>
      </c>
      <c r="E22" s="181">
        <f>'Données de base'!D110</f>
        <v>0</v>
      </c>
      <c r="F22" s="181">
        <f>'Données de base'!E110</f>
        <v>0</v>
      </c>
      <c r="G22" s="181">
        <f>'Données de base'!F110</f>
        <v>0</v>
      </c>
      <c r="H22" s="181">
        <f>'Données de base'!G110</f>
        <v>0</v>
      </c>
      <c r="I22" s="181">
        <f>'Données de base'!H110</f>
        <v>0</v>
      </c>
      <c r="J22" s="181">
        <f>'Données de base'!I110</f>
        <v>0</v>
      </c>
      <c r="K22" s="181">
        <f>'Données de base'!J110</f>
        <v>0</v>
      </c>
      <c r="L22" s="181">
        <f>'Données de base'!K110</f>
        <v>0</v>
      </c>
      <c r="M22" s="181">
        <f>'Données de base'!L110</f>
        <v>0</v>
      </c>
      <c r="N22" s="181">
        <f>'Données de base'!M110</f>
        <v>0</v>
      </c>
      <c r="O22" s="181">
        <f>'Données de base'!N110</f>
        <v>0</v>
      </c>
      <c r="P22" s="190">
        <f t="shared" si="94"/>
        <v>0</v>
      </c>
      <c r="Q22" s="181">
        <f>'Données de base'!P110</f>
        <v>0</v>
      </c>
      <c r="R22" s="181">
        <f>'Données de base'!Q110</f>
        <v>0</v>
      </c>
      <c r="S22" s="181">
        <f>'Données de base'!R110</f>
        <v>0</v>
      </c>
      <c r="T22" s="181">
        <f>'Données de base'!S110</f>
        <v>0</v>
      </c>
      <c r="U22" s="181">
        <f>'Données de base'!T110</f>
        <v>0</v>
      </c>
      <c r="V22" s="181">
        <f>'Données de base'!U110</f>
        <v>0</v>
      </c>
      <c r="W22" s="181">
        <f>'Données de base'!V110</f>
        <v>0</v>
      </c>
      <c r="X22" s="181">
        <f>'Données de base'!W110</f>
        <v>0</v>
      </c>
      <c r="Y22" s="181">
        <f>'Données de base'!X110</f>
        <v>0</v>
      </c>
      <c r="Z22" s="181">
        <f>'Données de base'!Y110</f>
        <v>0</v>
      </c>
      <c r="AA22" s="181">
        <f>'Données de base'!Z110</f>
        <v>0</v>
      </c>
      <c r="AB22" s="181">
        <f>'Données de base'!AA110</f>
        <v>0</v>
      </c>
      <c r="AC22" s="190">
        <f t="shared" si="95"/>
        <v>0</v>
      </c>
      <c r="AD22" s="181">
        <f>'Données de base'!AC110</f>
        <v>0</v>
      </c>
      <c r="AE22" s="181">
        <f>'Données de base'!AD110</f>
        <v>0</v>
      </c>
      <c r="AF22" s="181">
        <f>'Données de base'!AE110</f>
        <v>0</v>
      </c>
      <c r="AG22" s="181">
        <f>'Données de base'!AF110</f>
        <v>0</v>
      </c>
      <c r="AH22" s="181">
        <f>'Données de base'!AG110</f>
        <v>0</v>
      </c>
      <c r="AI22" s="181">
        <f>'Données de base'!AH110</f>
        <v>0</v>
      </c>
      <c r="AJ22" s="181">
        <f>'Données de base'!AI110</f>
        <v>0</v>
      </c>
      <c r="AK22" s="181">
        <f>'Données de base'!AJ110</f>
        <v>0</v>
      </c>
      <c r="AL22" s="181">
        <f>'Données de base'!AK110</f>
        <v>0</v>
      </c>
      <c r="AM22" s="181">
        <f>'Données de base'!AL110</f>
        <v>0</v>
      </c>
      <c r="AN22" s="181">
        <f>'Données de base'!AM110</f>
        <v>0</v>
      </c>
      <c r="AO22" s="181">
        <f>'Données de base'!AN110</f>
        <v>0</v>
      </c>
      <c r="AP22" s="190">
        <f t="shared" si="11"/>
        <v>0</v>
      </c>
      <c r="AQ22" s="181">
        <f>'Données de base'!AP110</f>
        <v>0</v>
      </c>
      <c r="AR22" s="181">
        <f>'Données de base'!AQ110</f>
        <v>0</v>
      </c>
      <c r="AS22" s="181">
        <f>'Données de base'!AR110</f>
        <v>0</v>
      </c>
      <c r="AT22" s="181">
        <f>'Données de base'!AS110</f>
        <v>0</v>
      </c>
      <c r="AU22" s="181">
        <f>'Données de base'!AT110</f>
        <v>0</v>
      </c>
      <c r="AV22" s="181">
        <f>'Données de base'!AU110</f>
        <v>0</v>
      </c>
      <c r="AW22" s="181">
        <f>'Données de base'!AV110</f>
        <v>0</v>
      </c>
      <c r="AX22" s="181">
        <f>'Données de base'!AW110</f>
        <v>0</v>
      </c>
      <c r="AY22" s="181">
        <f>'Données de base'!AX110</f>
        <v>0</v>
      </c>
      <c r="AZ22" s="181">
        <f>'Données de base'!AY110</f>
        <v>0</v>
      </c>
      <c r="BA22" s="181">
        <f>'Données de base'!AZ110</f>
        <v>0</v>
      </c>
      <c r="BB22" s="181">
        <f>'Données de base'!BA110</f>
        <v>0</v>
      </c>
      <c r="BC22" s="190">
        <f t="shared" si="12"/>
        <v>0</v>
      </c>
      <c r="BD22" s="181">
        <f>'Données de base'!BC110</f>
        <v>0</v>
      </c>
      <c r="BE22" s="181">
        <f>'Données de base'!BD110</f>
        <v>0</v>
      </c>
      <c r="BF22" s="181">
        <f>'Données de base'!BE110</f>
        <v>0</v>
      </c>
      <c r="BG22" s="181">
        <f>'Données de base'!BF110</f>
        <v>0</v>
      </c>
      <c r="BH22" s="181">
        <f>'Données de base'!BG110</f>
        <v>0</v>
      </c>
      <c r="BI22" s="181">
        <f>'Données de base'!BH110</f>
        <v>0</v>
      </c>
      <c r="BJ22" s="181">
        <f>'Données de base'!BI110</f>
        <v>0</v>
      </c>
      <c r="BK22" s="181">
        <f>'Données de base'!BJ110</f>
        <v>0</v>
      </c>
      <c r="BL22" s="181">
        <f>'Données de base'!BK110</f>
        <v>0</v>
      </c>
      <c r="BM22" s="181">
        <f>'Données de base'!BL110</f>
        <v>0</v>
      </c>
      <c r="BN22" s="181">
        <f>'Données de base'!BM110</f>
        <v>0</v>
      </c>
      <c r="BO22" s="181">
        <f>'Données de base'!BN110</f>
        <v>0</v>
      </c>
      <c r="BP22" s="190">
        <f t="shared" si="13"/>
        <v>0</v>
      </c>
      <c r="BQ22" s="181">
        <f>'Données de base'!BP110</f>
        <v>0</v>
      </c>
      <c r="BR22" s="181">
        <f>'Données de base'!BQ110</f>
        <v>0</v>
      </c>
      <c r="BS22" s="181">
        <f>'Données de base'!BR110</f>
        <v>0</v>
      </c>
      <c r="BT22" s="181">
        <f>'Données de base'!BS110</f>
        <v>0</v>
      </c>
      <c r="BU22" s="181">
        <f>'Données de base'!BT110</f>
        <v>0</v>
      </c>
      <c r="BV22" s="181">
        <f>'Données de base'!BU110</f>
        <v>0</v>
      </c>
      <c r="BW22" s="181">
        <f>'Données de base'!BV110</f>
        <v>0</v>
      </c>
      <c r="BX22" s="181">
        <f>'Données de base'!BW110</f>
        <v>0</v>
      </c>
      <c r="BY22" s="181">
        <f>'Données de base'!BX110</f>
        <v>0</v>
      </c>
      <c r="BZ22" s="181">
        <f>'Données de base'!BY110</f>
        <v>0</v>
      </c>
      <c r="CA22" s="181">
        <f>'Données de base'!BZ110</f>
        <v>0</v>
      </c>
      <c r="CB22" s="181">
        <f>'Données de base'!CA110</f>
        <v>0</v>
      </c>
      <c r="CC22" s="190">
        <f t="shared" si="14"/>
        <v>0</v>
      </c>
      <c r="CE22" s="181" t="str">
        <f t="shared" si="15"/>
        <v/>
      </c>
      <c r="CF22" s="181" t="str">
        <f t="shared" si="16"/>
        <v/>
      </c>
      <c r="CG22" s="181" t="str">
        <f t="shared" si="17"/>
        <v/>
      </c>
      <c r="CH22" s="181" t="str">
        <f t="shared" si="18"/>
        <v/>
      </c>
      <c r="CI22" s="181" t="str">
        <f t="shared" si="19"/>
        <v/>
      </c>
      <c r="CJ22" s="181" t="str">
        <f t="shared" si="20"/>
        <v/>
      </c>
      <c r="CK22" s="181" t="str">
        <f t="shared" si="21"/>
        <v/>
      </c>
      <c r="CL22" s="181" t="str">
        <f t="shared" si="22"/>
        <v/>
      </c>
      <c r="CM22" s="181" t="str">
        <f t="shared" si="23"/>
        <v/>
      </c>
      <c r="CN22" s="181" t="str">
        <f t="shared" si="24"/>
        <v/>
      </c>
      <c r="CO22" s="181" t="str">
        <f t="shared" si="25"/>
        <v/>
      </c>
      <c r="CP22" s="181" t="str">
        <f t="shared" si="26"/>
        <v/>
      </c>
      <c r="CQ22" s="181">
        <f t="shared" si="27"/>
        <v>0</v>
      </c>
      <c r="CR22" s="181">
        <f t="shared" si="28"/>
        <v>0</v>
      </c>
      <c r="CS22" s="181">
        <f t="shared" si="29"/>
        <v>0</v>
      </c>
      <c r="CT22" s="181">
        <f t="shared" si="30"/>
        <v>0</v>
      </c>
      <c r="CU22" s="181">
        <f t="shared" si="31"/>
        <v>0</v>
      </c>
      <c r="CV22" s="181">
        <f t="shared" si="32"/>
        <v>0</v>
      </c>
      <c r="CW22" s="181">
        <f t="shared" si="33"/>
        <v>0</v>
      </c>
      <c r="CX22" s="181">
        <f t="shared" si="34"/>
        <v>0</v>
      </c>
      <c r="CY22" s="181">
        <f t="shared" si="35"/>
        <v>0</v>
      </c>
      <c r="CZ22" s="181">
        <f t="shared" si="36"/>
        <v>0</v>
      </c>
      <c r="DA22" s="181">
        <f t="shared" si="37"/>
        <v>0</v>
      </c>
      <c r="DB22" s="181">
        <f t="shared" si="38"/>
        <v>0</v>
      </c>
      <c r="DC22" s="190">
        <f t="shared" si="39"/>
        <v>0</v>
      </c>
      <c r="DD22" s="190">
        <f t="shared" si="40"/>
        <v>0</v>
      </c>
      <c r="DE22" s="190">
        <f t="shared" si="41"/>
        <v>0</v>
      </c>
      <c r="DF22" s="181">
        <f t="shared" si="42"/>
        <v>0</v>
      </c>
      <c r="DG22" s="181">
        <f t="shared" si="43"/>
        <v>0</v>
      </c>
      <c r="DH22" s="181">
        <f t="shared" si="44"/>
        <v>0</v>
      </c>
      <c r="DI22" s="181">
        <f t="shared" si="45"/>
        <v>0</v>
      </c>
      <c r="DJ22" s="181">
        <f t="shared" si="46"/>
        <v>0</v>
      </c>
      <c r="DK22" s="181">
        <f t="shared" si="47"/>
        <v>0</v>
      </c>
      <c r="DL22" s="181">
        <f t="shared" si="48"/>
        <v>0</v>
      </c>
      <c r="DM22" s="181">
        <f t="shared" si="49"/>
        <v>0</v>
      </c>
      <c r="DN22" s="181">
        <f t="shared" si="50"/>
        <v>0</v>
      </c>
      <c r="DO22" s="181">
        <f t="shared" si="51"/>
        <v>0</v>
      </c>
      <c r="DP22" s="181">
        <f t="shared" si="52"/>
        <v>0</v>
      </c>
      <c r="DQ22" s="181">
        <f t="shared" si="53"/>
        <v>0</v>
      </c>
      <c r="DR22" s="190">
        <f t="shared" si="54"/>
        <v>0</v>
      </c>
      <c r="DS22" s="181">
        <f t="shared" si="55"/>
        <v>0</v>
      </c>
      <c r="DT22" s="181">
        <f t="shared" si="56"/>
        <v>0</v>
      </c>
      <c r="DU22" s="181">
        <f t="shared" si="57"/>
        <v>0</v>
      </c>
      <c r="DV22" s="181">
        <f t="shared" si="58"/>
        <v>0</v>
      </c>
      <c r="DW22" s="181">
        <f t="shared" si="59"/>
        <v>0</v>
      </c>
      <c r="DX22" s="181">
        <f t="shared" si="60"/>
        <v>0</v>
      </c>
      <c r="DY22" s="181">
        <f t="shared" si="61"/>
        <v>0</v>
      </c>
      <c r="DZ22" s="181">
        <f t="shared" si="62"/>
        <v>0</v>
      </c>
      <c r="EA22" s="181">
        <f t="shared" si="63"/>
        <v>0</v>
      </c>
      <c r="EB22" s="181">
        <f t="shared" si="64"/>
        <v>0</v>
      </c>
      <c r="EC22" s="181">
        <f t="shared" si="65"/>
        <v>0</v>
      </c>
      <c r="ED22" s="181">
        <f t="shared" si="66"/>
        <v>0</v>
      </c>
      <c r="EE22" s="190">
        <f t="shared" si="67"/>
        <v>0</v>
      </c>
      <c r="EF22" s="181">
        <f t="shared" si="68"/>
        <v>0</v>
      </c>
      <c r="EG22" s="181">
        <f t="shared" si="69"/>
        <v>0</v>
      </c>
      <c r="EH22" s="181">
        <f t="shared" si="70"/>
        <v>0</v>
      </c>
      <c r="EI22" s="181">
        <f t="shared" si="71"/>
        <v>0</v>
      </c>
      <c r="EJ22" s="181">
        <f t="shared" si="72"/>
        <v>0</v>
      </c>
      <c r="EK22" s="181">
        <f t="shared" si="73"/>
        <v>0</v>
      </c>
      <c r="EL22" s="181">
        <f t="shared" si="74"/>
        <v>0</v>
      </c>
      <c r="EM22" s="181">
        <f t="shared" si="75"/>
        <v>0</v>
      </c>
      <c r="EN22" s="181">
        <f t="shared" si="76"/>
        <v>0</v>
      </c>
      <c r="EO22" s="181">
        <f t="shared" si="77"/>
        <v>0</v>
      </c>
      <c r="EP22" s="181">
        <f t="shared" si="78"/>
        <v>0</v>
      </c>
      <c r="EQ22" s="181">
        <f t="shared" si="79"/>
        <v>0</v>
      </c>
      <c r="ER22" s="190">
        <f t="shared" si="80"/>
        <v>0</v>
      </c>
      <c r="ES22" s="181">
        <f t="shared" si="81"/>
        <v>0</v>
      </c>
      <c r="ET22" s="181">
        <f t="shared" si="82"/>
        <v>0</v>
      </c>
      <c r="EU22" s="181">
        <f t="shared" si="83"/>
        <v>0</v>
      </c>
      <c r="EV22" s="181">
        <f t="shared" si="84"/>
        <v>0</v>
      </c>
      <c r="EW22" s="181">
        <f t="shared" si="85"/>
        <v>0</v>
      </c>
      <c r="EX22" s="181">
        <f t="shared" si="86"/>
        <v>0</v>
      </c>
      <c r="EY22" s="181">
        <f t="shared" si="87"/>
        <v>0</v>
      </c>
      <c r="EZ22" s="181">
        <f t="shared" si="88"/>
        <v>0</v>
      </c>
      <c r="FA22" s="181">
        <f t="shared" si="89"/>
        <v>0</v>
      </c>
      <c r="FB22" s="181">
        <f t="shared" si="90"/>
        <v>0</v>
      </c>
      <c r="FC22" s="181">
        <f t="shared" si="91"/>
        <v>0</v>
      </c>
      <c r="FD22" s="181">
        <f t="shared" si="92"/>
        <v>0</v>
      </c>
      <c r="FE22" s="190">
        <f t="shared" si="93"/>
        <v>0</v>
      </c>
    </row>
    <row r="23" spans="2:161" ht="15" customHeight="1" x14ac:dyDescent="0.2">
      <c r="C23" s="120"/>
      <c r="D23" s="16"/>
      <c r="E23" s="16"/>
      <c r="F23" s="16"/>
      <c r="G23" s="16"/>
      <c r="H23" s="16"/>
      <c r="I23" s="16"/>
      <c r="J23" s="16"/>
      <c r="K23" s="16"/>
      <c r="L23" s="16"/>
      <c r="M23" s="16"/>
      <c r="N23" s="16"/>
      <c r="O23" s="16"/>
      <c r="P23" s="130"/>
      <c r="Q23" s="16"/>
      <c r="R23" s="16"/>
      <c r="S23" s="16"/>
      <c r="T23" s="16"/>
      <c r="U23" s="16"/>
      <c r="V23" s="16"/>
      <c r="W23" s="16"/>
      <c r="X23" s="16"/>
      <c r="Y23" s="16"/>
      <c r="Z23" s="16"/>
      <c r="AA23" s="16"/>
      <c r="AB23" s="16"/>
      <c r="AC23" s="130"/>
      <c r="AD23" s="16"/>
      <c r="AE23" s="16"/>
      <c r="AF23" s="16"/>
      <c r="AG23" s="16"/>
      <c r="AH23" s="16"/>
      <c r="AI23" s="16"/>
      <c r="AJ23" s="16"/>
      <c r="AK23" s="16"/>
      <c r="AL23" s="16"/>
      <c r="AM23" s="16"/>
      <c r="AN23" s="16"/>
      <c r="AO23" s="16"/>
      <c r="AP23" s="130"/>
      <c r="AQ23" s="16"/>
      <c r="AR23" s="16"/>
      <c r="AS23" s="16"/>
      <c r="AT23" s="16"/>
      <c r="AU23" s="16"/>
      <c r="AV23" s="16"/>
      <c r="AW23" s="16"/>
      <c r="AX23" s="16"/>
      <c r="AY23" s="16"/>
      <c r="AZ23" s="16"/>
      <c r="BA23" s="16"/>
      <c r="BB23" s="16"/>
      <c r="BC23" s="130"/>
      <c r="BD23" s="16"/>
      <c r="BE23" s="16"/>
      <c r="BF23" s="16"/>
      <c r="BG23" s="16"/>
      <c r="BH23" s="16"/>
      <c r="BI23" s="16"/>
      <c r="BJ23" s="16"/>
      <c r="BK23" s="16"/>
      <c r="BL23" s="16"/>
      <c r="BM23" s="16"/>
      <c r="BN23" s="16"/>
      <c r="BO23" s="16"/>
      <c r="BP23" s="130"/>
      <c r="BQ23" s="16"/>
      <c r="BR23" s="16"/>
      <c r="BS23" s="16"/>
      <c r="BT23" s="16"/>
      <c r="BU23" s="16"/>
      <c r="BV23" s="16"/>
      <c r="BW23" s="16"/>
      <c r="BX23" s="16"/>
      <c r="BY23" s="16"/>
      <c r="BZ23" s="16"/>
      <c r="CA23" s="16"/>
      <c r="CB23" s="16"/>
      <c r="CC23" s="130"/>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30"/>
      <c r="DD23" s="130"/>
      <c r="DE23" s="130"/>
      <c r="DF23" s="16"/>
      <c r="DG23" s="16"/>
      <c r="DH23" s="16"/>
      <c r="DI23" s="16"/>
      <c r="DJ23" s="16"/>
      <c r="DK23" s="16"/>
      <c r="DL23" s="16"/>
      <c r="DM23" s="16"/>
      <c r="DN23" s="16"/>
      <c r="DO23" s="16"/>
      <c r="DP23" s="16"/>
      <c r="DQ23" s="16"/>
      <c r="DR23" s="130"/>
      <c r="DS23" s="16"/>
      <c r="DT23" s="16"/>
      <c r="DU23" s="16"/>
      <c r="DV23" s="16"/>
      <c r="DW23" s="16"/>
      <c r="DX23" s="16"/>
      <c r="DY23" s="16"/>
      <c r="DZ23" s="16"/>
      <c r="EA23" s="16"/>
      <c r="EB23" s="16"/>
      <c r="EC23" s="16"/>
      <c r="ED23" s="16"/>
      <c r="EE23" s="130"/>
      <c r="EF23" s="16"/>
      <c r="EG23" s="16"/>
      <c r="EH23" s="16"/>
      <c r="EI23" s="16"/>
      <c r="EJ23" s="16"/>
      <c r="EK23" s="16"/>
      <c r="EL23" s="16"/>
      <c r="EM23" s="16"/>
      <c r="EN23" s="16"/>
      <c r="EO23" s="16"/>
      <c r="EP23" s="16"/>
      <c r="EQ23" s="16"/>
      <c r="ER23" s="130"/>
      <c r="ES23" s="16"/>
      <c r="ET23" s="16"/>
      <c r="EU23" s="16"/>
      <c r="EV23" s="16"/>
      <c r="EW23" s="16"/>
      <c r="EX23" s="16"/>
      <c r="EY23" s="16"/>
      <c r="EZ23" s="16"/>
      <c r="FA23" s="16"/>
      <c r="FB23" s="16"/>
      <c r="FC23" s="16"/>
      <c r="FD23" s="16"/>
      <c r="FE23" s="130"/>
    </row>
    <row r="24" spans="2:161" s="63" customFormat="1" ht="15" customHeight="1" x14ac:dyDescent="0.2">
      <c r="B24" s="126" t="s">
        <v>55</v>
      </c>
      <c r="C24" s="196"/>
      <c r="D24" s="15">
        <f>+D26+D38</f>
        <v>0</v>
      </c>
      <c r="E24" s="15">
        <f t="shared" ref="E24:N24" si="96">+E26+E38</f>
        <v>0</v>
      </c>
      <c r="F24" s="15">
        <f t="shared" si="96"/>
        <v>0</v>
      </c>
      <c r="G24" s="15">
        <f t="shared" si="96"/>
        <v>0</v>
      </c>
      <c r="H24" s="15">
        <f t="shared" si="96"/>
        <v>0</v>
      </c>
      <c r="I24" s="15">
        <f t="shared" si="96"/>
        <v>0</v>
      </c>
      <c r="J24" s="15">
        <f t="shared" si="96"/>
        <v>0</v>
      </c>
      <c r="K24" s="15">
        <f t="shared" si="96"/>
        <v>0</v>
      </c>
      <c r="L24" s="15">
        <f t="shared" si="96"/>
        <v>0</v>
      </c>
      <c r="M24" s="15">
        <f t="shared" si="96"/>
        <v>0</v>
      </c>
      <c r="N24" s="15">
        <f t="shared" si="96"/>
        <v>0</v>
      </c>
      <c r="O24" s="15">
        <f>+O26+O38</f>
        <v>0</v>
      </c>
      <c r="P24" s="125">
        <f t="shared" si="94"/>
        <v>0</v>
      </c>
      <c r="Q24" s="15">
        <f>+Q26+Q38</f>
        <v>0</v>
      </c>
      <c r="R24" s="15">
        <f t="shared" ref="R24:AB24" si="97">+R26+R38</f>
        <v>0</v>
      </c>
      <c r="S24" s="15">
        <f t="shared" si="97"/>
        <v>0</v>
      </c>
      <c r="T24" s="15">
        <f t="shared" si="97"/>
        <v>0</v>
      </c>
      <c r="U24" s="15">
        <f t="shared" si="97"/>
        <v>0</v>
      </c>
      <c r="V24" s="15">
        <f t="shared" si="97"/>
        <v>0</v>
      </c>
      <c r="W24" s="15">
        <f t="shared" si="97"/>
        <v>0</v>
      </c>
      <c r="X24" s="15">
        <f t="shared" si="97"/>
        <v>0</v>
      </c>
      <c r="Y24" s="15">
        <f t="shared" si="97"/>
        <v>0</v>
      </c>
      <c r="Z24" s="15">
        <f t="shared" si="97"/>
        <v>0</v>
      </c>
      <c r="AA24" s="15">
        <f t="shared" si="97"/>
        <v>0</v>
      </c>
      <c r="AB24" s="15">
        <f t="shared" si="97"/>
        <v>0</v>
      </c>
      <c r="AC24" s="125">
        <f t="shared" si="95"/>
        <v>0</v>
      </c>
      <c r="AD24" s="15">
        <f>+AD26+AD38</f>
        <v>0</v>
      </c>
      <c r="AE24" s="15">
        <f t="shared" ref="AE24:AO24" si="98">+AE26+AE38</f>
        <v>0</v>
      </c>
      <c r="AF24" s="15">
        <f t="shared" si="98"/>
        <v>0</v>
      </c>
      <c r="AG24" s="15">
        <f t="shared" si="98"/>
        <v>0</v>
      </c>
      <c r="AH24" s="15">
        <f t="shared" si="98"/>
        <v>0</v>
      </c>
      <c r="AI24" s="15">
        <f t="shared" si="98"/>
        <v>0</v>
      </c>
      <c r="AJ24" s="15">
        <f t="shared" si="98"/>
        <v>0</v>
      </c>
      <c r="AK24" s="15">
        <f t="shared" si="98"/>
        <v>0</v>
      </c>
      <c r="AL24" s="15">
        <f t="shared" si="98"/>
        <v>0</v>
      </c>
      <c r="AM24" s="15">
        <f t="shared" si="98"/>
        <v>0</v>
      </c>
      <c r="AN24" s="15">
        <f t="shared" si="98"/>
        <v>0</v>
      </c>
      <c r="AO24" s="15">
        <f t="shared" si="98"/>
        <v>0</v>
      </c>
      <c r="AP24" s="125">
        <f>SUM(AD24:AO24)</f>
        <v>0</v>
      </c>
      <c r="AQ24" s="15">
        <f>+AQ26+AQ38</f>
        <v>0</v>
      </c>
      <c r="AR24" s="15">
        <f t="shared" ref="AR24:BB24" si="99">+AR26+AR38</f>
        <v>0</v>
      </c>
      <c r="AS24" s="15">
        <f t="shared" si="99"/>
        <v>0</v>
      </c>
      <c r="AT24" s="15">
        <f t="shared" si="99"/>
        <v>0</v>
      </c>
      <c r="AU24" s="15">
        <f t="shared" si="99"/>
        <v>0</v>
      </c>
      <c r="AV24" s="15">
        <f t="shared" si="99"/>
        <v>0</v>
      </c>
      <c r="AW24" s="15">
        <f t="shared" si="99"/>
        <v>0</v>
      </c>
      <c r="AX24" s="15">
        <f t="shared" si="99"/>
        <v>0</v>
      </c>
      <c r="AY24" s="15">
        <f t="shared" si="99"/>
        <v>0</v>
      </c>
      <c r="AZ24" s="15">
        <f t="shared" si="99"/>
        <v>0</v>
      </c>
      <c r="BA24" s="15">
        <f t="shared" si="99"/>
        <v>0</v>
      </c>
      <c r="BB24" s="15">
        <f t="shared" si="99"/>
        <v>0</v>
      </c>
      <c r="BC24" s="125">
        <f>SUM(AQ24:BB24)</f>
        <v>0</v>
      </c>
      <c r="BD24" s="15">
        <f>+BD26+BD38</f>
        <v>0</v>
      </c>
      <c r="BE24" s="15">
        <f t="shared" ref="BE24:BO24" si="100">+BE26+BE38</f>
        <v>0</v>
      </c>
      <c r="BF24" s="15">
        <f t="shared" si="100"/>
        <v>0</v>
      </c>
      <c r="BG24" s="15">
        <f t="shared" si="100"/>
        <v>0</v>
      </c>
      <c r="BH24" s="15">
        <f t="shared" si="100"/>
        <v>0</v>
      </c>
      <c r="BI24" s="15">
        <f t="shared" si="100"/>
        <v>0</v>
      </c>
      <c r="BJ24" s="15">
        <f t="shared" si="100"/>
        <v>0</v>
      </c>
      <c r="BK24" s="15">
        <f t="shared" si="100"/>
        <v>0</v>
      </c>
      <c r="BL24" s="15">
        <f t="shared" si="100"/>
        <v>0</v>
      </c>
      <c r="BM24" s="15">
        <f t="shared" si="100"/>
        <v>0</v>
      </c>
      <c r="BN24" s="15">
        <f t="shared" si="100"/>
        <v>0</v>
      </c>
      <c r="BO24" s="15">
        <f t="shared" si="100"/>
        <v>0</v>
      </c>
      <c r="BP24" s="125">
        <f>SUM(BD24:BO24)</f>
        <v>0</v>
      </c>
      <c r="BQ24" s="15">
        <f>+BQ26+BQ38</f>
        <v>0</v>
      </c>
      <c r="BR24" s="15">
        <f t="shared" ref="BR24:CB24" si="101">+BR26+BR38</f>
        <v>0</v>
      </c>
      <c r="BS24" s="15">
        <f t="shared" si="101"/>
        <v>0</v>
      </c>
      <c r="BT24" s="15">
        <f t="shared" si="101"/>
        <v>0</v>
      </c>
      <c r="BU24" s="15">
        <f t="shared" si="101"/>
        <v>0</v>
      </c>
      <c r="BV24" s="15">
        <f t="shared" si="101"/>
        <v>0</v>
      </c>
      <c r="BW24" s="15">
        <f t="shared" si="101"/>
        <v>0</v>
      </c>
      <c r="BX24" s="15">
        <f t="shared" si="101"/>
        <v>0</v>
      </c>
      <c r="BY24" s="15">
        <f t="shared" si="101"/>
        <v>0</v>
      </c>
      <c r="BZ24" s="15">
        <f t="shared" si="101"/>
        <v>0</v>
      </c>
      <c r="CA24" s="15">
        <f t="shared" si="101"/>
        <v>0</v>
      </c>
      <c r="CB24" s="15">
        <f t="shared" si="101"/>
        <v>0</v>
      </c>
      <c r="CC24" s="125">
        <f>SUM(BQ24:CB24)</f>
        <v>0</v>
      </c>
      <c r="CE24" s="15" t="str">
        <f t="shared" ref="CE24:DB24" si="102">IF(ISNA(INDEX($B$1:$CC$117,ROW(B24),MATCH(CE$7,$B$7:$CC$7,0))),"",INDEX($B$1:$CC$117,ROW(B24),MATCH(CE$7,$B$7:$CC$7,0)))</f>
        <v/>
      </c>
      <c r="CF24" s="15" t="str">
        <f t="shared" si="102"/>
        <v/>
      </c>
      <c r="CG24" s="15" t="str">
        <f t="shared" si="102"/>
        <v/>
      </c>
      <c r="CH24" s="15" t="str">
        <f t="shared" si="102"/>
        <v/>
      </c>
      <c r="CI24" s="15" t="str">
        <f t="shared" si="102"/>
        <v/>
      </c>
      <c r="CJ24" s="15" t="str">
        <f t="shared" si="102"/>
        <v/>
      </c>
      <c r="CK24" s="15" t="str">
        <f t="shared" si="102"/>
        <v/>
      </c>
      <c r="CL24" s="15" t="str">
        <f t="shared" si="102"/>
        <v/>
      </c>
      <c r="CM24" s="15" t="str">
        <f t="shared" si="102"/>
        <v/>
      </c>
      <c r="CN24" s="15" t="str">
        <f t="shared" si="102"/>
        <v/>
      </c>
      <c r="CO24" s="15" t="str">
        <f t="shared" si="102"/>
        <v/>
      </c>
      <c r="CP24" s="15" t="str">
        <f t="shared" si="102"/>
        <v/>
      </c>
      <c r="CQ24" s="15">
        <f t="shared" si="102"/>
        <v>0</v>
      </c>
      <c r="CR24" s="15">
        <f t="shared" si="102"/>
        <v>0</v>
      </c>
      <c r="CS24" s="15">
        <f t="shared" si="102"/>
        <v>0</v>
      </c>
      <c r="CT24" s="15">
        <f t="shared" si="102"/>
        <v>0</v>
      </c>
      <c r="CU24" s="15">
        <f t="shared" si="102"/>
        <v>0</v>
      </c>
      <c r="CV24" s="15">
        <f t="shared" si="102"/>
        <v>0</v>
      </c>
      <c r="CW24" s="15">
        <f t="shared" si="102"/>
        <v>0</v>
      </c>
      <c r="CX24" s="15">
        <f t="shared" si="102"/>
        <v>0</v>
      </c>
      <c r="CY24" s="15">
        <f t="shared" si="102"/>
        <v>0</v>
      </c>
      <c r="CZ24" s="15">
        <f t="shared" si="102"/>
        <v>0</v>
      </c>
      <c r="DA24" s="15">
        <f t="shared" si="102"/>
        <v>0</v>
      </c>
      <c r="DB24" s="15">
        <f t="shared" si="102"/>
        <v>0</v>
      </c>
      <c r="DC24" s="125">
        <f>SUM(CE24:CP24)</f>
        <v>0</v>
      </c>
      <c r="DD24" s="125">
        <f>SUM(CQ24:DB24)</f>
        <v>0</v>
      </c>
      <c r="DE24" s="125">
        <f>SUM(CE24:DB24)</f>
        <v>0</v>
      </c>
      <c r="DF24" s="15">
        <f t="shared" ref="DF24:DQ24" si="103">IF(ISNA(INDEX($B$1:$CC$117,ROW(Z24),MATCH(DF$7,$B$7:$CC$7,0))),"",INDEX($B$1:$CC$117,ROW(Z24),MATCH(DF$7,$B$7:$CC$7,0)))</f>
        <v>0</v>
      </c>
      <c r="DG24" s="15">
        <f t="shared" si="103"/>
        <v>0</v>
      </c>
      <c r="DH24" s="15">
        <f t="shared" si="103"/>
        <v>0</v>
      </c>
      <c r="DI24" s="15">
        <f t="shared" si="103"/>
        <v>0</v>
      </c>
      <c r="DJ24" s="15">
        <f t="shared" si="103"/>
        <v>0</v>
      </c>
      <c r="DK24" s="15">
        <f t="shared" si="103"/>
        <v>0</v>
      </c>
      <c r="DL24" s="15">
        <f t="shared" si="103"/>
        <v>0</v>
      </c>
      <c r="DM24" s="15">
        <f t="shared" si="103"/>
        <v>0</v>
      </c>
      <c r="DN24" s="15">
        <f t="shared" si="103"/>
        <v>0</v>
      </c>
      <c r="DO24" s="15">
        <f t="shared" si="103"/>
        <v>0</v>
      </c>
      <c r="DP24" s="15">
        <f t="shared" si="103"/>
        <v>0</v>
      </c>
      <c r="DQ24" s="15">
        <f t="shared" si="103"/>
        <v>0</v>
      </c>
      <c r="DR24" s="125">
        <f>SUM(DF24:DQ24)</f>
        <v>0</v>
      </c>
      <c r="DS24" s="15">
        <f t="shared" ref="DS24:ED24" si="104">IF(ISNA(INDEX($B$1:$CC$117,ROW(AL24),MATCH(DS$7,$B$7:$CC$7,0))),"",INDEX($B$1:$CC$117,ROW(AL24),MATCH(DS$7,$B$7:$CC$7,0)))</f>
        <v>0</v>
      </c>
      <c r="DT24" s="15">
        <f t="shared" si="104"/>
        <v>0</v>
      </c>
      <c r="DU24" s="15">
        <f t="shared" si="104"/>
        <v>0</v>
      </c>
      <c r="DV24" s="15">
        <f t="shared" si="104"/>
        <v>0</v>
      </c>
      <c r="DW24" s="15">
        <f t="shared" si="104"/>
        <v>0</v>
      </c>
      <c r="DX24" s="15">
        <f t="shared" si="104"/>
        <v>0</v>
      </c>
      <c r="DY24" s="15">
        <f t="shared" si="104"/>
        <v>0</v>
      </c>
      <c r="DZ24" s="15">
        <f t="shared" si="104"/>
        <v>0</v>
      </c>
      <c r="EA24" s="15">
        <f t="shared" si="104"/>
        <v>0</v>
      </c>
      <c r="EB24" s="15">
        <f t="shared" si="104"/>
        <v>0</v>
      </c>
      <c r="EC24" s="15">
        <f t="shared" si="104"/>
        <v>0</v>
      </c>
      <c r="ED24" s="15">
        <f t="shared" si="104"/>
        <v>0</v>
      </c>
      <c r="EE24" s="125">
        <f>SUM(DS24:ED24)</f>
        <v>0</v>
      </c>
      <c r="EF24" s="15">
        <f t="shared" ref="EF24:EQ24" si="105">IF(ISNA(INDEX($B$1:$CC$117,ROW(AX24),MATCH(EF$7,$B$7:$CC$7,0))),"",INDEX($B$1:$CC$117,ROW(AX24),MATCH(EF$7,$B$7:$CC$7,0)))</f>
        <v>0</v>
      </c>
      <c r="EG24" s="15">
        <f t="shared" si="105"/>
        <v>0</v>
      </c>
      <c r="EH24" s="15">
        <f t="shared" si="105"/>
        <v>0</v>
      </c>
      <c r="EI24" s="15">
        <f t="shared" si="105"/>
        <v>0</v>
      </c>
      <c r="EJ24" s="15">
        <f t="shared" si="105"/>
        <v>0</v>
      </c>
      <c r="EK24" s="15">
        <f t="shared" si="105"/>
        <v>0</v>
      </c>
      <c r="EL24" s="15">
        <f t="shared" si="105"/>
        <v>0</v>
      </c>
      <c r="EM24" s="15">
        <f t="shared" si="105"/>
        <v>0</v>
      </c>
      <c r="EN24" s="15">
        <f t="shared" si="105"/>
        <v>0</v>
      </c>
      <c r="EO24" s="15">
        <f t="shared" si="105"/>
        <v>0</v>
      </c>
      <c r="EP24" s="15">
        <f t="shared" si="105"/>
        <v>0</v>
      </c>
      <c r="EQ24" s="15">
        <f t="shared" si="105"/>
        <v>0</v>
      </c>
      <c r="ER24" s="125">
        <f>SUM(EF24:EQ24)</f>
        <v>0</v>
      </c>
      <c r="ES24" s="15">
        <f t="shared" ref="ES24:FD24" si="106">IF(ISNA(INDEX($B$1:$CC$117,ROW(BJ24),MATCH(ES$7,$B$7:$CC$7,0))),"",INDEX($B$1:$CC$117,ROW(BJ24),MATCH(ES$7,$B$7:$CC$7,0)))</f>
        <v>0</v>
      </c>
      <c r="ET24" s="15">
        <f t="shared" si="106"/>
        <v>0</v>
      </c>
      <c r="EU24" s="15">
        <f t="shared" si="106"/>
        <v>0</v>
      </c>
      <c r="EV24" s="15">
        <f t="shared" si="106"/>
        <v>0</v>
      </c>
      <c r="EW24" s="15">
        <f t="shared" si="106"/>
        <v>0</v>
      </c>
      <c r="EX24" s="15">
        <f t="shared" si="106"/>
        <v>0</v>
      </c>
      <c r="EY24" s="15">
        <f t="shared" si="106"/>
        <v>0</v>
      </c>
      <c r="EZ24" s="15">
        <f t="shared" si="106"/>
        <v>0</v>
      </c>
      <c r="FA24" s="15">
        <f t="shared" si="106"/>
        <v>0</v>
      </c>
      <c r="FB24" s="15">
        <f t="shared" si="106"/>
        <v>0</v>
      </c>
      <c r="FC24" s="15">
        <f t="shared" si="106"/>
        <v>0</v>
      </c>
      <c r="FD24" s="15">
        <f t="shared" si="106"/>
        <v>0</v>
      </c>
      <c r="FE24" s="125">
        <f>SUM(ES24:FD24)</f>
        <v>0</v>
      </c>
    </row>
    <row r="25" spans="2:161" ht="15" customHeight="1" x14ac:dyDescent="0.2">
      <c r="C25" s="120"/>
      <c r="D25" s="16"/>
      <c r="E25" s="16"/>
      <c r="F25" s="16"/>
      <c r="G25" s="16"/>
      <c r="H25" s="16"/>
      <c r="I25" s="16"/>
      <c r="J25" s="16"/>
      <c r="K25" s="16"/>
      <c r="L25" s="16"/>
      <c r="M25" s="16"/>
      <c r="N25" s="16"/>
      <c r="O25" s="16"/>
      <c r="P25" s="130"/>
      <c r="Q25" s="16"/>
      <c r="R25" s="16"/>
      <c r="S25" s="16"/>
      <c r="T25" s="16"/>
      <c r="U25" s="16"/>
      <c r="V25" s="16"/>
      <c r="W25" s="16"/>
      <c r="X25" s="16"/>
      <c r="Y25" s="16"/>
      <c r="Z25" s="16"/>
      <c r="AA25" s="16"/>
      <c r="AB25" s="16"/>
      <c r="AC25" s="130"/>
      <c r="AD25" s="16"/>
      <c r="AE25" s="16"/>
      <c r="AF25" s="16"/>
      <c r="AG25" s="16"/>
      <c r="AH25" s="16"/>
      <c r="AI25" s="16"/>
      <c r="AJ25" s="16"/>
      <c r="AK25" s="16"/>
      <c r="AL25" s="16"/>
      <c r="AM25" s="16"/>
      <c r="AN25" s="16"/>
      <c r="AO25" s="16"/>
      <c r="AP25" s="130"/>
      <c r="AQ25" s="16"/>
      <c r="AR25" s="16"/>
      <c r="AS25" s="16"/>
      <c r="AT25" s="16"/>
      <c r="AU25" s="16"/>
      <c r="AV25" s="16"/>
      <c r="AW25" s="16"/>
      <c r="AX25" s="16"/>
      <c r="AY25" s="16"/>
      <c r="AZ25" s="16"/>
      <c r="BA25" s="16"/>
      <c r="BB25" s="16"/>
      <c r="BC25" s="130"/>
      <c r="BD25" s="16"/>
      <c r="BE25" s="16"/>
      <c r="BF25" s="16"/>
      <c r="BG25" s="16"/>
      <c r="BH25" s="16"/>
      <c r="BI25" s="16"/>
      <c r="BJ25" s="16"/>
      <c r="BK25" s="16"/>
      <c r="BL25" s="16"/>
      <c r="BM25" s="16"/>
      <c r="BN25" s="16"/>
      <c r="BO25" s="16"/>
      <c r="BP25" s="130"/>
      <c r="BQ25" s="16"/>
      <c r="BR25" s="16"/>
      <c r="BS25" s="16"/>
      <c r="BT25" s="16"/>
      <c r="BU25" s="16"/>
      <c r="BV25" s="16"/>
      <c r="BW25" s="16"/>
      <c r="BX25" s="16"/>
      <c r="BY25" s="16"/>
      <c r="BZ25" s="16"/>
      <c r="CA25" s="16"/>
      <c r="CB25" s="16"/>
      <c r="CC25" s="130"/>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30"/>
      <c r="DD25" s="130"/>
      <c r="DE25" s="130"/>
      <c r="DF25" s="16"/>
      <c r="DG25" s="16"/>
      <c r="DH25" s="16"/>
      <c r="DI25" s="16"/>
      <c r="DJ25" s="16"/>
      <c r="DK25" s="16"/>
      <c r="DL25" s="16"/>
      <c r="DM25" s="16"/>
      <c r="DN25" s="16"/>
      <c r="DO25" s="16"/>
      <c r="DP25" s="16"/>
      <c r="DQ25" s="16"/>
      <c r="DR25" s="130"/>
      <c r="DS25" s="16"/>
      <c r="DT25" s="16"/>
      <c r="DU25" s="16"/>
      <c r="DV25" s="16"/>
      <c r="DW25" s="16"/>
      <c r="DX25" s="16"/>
      <c r="DY25" s="16"/>
      <c r="DZ25" s="16"/>
      <c r="EA25" s="16"/>
      <c r="EB25" s="16"/>
      <c r="EC25" s="16"/>
      <c r="ED25" s="16"/>
      <c r="EE25" s="130"/>
      <c r="EF25" s="16"/>
      <c r="EG25" s="16"/>
      <c r="EH25" s="16"/>
      <c r="EI25" s="16"/>
      <c r="EJ25" s="16"/>
      <c r="EK25" s="16"/>
      <c r="EL25" s="16"/>
      <c r="EM25" s="16"/>
      <c r="EN25" s="16"/>
      <c r="EO25" s="16"/>
      <c r="EP25" s="16"/>
      <c r="EQ25" s="16"/>
      <c r="ER25" s="130"/>
      <c r="ES25" s="16"/>
      <c r="ET25" s="16"/>
      <c r="EU25" s="16"/>
      <c r="EV25" s="16"/>
      <c r="EW25" s="16"/>
      <c r="EX25" s="16"/>
      <c r="EY25" s="16"/>
      <c r="EZ25" s="16"/>
      <c r="FA25" s="16"/>
      <c r="FB25" s="16"/>
      <c r="FC25" s="16"/>
      <c r="FD25" s="16"/>
      <c r="FE25" s="130"/>
    </row>
    <row r="26" spans="2:161" s="63" customFormat="1" ht="15" customHeight="1" x14ac:dyDescent="0.2">
      <c r="C26" s="198" t="s">
        <v>203</v>
      </c>
      <c r="D26" s="190">
        <f>+SUM(D27:D36)</f>
        <v>0</v>
      </c>
      <c r="E26" s="190">
        <f t="shared" ref="E26:N26" si="107">+SUM(E27:E36)</f>
        <v>0</v>
      </c>
      <c r="F26" s="190">
        <f t="shared" si="107"/>
        <v>0</v>
      </c>
      <c r="G26" s="190">
        <f t="shared" si="107"/>
        <v>0</v>
      </c>
      <c r="H26" s="190">
        <f t="shared" si="107"/>
        <v>0</v>
      </c>
      <c r="I26" s="190">
        <f t="shared" si="107"/>
        <v>0</v>
      </c>
      <c r="J26" s="190">
        <f t="shared" si="107"/>
        <v>0</v>
      </c>
      <c r="K26" s="190">
        <f t="shared" si="107"/>
        <v>0</v>
      </c>
      <c r="L26" s="190">
        <f t="shared" si="107"/>
        <v>0</v>
      </c>
      <c r="M26" s="190">
        <f t="shared" si="107"/>
        <v>0</v>
      </c>
      <c r="N26" s="190">
        <f t="shared" si="107"/>
        <v>0</v>
      </c>
      <c r="O26" s="190">
        <f>+SUM(O27:O36)</f>
        <v>0</v>
      </c>
      <c r="P26" s="190">
        <f t="shared" si="94"/>
        <v>0</v>
      </c>
      <c r="Q26" s="190">
        <f>+SUM(Q27:Q36)</f>
        <v>0</v>
      </c>
      <c r="R26" s="190">
        <f t="shared" ref="R26:AB26" si="108">+SUM(R27:R36)</f>
        <v>0</v>
      </c>
      <c r="S26" s="190">
        <f t="shared" si="108"/>
        <v>0</v>
      </c>
      <c r="T26" s="190">
        <f t="shared" si="108"/>
        <v>0</v>
      </c>
      <c r="U26" s="190">
        <f t="shared" si="108"/>
        <v>0</v>
      </c>
      <c r="V26" s="190">
        <f t="shared" si="108"/>
        <v>0</v>
      </c>
      <c r="W26" s="190">
        <f t="shared" si="108"/>
        <v>0</v>
      </c>
      <c r="X26" s="190">
        <f t="shared" si="108"/>
        <v>0</v>
      </c>
      <c r="Y26" s="190">
        <f t="shared" si="108"/>
        <v>0</v>
      </c>
      <c r="Z26" s="190">
        <f t="shared" si="108"/>
        <v>0</v>
      </c>
      <c r="AA26" s="190">
        <f t="shared" si="108"/>
        <v>0</v>
      </c>
      <c r="AB26" s="190">
        <f t="shared" si="108"/>
        <v>0</v>
      </c>
      <c r="AC26" s="190">
        <f t="shared" si="95"/>
        <v>0</v>
      </c>
      <c r="AD26" s="190">
        <f t="shared" ref="AD26:AO26" si="109">+SUM(AD27:AD36)</f>
        <v>0</v>
      </c>
      <c r="AE26" s="190">
        <f t="shared" si="109"/>
        <v>0</v>
      </c>
      <c r="AF26" s="190">
        <f t="shared" si="109"/>
        <v>0</v>
      </c>
      <c r="AG26" s="190">
        <f t="shared" si="109"/>
        <v>0</v>
      </c>
      <c r="AH26" s="190">
        <f t="shared" si="109"/>
        <v>0</v>
      </c>
      <c r="AI26" s="190">
        <f t="shared" si="109"/>
        <v>0</v>
      </c>
      <c r="AJ26" s="190">
        <f t="shared" si="109"/>
        <v>0</v>
      </c>
      <c r="AK26" s="190">
        <f t="shared" si="109"/>
        <v>0</v>
      </c>
      <c r="AL26" s="190">
        <f t="shared" si="109"/>
        <v>0</v>
      </c>
      <c r="AM26" s="190">
        <f t="shared" si="109"/>
        <v>0</v>
      </c>
      <c r="AN26" s="190">
        <f t="shared" si="109"/>
        <v>0</v>
      </c>
      <c r="AO26" s="190">
        <f t="shared" si="109"/>
        <v>0</v>
      </c>
      <c r="AP26" s="190">
        <f t="shared" ref="AP26:AP36" si="110">SUM(AD26:AO26)</f>
        <v>0</v>
      </c>
      <c r="AQ26" s="190">
        <f t="shared" ref="AQ26:BB26" si="111">+SUM(AQ27:AQ36)</f>
        <v>0</v>
      </c>
      <c r="AR26" s="190">
        <f t="shared" si="111"/>
        <v>0</v>
      </c>
      <c r="AS26" s="190">
        <f t="shared" si="111"/>
        <v>0</v>
      </c>
      <c r="AT26" s="190">
        <f t="shared" si="111"/>
        <v>0</v>
      </c>
      <c r="AU26" s="190">
        <f t="shared" si="111"/>
        <v>0</v>
      </c>
      <c r="AV26" s="190">
        <f t="shared" si="111"/>
        <v>0</v>
      </c>
      <c r="AW26" s="190">
        <f t="shared" si="111"/>
        <v>0</v>
      </c>
      <c r="AX26" s="190">
        <f t="shared" si="111"/>
        <v>0</v>
      </c>
      <c r="AY26" s="190">
        <f t="shared" si="111"/>
        <v>0</v>
      </c>
      <c r="AZ26" s="190">
        <f t="shared" si="111"/>
        <v>0</v>
      </c>
      <c r="BA26" s="190">
        <f t="shared" si="111"/>
        <v>0</v>
      </c>
      <c r="BB26" s="190">
        <f t="shared" si="111"/>
        <v>0</v>
      </c>
      <c r="BC26" s="190">
        <f t="shared" ref="BC26:BC36" si="112">SUM(AQ26:BB26)</f>
        <v>0</v>
      </c>
      <c r="BD26" s="190">
        <f t="shared" ref="BD26:BO26" si="113">+SUM(BD27:BD36)</f>
        <v>0</v>
      </c>
      <c r="BE26" s="190">
        <f t="shared" si="113"/>
        <v>0</v>
      </c>
      <c r="BF26" s="190">
        <f t="shared" si="113"/>
        <v>0</v>
      </c>
      <c r="BG26" s="190">
        <f t="shared" si="113"/>
        <v>0</v>
      </c>
      <c r="BH26" s="190">
        <f t="shared" si="113"/>
        <v>0</v>
      </c>
      <c r="BI26" s="190">
        <f t="shared" si="113"/>
        <v>0</v>
      </c>
      <c r="BJ26" s="190">
        <f t="shared" si="113"/>
        <v>0</v>
      </c>
      <c r="BK26" s="190">
        <f t="shared" si="113"/>
        <v>0</v>
      </c>
      <c r="BL26" s="190">
        <f t="shared" si="113"/>
        <v>0</v>
      </c>
      <c r="BM26" s="190">
        <f t="shared" si="113"/>
        <v>0</v>
      </c>
      <c r="BN26" s="190">
        <f t="shared" si="113"/>
        <v>0</v>
      </c>
      <c r="BO26" s="190">
        <f t="shared" si="113"/>
        <v>0</v>
      </c>
      <c r="BP26" s="190">
        <f t="shared" ref="BP26:BP36" si="114">SUM(BD26:BO26)</f>
        <v>0</v>
      </c>
      <c r="BQ26" s="190">
        <f t="shared" ref="BQ26:CB26" si="115">+SUM(BQ27:BQ36)</f>
        <v>0</v>
      </c>
      <c r="BR26" s="190">
        <f t="shared" si="115"/>
        <v>0</v>
      </c>
      <c r="BS26" s="190">
        <f t="shared" si="115"/>
        <v>0</v>
      </c>
      <c r="BT26" s="190">
        <f t="shared" si="115"/>
        <v>0</v>
      </c>
      <c r="BU26" s="190">
        <f t="shared" si="115"/>
        <v>0</v>
      </c>
      <c r="BV26" s="190">
        <f t="shared" si="115"/>
        <v>0</v>
      </c>
      <c r="BW26" s="190">
        <f t="shared" si="115"/>
        <v>0</v>
      </c>
      <c r="BX26" s="190">
        <f t="shared" si="115"/>
        <v>0</v>
      </c>
      <c r="BY26" s="190">
        <f t="shared" si="115"/>
        <v>0</v>
      </c>
      <c r="BZ26" s="190">
        <f t="shared" si="115"/>
        <v>0</v>
      </c>
      <c r="CA26" s="190">
        <f t="shared" si="115"/>
        <v>0</v>
      </c>
      <c r="CB26" s="190">
        <f t="shared" si="115"/>
        <v>0</v>
      </c>
      <c r="CC26" s="190">
        <f t="shared" ref="CC26:CC36" si="116">SUM(BQ26:CB26)</f>
        <v>0</v>
      </c>
      <c r="CE26" s="190" t="str">
        <f t="shared" ref="CE26:CE36" si="117">IF(ISNA(INDEX($B$1:$CC$117,ROW(B26),MATCH(CE$7,$B$7:$CC$7,0))),"",INDEX($B$1:$CC$117,ROW(B26),MATCH(CE$7,$B$7:$CC$7,0)))</f>
        <v/>
      </c>
      <c r="CF26" s="190" t="str">
        <f t="shared" ref="CF26:CF36" si="118">IF(ISNA(INDEX($B$1:$CC$117,ROW(C26),MATCH(CF$7,$B$7:$CC$7,0))),"",INDEX($B$1:$CC$117,ROW(C26),MATCH(CF$7,$B$7:$CC$7,0)))</f>
        <v/>
      </c>
      <c r="CG26" s="190" t="str">
        <f t="shared" ref="CG26:CG36" si="119">IF(ISNA(INDEX($B$1:$CC$117,ROW(D26),MATCH(CG$7,$B$7:$CC$7,0))),"",INDEX($B$1:$CC$117,ROW(D26),MATCH(CG$7,$B$7:$CC$7,0)))</f>
        <v/>
      </c>
      <c r="CH26" s="190" t="str">
        <f t="shared" ref="CH26:CH36" si="120">IF(ISNA(INDEX($B$1:$CC$117,ROW(E26),MATCH(CH$7,$B$7:$CC$7,0))),"",INDEX($B$1:$CC$117,ROW(E26),MATCH(CH$7,$B$7:$CC$7,0)))</f>
        <v/>
      </c>
      <c r="CI26" s="190" t="str">
        <f t="shared" ref="CI26:CI36" si="121">IF(ISNA(INDEX($B$1:$CC$117,ROW(F26),MATCH(CI$7,$B$7:$CC$7,0))),"",INDEX($B$1:$CC$117,ROW(F26),MATCH(CI$7,$B$7:$CC$7,0)))</f>
        <v/>
      </c>
      <c r="CJ26" s="190" t="str">
        <f t="shared" ref="CJ26:CJ36" si="122">IF(ISNA(INDEX($B$1:$CC$117,ROW(G26),MATCH(CJ$7,$B$7:$CC$7,0))),"",INDEX($B$1:$CC$117,ROW(G26),MATCH(CJ$7,$B$7:$CC$7,0)))</f>
        <v/>
      </c>
      <c r="CK26" s="190" t="str">
        <f t="shared" ref="CK26:CK36" si="123">IF(ISNA(INDEX($B$1:$CC$117,ROW(H26),MATCH(CK$7,$B$7:$CC$7,0))),"",INDEX($B$1:$CC$117,ROW(H26),MATCH(CK$7,$B$7:$CC$7,0)))</f>
        <v/>
      </c>
      <c r="CL26" s="190" t="str">
        <f t="shared" ref="CL26:CL36" si="124">IF(ISNA(INDEX($B$1:$CC$117,ROW(I26),MATCH(CL$7,$B$7:$CC$7,0))),"",INDEX($B$1:$CC$117,ROW(I26),MATCH(CL$7,$B$7:$CC$7,0)))</f>
        <v/>
      </c>
      <c r="CM26" s="190" t="str">
        <f t="shared" ref="CM26:CM36" si="125">IF(ISNA(INDEX($B$1:$CC$117,ROW(J26),MATCH(CM$7,$B$7:$CC$7,0))),"",INDEX($B$1:$CC$117,ROW(J26),MATCH(CM$7,$B$7:$CC$7,0)))</f>
        <v/>
      </c>
      <c r="CN26" s="190" t="str">
        <f t="shared" ref="CN26:CN36" si="126">IF(ISNA(INDEX($B$1:$CC$117,ROW(K26),MATCH(CN$7,$B$7:$CC$7,0))),"",INDEX($B$1:$CC$117,ROW(K26),MATCH(CN$7,$B$7:$CC$7,0)))</f>
        <v/>
      </c>
      <c r="CO26" s="190" t="str">
        <f t="shared" ref="CO26:CO36" si="127">IF(ISNA(INDEX($B$1:$CC$117,ROW(L26),MATCH(CO$7,$B$7:$CC$7,0))),"",INDEX($B$1:$CC$117,ROW(L26),MATCH(CO$7,$B$7:$CC$7,0)))</f>
        <v/>
      </c>
      <c r="CP26" s="190" t="str">
        <f t="shared" ref="CP26:CP36" si="128">IF(ISNA(INDEX($B$1:$CC$117,ROW(M26),MATCH(CP$7,$B$7:$CC$7,0))),"",INDEX($B$1:$CC$117,ROW(M26),MATCH(CP$7,$B$7:$CC$7,0)))</f>
        <v/>
      </c>
      <c r="CQ26" s="190">
        <f t="shared" ref="CQ26:CQ36" si="129">IF(ISNA(INDEX($B$1:$CC$117,ROW(N26),MATCH(CQ$7,$B$7:$CC$7,0))),"",INDEX($B$1:$CC$117,ROW(N26),MATCH(CQ$7,$B$7:$CC$7,0)))</f>
        <v>0</v>
      </c>
      <c r="CR26" s="190">
        <f t="shared" ref="CR26:CR36" si="130">IF(ISNA(INDEX($B$1:$CC$117,ROW(O26),MATCH(CR$7,$B$7:$CC$7,0))),"",INDEX($B$1:$CC$117,ROW(O26),MATCH(CR$7,$B$7:$CC$7,0)))</f>
        <v>0</v>
      </c>
      <c r="CS26" s="190">
        <f t="shared" ref="CS26:CS36" si="131">IF(ISNA(INDEX($B$1:$CC$117,ROW(P26),MATCH(CS$7,$B$7:$CC$7,0))),"",INDEX($B$1:$CC$117,ROW(P26),MATCH(CS$7,$B$7:$CC$7,0)))</f>
        <v>0</v>
      </c>
      <c r="CT26" s="190">
        <f t="shared" ref="CT26:CT36" si="132">IF(ISNA(INDEX($B$1:$CC$117,ROW(Q26),MATCH(CT$7,$B$7:$CC$7,0))),"",INDEX($B$1:$CC$117,ROW(Q26),MATCH(CT$7,$B$7:$CC$7,0)))</f>
        <v>0</v>
      </c>
      <c r="CU26" s="190">
        <f t="shared" ref="CU26:CU36" si="133">IF(ISNA(INDEX($B$1:$CC$117,ROW(R26),MATCH(CU$7,$B$7:$CC$7,0))),"",INDEX($B$1:$CC$117,ROW(R26),MATCH(CU$7,$B$7:$CC$7,0)))</f>
        <v>0</v>
      </c>
      <c r="CV26" s="190">
        <f t="shared" ref="CV26:CV36" si="134">IF(ISNA(INDEX($B$1:$CC$117,ROW(S26),MATCH(CV$7,$B$7:$CC$7,0))),"",INDEX($B$1:$CC$117,ROW(S26),MATCH(CV$7,$B$7:$CC$7,0)))</f>
        <v>0</v>
      </c>
      <c r="CW26" s="190">
        <f t="shared" ref="CW26:CW36" si="135">IF(ISNA(INDEX($B$1:$CC$117,ROW(T26),MATCH(CW$7,$B$7:$CC$7,0))),"",INDEX($B$1:$CC$117,ROW(T26),MATCH(CW$7,$B$7:$CC$7,0)))</f>
        <v>0</v>
      </c>
      <c r="CX26" s="190">
        <f t="shared" ref="CX26:CX36" si="136">IF(ISNA(INDEX($B$1:$CC$117,ROW(U26),MATCH(CX$7,$B$7:$CC$7,0))),"",INDEX($B$1:$CC$117,ROW(U26),MATCH(CX$7,$B$7:$CC$7,0)))</f>
        <v>0</v>
      </c>
      <c r="CY26" s="190">
        <f t="shared" ref="CY26:CY36" si="137">IF(ISNA(INDEX($B$1:$CC$117,ROW(V26),MATCH(CY$7,$B$7:$CC$7,0))),"",INDEX($B$1:$CC$117,ROW(V26),MATCH(CY$7,$B$7:$CC$7,0)))</f>
        <v>0</v>
      </c>
      <c r="CZ26" s="190">
        <f t="shared" ref="CZ26:CZ36" si="138">IF(ISNA(INDEX($B$1:$CC$117,ROW(W26),MATCH(CZ$7,$B$7:$CC$7,0))),"",INDEX($B$1:$CC$117,ROW(W26),MATCH(CZ$7,$B$7:$CC$7,0)))</f>
        <v>0</v>
      </c>
      <c r="DA26" s="190">
        <f t="shared" ref="DA26:DA36" si="139">IF(ISNA(INDEX($B$1:$CC$117,ROW(X26),MATCH(DA$7,$B$7:$CC$7,0))),"",INDEX($B$1:$CC$117,ROW(X26),MATCH(DA$7,$B$7:$CC$7,0)))</f>
        <v>0</v>
      </c>
      <c r="DB26" s="190">
        <f t="shared" ref="DB26:DB36" si="140">IF(ISNA(INDEX($B$1:$CC$117,ROW(Y26),MATCH(DB$7,$B$7:$CC$7,0))),"",INDEX($B$1:$CC$117,ROW(Y26),MATCH(DB$7,$B$7:$CC$7,0)))</f>
        <v>0</v>
      </c>
      <c r="DC26" s="190">
        <f t="shared" ref="DC26:DC36" si="141">SUM(CE26:CP26)</f>
        <v>0</v>
      </c>
      <c r="DD26" s="190">
        <f t="shared" ref="DD26:DD36" si="142">SUM(CQ26:DB26)</f>
        <v>0</v>
      </c>
      <c r="DE26" s="190">
        <f t="shared" ref="DE26:DE36" si="143">SUM(CE26:DB26)</f>
        <v>0</v>
      </c>
      <c r="DF26" s="190">
        <f t="shared" ref="DF26:DF36" si="144">IF(ISNA(INDEX($B$1:$CC$117,ROW(Z26),MATCH(DF$7,$B$7:$CC$7,0))),"",INDEX($B$1:$CC$117,ROW(Z26),MATCH(DF$7,$B$7:$CC$7,0)))</f>
        <v>0</v>
      </c>
      <c r="DG26" s="190">
        <f t="shared" ref="DG26:DG36" si="145">IF(ISNA(INDEX($B$1:$CC$117,ROW(AA26),MATCH(DG$7,$B$7:$CC$7,0))),"",INDEX($B$1:$CC$117,ROW(AA26),MATCH(DG$7,$B$7:$CC$7,0)))</f>
        <v>0</v>
      </c>
      <c r="DH26" s="190">
        <f t="shared" ref="DH26:DH36" si="146">IF(ISNA(INDEX($B$1:$CC$117,ROW(AB26),MATCH(DH$7,$B$7:$CC$7,0))),"",INDEX($B$1:$CC$117,ROW(AB26),MATCH(DH$7,$B$7:$CC$7,0)))</f>
        <v>0</v>
      </c>
      <c r="DI26" s="190">
        <f t="shared" ref="DI26:DI36" si="147">IF(ISNA(INDEX($B$1:$CC$117,ROW(AC26),MATCH(DI$7,$B$7:$CC$7,0))),"",INDEX($B$1:$CC$117,ROW(AC26),MATCH(DI$7,$B$7:$CC$7,0)))</f>
        <v>0</v>
      </c>
      <c r="DJ26" s="190">
        <f t="shared" ref="DJ26:DJ36" si="148">IF(ISNA(INDEX($B$1:$CC$117,ROW(AD26),MATCH(DJ$7,$B$7:$CC$7,0))),"",INDEX($B$1:$CC$117,ROW(AD26),MATCH(DJ$7,$B$7:$CC$7,0)))</f>
        <v>0</v>
      </c>
      <c r="DK26" s="190">
        <f t="shared" ref="DK26:DK36" si="149">IF(ISNA(INDEX($B$1:$CC$117,ROW(AE26),MATCH(DK$7,$B$7:$CC$7,0))),"",INDEX($B$1:$CC$117,ROW(AE26),MATCH(DK$7,$B$7:$CC$7,0)))</f>
        <v>0</v>
      </c>
      <c r="DL26" s="190">
        <f t="shared" ref="DL26:DL36" si="150">IF(ISNA(INDEX($B$1:$CC$117,ROW(AF26),MATCH(DL$7,$B$7:$CC$7,0))),"",INDEX($B$1:$CC$117,ROW(AF26),MATCH(DL$7,$B$7:$CC$7,0)))</f>
        <v>0</v>
      </c>
      <c r="DM26" s="190">
        <f t="shared" ref="DM26:DM36" si="151">IF(ISNA(INDEX($B$1:$CC$117,ROW(AG26),MATCH(DM$7,$B$7:$CC$7,0))),"",INDEX($B$1:$CC$117,ROW(AG26),MATCH(DM$7,$B$7:$CC$7,0)))</f>
        <v>0</v>
      </c>
      <c r="DN26" s="190">
        <f t="shared" ref="DN26:DN36" si="152">IF(ISNA(INDEX($B$1:$CC$117,ROW(AH26),MATCH(DN$7,$B$7:$CC$7,0))),"",INDEX($B$1:$CC$117,ROW(AH26),MATCH(DN$7,$B$7:$CC$7,0)))</f>
        <v>0</v>
      </c>
      <c r="DO26" s="190">
        <f t="shared" ref="DO26:DO36" si="153">IF(ISNA(INDEX($B$1:$CC$117,ROW(AI26),MATCH(DO$7,$B$7:$CC$7,0))),"",INDEX($B$1:$CC$117,ROW(AI26),MATCH(DO$7,$B$7:$CC$7,0)))</f>
        <v>0</v>
      </c>
      <c r="DP26" s="190">
        <f t="shared" ref="DP26:DP36" si="154">IF(ISNA(INDEX($B$1:$CC$117,ROW(AJ26),MATCH(DP$7,$B$7:$CC$7,0))),"",INDEX($B$1:$CC$117,ROW(AJ26),MATCH(DP$7,$B$7:$CC$7,0)))</f>
        <v>0</v>
      </c>
      <c r="DQ26" s="190">
        <f t="shared" ref="DQ26:DQ36" si="155">IF(ISNA(INDEX($B$1:$CC$117,ROW(AK26),MATCH(DQ$7,$B$7:$CC$7,0))),"",INDEX($B$1:$CC$117,ROW(AK26),MATCH(DQ$7,$B$7:$CC$7,0)))</f>
        <v>0</v>
      </c>
      <c r="DR26" s="190">
        <f t="shared" ref="DR26:DR36" si="156">SUM(DF26:DQ26)</f>
        <v>0</v>
      </c>
      <c r="DS26" s="190">
        <f t="shared" ref="DS26:DS36" si="157">IF(ISNA(INDEX($B$1:$CC$117,ROW(AL26),MATCH(DS$7,$B$7:$CC$7,0))),"",INDEX($B$1:$CC$117,ROW(AL26),MATCH(DS$7,$B$7:$CC$7,0)))</f>
        <v>0</v>
      </c>
      <c r="DT26" s="190">
        <f t="shared" ref="DT26:DT36" si="158">IF(ISNA(INDEX($B$1:$CC$117,ROW(AM26),MATCH(DT$7,$B$7:$CC$7,0))),"",INDEX($B$1:$CC$117,ROW(AM26),MATCH(DT$7,$B$7:$CC$7,0)))</f>
        <v>0</v>
      </c>
      <c r="DU26" s="190">
        <f t="shared" ref="DU26:DU36" si="159">IF(ISNA(INDEX($B$1:$CC$117,ROW(AN26),MATCH(DU$7,$B$7:$CC$7,0))),"",INDEX($B$1:$CC$117,ROW(AN26),MATCH(DU$7,$B$7:$CC$7,0)))</f>
        <v>0</v>
      </c>
      <c r="DV26" s="190">
        <f t="shared" ref="DV26:DV36" si="160">IF(ISNA(INDEX($B$1:$CC$117,ROW(AO26),MATCH(DV$7,$B$7:$CC$7,0))),"",INDEX($B$1:$CC$117,ROW(AO26),MATCH(DV$7,$B$7:$CC$7,0)))</f>
        <v>0</v>
      </c>
      <c r="DW26" s="190">
        <f t="shared" ref="DW26:DW36" si="161">IF(ISNA(INDEX($B$1:$CC$117,ROW(AP26),MATCH(DW$7,$B$7:$CC$7,0))),"",INDEX($B$1:$CC$117,ROW(AP26),MATCH(DW$7,$B$7:$CC$7,0)))</f>
        <v>0</v>
      </c>
      <c r="DX26" s="190">
        <f t="shared" ref="DX26:DX36" si="162">IF(ISNA(INDEX($B$1:$CC$117,ROW(AQ26),MATCH(DX$7,$B$7:$CC$7,0))),"",INDEX($B$1:$CC$117,ROW(AQ26),MATCH(DX$7,$B$7:$CC$7,0)))</f>
        <v>0</v>
      </c>
      <c r="DY26" s="190">
        <f t="shared" ref="DY26:DY36" si="163">IF(ISNA(INDEX($B$1:$CC$117,ROW(AR26),MATCH(DY$7,$B$7:$CC$7,0))),"",INDEX($B$1:$CC$117,ROW(AR26),MATCH(DY$7,$B$7:$CC$7,0)))</f>
        <v>0</v>
      </c>
      <c r="DZ26" s="190">
        <f t="shared" ref="DZ26:DZ36" si="164">IF(ISNA(INDEX($B$1:$CC$117,ROW(AS26),MATCH(DZ$7,$B$7:$CC$7,0))),"",INDEX($B$1:$CC$117,ROW(AS26),MATCH(DZ$7,$B$7:$CC$7,0)))</f>
        <v>0</v>
      </c>
      <c r="EA26" s="190">
        <f t="shared" ref="EA26:EA36" si="165">IF(ISNA(INDEX($B$1:$CC$117,ROW(AT26),MATCH(EA$7,$B$7:$CC$7,0))),"",INDEX($B$1:$CC$117,ROW(AT26),MATCH(EA$7,$B$7:$CC$7,0)))</f>
        <v>0</v>
      </c>
      <c r="EB26" s="190">
        <f t="shared" ref="EB26:EB36" si="166">IF(ISNA(INDEX($B$1:$CC$117,ROW(AU26),MATCH(EB$7,$B$7:$CC$7,0))),"",INDEX($B$1:$CC$117,ROW(AU26),MATCH(EB$7,$B$7:$CC$7,0)))</f>
        <v>0</v>
      </c>
      <c r="EC26" s="190">
        <f t="shared" ref="EC26:EC36" si="167">IF(ISNA(INDEX($B$1:$CC$117,ROW(AV26),MATCH(EC$7,$B$7:$CC$7,0))),"",INDEX($B$1:$CC$117,ROW(AV26),MATCH(EC$7,$B$7:$CC$7,0)))</f>
        <v>0</v>
      </c>
      <c r="ED26" s="190">
        <f t="shared" ref="ED26:ED36" si="168">IF(ISNA(INDEX($B$1:$CC$117,ROW(AW26),MATCH(ED$7,$B$7:$CC$7,0))),"",INDEX($B$1:$CC$117,ROW(AW26),MATCH(ED$7,$B$7:$CC$7,0)))</f>
        <v>0</v>
      </c>
      <c r="EE26" s="190">
        <f t="shared" ref="EE26:EE36" si="169">SUM(DS26:ED26)</f>
        <v>0</v>
      </c>
      <c r="EF26" s="190">
        <f t="shared" ref="EF26:EF36" si="170">IF(ISNA(INDEX($B$1:$CC$117,ROW(AX26),MATCH(EF$7,$B$7:$CC$7,0))),"",INDEX($B$1:$CC$117,ROW(AX26),MATCH(EF$7,$B$7:$CC$7,0)))</f>
        <v>0</v>
      </c>
      <c r="EG26" s="190">
        <f t="shared" ref="EG26:EG36" si="171">IF(ISNA(INDEX($B$1:$CC$117,ROW(AY26),MATCH(EG$7,$B$7:$CC$7,0))),"",INDEX($B$1:$CC$117,ROW(AY26),MATCH(EG$7,$B$7:$CC$7,0)))</f>
        <v>0</v>
      </c>
      <c r="EH26" s="190">
        <f t="shared" ref="EH26:EH36" si="172">IF(ISNA(INDEX($B$1:$CC$117,ROW(AZ26),MATCH(EH$7,$B$7:$CC$7,0))),"",INDEX($B$1:$CC$117,ROW(AZ26),MATCH(EH$7,$B$7:$CC$7,0)))</f>
        <v>0</v>
      </c>
      <c r="EI26" s="190">
        <f t="shared" ref="EI26:EI36" si="173">IF(ISNA(INDEX($B$1:$CC$117,ROW(BA26),MATCH(EI$7,$B$7:$CC$7,0))),"",INDEX($B$1:$CC$117,ROW(BA26),MATCH(EI$7,$B$7:$CC$7,0)))</f>
        <v>0</v>
      </c>
      <c r="EJ26" s="190">
        <f t="shared" ref="EJ26:EJ36" si="174">IF(ISNA(INDEX($B$1:$CC$117,ROW(BB26),MATCH(EJ$7,$B$7:$CC$7,0))),"",INDEX($B$1:$CC$117,ROW(BB26),MATCH(EJ$7,$B$7:$CC$7,0)))</f>
        <v>0</v>
      </c>
      <c r="EK26" s="190">
        <f t="shared" ref="EK26:EK36" si="175">IF(ISNA(INDEX($B$1:$CC$117,ROW(BC26),MATCH(EK$7,$B$7:$CC$7,0))),"",INDEX($B$1:$CC$117,ROW(BC26),MATCH(EK$7,$B$7:$CC$7,0)))</f>
        <v>0</v>
      </c>
      <c r="EL26" s="190">
        <f t="shared" ref="EL26:EL36" si="176">IF(ISNA(INDEX($B$1:$CC$117,ROW(BD26),MATCH(EL$7,$B$7:$CC$7,0))),"",INDEX($B$1:$CC$117,ROW(BD26),MATCH(EL$7,$B$7:$CC$7,0)))</f>
        <v>0</v>
      </c>
      <c r="EM26" s="190">
        <f t="shared" ref="EM26:EM36" si="177">IF(ISNA(INDEX($B$1:$CC$117,ROW(BE26),MATCH(EM$7,$B$7:$CC$7,0))),"",INDEX($B$1:$CC$117,ROW(BE26),MATCH(EM$7,$B$7:$CC$7,0)))</f>
        <v>0</v>
      </c>
      <c r="EN26" s="190">
        <f t="shared" ref="EN26:EN36" si="178">IF(ISNA(INDEX($B$1:$CC$117,ROW(BF26),MATCH(EN$7,$B$7:$CC$7,0))),"",INDEX($B$1:$CC$117,ROW(BF26),MATCH(EN$7,$B$7:$CC$7,0)))</f>
        <v>0</v>
      </c>
      <c r="EO26" s="190">
        <f t="shared" ref="EO26:EO36" si="179">IF(ISNA(INDEX($B$1:$CC$117,ROW(BG26),MATCH(EO$7,$B$7:$CC$7,0))),"",INDEX($B$1:$CC$117,ROW(BG26),MATCH(EO$7,$B$7:$CC$7,0)))</f>
        <v>0</v>
      </c>
      <c r="EP26" s="190">
        <f t="shared" ref="EP26:EP36" si="180">IF(ISNA(INDEX($B$1:$CC$117,ROW(BH26),MATCH(EP$7,$B$7:$CC$7,0))),"",INDEX($B$1:$CC$117,ROW(BH26),MATCH(EP$7,$B$7:$CC$7,0)))</f>
        <v>0</v>
      </c>
      <c r="EQ26" s="190">
        <f t="shared" ref="EQ26:EQ36" si="181">IF(ISNA(INDEX($B$1:$CC$117,ROW(BI26),MATCH(EQ$7,$B$7:$CC$7,0))),"",INDEX($B$1:$CC$117,ROW(BI26),MATCH(EQ$7,$B$7:$CC$7,0)))</f>
        <v>0</v>
      </c>
      <c r="ER26" s="190">
        <f t="shared" ref="ER26:ER36" si="182">SUM(EF26:EQ26)</f>
        <v>0</v>
      </c>
      <c r="ES26" s="190">
        <f t="shared" ref="ES26:ES36" si="183">IF(ISNA(INDEX($B$1:$CC$117,ROW(BJ26),MATCH(ES$7,$B$7:$CC$7,0))),"",INDEX($B$1:$CC$117,ROW(BJ26),MATCH(ES$7,$B$7:$CC$7,0)))</f>
        <v>0</v>
      </c>
      <c r="ET26" s="190">
        <f t="shared" ref="ET26:ET36" si="184">IF(ISNA(INDEX($B$1:$CC$117,ROW(BK26),MATCH(ET$7,$B$7:$CC$7,0))),"",INDEX($B$1:$CC$117,ROW(BK26),MATCH(ET$7,$B$7:$CC$7,0)))</f>
        <v>0</v>
      </c>
      <c r="EU26" s="190">
        <f t="shared" ref="EU26:EU36" si="185">IF(ISNA(INDEX($B$1:$CC$117,ROW(BL26),MATCH(EU$7,$B$7:$CC$7,0))),"",INDEX($B$1:$CC$117,ROW(BL26),MATCH(EU$7,$B$7:$CC$7,0)))</f>
        <v>0</v>
      </c>
      <c r="EV26" s="190">
        <f t="shared" ref="EV26:EV36" si="186">IF(ISNA(INDEX($B$1:$CC$117,ROW(BM26),MATCH(EV$7,$B$7:$CC$7,0))),"",INDEX($B$1:$CC$117,ROW(BM26),MATCH(EV$7,$B$7:$CC$7,0)))</f>
        <v>0</v>
      </c>
      <c r="EW26" s="190">
        <f t="shared" ref="EW26:EW36" si="187">IF(ISNA(INDEX($B$1:$CC$117,ROW(BN26),MATCH(EW$7,$B$7:$CC$7,0))),"",INDEX($B$1:$CC$117,ROW(BN26),MATCH(EW$7,$B$7:$CC$7,0)))</f>
        <v>0</v>
      </c>
      <c r="EX26" s="190">
        <f t="shared" ref="EX26:EX36" si="188">IF(ISNA(INDEX($B$1:$CC$117,ROW(BO26),MATCH(EX$7,$B$7:$CC$7,0))),"",INDEX($B$1:$CC$117,ROW(BO26),MATCH(EX$7,$B$7:$CC$7,0)))</f>
        <v>0</v>
      </c>
      <c r="EY26" s="190">
        <f t="shared" ref="EY26:EY36" si="189">IF(ISNA(INDEX($B$1:$CC$117,ROW(BP26),MATCH(EY$7,$B$7:$CC$7,0))),"",INDEX($B$1:$CC$117,ROW(BP26),MATCH(EY$7,$B$7:$CC$7,0)))</f>
        <v>0</v>
      </c>
      <c r="EZ26" s="190">
        <f t="shared" ref="EZ26:EZ36" si="190">IF(ISNA(INDEX($B$1:$CC$117,ROW(BQ26),MATCH(EZ$7,$B$7:$CC$7,0))),"",INDEX($B$1:$CC$117,ROW(BQ26),MATCH(EZ$7,$B$7:$CC$7,0)))</f>
        <v>0</v>
      </c>
      <c r="FA26" s="190">
        <f t="shared" ref="FA26:FA36" si="191">IF(ISNA(INDEX($B$1:$CC$117,ROW(BR26),MATCH(FA$7,$B$7:$CC$7,0))),"",INDEX($B$1:$CC$117,ROW(BR26),MATCH(FA$7,$B$7:$CC$7,0)))</f>
        <v>0</v>
      </c>
      <c r="FB26" s="190">
        <f t="shared" ref="FB26:FB36" si="192">IF(ISNA(INDEX($B$1:$CC$117,ROW(BS26),MATCH(FB$7,$B$7:$CC$7,0))),"",INDEX($B$1:$CC$117,ROW(BS26),MATCH(FB$7,$B$7:$CC$7,0)))</f>
        <v>0</v>
      </c>
      <c r="FC26" s="190">
        <f t="shared" ref="FC26:FC36" si="193">IF(ISNA(INDEX($B$1:$CC$117,ROW(BT26),MATCH(FC$7,$B$7:$CC$7,0))),"",INDEX($B$1:$CC$117,ROW(BT26),MATCH(FC$7,$B$7:$CC$7,0)))</f>
        <v>0</v>
      </c>
      <c r="FD26" s="190">
        <f t="shared" ref="FD26:FD36" si="194">IF(ISNA(INDEX($B$1:$CC$117,ROW(BU26),MATCH(FD$7,$B$7:$CC$7,0))),"",INDEX($B$1:$CC$117,ROW(BU26),MATCH(FD$7,$B$7:$CC$7,0)))</f>
        <v>0</v>
      </c>
      <c r="FE26" s="190">
        <f t="shared" ref="FE26:FE36" si="195">SUM(ES26:FD26)</f>
        <v>0</v>
      </c>
    </row>
    <row r="27" spans="2:161" s="119" customFormat="1" ht="15" customHeight="1" x14ac:dyDescent="0.2">
      <c r="C27" s="275" t="str">
        <f>'Données de base'!$A$33</f>
        <v>Preuve de concept</v>
      </c>
      <c r="D27" s="200">
        <f>'Données de base'!C59*'Données de base'!C78</f>
        <v>0</v>
      </c>
      <c r="E27" s="200">
        <f>'Données de base'!D59*'Données de base'!D78</f>
        <v>0</v>
      </c>
      <c r="F27" s="200">
        <f>'Données de base'!E59*'Données de base'!E78</f>
        <v>0</v>
      </c>
      <c r="G27" s="200">
        <f>'Données de base'!F59*'Données de base'!F78</f>
        <v>0</v>
      </c>
      <c r="H27" s="200">
        <f>'Données de base'!G59*'Données de base'!G78</f>
        <v>0</v>
      </c>
      <c r="I27" s="200">
        <f>'Données de base'!H59*'Données de base'!H78</f>
        <v>0</v>
      </c>
      <c r="J27" s="200">
        <f>'Données de base'!I59*'Données de base'!I78</f>
        <v>0</v>
      </c>
      <c r="K27" s="200">
        <f>'Données de base'!J59*'Données de base'!J78</f>
        <v>0</v>
      </c>
      <c r="L27" s="200">
        <f>'Données de base'!K59*'Données de base'!K78</f>
        <v>0</v>
      </c>
      <c r="M27" s="200">
        <f>'Données de base'!L59*'Données de base'!L78</f>
        <v>0</v>
      </c>
      <c r="N27" s="200">
        <f>'Données de base'!M59*'Données de base'!M78</f>
        <v>0</v>
      </c>
      <c r="O27" s="200">
        <f>'Données de base'!N59*'Données de base'!N78</f>
        <v>0</v>
      </c>
      <c r="P27" s="190">
        <f t="shared" si="94"/>
        <v>0</v>
      </c>
      <c r="Q27" s="200">
        <f>'Données de base'!P59*'Données de base'!P78</f>
        <v>0</v>
      </c>
      <c r="R27" s="200">
        <f>'Données de base'!Q59*'Données de base'!Q78</f>
        <v>0</v>
      </c>
      <c r="S27" s="200">
        <f>'Données de base'!R59*'Données de base'!R78</f>
        <v>0</v>
      </c>
      <c r="T27" s="200">
        <f>'Données de base'!S59*'Données de base'!S78</f>
        <v>0</v>
      </c>
      <c r="U27" s="200">
        <f>'Données de base'!T59*'Données de base'!T78</f>
        <v>0</v>
      </c>
      <c r="V27" s="200">
        <f>'Données de base'!U59*'Données de base'!U78</f>
        <v>0</v>
      </c>
      <c r="W27" s="200">
        <f>'Données de base'!V59*'Données de base'!V78</f>
        <v>0</v>
      </c>
      <c r="X27" s="200">
        <f>'Données de base'!W59*'Données de base'!W78</f>
        <v>0</v>
      </c>
      <c r="Y27" s="200">
        <f>'Données de base'!X59*'Données de base'!X78</f>
        <v>0</v>
      </c>
      <c r="Z27" s="200">
        <f>'Données de base'!Y59*'Données de base'!Y78</f>
        <v>0</v>
      </c>
      <c r="AA27" s="200">
        <f>'Données de base'!Z59*'Données de base'!Z78</f>
        <v>0</v>
      </c>
      <c r="AB27" s="200">
        <f>'Données de base'!AA59*'Données de base'!AA78</f>
        <v>0</v>
      </c>
      <c r="AC27" s="190">
        <f t="shared" si="95"/>
        <v>0</v>
      </c>
      <c r="AD27" s="200">
        <f>'Données de base'!AC59*'Données de base'!AC78</f>
        <v>0</v>
      </c>
      <c r="AE27" s="200">
        <f>'Données de base'!AD59*'Données de base'!AD78</f>
        <v>0</v>
      </c>
      <c r="AF27" s="200">
        <f>'Données de base'!AE59*'Données de base'!AE78</f>
        <v>0</v>
      </c>
      <c r="AG27" s="200">
        <f>'Données de base'!AF59*'Données de base'!AF78</f>
        <v>0</v>
      </c>
      <c r="AH27" s="200">
        <f>'Données de base'!AG59*'Données de base'!AG78</f>
        <v>0</v>
      </c>
      <c r="AI27" s="200">
        <f>'Données de base'!AH59*'Données de base'!AH78</f>
        <v>0</v>
      </c>
      <c r="AJ27" s="200">
        <f>'Données de base'!AI59*'Données de base'!AI78</f>
        <v>0</v>
      </c>
      <c r="AK27" s="200">
        <f>'Données de base'!AJ59*'Données de base'!AJ78</f>
        <v>0</v>
      </c>
      <c r="AL27" s="200">
        <f>'Données de base'!AK59*'Données de base'!AK78</f>
        <v>0</v>
      </c>
      <c r="AM27" s="200">
        <f>'Données de base'!AL59*'Données de base'!AL78</f>
        <v>0</v>
      </c>
      <c r="AN27" s="200">
        <f>'Données de base'!AM59*'Données de base'!AM78</f>
        <v>0</v>
      </c>
      <c r="AO27" s="200">
        <f>'Données de base'!AN59*'Données de base'!AN78</f>
        <v>0</v>
      </c>
      <c r="AP27" s="190">
        <f t="shared" si="110"/>
        <v>0</v>
      </c>
      <c r="AQ27" s="200">
        <f>'Données de base'!AP59*'Données de base'!AP78</f>
        <v>0</v>
      </c>
      <c r="AR27" s="200">
        <f>'Données de base'!AQ59*'Données de base'!AQ78</f>
        <v>0</v>
      </c>
      <c r="AS27" s="200">
        <f>'Données de base'!AR59*'Données de base'!AR78</f>
        <v>0</v>
      </c>
      <c r="AT27" s="200">
        <f>'Données de base'!AS59*'Données de base'!AS78</f>
        <v>0</v>
      </c>
      <c r="AU27" s="200">
        <f>'Données de base'!AT59*'Données de base'!AT78</f>
        <v>0</v>
      </c>
      <c r="AV27" s="200">
        <f>'Données de base'!AU59*'Données de base'!AU78</f>
        <v>0</v>
      </c>
      <c r="AW27" s="200">
        <f>'Données de base'!AV59*'Données de base'!AV78</f>
        <v>0</v>
      </c>
      <c r="AX27" s="200">
        <f>'Données de base'!AW59*'Données de base'!AW78</f>
        <v>0</v>
      </c>
      <c r="AY27" s="200">
        <f>'Données de base'!AX59*'Données de base'!AX78</f>
        <v>0</v>
      </c>
      <c r="AZ27" s="200">
        <f>'Données de base'!AY59*'Données de base'!AY78</f>
        <v>0</v>
      </c>
      <c r="BA27" s="200">
        <f>'Données de base'!AZ59*'Données de base'!AZ78</f>
        <v>0</v>
      </c>
      <c r="BB27" s="200">
        <f>'Données de base'!BA59*'Données de base'!BA78</f>
        <v>0</v>
      </c>
      <c r="BC27" s="190">
        <f t="shared" si="112"/>
        <v>0</v>
      </c>
      <c r="BD27" s="200">
        <f>'Données de base'!BC59*'Données de base'!BC78</f>
        <v>0</v>
      </c>
      <c r="BE27" s="200">
        <f>'Données de base'!BD59*'Données de base'!BD78</f>
        <v>0</v>
      </c>
      <c r="BF27" s="200">
        <f>'Données de base'!BE59*'Données de base'!BE78</f>
        <v>0</v>
      </c>
      <c r="BG27" s="200">
        <f>'Données de base'!BF59*'Données de base'!BF78</f>
        <v>0</v>
      </c>
      <c r="BH27" s="200">
        <f>'Données de base'!BG59*'Données de base'!BG78</f>
        <v>0</v>
      </c>
      <c r="BI27" s="200">
        <f>'Données de base'!BH59*'Données de base'!BH78</f>
        <v>0</v>
      </c>
      <c r="BJ27" s="200">
        <f>'Données de base'!BI59*'Données de base'!BI78</f>
        <v>0</v>
      </c>
      <c r="BK27" s="200">
        <f>'Données de base'!BJ59*'Données de base'!BJ78</f>
        <v>0</v>
      </c>
      <c r="BL27" s="200">
        <f>'Données de base'!BK59*'Données de base'!BK78</f>
        <v>0</v>
      </c>
      <c r="BM27" s="200">
        <f>'Données de base'!BL59*'Données de base'!BL78</f>
        <v>0</v>
      </c>
      <c r="BN27" s="200">
        <f>'Données de base'!BM59*'Données de base'!BM78</f>
        <v>0</v>
      </c>
      <c r="BO27" s="200">
        <f>'Données de base'!BN59*'Données de base'!BN78</f>
        <v>0</v>
      </c>
      <c r="BP27" s="190">
        <f t="shared" si="114"/>
        <v>0</v>
      </c>
      <c r="BQ27" s="200">
        <f>'Données de base'!BP59*'Données de base'!BP78</f>
        <v>0</v>
      </c>
      <c r="BR27" s="200">
        <f>'Données de base'!BQ59*'Données de base'!BQ78</f>
        <v>0</v>
      </c>
      <c r="BS27" s="200">
        <f>'Données de base'!BR59*'Données de base'!BR78</f>
        <v>0</v>
      </c>
      <c r="BT27" s="200">
        <f>'Données de base'!BS59*'Données de base'!BS78</f>
        <v>0</v>
      </c>
      <c r="BU27" s="200">
        <f>'Données de base'!BT59*'Données de base'!BT78</f>
        <v>0</v>
      </c>
      <c r="BV27" s="200">
        <f>'Données de base'!BU59*'Données de base'!BU78</f>
        <v>0</v>
      </c>
      <c r="BW27" s="200">
        <f>'Données de base'!BV59*'Données de base'!BV78</f>
        <v>0</v>
      </c>
      <c r="BX27" s="200">
        <f>'Données de base'!BW59*'Données de base'!BW78</f>
        <v>0</v>
      </c>
      <c r="BY27" s="200">
        <f>'Données de base'!BX59*'Données de base'!BX78</f>
        <v>0</v>
      </c>
      <c r="BZ27" s="200">
        <f>'Données de base'!BY59*'Données de base'!BY78</f>
        <v>0</v>
      </c>
      <c r="CA27" s="200">
        <f>'Données de base'!BZ59*'Données de base'!BZ78</f>
        <v>0</v>
      </c>
      <c r="CB27" s="200">
        <f>'Données de base'!CA59*'Données de base'!CA78</f>
        <v>0</v>
      </c>
      <c r="CC27" s="190">
        <f t="shared" si="116"/>
        <v>0</v>
      </c>
      <c r="CE27" s="200" t="str">
        <f t="shared" si="117"/>
        <v/>
      </c>
      <c r="CF27" s="200" t="str">
        <f t="shared" si="118"/>
        <v/>
      </c>
      <c r="CG27" s="200" t="str">
        <f t="shared" si="119"/>
        <v/>
      </c>
      <c r="CH27" s="200" t="str">
        <f t="shared" si="120"/>
        <v/>
      </c>
      <c r="CI27" s="200" t="str">
        <f t="shared" si="121"/>
        <v/>
      </c>
      <c r="CJ27" s="200" t="str">
        <f t="shared" si="122"/>
        <v/>
      </c>
      <c r="CK27" s="200" t="str">
        <f t="shared" si="123"/>
        <v/>
      </c>
      <c r="CL27" s="200" t="str">
        <f t="shared" si="124"/>
        <v/>
      </c>
      <c r="CM27" s="200" t="str">
        <f t="shared" si="125"/>
        <v/>
      </c>
      <c r="CN27" s="200" t="str">
        <f t="shared" si="126"/>
        <v/>
      </c>
      <c r="CO27" s="200" t="str">
        <f t="shared" si="127"/>
        <v/>
      </c>
      <c r="CP27" s="200" t="str">
        <f t="shared" si="128"/>
        <v/>
      </c>
      <c r="CQ27" s="200">
        <f t="shared" si="129"/>
        <v>0</v>
      </c>
      <c r="CR27" s="200">
        <f t="shared" si="130"/>
        <v>0</v>
      </c>
      <c r="CS27" s="200">
        <f t="shared" si="131"/>
        <v>0</v>
      </c>
      <c r="CT27" s="200">
        <f t="shared" si="132"/>
        <v>0</v>
      </c>
      <c r="CU27" s="200">
        <f t="shared" si="133"/>
        <v>0</v>
      </c>
      <c r="CV27" s="200">
        <f t="shared" si="134"/>
        <v>0</v>
      </c>
      <c r="CW27" s="200">
        <f t="shared" si="135"/>
        <v>0</v>
      </c>
      <c r="CX27" s="200">
        <f t="shared" si="136"/>
        <v>0</v>
      </c>
      <c r="CY27" s="200">
        <f t="shared" si="137"/>
        <v>0</v>
      </c>
      <c r="CZ27" s="200">
        <f t="shared" si="138"/>
        <v>0</v>
      </c>
      <c r="DA27" s="200">
        <f t="shared" si="139"/>
        <v>0</v>
      </c>
      <c r="DB27" s="200">
        <f t="shared" si="140"/>
        <v>0</v>
      </c>
      <c r="DC27" s="190">
        <f t="shared" si="141"/>
        <v>0</v>
      </c>
      <c r="DD27" s="190">
        <f t="shared" si="142"/>
        <v>0</v>
      </c>
      <c r="DE27" s="190">
        <f t="shared" si="143"/>
        <v>0</v>
      </c>
      <c r="DF27" s="200">
        <f t="shared" si="144"/>
        <v>0</v>
      </c>
      <c r="DG27" s="200">
        <f t="shared" si="145"/>
        <v>0</v>
      </c>
      <c r="DH27" s="200">
        <f t="shared" si="146"/>
        <v>0</v>
      </c>
      <c r="DI27" s="200">
        <f t="shared" si="147"/>
        <v>0</v>
      </c>
      <c r="DJ27" s="200">
        <f t="shared" si="148"/>
        <v>0</v>
      </c>
      <c r="DK27" s="200">
        <f t="shared" si="149"/>
        <v>0</v>
      </c>
      <c r="DL27" s="200">
        <f t="shared" si="150"/>
        <v>0</v>
      </c>
      <c r="DM27" s="200">
        <f t="shared" si="151"/>
        <v>0</v>
      </c>
      <c r="DN27" s="200">
        <f t="shared" si="152"/>
        <v>0</v>
      </c>
      <c r="DO27" s="200">
        <f t="shared" si="153"/>
        <v>0</v>
      </c>
      <c r="DP27" s="200">
        <f t="shared" si="154"/>
        <v>0</v>
      </c>
      <c r="DQ27" s="200">
        <f t="shared" si="155"/>
        <v>0</v>
      </c>
      <c r="DR27" s="190">
        <f t="shared" si="156"/>
        <v>0</v>
      </c>
      <c r="DS27" s="200">
        <f t="shared" si="157"/>
        <v>0</v>
      </c>
      <c r="DT27" s="200">
        <f t="shared" si="158"/>
        <v>0</v>
      </c>
      <c r="DU27" s="200">
        <f t="shared" si="159"/>
        <v>0</v>
      </c>
      <c r="DV27" s="200">
        <f t="shared" si="160"/>
        <v>0</v>
      </c>
      <c r="DW27" s="200">
        <f t="shared" si="161"/>
        <v>0</v>
      </c>
      <c r="DX27" s="200">
        <f t="shared" si="162"/>
        <v>0</v>
      </c>
      <c r="DY27" s="200">
        <f t="shared" si="163"/>
        <v>0</v>
      </c>
      <c r="DZ27" s="200">
        <f t="shared" si="164"/>
        <v>0</v>
      </c>
      <c r="EA27" s="200">
        <f t="shared" si="165"/>
        <v>0</v>
      </c>
      <c r="EB27" s="200">
        <f t="shared" si="166"/>
        <v>0</v>
      </c>
      <c r="EC27" s="200">
        <f t="shared" si="167"/>
        <v>0</v>
      </c>
      <c r="ED27" s="200">
        <f t="shared" si="168"/>
        <v>0</v>
      </c>
      <c r="EE27" s="190">
        <f t="shared" si="169"/>
        <v>0</v>
      </c>
      <c r="EF27" s="200">
        <f t="shared" si="170"/>
        <v>0</v>
      </c>
      <c r="EG27" s="200">
        <f t="shared" si="171"/>
        <v>0</v>
      </c>
      <c r="EH27" s="200">
        <f t="shared" si="172"/>
        <v>0</v>
      </c>
      <c r="EI27" s="200">
        <f t="shared" si="173"/>
        <v>0</v>
      </c>
      <c r="EJ27" s="200">
        <f t="shared" si="174"/>
        <v>0</v>
      </c>
      <c r="EK27" s="200">
        <f t="shared" si="175"/>
        <v>0</v>
      </c>
      <c r="EL27" s="200">
        <f t="shared" si="176"/>
        <v>0</v>
      </c>
      <c r="EM27" s="200">
        <f t="shared" si="177"/>
        <v>0</v>
      </c>
      <c r="EN27" s="200">
        <f t="shared" si="178"/>
        <v>0</v>
      </c>
      <c r="EO27" s="200">
        <f t="shared" si="179"/>
        <v>0</v>
      </c>
      <c r="EP27" s="200">
        <f t="shared" si="180"/>
        <v>0</v>
      </c>
      <c r="EQ27" s="200">
        <f t="shared" si="181"/>
        <v>0</v>
      </c>
      <c r="ER27" s="190">
        <f t="shared" si="182"/>
        <v>0</v>
      </c>
      <c r="ES27" s="200">
        <f t="shared" si="183"/>
        <v>0</v>
      </c>
      <c r="ET27" s="200">
        <f t="shared" si="184"/>
        <v>0</v>
      </c>
      <c r="EU27" s="200">
        <f t="shared" si="185"/>
        <v>0</v>
      </c>
      <c r="EV27" s="200">
        <f t="shared" si="186"/>
        <v>0</v>
      </c>
      <c r="EW27" s="200">
        <f t="shared" si="187"/>
        <v>0</v>
      </c>
      <c r="EX27" s="200">
        <f t="shared" si="188"/>
        <v>0</v>
      </c>
      <c r="EY27" s="200">
        <f t="shared" si="189"/>
        <v>0</v>
      </c>
      <c r="EZ27" s="200">
        <f t="shared" si="190"/>
        <v>0</v>
      </c>
      <c r="FA27" s="200">
        <f t="shared" si="191"/>
        <v>0</v>
      </c>
      <c r="FB27" s="200">
        <f t="shared" si="192"/>
        <v>0</v>
      </c>
      <c r="FC27" s="200">
        <f t="shared" si="193"/>
        <v>0</v>
      </c>
      <c r="FD27" s="200">
        <f t="shared" si="194"/>
        <v>0</v>
      </c>
      <c r="FE27" s="190">
        <f t="shared" si="195"/>
        <v>0</v>
      </c>
    </row>
    <row r="28" spans="2:161" s="119" customFormat="1" ht="15" customHeight="1" x14ac:dyDescent="0.2">
      <c r="C28" s="275" t="str">
        <f>'Données de base'!$A$34</f>
        <v>Redevance porte-à-porte (Indus.)</v>
      </c>
      <c r="D28" s="200">
        <f>'Données de base'!C60*'Données de base'!C79</f>
        <v>0</v>
      </c>
      <c r="E28" s="200">
        <f>'Données de base'!D60*'Données de base'!D79</f>
        <v>0</v>
      </c>
      <c r="F28" s="200">
        <f>'Données de base'!E60*'Données de base'!E79</f>
        <v>0</v>
      </c>
      <c r="G28" s="200">
        <f>'Données de base'!F60*'Données de base'!F79</f>
        <v>0</v>
      </c>
      <c r="H28" s="200">
        <f>'Données de base'!G60*'Données de base'!G79</f>
        <v>0</v>
      </c>
      <c r="I28" s="200">
        <f>'Données de base'!H60*'Données de base'!H79</f>
        <v>0</v>
      </c>
      <c r="J28" s="200">
        <f>'Données de base'!I60*'Données de base'!I79</f>
        <v>0</v>
      </c>
      <c r="K28" s="200">
        <f>'Données de base'!J60*'Données de base'!J79</f>
        <v>0</v>
      </c>
      <c r="L28" s="200">
        <f>'Données de base'!K60*'Données de base'!K79</f>
        <v>0</v>
      </c>
      <c r="M28" s="200">
        <f>'Données de base'!L60*'Données de base'!L79</f>
        <v>0</v>
      </c>
      <c r="N28" s="200">
        <f>'Données de base'!M60*'Données de base'!M79</f>
        <v>0</v>
      </c>
      <c r="O28" s="200">
        <f>'Données de base'!N60*'Données de base'!N79</f>
        <v>0</v>
      </c>
      <c r="P28" s="190">
        <f t="shared" si="94"/>
        <v>0</v>
      </c>
      <c r="Q28" s="200">
        <f>'Données de base'!P60*'Données de base'!P79</f>
        <v>0</v>
      </c>
      <c r="R28" s="200">
        <f>'Données de base'!Q60*'Données de base'!Q79</f>
        <v>0</v>
      </c>
      <c r="S28" s="200">
        <f>'Données de base'!R60*'Données de base'!R79</f>
        <v>0</v>
      </c>
      <c r="T28" s="200">
        <f>'Données de base'!S60*'Données de base'!S79</f>
        <v>0</v>
      </c>
      <c r="U28" s="200">
        <f>'Données de base'!T60*'Données de base'!T79</f>
        <v>0</v>
      </c>
      <c r="V28" s="200">
        <f>'Données de base'!U60*'Données de base'!U79</f>
        <v>0</v>
      </c>
      <c r="W28" s="200">
        <f>'Données de base'!V60*'Données de base'!V79</f>
        <v>0</v>
      </c>
      <c r="X28" s="200">
        <f>'Données de base'!W60*'Données de base'!W79</f>
        <v>0</v>
      </c>
      <c r="Y28" s="200">
        <f>'Données de base'!X60*'Données de base'!X79</f>
        <v>0</v>
      </c>
      <c r="Z28" s="200">
        <f>'Données de base'!Y60*'Données de base'!Y79</f>
        <v>0</v>
      </c>
      <c r="AA28" s="200">
        <f>'Données de base'!Z60*'Données de base'!Z79</f>
        <v>0</v>
      </c>
      <c r="AB28" s="200">
        <f>'Données de base'!AA60*'Données de base'!AA79</f>
        <v>0</v>
      </c>
      <c r="AC28" s="190">
        <f t="shared" si="95"/>
        <v>0</v>
      </c>
      <c r="AD28" s="200">
        <f>'Données de base'!AC60*'Données de base'!AC79</f>
        <v>0</v>
      </c>
      <c r="AE28" s="200">
        <f>'Données de base'!AD60*'Données de base'!AD79</f>
        <v>0</v>
      </c>
      <c r="AF28" s="200">
        <f>'Données de base'!AE60*'Données de base'!AE79</f>
        <v>0</v>
      </c>
      <c r="AG28" s="200">
        <f>'Données de base'!AF60*'Données de base'!AF79</f>
        <v>0</v>
      </c>
      <c r="AH28" s="200">
        <f>'Données de base'!AG60*'Données de base'!AG79</f>
        <v>0</v>
      </c>
      <c r="AI28" s="200">
        <f>'Données de base'!AH60*'Données de base'!AH79</f>
        <v>0</v>
      </c>
      <c r="AJ28" s="200">
        <f>'Données de base'!AI60*'Données de base'!AI79</f>
        <v>0</v>
      </c>
      <c r="AK28" s="200">
        <f>'Données de base'!AJ60*'Données de base'!AJ79</f>
        <v>0</v>
      </c>
      <c r="AL28" s="200">
        <f>'Données de base'!AK60*'Données de base'!AK79</f>
        <v>0</v>
      </c>
      <c r="AM28" s="200">
        <f>'Données de base'!AL60*'Données de base'!AL79</f>
        <v>0</v>
      </c>
      <c r="AN28" s="200">
        <f>'Données de base'!AM60*'Données de base'!AM79</f>
        <v>0</v>
      </c>
      <c r="AO28" s="200">
        <f>'Données de base'!AN60*'Données de base'!AN79</f>
        <v>0</v>
      </c>
      <c r="AP28" s="190">
        <f t="shared" si="110"/>
        <v>0</v>
      </c>
      <c r="AQ28" s="200">
        <f>'Données de base'!AP60*'Données de base'!AP79</f>
        <v>0</v>
      </c>
      <c r="AR28" s="200">
        <f>'Données de base'!AQ60*'Données de base'!AQ79</f>
        <v>0</v>
      </c>
      <c r="AS28" s="200">
        <f>'Données de base'!AR60*'Données de base'!AR79</f>
        <v>0</v>
      </c>
      <c r="AT28" s="200">
        <f>'Données de base'!AS60*'Données de base'!AS79</f>
        <v>0</v>
      </c>
      <c r="AU28" s="200">
        <f>'Données de base'!AT60*'Données de base'!AT79</f>
        <v>0</v>
      </c>
      <c r="AV28" s="200">
        <f>'Données de base'!AU60*'Données de base'!AU79</f>
        <v>0</v>
      </c>
      <c r="AW28" s="200">
        <f>'Données de base'!AV60*'Données de base'!AV79</f>
        <v>0</v>
      </c>
      <c r="AX28" s="200">
        <f>'Données de base'!AW60*'Données de base'!AW79</f>
        <v>0</v>
      </c>
      <c r="AY28" s="200">
        <f>'Données de base'!AX60*'Données de base'!AX79</f>
        <v>0</v>
      </c>
      <c r="AZ28" s="200">
        <f>'Données de base'!AY60*'Données de base'!AY79</f>
        <v>0</v>
      </c>
      <c r="BA28" s="200">
        <f>'Données de base'!AZ60*'Données de base'!AZ79</f>
        <v>0</v>
      </c>
      <c r="BB28" s="200">
        <f>'Données de base'!BA60*'Données de base'!BA79</f>
        <v>0</v>
      </c>
      <c r="BC28" s="190">
        <f t="shared" si="112"/>
        <v>0</v>
      </c>
      <c r="BD28" s="200">
        <f>'Données de base'!BC60*'Données de base'!BC79</f>
        <v>0</v>
      </c>
      <c r="BE28" s="200">
        <f>'Données de base'!BD60*'Données de base'!BD79</f>
        <v>0</v>
      </c>
      <c r="BF28" s="200">
        <f>'Données de base'!BE60*'Données de base'!BE79</f>
        <v>0</v>
      </c>
      <c r="BG28" s="200">
        <f>'Données de base'!BF60*'Données de base'!BF79</f>
        <v>0</v>
      </c>
      <c r="BH28" s="200">
        <f>'Données de base'!BG60*'Données de base'!BG79</f>
        <v>0</v>
      </c>
      <c r="BI28" s="200">
        <f>'Données de base'!BH60*'Données de base'!BH79</f>
        <v>0</v>
      </c>
      <c r="BJ28" s="200">
        <f>'Données de base'!BI60*'Données de base'!BI79</f>
        <v>0</v>
      </c>
      <c r="BK28" s="200">
        <f>'Données de base'!BJ60*'Données de base'!BJ79</f>
        <v>0</v>
      </c>
      <c r="BL28" s="200">
        <f>'Données de base'!BK60*'Données de base'!BK79</f>
        <v>0</v>
      </c>
      <c r="BM28" s="200">
        <f>'Données de base'!BL60*'Données de base'!BL79</f>
        <v>0</v>
      </c>
      <c r="BN28" s="200">
        <f>'Données de base'!BM60*'Données de base'!BM79</f>
        <v>0</v>
      </c>
      <c r="BO28" s="200">
        <f>'Données de base'!BN60*'Données de base'!BN79</f>
        <v>0</v>
      </c>
      <c r="BP28" s="190">
        <f t="shared" si="114"/>
        <v>0</v>
      </c>
      <c r="BQ28" s="200">
        <f>'Données de base'!BP60*'Données de base'!BP79</f>
        <v>0</v>
      </c>
      <c r="BR28" s="200">
        <f>'Données de base'!BQ60*'Données de base'!BQ79</f>
        <v>0</v>
      </c>
      <c r="BS28" s="200">
        <f>'Données de base'!BR60*'Données de base'!BR79</f>
        <v>0</v>
      </c>
      <c r="BT28" s="200">
        <f>'Données de base'!BS60*'Données de base'!BS79</f>
        <v>0</v>
      </c>
      <c r="BU28" s="200">
        <f>'Données de base'!BT60*'Données de base'!BT79</f>
        <v>0</v>
      </c>
      <c r="BV28" s="200">
        <f>'Données de base'!BU60*'Données de base'!BU79</f>
        <v>0</v>
      </c>
      <c r="BW28" s="200">
        <f>'Données de base'!BV60*'Données de base'!BV79</f>
        <v>0</v>
      </c>
      <c r="BX28" s="200">
        <f>'Données de base'!BW60*'Données de base'!BW79</f>
        <v>0</v>
      </c>
      <c r="BY28" s="200">
        <f>'Données de base'!BX60*'Données de base'!BX79</f>
        <v>0</v>
      </c>
      <c r="BZ28" s="200">
        <f>'Données de base'!BY60*'Données de base'!BY79</f>
        <v>0</v>
      </c>
      <c r="CA28" s="200">
        <f>'Données de base'!BZ60*'Données de base'!BZ79</f>
        <v>0</v>
      </c>
      <c r="CB28" s="200">
        <f>'Données de base'!CA60*'Données de base'!CA79</f>
        <v>0</v>
      </c>
      <c r="CC28" s="190">
        <f t="shared" si="116"/>
        <v>0</v>
      </c>
      <c r="CE28" s="200" t="str">
        <f t="shared" si="117"/>
        <v/>
      </c>
      <c r="CF28" s="200" t="str">
        <f t="shared" si="118"/>
        <v/>
      </c>
      <c r="CG28" s="200" t="str">
        <f t="shared" si="119"/>
        <v/>
      </c>
      <c r="CH28" s="200" t="str">
        <f t="shared" si="120"/>
        <v/>
      </c>
      <c r="CI28" s="200" t="str">
        <f t="shared" si="121"/>
        <v/>
      </c>
      <c r="CJ28" s="200" t="str">
        <f t="shared" si="122"/>
        <v/>
      </c>
      <c r="CK28" s="200" t="str">
        <f t="shared" si="123"/>
        <v/>
      </c>
      <c r="CL28" s="200" t="str">
        <f t="shared" si="124"/>
        <v/>
      </c>
      <c r="CM28" s="200" t="str">
        <f t="shared" si="125"/>
        <v/>
      </c>
      <c r="CN28" s="200" t="str">
        <f t="shared" si="126"/>
        <v/>
      </c>
      <c r="CO28" s="200" t="str">
        <f t="shared" si="127"/>
        <v/>
      </c>
      <c r="CP28" s="200" t="str">
        <f t="shared" si="128"/>
        <v/>
      </c>
      <c r="CQ28" s="200">
        <f t="shared" si="129"/>
        <v>0</v>
      </c>
      <c r="CR28" s="200">
        <f t="shared" si="130"/>
        <v>0</v>
      </c>
      <c r="CS28" s="200">
        <f t="shared" si="131"/>
        <v>0</v>
      </c>
      <c r="CT28" s="200">
        <f t="shared" si="132"/>
        <v>0</v>
      </c>
      <c r="CU28" s="200">
        <f t="shared" si="133"/>
        <v>0</v>
      </c>
      <c r="CV28" s="200">
        <f t="shared" si="134"/>
        <v>0</v>
      </c>
      <c r="CW28" s="200">
        <f t="shared" si="135"/>
        <v>0</v>
      </c>
      <c r="CX28" s="200">
        <f t="shared" si="136"/>
        <v>0</v>
      </c>
      <c r="CY28" s="200">
        <f t="shared" si="137"/>
        <v>0</v>
      </c>
      <c r="CZ28" s="200">
        <f t="shared" si="138"/>
        <v>0</v>
      </c>
      <c r="DA28" s="200">
        <f t="shared" si="139"/>
        <v>0</v>
      </c>
      <c r="DB28" s="200">
        <f t="shared" si="140"/>
        <v>0</v>
      </c>
      <c r="DC28" s="190">
        <f t="shared" si="141"/>
        <v>0</v>
      </c>
      <c r="DD28" s="190">
        <f t="shared" si="142"/>
        <v>0</v>
      </c>
      <c r="DE28" s="190">
        <f t="shared" si="143"/>
        <v>0</v>
      </c>
      <c r="DF28" s="200">
        <f t="shared" si="144"/>
        <v>0</v>
      </c>
      <c r="DG28" s="200">
        <f t="shared" si="145"/>
        <v>0</v>
      </c>
      <c r="DH28" s="200">
        <f t="shared" si="146"/>
        <v>0</v>
      </c>
      <c r="DI28" s="200">
        <f t="shared" si="147"/>
        <v>0</v>
      </c>
      <c r="DJ28" s="200">
        <f t="shared" si="148"/>
        <v>0</v>
      </c>
      <c r="DK28" s="200">
        <f t="shared" si="149"/>
        <v>0</v>
      </c>
      <c r="DL28" s="200">
        <f t="shared" si="150"/>
        <v>0</v>
      </c>
      <c r="DM28" s="200">
        <f t="shared" si="151"/>
        <v>0</v>
      </c>
      <c r="DN28" s="200">
        <f t="shared" si="152"/>
        <v>0</v>
      </c>
      <c r="DO28" s="200">
        <f t="shared" si="153"/>
        <v>0</v>
      </c>
      <c r="DP28" s="200">
        <f t="shared" si="154"/>
        <v>0</v>
      </c>
      <c r="DQ28" s="200">
        <f t="shared" si="155"/>
        <v>0</v>
      </c>
      <c r="DR28" s="190">
        <f t="shared" si="156"/>
        <v>0</v>
      </c>
      <c r="DS28" s="200">
        <f t="shared" si="157"/>
        <v>0</v>
      </c>
      <c r="DT28" s="200">
        <f t="shared" si="158"/>
        <v>0</v>
      </c>
      <c r="DU28" s="200">
        <f t="shared" si="159"/>
        <v>0</v>
      </c>
      <c r="DV28" s="200">
        <f t="shared" si="160"/>
        <v>0</v>
      </c>
      <c r="DW28" s="200">
        <f t="shared" si="161"/>
        <v>0</v>
      </c>
      <c r="DX28" s="200">
        <f t="shared" si="162"/>
        <v>0</v>
      </c>
      <c r="DY28" s="200">
        <f t="shared" si="163"/>
        <v>0</v>
      </c>
      <c r="DZ28" s="200">
        <f t="shared" si="164"/>
        <v>0</v>
      </c>
      <c r="EA28" s="200">
        <f t="shared" si="165"/>
        <v>0</v>
      </c>
      <c r="EB28" s="200">
        <f t="shared" si="166"/>
        <v>0</v>
      </c>
      <c r="EC28" s="200">
        <f t="shared" si="167"/>
        <v>0</v>
      </c>
      <c r="ED28" s="200">
        <f t="shared" si="168"/>
        <v>0</v>
      </c>
      <c r="EE28" s="190">
        <f t="shared" si="169"/>
        <v>0</v>
      </c>
      <c r="EF28" s="200">
        <f t="shared" si="170"/>
        <v>0</v>
      </c>
      <c r="EG28" s="200">
        <f t="shared" si="171"/>
        <v>0</v>
      </c>
      <c r="EH28" s="200">
        <f t="shared" si="172"/>
        <v>0</v>
      </c>
      <c r="EI28" s="200">
        <f t="shared" si="173"/>
        <v>0</v>
      </c>
      <c r="EJ28" s="200">
        <f t="shared" si="174"/>
        <v>0</v>
      </c>
      <c r="EK28" s="200">
        <f t="shared" si="175"/>
        <v>0</v>
      </c>
      <c r="EL28" s="200">
        <f t="shared" si="176"/>
        <v>0</v>
      </c>
      <c r="EM28" s="200">
        <f t="shared" si="177"/>
        <v>0</v>
      </c>
      <c r="EN28" s="200">
        <f t="shared" si="178"/>
        <v>0</v>
      </c>
      <c r="EO28" s="200">
        <f t="shared" si="179"/>
        <v>0</v>
      </c>
      <c r="EP28" s="200">
        <f t="shared" si="180"/>
        <v>0</v>
      </c>
      <c r="EQ28" s="200">
        <f t="shared" si="181"/>
        <v>0</v>
      </c>
      <c r="ER28" s="190">
        <f t="shared" si="182"/>
        <v>0</v>
      </c>
      <c r="ES28" s="200">
        <f t="shared" si="183"/>
        <v>0</v>
      </c>
      <c r="ET28" s="200">
        <f t="shared" si="184"/>
        <v>0</v>
      </c>
      <c r="EU28" s="200">
        <f t="shared" si="185"/>
        <v>0</v>
      </c>
      <c r="EV28" s="200">
        <f t="shared" si="186"/>
        <v>0</v>
      </c>
      <c r="EW28" s="200">
        <f t="shared" si="187"/>
        <v>0</v>
      </c>
      <c r="EX28" s="200">
        <f t="shared" si="188"/>
        <v>0</v>
      </c>
      <c r="EY28" s="200">
        <f t="shared" si="189"/>
        <v>0</v>
      </c>
      <c r="EZ28" s="200">
        <f t="shared" si="190"/>
        <v>0</v>
      </c>
      <c r="FA28" s="200">
        <f t="shared" si="191"/>
        <v>0</v>
      </c>
      <c r="FB28" s="200">
        <f t="shared" si="192"/>
        <v>0</v>
      </c>
      <c r="FC28" s="200">
        <f t="shared" si="193"/>
        <v>0</v>
      </c>
      <c r="FD28" s="200">
        <f t="shared" si="194"/>
        <v>0</v>
      </c>
      <c r="FE28" s="190">
        <f t="shared" si="195"/>
        <v>0</v>
      </c>
    </row>
    <row r="29" spans="2:161" s="119" customFormat="1" ht="15" customHeight="1" x14ac:dyDescent="0.2">
      <c r="C29" s="275" t="str">
        <f>'Données de base'!$A$35</f>
        <v>Redevance virale</v>
      </c>
      <c r="D29" s="200">
        <f>'Données de base'!C61*'Données de base'!C80</f>
        <v>0</v>
      </c>
      <c r="E29" s="200">
        <f>'Données de base'!D61*'Données de base'!D80</f>
        <v>0</v>
      </c>
      <c r="F29" s="200">
        <f>'Données de base'!E61*'Données de base'!E80</f>
        <v>0</v>
      </c>
      <c r="G29" s="200">
        <f>'Données de base'!F61*'Données de base'!F80</f>
        <v>0</v>
      </c>
      <c r="H29" s="200">
        <f>'Données de base'!G61*'Données de base'!G80</f>
        <v>0</v>
      </c>
      <c r="I29" s="200">
        <f>'Données de base'!H61*'Données de base'!H80</f>
        <v>0</v>
      </c>
      <c r="J29" s="200">
        <f>'Données de base'!I61*'Données de base'!I80</f>
        <v>0</v>
      </c>
      <c r="K29" s="200">
        <f>'Données de base'!J61*'Données de base'!J80</f>
        <v>0</v>
      </c>
      <c r="L29" s="200">
        <f>'Données de base'!K61*'Données de base'!K80</f>
        <v>0</v>
      </c>
      <c r="M29" s="200">
        <f>'Données de base'!L61*'Données de base'!L80</f>
        <v>0</v>
      </c>
      <c r="N29" s="200">
        <f>'Données de base'!M61*'Données de base'!M80</f>
        <v>0</v>
      </c>
      <c r="O29" s="200">
        <f>'Données de base'!N61*'Données de base'!N80</f>
        <v>0</v>
      </c>
      <c r="P29" s="190">
        <f t="shared" si="94"/>
        <v>0</v>
      </c>
      <c r="Q29" s="200">
        <f>'Données de base'!P61*'Données de base'!P80</f>
        <v>0</v>
      </c>
      <c r="R29" s="200">
        <f>'Données de base'!Q61*'Données de base'!Q80</f>
        <v>0</v>
      </c>
      <c r="S29" s="200">
        <f>'Données de base'!R61*'Données de base'!R80</f>
        <v>0</v>
      </c>
      <c r="T29" s="200">
        <f>'Données de base'!S61*'Données de base'!S80</f>
        <v>0</v>
      </c>
      <c r="U29" s="200">
        <f>'Données de base'!T61*'Données de base'!T80</f>
        <v>0</v>
      </c>
      <c r="V29" s="200">
        <f>'Données de base'!U61*'Données de base'!U80</f>
        <v>0</v>
      </c>
      <c r="W29" s="200">
        <f>'Données de base'!V61*'Données de base'!V80</f>
        <v>0</v>
      </c>
      <c r="X29" s="200">
        <f>'Données de base'!W61*'Données de base'!W80</f>
        <v>0</v>
      </c>
      <c r="Y29" s="200">
        <f>'Données de base'!X61*'Données de base'!X80</f>
        <v>0</v>
      </c>
      <c r="Z29" s="200">
        <f>'Données de base'!Y61*'Données de base'!Y80</f>
        <v>0</v>
      </c>
      <c r="AA29" s="200">
        <f>'Données de base'!Z61*'Données de base'!Z80</f>
        <v>0</v>
      </c>
      <c r="AB29" s="200">
        <f>'Données de base'!AA61*'Données de base'!AA80</f>
        <v>0</v>
      </c>
      <c r="AC29" s="190">
        <f t="shared" si="95"/>
        <v>0</v>
      </c>
      <c r="AD29" s="200">
        <f>'Données de base'!AC61*'Données de base'!AC80</f>
        <v>0</v>
      </c>
      <c r="AE29" s="200">
        <f>'Données de base'!AD61*'Données de base'!AD80</f>
        <v>0</v>
      </c>
      <c r="AF29" s="200">
        <f>'Données de base'!AE61*'Données de base'!AE80</f>
        <v>0</v>
      </c>
      <c r="AG29" s="200">
        <f>'Données de base'!AF61*'Données de base'!AF80</f>
        <v>0</v>
      </c>
      <c r="AH29" s="200">
        <f>'Données de base'!AG61*'Données de base'!AG80</f>
        <v>0</v>
      </c>
      <c r="AI29" s="200">
        <f>'Données de base'!AH61*'Données de base'!AH80</f>
        <v>0</v>
      </c>
      <c r="AJ29" s="200">
        <f>'Données de base'!AI61*'Données de base'!AI80</f>
        <v>0</v>
      </c>
      <c r="AK29" s="200">
        <f>'Données de base'!AJ61*'Données de base'!AJ80</f>
        <v>0</v>
      </c>
      <c r="AL29" s="200">
        <f>'Données de base'!AK61*'Données de base'!AK80</f>
        <v>0</v>
      </c>
      <c r="AM29" s="200">
        <f>'Données de base'!AL61*'Données de base'!AL80</f>
        <v>0</v>
      </c>
      <c r="AN29" s="200">
        <f>'Données de base'!AM61*'Données de base'!AM80</f>
        <v>0</v>
      </c>
      <c r="AO29" s="200">
        <f>'Données de base'!AN61*'Données de base'!AN80</f>
        <v>0</v>
      </c>
      <c r="AP29" s="190">
        <f t="shared" si="110"/>
        <v>0</v>
      </c>
      <c r="AQ29" s="200">
        <f>'Données de base'!AP61*'Données de base'!AP80</f>
        <v>0</v>
      </c>
      <c r="AR29" s="200">
        <f>'Données de base'!AQ61*'Données de base'!AQ80</f>
        <v>0</v>
      </c>
      <c r="AS29" s="200">
        <f>'Données de base'!AR61*'Données de base'!AR80</f>
        <v>0</v>
      </c>
      <c r="AT29" s="200">
        <f>'Données de base'!AS61*'Données de base'!AS80</f>
        <v>0</v>
      </c>
      <c r="AU29" s="200">
        <f>'Données de base'!AT61*'Données de base'!AT80</f>
        <v>0</v>
      </c>
      <c r="AV29" s="200">
        <f>'Données de base'!AU61*'Données de base'!AU80</f>
        <v>0</v>
      </c>
      <c r="AW29" s="200">
        <f>'Données de base'!AV61*'Données de base'!AV80</f>
        <v>0</v>
      </c>
      <c r="AX29" s="200">
        <f>'Données de base'!AW61*'Données de base'!AW80</f>
        <v>0</v>
      </c>
      <c r="AY29" s="200">
        <f>'Données de base'!AX61*'Données de base'!AX80</f>
        <v>0</v>
      </c>
      <c r="AZ29" s="200">
        <f>'Données de base'!AY61*'Données de base'!AY80</f>
        <v>0</v>
      </c>
      <c r="BA29" s="200">
        <f>'Données de base'!AZ61*'Données de base'!AZ80</f>
        <v>0</v>
      </c>
      <c r="BB29" s="200">
        <f>'Données de base'!BA61*'Données de base'!BA80</f>
        <v>0</v>
      </c>
      <c r="BC29" s="190">
        <f t="shared" si="112"/>
        <v>0</v>
      </c>
      <c r="BD29" s="200">
        <f>'Données de base'!BC61*'Données de base'!BC80</f>
        <v>0</v>
      </c>
      <c r="BE29" s="200">
        <f>'Données de base'!BD61*'Données de base'!BD80</f>
        <v>0</v>
      </c>
      <c r="BF29" s="200">
        <f>'Données de base'!BE61*'Données de base'!BE80</f>
        <v>0</v>
      </c>
      <c r="BG29" s="200">
        <f>'Données de base'!BF61*'Données de base'!BF80</f>
        <v>0</v>
      </c>
      <c r="BH29" s="200">
        <f>'Données de base'!BG61*'Données de base'!BG80</f>
        <v>0</v>
      </c>
      <c r="BI29" s="200">
        <f>'Données de base'!BH61*'Données de base'!BH80</f>
        <v>0</v>
      </c>
      <c r="BJ29" s="200">
        <f>'Données de base'!BI61*'Données de base'!BI80</f>
        <v>0</v>
      </c>
      <c r="BK29" s="200">
        <f>'Données de base'!BJ61*'Données de base'!BJ80</f>
        <v>0</v>
      </c>
      <c r="BL29" s="200">
        <f>'Données de base'!BK61*'Données de base'!BK80</f>
        <v>0</v>
      </c>
      <c r="BM29" s="200">
        <f>'Données de base'!BL61*'Données de base'!BL80</f>
        <v>0</v>
      </c>
      <c r="BN29" s="200">
        <f>'Données de base'!BM61*'Données de base'!BM80</f>
        <v>0</v>
      </c>
      <c r="BO29" s="200">
        <f>'Données de base'!BN61*'Données de base'!BN80</f>
        <v>0</v>
      </c>
      <c r="BP29" s="190">
        <f t="shared" si="114"/>
        <v>0</v>
      </c>
      <c r="BQ29" s="200">
        <f>'Données de base'!BP61*'Données de base'!BP80</f>
        <v>0</v>
      </c>
      <c r="BR29" s="200">
        <f>'Données de base'!BQ61*'Données de base'!BQ80</f>
        <v>0</v>
      </c>
      <c r="BS29" s="200">
        <f>'Données de base'!BR61*'Données de base'!BR80</f>
        <v>0</v>
      </c>
      <c r="BT29" s="200">
        <f>'Données de base'!BS61*'Données de base'!BS80</f>
        <v>0</v>
      </c>
      <c r="BU29" s="200">
        <f>'Données de base'!BT61*'Données de base'!BT80</f>
        <v>0</v>
      </c>
      <c r="BV29" s="200">
        <f>'Données de base'!BU61*'Données de base'!BU80</f>
        <v>0</v>
      </c>
      <c r="BW29" s="200">
        <f>'Données de base'!BV61*'Données de base'!BV80</f>
        <v>0</v>
      </c>
      <c r="BX29" s="200">
        <f>'Données de base'!BW61*'Données de base'!BW80</f>
        <v>0</v>
      </c>
      <c r="BY29" s="200">
        <f>'Données de base'!BX61*'Données de base'!BX80</f>
        <v>0</v>
      </c>
      <c r="BZ29" s="200">
        <f>'Données de base'!BY61*'Données de base'!BY80</f>
        <v>0</v>
      </c>
      <c r="CA29" s="200">
        <f>'Données de base'!BZ61*'Données de base'!BZ80</f>
        <v>0</v>
      </c>
      <c r="CB29" s="200">
        <f>'Données de base'!CA61*'Données de base'!CA80</f>
        <v>0</v>
      </c>
      <c r="CC29" s="190">
        <f t="shared" si="116"/>
        <v>0</v>
      </c>
      <c r="CE29" s="200" t="str">
        <f t="shared" si="117"/>
        <v/>
      </c>
      <c r="CF29" s="200" t="str">
        <f t="shared" si="118"/>
        <v/>
      </c>
      <c r="CG29" s="200" t="str">
        <f t="shared" si="119"/>
        <v/>
      </c>
      <c r="CH29" s="200" t="str">
        <f t="shared" si="120"/>
        <v/>
      </c>
      <c r="CI29" s="200" t="str">
        <f t="shared" si="121"/>
        <v/>
      </c>
      <c r="CJ29" s="200" t="str">
        <f t="shared" si="122"/>
        <v/>
      </c>
      <c r="CK29" s="200" t="str">
        <f t="shared" si="123"/>
        <v/>
      </c>
      <c r="CL29" s="200" t="str">
        <f t="shared" si="124"/>
        <v/>
      </c>
      <c r="CM29" s="200" t="str">
        <f t="shared" si="125"/>
        <v/>
      </c>
      <c r="CN29" s="200" t="str">
        <f t="shared" si="126"/>
        <v/>
      </c>
      <c r="CO29" s="200" t="str">
        <f t="shared" si="127"/>
        <v/>
      </c>
      <c r="CP29" s="200" t="str">
        <f t="shared" si="128"/>
        <v/>
      </c>
      <c r="CQ29" s="200">
        <f t="shared" si="129"/>
        <v>0</v>
      </c>
      <c r="CR29" s="200">
        <f t="shared" si="130"/>
        <v>0</v>
      </c>
      <c r="CS29" s="200">
        <f t="shared" si="131"/>
        <v>0</v>
      </c>
      <c r="CT29" s="200">
        <f t="shared" si="132"/>
        <v>0</v>
      </c>
      <c r="CU29" s="200">
        <f t="shared" si="133"/>
        <v>0</v>
      </c>
      <c r="CV29" s="200">
        <f t="shared" si="134"/>
        <v>0</v>
      </c>
      <c r="CW29" s="200">
        <f t="shared" si="135"/>
        <v>0</v>
      </c>
      <c r="CX29" s="200">
        <f t="shared" si="136"/>
        <v>0</v>
      </c>
      <c r="CY29" s="200">
        <f t="shared" si="137"/>
        <v>0</v>
      </c>
      <c r="CZ29" s="200">
        <f t="shared" si="138"/>
        <v>0</v>
      </c>
      <c r="DA29" s="200">
        <f t="shared" si="139"/>
        <v>0</v>
      </c>
      <c r="DB29" s="200">
        <f t="shared" si="140"/>
        <v>0</v>
      </c>
      <c r="DC29" s="190">
        <f t="shared" si="141"/>
        <v>0</v>
      </c>
      <c r="DD29" s="190">
        <f t="shared" si="142"/>
        <v>0</v>
      </c>
      <c r="DE29" s="190">
        <f t="shared" si="143"/>
        <v>0</v>
      </c>
      <c r="DF29" s="200">
        <f t="shared" si="144"/>
        <v>0</v>
      </c>
      <c r="DG29" s="200">
        <f t="shared" si="145"/>
        <v>0</v>
      </c>
      <c r="DH29" s="200">
        <f t="shared" si="146"/>
        <v>0</v>
      </c>
      <c r="DI29" s="200">
        <f t="shared" si="147"/>
        <v>0</v>
      </c>
      <c r="DJ29" s="200">
        <f t="shared" si="148"/>
        <v>0</v>
      </c>
      <c r="DK29" s="200">
        <f t="shared" si="149"/>
        <v>0</v>
      </c>
      <c r="DL29" s="200">
        <f t="shared" si="150"/>
        <v>0</v>
      </c>
      <c r="DM29" s="200">
        <f t="shared" si="151"/>
        <v>0</v>
      </c>
      <c r="DN29" s="200">
        <f t="shared" si="152"/>
        <v>0</v>
      </c>
      <c r="DO29" s="200">
        <f t="shared" si="153"/>
        <v>0</v>
      </c>
      <c r="DP29" s="200">
        <f t="shared" si="154"/>
        <v>0</v>
      </c>
      <c r="DQ29" s="200">
        <f t="shared" si="155"/>
        <v>0</v>
      </c>
      <c r="DR29" s="190">
        <f t="shared" si="156"/>
        <v>0</v>
      </c>
      <c r="DS29" s="200">
        <f t="shared" si="157"/>
        <v>0</v>
      </c>
      <c r="DT29" s="200">
        <f t="shared" si="158"/>
        <v>0</v>
      </c>
      <c r="DU29" s="200">
        <f t="shared" si="159"/>
        <v>0</v>
      </c>
      <c r="DV29" s="200">
        <f t="shared" si="160"/>
        <v>0</v>
      </c>
      <c r="DW29" s="200">
        <f t="shared" si="161"/>
        <v>0</v>
      </c>
      <c r="DX29" s="200">
        <f t="shared" si="162"/>
        <v>0</v>
      </c>
      <c r="DY29" s="200">
        <f t="shared" si="163"/>
        <v>0</v>
      </c>
      <c r="DZ29" s="200">
        <f t="shared" si="164"/>
        <v>0</v>
      </c>
      <c r="EA29" s="200">
        <f t="shared" si="165"/>
        <v>0</v>
      </c>
      <c r="EB29" s="200">
        <f t="shared" si="166"/>
        <v>0</v>
      </c>
      <c r="EC29" s="200">
        <f t="shared" si="167"/>
        <v>0</v>
      </c>
      <c r="ED29" s="200">
        <f t="shared" si="168"/>
        <v>0</v>
      </c>
      <c r="EE29" s="190">
        <f t="shared" si="169"/>
        <v>0</v>
      </c>
      <c r="EF29" s="200">
        <f t="shared" si="170"/>
        <v>0</v>
      </c>
      <c r="EG29" s="200">
        <f t="shared" si="171"/>
        <v>0</v>
      </c>
      <c r="EH29" s="200">
        <f t="shared" si="172"/>
        <v>0</v>
      </c>
      <c r="EI29" s="200">
        <f t="shared" si="173"/>
        <v>0</v>
      </c>
      <c r="EJ29" s="200">
        <f t="shared" si="174"/>
        <v>0</v>
      </c>
      <c r="EK29" s="200">
        <f t="shared" si="175"/>
        <v>0</v>
      </c>
      <c r="EL29" s="200">
        <f t="shared" si="176"/>
        <v>0</v>
      </c>
      <c r="EM29" s="200">
        <f t="shared" si="177"/>
        <v>0</v>
      </c>
      <c r="EN29" s="200">
        <f t="shared" si="178"/>
        <v>0</v>
      </c>
      <c r="EO29" s="200">
        <f t="shared" si="179"/>
        <v>0</v>
      </c>
      <c r="EP29" s="200">
        <f t="shared" si="180"/>
        <v>0</v>
      </c>
      <c r="EQ29" s="200">
        <f t="shared" si="181"/>
        <v>0</v>
      </c>
      <c r="ER29" s="190">
        <f t="shared" si="182"/>
        <v>0</v>
      </c>
      <c r="ES29" s="200">
        <f t="shared" si="183"/>
        <v>0</v>
      </c>
      <c r="ET29" s="200">
        <f t="shared" si="184"/>
        <v>0</v>
      </c>
      <c r="EU29" s="200">
        <f t="shared" si="185"/>
        <v>0</v>
      </c>
      <c r="EV29" s="200">
        <f t="shared" si="186"/>
        <v>0</v>
      </c>
      <c r="EW29" s="200">
        <f t="shared" si="187"/>
        <v>0</v>
      </c>
      <c r="EX29" s="200">
        <f t="shared" si="188"/>
        <v>0</v>
      </c>
      <c r="EY29" s="200">
        <f t="shared" si="189"/>
        <v>0</v>
      </c>
      <c r="EZ29" s="200">
        <f t="shared" si="190"/>
        <v>0</v>
      </c>
      <c r="FA29" s="200">
        <f t="shared" si="191"/>
        <v>0</v>
      </c>
      <c r="FB29" s="200">
        <f t="shared" si="192"/>
        <v>0</v>
      </c>
      <c r="FC29" s="200">
        <f t="shared" si="193"/>
        <v>0</v>
      </c>
      <c r="FD29" s="200">
        <f t="shared" si="194"/>
        <v>0</v>
      </c>
      <c r="FE29" s="190">
        <f t="shared" si="195"/>
        <v>0</v>
      </c>
    </row>
    <row r="30" spans="2:161" s="119" customFormat="1" ht="15" customHeight="1" x14ac:dyDescent="0.2">
      <c r="C30" s="275" t="str">
        <f>'Données de base'!$A$36</f>
        <v>Reconduction redevance (Vir ou PaP)</v>
      </c>
      <c r="D30" s="200">
        <f>'Données de base'!C62*'Données de base'!C81</f>
        <v>0</v>
      </c>
      <c r="E30" s="200">
        <f>'Données de base'!D62*'Données de base'!D81</f>
        <v>0</v>
      </c>
      <c r="F30" s="200">
        <f>'Données de base'!E62*'Données de base'!E81</f>
        <v>0</v>
      </c>
      <c r="G30" s="200">
        <f>'Données de base'!F62*'Données de base'!F81</f>
        <v>0</v>
      </c>
      <c r="H30" s="200">
        <f>'Données de base'!G62*'Données de base'!G81</f>
        <v>0</v>
      </c>
      <c r="I30" s="200">
        <f>'Données de base'!H62*'Données de base'!H81</f>
        <v>0</v>
      </c>
      <c r="J30" s="200">
        <f>'Données de base'!I62*'Données de base'!I81</f>
        <v>0</v>
      </c>
      <c r="K30" s="200">
        <f>'Données de base'!J62*'Données de base'!J81</f>
        <v>0</v>
      </c>
      <c r="L30" s="200">
        <f>'Données de base'!K62*'Données de base'!K81</f>
        <v>0</v>
      </c>
      <c r="M30" s="200">
        <f>'Données de base'!L62*'Données de base'!L81</f>
        <v>0</v>
      </c>
      <c r="N30" s="200">
        <f>'Données de base'!M62*'Données de base'!M81</f>
        <v>0</v>
      </c>
      <c r="O30" s="200">
        <f>'Données de base'!N62*'Données de base'!N81</f>
        <v>0</v>
      </c>
      <c r="P30" s="190">
        <f>SUM(D30:O30)</f>
        <v>0</v>
      </c>
      <c r="Q30" s="200">
        <f>'Données de base'!P62*'Données de base'!P81</f>
        <v>0</v>
      </c>
      <c r="R30" s="200">
        <f>'Données de base'!Q62*'Données de base'!Q81</f>
        <v>0</v>
      </c>
      <c r="S30" s="200">
        <f>'Données de base'!R62*'Données de base'!R81</f>
        <v>0</v>
      </c>
      <c r="T30" s="200">
        <f>'Données de base'!S62*'Données de base'!S81</f>
        <v>0</v>
      </c>
      <c r="U30" s="200">
        <f>'Données de base'!T62*'Données de base'!T81</f>
        <v>0</v>
      </c>
      <c r="V30" s="200">
        <f>'Données de base'!U62*'Données de base'!U81</f>
        <v>0</v>
      </c>
      <c r="W30" s="200">
        <f>'Données de base'!V62*'Données de base'!V81</f>
        <v>0</v>
      </c>
      <c r="X30" s="200">
        <f>'Données de base'!W62*'Données de base'!W81</f>
        <v>0</v>
      </c>
      <c r="Y30" s="200">
        <f>'Données de base'!X62*'Données de base'!X81</f>
        <v>0</v>
      </c>
      <c r="Z30" s="200">
        <f>'Données de base'!Y62*'Données de base'!Y81</f>
        <v>0</v>
      </c>
      <c r="AA30" s="200">
        <f>'Données de base'!Z62*'Données de base'!Z81</f>
        <v>0</v>
      </c>
      <c r="AB30" s="200">
        <f>'Données de base'!AA62*'Données de base'!AA81</f>
        <v>0</v>
      </c>
      <c r="AC30" s="190">
        <f>SUM(Q30:AB30)</f>
        <v>0</v>
      </c>
      <c r="AD30" s="200">
        <f>'Données de base'!AC62*'Données de base'!AC81</f>
        <v>0</v>
      </c>
      <c r="AE30" s="200">
        <f>'Données de base'!AD62*'Données de base'!AD81</f>
        <v>0</v>
      </c>
      <c r="AF30" s="200">
        <f>'Données de base'!AE62*'Données de base'!AE81</f>
        <v>0</v>
      </c>
      <c r="AG30" s="200">
        <f>'Données de base'!AF62*'Données de base'!AF81</f>
        <v>0</v>
      </c>
      <c r="AH30" s="200">
        <f>'Données de base'!AG62*'Données de base'!AG81</f>
        <v>0</v>
      </c>
      <c r="AI30" s="200">
        <f>'Données de base'!AH62*'Données de base'!AH81</f>
        <v>0</v>
      </c>
      <c r="AJ30" s="200">
        <f>'Données de base'!AI62*'Données de base'!AI81</f>
        <v>0</v>
      </c>
      <c r="AK30" s="200">
        <f>'Données de base'!AJ62*'Données de base'!AJ81</f>
        <v>0</v>
      </c>
      <c r="AL30" s="200">
        <f>'Données de base'!AK62*'Données de base'!AK81</f>
        <v>0</v>
      </c>
      <c r="AM30" s="200">
        <f>'Données de base'!AL62*'Données de base'!AL81</f>
        <v>0</v>
      </c>
      <c r="AN30" s="200">
        <f>'Données de base'!AM62*'Données de base'!AM81</f>
        <v>0</v>
      </c>
      <c r="AO30" s="200">
        <f>'Données de base'!AN62*'Données de base'!AN81</f>
        <v>0</v>
      </c>
      <c r="AP30" s="190">
        <f>SUM(AD30:AO30)</f>
        <v>0</v>
      </c>
      <c r="AQ30" s="200">
        <f>'Données de base'!AP62*'Données de base'!AP81</f>
        <v>0</v>
      </c>
      <c r="AR30" s="200">
        <f>'Données de base'!AQ62*'Données de base'!AQ81</f>
        <v>0</v>
      </c>
      <c r="AS30" s="200">
        <f>'Données de base'!AR62*'Données de base'!AR81</f>
        <v>0</v>
      </c>
      <c r="AT30" s="200">
        <f>'Données de base'!AS62*'Données de base'!AS81</f>
        <v>0</v>
      </c>
      <c r="AU30" s="200">
        <f>'Données de base'!AT62*'Données de base'!AT81</f>
        <v>0</v>
      </c>
      <c r="AV30" s="200">
        <f>'Données de base'!AU62*'Données de base'!AU81</f>
        <v>0</v>
      </c>
      <c r="AW30" s="200">
        <f>'Données de base'!AV62*'Données de base'!AV81</f>
        <v>0</v>
      </c>
      <c r="AX30" s="200">
        <f>'Données de base'!AW62*'Données de base'!AW81</f>
        <v>0</v>
      </c>
      <c r="AY30" s="200">
        <f>'Données de base'!AX62*'Données de base'!AX81</f>
        <v>0</v>
      </c>
      <c r="AZ30" s="200">
        <f>'Données de base'!AY62*'Données de base'!AY81</f>
        <v>0</v>
      </c>
      <c r="BA30" s="200">
        <f>'Données de base'!AZ62*'Données de base'!AZ81</f>
        <v>0</v>
      </c>
      <c r="BB30" s="200">
        <f>'Données de base'!BA62*'Données de base'!BA81</f>
        <v>0</v>
      </c>
      <c r="BC30" s="190">
        <f>SUM(AQ30:BB30)</f>
        <v>0</v>
      </c>
      <c r="BD30" s="200">
        <f>'Données de base'!BC62*'Données de base'!BC81</f>
        <v>0</v>
      </c>
      <c r="BE30" s="200">
        <f>'Données de base'!BD62*'Données de base'!BD81</f>
        <v>0</v>
      </c>
      <c r="BF30" s="200">
        <f>'Données de base'!BE62*'Données de base'!BE81</f>
        <v>0</v>
      </c>
      <c r="BG30" s="200">
        <f>'Données de base'!BF62*'Données de base'!BF81</f>
        <v>0</v>
      </c>
      <c r="BH30" s="200">
        <f>'Données de base'!BG62*'Données de base'!BG81</f>
        <v>0</v>
      </c>
      <c r="BI30" s="200">
        <f>'Données de base'!BH62*'Données de base'!BH81</f>
        <v>0</v>
      </c>
      <c r="BJ30" s="200">
        <f>'Données de base'!BI62*'Données de base'!BI81</f>
        <v>0</v>
      </c>
      <c r="BK30" s="200">
        <f>'Données de base'!BJ62*'Données de base'!BJ81</f>
        <v>0</v>
      </c>
      <c r="BL30" s="200">
        <f>'Données de base'!BK62*'Données de base'!BK81</f>
        <v>0</v>
      </c>
      <c r="BM30" s="200">
        <f>'Données de base'!BL62*'Données de base'!BL81</f>
        <v>0</v>
      </c>
      <c r="BN30" s="200">
        <f>'Données de base'!BM62*'Données de base'!BM81</f>
        <v>0</v>
      </c>
      <c r="BO30" s="200">
        <f>'Données de base'!BN62*'Données de base'!BN81</f>
        <v>0</v>
      </c>
      <c r="BP30" s="190">
        <f>SUM(BD30:BO30)</f>
        <v>0</v>
      </c>
      <c r="BQ30" s="200">
        <f>'Données de base'!BP62*'Données de base'!BP81</f>
        <v>0</v>
      </c>
      <c r="BR30" s="200">
        <f>'Données de base'!BQ62*'Données de base'!BQ81</f>
        <v>0</v>
      </c>
      <c r="BS30" s="200">
        <f>'Données de base'!BR62*'Données de base'!BR81</f>
        <v>0</v>
      </c>
      <c r="BT30" s="200">
        <f>'Données de base'!BS62*'Données de base'!BS81</f>
        <v>0</v>
      </c>
      <c r="BU30" s="200">
        <f>'Données de base'!BT62*'Données de base'!BT81</f>
        <v>0</v>
      </c>
      <c r="BV30" s="200">
        <f>'Données de base'!BU62*'Données de base'!BU81</f>
        <v>0</v>
      </c>
      <c r="BW30" s="200">
        <f>'Données de base'!BV62*'Données de base'!BV81</f>
        <v>0</v>
      </c>
      <c r="BX30" s="200">
        <f>'Données de base'!BW62*'Données de base'!BW81</f>
        <v>0</v>
      </c>
      <c r="BY30" s="200">
        <f>'Données de base'!BX62*'Données de base'!BX81</f>
        <v>0</v>
      </c>
      <c r="BZ30" s="200">
        <f>'Données de base'!BY62*'Données de base'!BY81</f>
        <v>0</v>
      </c>
      <c r="CA30" s="200">
        <f>'Données de base'!BZ62*'Données de base'!BZ81</f>
        <v>0</v>
      </c>
      <c r="CB30" s="200">
        <f>'Données de base'!CA62*'Données de base'!CA81</f>
        <v>0</v>
      </c>
      <c r="CC30" s="190">
        <f>SUM(BQ30:CB30)</f>
        <v>0</v>
      </c>
      <c r="CE30" s="200" t="str">
        <f t="shared" si="117"/>
        <v/>
      </c>
      <c r="CF30" s="200" t="str">
        <f t="shared" si="118"/>
        <v/>
      </c>
      <c r="CG30" s="200" t="str">
        <f t="shared" si="119"/>
        <v/>
      </c>
      <c r="CH30" s="200" t="str">
        <f t="shared" si="120"/>
        <v/>
      </c>
      <c r="CI30" s="200" t="str">
        <f t="shared" si="121"/>
        <v/>
      </c>
      <c r="CJ30" s="200" t="str">
        <f t="shared" si="122"/>
        <v/>
      </c>
      <c r="CK30" s="200" t="str">
        <f t="shared" si="123"/>
        <v/>
      </c>
      <c r="CL30" s="200" t="str">
        <f t="shared" si="124"/>
        <v/>
      </c>
      <c r="CM30" s="200" t="str">
        <f t="shared" si="125"/>
        <v/>
      </c>
      <c r="CN30" s="200" t="str">
        <f t="shared" si="126"/>
        <v/>
      </c>
      <c r="CO30" s="200" t="str">
        <f t="shared" si="127"/>
        <v/>
      </c>
      <c r="CP30" s="200" t="str">
        <f t="shared" si="128"/>
        <v/>
      </c>
      <c r="CQ30" s="200">
        <f t="shared" si="129"/>
        <v>0</v>
      </c>
      <c r="CR30" s="200">
        <f t="shared" si="130"/>
        <v>0</v>
      </c>
      <c r="CS30" s="200">
        <f t="shared" si="131"/>
        <v>0</v>
      </c>
      <c r="CT30" s="200">
        <f t="shared" si="132"/>
        <v>0</v>
      </c>
      <c r="CU30" s="200">
        <f t="shared" si="133"/>
        <v>0</v>
      </c>
      <c r="CV30" s="200">
        <f t="shared" si="134"/>
        <v>0</v>
      </c>
      <c r="CW30" s="200">
        <f t="shared" si="135"/>
        <v>0</v>
      </c>
      <c r="CX30" s="200">
        <f t="shared" si="136"/>
        <v>0</v>
      </c>
      <c r="CY30" s="200">
        <f t="shared" si="137"/>
        <v>0</v>
      </c>
      <c r="CZ30" s="200">
        <f t="shared" si="138"/>
        <v>0</v>
      </c>
      <c r="DA30" s="200">
        <f t="shared" si="139"/>
        <v>0</v>
      </c>
      <c r="DB30" s="200">
        <f t="shared" si="140"/>
        <v>0</v>
      </c>
      <c r="DC30" s="190">
        <f t="shared" si="141"/>
        <v>0</v>
      </c>
      <c r="DD30" s="190">
        <f t="shared" si="142"/>
        <v>0</v>
      </c>
      <c r="DE30" s="190">
        <f t="shared" si="143"/>
        <v>0</v>
      </c>
      <c r="DF30" s="200">
        <f t="shared" si="144"/>
        <v>0</v>
      </c>
      <c r="DG30" s="200">
        <f t="shared" si="145"/>
        <v>0</v>
      </c>
      <c r="DH30" s="200">
        <f t="shared" si="146"/>
        <v>0</v>
      </c>
      <c r="DI30" s="200">
        <f t="shared" si="147"/>
        <v>0</v>
      </c>
      <c r="DJ30" s="200">
        <f t="shared" si="148"/>
        <v>0</v>
      </c>
      <c r="DK30" s="200">
        <f t="shared" si="149"/>
        <v>0</v>
      </c>
      <c r="DL30" s="200">
        <f t="shared" si="150"/>
        <v>0</v>
      </c>
      <c r="DM30" s="200">
        <f t="shared" si="151"/>
        <v>0</v>
      </c>
      <c r="DN30" s="200">
        <f t="shared" si="152"/>
        <v>0</v>
      </c>
      <c r="DO30" s="200">
        <f t="shared" si="153"/>
        <v>0</v>
      </c>
      <c r="DP30" s="200">
        <f t="shared" si="154"/>
        <v>0</v>
      </c>
      <c r="DQ30" s="200">
        <f t="shared" si="155"/>
        <v>0</v>
      </c>
      <c r="DR30" s="190">
        <f>SUM(DF30:DQ30)</f>
        <v>0</v>
      </c>
      <c r="DS30" s="200">
        <f t="shared" si="157"/>
        <v>0</v>
      </c>
      <c r="DT30" s="200">
        <f t="shared" si="158"/>
        <v>0</v>
      </c>
      <c r="DU30" s="200">
        <f t="shared" si="159"/>
        <v>0</v>
      </c>
      <c r="DV30" s="200">
        <f t="shared" si="160"/>
        <v>0</v>
      </c>
      <c r="DW30" s="200">
        <f t="shared" si="161"/>
        <v>0</v>
      </c>
      <c r="DX30" s="200">
        <f t="shared" si="162"/>
        <v>0</v>
      </c>
      <c r="DY30" s="200">
        <f t="shared" si="163"/>
        <v>0</v>
      </c>
      <c r="DZ30" s="200">
        <f t="shared" si="164"/>
        <v>0</v>
      </c>
      <c r="EA30" s="200">
        <f t="shared" si="165"/>
        <v>0</v>
      </c>
      <c r="EB30" s="200">
        <f t="shared" si="166"/>
        <v>0</v>
      </c>
      <c r="EC30" s="200">
        <f t="shared" si="167"/>
        <v>0</v>
      </c>
      <c r="ED30" s="200">
        <f t="shared" si="168"/>
        <v>0</v>
      </c>
      <c r="EE30" s="190">
        <f>SUM(DS30:ED30)</f>
        <v>0</v>
      </c>
      <c r="EF30" s="200">
        <f t="shared" si="170"/>
        <v>0</v>
      </c>
      <c r="EG30" s="200">
        <f t="shared" si="171"/>
        <v>0</v>
      </c>
      <c r="EH30" s="200">
        <f t="shared" si="172"/>
        <v>0</v>
      </c>
      <c r="EI30" s="200">
        <f t="shared" si="173"/>
        <v>0</v>
      </c>
      <c r="EJ30" s="200">
        <f t="shared" si="174"/>
        <v>0</v>
      </c>
      <c r="EK30" s="200">
        <f t="shared" si="175"/>
        <v>0</v>
      </c>
      <c r="EL30" s="200">
        <f t="shared" si="176"/>
        <v>0</v>
      </c>
      <c r="EM30" s="200">
        <f t="shared" si="177"/>
        <v>0</v>
      </c>
      <c r="EN30" s="200">
        <f t="shared" si="178"/>
        <v>0</v>
      </c>
      <c r="EO30" s="200">
        <f t="shared" si="179"/>
        <v>0</v>
      </c>
      <c r="EP30" s="200">
        <f t="shared" si="180"/>
        <v>0</v>
      </c>
      <c r="EQ30" s="200">
        <f t="shared" si="181"/>
        <v>0</v>
      </c>
      <c r="ER30" s="190">
        <f>SUM(EF30:EQ30)</f>
        <v>0</v>
      </c>
      <c r="ES30" s="200">
        <f t="shared" si="183"/>
        <v>0</v>
      </c>
      <c r="ET30" s="200">
        <f t="shared" si="184"/>
        <v>0</v>
      </c>
      <c r="EU30" s="200">
        <f t="shared" si="185"/>
        <v>0</v>
      </c>
      <c r="EV30" s="200">
        <f t="shared" si="186"/>
        <v>0</v>
      </c>
      <c r="EW30" s="200">
        <f t="shared" si="187"/>
        <v>0</v>
      </c>
      <c r="EX30" s="200">
        <f t="shared" si="188"/>
        <v>0</v>
      </c>
      <c r="EY30" s="200">
        <f t="shared" si="189"/>
        <v>0</v>
      </c>
      <c r="EZ30" s="200">
        <f t="shared" si="190"/>
        <v>0</v>
      </c>
      <c r="FA30" s="200">
        <f t="shared" si="191"/>
        <v>0</v>
      </c>
      <c r="FB30" s="200">
        <f t="shared" si="192"/>
        <v>0</v>
      </c>
      <c r="FC30" s="200">
        <f t="shared" si="193"/>
        <v>0</v>
      </c>
      <c r="FD30" s="200">
        <f t="shared" si="194"/>
        <v>0</v>
      </c>
      <c r="FE30" s="190">
        <f>SUM(ES30:FD30)</f>
        <v>0</v>
      </c>
    </row>
    <row r="31" spans="2:161" s="119" customFormat="1" ht="15" customHeight="1" x14ac:dyDescent="0.2">
      <c r="C31" s="275" t="str">
        <f>'Données de base'!$A$37</f>
        <v>(-)</v>
      </c>
      <c r="D31" s="200">
        <f>'Données de base'!C63*'Données de base'!C82</f>
        <v>0</v>
      </c>
      <c r="E31" s="200">
        <f>'Données de base'!D63*'Données de base'!D82</f>
        <v>0</v>
      </c>
      <c r="F31" s="200">
        <f>'Données de base'!E63*'Données de base'!E82</f>
        <v>0</v>
      </c>
      <c r="G31" s="200">
        <f>'Données de base'!F63*'Données de base'!F82</f>
        <v>0</v>
      </c>
      <c r="H31" s="200">
        <f>'Données de base'!G63*'Données de base'!G82</f>
        <v>0</v>
      </c>
      <c r="I31" s="200">
        <f>'Données de base'!H63*'Données de base'!H82</f>
        <v>0</v>
      </c>
      <c r="J31" s="200">
        <f>'Données de base'!I63*'Données de base'!I82</f>
        <v>0</v>
      </c>
      <c r="K31" s="200">
        <f>'Données de base'!J63*'Données de base'!J82</f>
        <v>0</v>
      </c>
      <c r="L31" s="200">
        <f>'Données de base'!K63*'Données de base'!K82</f>
        <v>0</v>
      </c>
      <c r="M31" s="200">
        <f>'Données de base'!L63*'Données de base'!L82</f>
        <v>0</v>
      </c>
      <c r="N31" s="200">
        <f>'Données de base'!M63*'Données de base'!M82</f>
        <v>0</v>
      </c>
      <c r="O31" s="200">
        <f>'Données de base'!N63*'Données de base'!N82</f>
        <v>0</v>
      </c>
      <c r="P31" s="190">
        <f>SUM(D31:O31)</f>
        <v>0</v>
      </c>
      <c r="Q31" s="200">
        <f>'Données de base'!P63*'Données de base'!P82</f>
        <v>0</v>
      </c>
      <c r="R31" s="200">
        <f>'Données de base'!Q63*'Données de base'!Q82</f>
        <v>0</v>
      </c>
      <c r="S31" s="200">
        <f>'Données de base'!R63*'Données de base'!R82</f>
        <v>0</v>
      </c>
      <c r="T31" s="200">
        <f>'Données de base'!S63*'Données de base'!S82</f>
        <v>0</v>
      </c>
      <c r="U31" s="200">
        <f>'Données de base'!T63*'Données de base'!T82</f>
        <v>0</v>
      </c>
      <c r="V31" s="200">
        <f>'Données de base'!U63*'Données de base'!U82</f>
        <v>0</v>
      </c>
      <c r="W31" s="200">
        <f>'Données de base'!V63*'Données de base'!V82</f>
        <v>0</v>
      </c>
      <c r="X31" s="200">
        <f>'Données de base'!W63*'Données de base'!W82</f>
        <v>0</v>
      </c>
      <c r="Y31" s="200">
        <f>'Données de base'!X63*'Données de base'!X82</f>
        <v>0</v>
      </c>
      <c r="Z31" s="200">
        <f>'Données de base'!Y63*'Données de base'!Y82</f>
        <v>0</v>
      </c>
      <c r="AA31" s="200">
        <f>'Données de base'!Z63*'Données de base'!Z82</f>
        <v>0</v>
      </c>
      <c r="AB31" s="200">
        <f>'Données de base'!AA63*'Données de base'!AA82</f>
        <v>0</v>
      </c>
      <c r="AC31" s="190">
        <f>SUM(Q31:AB31)</f>
        <v>0</v>
      </c>
      <c r="AD31" s="200">
        <f>'Données de base'!AC63*'Données de base'!AC82</f>
        <v>0</v>
      </c>
      <c r="AE31" s="200">
        <f>'Données de base'!AD63*'Données de base'!AD82</f>
        <v>0</v>
      </c>
      <c r="AF31" s="200">
        <f>'Données de base'!AE63*'Données de base'!AE82</f>
        <v>0</v>
      </c>
      <c r="AG31" s="200">
        <f>'Données de base'!AF63*'Données de base'!AF82</f>
        <v>0</v>
      </c>
      <c r="AH31" s="200">
        <f>'Données de base'!AG63*'Données de base'!AG82</f>
        <v>0</v>
      </c>
      <c r="AI31" s="200">
        <f>'Données de base'!AH63*'Données de base'!AH82</f>
        <v>0</v>
      </c>
      <c r="AJ31" s="200">
        <f>'Données de base'!AI63*'Données de base'!AI82</f>
        <v>0</v>
      </c>
      <c r="AK31" s="200">
        <f>'Données de base'!AJ63*'Données de base'!AJ82</f>
        <v>0</v>
      </c>
      <c r="AL31" s="200">
        <f>'Données de base'!AK63*'Données de base'!AK82</f>
        <v>0</v>
      </c>
      <c r="AM31" s="200">
        <f>'Données de base'!AL63*'Données de base'!AL82</f>
        <v>0</v>
      </c>
      <c r="AN31" s="200">
        <f>'Données de base'!AM63*'Données de base'!AM82</f>
        <v>0</v>
      </c>
      <c r="AO31" s="200">
        <f>'Données de base'!AN63*'Données de base'!AN82</f>
        <v>0</v>
      </c>
      <c r="AP31" s="190">
        <f>SUM(AD31:AO31)</f>
        <v>0</v>
      </c>
      <c r="AQ31" s="200">
        <f>'Données de base'!AP63*'Données de base'!AP82</f>
        <v>0</v>
      </c>
      <c r="AR31" s="200">
        <f>'Données de base'!AQ63*'Données de base'!AQ82</f>
        <v>0</v>
      </c>
      <c r="AS31" s="200">
        <f>'Données de base'!AR63*'Données de base'!AR82</f>
        <v>0</v>
      </c>
      <c r="AT31" s="200">
        <f>'Données de base'!AS63*'Données de base'!AS82</f>
        <v>0</v>
      </c>
      <c r="AU31" s="200">
        <f>'Données de base'!AT63*'Données de base'!AT82</f>
        <v>0</v>
      </c>
      <c r="AV31" s="200">
        <f>'Données de base'!AU63*'Données de base'!AU82</f>
        <v>0</v>
      </c>
      <c r="AW31" s="200">
        <f>'Données de base'!AV63*'Données de base'!AV82</f>
        <v>0</v>
      </c>
      <c r="AX31" s="200">
        <f>'Données de base'!AW63*'Données de base'!AW82</f>
        <v>0</v>
      </c>
      <c r="AY31" s="200">
        <f>'Données de base'!AX63*'Données de base'!AX82</f>
        <v>0</v>
      </c>
      <c r="AZ31" s="200">
        <f>'Données de base'!AY63*'Données de base'!AY82</f>
        <v>0</v>
      </c>
      <c r="BA31" s="200">
        <f>'Données de base'!AZ63*'Données de base'!AZ82</f>
        <v>0</v>
      </c>
      <c r="BB31" s="200">
        <f>'Données de base'!BA63*'Données de base'!BA82</f>
        <v>0</v>
      </c>
      <c r="BC31" s="190">
        <f>SUM(AQ31:BB31)</f>
        <v>0</v>
      </c>
      <c r="BD31" s="200">
        <f>'Données de base'!BC63*'Données de base'!BC82</f>
        <v>0</v>
      </c>
      <c r="BE31" s="200">
        <f>'Données de base'!BD63*'Données de base'!BD82</f>
        <v>0</v>
      </c>
      <c r="BF31" s="200">
        <f>'Données de base'!BE63*'Données de base'!BE82</f>
        <v>0</v>
      </c>
      <c r="BG31" s="200">
        <f>'Données de base'!BF63*'Données de base'!BF82</f>
        <v>0</v>
      </c>
      <c r="BH31" s="200">
        <f>'Données de base'!BG63*'Données de base'!BG82</f>
        <v>0</v>
      </c>
      <c r="BI31" s="200">
        <f>'Données de base'!BH63*'Données de base'!BH82</f>
        <v>0</v>
      </c>
      <c r="BJ31" s="200">
        <f>'Données de base'!BI63*'Données de base'!BI82</f>
        <v>0</v>
      </c>
      <c r="BK31" s="200">
        <f>'Données de base'!BJ63*'Données de base'!BJ82</f>
        <v>0</v>
      </c>
      <c r="BL31" s="200">
        <f>'Données de base'!BK63*'Données de base'!BK82</f>
        <v>0</v>
      </c>
      <c r="BM31" s="200">
        <f>'Données de base'!BL63*'Données de base'!BL82</f>
        <v>0</v>
      </c>
      <c r="BN31" s="200">
        <f>'Données de base'!BM63*'Données de base'!BM82</f>
        <v>0</v>
      </c>
      <c r="BO31" s="200">
        <f>'Données de base'!BN63*'Données de base'!BN82</f>
        <v>0</v>
      </c>
      <c r="BP31" s="190">
        <f>SUM(BD31:BO31)</f>
        <v>0</v>
      </c>
      <c r="BQ31" s="200">
        <f>'Données de base'!BP63*'Données de base'!BP82</f>
        <v>0</v>
      </c>
      <c r="BR31" s="200">
        <f>'Données de base'!BQ63*'Données de base'!BQ82</f>
        <v>0</v>
      </c>
      <c r="BS31" s="200">
        <f>'Données de base'!BR63*'Données de base'!BR82</f>
        <v>0</v>
      </c>
      <c r="BT31" s="200">
        <f>'Données de base'!BS63*'Données de base'!BS82</f>
        <v>0</v>
      </c>
      <c r="BU31" s="200">
        <f>'Données de base'!BT63*'Données de base'!BT82</f>
        <v>0</v>
      </c>
      <c r="BV31" s="200">
        <f>'Données de base'!BU63*'Données de base'!BU82</f>
        <v>0</v>
      </c>
      <c r="BW31" s="200">
        <f>'Données de base'!BV63*'Données de base'!BV82</f>
        <v>0</v>
      </c>
      <c r="BX31" s="200">
        <f>'Données de base'!BW63*'Données de base'!BW82</f>
        <v>0</v>
      </c>
      <c r="BY31" s="200">
        <f>'Données de base'!BX63*'Données de base'!BX82</f>
        <v>0</v>
      </c>
      <c r="BZ31" s="200">
        <f>'Données de base'!BY63*'Données de base'!BY82</f>
        <v>0</v>
      </c>
      <c r="CA31" s="200">
        <f>'Données de base'!BZ63*'Données de base'!BZ82</f>
        <v>0</v>
      </c>
      <c r="CB31" s="200">
        <f>'Données de base'!CA63*'Données de base'!CA82</f>
        <v>0</v>
      </c>
      <c r="CC31" s="190">
        <f>SUM(BQ31:CB31)</f>
        <v>0</v>
      </c>
      <c r="CE31" s="200" t="str">
        <f t="shared" si="117"/>
        <v/>
      </c>
      <c r="CF31" s="200" t="str">
        <f t="shared" si="118"/>
        <v/>
      </c>
      <c r="CG31" s="200" t="str">
        <f t="shared" si="119"/>
        <v/>
      </c>
      <c r="CH31" s="200" t="str">
        <f t="shared" si="120"/>
        <v/>
      </c>
      <c r="CI31" s="200" t="str">
        <f t="shared" si="121"/>
        <v/>
      </c>
      <c r="CJ31" s="200" t="str">
        <f t="shared" si="122"/>
        <v/>
      </c>
      <c r="CK31" s="200" t="str">
        <f t="shared" si="123"/>
        <v/>
      </c>
      <c r="CL31" s="200" t="str">
        <f t="shared" si="124"/>
        <v/>
      </c>
      <c r="CM31" s="200" t="str">
        <f t="shared" si="125"/>
        <v/>
      </c>
      <c r="CN31" s="200" t="str">
        <f t="shared" si="126"/>
        <v/>
      </c>
      <c r="CO31" s="200" t="str">
        <f t="shared" si="127"/>
        <v/>
      </c>
      <c r="CP31" s="200" t="str">
        <f t="shared" si="128"/>
        <v/>
      </c>
      <c r="CQ31" s="200">
        <f t="shared" si="129"/>
        <v>0</v>
      </c>
      <c r="CR31" s="200">
        <f t="shared" si="130"/>
        <v>0</v>
      </c>
      <c r="CS31" s="200">
        <f t="shared" si="131"/>
        <v>0</v>
      </c>
      <c r="CT31" s="200">
        <f t="shared" si="132"/>
        <v>0</v>
      </c>
      <c r="CU31" s="200">
        <f t="shared" si="133"/>
        <v>0</v>
      </c>
      <c r="CV31" s="200">
        <f t="shared" si="134"/>
        <v>0</v>
      </c>
      <c r="CW31" s="200">
        <f t="shared" si="135"/>
        <v>0</v>
      </c>
      <c r="CX31" s="200">
        <f t="shared" si="136"/>
        <v>0</v>
      </c>
      <c r="CY31" s="200">
        <f t="shared" si="137"/>
        <v>0</v>
      </c>
      <c r="CZ31" s="200">
        <f t="shared" si="138"/>
        <v>0</v>
      </c>
      <c r="DA31" s="200">
        <f t="shared" si="139"/>
        <v>0</v>
      </c>
      <c r="DB31" s="200">
        <f t="shared" si="140"/>
        <v>0</v>
      </c>
      <c r="DC31" s="190">
        <f t="shared" si="141"/>
        <v>0</v>
      </c>
      <c r="DD31" s="190">
        <f t="shared" si="142"/>
        <v>0</v>
      </c>
      <c r="DE31" s="190">
        <f t="shared" si="143"/>
        <v>0</v>
      </c>
      <c r="DF31" s="200">
        <f t="shared" si="144"/>
        <v>0</v>
      </c>
      <c r="DG31" s="200">
        <f t="shared" si="145"/>
        <v>0</v>
      </c>
      <c r="DH31" s="200">
        <f t="shared" si="146"/>
        <v>0</v>
      </c>
      <c r="DI31" s="200">
        <f t="shared" si="147"/>
        <v>0</v>
      </c>
      <c r="DJ31" s="200">
        <f t="shared" si="148"/>
        <v>0</v>
      </c>
      <c r="DK31" s="200">
        <f t="shared" si="149"/>
        <v>0</v>
      </c>
      <c r="DL31" s="200">
        <f t="shared" si="150"/>
        <v>0</v>
      </c>
      <c r="DM31" s="200">
        <f t="shared" si="151"/>
        <v>0</v>
      </c>
      <c r="DN31" s="200">
        <f t="shared" si="152"/>
        <v>0</v>
      </c>
      <c r="DO31" s="200">
        <f t="shared" si="153"/>
        <v>0</v>
      </c>
      <c r="DP31" s="200">
        <f t="shared" si="154"/>
        <v>0</v>
      </c>
      <c r="DQ31" s="200">
        <f t="shared" si="155"/>
        <v>0</v>
      </c>
      <c r="DR31" s="190">
        <f>SUM(DF31:DQ31)</f>
        <v>0</v>
      </c>
      <c r="DS31" s="200">
        <f t="shared" si="157"/>
        <v>0</v>
      </c>
      <c r="DT31" s="200">
        <f t="shared" si="158"/>
        <v>0</v>
      </c>
      <c r="DU31" s="200">
        <f t="shared" si="159"/>
        <v>0</v>
      </c>
      <c r="DV31" s="200">
        <f t="shared" si="160"/>
        <v>0</v>
      </c>
      <c r="DW31" s="200">
        <f t="shared" si="161"/>
        <v>0</v>
      </c>
      <c r="DX31" s="200">
        <f t="shared" si="162"/>
        <v>0</v>
      </c>
      <c r="DY31" s="200">
        <f t="shared" si="163"/>
        <v>0</v>
      </c>
      <c r="DZ31" s="200">
        <f t="shared" si="164"/>
        <v>0</v>
      </c>
      <c r="EA31" s="200">
        <f t="shared" si="165"/>
        <v>0</v>
      </c>
      <c r="EB31" s="200">
        <f t="shared" si="166"/>
        <v>0</v>
      </c>
      <c r="EC31" s="200">
        <f t="shared" si="167"/>
        <v>0</v>
      </c>
      <c r="ED31" s="200">
        <f t="shared" si="168"/>
        <v>0</v>
      </c>
      <c r="EE31" s="190">
        <f>SUM(DS31:ED31)</f>
        <v>0</v>
      </c>
      <c r="EF31" s="200">
        <f t="shared" si="170"/>
        <v>0</v>
      </c>
      <c r="EG31" s="200">
        <f t="shared" si="171"/>
        <v>0</v>
      </c>
      <c r="EH31" s="200">
        <f t="shared" si="172"/>
        <v>0</v>
      </c>
      <c r="EI31" s="200">
        <f t="shared" si="173"/>
        <v>0</v>
      </c>
      <c r="EJ31" s="200">
        <f t="shared" si="174"/>
        <v>0</v>
      </c>
      <c r="EK31" s="200">
        <f t="shared" si="175"/>
        <v>0</v>
      </c>
      <c r="EL31" s="200">
        <f t="shared" si="176"/>
        <v>0</v>
      </c>
      <c r="EM31" s="200">
        <f t="shared" si="177"/>
        <v>0</v>
      </c>
      <c r="EN31" s="200">
        <f t="shared" si="178"/>
        <v>0</v>
      </c>
      <c r="EO31" s="200">
        <f t="shared" si="179"/>
        <v>0</v>
      </c>
      <c r="EP31" s="200">
        <f t="shared" si="180"/>
        <v>0</v>
      </c>
      <c r="EQ31" s="200">
        <f t="shared" si="181"/>
        <v>0</v>
      </c>
      <c r="ER31" s="190">
        <f>SUM(EF31:EQ31)</f>
        <v>0</v>
      </c>
      <c r="ES31" s="200">
        <f t="shared" si="183"/>
        <v>0</v>
      </c>
      <c r="ET31" s="200">
        <f t="shared" si="184"/>
        <v>0</v>
      </c>
      <c r="EU31" s="200">
        <f t="shared" si="185"/>
        <v>0</v>
      </c>
      <c r="EV31" s="200">
        <f t="shared" si="186"/>
        <v>0</v>
      </c>
      <c r="EW31" s="200">
        <f t="shared" si="187"/>
        <v>0</v>
      </c>
      <c r="EX31" s="200">
        <f t="shared" si="188"/>
        <v>0</v>
      </c>
      <c r="EY31" s="200">
        <f t="shared" si="189"/>
        <v>0</v>
      </c>
      <c r="EZ31" s="200">
        <f t="shared" si="190"/>
        <v>0</v>
      </c>
      <c r="FA31" s="200">
        <f t="shared" si="191"/>
        <v>0</v>
      </c>
      <c r="FB31" s="200">
        <f t="shared" si="192"/>
        <v>0</v>
      </c>
      <c r="FC31" s="200">
        <f t="shared" si="193"/>
        <v>0</v>
      </c>
      <c r="FD31" s="200">
        <f t="shared" si="194"/>
        <v>0</v>
      </c>
      <c r="FE31" s="190">
        <f>SUM(ES31:FD31)</f>
        <v>0</v>
      </c>
    </row>
    <row r="32" spans="2:161" s="119" customFormat="1" ht="15" customHeight="1" x14ac:dyDescent="0.2">
      <c r="C32" s="275" t="str">
        <f>'Données de base'!$A$38</f>
        <v>(-)</v>
      </c>
      <c r="D32" s="200">
        <f>'Données de base'!C64*'Données de base'!C83</f>
        <v>0</v>
      </c>
      <c r="E32" s="200">
        <f>'Données de base'!D64*'Données de base'!D83</f>
        <v>0</v>
      </c>
      <c r="F32" s="200">
        <f>'Données de base'!E64*'Données de base'!E83</f>
        <v>0</v>
      </c>
      <c r="G32" s="200">
        <f>'Données de base'!F64*'Données de base'!F83</f>
        <v>0</v>
      </c>
      <c r="H32" s="200">
        <f>'Données de base'!G64*'Données de base'!G83</f>
        <v>0</v>
      </c>
      <c r="I32" s="200">
        <f>'Données de base'!H64*'Données de base'!H83</f>
        <v>0</v>
      </c>
      <c r="J32" s="200">
        <f>'Données de base'!I64*'Données de base'!I83</f>
        <v>0</v>
      </c>
      <c r="K32" s="200">
        <f>'Données de base'!J64*'Données de base'!J83</f>
        <v>0</v>
      </c>
      <c r="L32" s="200">
        <f>'Données de base'!K64*'Données de base'!K83</f>
        <v>0</v>
      </c>
      <c r="M32" s="200">
        <f>'Données de base'!L64*'Données de base'!L83</f>
        <v>0</v>
      </c>
      <c r="N32" s="200">
        <f>'Données de base'!M64*'Données de base'!M83</f>
        <v>0</v>
      </c>
      <c r="O32" s="200">
        <f>'Données de base'!N64*'Données de base'!N83</f>
        <v>0</v>
      </c>
      <c r="P32" s="190">
        <f>SUM(D32:O32)</f>
        <v>0</v>
      </c>
      <c r="Q32" s="200">
        <f>'Données de base'!P64*'Données de base'!P83</f>
        <v>0</v>
      </c>
      <c r="R32" s="200">
        <f>'Données de base'!Q64*'Données de base'!Q83</f>
        <v>0</v>
      </c>
      <c r="S32" s="200">
        <f>'Données de base'!R64*'Données de base'!R83</f>
        <v>0</v>
      </c>
      <c r="T32" s="200">
        <f>'Données de base'!S64*'Données de base'!S83</f>
        <v>0</v>
      </c>
      <c r="U32" s="200">
        <f>'Données de base'!T64*'Données de base'!T83</f>
        <v>0</v>
      </c>
      <c r="V32" s="200">
        <f>'Données de base'!U64*'Données de base'!U83</f>
        <v>0</v>
      </c>
      <c r="W32" s="200">
        <f>'Données de base'!V64*'Données de base'!V83</f>
        <v>0</v>
      </c>
      <c r="X32" s="200">
        <f>'Données de base'!W64*'Données de base'!W83</f>
        <v>0</v>
      </c>
      <c r="Y32" s="200">
        <f>'Données de base'!X64*'Données de base'!X83</f>
        <v>0</v>
      </c>
      <c r="Z32" s="200">
        <f>'Données de base'!Y64*'Données de base'!Y83</f>
        <v>0</v>
      </c>
      <c r="AA32" s="200">
        <f>'Données de base'!Z64*'Données de base'!Z83</f>
        <v>0</v>
      </c>
      <c r="AB32" s="200">
        <f>'Données de base'!AA64*'Données de base'!AA83</f>
        <v>0</v>
      </c>
      <c r="AC32" s="190">
        <f>SUM(Q32:AB32)</f>
        <v>0</v>
      </c>
      <c r="AD32" s="200">
        <f>'Données de base'!AC64*'Données de base'!AC83</f>
        <v>0</v>
      </c>
      <c r="AE32" s="200">
        <f>'Données de base'!AD64*'Données de base'!AD83</f>
        <v>0</v>
      </c>
      <c r="AF32" s="200">
        <f>'Données de base'!AE64*'Données de base'!AE83</f>
        <v>0</v>
      </c>
      <c r="AG32" s="200">
        <f>'Données de base'!AF64*'Données de base'!AF83</f>
        <v>0</v>
      </c>
      <c r="AH32" s="200">
        <f>'Données de base'!AG64*'Données de base'!AG83</f>
        <v>0</v>
      </c>
      <c r="AI32" s="200">
        <f>'Données de base'!AH64*'Données de base'!AH83</f>
        <v>0</v>
      </c>
      <c r="AJ32" s="200">
        <f>'Données de base'!AI64*'Données de base'!AI83</f>
        <v>0</v>
      </c>
      <c r="AK32" s="200">
        <f>'Données de base'!AJ64*'Données de base'!AJ83</f>
        <v>0</v>
      </c>
      <c r="AL32" s="200">
        <f>'Données de base'!AK64*'Données de base'!AK83</f>
        <v>0</v>
      </c>
      <c r="AM32" s="200">
        <f>'Données de base'!AL64*'Données de base'!AL83</f>
        <v>0</v>
      </c>
      <c r="AN32" s="200">
        <f>'Données de base'!AM64*'Données de base'!AM83</f>
        <v>0</v>
      </c>
      <c r="AO32" s="200">
        <f>'Données de base'!AN64*'Données de base'!AN83</f>
        <v>0</v>
      </c>
      <c r="AP32" s="190">
        <f>SUM(AD32:AO32)</f>
        <v>0</v>
      </c>
      <c r="AQ32" s="200">
        <f>'Données de base'!AP64*'Données de base'!AP83</f>
        <v>0</v>
      </c>
      <c r="AR32" s="200">
        <f>'Données de base'!AQ64*'Données de base'!AQ83</f>
        <v>0</v>
      </c>
      <c r="AS32" s="200">
        <f>'Données de base'!AR64*'Données de base'!AR83</f>
        <v>0</v>
      </c>
      <c r="AT32" s="200">
        <f>'Données de base'!AS64*'Données de base'!AS83</f>
        <v>0</v>
      </c>
      <c r="AU32" s="200">
        <f>'Données de base'!AT64*'Données de base'!AT83</f>
        <v>0</v>
      </c>
      <c r="AV32" s="200">
        <f>'Données de base'!AU64*'Données de base'!AU83</f>
        <v>0</v>
      </c>
      <c r="AW32" s="200">
        <f>'Données de base'!AV64*'Données de base'!AV83</f>
        <v>0</v>
      </c>
      <c r="AX32" s="200">
        <f>'Données de base'!AW64*'Données de base'!AW83</f>
        <v>0</v>
      </c>
      <c r="AY32" s="200">
        <f>'Données de base'!AX64*'Données de base'!AX83</f>
        <v>0</v>
      </c>
      <c r="AZ32" s="200">
        <f>'Données de base'!AY64*'Données de base'!AY83</f>
        <v>0</v>
      </c>
      <c r="BA32" s="200">
        <f>'Données de base'!AZ64*'Données de base'!AZ83</f>
        <v>0</v>
      </c>
      <c r="BB32" s="200">
        <f>'Données de base'!BA64*'Données de base'!BA83</f>
        <v>0</v>
      </c>
      <c r="BC32" s="190">
        <f>SUM(AQ32:BB32)</f>
        <v>0</v>
      </c>
      <c r="BD32" s="200">
        <f>'Données de base'!BC64*'Données de base'!BC83</f>
        <v>0</v>
      </c>
      <c r="BE32" s="200">
        <f>'Données de base'!BD64*'Données de base'!BD83</f>
        <v>0</v>
      </c>
      <c r="BF32" s="200">
        <f>'Données de base'!BE64*'Données de base'!BE83</f>
        <v>0</v>
      </c>
      <c r="BG32" s="200">
        <f>'Données de base'!BF64*'Données de base'!BF83</f>
        <v>0</v>
      </c>
      <c r="BH32" s="200">
        <f>'Données de base'!BG64*'Données de base'!BG83</f>
        <v>0</v>
      </c>
      <c r="BI32" s="200">
        <f>'Données de base'!BH64*'Données de base'!BH83</f>
        <v>0</v>
      </c>
      <c r="BJ32" s="200">
        <f>'Données de base'!BI64*'Données de base'!BI83</f>
        <v>0</v>
      </c>
      <c r="BK32" s="200">
        <f>'Données de base'!BJ64*'Données de base'!BJ83</f>
        <v>0</v>
      </c>
      <c r="BL32" s="200">
        <f>'Données de base'!BK64*'Données de base'!BK83</f>
        <v>0</v>
      </c>
      <c r="BM32" s="200">
        <f>'Données de base'!BL64*'Données de base'!BL83</f>
        <v>0</v>
      </c>
      <c r="BN32" s="200">
        <f>'Données de base'!BM64*'Données de base'!BM83</f>
        <v>0</v>
      </c>
      <c r="BO32" s="200">
        <f>'Données de base'!BN64*'Données de base'!BN83</f>
        <v>0</v>
      </c>
      <c r="BP32" s="190">
        <f>SUM(BD32:BO32)</f>
        <v>0</v>
      </c>
      <c r="BQ32" s="200">
        <f>'Données de base'!BP64*'Données de base'!BP83</f>
        <v>0</v>
      </c>
      <c r="BR32" s="200">
        <f>'Données de base'!BQ64*'Données de base'!BQ83</f>
        <v>0</v>
      </c>
      <c r="BS32" s="200">
        <f>'Données de base'!BR64*'Données de base'!BR83</f>
        <v>0</v>
      </c>
      <c r="BT32" s="200">
        <f>'Données de base'!BS64*'Données de base'!BS83</f>
        <v>0</v>
      </c>
      <c r="BU32" s="200">
        <f>'Données de base'!BT64*'Données de base'!BT83</f>
        <v>0</v>
      </c>
      <c r="BV32" s="200">
        <f>'Données de base'!BU64*'Données de base'!BU83</f>
        <v>0</v>
      </c>
      <c r="BW32" s="200">
        <f>'Données de base'!BV64*'Données de base'!BV83</f>
        <v>0</v>
      </c>
      <c r="BX32" s="200">
        <f>'Données de base'!BW64*'Données de base'!BW83</f>
        <v>0</v>
      </c>
      <c r="BY32" s="200">
        <f>'Données de base'!BX64*'Données de base'!BX83</f>
        <v>0</v>
      </c>
      <c r="BZ32" s="200">
        <f>'Données de base'!BY64*'Données de base'!BY83</f>
        <v>0</v>
      </c>
      <c r="CA32" s="200">
        <f>'Données de base'!BZ64*'Données de base'!BZ83</f>
        <v>0</v>
      </c>
      <c r="CB32" s="200">
        <f>'Données de base'!CA64*'Données de base'!CA83</f>
        <v>0</v>
      </c>
      <c r="CC32" s="190">
        <f>SUM(BQ32:CB32)</f>
        <v>0</v>
      </c>
      <c r="CE32" s="200" t="str">
        <f t="shared" si="117"/>
        <v/>
      </c>
      <c r="CF32" s="200" t="str">
        <f t="shared" si="118"/>
        <v/>
      </c>
      <c r="CG32" s="200" t="str">
        <f t="shared" si="119"/>
        <v/>
      </c>
      <c r="CH32" s="200" t="str">
        <f t="shared" si="120"/>
        <v/>
      </c>
      <c r="CI32" s="200" t="str">
        <f t="shared" si="121"/>
        <v/>
      </c>
      <c r="CJ32" s="200" t="str">
        <f t="shared" si="122"/>
        <v/>
      </c>
      <c r="CK32" s="200" t="str">
        <f t="shared" si="123"/>
        <v/>
      </c>
      <c r="CL32" s="200" t="str">
        <f t="shared" si="124"/>
        <v/>
      </c>
      <c r="CM32" s="200" t="str">
        <f t="shared" si="125"/>
        <v/>
      </c>
      <c r="CN32" s="200" t="str">
        <f t="shared" si="126"/>
        <v/>
      </c>
      <c r="CO32" s="200" t="str">
        <f t="shared" si="127"/>
        <v/>
      </c>
      <c r="CP32" s="200" t="str">
        <f t="shared" si="128"/>
        <v/>
      </c>
      <c r="CQ32" s="200">
        <f t="shared" si="129"/>
        <v>0</v>
      </c>
      <c r="CR32" s="200">
        <f t="shared" si="130"/>
        <v>0</v>
      </c>
      <c r="CS32" s="200">
        <f t="shared" si="131"/>
        <v>0</v>
      </c>
      <c r="CT32" s="200">
        <f t="shared" si="132"/>
        <v>0</v>
      </c>
      <c r="CU32" s="200">
        <f t="shared" si="133"/>
        <v>0</v>
      </c>
      <c r="CV32" s="200">
        <f t="shared" si="134"/>
        <v>0</v>
      </c>
      <c r="CW32" s="200">
        <f t="shared" si="135"/>
        <v>0</v>
      </c>
      <c r="CX32" s="200">
        <f t="shared" si="136"/>
        <v>0</v>
      </c>
      <c r="CY32" s="200">
        <f t="shared" si="137"/>
        <v>0</v>
      </c>
      <c r="CZ32" s="200">
        <f t="shared" si="138"/>
        <v>0</v>
      </c>
      <c r="DA32" s="200">
        <f t="shared" si="139"/>
        <v>0</v>
      </c>
      <c r="DB32" s="200">
        <f t="shared" si="140"/>
        <v>0</v>
      </c>
      <c r="DC32" s="190">
        <f t="shared" si="141"/>
        <v>0</v>
      </c>
      <c r="DD32" s="190">
        <f t="shared" si="142"/>
        <v>0</v>
      </c>
      <c r="DE32" s="190">
        <f t="shared" si="143"/>
        <v>0</v>
      </c>
      <c r="DF32" s="200">
        <f t="shared" si="144"/>
        <v>0</v>
      </c>
      <c r="DG32" s="200">
        <f t="shared" si="145"/>
        <v>0</v>
      </c>
      <c r="DH32" s="200">
        <f t="shared" si="146"/>
        <v>0</v>
      </c>
      <c r="DI32" s="200">
        <f t="shared" si="147"/>
        <v>0</v>
      </c>
      <c r="DJ32" s="200">
        <f t="shared" si="148"/>
        <v>0</v>
      </c>
      <c r="DK32" s="200">
        <f t="shared" si="149"/>
        <v>0</v>
      </c>
      <c r="DL32" s="200">
        <f t="shared" si="150"/>
        <v>0</v>
      </c>
      <c r="DM32" s="200">
        <f t="shared" si="151"/>
        <v>0</v>
      </c>
      <c r="DN32" s="200">
        <f t="shared" si="152"/>
        <v>0</v>
      </c>
      <c r="DO32" s="200">
        <f t="shared" si="153"/>
        <v>0</v>
      </c>
      <c r="DP32" s="200">
        <f t="shared" si="154"/>
        <v>0</v>
      </c>
      <c r="DQ32" s="200">
        <f t="shared" si="155"/>
        <v>0</v>
      </c>
      <c r="DR32" s="190">
        <f>SUM(DF32:DQ32)</f>
        <v>0</v>
      </c>
      <c r="DS32" s="200">
        <f t="shared" si="157"/>
        <v>0</v>
      </c>
      <c r="DT32" s="200">
        <f t="shared" si="158"/>
        <v>0</v>
      </c>
      <c r="DU32" s="200">
        <f t="shared" si="159"/>
        <v>0</v>
      </c>
      <c r="DV32" s="200">
        <f t="shared" si="160"/>
        <v>0</v>
      </c>
      <c r="DW32" s="200">
        <f t="shared" si="161"/>
        <v>0</v>
      </c>
      <c r="DX32" s="200">
        <f t="shared" si="162"/>
        <v>0</v>
      </c>
      <c r="DY32" s="200">
        <f t="shared" si="163"/>
        <v>0</v>
      </c>
      <c r="DZ32" s="200">
        <f t="shared" si="164"/>
        <v>0</v>
      </c>
      <c r="EA32" s="200">
        <f t="shared" si="165"/>
        <v>0</v>
      </c>
      <c r="EB32" s="200">
        <f t="shared" si="166"/>
        <v>0</v>
      </c>
      <c r="EC32" s="200">
        <f t="shared" si="167"/>
        <v>0</v>
      </c>
      <c r="ED32" s="200">
        <f t="shared" si="168"/>
        <v>0</v>
      </c>
      <c r="EE32" s="190">
        <f>SUM(DS32:ED32)</f>
        <v>0</v>
      </c>
      <c r="EF32" s="200">
        <f t="shared" si="170"/>
        <v>0</v>
      </c>
      <c r="EG32" s="200">
        <f t="shared" si="171"/>
        <v>0</v>
      </c>
      <c r="EH32" s="200">
        <f t="shared" si="172"/>
        <v>0</v>
      </c>
      <c r="EI32" s="200">
        <f t="shared" si="173"/>
        <v>0</v>
      </c>
      <c r="EJ32" s="200">
        <f t="shared" si="174"/>
        <v>0</v>
      </c>
      <c r="EK32" s="200">
        <f t="shared" si="175"/>
        <v>0</v>
      </c>
      <c r="EL32" s="200">
        <f t="shared" si="176"/>
        <v>0</v>
      </c>
      <c r="EM32" s="200">
        <f t="shared" si="177"/>
        <v>0</v>
      </c>
      <c r="EN32" s="200">
        <f t="shared" si="178"/>
        <v>0</v>
      </c>
      <c r="EO32" s="200">
        <f t="shared" si="179"/>
        <v>0</v>
      </c>
      <c r="EP32" s="200">
        <f t="shared" si="180"/>
        <v>0</v>
      </c>
      <c r="EQ32" s="200">
        <f t="shared" si="181"/>
        <v>0</v>
      </c>
      <c r="ER32" s="190">
        <f>SUM(EF32:EQ32)</f>
        <v>0</v>
      </c>
      <c r="ES32" s="200">
        <f t="shared" si="183"/>
        <v>0</v>
      </c>
      <c r="ET32" s="200">
        <f t="shared" si="184"/>
        <v>0</v>
      </c>
      <c r="EU32" s="200">
        <f t="shared" si="185"/>
        <v>0</v>
      </c>
      <c r="EV32" s="200">
        <f t="shared" si="186"/>
        <v>0</v>
      </c>
      <c r="EW32" s="200">
        <f t="shared" si="187"/>
        <v>0</v>
      </c>
      <c r="EX32" s="200">
        <f t="shared" si="188"/>
        <v>0</v>
      </c>
      <c r="EY32" s="200">
        <f t="shared" si="189"/>
        <v>0</v>
      </c>
      <c r="EZ32" s="200">
        <f t="shared" si="190"/>
        <v>0</v>
      </c>
      <c r="FA32" s="200">
        <f t="shared" si="191"/>
        <v>0</v>
      </c>
      <c r="FB32" s="200">
        <f t="shared" si="192"/>
        <v>0</v>
      </c>
      <c r="FC32" s="200">
        <f t="shared" si="193"/>
        <v>0</v>
      </c>
      <c r="FD32" s="200">
        <f t="shared" si="194"/>
        <v>0</v>
      </c>
      <c r="FE32" s="190">
        <f>SUM(ES32:FD32)</f>
        <v>0</v>
      </c>
    </row>
    <row r="33" spans="3:161" s="119" customFormat="1" ht="15" customHeight="1" x14ac:dyDescent="0.2">
      <c r="C33" s="275" t="str">
        <f>'Données de base'!$A$39</f>
        <v>(-)</v>
      </c>
      <c r="D33" s="200">
        <f>'Données de base'!C65*'Données de base'!C84</f>
        <v>0</v>
      </c>
      <c r="E33" s="200">
        <f>'Données de base'!D65*'Données de base'!D84</f>
        <v>0</v>
      </c>
      <c r="F33" s="200">
        <f>'Données de base'!E65*'Données de base'!E84</f>
        <v>0</v>
      </c>
      <c r="G33" s="200">
        <f>'Données de base'!F65*'Données de base'!F84</f>
        <v>0</v>
      </c>
      <c r="H33" s="200">
        <f>'Données de base'!G65*'Données de base'!G84</f>
        <v>0</v>
      </c>
      <c r="I33" s="200">
        <f>'Données de base'!H65*'Données de base'!H84</f>
        <v>0</v>
      </c>
      <c r="J33" s="200">
        <f>'Données de base'!I65*'Données de base'!I84</f>
        <v>0</v>
      </c>
      <c r="K33" s="200">
        <f>'Données de base'!J65*'Données de base'!J84</f>
        <v>0</v>
      </c>
      <c r="L33" s="200">
        <f>'Données de base'!K65*'Données de base'!K84</f>
        <v>0</v>
      </c>
      <c r="M33" s="200">
        <f>'Données de base'!L65*'Données de base'!L84</f>
        <v>0</v>
      </c>
      <c r="N33" s="200">
        <f>'Données de base'!M65*'Données de base'!M84</f>
        <v>0</v>
      </c>
      <c r="O33" s="200">
        <f>'Données de base'!N65*'Données de base'!N84</f>
        <v>0</v>
      </c>
      <c r="P33" s="190">
        <f>SUM(D33:O33)</f>
        <v>0</v>
      </c>
      <c r="Q33" s="200">
        <f>'Données de base'!P65*'Données de base'!P84</f>
        <v>0</v>
      </c>
      <c r="R33" s="200">
        <f>'Données de base'!Q65*'Données de base'!Q84</f>
        <v>0</v>
      </c>
      <c r="S33" s="200">
        <f>'Données de base'!R65*'Données de base'!R84</f>
        <v>0</v>
      </c>
      <c r="T33" s="200">
        <f>'Données de base'!S65*'Données de base'!S84</f>
        <v>0</v>
      </c>
      <c r="U33" s="200">
        <f>'Données de base'!T65*'Données de base'!T84</f>
        <v>0</v>
      </c>
      <c r="V33" s="200">
        <f>'Données de base'!U65*'Données de base'!U84</f>
        <v>0</v>
      </c>
      <c r="W33" s="200">
        <f>'Données de base'!V65*'Données de base'!V84</f>
        <v>0</v>
      </c>
      <c r="X33" s="200">
        <f>'Données de base'!W65*'Données de base'!W84</f>
        <v>0</v>
      </c>
      <c r="Y33" s="200">
        <f>'Données de base'!X65*'Données de base'!X84</f>
        <v>0</v>
      </c>
      <c r="Z33" s="200">
        <f>'Données de base'!Y65*'Données de base'!Y84</f>
        <v>0</v>
      </c>
      <c r="AA33" s="200">
        <f>'Données de base'!Z65*'Données de base'!Z84</f>
        <v>0</v>
      </c>
      <c r="AB33" s="200">
        <f>'Données de base'!AA65*'Données de base'!AA84</f>
        <v>0</v>
      </c>
      <c r="AC33" s="190">
        <f>SUM(Q33:AB33)</f>
        <v>0</v>
      </c>
      <c r="AD33" s="200">
        <f>'Données de base'!AC65*'Données de base'!AC84</f>
        <v>0</v>
      </c>
      <c r="AE33" s="200">
        <f>'Données de base'!AD65*'Données de base'!AD84</f>
        <v>0</v>
      </c>
      <c r="AF33" s="200">
        <f>'Données de base'!AE65*'Données de base'!AE84</f>
        <v>0</v>
      </c>
      <c r="AG33" s="200">
        <f>'Données de base'!AF65*'Données de base'!AF84</f>
        <v>0</v>
      </c>
      <c r="AH33" s="200">
        <f>'Données de base'!AG65*'Données de base'!AG84</f>
        <v>0</v>
      </c>
      <c r="AI33" s="200">
        <f>'Données de base'!AH65*'Données de base'!AH84</f>
        <v>0</v>
      </c>
      <c r="AJ33" s="200">
        <f>'Données de base'!AI65*'Données de base'!AI84</f>
        <v>0</v>
      </c>
      <c r="AK33" s="200">
        <f>'Données de base'!AJ65*'Données de base'!AJ84</f>
        <v>0</v>
      </c>
      <c r="AL33" s="200">
        <f>'Données de base'!AK65*'Données de base'!AK84</f>
        <v>0</v>
      </c>
      <c r="AM33" s="200">
        <f>'Données de base'!AL65*'Données de base'!AL84</f>
        <v>0</v>
      </c>
      <c r="AN33" s="200">
        <f>'Données de base'!AM65*'Données de base'!AM84</f>
        <v>0</v>
      </c>
      <c r="AO33" s="200">
        <f>'Données de base'!AN65*'Données de base'!AN84</f>
        <v>0</v>
      </c>
      <c r="AP33" s="190">
        <f>SUM(AD33:AO33)</f>
        <v>0</v>
      </c>
      <c r="AQ33" s="200">
        <f>'Données de base'!AP65*'Données de base'!AP84</f>
        <v>0</v>
      </c>
      <c r="AR33" s="200">
        <f>'Données de base'!AQ65*'Données de base'!AQ84</f>
        <v>0</v>
      </c>
      <c r="AS33" s="200">
        <f>'Données de base'!AR65*'Données de base'!AR84</f>
        <v>0</v>
      </c>
      <c r="AT33" s="200">
        <f>'Données de base'!AS65*'Données de base'!AS84</f>
        <v>0</v>
      </c>
      <c r="AU33" s="200">
        <f>'Données de base'!AT65*'Données de base'!AT84</f>
        <v>0</v>
      </c>
      <c r="AV33" s="200">
        <f>'Données de base'!AU65*'Données de base'!AU84</f>
        <v>0</v>
      </c>
      <c r="AW33" s="200">
        <f>'Données de base'!AV65*'Données de base'!AV84</f>
        <v>0</v>
      </c>
      <c r="AX33" s="200">
        <f>'Données de base'!AW65*'Données de base'!AW84</f>
        <v>0</v>
      </c>
      <c r="AY33" s="200">
        <f>'Données de base'!AX65*'Données de base'!AX84</f>
        <v>0</v>
      </c>
      <c r="AZ33" s="200">
        <f>'Données de base'!AY65*'Données de base'!AY84</f>
        <v>0</v>
      </c>
      <c r="BA33" s="200">
        <f>'Données de base'!AZ65*'Données de base'!AZ84</f>
        <v>0</v>
      </c>
      <c r="BB33" s="200">
        <f>'Données de base'!BA65*'Données de base'!BA84</f>
        <v>0</v>
      </c>
      <c r="BC33" s="190">
        <f>SUM(AQ33:BB33)</f>
        <v>0</v>
      </c>
      <c r="BD33" s="200">
        <f>'Données de base'!BC65*'Données de base'!BC84</f>
        <v>0</v>
      </c>
      <c r="BE33" s="200">
        <f>'Données de base'!BD65*'Données de base'!BD84</f>
        <v>0</v>
      </c>
      <c r="BF33" s="200">
        <f>'Données de base'!BE65*'Données de base'!BE84</f>
        <v>0</v>
      </c>
      <c r="BG33" s="200">
        <f>'Données de base'!BF65*'Données de base'!BF84</f>
        <v>0</v>
      </c>
      <c r="BH33" s="200">
        <f>'Données de base'!BG65*'Données de base'!BG84</f>
        <v>0</v>
      </c>
      <c r="BI33" s="200">
        <f>'Données de base'!BH65*'Données de base'!BH84</f>
        <v>0</v>
      </c>
      <c r="BJ33" s="200">
        <f>'Données de base'!BI65*'Données de base'!BI84</f>
        <v>0</v>
      </c>
      <c r="BK33" s="200">
        <f>'Données de base'!BJ65*'Données de base'!BJ84</f>
        <v>0</v>
      </c>
      <c r="BL33" s="200">
        <f>'Données de base'!BK65*'Données de base'!BK84</f>
        <v>0</v>
      </c>
      <c r="BM33" s="200">
        <f>'Données de base'!BL65*'Données de base'!BL84</f>
        <v>0</v>
      </c>
      <c r="BN33" s="200">
        <f>'Données de base'!BM65*'Données de base'!BM84</f>
        <v>0</v>
      </c>
      <c r="BO33" s="200">
        <f>'Données de base'!BN65*'Données de base'!BN84</f>
        <v>0</v>
      </c>
      <c r="BP33" s="190">
        <f>SUM(BD33:BO33)</f>
        <v>0</v>
      </c>
      <c r="BQ33" s="200">
        <f>'Données de base'!BP65*'Données de base'!BP84</f>
        <v>0</v>
      </c>
      <c r="BR33" s="200">
        <f>'Données de base'!BQ65*'Données de base'!BQ84</f>
        <v>0</v>
      </c>
      <c r="BS33" s="200">
        <f>'Données de base'!BR65*'Données de base'!BR84</f>
        <v>0</v>
      </c>
      <c r="BT33" s="200">
        <f>'Données de base'!BS65*'Données de base'!BS84</f>
        <v>0</v>
      </c>
      <c r="BU33" s="200">
        <f>'Données de base'!BT65*'Données de base'!BT84</f>
        <v>0</v>
      </c>
      <c r="BV33" s="200">
        <f>'Données de base'!BU65*'Données de base'!BU84</f>
        <v>0</v>
      </c>
      <c r="BW33" s="200">
        <f>'Données de base'!BV65*'Données de base'!BV84</f>
        <v>0</v>
      </c>
      <c r="BX33" s="200">
        <f>'Données de base'!BW65*'Données de base'!BW84</f>
        <v>0</v>
      </c>
      <c r="BY33" s="200">
        <f>'Données de base'!BX65*'Données de base'!BX84</f>
        <v>0</v>
      </c>
      <c r="BZ33" s="200">
        <f>'Données de base'!BY65*'Données de base'!BY84</f>
        <v>0</v>
      </c>
      <c r="CA33" s="200">
        <f>'Données de base'!BZ65*'Données de base'!BZ84</f>
        <v>0</v>
      </c>
      <c r="CB33" s="200">
        <f>'Données de base'!CA65*'Données de base'!CA84</f>
        <v>0</v>
      </c>
      <c r="CC33" s="190">
        <f>SUM(BQ33:CB33)</f>
        <v>0</v>
      </c>
      <c r="CE33" s="200" t="str">
        <f t="shared" si="117"/>
        <v/>
      </c>
      <c r="CF33" s="200" t="str">
        <f t="shared" si="118"/>
        <v/>
      </c>
      <c r="CG33" s="200" t="str">
        <f t="shared" si="119"/>
        <v/>
      </c>
      <c r="CH33" s="200" t="str">
        <f t="shared" si="120"/>
        <v/>
      </c>
      <c r="CI33" s="200" t="str">
        <f t="shared" si="121"/>
        <v/>
      </c>
      <c r="CJ33" s="200" t="str">
        <f t="shared" si="122"/>
        <v/>
      </c>
      <c r="CK33" s="200" t="str">
        <f t="shared" si="123"/>
        <v/>
      </c>
      <c r="CL33" s="200" t="str">
        <f t="shared" si="124"/>
        <v/>
      </c>
      <c r="CM33" s="200" t="str">
        <f t="shared" si="125"/>
        <v/>
      </c>
      <c r="CN33" s="200" t="str">
        <f t="shared" si="126"/>
        <v/>
      </c>
      <c r="CO33" s="200" t="str">
        <f t="shared" si="127"/>
        <v/>
      </c>
      <c r="CP33" s="200" t="str">
        <f t="shared" si="128"/>
        <v/>
      </c>
      <c r="CQ33" s="200">
        <f t="shared" si="129"/>
        <v>0</v>
      </c>
      <c r="CR33" s="200">
        <f t="shared" si="130"/>
        <v>0</v>
      </c>
      <c r="CS33" s="200">
        <f t="shared" si="131"/>
        <v>0</v>
      </c>
      <c r="CT33" s="200">
        <f t="shared" si="132"/>
        <v>0</v>
      </c>
      <c r="CU33" s="200">
        <f t="shared" si="133"/>
        <v>0</v>
      </c>
      <c r="CV33" s="200">
        <f t="shared" si="134"/>
        <v>0</v>
      </c>
      <c r="CW33" s="200">
        <f t="shared" si="135"/>
        <v>0</v>
      </c>
      <c r="CX33" s="200">
        <f t="shared" si="136"/>
        <v>0</v>
      </c>
      <c r="CY33" s="200">
        <f t="shared" si="137"/>
        <v>0</v>
      </c>
      <c r="CZ33" s="200">
        <f t="shared" si="138"/>
        <v>0</v>
      </c>
      <c r="DA33" s="200">
        <f t="shared" si="139"/>
        <v>0</v>
      </c>
      <c r="DB33" s="200">
        <f t="shared" si="140"/>
        <v>0</v>
      </c>
      <c r="DC33" s="190">
        <f t="shared" si="141"/>
        <v>0</v>
      </c>
      <c r="DD33" s="190">
        <f t="shared" si="142"/>
        <v>0</v>
      </c>
      <c r="DE33" s="190">
        <f t="shared" si="143"/>
        <v>0</v>
      </c>
      <c r="DF33" s="200">
        <f t="shared" si="144"/>
        <v>0</v>
      </c>
      <c r="DG33" s="200">
        <f t="shared" si="145"/>
        <v>0</v>
      </c>
      <c r="DH33" s="200">
        <f t="shared" si="146"/>
        <v>0</v>
      </c>
      <c r="DI33" s="200">
        <f t="shared" si="147"/>
        <v>0</v>
      </c>
      <c r="DJ33" s="200">
        <f t="shared" si="148"/>
        <v>0</v>
      </c>
      <c r="DK33" s="200">
        <f t="shared" si="149"/>
        <v>0</v>
      </c>
      <c r="DL33" s="200">
        <f t="shared" si="150"/>
        <v>0</v>
      </c>
      <c r="DM33" s="200">
        <f t="shared" si="151"/>
        <v>0</v>
      </c>
      <c r="DN33" s="200">
        <f t="shared" si="152"/>
        <v>0</v>
      </c>
      <c r="DO33" s="200">
        <f t="shared" si="153"/>
        <v>0</v>
      </c>
      <c r="DP33" s="200">
        <f t="shared" si="154"/>
        <v>0</v>
      </c>
      <c r="DQ33" s="200">
        <f t="shared" si="155"/>
        <v>0</v>
      </c>
      <c r="DR33" s="190">
        <f>SUM(DF33:DQ33)</f>
        <v>0</v>
      </c>
      <c r="DS33" s="200">
        <f t="shared" si="157"/>
        <v>0</v>
      </c>
      <c r="DT33" s="200">
        <f t="shared" si="158"/>
        <v>0</v>
      </c>
      <c r="DU33" s="200">
        <f t="shared" si="159"/>
        <v>0</v>
      </c>
      <c r="DV33" s="200">
        <f t="shared" si="160"/>
        <v>0</v>
      </c>
      <c r="DW33" s="200">
        <f t="shared" si="161"/>
        <v>0</v>
      </c>
      <c r="DX33" s="200">
        <f t="shared" si="162"/>
        <v>0</v>
      </c>
      <c r="DY33" s="200">
        <f t="shared" si="163"/>
        <v>0</v>
      </c>
      <c r="DZ33" s="200">
        <f t="shared" si="164"/>
        <v>0</v>
      </c>
      <c r="EA33" s="200">
        <f t="shared" si="165"/>
        <v>0</v>
      </c>
      <c r="EB33" s="200">
        <f t="shared" si="166"/>
        <v>0</v>
      </c>
      <c r="EC33" s="200">
        <f t="shared" si="167"/>
        <v>0</v>
      </c>
      <c r="ED33" s="200">
        <f t="shared" si="168"/>
        <v>0</v>
      </c>
      <c r="EE33" s="190">
        <f>SUM(DS33:ED33)</f>
        <v>0</v>
      </c>
      <c r="EF33" s="200">
        <f t="shared" si="170"/>
        <v>0</v>
      </c>
      <c r="EG33" s="200">
        <f t="shared" si="171"/>
        <v>0</v>
      </c>
      <c r="EH33" s="200">
        <f t="shared" si="172"/>
        <v>0</v>
      </c>
      <c r="EI33" s="200">
        <f t="shared" si="173"/>
        <v>0</v>
      </c>
      <c r="EJ33" s="200">
        <f t="shared" si="174"/>
        <v>0</v>
      </c>
      <c r="EK33" s="200">
        <f t="shared" si="175"/>
        <v>0</v>
      </c>
      <c r="EL33" s="200">
        <f t="shared" si="176"/>
        <v>0</v>
      </c>
      <c r="EM33" s="200">
        <f t="shared" si="177"/>
        <v>0</v>
      </c>
      <c r="EN33" s="200">
        <f t="shared" si="178"/>
        <v>0</v>
      </c>
      <c r="EO33" s="200">
        <f t="shared" si="179"/>
        <v>0</v>
      </c>
      <c r="EP33" s="200">
        <f t="shared" si="180"/>
        <v>0</v>
      </c>
      <c r="EQ33" s="200">
        <f t="shared" si="181"/>
        <v>0</v>
      </c>
      <c r="ER33" s="190">
        <f>SUM(EF33:EQ33)</f>
        <v>0</v>
      </c>
      <c r="ES33" s="200">
        <f t="shared" si="183"/>
        <v>0</v>
      </c>
      <c r="ET33" s="200">
        <f t="shared" si="184"/>
        <v>0</v>
      </c>
      <c r="EU33" s="200">
        <f t="shared" si="185"/>
        <v>0</v>
      </c>
      <c r="EV33" s="200">
        <f t="shared" si="186"/>
        <v>0</v>
      </c>
      <c r="EW33" s="200">
        <f t="shared" si="187"/>
        <v>0</v>
      </c>
      <c r="EX33" s="200">
        <f t="shared" si="188"/>
        <v>0</v>
      </c>
      <c r="EY33" s="200">
        <f t="shared" si="189"/>
        <v>0</v>
      </c>
      <c r="EZ33" s="200">
        <f t="shared" si="190"/>
        <v>0</v>
      </c>
      <c r="FA33" s="200">
        <f t="shared" si="191"/>
        <v>0</v>
      </c>
      <c r="FB33" s="200">
        <f t="shared" si="192"/>
        <v>0</v>
      </c>
      <c r="FC33" s="200">
        <f t="shared" si="193"/>
        <v>0</v>
      </c>
      <c r="FD33" s="200">
        <f t="shared" si="194"/>
        <v>0</v>
      </c>
      <c r="FE33" s="190">
        <f>SUM(ES33:FD33)</f>
        <v>0</v>
      </c>
    </row>
    <row r="34" spans="3:161" s="119" customFormat="1" ht="15" customHeight="1" x14ac:dyDescent="0.2">
      <c r="C34" s="275" t="str">
        <f>'Données de base'!$A$40</f>
        <v>(-)</v>
      </c>
      <c r="D34" s="200">
        <f>'Données de base'!C66*'Données de base'!C85</f>
        <v>0</v>
      </c>
      <c r="E34" s="200">
        <f>'Données de base'!D66*'Données de base'!D85</f>
        <v>0</v>
      </c>
      <c r="F34" s="200">
        <f>'Données de base'!E66*'Données de base'!E85</f>
        <v>0</v>
      </c>
      <c r="G34" s="200">
        <f>'Données de base'!F66*'Données de base'!F85</f>
        <v>0</v>
      </c>
      <c r="H34" s="200">
        <f>'Données de base'!G66*'Données de base'!G85</f>
        <v>0</v>
      </c>
      <c r="I34" s="200">
        <f>'Données de base'!H66*'Données de base'!H85</f>
        <v>0</v>
      </c>
      <c r="J34" s="200">
        <f>'Données de base'!I66*'Données de base'!I85</f>
        <v>0</v>
      </c>
      <c r="K34" s="200">
        <f>'Données de base'!J66*'Données de base'!J85</f>
        <v>0</v>
      </c>
      <c r="L34" s="200">
        <f>'Données de base'!K66*'Données de base'!K85</f>
        <v>0</v>
      </c>
      <c r="M34" s="200">
        <f>'Données de base'!L66*'Données de base'!L85</f>
        <v>0</v>
      </c>
      <c r="N34" s="200">
        <f>'Données de base'!M66*'Données de base'!M85</f>
        <v>0</v>
      </c>
      <c r="O34" s="200">
        <f>'Données de base'!N66*'Données de base'!N85</f>
        <v>0</v>
      </c>
      <c r="P34" s="190">
        <f t="shared" si="94"/>
        <v>0</v>
      </c>
      <c r="Q34" s="200">
        <f>'Données de base'!P66*'Données de base'!P85</f>
        <v>0</v>
      </c>
      <c r="R34" s="200">
        <f>'Données de base'!Q66*'Données de base'!Q85</f>
        <v>0</v>
      </c>
      <c r="S34" s="200">
        <f>'Données de base'!R66*'Données de base'!R85</f>
        <v>0</v>
      </c>
      <c r="T34" s="200">
        <f>'Données de base'!S66*'Données de base'!S85</f>
        <v>0</v>
      </c>
      <c r="U34" s="200">
        <f>'Données de base'!T66*'Données de base'!T85</f>
        <v>0</v>
      </c>
      <c r="V34" s="200">
        <f>'Données de base'!U66*'Données de base'!U85</f>
        <v>0</v>
      </c>
      <c r="W34" s="200">
        <f>'Données de base'!V66*'Données de base'!V85</f>
        <v>0</v>
      </c>
      <c r="X34" s="200">
        <f>'Données de base'!W66*'Données de base'!W85</f>
        <v>0</v>
      </c>
      <c r="Y34" s="200">
        <f>'Données de base'!X66*'Données de base'!X85</f>
        <v>0</v>
      </c>
      <c r="Z34" s="200">
        <f>'Données de base'!Y66*'Données de base'!Y85</f>
        <v>0</v>
      </c>
      <c r="AA34" s="200">
        <f>'Données de base'!Z66*'Données de base'!Z85</f>
        <v>0</v>
      </c>
      <c r="AB34" s="200">
        <f>'Données de base'!AA66*'Données de base'!AA85</f>
        <v>0</v>
      </c>
      <c r="AC34" s="190">
        <f t="shared" si="95"/>
        <v>0</v>
      </c>
      <c r="AD34" s="200">
        <f>'Données de base'!AC66*'Données de base'!AC85</f>
        <v>0</v>
      </c>
      <c r="AE34" s="200">
        <f>'Données de base'!AD66*'Données de base'!AD85</f>
        <v>0</v>
      </c>
      <c r="AF34" s="200">
        <f>'Données de base'!AE66*'Données de base'!AE85</f>
        <v>0</v>
      </c>
      <c r="AG34" s="200">
        <f>'Données de base'!AF66*'Données de base'!AF85</f>
        <v>0</v>
      </c>
      <c r="AH34" s="200">
        <f>'Données de base'!AG66*'Données de base'!AG85</f>
        <v>0</v>
      </c>
      <c r="AI34" s="200">
        <f>'Données de base'!AH66*'Données de base'!AH85</f>
        <v>0</v>
      </c>
      <c r="AJ34" s="200">
        <f>'Données de base'!AI66*'Données de base'!AI85</f>
        <v>0</v>
      </c>
      <c r="AK34" s="200">
        <f>'Données de base'!AJ66*'Données de base'!AJ85</f>
        <v>0</v>
      </c>
      <c r="AL34" s="200">
        <f>'Données de base'!AK66*'Données de base'!AK85</f>
        <v>0</v>
      </c>
      <c r="AM34" s="200">
        <f>'Données de base'!AL66*'Données de base'!AL85</f>
        <v>0</v>
      </c>
      <c r="AN34" s="200">
        <f>'Données de base'!AM66*'Données de base'!AM85</f>
        <v>0</v>
      </c>
      <c r="AO34" s="200">
        <f>'Données de base'!AN66*'Données de base'!AN85</f>
        <v>0</v>
      </c>
      <c r="AP34" s="190">
        <f t="shared" si="110"/>
        <v>0</v>
      </c>
      <c r="AQ34" s="200">
        <f>'Données de base'!AP66*'Données de base'!AP85</f>
        <v>0</v>
      </c>
      <c r="AR34" s="200">
        <f>'Données de base'!AQ66*'Données de base'!AQ85</f>
        <v>0</v>
      </c>
      <c r="AS34" s="200">
        <f>'Données de base'!AR66*'Données de base'!AR85</f>
        <v>0</v>
      </c>
      <c r="AT34" s="200">
        <f>'Données de base'!AS66*'Données de base'!AS85</f>
        <v>0</v>
      </c>
      <c r="AU34" s="200">
        <f>'Données de base'!AT66*'Données de base'!AT85</f>
        <v>0</v>
      </c>
      <c r="AV34" s="200">
        <f>'Données de base'!AU66*'Données de base'!AU85</f>
        <v>0</v>
      </c>
      <c r="AW34" s="200">
        <f>'Données de base'!AV66*'Données de base'!AV85</f>
        <v>0</v>
      </c>
      <c r="AX34" s="200">
        <f>'Données de base'!AW66*'Données de base'!AW85</f>
        <v>0</v>
      </c>
      <c r="AY34" s="200">
        <f>'Données de base'!AX66*'Données de base'!AX85</f>
        <v>0</v>
      </c>
      <c r="AZ34" s="200">
        <f>'Données de base'!AY66*'Données de base'!AY85</f>
        <v>0</v>
      </c>
      <c r="BA34" s="200">
        <f>'Données de base'!AZ66*'Données de base'!AZ85</f>
        <v>0</v>
      </c>
      <c r="BB34" s="200">
        <f>'Données de base'!BA66*'Données de base'!BA85</f>
        <v>0</v>
      </c>
      <c r="BC34" s="190">
        <f t="shared" si="112"/>
        <v>0</v>
      </c>
      <c r="BD34" s="200">
        <f>'Données de base'!BC66*'Données de base'!BC85</f>
        <v>0</v>
      </c>
      <c r="BE34" s="200">
        <f>'Données de base'!BD66*'Données de base'!BD85</f>
        <v>0</v>
      </c>
      <c r="BF34" s="200">
        <f>'Données de base'!BE66*'Données de base'!BE85</f>
        <v>0</v>
      </c>
      <c r="BG34" s="200">
        <f>'Données de base'!BF66*'Données de base'!BF85</f>
        <v>0</v>
      </c>
      <c r="BH34" s="200">
        <f>'Données de base'!BG66*'Données de base'!BG85</f>
        <v>0</v>
      </c>
      <c r="BI34" s="200">
        <f>'Données de base'!BH66*'Données de base'!BH85</f>
        <v>0</v>
      </c>
      <c r="BJ34" s="200">
        <f>'Données de base'!BI66*'Données de base'!BI85</f>
        <v>0</v>
      </c>
      <c r="BK34" s="200">
        <f>'Données de base'!BJ66*'Données de base'!BJ85</f>
        <v>0</v>
      </c>
      <c r="BL34" s="200">
        <f>'Données de base'!BK66*'Données de base'!BK85</f>
        <v>0</v>
      </c>
      <c r="BM34" s="200">
        <f>'Données de base'!BL66*'Données de base'!BL85</f>
        <v>0</v>
      </c>
      <c r="BN34" s="200">
        <f>'Données de base'!BM66*'Données de base'!BM85</f>
        <v>0</v>
      </c>
      <c r="BO34" s="200">
        <f>'Données de base'!BN66*'Données de base'!BN85</f>
        <v>0</v>
      </c>
      <c r="BP34" s="190">
        <f t="shared" si="114"/>
        <v>0</v>
      </c>
      <c r="BQ34" s="200">
        <f>'Données de base'!BP66*'Données de base'!BP85</f>
        <v>0</v>
      </c>
      <c r="BR34" s="200">
        <f>'Données de base'!BQ66*'Données de base'!BQ85</f>
        <v>0</v>
      </c>
      <c r="BS34" s="200">
        <f>'Données de base'!BR66*'Données de base'!BR85</f>
        <v>0</v>
      </c>
      <c r="BT34" s="200">
        <f>'Données de base'!BS66*'Données de base'!BS85</f>
        <v>0</v>
      </c>
      <c r="BU34" s="200">
        <f>'Données de base'!BT66*'Données de base'!BT85</f>
        <v>0</v>
      </c>
      <c r="BV34" s="200">
        <f>'Données de base'!BU66*'Données de base'!BU85</f>
        <v>0</v>
      </c>
      <c r="BW34" s="200">
        <f>'Données de base'!BV66*'Données de base'!BV85</f>
        <v>0</v>
      </c>
      <c r="BX34" s="200">
        <f>'Données de base'!BW66*'Données de base'!BW85</f>
        <v>0</v>
      </c>
      <c r="BY34" s="200">
        <f>'Données de base'!BX66*'Données de base'!BX85</f>
        <v>0</v>
      </c>
      <c r="BZ34" s="200">
        <f>'Données de base'!BY66*'Données de base'!BY85</f>
        <v>0</v>
      </c>
      <c r="CA34" s="200">
        <f>'Données de base'!BZ66*'Données de base'!BZ85</f>
        <v>0</v>
      </c>
      <c r="CB34" s="200">
        <f>'Données de base'!CA66*'Données de base'!CA85</f>
        <v>0</v>
      </c>
      <c r="CC34" s="190">
        <f t="shared" si="116"/>
        <v>0</v>
      </c>
      <c r="CE34" s="200" t="str">
        <f t="shared" si="117"/>
        <v/>
      </c>
      <c r="CF34" s="200" t="str">
        <f t="shared" si="118"/>
        <v/>
      </c>
      <c r="CG34" s="200" t="str">
        <f t="shared" si="119"/>
        <v/>
      </c>
      <c r="CH34" s="200" t="str">
        <f t="shared" si="120"/>
        <v/>
      </c>
      <c r="CI34" s="200" t="str">
        <f t="shared" si="121"/>
        <v/>
      </c>
      <c r="CJ34" s="200" t="str">
        <f t="shared" si="122"/>
        <v/>
      </c>
      <c r="CK34" s="200" t="str">
        <f t="shared" si="123"/>
        <v/>
      </c>
      <c r="CL34" s="200" t="str">
        <f t="shared" si="124"/>
        <v/>
      </c>
      <c r="CM34" s="200" t="str">
        <f t="shared" si="125"/>
        <v/>
      </c>
      <c r="CN34" s="200" t="str">
        <f t="shared" si="126"/>
        <v/>
      </c>
      <c r="CO34" s="200" t="str">
        <f t="shared" si="127"/>
        <v/>
      </c>
      <c r="CP34" s="200" t="str">
        <f t="shared" si="128"/>
        <v/>
      </c>
      <c r="CQ34" s="200">
        <f t="shared" si="129"/>
        <v>0</v>
      </c>
      <c r="CR34" s="200">
        <f t="shared" si="130"/>
        <v>0</v>
      </c>
      <c r="CS34" s="200">
        <f t="shared" si="131"/>
        <v>0</v>
      </c>
      <c r="CT34" s="200">
        <f t="shared" si="132"/>
        <v>0</v>
      </c>
      <c r="CU34" s="200">
        <f t="shared" si="133"/>
        <v>0</v>
      </c>
      <c r="CV34" s="200">
        <f t="shared" si="134"/>
        <v>0</v>
      </c>
      <c r="CW34" s="200">
        <f t="shared" si="135"/>
        <v>0</v>
      </c>
      <c r="CX34" s="200">
        <f t="shared" si="136"/>
        <v>0</v>
      </c>
      <c r="CY34" s="200">
        <f t="shared" si="137"/>
        <v>0</v>
      </c>
      <c r="CZ34" s="200">
        <f t="shared" si="138"/>
        <v>0</v>
      </c>
      <c r="DA34" s="200">
        <f t="shared" si="139"/>
        <v>0</v>
      </c>
      <c r="DB34" s="200">
        <f t="shared" si="140"/>
        <v>0</v>
      </c>
      <c r="DC34" s="190">
        <f t="shared" si="141"/>
        <v>0</v>
      </c>
      <c r="DD34" s="190">
        <f t="shared" si="142"/>
        <v>0</v>
      </c>
      <c r="DE34" s="190">
        <f t="shared" si="143"/>
        <v>0</v>
      </c>
      <c r="DF34" s="200">
        <f t="shared" si="144"/>
        <v>0</v>
      </c>
      <c r="DG34" s="200">
        <f t="shared" si="145"/>
        <v>0</v>
      </c>
      <c r="DH34" s="200">
        <f t="shared" si="146"/>
        <v>0</v>
      </c>
      <c r="DI34" s="200">
        <f t="shared" si="147"/>
        <v>0</v>
      </c>
      <c r="DJ34" s="200">
        <f t="shared" si="148"/>
        <v>0</v>
      </c>
      <c r="DK34" s="200">
        <f t="shared" si="149"/>
        <v>0</v>
      </c>
      <c r="DL34" s="200">
        <f t="shared" si="150"/>
        <v>0</v>
      </c>
      <c r="DM34" s="200">
        <f t="shared" si="151"/>
        <v>0</v>
      </c>
      <c r="DN34" s="200">
        <f t="shared" si="152"/>
        <v>0</v>
      </c>
      <c r="DO34" s="200">
        <f t="shared" si="153"/>
        <v>0</v>
      </c>
      <c r="DP34" s="200">
        <f t="shared" si="154"/>
        <v>0</v>
      </c>
      <c r="DQ34" s="200">
        <f t="shared" si="155"/>
        <v>0</v>
      </c>
      <c r="DR34" s="190">
        <f t="shared" si="156"/>
        <v>0</v>
      </c>
      <c r="DS34" s="200">
        <f t="shared" si="157"/>
        <v>0</v>
      </c>
      <c r="DT34" s="200">
        <f t="shared" si="158"/>
        <v>0</v>
      </c>
      <c r="DU34" s="200">
        <f t="shared" si="159"/>
        <v>0</v>
      </c>
      <c r="DV34" s="200">
        <f t="shared" si="160"/>
        <v>0</v>
      </c>
      <c r="DW34" s="200">
        <f t="shared" si="161"/>
        <v>0</v>
      </c>
      <c r="DX34" s="200">
        <f t="shared" si="162"/>
        <v>0</v>
      </c>
      <c r="DY34" s="200">
        <f t="shared" si="163"/>
        <v>0</v>
      </c>
      <c r="DZ34" s="200">
        <f t="shared" si="164"/>
        <v>0</v>
      </c>
      <c r="EA34" s="200">
        <f t="shared" si="165"/>
        <v>0</v>
      </c>
      <c r="EB34" s="200">
        <f t="shared" si="166"/>
        <v>0</v>
      </c>
      <c r="EC34" s="200">
        <f t="shared" si="167"/>
        <v>0</v>
      </c>
      <c r="ED34" s="200">
        <f t="shared" si="168"/>
        <v>0</v>
      </c>
      <c r="EE34" s="190">
        <f t="shared" si="169"/>
        <v>0</v>
      </c>
      <c r="EF34" s="200">
        <f t="shared" si="170"/>
        <v>0</v>
      </c>
      <c r="EG34" s="200">
        <f t="shared" si="171"/>
        <v>0</v>
      </c>
      <c r="EH34" s="200">
        <f t="shared" si="172"/>
        <v>0</v>
      </c>
      <c r="EI34" s="200">
        <f t="shared" si="173"/>
        <v>0</v>
      </c>
      <c r="EJ34" s="200">
        <f t="shared" si="174"/>
        <v>0</v>
      </c>
      <c r="EK34" s="200">
        <f t="shared" si="175"/>
        <v>0</v>
      </c>
      <c r="EL34" s="200">
        <f t="shared" si="176"/>
        <v>0</v>
      </c>
      <c r="EM34" s="200">
        <f t="shared" si="177"/>
        <v>0</v>
      </c>
      <c r="EN34" s="200">
        <f t="shared" si="178"/>
        <v>0</v>
      </c>
      <c r="EO34" s="200">
        <f t="shared" si="179"/>
        <v>0</v>
      </c>
      <c r="EP34" s="200">
        <f t="shared" si="180"/>
        <v>0</v>
      </c>
      <c r="EQ34" s="200">
        <f t="shared" si="181"/>
        <v>0</v>
      </c>
      <c r="ER34" s="190">
        <f t="shared" si="182"/>
        <v>0</v>
      </c>
      <c r="ES34" s="200">
        <f t="shared" si="183"/>
        <v>0</v>
      </c>
      <c r="ET34" s="200">
        <f t="shared" si="184"/>
        <v>0</v>
      </c>
      <c r="EU34" s="200">
        <f t="shared" si="185"/>
        <v>0</v>
      </c>
      <c r="EV34" s="200">
        <f t="shared" si="186"/>
        <v>0</v>
      </c>
      <c r="EW34" s="200">
        <f t="shared" si="187"/>
        <v>0</v>
      </c>
      <c r="EX34" s="200">
        <f t="shared" si="188"/>
        <v>0</v>
      </c>
      <c r="EY34" s="200">
        <f t="shared" si="189"/>
        <v>0</v>
      </c>
      <c r="EZ34" s="200">
        <f t="shared" si="190"/>
        <v>0</v>
      </c>
      <c r="FA34" s="200">
        <f t="shared" si="191"/>
        <v>0</v>
      </c>
      <c r="FB34" s="200">
        <f t="shared" si="192"/>
        <v>0</v>
      </c>
      <c r="FC34" s="200">
        <f t="shared" si="193"/>
        <v>0</v>
      </c>
      <c r="FD34" s="200">
        <f t="shared" si="194"/>
        <v>0</v>
      </c>
      <c r="FE34" s="190">
        <f t="shared" si="195"/>
        <v>0</v>
      </c>
    </row>
    <row r="35" spans="3:161" s="119" customFormat="1" ht="15" customHeight="1" x14ac:dyDescent="0.2">
      <c r="C35" s="275" t="str">
        <f>'Données de base'!$A$41</f>
        <v>(-)</v>
      </c>
      <c r="D35" s="200">
        <f>'Données de base'!C67*'Données de base'!C86</f>
        <v>0</v>
      </c>
      <c r="E35" s="200">
        <f>'Données de base'!D67*'Données de base'!D86</f>
        <v>0</v>
      </c>
      <c r="F35" s="200">
        <f>'Données de base'!E67*'Données de base'!E86</f>
        <v>0</v>
      </c>
      <c r="G35" s="200">
        <f>'Données de base'!F67*'Données de base'!F86</f>
        <v>0</v>
      </c>
      <c r="H35" s="200">
        <f>'Données de base'!G67*'Données de base'!G86</f>
        <v>0</v>
      </c>
      <c r="I35" s="200">
        <f>'Données de base'!H67*'Données de base'!H86</f>
        <v>0</v>
      </c>
      <c r="J35" s="200">
        <f>'Données de base'!I67*'Données de base'!I86</f>
        <v>0</v>
      </c>
      <c r="K35" s="200">
        <f>'Données de base'!J67*'Données de base'!J86</f>
        <v>0</v>
      </c>
      <c r="L35" s="200">
        <f>'Données de base'!K67*'Données de base'!K86</f>
        <v>0</v>
      </c>
      <c r="M35" s="200">
        <f>'Données de base'!L67*'Données de base'!L86</f>
        <v>0</v>
      </c>
      <c r="N35" s="200">
        <f>'Données de base'!M67*'Données de base'!M86</f>
        <v>0</v>
      </c>
      <c r="O35" s="200">
        <f>'Données de base'!N67*'Données de base'!N86</f>
        <v>0</v>
      </c>
      <c r="P35" s="190">
        <f t="shared" si="94"/>
        <v>0</v>
      </c>
      <c r="Q35" s="200">
        <f>'Données de base'!P67*'Données de base'!P86</f>
        <v>0</v>
      </c>
      <c r="R35" s="200">
        <f>'Données de base'!Q67*'Données de base'!Q86</f>
        <v>0</v>
      </c>
      <c r="S35" s="200">
        <f>'Données de base'!R67*'Données de base'!R86</f>
        <v>0</v>
      </c>
      <c r="T35" s="200">
        <f>'Données de base'!S67*'Données de base'!S86</f>
        <v>0</v>
      </c>
      <c r="U35" s="200">
        <f>'Données de base'!T67*'Données de base'!T86</f>
        <v>0</v>
      </c>
      <c r="V35" s="200">
        <f>'Données de base'!U67*'Données de base'!U86</f>
        <v>0</v>
      </c>
      <c r="W35" s="200">
        <f>'Données de base'!V67*'Données de base'!V86</f>
        <v>0</v>
      </c>
      <c r="X35" s="200">
        <f>'Données de base'!W67*'Données de base'!W86</f>
        <v>0</v>
      </c>
      <c r="Y35" s="200">
        <f>'Données de base'!X67*'Données de base'!X86</f>
        <v>0</v>
      </c>
      <c r="Z35" s="200">
        <f>'Données de base'!Y67*'Données de base'!Y86</f>
        <v>0</v>
      </c>
      <c r="AA35" s="200">
        <f>'Données de base'!Z67*'Données de base'!Z86</f>
        <v>0</v>
      </c>
      <c r="AB35" s="200">
        <f>'Données de base'!AA67*'Données de base'!AA86</f>
        <v>0</v>
      </c>
      <c r="AC35" s="190">
        <f t="shared" si="95"/>
        <v>0</v>
      </c>
      <c r="AD35" s="200">
        <f>'Données de base'!AC67*'Données de base'!AC86</f>
        <v>0</v>
      </c>
      <c r="AE35" s="200">
        <f>'Données de base'!AD67*'Données de base'!AD86</f>
        <v>0</v>
      </c>
      <c r="AF35" s="200">
        <f>'Données de base'!AE67*'Données de base'!AE86</f>
        <v>0</v>
      </c>
      <c r="AG35" s="200">
        <f>'Données de base'!AF67*'Données de base'!AF86</f>
        <v>0</v>
      </c>
      <c r="AH35" s="200">
        <f>'Données de base'!AG67*'Données de base'!AG86</f>
        <v>0</v>
      </c>
      <c r="AI35" s="200">
        <f>'Données de base'!AH67*'Données de base'!AH86</f>
        <v>0</v>
      </c>
      <c r="AJ35" s="200">
        <f>'Données de base'!AI67*'Données de base'!AI86</f>
        <v>0</v>
      </c>
      <c r="AK35" s="200">
        <f>'Données de base'!AJ67*'Données de base'!AJ86</f>
        <v>0</v>
      </c>
      <c r="AL35" s="200">
        <f>'Données de base'!AK67*'Données de base'!AK86</f>
        <v>0</v>
      </c>
      <c r="AM35" s="200">
        <f>'Données de base'!AL67*'Données de base'!AL86</f>
        <v>0</v>
      </c>
      <c r="AN35" s="200">
        <f>'Données de base'!AM67*'Données de base'!AM86</f>
        <v>0</v>
      </c>
      <c r="AO35" s="200">
        <f>'Données de base'!AN67*'Données de base'!AN86</f>
        <v>0</v>
      </c>
      <c r="AP35" s="190">
        <f t="shared" si="110"/>
        <v>0</v>
      </c>
      <c r="AQ35" s="200">
        <f>'Données de base'!AP67*'Données de base'!AP86</f>
        <v>0</v>
      </c>
      <c r="AR35" s="200">
        <f>'Données de base'!AQ67*'Données de base'!AQ86</f>
        <v>0</v>
      </c>
      <c r="AS35" s="200">
        <f>'Données de base'!AR67*'Données de base'!AR86</f>
        <v>0</v>
      </c>
      <c r="AT35" s="200">
        <f>'Données de base'!AS67*'Données de base'!AS86</f>
        <v>0</v>
      </c>
      <c r="AU35" s="200">
        <f>'Données de base'!AT67*'Données de base'!AT86</f>
        <v>0</v>
      </c>
      <c r="AV35" s="200">
        <f>'Données de base'!AU67*'Données de base'!AU86</f>
        <v>0</v>
      </c>
      <c r="AW35" s="200">
        <f>'Données de base'!AV67*'Données de base'!AV86</f>
        <v>0</v>
      </c>
      <c r="AX35" s="200">
        <f>'Données de base'!AW67*'Données de base'!AW86</f>
        <v>0</v>
      </c>
      <c r="AY35" s="200">
        <f>'Données de base'!AX67*'Données de base'!AX86</f>
        <v>0</v>
      </c>
      <c r="AZ35" s="200">
        <f>'Données de base'!AY67*'Données de base'!AY86</f>
        <v>0</v>
      </c>
      <c r="BA35" s="200">
        <f>'Données de base'!AZ67*'Données de base'!AZ86</f>
        <v>0</v>
      </c>
      <c r="BB35" s="200">
        <f>'Données de base'!BA67*'Données de base'!BA86</f>
        <v>0</v>
      </c>
      <c r="BC35" s="190">
        <f t="shared" si="112"/>
        <v>0</v>
      </c>
      <c r="BD35" s="200">
        <f>'Données de base'!BC67*'Données de base'!BC86</f>
        <v>0</v>
      </c>
      <c r="BE35" s="200">
        <f>'Données de base'!BD67*'Données de base'!BD86</f>
        <v>0</v>
      </c>
      <c r="BF35" s="200">
        <f>'Données de base'!BE67*'Données de base'!BE86</f>
        <v>0</v>
      </c>
      <c r="BG35" s="200">
        <f>'Données de base'!BF67*'Données de base'!BF86</f>
        <v>0</v>
      </c>
      <c r="BH35" s="200">
        <f>'Données de base'!BG67*'Données de base'!BG86</f>
        <v>0</v>
      </c>
      <c r="BI35" s="200">
        <f>'Données de base'!BH67*'Données de base'!BH86</f>
        <v>0</v>
      </c>
      <c r="BJ35" s="200">
        <f>'Données de base'!BI67*'Données de base'!BI86</f>
        <v>0</v>
      </c>
      <c r="BK35" s="200">
        <f>'Données de base'!BJ67*'Données de base'!BJ86</f>
        <v>0</v>
      </c>
      <c r="BL35" s="200">
        <f>'Données de base'!BK67*'Données de base'!BK86</f>
        <v>0</v>
      </c>
      <c r="BM35" s="200">
        <f>'Données de base'!BL67*'Données de base'!BL86</f>
        <v>0</v>
      </c>
      <c r="BN35" s="200">
        <f>'Données de base'!BM67*'Données de base'!BM86</f>
        <v>0</v>
      </c>
      <c r="BO35" s="200">
        <f>'Données de base'!BN67*'Données de base'!BN86</f>
        <v>0</v>
      </c>
      <c r="BP35" s="190">
        <f t="shared" si="114"/>
        <v>0</v>
      </c>
      <c r="BQ35" s="200">
        <f>'Données de base'!BP67*'Données de base'!BP86</f>
        <v>0</v>
      </c>
      <c r="BR35" s="200">
        <f>'Données de base'!BQ67*'Données de base'!BQ86</f>
        <v>0</v>
      </c>
      <c r="BS35" s="200">
        <f>'Données de base'!BR67*'Données de base'!BR86</f>
        <v>0</v>
      </c>
      <c r="BT35" s="200">
        <f>'Données de base'!BS67*'Données de base'!BS86</f>
        <v>0</v>
      </c>
      <c r="BU35" s="200">
        <f>'Données de base'!BT67*'Données de base'!BT86</f>
        <v>0</v>
      </c>
      <c r="BV35" s="200">
        <f>'Données de base'!BU67*'Données de base'!BU86</f>
        <v>0</v>
      </c>
      <c r="BW35" s="200">
        <f>'Données de base'!BV67*'Données de base'!BV86</f>
        <v>0</v>
      </c>
      <c r="BX35" s="200">
        <f>'Données de base'!BW67*'Données de base'!BW86</f>
        <v>0</v>
      </c>
      <c r="BY35" s="200">
        <f>'Données de base'!BX67*'Données de base'!BX86</f>
        <v>0</v>
      </c>
      <c r="BZ35" s="200">
        <f>'Données de base'!BY67*'Données de base'!BY86</f>
        <v>0</v>
      </c>
      <c r="CA35" s="200">
        <f>'Données de base'!BZ67*'Données de base'!BZ86</f>
        <v>0</v>
      </c>
      <c r="CB35" s="200">
        <f>'Données de base'!CA67*'Données de base'!CA86</f>
        <v>0</v>
      </c>
      <c r="CC35" s="190">
        <f t="shared" si="116"/>
        <v>0</v>
      </c>
      <c r="CE35" s="200" t="str">
        <f t="shared" si="117"/>
        <v/>
      </c>
      <c r="CF35" s="200" t="str">
        <f t="shared" si="118"/>
        <v/>
      </c>
      <c r="CG35" s="200" t="str">
        <f t="shared" si="119"/>
        <v/>
      </c>
      <c r="CH35" s="200" t="str">
        <f t="shared" si="120"/>
        <v/>
      </c>
      <c r="CI35" s="200" t="str">
        <f t="shared" si="121"/>
        <v/>
      </c>
      <c r="CJ35" s="200" t="str">
        <f t="shared" si="122"/>
        <v/>
      </c>
      <c r="CK35" s="200" t="str">
        <f t="shared" si="123"/>
        <v/>
      </c>
      <c r="CL35" s="200" t="str">
        <f t="shared" si="124"/>
        <v/>
      </c>
      <c r="CM35" s="200" t="str">
        <f t="shared" si="125"/>
        <v/>
      </c>
      <c r="CN35" s="200" t="str">
        <f t="shared" si="126"/>
        <v/>
      </c>
      <c r="CO35" s="200" t="str">
        <f t="shared" si="127"/>
        <v/>
      </c>
      <c r="CP35" s="200" t="str">
        <f t="shared" si="128"/>
        <v/>
      </c>
      <c r="CQ35" s="200">
        <f t="shared" si="129"/>
        <v>0</v>
      </c>
      <c r="CR35" s="200">
        <f t="shared" si="130"/>
        <v>0</v>
      </c>
      <c r="CS35" s="200">
        <f t="shared" si="131"/>
        <v>0</v>
      </c>
      <c r="CT35" s="200">
        <f t="shared" si="132"/>
        <v>0</v>
      </c>
      <c r="CU35" s="200">
        <f t="shared" si="133"/>
        <v>0</v>
      </c>
      <c r="CV35" s="200">
        <f t="shared" si="134"/>
        <v>0</v>
      </c>
      <c r="CW35" s="200">
        <f t="shared" si="135"/>
        <v>0</v>
      </c>
      <c r="CX35" s="200">
        <f t="shared" si="136"/>
        <v>0</v>
      </c>
      <c r="CY35" s="200">
        <f t="shared" si="137"/>
        <v>0</v>
      </c>
      <c r="CZ35" s="200">
        <f t="shared" si="138"/>
        <v>0</v>
      </c>
      <c r="DA35" s="200">
        <f t="shared" si="139"/>
        <v>0</v>
      </c>
      <c r="DB35" s="200">
        <f t="shared" si="140"/>
        <v>0</v>
      </c>
      <c r="DC35" s="190">
        <f t="shared" si="141"/>
        <v>0</v>
      </c>
      <c r="DD35" s="190">
        <f t="shared" si="142"/>
        <v>0</v>
      </c>
      <c r="DE35" s="190">
        <f t="shared" si="143"/>
        <v>0</v>
      </c>
      <c r="DF35" s="200">
        <f t="shared" si="144"/>
        <v>0</v>
      </c>
      <c r="DG35" s="200">
        <f t="shared" si="145"/>
        <v>0</v>
      </c>
      <c r="DH35" s="200">
        <f t="shared" si="146"/>
        <v>0</v>
      </c>
      <c r="DI35" s="200">
        <f t="shared" si="147"/>
        <v>0</v>
      </c>
      <c r="DJ35" s="200">
        <f t="shared" si="148"/>
        <v>0</v>
      </c>
      <c r="DK35" s="200">
        <f t="shared" si="149"/>
        <v>0</v>
      </c>
      <c r="DL35" s="200">
        <f t="shared" si="150"/>
        <v>0</v>
      </c>
      <c r="DM35" s="200">
        <f t="shared" si="151"/>
        <v>0</v>
      </c>
      <c r="DN35" s="200">
        <f t="shared" si="152"/>
        <v>0</v>
      </c>
      <c r="DO35" s="200">
        <f t="shared" si="153"/>
        <v>0</v>
      </c>
      <c r="DP35" s="200">
        <f t="shared" si="154"/>
        <v>0</v>
      </c>
      <c r="DQ35" s="200">
        <f t="shared" si="155"/>
        <v>0</v>
      </c>
      <c r="DR35" s="190">
        <f t="shared" si="156"/>
        <v>0</v>
      </c>
      <c r="DS35" s="200">
        <f t="shared" si="157"/>
        <v>0</v>
      </c>
      <c r="DT35" s="200">
        <f t="shared" si="158"/>
        <v>0</v>
      </c>
      <c r="DU35" s="200">
        <f t="shared" si="159"/>
        <v>0</v>
      </c>
      <c r="DV35" s="200">
        <f t="shared" si="160"/>
        <v>0</v>
      </c>
      <c r="DW35" s="200">
        <f t="shared" si="161"/>
        <v>0</v>
      </c>
      <c r="DX35" s="200">
        <f t="shared" si="162"/>
        <v>0</v>
      </c>
      <c r="DY35" s="200">
        <f t="shared" si="163"/>
        <v>0</v>
      </c>
      <c r="DZ35" s="200">
        <f t="shared" si="164"/>
        <v>0</v>
      </c>
      <c r="EA35" s="200">
        <f t="shared" si="165"/>
        <v>0</v>
      </c>
      <c r="EB35" s="200">
        <f t="shared" si="166"/>
        <v>0</v>
      </c>
      <c r="EC35" s="200">
        <f t="shared" si="167"/>
        <v>0</v>
      </c>
      <c r="ED35" s="200">
        <f t="shared" si="168"/>
        <v>0</v>
      </c>
      <c r="EE35" s="190">
        <f t="shared" si="169"/>
        <v>0</v>
      </c>
      <c r="EF35" s="200">
        <f t="shared" si="170"/>
        <v>0</v>
      </c>
      <c r="EG35" s="200">
        <f t="shared" si="171"/>
        <v>0</v>
      </c>
      <c r="EH35" s="200">
        <f t="shared" si="172"/>
        <v>0</v>
      </c>
      <c r="EI35" s="200">
        <f t="shared" si="173"/>
        <v>0</v>
      </c>
      <c r="EJ35" s="200">
        <f t="shared" si="174"/>
        <v>0</v>
      </c>
      <c r="EK35" s="200">
        <f t="shared" si="175"/>
        <v>0</v>
      </c>
      <c r="EL35" s="200">
        <f t="shared" si="176"/>
        <v>0</v>
      </c>
      <c r="EM35" s="200">
        <f t="shared" si="177"/>
        <v>0</v>
      </c>
      <c r="EN35" s="200">
        <f t="shared" si="178"/>
        <v>0</v>
      </c>
      <c r="EO35" s="200">
        <f t="shared" si="179"/>
        <v>0</v>
      </c>
      <c r="EP35" s="200">
        <f t="shared" si="180"/>
        <v>0</v>
      </c>
      <c r="EQ35" s="200">
        <f t="shared" si="181"/>
        <v>0</v>
      </c>
      <c r="ER35" s="190">
        <f t="shared" si="182"/>
        <v>0</v>
      </c>
      <c r="ES35" s="200">
        <f t="shared" si="183"/>
        <v>0</v>
      </c>
      <c r="ET35" s="200">
        <f t="shared" si="184"/>
        <v>0</v>
      </c>
      <c r="EU35" s="200">
        <f t="shared" si="185"/>
        <v>0</v>
      </c>
      <c r="EV35" s="200">
        <f t="shared" si="186"/>
        <v>0</v>
      </c>
      <c r="EW35" s="200">
        <f t="shared" si="187"/>
        <v>0</v>
      </c>
      <c r="EX35" s="200">
        <f t="shared" si="188"/>
        <v>0</v>
      </c>
      <c r="EY35" s="200">
        <f t="shared" si="189"/>
        <v>0</v>
      </c>
      <c r="EZ35" s="200">
        <f t="shared" si="190"/>
        <v>0</v>
      </c>
      <c r="FA35" s="200">
        <f t="shared" si="191"/>
        <v>0</v>
      </c>
      <c r="FB35" s="200">
        <f t="shared" si="192"/>
        <v>0</v>
      </c>
      <c r="FC35" s="200">
        <f t="shared" si="193"/>
        <v>0</v>
      </c>
      <c r="FD35" s="200">
        <f t="shared" si="194"/>
        <v>0</v>
      </c>
      <c r="FE35" s="190">
        <f t="shared" si="195"/>
        <v>0</v>
      </c>
    </row>
    <row r="36" spans="3:161" s="119" customFormat="1" ht="15" customHeight="1" x14ac:dyDescent="0.2">
      <c r="C36" s="275" t="str">
        <f>'Données de base'!$A$42</f>
        <v>(-)</v>
      </c>
      <c r="D36" s="200">
        <f>'Données de base'!C68*'Données de base'!C87</f>
        <v>0</v>
      </c>
      <c r="E36" s="200">
        <f>'Données de base'!D68*'Données de base'!D87</f>
        <v>0</v>
      </c>
      <c r="F36" s="200">
        <f>'Données de base'!E68*'Données de base'!E87</f>
        <v>0</v>
      </c>
      <c r="G36" s="200">
        <f>'Données de base'!F68*'Données de base'!F87</f>
        <v>0</v>
      </c>
      <c r="H36" s="200">
        <f>'Données de base'!G68*'Données de base'!G87</f>
        <v>0</v>
      </c>
      <c r="I36" s="200">
        <f>'Données de base'!H68*'Données de base'!H87</f>
        <v>0</v>
      </c>
      <c r="J36" s="200">
        <f>'Données de base'!I68*'Données de base'!I87</f>
        <v>0</v>
      </c>
      <c r="K36" s="200">
        <f>'Données de base'!J68*'Données de base'!J87</f>
        <v>0</v>
      </c>
      <c r="L36" s="200">
        <f>'Données de base'!K68*'Données de base'!K87</f>
        <v>0</v>
      </c>
      <c r="M36" s="200">
        <f>'Données de base'!L68*'Données de base'!L87</f>
        <v>0</v>
      </c>
      <c r="N36" s="200">
        <f>'Données de base'!M68*'Données de base'!M87</f>
        <v>0</v>
      </c>
      <c r="O36" s="200">
        <f>'Données de base'!N68*'Données de base'!N87</f>
        <v>0</v>
      </c>
      <c r="P36" s="190">
        <f t="shared" si="94"/>
        <v>0</v>
      </c>
      <c r="Q36" s="200">
        <f>'Données de base'!P68*'Données de base'!P87</f>
        <v>0</v>
      </c>
      <c r="R36" s="200">
        <f>'Données de base'!Q68*'Données de base'!Q87</f>
        <v>0</v>
      </c>
      <c r="S36" s="200">
        <f>'Données de base'!R68*'Données de base'!R87</f>
        <v>0</v>
      </c>
      <c r="T36" s="200">
        <f>'Données de base'!S68*'Données de base'!S87</f>
        <v>0</v>
      </c>
      <c r="U36" s="200">
        <f>'Données de base'!T68*'Données de base'!T87</f>
        <v>0</v>
      </c>
      <c r="V36" s="200">
        <f>'Données de base'!U68*'Données de base'!U87</f>
        <v>0</v>
      </c>
      <c r="W36" s="200">
        <f>'Données de base'!V68*'Données de base'!V87</f>
        <v>0</v>
      </c>
      <c r="X36" s="200">
        <f>'Données de base'!W68*'Données de base'!W87</f>
        <v>0</v>
      </c>
      <c r="Y36" s="200">
        <f>'Données de base'!X68*'Données de base'!X87</f>
        <v>0</v>
      </c>
      <c r="Z36" s="200">
        <f>'Données de base'!Y68*'Données de base'!Y87</f>
        <v>0</v>
      </c>
      <c r="AA36" s="200">
        <f>'Données de base'!Z68*'Données de base'!Z87</f>
        <v>0</v>
      </c>
      <c r="AB36" s="200">
        <f>'Données de base'!AA68*'Données de base'!AA87</f>
        <v>0</v>
      </c>
      <c r="AC36" s="190">
        <f t="shared" si="95"/>
        <v>0</v>
      </c>
      <c r="AD36" s="200">
        <f>'Données de base'!AC68*'Données de base'!AC87</f>
        <v>0</v>
      </c>
      <c r="AE36" s="200">
        <f>'Données de base'!AD68*'Données de base'!AD87</f>
        <v>0</v>
      </c>
      <c r="AF36" s="200">
        <f>'Données de base'!AE68*'Données de base'!AE87</f>
        <v>0</v>
      </c>
      <c r="AG36" s="200">
        <f>'Données de base'!AF68*'Données de base'!AF87</f>
        <v>0</v>
      </c>
      <c r="AH36" s="200">
        <f>'Données de base'!AG68*'Données de base'!AG87</f>
        <v>0</v>
      </c>
      <c r="AI36" s="200">
        <f>'Données de base'!AH68*'Données de base'!AH87</f>
        <v>0</v>
      </c>
      <c r="AJ36" s="200">
        <f>'Données de base'!AI68*'Données de base'!AI87</f>
        <v>0</v>
      </c>
      <c r="AK36" s="200">
        <f>'Données de base'!AJ68*'Données de base'!AJ87</f>
        <v>0</v>
      </c>
      <c r="AL36" s="200">
        <f>'Données de base'!AK68*'Données de base'!AK87</f>
        <v>0</v>
      </c>
      <c r="AM36" s="200">
        <f>'Données de base'!AL68*'Données de base'!AL87</f>
        <v>0</v>
      </c>
      <c r="AN36" s="200">
        <f>'Données de base'!AM68*'Données de base'!AM87</f>
        <v>0</v>
      </c>
      <c r="AO36" s="200">
        <f>'Données de base'!AN68*'Données de base'!AN87</f>
        <v>0</v>
      </c>
      <c r="AP36" s="190">
        <f t="shared" si="110"/>
        <v>0</v>
      </c>
      <c r="AQ36" s="200">
        <f>'Données de base'!AP68*'Données de base'!AP87</f>
        <v>0</v>
      </c>
      <c r="AR36" s="200">
        <f>'Données de base'!AQ68*'Données de base'!AQ87</f>
        <v>0</v>
      </c>
      <c r="AS36" s="200">
        <f>'Données de base'!AR68*'Données de base'!AR87</f>
        <v>0</v>
      </c>
      <c r="AT36" s="200">
        <f>'Données de base'!AS68*'Données de base'!AS87</f>
        <v>0</v>
      </c>
      <c r="AU36" s="200">
        <f>'Données de base'!AT68*'Données de base'!AT87</f>
        <v>0</v>
      </c>
      <c r="AV36" s="200">
        <f>'Données de base'!AU68*'Données de base'!AU87</f>
        <v>0</v>
      </c>
      <c r="AW36" s="200">
        <f>'Données de base'!AV68*'Données de base'!AV87</f>
        <v>0</v>
      </c>
      <c r="AX36" s="200">
        <f>'Données de base'!AW68*'Données de base'!AW87</f>
        <v>0</v>
      </c>
      <c r="AY36" s="200">
        <f>'Données de base'!AX68*'Données de base'!AX87</f>
        <v>0</v>
      </c>
      <c r="AZ36" s="200">
        <f>'Données de base'!AY68*'Données de base'!AY87</f>
        <v>0</v>
      </c>
      <c r="BA36" s="200">
        <f>'Données de base'!AZ68*'Données de base'!AZ87</f>
        <v>0</v>
      </c>
      <c r="BB36" s="200">
        <f>'Données de base'!BA68*'Données de base'!BA87</f>
        <v>0</v>
      </c>
      <c r="BC36" s="190">
        <f t="shared" si="112"/>
        <v>0</v>
      </c>
      <c r="BD36" s="200">
        <f>'Données de base'!BC68*'Données de base'!BC87</f>
        <v>0</v>
      </c>
      <c r="BE36" s="200">
        <f>'Données de base'!BD68*'Données de base'!BD87</f>
        <v>0</v>
      </c>
      <c r="BF36" s="200">
        <f>'Données de base'!BE68*'Données de base'!BE87</f>
        <v>0</v>
      </c>
      <c r="BG36" s="200">
        <f>'Données de base'!BF68*'Données de base'!BF87</f>
        <v>0</v>
      </c>
      <c r="BH36" s="200">
        <f>'Données de base'!BG68*'Données de base'!BG87</f>
        <v>0</v>
      </c>
      <c r="BI36" s="200">
        <f>'Données de base'!BH68*'Données de base'!BH87</f>
        <v>0</v>
      </c>
      <c r="BJ36" s="200">
        <f>'Données de base'!BI68*'Données de base'!BI87</f>
        <v>0</v>
      </c>
      <c r="BK36" s="200">
        <f>'Données de base'!BJ68*'Données de base'!BJ87</f>
        <v>0</v>
      </c>
      <c r="BL36" s="200">
        <f>'Données de base'!BK68*'Données de base'!BK87</f>
        <v>0</v>
      </c>
      <c r="BM36" s="200">
        <f>'Données de base'!BL68*'Données de base'!BL87</f>
        <v>0</v>
      </c>
      <c r="BN36" s="200">
        <f>'Données de base'!BM68*'Données de base'!BM87</f>
        <v>0</v>
      </c>
      <c r="BO36" s="200">
        <f>'Données de base'!BN68*'Données de base'!BN87</f>
        <v>0</v>
      </c>
      <c r="BP36" s="190">
        <f t="shared" si="114"/>
        <v>0</v>
      </c>
      <c r="BQ36" s="200">
        <f>'Données de base'!BP68*'Données de base'!BP87</f>
        <v>0</v>
      </c>
      <c r="BR36" s="200">
        <f>'Données de base'!BQ68*'Données de base'!BQ87</f>
        <v>0</v>
      </c>
      <c r="BS36" s="200">
        <f>'Données de base'!BR68*'Données de base'!BR87</f>
        <v>0</v>
      </c>
      <c r="BT36" s="200">
        <f>'Données de base'!BS68*'Données de base'!BS87</f>
        <v>0</v>
      </c>
      <c r="BU36" s="200">
        <f>'Données de base'!BT68*'Données de base'!BT87</f>
        <v>0</v>
      </c>
      <c r="BV36" s="200">
        <f>'Données de base'!BU68*'Données de base'!BU87</f>
        <v>0</v>
      </c>
      <c r="BW36" s="200">
        <f>'Données de base'!BV68*'Données de base'!BV87</f>
        <v>0</v>
      </c>
      <c r="BX36" s="200">
        <f>'Données de base'!BW68*'Données de base'!BW87</f>
        <v>0</v>
      </c>
      <c r="BY36" s="200">
        <f>'Données de base'!BX68*'Données de base'!BX87</f>
        <v>0</v>
      </c>
      <c r="BZ36" s="200">
        <f>'Données de base'!BY68*'Données de base'!BY87</f>
        <v>0</v>
      </c>
      <c r="CA36" s="200">
        <f>'Données de base'!BZ68*'Données de base'!BZ87</f>
        <v>0</v>
      </c>
      <c r="CB36" s="200">
        <f>'Données de base'!CA68*'Données de base'!CA87</f>
        <v>0</v>
      </c>
      <c r="CC36" s="190">
        <f t="shared" si="116"/>
        <v>0</v>
      </c>
      <c r="CE36" s="200" t="str">
        <f t="shared" si="117"/>
        <v/>
      </c>
      <c r="CF36" s="200" t="str">
        <f t="shared" si="118"/>
        <v/>
      </c>
      <c r="CG36" s="200" t="str">
        <f t="shared" si="119"/>
        <v/>
      </c>
      <c r="CH36" s="200" t="str">
        <f t="shared" si="120"/>
        <v/>
      </c>
      <c r="CI36" s="200" t="str">
        <f t="shared" si="121"/>
        <v/>
      </c>
      <c r="CJ36" s="200" t="str">
        <f t="shared" si="122"/>
        <v/>
      </c>
      <c r="CK36" s="200" t="str">
        <f t="shared" si="123"/>
        <v/>
      </c>
      <c r="CL36" s="200" t="str">
        <f t="shared" si="124"/>
        <v/>
      </c>
      <c r="CM36" s="200" t="str">
        <f t="shared" si="125"/>
        <v/>
      </c>
      <c r="CN36" s="200" t="str">
        <f t="shared" si="126"/>
        <v/>
      </c>
      <c r="CO36" s="200" t="str">
        <f t="shared" si="127"/>
        <v/>
      </c>
      <c r="CP36" s="200" t="str">
        <f t="shared" si="128"/>
        <v/>
      </c>
      <c r="CQ36" s="200">
        <f t="shared" si="129"/>
        <v>0</v>
      </c>
      <c r="CR36" s="200">
        <f t="shared" si="130"/>
        <v>0</v>
      </c>
      <c r="CS36" s="200">
        <f t="shared" si="131"/>
        <v>0</v>
      </c>
      <c r="CT36" s="200">
        <f t="shared" si="132"/>
        <v>0</v>
      </c>
      <c r="CU36" s="200">
        <f t="shared" si="133"/>
        <v>0</v>
      </c>
      <c r="CV36" s="200">
        <f t="shared" si="134"/>
        <v>0</v>
      </c>
      <c r="CW36" s="200">
        <f t="shared" si="135"/>
        <v>0</v>
      </c>
      <c r="CX36" s="200">
        <f t="shared" si="136"/>
        <v>0</v>
      </c>
      <c r="CY36" s="200">
        <f t="shared" si="137"/>
        <v>0</v>
      </c>
      <c r="CZ36" s="200">
        <f t="shared" si="138"/>
        <v>0</v>
      </c>
      <c r="DA36" s="200">
        <f t="shared" si="139"/>
        <v>0</v>
      </c>
      <c r="DB36" s="200">
        <f t="shared" si="140"/>
        <v>0</v>
      </c>
      <c r="DC36" s="190">
        <f t="shared" si="141"/>
        <v>0</v>
      </c>
      <c r="DD36" s="190">
        <f t="shared" si="142"/>
        <v>0</v>
      </c>
      <c r="DE36" s="190">
        <f t="shared" si="143"/>
        <v>0</v>
      </c>
      <c r="DF36" s="200">
        <f t="shared" si="144"/>
        <v>0</v>
      </c>
      <c r="DG36" s="200">
        <f t="shared" si="145"/>
        <v>0</v>
      </c>
      <c r="DH36" s="200">
        <f t="shared" si="146"/>
        <v>0</v>
      </c>
      <c r="DI36" s="200">
        <f t="shared" si="147"/>
        <v>0</v>
      </c>
      <c r="DJ36" s="200">
        <f t="shared" si="148"/>
        <v>0</v>
      </c>
      <c r="DK36" s="200">
        <f t="shared" si="149"/>
        <v>0</v>
      </c>
      <c r="DL36" s="200">
        <f t="shared" si="150"/>
        <v>0</v>
      </c>
      <c r="DM36" s="200">
        <f t="shared" si="151"/>
        <v>0</v>
      </c>
      <c r="DN36" s="200">
        <f t="shared" si="152"/>
        <v>0</v>
      </c>
      <c r="DO36" s="200">
        <f t="shared" si="153"/>
        <v>0</v>
      </c>
      <c r="DP36" s="200">
        <f t="shared" si="154"/>
        <v>0</v>
      </c>
      <c r="DQ36" s="200">
        <f t="shared" si="155"/>
        <v>0</v>
      </c>
      <c r="DR36" s="190">
        <f t="shared" si="156"/>
        <v>0</v>
      </c>
      <c r="DS36" s="200">
        <f t="shared" si="157"/>
        <v>0</v>
      </c>
      <c r="DT36" s="200">
        <f t="shared" si="158"/>
        <v>0</v>
      </c>
      <c r="DU36" s="200">
        <f t="shared" si="159"/>
        <v>0</v>
      </c>
      <c r="DV36" s="200">
        <f t="shared" si="160"/>
        <v>0</v>
      </c>
      <c r="DW36" s="200">
        <f t="shared" si="161"/>
        <v>0</v>
      </c>
      <c r="DX36" s="200">
        <f t="shared" si="162"/>
        <v>0</v>
      </c>
      <c r="DY36" s="200">
        <f t="shared" si="163"/>
        <v>0</v>
      </c>
      <c r="DZ36" s="200">
        <f t="shared" si="164"/>
        <v>0</v>
      </c>
      <c r="EA36" s="200">
        <f t="shared" si="165"/>
        <v>0</v>
      </c>
      <c r="EB36" s="200">
        <f t="shared" si="166"/>
        <v>0</v>
      </c>
      <c r="EC36" s="200">
        <f t="shared" si="167"/>
        <v>0</v>
      </c>
      <c r="ED36" s="200">
        <f t="shared" si="168"/>
        <v>0</v>
      </c>
      <c r="EE36" s="190">
        <f t="shared" si="169"/>
        <v>0</v>
      </c>
      <c r="EF36" s="200">
        <f t="shared" si="170"/>
        <v>0</v>
      </c>
      <c r="EG36" s="200">
        <f t="shared" si="171"/>
        <v>0</v>
      </c>
      <c r="EH36" s="200">
        <f t="shared" si="172"/>
        <v>0</v>
      </c>
      <c r="EI36" s="200">
        <f t="shared" si="173"/>
        <v>0</v>
      </c>
      <c r="EJ36" s="200">
        <f t="shared" si="174"/>
        <v>0</v>
      </c>
      <c r="EK36" s="200">
        <f t="shared" si="175"/>
        <v>0</v>
      </c>
      <c r="EL36" s="200">
        <f t="shared" si="176"/>
        <v>0</v>
      </c>
      <c r="EM36" s="200">
        <f t="shared" si="177"/>
        <v>0</v>
      </c>
      <c r="EN36" s="200">
        <f t="shared" si="178"/>
        <v>0</v>
      </c>
      <c r="EO36" s="200">
        <f t="shared" si="179"/>
        <v>0</v>
      </c>
      <c r="EP36" s="200">
        <f t="shared" si="180"/>
        <v>0</v>
      </c>
      <c r="EQ36" s="200">
        <f t="shared" si="181"/>
        <v>0</v>
      </c>
      <c r="ER36" s="190">
        <f t="shared" si="182"/>
        <v>0</v>
      </c>
      <c r="ES36" s="200">
        <f t="shared" si="183"/>
        <v>0</v>
      </c>
      <c r="ET36" s="200">
        <f t="shared" si="184"/>
        <v>0</v>
      </c>
      <c r="EU36" s="200">
        <f t="shared" si="185"/>
        <v>0</v>
      </c>
      <c r="EV36" s="200">
        <f t="shared" si="186"/>
        <v>0</v>
      </c>
      <c r="EW36" s="200">
        <f t="shared" si="187"/>
        <v>0</v>
      </c>
      <c r="EX36" s="200">
        <f t="shared" si="188"/>
        <v>0</v>
      </c>
      <c r="EY36" s="200">
        <f t="shared" si="189"/>
        <v>0</v>
      </c>
      <c r="EZ36" s="200">
        <f t="shared" si="190"/>
        <v>0</v>
      </c>
      <c r="FA36" s="200">
        <f t="shared" si="191"/>
        <v>0</v>
      </c>
      <c r="FB36" s="200">
        <f t="shared" si="192"/>
        <v>0</v>
      </c>
      <c r="FC36" s="200">
        <f t="shared" si="193"/>
        <v>0</v>
      </c>
      <c r="FD36" s="200">
        <f t="shared" si="194"/>
        <v>0</v>
      </c>
      <c r="FE36" s="190">
        <f t="shared" si="195"/>
        <v>0</v>
      </c>
    </row>
    <row r="37" spans="3:161" s="119" customFormat="1" ht="15" customHeight="1" x14ac:dyDescent="0.2">
      <c r="C37" s="165"/>
      <c r="D37" s="182" t="s">
        <v>159</v>
      </c>
      <c r="E37" s="182"/>
      <c r="F37" s="182"/>
      <c r="G37" s="182"/>
      <c r="H37" s="182"/>
      <c r="I37" s="182"/>
      <c r="J37" s="182"/>
      <c r="K37" s="182"/>
      <c r="L37" s="182"/>
      <c r="M37" s="182"/>
      <c r="N37" s="182"/>
      <c r="O37" s="182"/>
      <c r="P37" s="204"/>
      <c r="Q37" s="182"/>
      <c r="R37" s="182"/>
      <c r="S37" s="182"/>
      <c r="T37" s="182"/>
      <c r="U37" s="182"/>
      <c r="V37" s="182"/>
      <c r="W37" s="182"/>
      <c r="X37" s="182"/>
      <c r="Y37" s="182"/>
      <c r="Z37" s="182"/>
      <c r="AA37" s="182"/>
      <c r="AB37" s="182"/>
      <c r="AC37" s="204"/>
      <c r="AD37" s="182"/>
      <c r="AE37" s="182"/>
      <c r="AF37" s="182"/>
      <c r="AG37" s="182"/>
      <c r="AH37" s="182"/>
      <c r="AI37" s="182"/>
      <c r="AJ37" s="182"/>
      <c r="AK37" s="182"/>
      <c r="AL37" s="182"/>
      <c r="AM37" s="182"/>
      <c r="AN37" s="182"/>
      <c r="AO37" s="182"/>
      <c r="AP37" s="204"/>
      <c r="AQ37" s="182"/>
      <c r="AR37" s="182"/>
      <c r="AS37" s="182"/>
      <c r="AT37" s="182"/>
      <c r="AU37" s="182"/>
      <c r="AV37" s="182"/>
      <c r="AW37" s="182"/>
      <c r="AX37" s="182"/>
      <c r="AY37" s="182"/>
      <c r="AZ37" s="182"/>
      <c r="BA37" s="182"/>
      <c r="BB37" s="182"/>
      <c r="BC37" s="204"/>
      <c r="BD37" s="182"/>
      <c r="BE37" s="182"/>
      <c r="BF37" s="182"/>
      <c r="BG37" s="182"/>
      <c r="BH37" s="182"/>
      <c r="BI37" s="182"/>
      <c r="BJ37" s="182"/>
      <c r="BK37" s="182"/>
      <c r="BL37" s="182"/>
      <c r="BM37" s="182"/>
      <c r="BN37" s="182"/>
      <c r="BO37" s="182"/>
      <c r="BP37" s="204"/>
      <c r="BQ37" s="182"/>
      <c r="BR37" s="182"/>
      <c r="BS37" s="182"/>
      <c r="BT37" s="182"/>
      <c r="BU37" s="182"/>
      <c r="BV37" s="182"/>
      <c r="BW37" s="182"/>
      <c r="BX37" s="182"/>
      <c r="BY37" s="182"/>
      <c r="BZ37" s="182"/>
      <c r="CA37" s="182"/>
      <c r="CB37" s="182"/>
      <c r="CC37" s="204"/>
      <c r="CE37" s="182"/>
      <c r="CF37" s="182"/>
      <c r="CG37" s="182"/>
      <c r="CH37" s="182"/>
      <c r="CI37" s="182"/>
      <c r="CJ37" s="182"/>
      <c r="CK37" s="182"/>
      <c r="CL37" s="182"/>
      <c r="CM37" s="182"/>
      <c r="CN37" s="182"/>
      <c r="CO37" s="182"/>
      <c r="CP37" s="182"/>
      <c r="CQ37" s="182"/>
      <c r="CR37" s="182"/>
      <c r="CS37" s="182"/>
      <c r="CT37" s="182"/>
      <c r="CU37" s="182"/>
      <c r="CV37" s="182"/>
      <c r="CW37" s="182"/>
      <c r="CX37" s="182"/>
      <c r="CY37" s="182"/>
      <c r="CZ37" s="182"/>
      <c r="DA37" s="182"/>
      <c r="DB37" s="182"/>
      <c r="DC37" s="204"/>
      <c r="DD37" s="204"/>
      <c r="DE37" s="204"/>
      <c r="DF37" s="182"/>
      <c r="DG37" s="182"/>
      <c r="DH37" s="182"/>
      <c r="DI37" s="182"/>
      <c r="DJ37" s="182"/>
      <c r="DK37" s="182"/>
      <c r="DL37" s="182"/>
      <c r="DM37" s="182"/>
      <c r="DN37" s="182"/>
      <c r="DO37" s="182"/>
      <c r="DP37" s="182"/>
      <c r="DQ37" s="182"/>
      <c r="DR37" s="204"/>
      <c r="DS37" s="182"/>
      <c r="DT37" s="182"/>
      <c r="DU37" s="182"/>
      <c r="DV37" s="182"/>
      <c r="DW37" s="182"/>
      <c r="DX37" s="182"/>
      <c r="DY37" s="182"/>
      <c r="DZ37" s="182"/>
      <c r="EA37" s="182"/>
      <c r="EB37" s="182"/>
      <c r="EC37" s="182"/>
      <c r="ED37" s="182"/>
      <c r="EE37" s="204"/>
      <c r="EF37" s="182"/>
      <c r="EG37" s="182"/>
      <c r="EH37" s="182"/>
      <c r="EI37" s="182"/>
      <c r="EJ37" s="182"/>
      <c r="EK37" s="182"/>
      <c r="EL37" s="182"/>
      <c r="EM37" s="182"/>
      <c r="EN37" s="182"/>
      <c r="EO37" s="182"/>
      <c r="EP37" s="182"/>
      <c r="EQ37" s="182"/>
      <c r="ER37" s="204"/>
      <c r="ES37" s="182"/>
      <c r="ET37" s="182"/>
      <c r="EU37" s="182"/>
      <c r="EV37" s="182"/>
      <c r="EW37" s="182"/>
      <c r="EX37" s="182"/>
      <c r="EY37" s="182"/>
      <c r="EZ37" s="182"/>
      <c r="FA37" s="182"/>
      <c r="FB37" s="182"/>
      <c r="FC37" s="182"/>
      <c r="FD37" s="182"/>
      <c r="FE37" s="204"/>
    </row>
    <row r="38" spans="3:161" s="63" customFormat="1" ht="15" customHeight="1" x14ac:dyDescent="0.2">
      <c r="C38" s="198" t="s">
        <v>20</v>
      </c>
      <c r="D38" s="190">
        <f>+SUM(D39:D48)</f>
        <v>0</v>
      </c>
      <c r="E38" s="190">
        <f t="shared" ref="E38:N38" si="196">+SUM(E39:E48)</f>
        <v>0</v>
      </c>
      <c r="F38" s="190">
        <f t="shared" si="196"/>
        <v>0</v>
      </c>
      <c r="G38" s="190">
        <f t="shared" si="196"/>
        <v>0</v>
      </c>
      <c r="H38" s="190">
        <f t="shared" si="196"/>
        <v>0</v>
      </c>
      <c r="I38" s="190">
        <f t="shared" si="196"/>
        <v>0</v>
      </c>
      <c r="J38" s="190">
        <f t="shared" si="196"/>
        <v>0</v>
      </c>
      <c r="K38" s="190">
        <f t="shared" si="196"/>
        <v>0</v>
      </c>
      <c r="L38" s="190">
        <f t="shared" si="196"/>
        <v>0</v>
      </c>
      <c r="M38" s="190">
        <f t="shared" si="196"/>
        <v>0</v>
      </c>
      <c r="N38" s="190">
        <f t="shared" si="196"/>
        <v>0</v>
      </c>
      <c r="O38" s="190">
        <f>+SUM(O39:O48)</f>
        <v>0</v>
      </c>
      <c r="P38" s="190">
        <f t="shared" si="94"/>
        <v>0</v>
      </c>
      <c r="Q38" s="190">
        <f>+SUM(Q39:Q48)</f>
        <v>0</v>
      </c>
      <c r="R38" s="190">
        <f t="shared" ref="R38:AB38" si="197">+SUM(R39:R48)</f>
        <v>0</v>
      </c>
      <c r="S38" s="190">
        <f t="shared" si="197"/>
        <v>0</v>
      </c>
      <c r="T38" s="190">
        <f t="shared" si="197"/>
        <v>0</v>
      </c>
      <c r="U38" s="190">
        <f t="shared" si="197"/>
        <v>0</v>
      </c>
      <c r="V38" s="190">
        <f t="shared" si="197"/>
        <v>0</v>
      </c>
      <c r="W38" s="190">
        <f t="shared" si="197"/>
        <v>0</v>
      </c>
      <c r="X38" s="190">
        <f t="shared" si="197"/>
        <v>0</v>
      </c>
      <c r="Y38" s="190">
        <f t="shared" si="197"/>
        <v>0</v>
      </c>
      <c r="Z38" s="190">
        <f t="shared" si="197"/>
        <v>0</v>
      </c>
      <c r="AA38" s="190">
        <f t="shared" si="197"/>
        <v>0</v>
      </c>
      <c r="AB38" s="190">
        <f t="shared" si="197"/>
        <v>0</v>
      </c>
      <c r="AC38" s="190">
        <f t="shared" si="95"/>
        <v>0</v>
      </c>
      <c r="AD38" s="190">
        <f t="shared" ref="AD38:AO38" si="198">+SUM(AD39:AD48)</f>
        <v>0</v>
      </c>
      <c r="AE38" s="190">
        <f t="shared" si="198"/>
        <v>0</v>
      </c>
      <c r="AF38" s="190">
        <f t="shared" si="198"/>
        <v>0</v>
      </c>
      <c r="AG38" s="190">
        <f t="shared" si="198"/>
        <v>0</v>
      </c>
      <c r="AH38" s="190">
        <f t="shared" si="198"/>
        <v>0</v>
      </c>
      <c r="AI38" s="190">
        <f t="shared" si="198"/>
        <v>0</v>
      </c>
      <c r="AJ38" s="190">
        <f t="shared" si="198"/>
        <v>0</v>
      </c>
      <c r="AK38" s="190">
        <f t="shared" si="198"/>
        <v>0</v>
      </c>
      <c r="AL38" s="190">
        <f t="shared" si="198"/>
        <v>0</v>
      </c>
      <c r="AM38" s="190">
        <f t="shared" si="198"/>
        <v>0</v>
      </c>
      <c r="AN38" s="190">
        <f t="shared" si="198"/>
        <v>0</v>
      </c>
      <c r="AO38" s="190">
        <f t="shared" si="198"/>
        <v>0</v>
      </c>
      <c r="AP38" s="190">
        <f t="shared" ref="AP38:AP48" si="199">SUM(AD38:AO38)</f>
        <v>0</v>
      </c>
      <c r="AQ38" s="190">
        <f t="shared" ref="AQ38:BB38" si="200">+SUM(AQ39:AQ48)</f>
        <v>0</v>
      </c>
      <c r="AR38" s="190">
        <f t="shared" si="200"/>
        <v>0</v>
      </c>
      <c r="AS38" s="190">
        <f t="shared" si="200"/>
        <v>0</v>
      </c>
      <c r="AT38" s="190">
        <f t="shared" si="200"/>
        <v>0</v>
      </c>
      <c r="AU38" s="190">
        <f t="shared" si="200"/>
        <v>0</v>
      </c>
      <c r="AV38" s="190">
        <f t="shared" si="200"/>
        <v>0</v>
      </c>
      <c r="AW38" s="190">
        <f t="shared" si="200"/>
        <v>0</v>
      </c>
      <c r="AX38" s="190">
        <f t="shared" si="200"/>
        <v>0</v>
      </c>
      <c r="AY38" s="190">
        <f t="shared" si="200"/>
        <v>0</v>
      </c>
      <c r="AZ38" s="190">
        <f t="shared" si="200"/>
        <v>0</v>
      </c>
      <c r="BA38" s="190">
        <f t="shared" si="200"/>
        <v>0</v>
      </c>
      <c r="BB38" s="190">
        <f t="shared" si="200"/>
        <v>0</v>
      </c>
      <c r="BC38" s="190">
        <f t="shared" ref="BC38:BC48" si="201">SUM(AQ38:BB38)</f>
        <v>0</v>
      </c>
      <c r="BD38" s="190">
        <f t="shared" ref="BD38:BO38" si="202">+SUM(BD39:BD48)</f>
        <v>0</v>
      </c>
      <c r="BE38" s="190">
        <f t="shared" si="202"/>
        <v>0</v>
      </c>
      <c r="BF38" s="190">
        <f t="shared" si="202"/>
        <v>0</v>
      </c>
      <c r="BG38" s="190">
        <f t="shared" si="202"/>
        <v>0</v>
      </c>
      <c r="BH38" s="190">
        <f t="shared" si="202"/>
        <v>0</v>
      </c>
      <c r="BI38" s="190">
        <f t="shared" si="202"/>
        <v>0</v>
      </c>
      <c r="BJ38" s="190">
        <f t="shared" si="202"/>
        <v>0</v>
      </c>
      <c r="BK38" s="190">
        <f t="shared" si="202"/>
        <v>0</v>
      </c>
      <c r="BL38" s="190">
        <f t="shared" si="202"/>
        <v>0</v>
      </c>
      <c r="BM38" s="190">
        <f t="shared" si="202"/>
        <v>0</v>
      </c>
      <c r="BN38" s="190">
        <f t="shared" si="202"/>
        <v>0</v>
      </c>
      <c r="BO38" s="190">
        <f t="shared" si="202"/>
        <v>0</v>
      </c>
      <c r="BP38" s="190">
        <f t="shared" ref="BP38:BP48" si="203">SUM(BD38:BO38)</f>
        <v>0</v>
      </c>
      <c r="BQ38" s="190">
        <f t="shared" ref="BQ38:CB38" si="204">+SUM(BQ39:BQ48)</f>
        <v>0</v>
      </c>
      <c r="BR38" s="190">
        <f t="shared" si="204"/>
        <v>0</v>
      </c>
      <c r="BS38" s="190">
        <f t="shared" si="204"/>
        <v>0</v>
      </c>
      <c r="BT38" s="190">
        <f t="shared" si="204"/>
        <v>0</v>
      </c>
      <c r="BU38" s="190">
        <f t="shared" si="204"/>
        <v>0</v>
      </c>
      <c r="BV38" s="190">
        <f t="shared" si="204"/>
        <v>0</v>
      </c>
      <c r="BW38" s="190">
        <f t="shared" si="204"/>
        <v>0</v>
      </c>
      <c r="BX38" s="190">
        <f t="shared" si="204"/>
        <v>0</v>
      </c>
      <c r="BY38" s="190">
        <f t="shared" si="204"/>
        <v>0</v>
      </c>
      <c r="BZ38" s="190">
        <f t="shared" si="204"/>
        <v>0</v>
      </c>
      <c r="CA38" s="190">
        <f t="shared" si="204"/>
        <v>0</v>
      </c>
      <c r="CB38" s="190">
        <f t="shared" si="204"/>
        <v>0</v>
      </c>
      <c r="CC38" s="190">
        <f t="shared" ref="CC38:CC48" si="205">SUM(BQ38:CB38)</f>
        <v>0</v>
      </c>
      <c r="CE38" s="190" t="str">
        <f t="shared" ref="CE38:CE48" si="206">IF(ISNA(INDEX($B$1:$CC$117,ROW(B38),MATCH(CE$7,$B$7:$CC$7,0))),"",INDEX($B$1:$CC$117,ROW(B38),MATCH(CE$7,$B$7:$CC$7,0)))</f>
        <v/>
      </c>
      <c r="CF38" s="190" t="str">
        <f t="shared" ref="CF38:CF48" si="207">IF(ISNA(INDEX($B$1:$CC$117,ROW(C38),MATCH(CF$7,$B$7:$CC$7,0))),"",INDEX($B$1:$CC$117,ROW(C38),MATCH(CF$7,$B$7:$CC$7,0)))</f>
        <v/>
      </c>
      <c r="CG38" s="190" t="str">
        <f t="shared" ref="CG38:CG48" si="208">IF(ISNA(INDEX($B$1:$CC$117,ROW(D38),MATCH(CG$7,$B$7:$CC$7,0))),"",INDEX($B$1:$CC$117,ROW(D38),MATCH(CG$7,$B$7:$CC$7,0)))</f>
        <v/>
      </c>
      <c r="CH38" s="190" t="str">
        <f t="shared" ref="CH38:CH48" si="209">IF(ISNA(INDEX($B$1:$CC$117,ROW(E38),MATCH(CH$7,$B$7:$CC$7,0))),"",INDEX($B$1:$CC$117,ROW(E38),MATCH(CH$7,$B$7:$CC$7,0)))</f>
        <v/>
      </c>
      <c r="CI38" s="190" t="str">
        <f t="shared" ref="CI38:CI48" si="210">IF(ISNA(INDEX($B$1:$CC$117,ROW(F38),MATCH(CI$7,$B$7:$CC$7,0))),"",INDEX($B$1:$CC$117,ROW(F38),MATCH(CI$7,$B$7:$CC$7,0)))</f>
        <v/>
      </c>
      <c r="CJ38" s="190" t="str">
        <f t="shared" ref="CJ38:CJ48" si="211">IF(ISNA(INDEX($B$1:$CC$117,ROW(G38),MATCH(CJ$7,$B$7:$CC$7,0))),"",INDEX($B$1:$CC$117,ROW(G38),MATCH(CJ$7,$B$7:$CC$7,0)))</f>
        <v/>
      </c>
      <c r="CK38" s="190" t="str">
        <f t="shared" ref="CK38:CK48" si="212">IF(ISNA(INDEX($B$1:$CC$117,ROW(H38),MATCH(CK$7,$B$7:$CC$7,0))),"",INDEX($B$1:$CC$117,ROW(H38),MATCH(CK$7,$B$7:$CC$7,0)))</f>
        <v/>
      </c>
      <c r="CL38" s="190" t="str">
        <f t="shared" ref="CL38:CL48" si="213">IF(ISNA(INDEX($B$1:$CC$117,ROW(I38),MATCH(CL$7,$B$7:$CC$7,0))),"",INDEX($B$1:$CC$117,ROW(I38),MATCH(CL$7,$B$7:$CC$7,0)))</f>
        <v/>
      </c>
      <c r="CM38" s="190" t="str">
        <f t="shared" ref="CM38:CM48" si="214">IF(ISNA(INDEX($B$1:$CC$117,ROW(J38),MATCH(CM$7,$B$7:$CC$7,0))),"",INDEX($B$1:$CC$117,ROW(J38),MATCH(CM$7,$B$7:$CC$7,0)))</f>
        <v/>
      </c>
      <c r="CN38" s="190" t="str">
        <f t="shared" ref="CN38:CN48" si="215">IF(ISNA(INDEX($B$1:$CC$117,ROW(K38),MATCH(CN$7,$B$7:$CC$7,0))),"",INDEX($B$1:$CC$117,ROW(K38),MATCH(CN$7,$B$7:$CC$7,0)))</f>
        <v/>
      </c>
      <c r="CO38" s="190" t="str">
        <f t="shared" ref="CO38:CO48" si="216">IF(ISNA(INDEX($B$1:$CC$117,ROW(L38),MATCH(CO$7,$B$7:$CC$7,0))),"",INDEX($B$1:$CC$117,ROW(L38),MATCH(CO$7,$B$7:$CC$7,0)))</f>
        <v/>
      </c>
      <c r="CP38" s="190" t="str">
        <f t="shared" ref="CP38:CP48" si="217">IF(ISNA(INDEX($B$1:$CC$117,ROW(M38),MATCH(CP$7,$B$7:$CC$7,0))),"",INDEX($B$1:$CC$117,ROW(M38),MATCH(CP$7,$B$7:$CC$7,0)))</f>
        <v/>
      </c>
      <c r="CQ38" s="190">
        <f t="shared" ref="CQ38:CQ48" si="218">IF(ISNA(INDEX($B$1:$CC$117,ROW(N38),MATCH(CQ$7,$B$7:$CC$7,0))),"",INDEX($B$1:$CC$117,ROW(N38),MATCH(CQ$7,$B$7:$CC$7,0)))</f>
        <v>0</v>
      </c>
      <c r="CR38" s="190">
        <f t="shared" ref="CR38:CR48" si="219">IF(ISNA(INDEX($B$1:$CC$117,ROW(O38),MATCH(CR$7,$B$7:$CC$7,0))),"",INDEX($B$1:$CC$117,ROW(O38),MATCH(CR$7,$B$7:$CC$7,0)))</f>
        <v>0</v>
      </c>
      <c r="CS38" s="190">
        <f t="shared" ref="CS38:CS48" si="220">IF(ISNA(INDEX($B$1:$CC$117,ROW(P38),MATCH(CS$7,$B$7:$CC$7,0))),"",INDEX($B$1:$CC$117,ROW(P38),MATCH(CS$7,$B$7:$CC$7,0)))</f>
        <v>0</v>
      </c>
      <c r="CT38" s="190">
        <f t="shared" ref="CT38:CT48" si="221">IF(ISNA(INDEX($B$1:$CC$117,ROW(Q38),MATCH(CT$7,$B$7:$CC$7,0))),"",INDEX($B$1:$CC$117,ROW(Q38),MATCH(CT$7,$B$7:$CC$7,0)))</f>
        <v>0</v>
      </c>
      <c r="CU38" s="190">
        <f t="shared" ref="CU38:CU48" si="222">IF(ISNA(INDEX($B$1:$CC$117,ROW(R38),MATCH(CU$7,$B$7:$CC$7,0))),"",INDEX($B$1:$CC$117,ROW(R38),MATCH(CU$7,$B$7:$CC$7,0)))</f>
        <v>0</v>
      </c>
      <c r="CV38" s="190">
        <f t="shared" ref="CV38:CV48" si="223">IF(ISNA(INDEX($B$1:$CC$117,ROW(S38),MATCH(CV$7,$B$7:$CC$7,0))),"",INDEX($B$1:$CC$117,ROW(S38),MATCH(CV$7,$B$7:$CC$7,0)))</f>
        <v>0</v>
      </c>
      <c r="CW38" s="190">
        <f t="shared" ref="CW38:CW48" si="224">IF(ISNA(INDEX($B$1:$CC$117,ROW(T38),MATCH(CW$7,$B$7:$CC$7,0))),"",INDEX($B$1:$CC$117,ROW(T38),MATCH(CW$7,$B$7:$CC$7,0)))</f>
        <v>0</v>
      </c>
      <c r="CX38" s="190">
        <f t="shared" ref="CX38:CX48" si="225">IF(ISNA(INDEX($B$1:$CC$117,ROW(U38),MATCH(CX$7,$B$7:$CC$7,0))),"",INDEX($B$1:$CC$117,ROW(U38),MATCH(CX$7,$B$7:$CC$7,0)))</f>
        <v>0</v>
      </c>
      <c r="CY38" s="190">
        <f t="shared" ref="CY38:CY48" si="226">IF(ISNA(INDEX($B$1:$CC$117,ROW(V38),MATCH(CY$7,$B$7:$CC$7,0))),"",INDEX($B$1:$CC$117,ROW(V38),MATCH(CY$7,$B$7:$CC$7,0)))</f>
        <v>0</v>
      </c>
      <c r="CZ38" s="190">
        <f t="shared" ref="CZ38:CZ48" si="227">IF(ISNA(INDEX($B$1:$CC$117,ROW(W38),MATCH(CZ$7,$B$7:$CC$7,0))),"",INDEX($B$1:$CC$117,ROW(W38),MATCH(CZ$7,$B$7:$CC$7,0)))</f>
        <v>0</v>
      </c>
      <c r="DA38" s="190">
        <f t="shared" ref="DA38:DA48" si="228">IF(ISNA(INDEX($B$1:$CC$117,ROW(X38),MATCH(DA$7,$B$7:$CC$7,0))),"",INDEX($B$1:$CC$117,ROW(X38),MATCH(DA$7,$B$7:$CC$7,0)))</f>
        <v>0</v>
      </c>
      <c r="DB38" s="190">
        <f t="shared" ref="DB38:DB48" si="229">IF(ISNA(INDEX($B$1:$CC$117,ROW(Y38),MATCH(DB$7,$B$7:$CC$7,0))),"",INDEX($B$1:$CC$117,ROW(Y38),MATCH(DB$7,$B$7:$CC$7,0)))</f>
        <v>0</v>
      </c>
      <c r="DC38" s="190">
        <f t="shared" ref="DC38:DC48" si="230">SUM(CE38:CP38)</f>
        <v>0</v>
      </c>
      <c r="DD38" s="190">
        <f t="shared" ref="DD38:DD48" si="231">SUM(CQ38:DB38)</f>
        <v>0</v>
      </c>
      <c r="DE38" s="190">
        <f t="shared" ref="DE38:DE48" si="232">SUM(CE38:DB38)</f>
        <v>0</v>
      </c>
      <c r="DF38" s="190">
        <f t="shared" ref="DF38:DF48" si="233">IF(ISNA(INDEX($B$1:$CC$117,ROW(Z38),MATCH(DF$7,$B$7:$CC$7,0))),"",INDEX($B$1:$CC$117,ROW(Z38),MATCH(DF$7,$B$7:$CC$7,0)))</f>
        <v>0</v>
      </c>
      <c r="DG38" s="190">
        <f t="shared" ref="DG38:DG48" si="234">IF(ISNA(INDEX($B$1:$CC$117,ROW(AA38),MATCH(DG$7,$B$7:$CC$7,0))),"",INDEX($B$1:$CC$117,ROW(AA38),MATCH(DG$7,$B$7:$CC$7,0)))</f>
        <v>0</v>
      </c>
      <c r="DH38" s="190">
        <f t="shared" ref="DH38:DH48" si="235">IF(ISNA(INDEX($B$1:$CC$117,ROW(AB38),MATCH(DH$7,$B$7:$CC$7,0))),"",INDEX($B$1:$CC$117,ROW(AB38),MATCH(DH$7,$B$7:$CC$7,0)))</f>
        <v>0</v>
      </c>
      <c r="DI38" s="190">
        <f t="shared" ref="DI38:DI48" si="236">IF(ISNA(INDEX($B$1:$CC$117,ROW(AC38),MATCH(DI$7,$B$7:$CC$7,0))),"",INDEX($B$1:$CC$117,ROW(AC38),MATCH(DI$7,$B$7:$CC$7,0)))</f>
        <v>0</v>
      </c>
      <c r="DJ38" s="190">
        <f t="shared" ref="DJ38:DJ48" si="237">IF(ISNA(INDEX($B$1:$CC$117,ROW(AD38),MATCH(DJ$7,$B$7:$CC$7,0))),"",INDEX($B$1:$CC$117,ROW(AD38),MATCH(DJ$7,$B$7:$CC$7,0)))</f>
        <v>0</v>
      </c>
      <c r="DK38" s="190">
        <f t="shared" ref="DK38:DK48" si="238">IF(ISNA(INDEX($B$1:$CC$117,ROW(AE38),MATCH(DK$7,$B$7:$CC$7,0))),"",INDEX($B$1:$CC$117,ROW(AE38),MATCH(DK$7,$B$7:$CC$7,0)))</f>
        <v>0</v>
      </c>
      <c r="DL38" s="190">
        <f t="shared" ref="DL38:DL48" si="239">IF(ISNA(INDEX($B$1:$CC$117,ROW(AF38),MATCH(DL$7,$B$7:$CC$7,0))),"",INDEX($B$1:$CC$117,ROW(AF38),MATCH(DL$7,$B$7:$CC$7,0)))</f>
        <v>0</v>
      </c>
      <c r="DM38" s="190">
        <f t="shared" ref="DM38:DM48" si="240">IF(ISNA(INDEX($B$1:$CC$117,ROW(AG38),MATCH(DM$7,$B$7:$CC$7,0))),"",INDEX($B$1:$CC$117,ROW(AG38),MATCH(DM$7,$B$7:$CC$7,0)))</f>
        <v>0</v>
      </c>
      <c r="DN38" s="190">
        <f t="shared" ref="DN38:DN48" si="241">IF(ISNA(INDEX($B$1:$CC$117,ROW(AH38),MATCH(DN$7,$B$7:$CC$7,0))),"",INDEX($B$1:$CC$117,ROW(AH38),MATCH(DN$7,$B$7:$CC$7,0)))</f>
        <v>0</v>
      </c>
      <c r="DO38" s="190">
        <f t="shared" ref="DO38:DO48" si="242">IF(ISNA(INDEX($B$1:$CC$117,ROW(AI38),MATCH(DO$7,$B$7:$CC$7,0))),"",INDEX($B$1:$CC$117,ROW(AI38),MATCH(DO$7,$B$7:$CC$7,0)))</f>
        <v>0</v>
      </c>
      <c r="DP38" s="190">
        <f t="shared" ref="DP38:DP48" si="243">IF(ISNA(INDEX($B$1:$CC$117,ROW(AJ38),MATCH(DP$7,$B$7:$CC$7,0))),"",INDEX($B$1:$CC$117,ROW(AJ38),MATCH(DP$7,$B$7:$CC$7,0)))</f>
        <v>0</v>
      </c>
      <c r="DQ38" s="190">
        <f t="shared" ref="DQ38:DQ48" si="244">IF(ISNA(INDEX($B$1:$CC$117,ROW(AK38),MATCH(DQ$7,$B$7:$CC$7,0))),"",INDEX($B$1:$CC$117,ROW(AK38),MATCH(DQ$7,$B$7:$CC$7,0)))</f>
        <v>0</v>
      </c>
      <c r="DR38" s="190">
        <f t="shared" ref="DR38:DR48" si="245">SUM(DF38:DQ38)</f>
        <v>0</v>
      </c>
      <c r="DS38" s="190">
        <f t="shared" ref="DS38:DS48" si="246">IF(ISNA(INDEX($B$1:$CC$117,ROW(AL38),MATCH(DS$7,$B$7:$CC$7,0))),"",INDEX($B$1:$CC$117,ROW(AL38),MATCH(DS$7,$B$7:$CC$7,0)))</f>
        <v>0</v>
      </c>
      <c r="DT38" s="190">
        <f t="shared" ref="DT38:DT48" si="247">IF(ISNA(INDEX($B$1:$CC$117,ROW(AM38),MATCH(DT$7,$B$7:$CC$7,0))),"",INDEX($B$1:$CC$117,ROW(AM38),MATCH(DT$7,$B$7:$CC$7,0)))</f>
        <v>0</v>
      </c>
      <c r="DU38" s="190">
        <f t="shared" ref="DU38:DU48" si="248">IF(ISNA(INDEX($B$1:$CC$117,ROW(AN38),MATCH(DU$7,$B$7:$CC$7,0))),"",INDEX($B$1:$CC$117,ROW(AN38),MATCH(DU$7,$B$7:$CC$7,0)))</f>
        <v>0</v>
      </c>
      <c r="DV38" s="190">
        <f t="shared" ref="DV38:DV48" si="249">IF(ISNA(INDEX($B$1:$CC$117,ROW(AO38),MATCH(DV$7,$B$7:$CC$7,0))),"",INDEX($B$1:$CC$117,ROW(AO38),MATCH(DV$7,$B$7:$CC$7,0)))</f>
        <v>0</v>
      </c>
      <c r="DW38" s="190">
        <f t="shared" ref="DW38:DW48" si="250">IF(ISNA(INDEX($B$1:$CC$117,ROW(AP38),MATCH(DW$7,$B$7:$CC$7,0))),"",INDEX($B$1:$CC$117,ROW(AP38),MATCH(DW$7,$B$7:$CC$7,0)))</f>
        <v>0</v>
      </c>
      <c r="DX38" s="190">
        <f t="shared" ref="DX38:DX48" si="251">IF(ISNA(INDEX($B$1:$CC$117,ROW(AQ38),MATCH(DX$7,$B$7:$CC$7,0))),"",INDEX($B$1:$CC$117,ROW(AQ38),MATCH(DX$7,$B$7:$CC$7,0)))</f>
        <v>0</v>
      </c>
      <c r="DY38" s="190">
        <f t="shared" ref="DY38:DY48" si="252">IF(ISNA(INDEX($B$1:$CC$117,ROW(AR38),MATCH(DY$7,$B$7:$CC$7,0))),"",INDEX($B$1:$CC$117,ROW(AR38),MATCH(DY$7,$B$7:$CC$7,0)))</f>
        <v>0</v>
      </c>
      <c r="DZ38" s="190">
        <f t="shared" ref="DZ38:DZ48" si="253">IF(ISNA(INDEX($B$1:$CC$117,ROW(AS38),MATCH(DZ$7,$B$7:$CC$7,0))),"",INDEX($B$1:$CC$117,ROW(AS38),MATCH(DZ$7,$B$7:$CC$7,0)))</f>
        <v>0</v>
      </c>
      <c r="EA38" s="190">
        <f t="shared" ref="EA38:EA48" si="254">IF(ISNA(INDEX($B$1:$CC$117,ROW(AT38),MATCH(EA$7,$B$7:$CC$7,0))),"",INDEX($B$1:$CC$117,ROW(AT38),MATCH(EA$7,$B$7:$CC$7,0)))</f>
        <v>0</v>
      </c>
      <c r="EB38" s="190">
        <f t="shared" ref="EB38:EB48" si="255">IF(ISNA(INDEX($B$1:$CC$117,ROW(AU38),MATCH(EB$7,$B$7:$CC$7,0))),"",INDEX($B$1:$CC$117,ROW(AU38),MATCH(EB$7,$B$7:$CC$7,0)))</f>
        <v>0</v>
      </c>
      <c r="EC38" s="190">
        <f t="shared" ref="EC38:EC48" si="256">IF(ISNA(INDEX($B$1:$CC$117,ROW(AV38),MATCH(EC$7,$B$7:$CC$7,0))),"",INDEX($B$1:$CC$117,ROW(AV38),MATCH(EC$7,$B$7:$CC$7,0)))</f>
        <v>0</v>
      </c>
      <c r="ED38" s="190">
        <f t="shared" ref="ED38:ED48" si="257">IF(ISNA(INDEX($B$1:$CC$117,ROW(AW38),MATCH(ED$7,$B$7:$CC$7,0))),"",INDEX($B$1:$CC$117,ROW(AW38),MATCH(ED$7,$B$7:$CC$7,0)))</f>
        <v>0</v>
      </c>
      <c r="EE38" s="190">
        <f t="shared" ref="EE38:EE48" si="258">SUM(DS38:ED38)</f>
        <v>0</v>
      </c>
      <c r="EF38" s="190">
        <f t="shared" ref="EF38:EF48" si="259">IF(ISNA(INDEX($B$1:$CC$117,ROW(AX38),MATCH(EF$7,$B$7:$CC$7,0))),"",INDEX($B$1:$CC$117,ROW(AX38),MATCH(EF$7,$B$7:$CC$7,0)))</f>
        <v>0</v>
      </c>
      <c r="EG38" s="190">
        <f t="shared" ref="EG38:EG48" si="260">IF(ISNA(INDEX($B$1:$CC$117,ROW(AY38),MATCH(EG$7,$B$7:$CC$7,0))),"",INDEX($B$1:$CC$117,ROW(AY38),MATCH(EG$7,$B$7:$CC$7,0)))</f>
        <v>0</v>
      </c>
      <c r="EH38" s="190">
        <f t="shared" ref="EH38:EH48" si="261">IF(ISNA(INDEX($B$1:$CC$117,ROW(AZ38),MATCH(EH$7,$B$7:$CC$7,0))),"",INDEX($B$1:$CC$117,ROW(AZ38),MATCH(EH$7,$B$7:$CC$7,0)))</f>
        <v>0</v>
      </c>
      <c r="EI38" s="190">
        <f t="shared" ref="EI38:EI48" si="262">IF(ISNA(INDEX($B$1:$CC$117,ROW(BA38),MATCH(EI$7,$B$7:$CC$7,0))),"",INDEX($B$1:$CC$117,ROW(BA38),MATCH(EI$7,$B$7:$CC$7,0)))</f>
        <v>0</v>
      </c>
      <c r="EJ38" s="190">
        <f t="shared" ref="EJ38:EJ48" si="263">IF(ISNA(INDEX($B$1:$CC$117,ROW(BB38),MATCH(EJ$7,$B$7:$CC$7,0))),"",INDEX($B$1:$CC$117,ROW(BB38),MATCH(EJ$7,$B$7:$CC$7,0)))</f>
        <v>0</v>
      </c>
      <c r="EK38" s="190">
        <f t="shared" ref="EK38:EK48" si="264">IF(ISNA(INDEX($B$1:$CC$117,ROW(BC38),MATCH(EK$7,$B$7:$CC$7,0))),"",INDEX($B$1:$CC$117,ROW(BC38),MATCH(EK$7,$B$7:$CC$7,0)))</f>
        <v>0</v>
      </c>
      <c r="EL38" s="190">
        <f t="shared" ref="EL38:EL48" si="265">IF(ISNA(INDEX($B$1:$CC$117,ROW(BD38),MATCH(EL$7,$B$7:$CC$7,0))),"",INDEX($B$1:$CC$117,ROW(BD38),MATCH(EL$7,$B$7:$CC$7,0)))</f>
        <v>0</v>
      </c>
      <c r="EM38" s="190">
        <f t="shared" ref="EM38:EM48" si="266">IF(ISNA(INDEX($B$1:$CC$117,ROW(BE38),MATCH(EM$7,$B$7:$CC$7,0))),"",INDEX($B$1:$CC$117,ROW(BE38),MATCH(EM$7,$B$7:$CC$7,0)))</f>
        <v>0</v>
      </c>
      <c r="EN38" s="190">
        <f t="shared" ref="EN38:EN48" si="267">IF(ISNA(INDEX($B$1:$CC$117,ROW(BF38),MATCH(EN$7,$B$7:$CC$7,0))),"",INDEX($B$1:$CC$117,ROW(BF38),MATCH(EN$7,$B$7:$CC$7,0)))</f>
        <v>0</v>
      </c>
      <c r="EO38" s="190">
        <f t="shared" ref="EO38:EO48" si="268">IF(ISNA(INDEX($B$1:$CC$117,ROW(BG38),MATCH(EO$7,$B$7:$CC$7,0))),"",INDEX($B$1:$CC$117,ROW(BG38),MATCH(EO$7,$B$7:$CC$7,0)))</f>
        <v>0</v>
      </c>
      <c r="EP38" s="190">
        <f t="shared" ref="EP38:EP48" si="269">IF(ISNA(INDEX($B$1:$CC$117,ROW(BH38),MATCH(EP$7,$B$7:$CC$7,0))),"",INDEX($B$1:$CC$117,ROW(BH38),MATCH(EP$7,$B$7:$CC$7,0)))</f>
        <v>0</v>
      </c>
      <c r="EQ38" s="190">
        <f t="shared" ref="EQ38:EQ48" si="270">IF(ISNA(INDEX($B$1:$CC$117,ROW(BI38),MATCH(EQ$7,$B$7:$CC$7,0))),"",INDEX($B$1:$CC$117,ROW(BI38),MATCH(EQ$7,$B$7:$CC$7,0)))</f>
        <v>0</v>
      </c>
      <c r="ER38" s="190">
        <f t="shared" ref="ER38:ER48" si="271">SUM(EF38:EQ38)</f>
        <v>0</v>
      </c>
      <c r="ES38" s="190">
        <f t="shared" ref="ES38:ES48" si="272">IF(ISNA(INDEX($B$1:$CC$117,ROW(BJ38),MATCH(ES$7,$B$7:$CC$7,0))),"",INDEX($B$1:$CC$117,ROW(BJ38),MATCH(ES$7,$B$7:$CC$7,0)))</f>
        <v>0</v>
      </c>
      <c r="ET38" s="190">
        <f t="shared" ref="ET38:ET48" si="273">IF(ISNA(INDEX($B$1:$CC$117,ROW(BK38),MATCH(ET$7,$B$7:$CC$7,0))),"",INDEX($B$1:$CC$117,ROW(BK38),MATCH(ET$7,$B$7:$CC$7,0)))</f>
        <v>0</v>
      </c>
      <c r="EU38" s="190">
        <f t="shared" ref="EU38:EU48" si="274">IF(ISNA(INDEX($B$1:$CC$117,ROW(BL38),MATCH(EU$7,$B$7:$CC$7,0))),"",INDEX($B$1:$CC$117,ROW(BL38),MATCH(EU$7,$B$7:$CC$7,0)))</f>
        <v>0</v>
      </c>
      <c r="EV38" s="190">
        <f t="shared" ref="EV38:EV48" si="275">IF(ISNA(INDEX($B$1:$CC$117,ROW(BM38),MATCH(EV$7,$B$7:$CC$7,0))),"",INDEX($B$1:$CC$117,ROW(BM38),MATCH(EV$7,$B$7:$CC$7,0)))</f>
        <v>0</v>
      </c>
      <c r="EW38" s="190">
        <f t="shared" ref="EW38:EW48" si="276">IF(ISNA(INDEX($B$1:$CC$117,ROW(BN38),MATCH(EW$7,$B$7:$CC$7,0))),"",INDEX($B$1:$CC$117,ROW(BN38),MATCH(EW$7,$B$7:$CC$7,0)))</f>
        <v>0</v>
      </c>
      <c r="EX38" s="190">
        <f t="shared" ref="EX38:EX48" si="277">IF(ISNA(INDEX($B$1:$CC$117,ROW(BO38),MATCH(EX$7,$B$7:$CC$7,0))),"",INDEX($B$1:$CC$117,ROW(BO38),MATCH(EX$7,$B$7:$CC$7,0)))</f>
        <v>0</v>
      </c>
      <c r="EY38" s="190">
        <f t="shared" ref="EY38:EY48" si="278">IF(ISNA(INDEX($B$1:$CC$117,ROW(BP38),MATCH(EY$7,$B$7:$CC$7,0))),"",INDEX($B$1:$CC$117,ROW(BP38),MATCH(EY$7,$B$7:$CC$7,0)))</f>
        <v>0</v>
      </c>
      <c r="EZ38" s="190">
        <f t="shared" ref="EZ38:EZ48" si="279">IF(ISNA(INDEX($B$1:$CC$117,ROW(BQ38),MATCH(EZ$7,$B$7:$CC$7,0))),"",INDEX($B$1:$CC$117,ROW(BQ38),MATCH(EZ$7,$B$7:$CC$7,0)))</f>
        <v>0</v>
      </c>
      <c r="FA38" s="190">
        <f t="shared" ref="FA38:FA48" si="280">IF(ISNA(INDEX($B$1:$CC$117,ROW(BR38),MATCH(FA$7,$B$7:$CC$7,0))),"",INDEX($B$1:$CC$117,ROW(BR38),MATCH(FA$7,$B$7:$CC$7,0)))</f>
        <v>0</v>
      </c>
      <c r="FB38" s="190">
        <f t="shared" ref="FB38:FB48" si="281">IF(ISNA(INDEX($B$1:$CC$117,ROW(BS38),MATCH(FB$7,$B$7:$CC$7,0))),"",INDEX($B$1:$CC$117,ROW(BS38),MATCH(FB$7,$B$7:$CC$7,0)))</f>
        <v>0</v>
      </c>
      <c r="FC38" s="190">
        <f t="shared" ref="FC38:FC48" si="282">IF(ISNA(INDEX($B$1:$CC$117,ROW(BT38),MATCH(FC$7,$B$7:$CC$7,0))),"",INDEX($B$1:$CC$117,ROW(BT38),MATCH(FC$7,$B$7:$CC$7,0)))</f>
        <v>0</v>
      </c>
      <c r="FD38" s="190">
        <f t="shared" ref="FD38:FD48" si="283">IF(ISNA(INDEX($B$1:$CC$117,ROW(BU38),MATCH(FD$7,$B$7:$CC$7,0))),"",INDEX($B$1:$CC$117,ROW(BU38),MATCH(FD$7,$B$7:$CC$7,0)))</f>
        <v>0</v>
      </c>
      <c r="FE38" s="190">
        <f t="shared" ref="FE38:FE48" si="284">SUM(ES38:FD38)</f>
        <v>0</v>
      </c>
    </row>
    <row r="39" spans="3:161" s="119" customFormat="1" ht="15" customHeight="1" x14ac:dyDescent="0.2">
      <c r="C39" s="275" t="str">
        <f>'Données de base'!$A$33</f>
        <v>Preuve de concept</v>
      </c>
      <c r="D39" s="200">
        <f>'Données de base'!C59*'Données de base'!C91</f>
        <v>0</v>
      </c>
      <c r="E39" s="200">
        <f>'Données de base'!D59*'Données de base'!D91</f>
        <v>0</v>
      </c>
      <c r="F39" s="200">
        <f>'Données de base'!E59*'Données de base'!E91</f>
        <v>0</v>
      </c>
      <c r="G39" s="200">
        <f>'Données de base'!F59*'Données de base'!F91</f>
        <v>0</v>
      </c>
      <c r="H39" s="200">
        <f>'Données de base'!G59*'Données de base'!G91</f>
        <v>0</v>
      </c>
      <c r="I39" s="200">
        <f>'Données de base'!H59*'Données de base'!H91</f>
        <v>0</v>
      </c>
      <c r="J39" s="200">
        <f>'Données de base'!I59*'Données de base'!I91</f>
        <v>0</v>
      </c>
      <c r="K39" s="200">
        <f>'Données de base'!J59*'Données de base'!J91</f>
        <v>0</v>
      </c>
      <c r="L39" s="200">
        <f>'Données de base'!K59*'Données de base'!K91</f>
        <v>0</v>
      </c>
      <c r="M39" s="200">
        <f>'Données de base'!L59*'Données de base'!L91</f>
        <v>0</v>
      </c>
      <c r="N39" s="200">
        <f>'Données de base'!M59*'Données de base'!M91</f>
        <v>0</v>
      </c>
      <c r="O39" s="200">
        <f>'Données de base'!N59*'Données de base'!N91</f>
        <v>0</v>
      </c>
      <c r="P39" s="190">
        <f t="shared" si="94"/>
        <v>0</v>
      </c>
      <c r="Q39" s="200">
        <f>'Données de base'!P59*'Données de base'!P91</f>
        <v>0</v>
      </c>
      <c r="R39" s="200">
        <f>'Données de base'!Q59*'Données de base'!Q91</f>
        <v>0</v>
      </c>
      <c r="S39" s="200">
        <f>'Données de base'!R59*'Données de base'!R91</f>
        <v>0</v>
      </c>
      <c r="T39" s="200">
        <f>'Données de base'!S59*'Données de base'!S91</f>
        <v>0</v>
      </c>
      <c r="U39" s="200">
        <f>'Données de base'!T59*'Données de base'!T91</f>
        <v>0</v>
      </c>
      <c r="V39" s="200">
        <f>'Données de base'!U59*'Données de base'!U91</f>
        <v>0</v>
      </c>
      <c r="W39" s="200">
        <f>'Données de base'!V59*'Données de base'!V91</f>
        <v>0</v>
      </c>
      <c r="X39" s="200">
        <f>'Données de base'!W59*'Données de base'!W91</f>
        <v>0</v>
      </c>
      <c r="Y39" s="200">
        <f>'Données de base'!X59*'Données de base'!X91</f>
        <v>0</v>
      </c>
      <c r="Z39" s="200">
        <f>'Données de base'!Y59*'Données de base'!Y91</f>
        <v>0</v>
      </c>
      <c r="AA39" s="200">
        <f>'Données de base'!Z59*'Données de base'!Z91</f>
        <v>0</v>
      </c>
      <c r="AB39" s="200">
        <f>'Données de base'!AA59*'Données de base'!AA91</f>
        <v>0</v>
      </c>
      <c r="AC39" s="190">
        <f t="shared" si="95"/>
        <v>0</v>
      </c>
      <c r="AD39" s="200">
        <f>'Données de base'!AC59*'Données de base'!AC91</f>
        <v>0</v>
      </c>
      <c r="AE39" s="200">
        <f>'Données de base'!AD59*'Données de base'!AD91</f>
        <v>0</v>
      </c>
      <c r="AF39" s="200">
        <f>'Données de base'!AE59*'Données de base'!AE91</f>
        <v>0</v>
      </c>
      <c r="AG39" s="200">
        <f>'Données de base'!AF59*'Données de base'!AF91</f>
        <v>0</v>
      </c>
      <c r="AH39" s="200">
        <f>'Données de base'!AG59*'Données de base'!AG91</f>
        <v>0</v>
      </c>
      <c r="AI39" s="200">
        <f>'Données de base'!AH59*'Données de base'!AH91</f>
        <v>0</v>
      </c>
      <c r="AJ39" s="200">
        <f>'Données de base'!AI59*'Données de base'!AI91</f>
        <v>0</v>
      </c>
      <c r="AK39" s="200">
        <f>'Données de base'!AJ59*'Données de base'!AJ91</f>
        <v>0</v>
      </c>
      <c r="AL39" s="200">
        <f>'Données de base'!AK59*'Données de base'!AK91</f>
        <v>0</v>
      </c>
      <c r="AM39" s="200">
        <f>'Données de base'!AL59*'Données de base'!AL91</f>
        <v>0</v>
      </c>
      <c r="AN39" s="200">
        <f>'Données de base'!AM59*'Données de base'!AM91</f>
        <v>0</v>
      </c>
      <c r="AO39" s="200">
        <f>'Données de base'!AN59*'Données de base'!AN91</f>
        <v>0</v>
      </c>
      <c r="AP39" s="190">
        <f t="shared" si="199"/>
        <v>0</v>
      </c>
      <c r="AQ39" s="200">
        <f>'Données de base'!AP59*'Données de base'!AP91</f>
        <v>0</v>
      </c>
      <c r="AR39" s="200">
        <f>'Données de base'!AQ59*'Données de base'!AQ91</f>
        <v>0</v>
      </c>
      <c r="AS39" s="200">
        <f>'Données de base'!AR59*'Données de base'!AR91</f>
        <v>0</v>
      </c>
      <c r="AT39" s="200">
        <f>'Données de base'!AS59*'Données de base'!AS91</f>
        <v>0</v>
      </c>
      <c r="AU39" s="200">
        <f>'Données de base'!AT59*'Données de base'!AT91</f>
        <v>0</v>
      </c>
      <c r="AV39" s="200">
        <f>'Données de base'!AU59*'Données de base'!AU91</f>
        <v>0</v>
      </c>
      <c r="AW39" s="200">
        <f>'Données de base'!AV59*'Données de base'!AV91</f>
        <v>0</v>
      </c>
      <c r="AX39" s="200">
        <f>'Données de base'!AW59*'Données de base'!AW91</f>
        <v>0</v>
      </c>
      <c r="AY39" s="200">
        <f>'Données de base'!AX59*'Données de base'!AX91</f>
        <v>0</v>
      </c>
      <c r="AZ39" s="200">
        <f>'Données de base'!AY59*'Données de base'!AY91</f>
        <v>0</v>
      </c>
      <c r="BA39" s="200">
        <f>'Données de base'!AZ59*'Données de base'!AZ91</f>
        <v>0</v>
      </c>
      <c r="BB39" s="200">
        <f>'Données de base'!BA59*'Données de base'!BA91</f>
        <v>0</v>
      </c>
      <c r="BC39" s="190">
        <f t="shared" si="201"/>
        <v>0</v>
      </c>
      <c r="BD39" s="200">
        <f>'Données de base'!BC59*'Données de base'!BC91</f>
        <v>0</v>
      </c>
      <c r="BE39" s="200">
        <f>'Données de base'!BD59*'Données de base'!BD91</f>
        <v>0</v>
      </c>
      <c r="BF39" s="200">
        <f>'Données de base'!BE59*'Données de base'!BE91</f>
        <v>0</v>
      </c>
      <c r="BG39" s="200">
        <f>'Données de base'!BF59*'Données de base'!BF91</f>
        <v>0</v>
      </c>
      <c r="BH39" s="200">
        <f>'Données de base'!BG59*'Données de base'!BG91</f>
        <v>0</v>
      </c>
      <c r="BI39" s="200">
        <f>'Données de base'!BH59*'Données de base'!BH91</f>
        <v>0</v>
      </c>
      <c r="BJ39" s="200">
        <f>'Données de base'!BI59*'Données de base'!BI91</f>
        <v>0</v>
      </c>
      <c r="BK39" s="200">
        <f>'Données de base'!BJ59*'Données de base'!BJ91</f>
        <v>0</v>
      </c>
      <c r="BL39" s="200">
        <f>'Données de base'!BK59*'Données de base'!BK91</f>
        <v>0</v>
      </c>
      <c r="BM39" s="200">
        <f>'Données de base'!BL59*'Données de base'!BL91</f>
        <v>0</v>
      </c>
      <c r="BN39" s="200">
        <f>'Données de base'!BM59*'Données de base'!BM91</f>
        <v>0</v>
      </c>
      <c r="BO39" s="200">
        <f>'Données de base'!BN59*'Données de base'!BN91</f>
        <v>0</v>
      </c>
      <c r="BP39" s="190">
        <f t="shared" si="203"/>
        <v>0</v>
      </c>
      <c r="BQ39" s="200">
        <f>'Données de base'!BP59*'Données de base'!BP91</f>
        <v>0</v>
      </c>
      <c r="BR39" s="200">
        <f>'Données de base'!BQ59*'Données de base'!BQ91</f>
        <v>0</v>
      </c>
      <c r="BS39" s="200">
        <f>'Données de base'!BR59*'Données de base'!BR91</f>
        <v>0</v>
      </c>
      <c r="BT39" s="200">
        <f>'Données de base'!BS59*'Données de base'!BS91</f>
        <v>0</v>
      </c>
      <c r="BU39" s="200">
        <f>'Données de base'!BT59*'Données de base'!BT91</f>
        <v>0</v>
      </c>
      <c r="BV39" s="200">
        <f>'Données de base'!BU59*'Données de base'!BU91</f>
        <v>0</v>
      </c>
      <c r="BW39" s="200">
        <f>'Données de base'!BV59*'Données de base'!BV91</f>
        <v>0</v>
      </c>
      <c r="BX39" s="200">
        <f>'Données de base'!BW59*'Données de base'!BW91</f>
        <v>0</v>
      </c>
      <c r="BY39" s="200">
        <f>'Données de base'!BX59*'Données de base'!BX91</f>
        <v>0</v>
      </c>
      <c r="BZ39" s="200">
        <f>'Données de base'!BY59*'Données de base'!BY91</f>
        <v>0</v>
      </c>
      <c r="CA39" s="200">
        <f>'Données de base'!BZ59*'Données de base'!BZ91</f>
        <v>0</v>
      </c>
      <c r="CB39" s="200">
        <f>'Données de base'!CA59*'Données de base'!CA91</f>
        <v>0</v>
      </c>
      <c r="CC39" s="190">
        <f t="shared" si="205"/>
        <v>0</v>
      </c>
      <c r="CE39" s="200" t="str">
        <f t="shared" si="206"/>
        <v/>
      </c>
      <c r="CF39" s="200" t="str">
        <f t="shared" si="207"/>
        <v/>
      </c>
      <c r="CG39" s="200" t="str">
        <f t="shared" si="208"/>
        <v/>
      </c>
      <c r="CH39" s="200" t="str">
        <f t="shared" si="209"/>
        <v/>
      </c>
      <c r="CI39" s="200" t="str">
        <f t="shared" si="210"/>
        <v/>
      </c>
      <c r="CJ39" s="200" t="str">
        <f t="shared" si="211"/>
        <v/>
      </c>
      <c r="CK39" s="200" t="str">
        <f t="shared" si="212"/>
        <v/>
      </c>
      <c r="CL39" s="200" t="str">
        <f t="shared" si="213"/>
        <v/>
      </c>
      <c r="CM39" s="200" t="str">
        <f t="shared" si="214"/>
        <v/>
      </c>
      <c r="CN39" s="200" t="str">
        <f t="shared" si="215"/>
        <v/>
      </c>
      <c r="CO39" s="200" t="str">
        <f t="shared" si="216"/>
        <v/>
      </c>
      <c r="CP39" s="200" t="str">
        <f t="shared" si="217"/>
        <v/>
      </c>
      <c r="CQ39" s="200">
        <f t="shared" si="218"/>
        <v>0</v>
      </c>
      <c r="CR39" s="200">
        <f t="shared" si="219"/>
        <v>0</v>
      </c>
      <c r="CS39" s="200">
        <f t="shared" si="220"/>
        <v>0</v>
      </c>
      <c r="CT39" s="200">
        <f t="shared" si="221"/>
        <v>0</v>
      </c>
      <c r="CU39" s="200">
        <f t="shared" si="222"/>
        <v>0</v>
      </c>
      <c r="CV39" s="200">
        <f t="shared" si="223"/>
        <v>0</v>
      </c>
      <c r="CW39" s="200">
        <f t="shared" si="224"/>
        <v>0</v>
      </c>
      <c r="CX39" s="200">
        <f t="shared" si="225"/>
        <v>0</v>
      </c>
      <c r="CY39" s="200">
        <f t="shared" si="226"/>
        <v>0</v>
      </c>
      <c r="CZ39" s="200">
        <f t="shared" si="227"/>
        <v>0</v>
      </c>
      <c r="DA39" s="200">
        <f t="shared" si="228"/>
        <v>0</v>
      </c>
      <c r="DB39" s="200">
        <f t="shared" si="229"/>
        <v>0</v>
      </c>
      <c r="DC39" s="190">
        <f t="shared" si="230"/>
        <v>0</v>
      </c>
      <c r="DD39" s="190">
        <f t="shared" si="231"/>
        <v>0</v>
      </c>
      <c r="DE39" s="190">
        <f t="shared" si="232"/>
        <v>0</v>
      </c>
      <c r="DF39" s="200">
        <f t="shared" si="233"/>
        <v>0</v>
      </c>
      <c r="DG39" s="200">
        <f t="shared" si="234"/>
        <v>0</v>
      </c>
      <c r="DH39" s="200">
        <f t="shared" si="235"/>
        <v>0</v>
      </c>
      <c r="DI39" s="200">
        <f t="shared" si="236"/>
        <v>0</v>
      </c>
      <c r="DJ39" s="200">
        <f t="shared" si="237"/>
        <v>0</v>
      </c>
      <c r="DK39" s="200">
        <f t="shared" si="238"/>
        <v>0</v>
      </c>
      <c r="DL39" s="200">
        <f t="shared" si="239"/>
        <v>0</v>
      </c>
      <c r="DM39" s="200">
        <f t="shared" si="240"/>
        <v>0</v>
      </c>
      <c r="DN39" s="200">
        <f t="shared" si="241"/>
        <v>0</v>
      </c>
      <c r="DO39" s="200">
        <f t="shared" si="242"/>
        <v>0</v>
      </c>
      <c r="DP39" s="200">
        <f t="shared" si="243"/>
        <v>0</v>
      </c>
      <c r="DQ39" s="200">
        <f t="shared" si="244"/>
        <v>0</v>
      </c>
      <c r="DR39" s="190">
        <f t="shared" si="245"/>
        <v>0</v>
      </c>
      <c r="DS39" s="200">
        <f t="shared" si="246"/>
        <v>0</v>
      </c>
      <c r="DT39" s="200">
        <f t="shared" si="247"/>
        <v>0</v>
      </c>
      <c r="DU39" s="200">
        <f t="shared" si="248"/>
        <v>0</v>
      </c>
      <c r="DV39" s="200">
        <f t="shared" si="249"/>
        <v>0</v>
      </c>
      <c r="DW39" s="200">
        <f t="shared" si="250"/>
        <v>0</v>
      </c>
      <c r="DX39" s="200">
        <f t="shared" si="251"/>
        <v>0</v>
      </c>
      <c r="DY39" s="200">
        <f t="shared" si="252"/>
        <v>0</v>
      </c>
      <c r="DZ39" s="200">
        <f t="shared" si="253"/>
        <v>0</v>
      </c>
      <c r="EA39" s="200">
        <f t="shared" si="254"/>
        <v>0</v>
      </c>
      <c r="EB39" s="200">
        <f t="shared" si="255"/>
        <v>0</v>
      </c>
      <c r="EC39" s="200">
        <f t="shared" si="256"/>
        <v>0</v>
      </c>
      <c r="ED39" s="200">
        <f t="shared" si="257"/>
        <v>0</v>
      </c>
      <c r="EE39" s="190">
        <f t="shared" si="258"/>
        <v>0</v>
      </c>
      <c r="EF39" s="200">
        <f t="shared" si="259"/>
        <v>0</v>
      </c>
      <c r="EG39" s="200">
        <f t="shared" si="260"/>
        <v>0</v>
      </c>
      <c r="EH39" s="200">
        <f t="shared" si="261"/>
        <v>0</v>
      </c>
      <c r="EI39" s="200">
        <f t="shared" si="262"/>
        <v>0</v>
      </c>
      <c r="EJ39" s="200">
        <f t="shared" si="263"/>
        <v>0</v>
      </c>
      <c r="EK39" s="200">
        <f t="shared" si="264"/>
        <v>0</v>
      </c>
      <c r="EL39" s="200">
        <f t="shared" si="265"/>
        <v>0</v>
      </c>
      <c r="EM39" s="200">
        <f t="shared" si="266"/>
        <v>0</v>
      </c>
      <c r="EN39" s="200">
        <f t="shared" si="267"/>
        <v>0</v>
      </c>
      <c r="EO39" s="200">
        <f t="shared" si="268"/>
        <v>0</v>
      </c>
      <c r="EP39" s="200">
        <f t="shared" si="269"/>
        <v>0</v>
      </c>
      <c r="EQ39" s="200">
        <f t="shared" si="270"/>
        <v>0</v>
      </c>
      <c r="ER39" s="190">
        <f t="shared" si="271"/>
        <v>0</v>
      </c>
      <c r="ES39" s="200">
        <f t="shared" si="272"/>
        <v>0</v>
      </c>
      <c r="ET39" s="200">
        <f t="shared" si="273"/>
        <v>0</v>
      </c>
      <c r="EU39" s="200">
        <f t="shared" si="274"/>
        <v>0</v>
      </c>
      <c r="EV39" s="200">
        <f t="shared" si="275"/>
        <v>0</v>
      </c>
      <c r="EW39" s="200">
        <f t="shared" si="276"/>
        <v>0</v>
      </c>
      <c r="EX39" s="200">
        <f t="shared" si="277"/>
        <v>0</v>
      </c>
      <c r="EY39" s="200">
        <f t="shared" si="278"/>
        <v>0</v>
      </c>
      <c r="EZ39" s="200">
        <f t="shared" si="279"/>
        <v>0</v>
      </c>
      <c r="FA39" s="200">
        <f t="shared" si="280"/>
        <v>0</v>
      </c>
      <c r="FB39" s="200">
        <f t="shared" si="281"/>
        <v>0</v>
      </c>
      <c r="FC39" s="200">
        <f t="shared" si="282"/>
        <v>0</v>
      </c>
      <c r="FD39" s="200">
        <f t="shared" si="283"/>
        <v>0</v>
      </c>
      <c r="FE39" s="190">
        <f t="shared" si="284"/>
        <v>0</v>
      </c>
    </row>
    <row r="40" spans="3:161" s="119" customFormat="1" ht="15" customHeight="1" x14ac:dyDescent="0.2">
      <c r="C40" s="275" t="str">
        <f>'Données de base'!$A$34</f>
        <v>Redevance porte-à-porte (Indus.)</v>
      </c>
      <c r="D40" s="200">
        <f>'Données de base'!C60*'Données de base'!C92</f>
        <v>0</v>
      </c>
      <c r="E40" s="200">
        <f>'Données de base'!D60*'Données de base'!D92</f>
        <v>0</v>
      </c>
      <c r="F40" s="200">
        <f>'Données de base'!E60*'Données de base'!E92</f>
        <v>0</v>
      </c>
      <c r="G40" s="200">
        <f>'Données de base'!F60*'Données de base'!F92</f>
        <v>0</v>
      </c>
      <c r="H40" s="200">
        <f>'Données de base'!G60*'Données de base'!G92</f>
        <v>0</v>
      </c>
      <c r="I40" s="200">
        <f>'Données de base'!H60*'Données de base'!H92</f>
        <v>0</v>
      </c>
      <c r="J40" s="200">
        <f>'Données de base'!I60*'Données de base'!I92</f>
        <v>0</v>
      </c>
      <c r="K40" s="200">
        <f>'Données de base'!J60*'Données de base'!J92</f>
        <v>0</v>
      </c>
      <c r="L40" s="200">
        <f>'Données de base'!K60*'Données de base'!K92</f>
        <v>0</v>
      </c>
      <c r="M40" s="200">
        <f>'Données de base'!L60*'Données de base'!L92</f>
        <v>0</v>
      </c>
      <c r="N40" s="200">
        <f>'Données de base'!M60*'Données de base'!M92</f>
        <v>0</v>
      </c>
      <c r="O40" s="200">
        <f>'Données de base'!N60*'Données de base'!N92</f>
        <v>0</v>
      </c>
      <c r="P40" s="190">
        <f t="shared" si="94"/>
        <v>0</v>
      </c>
      <c r="Q40" s="200">
        <f>'Données de base'!P60*'Données de base'!P92</f>
        <v>0</v>
      </c>
      <c r="R40" s="200">
        <f>'Données de base'!Q60*'Données de base'!Q92</f>
        <v>0</v>
      </c>
      <c r="S40" s="200">
        <f>'Données de base'!R60*'Données de base'!R92</f>
        <v>0</v>
      </c>
      <c r="T40" s="200">
        <f>'Données de base'!S60*'Données de base'!S92</f>
        <v>0</v>
      </c>
      <c r="U40" s="200">
        <f>'Données de base'!T60*'Données de base'!T92</f>
        <v>0</v>
      </c>
      <c r="V40" s="200">
        <f>'Données de base'!U60*'Données de base'!U92</f>
        <v>0</v>
      </c>
      <c r="W40" s="200">
        <f>'Données de base'!V60*'Données de base'!V92</f>
        <v>0</v>
      </c>
      <c r="X40" s="200">
        <f>'Données de base'!W60*'Données de base'!W92</f>
        <v>0</v>
      </c>
      <c r="Y40" s="200">
        <f>'Données de base'!X60*'Données de base'!X92</f>
        <v>0</v>
      </c>
      <c r="Z40" s="200">
        <f>'Données de base'!Y60*'Données de base'!Y92</f>
        <v>0</v>
      </c>
      <c r="AA40" s="200">
        <f>'Données de base'!Z60*'Données de base'!Z92</f>
        <v>0</v>
      </c>
      <c r="AB40" s="200">
        <f>'Données de base'!AA60*'Données de base'!AA92</f>
        <v>0</v>
      </c>
      <c r="AC40" s="190">
        <f t="shared" si="95"/>
        <v>0</v>
      </c>
      <c r="AD40" s="200">
        <f>'Données de base'!AC60*'Données de base'!AC92</f>
        <v>0</v>
      </c>
      <c r="AE40" s="200">
        <f>'Données de base'!AD60*'Données de base'!AD92</f>
        <v>0</v>
      </c>
      <c r="AF40" s="200">
        <f>'Données de base'!AE60*'Données de base'!AE92</f>
        <v>0</v>
      </c>
      <c r="AG40" s="200">
        <f>'Données de base'!AF60*'Données de base'!AF92</f>
        <v>0</v>
      </c>
      <c r="AH40" s="200">
        <f>'Données de base'!AG60*'Données de base'!AG92</f>
        <v>0</v>
      </c>
      <c r="AI40" s="200">
        <f>'Données de base'!AH60*'Données de base'!AH92</f>
        <v>0</v>
      </c>
      <c r="AJ40" s="200">
        <f>'Données de base'!AI60*'Données de base'!AI92</f>
        <v>0</v>
      </c>
      <c r="AK40" s="200">
        <f>'Données de base'!AJ60*'Données de base'!AJ92</f>
        <v>0</v>
      </c>
      <c r="AL40" s="200">
        <f>'Données de base'!AK60*'Données de base'!AK92</f>
        <v>0</v>
      </c>
      <c r="AM40" s="200">
        <f>'Données de base'!AL60*'Données de base'!AL92</f>
        <v>0</v>
      </c>
      <c r="AN40" s="200">
        <f>'Données de base'!AM60*'Données de base'!AM92</f>
        <v>0</v>
      </c>
      <c r="AO40" s="200">
        <f>'Données de base'!AN60*'Données de base'!AN92</f>
        <v>0</v>
      </c>
      <c r="AP40" s="190">
        <f t="shared" si="199"/>
        <v>0</v>
      </c>
      <c r="AQ40" s="200">
        <f>'Données de base'!AP60*'Données de base'!AP92</f>
        <v>0</v>
      </c>
      <c r="AR40" s="200">
        <f>'Données de base'!AQ60*'Données de base'!AQ92</f>
        <v>0</v>
      </c>
      <c r="AS40" s="200">
        <f>'Données de base'!AR60*'Données de base'!AR92</f>
        <v>0</v>
      </c>
      <c r="AT40" s="200">
        <f>'Données de base'!AS60*'Données de base'!AS92</f>
        <v>0</v>
      </c>
      <c r="AU40" s="200">
        <f>'Données de base'!AT60*'Données de base'!AT92</f>
        <v>0</v>
      </c>
      <c r="AV40" s="200">
        <f>'Données de base'!AU60*'Données de base'!AU92</f>
        <v>0</v>
      </c>
      <c r="AW40" s="200">
        <f>'Données de base'!AV60*'Données de base'!AV92</f>
        <v>0</v>
      </c>
      <c r="AX40" s="200">
        <f>'Données de base'!AW60*'Données de base'!AW92</f>
        <v>0</v>
      </c>
      <c r="AY40" s="200">
        <f>'Données de base'!AX60*'Données de base'!AX92</f>
        <v>0</v>
      </c>
      <c r="AZ40" s="200">
        <f>'Données de base'!AY60*'Données de base'!AY92</f>
        <v>0</v>
      </c>
      <c r="BA40" s="200">
        <f>'Données de base'!AZ60*'Données de base'!AZ92</f>
        <v>0</v>
      </c>
      <c r="BB40" s="200">
        <f>'Données de base'!BA60*'Données de base'!BA92</f>
        <v>0</v>
      </c>
      <c r="BC40" s="190">
        <f t="shared" si="201"/>
        <v>0</v>
      </c>
      <c r="BD40" s="200">
        <f>'Données de base'!BC60*'Données de base'!BC92</f>
        <v>0</v>
      </c>
      <c r="BE40" s="200">
        <f>'Données de base'!BD60*'Données de base'!BD92</f>
        <v>0</v>
      </c>
      <c r="BF40" s="200">
        <f>'Données de base'!BE60*'Données de base'!BE92</f>
        <v>0</v>
      </c>
      <c r="BG40" s="200">
        <f>'Données de base'!BF60*'Données de base'!BF92</f>
        <v>0</v>
      </c>
      <c r="BH40" s="200">
        <f>'Données de base'!BG60*'Données de base'!BG92</f>
        <v>0</v>
      </c>
      <c r="BI40" s="200">
        <f>'Données de base'!BH60*'Données de base'!BH92</f>
        <v>0</v>
      </c>
      <c r="BJ40" s="200">
        <f>'Données de base'!BI60*'Données de base'!BI92</f>
        <v>0</v>
      </c>
      <c r="BK40" s="200">
        <f>'Données de base'!BJ60*'Données de base'!BJ92</f>
        <v>0</v>
      </c>
      <c r="BL40" s="200">
        <f>'Données de base'!BK60*'Données de base'!BK92</f>
        <v>0</v>
      </c>
      <c r="BM40" s="200">
        <f>'Données de base'!BL60*'Données de base'!BL92</f>
        <v>0</v>
      </c>
      <c r="BN40" s="200">
        <f>'Données de base'!BM60*'Données de base'!BM92</f>
        <v>0</v>
      </c>
      <c r="BO40" s="200">
        <f>'Données de base'!BN60*'Données de base'!BN92</f>
        <v>0</v>
      </c>
      <c r="BP40" s="190">
        <f t="shared" si="203"/>
        <v>0</v>
      </c>
      <c r="BQ40" s="200">
        <f>'Données de base'!BP60*'Données de base'!BP92</f>
        <v>0</v>
      </c>
      <c r="BR40" s="200">
        <f>'Données de base'!BQ60*'Données de base'!BQ92</f>
        <v>0</v>
      </c>
      <c r="BS40" s="200">
        <f>'Données de base'!BR60*'Données de base'!BR92</f>
        <v>0</v>
      </c>
      <c r="BT40" s="200">
        <f>'Données de base'!BS60*'Données de base'!BS92</f>
        <v>0</v>
      </c>
      <c r="BU40" s="200">
        <f>'Données de base'!BT60*'Données de base'!BT92</f>
        <v>0</v>
      </c>
      <c r="BV40" s="200">
        <f>'Données de base'!BU60*'Données de base'!BU92</f>
        <v>0</v>
      </c>
      <c r="BW40" s="200">
        <f>'Données de base'!BV60*'Données de base'!BV92</f>
        <v>0</v>
      </c>
      <c r="BX40" s="200">
        <f>'Données de base'!BW60*'Données de base'!BW92</f>
        <v>0</v>
      </c>
      <c r="BY40" s="200">
        <f>'Données de base'!BX60*'Données de base'!BX92</f>
        <v>0</v>
      </c>
      <c r="BZ40" s="200">
        <f>'Données de base'!BY60*'Données de base'!BY92</f>
        <v>0</v>
      </c>
      <c r="CA40" s="200">
        <f>'Données de base'!BZ60*'Données de base'!BZ92</f>
        <v>0</v>
      </c>
      <c r="CB40" s="200">
        <f>'Données de base'!CA60*'Données de base'!CA92</f>
        <v>0</v>
      </c>
      <c r="CC40" s="190">
        <f t="shared" si="205"/>
        <v>0</v>
      </c>
      <c r="CE40" s="200" t="str">
        <f t="shared" si="206"/>
        <v/>
      </c>
      <c r="CF40" s="200" t="str">
        <f t="shared" si="207"/>
        <v/>
      </c>
      <c r="CG40" s="200" t="str">
        <f t="shared" si="208"/>
        <v/>
      </c>
      <c r="CH40" s="200" t="str">
        <f t="shared" si="209"/>
        <v/>
      </c>
      <c r="CI40" s="200" t="str">
        <f t="shared" si="210"/>
        <v/>
      </c>
      <c r="CJ40" s="200" t="str">
        <f t="shared" si="211"/>
        <v/>
      </c>
      <c r="CK40" s="200" t="str">
        <f t="shared" si="212"/>
        <v/>
      </c>
      <c r="CL40" s="200" t="str">
        <f t="shared" si="213"/>
        <v/>
      </c>
      <c r="CM40" s="200" t="str">
        <f t="shared" si="214"/>
        <v/>
      </c>
      <c r="CN40" s="200" t="str">
        <f t="shared" si="215"/>
        <v/>
      </c>
      <c r="CO40" s="200" t="str">
        <f t="shared" si="216"/>
        <v/>
      </c>
      <c r="CP40" s="200" t="str">
        <f t="shared" si="217"/>
        <v/>
      </c>
      <c r="CQ40" s="200">
        <f t="shared" si="218"/>
        <v>0</v>
      </c>
      <c r="CR40" s="200">
        <f t="shared" si="219"/>
        <v>0</v>
      </c>
      <c r="CS40" s="200">
        <f t="shared" si="220"/>
        <v>0</v>
      </c>
      <c r="CT40" s="200">
        <f t="shared" si="221"/>
        <v>0</v>
      </c>
      <c r="CU40" s="200">
        <f t="shared" si="222"/>
        <v>0</v>
      </c>
      <c r="CV40" s="200">
        <f t="shared" si="223"/>
        <v>0</v>
      </c>
      <c r="CW40" s="200">
        <f t="shared" si="224"/>
        <v>0</v>
      </c>
      <c r="CX40" s="200">
        <f t="shared" si="225"/>
        <v>0</v>
      </c>
      <c r="CY40" s="200">
        <f t="shared" si="226"/>
        <v>0</v>
      </c>
      <c r="CZ40" s="200">
        <f t="shared" si="227"/>
        <v>0</v>
      </c>
      <c r="DA40" s="200">
        <f t="shared" si="228"/>
        <v>0</v>
      </c>
      <c r="DB40" s="200">
        <f t="shared" si="229"/>
        <v>0</v>
      </c>
      <c r="DC40" s="190">
        <f t="shared" si="230"/>
        <v>0</v>
      </c>
      <c r="DD40" s="190">
        <f t="shared" si="231"/>
        <v>0</v>
      </c>
      <c r="DE40" s="190">
        <f t="shared" si="232"/>
        <v>0</v>
      </c>
      <c r="DF40" s="200">
        <f t="shared" si="233"/>
        <v>0</v>
      </c>
      <c r="DG40" s="200">
        <f t="shared" si="234"/>
        <v>0</v>
      </c>
      <c r="DH40" s="200">
        <f t="shared" si="235"/>
        <v>0</v>
      </c>
      <c r="DI40" s="200">
        <f t="shared" si="236"/>
        <v>0</v>
      </c>
      <c r="DJ40" s="200">
        <f t="shared" si="237"/>
        <v>0</v>
      </c>
      <c r="DK40" s="200">
        <f t="shared" si="238"/>
        <v>0</v>
      </c>
      <c r="DL40" s="200">
        <f t="shared" si="239"/>
        <v>0</v>
      </c>
      <c r="DM40" s="200">
        <f t="shared" si="240"/>
        <v>0</v>
      </c>
      <c r="DN40" s="200">
        <f t="shared" si="241"/>
        <v>0</v>
      </c>
      <c r="DO40" s="200">
        <f t="shared" si="242"/>
        <v>0</v>
      </c>
      <c r="DP40" s="200">
        <f t="shared" si="243"/>
        <v>0</v>
      </c>
      <c r="DQ40" s="200">
        <f t="shared" si="244"/>
        <v>0</v>
      </c>
      <c r="DR40" s="190">
        <f t="shared" si="245"/>
        <v>0</v>
      </c>
      <c r="DS40" s="200">
        <f t="shared" si="246"/>
        <v>0</v>
      </c>
      <c r="DT40" s="200">
        <f t="shared" si="247"/>
        <v>0</v>
      </c>
      <c r="DU40" s="200">
        <f t="shared" si="248"/>
        <v>0</v>
      </c>
      <c r="DV40" s="200">
        <f t="shared" si="249"/>
        <v>0</v>
      </c>
      <c r="DW40" s="200">
        <f t="shared" si="250"/>
        <v>0</v>
      </c>
      <c r="DX40" s="200">
        <f t="shared" si="251"/>
        <v>0</v>
      </c>
      <c r="DY40" s="200">
        <f t="shared" si="252"/>
        <v>0</v>
      </c>
      <c r="DZ40" s="200">
        <f t="shared" si="253"/>
        <v>0</v>
      </c>
      <c r="EA40" s="200">
        <f t="shared" si="254"/>
        <v>0</v>
      </c>
      <c r="EB40" s="200">
        <f t="shared" si="255"/>
        <v>0</v>
      </c>
      <c r="EC40" s="200">
        <f t="shared" si="256"/>
        <v>0</v>
      </c>
      <c r="ED40" s="200">
        <f t="shared" si="257"/>
        <v>0</v>
      </c>
      <c r="EE40" s="190">
        <f t="shared" si="258"/>
        <v>0</v>
      </c>
      <c r="EF40" s="200">
        <f t="shared" si="259"/>
        <v>0</v>
      </c>
      <c r="EG40" s="200">
        <f t="shared" si="260"/>
        <v>0</v>
      </c>
      <c r="EH40" s="200">
        <f t="shared" si="261"/>
        <v>0</v>
      </c>
      <c r="EI40" s="200">
        <f t="shared" si="262"/>
        <v>0</v>
      </c>
      <c r="EJ40" s="200">
        <f t="shared" si="263"/>
        <v>0</v>
      </c>
      <c r="EK40" s="200">
        <f t="shared" si="264"/>
        <v>0</v>
      </c>
      <c r="EL40" s="200">
        <f t="shared" si="265"/>
        <v>0</v>
      </c>
      <c r="EM40" s="200">
        <f t="shared" si="266"/>
        <v>0</v>
      </c>
      <c r="EN40" s="200">
        <f t="shared" si="267"/>
        <v>0</v>
      </c>
      <c r="EO40" s="200">
        <f t="shared" si="268"/>
        <v>0</v>
      </c>
      <c r="EP40" s="200">
        <f t="shared" si="269"/>
        <v>0</v>
      </c>
      <c r="EQ40" s="200">
        <f t="shared" si="270"/>
        <v>0</v>
      </c>
      <c r="ER40" s="190">
        <f t="shared" si="271"/>
        <v>0</v>
      </c>
      <c r="ES40" s="200">
        <f t="shared" si="272"/>
        <v>0</v>
      </c>
      <c r="ET40" s="200">
        <f t="shared" si="273"/>
        <v>0</v>
      </c>
      <c r="EU40" s="200">
        <f t="shared" si="274"/>
        <v>0</v>
      </c>
      <c r="EV40" s="200">
        <f t="shared" si="275"/>
        <v>0</v>
      </c>
      <c r="EW40" s="200">
        <f t="shared" si="276"/>
        <v>0</v>
      </c>
      <c r="EX40" s="200">
        <f t="shared" si="277"/>
        <v>0</v>
      </c>
      <c r="EY40" s="200">
        <f t="shared" si="278"/>
        <v>0</v>
      </c>
      <c r="EZ40" s="200">
        <f t="shared" si="279"/>
        <v>0</v>
      </c>
      <c r="FA40" s="200">
        <f t="shared" si="280"/>
        <v>0</v>
      </c>
      <c r="FB40" s="200">
        <f t="shared" si="281"/>
        <v>0</v>
      </c>
      <c r="FC40" s="200">
        <f t="shared" si="282"/>
        <v>0</v>
      </c>
      <c r="FD40" s="200">
        <f t="shared" si="283"/>
        <v>0</v>
      </c>
      <c r="FE40" s="190">
        <f t="shared" si="284"/>
        <v>0</v>
      </c>
    </row>
    <row r="41" spans="3:161" s="119" customFormat="1" ht="15" customHeight="1" x14ac:dyDescent="0.2">
      <c r="C41" s="275" t="str">
        <f>'Données de base'!$A$35</f>
        <v>Redevance virale</v>
      </c>
      <c r="D41" s="200">
        <f>'Données de base'!C61*'Données de base'!C93</f>
        <v>0</v>
      </c>
      <c r="E41" s="200">
        <f>'Données de base'!D61*'Données de base'!D93</f>
        <v>0</v>
      </c>
      <c r="F41" s="200">
        <f>'Données de base'!E61*'Données de base'!E93</f>
        <v>0</v>
      </c>
      <c r="G41" s="200">
        <f>'Données de base'!F61*'Données de base'!F93</f>
        <v>0</v>
      </c>
      <c r="H41" s="200">
        <f>'Données de base'!G61*'Données de base'!G93</f>
        <v>0</v>
      </c>
      <c r="I41" s="200">
        <f>'Données de base'!H61*'Données de base'!H93</f>
        <v>0</v>
      </c>
      <c r="J41" s="200">
        <f>'Données de base'!I61*'Données de base'!I93</f>
        <v>0</v>
      </c>
      <c r="K41" s="200">
        <f>'Données de base'!J61*'Données de base'!J93</f>
        <v>0</v>
      </c>
      <c r="L41" s="200">
        <f>'Données de base'!K61*'Données de base'!K93</f>
        <v>0</v>
      </c>
      <c r="M41" s="200">
        <f>'Données de base'!L61*'Données de base'!L93</f>
        <v>0</v>
      </c>
      <c r="N41" s="200">
        <f>'Données de base'!M61*'Données de base'!M93</f>
        <v>0</v>
      </c>
      <c r="O41" s="200">
        <f>'Données de base'!N61*'Données de base'!N93</f>
        <v>0</v>
      </c>
      <c r="P41" s="190">
        <f t="shared" si="94"/>
        <v>0</v>
      </c>
      <c r="Q41" s="200">
        <f>'Données de base'!P61*'Données de base'!P93</f>
        <v>0</v>
      </c>
      <c r="R41" s="200">
        <f>'Données de base'!Q61*'Données de base'!Q93</f>
        <v>0</v>
      </c>
      <c r="S41" s="200">
        <f>'Données de base'!R61*'Données de base'!R93</f>
        <v>0</v>
      </c>
      <c r="T41" s="200">
        <f>'Données de base'!S61*'Données de base'!S93</f>
        <v>0</v>
      </c>
      <c r="U41" s="200">
        <f>'Données de base'!T61*'Données de base'!T93</f>
        <v>0</v>
      </c>
      <c r="V41" s="200">
        <f>'Données de base'!U61*'Données de base'!U93</f>
        <v>0</v>
      </c>
      <c r="W41" s="200">
        <f>'Données de base'!V61*'Données de base'!V93</f>
        <v>0</v>
      </c>
      <c r="X41" s="200">
        <f>'Données de base'!W61*'Données de base'!W93</f>
        <v>0</v>
      </c>
      <c r="Y41" s="200">
        <f>'Données de base'!X61*'Données de base'!X93</f>
        <v>0</v>
      </c>
      <c r="Z41" s="200">
        <f>'Données de base'!Y61*'Données de base'!Y93</f>
        <v>0</v>
      </c>
      <c r="AA41" s="200">
        <f>'Données de base'!Z61*'Données de base'!Z93</f>
        <v>0</v>
      </c>
      <c r="AB41" s="200">
        <f>'Données de base'!AA61*'Données de base'!AA93</f>
        <v>0</v>
      </c>
      <c r="AC41" s="190">
        <f t="shared" si="95"/>
        <v>0</v>
      </c>
      <c r="AD41" s="200">
        <f>'Données de base'!AC61*'Données de base'!AC93</f>
        <v>0</v>
      </c>
      <c r="AE41" s="200">
        <f>'Données de base'!AD61*'Données de base'!AD93</f>
        <v>0</v>
      </c>
      <c r="AF41" s="200">
        <f>'Données de base'!AE61*'Données de base'!AE93</f>
        <v>0</v>
      </c>
      <c r="AG41" s="200">
        <f>'Données de base'!AF61*'Données de base'!AF93</f>
        <v>0</v>
      </c>
      <c r="AH41" s="200">
        <f>'Données de base'!AG61*'Données de base'!AG93</f>
        <v>0</v>
      </c>
      <c r="AI41" s="200">
        <f>'Données de base'!AH61*'Données de base'!AH93</f>
        <v>0</v>
      </c>
      <c r="AJ41" s="200">
        <f>'Données de base'!AI61*'Données de base'!AI93</f>
        <v>0</v>
      </c>
      <c r="AK41" s="200">
        <f>'Données de base'!AJ61*'Données de base'!AJ93</f>
        <v>0</v>
      </c>
      <c r="AL41" s="200">
        <f>'Données de base'!AK61*'Données de base'!AK93</f>
        <v>0</v>
      </c>
      <c r="AM41" s="200">
        <f>'Données de base'!AL61*'Données de base'!AL93</f>
        <v>0</v>
      </c>
      <c r="AN41" s="200">
        <f>'Données de base'!AM61*'Données de base'!AM93</f>
        <v>0</v>
      </c>
      <c r="AO41" s="200">
        <f>'Données de base'!AN61*'Données de base'!AN93</f>
        <v>0</v>
      </c>
      <c r="AP41" s="190">
        <f t="shared" si="199"/>
        <v>0</v>
      </c>
      <c r="AQ41" s="200">
        <f>'Données de base'!AP61*'Données de base'!AP93</f>
        <v>0</v>
      </c>
      <c r="AR41" s="200">
        <f>'Données de base'!AQ61*'Données de base'!AQ93</f>
        <v>0</v>
      </c>
      <c r="AS41" s="200">
        <f>'Données de base'!AR61*'Données de base'!AR93</f>
        <v>0</v>
      </c>
      <c r="AT41" s="200">
        <f>'Données de base'!AS61*'Données de base'!AS93</f>
        <v>0</v>
      </c>
      <c r="AU41" s="200">
        <f>'Données de base'!AT61*'Données de base'!AT93</f>
        <v>0</v>
      </c>
      <c r="AV41" s="200">
        <f>'Données de base'!AU61*'Données de base'!AU93</f>
        <v>0</v>
      </c>
      <c r="AW41" s="200">
        <f>'Données de base'!AV61*'Données de base'!AV93</f>
        <v>0</v>
      </c>
      <c r="AX41" s="200">
        <f>'Données de base'!AW61*'Données de base'!AW93</f>
        <v>0</v>
      </c>
      <c r="AY41" s="200">
        <f>'Données de base'!AX61*'Données de base'!AX93</f>
        <v>0</v>
      </c>
      <c r="AZ41" s="200">
        <f>'Données de base'!AY61*'Données de base'!AY93</f>
        <v>0</v>
      </c>
      <c r="BA41" s="200">
        <f>'Données de base'!AZ61*'Données de base'!AZ93</f>
        <v>0</v>
      </c>
      <c r="BB41" s="200">
        <f>'Données de base'!BA61*'Données de base'!BA93</f>
        <v>0</v>
      </c>
      <c r="BC41" s="190">
        <f t="shared" si="201"/>
        <v>0</v>
      </c>
      <c r="BD41" s="200">
        <f>'Données de base'!BC61*'Données de base'!BC93</f>
        <v>0</v>
      </c>
      <c r="BE41" s="200">
        <f>'Données de base'!BD61*'Données de base'!BD93</f>
        <v>0</v>
      </c>
      <c r="BF41" s="200">
        <f>'Données de base'!BE61*'Données de base'!BE93</f>
        <v>0</v>
      </c>
      <c r="BG41" s="200">
        <f>'Données de base'!BF61*'Données de base'!BF93</f>
        <v>0</v>
      </c>
      <c r="BH41" s="200">
        <f>'Données de base'!BG61*'Données de base'!BG93</f>
        <v>0</v>
      </c>
      <c r="BI41" s="200">
        <f>'Données de base'!BH61*'Données de base'!BH93</f>
        <v>0</v>
      </c>
      <c r="BJ41" s="200">
        <f>'Données de base'!BI61*'Données de base'!BI93</f>
        <v>0</v>
      </c>
      <c r="BK41" s="200">
        <f>'Données de base'!BJ61*'Données de base'!BJ93</f>
        <v>0</v>
      </c>
      <c r="BL41" s="200">
        <f>'Données de base'!BK61*'Données de base'!BK93</f>
        <v>0</v>
      </c>
      <c r="BM41" s="200">
        <f>'Données de base'!BL61*'Données de base'!BL93</f>
        <v>0</v>
      </c>
      <c r="BN41" s="200">
        <f>'Données de base'!BM61*'Données de base'!BM93</f>
        <v>0</v>
      </c>
      <c r="BO41" s="200">
        <f>'Données de base'!BN61*'Données de base'!BN93</f>
        <v>0</v>
      </c>
      <c r="BP41" s="190">
        <f t="shared" si="203"/>
        <v>0</v>
      </c>
      <c r="BQ41" s="200">
        <f>'Données de base'!BP61*'Données de base'!BP93</f>
        <v>0</v>
      </c>
      <c r="BR41" s="200">
        <f>'Données de base'!BQ61*'Données de base'!BQ93</f>
        <v>0</v>
      </c>
      <c r="BS41" s="200">
        <f>'Données de base'!BR61*'Données de base'!BR93</f>
        <v>0</v>
      </c>
      <c r="BT41" s="200">
        <f>'Données de base'!BS61*'Données de base'!BS93</f>
        <v>0</v>
      </c>
      <c r="BU41" s="200">
        <f>'Données de base'!BT61*'Données de base'!BT93</f>
        <v>0</v>
      </c>
      <c r="BV41" s="200">
        <f>'Données de base'!BU61*'Données de base'!BU93</f>
        <v>0</v>
      </c>
      <c r="BW41" s="200">
        <f>'Données de base'!BV61*'Données de base'!BV93</f>
        <v>0</v>
      </c>
      <c r="BX41" s="200">
        <f>'Données de base'!BW61*'Données de base'!BW93</f>
        <v>0</v>
      </c>
      <c r="BY41" s="200">
        <f>'Données de base'!BX61*'Données de base'!BX93</f>
        <v>0</v>
      </c>
      <c r="BZ41" s="200">
        <f>'Données de base'!BY61*'Données de base'!BY93</f>
        <v>0</v>
      </c>
      <c r="CA41" s="200">
        <f>'Données de base'!BZ61*'Données de base'!BZ93</f>
        <v>0</v>
      </c>
      <c r="CB41" s="200">
        <f>'Données de base'!CA61*'Données de base'!CA93</f>
        <v>0</v>
      </c>
      <c r="CC41" s="190">
        <f t="shared" si="205"/>
        <v>0</v>
      </c>
      <c r="CE41" s="200" t="str">
        <f t="shared" si="206"/>
        <v/>
      </c>
      <c r="CF41" s="200" t="str">
        <f t="shared" si="207"/>
        <v/>
      </c>
      <c r="CG41" s="200" t="str">
        <f t="shared" si="208"/>
        <v/>
      </c>
      <c r="CH41" s="200" t="str">
        <f t="shared" si="209"/>
        <v/>
      </c>
      <c r="CI41" s="200" t="str">
        <f t="shared" si="210"/>
        <v/>
      </c>
      <c r="CJ41" s="200" t="str">
        <f t="shared" si="211"/>
        <v/>
      </c>
      <c r="CK41" s="200" t="str">
        <f t="shared" si="212"/>
        <v/>
      </c>
      <c r="CL41" s="200" t="str">
        <f t="shared" si="213"/>
        <v/>
      </c>
      <c r="CM41" s="200" t="str">
        <f t="shared" si="214"/>
        <v/>
      </c>
      <c r="CN41" s="200" t="str">
        <f t="shared" si="215"/>
        <v/>
      </c>
      <c r="CO41" s="200" t="str">
        <f t="shared" si="216"/>
        <v/>
      </c>
      <c r="CP41" s="200" t="str">
        <f t="shared" si="217"/>
        <v/>
      </c>
      <c r="CQ41" s="200">
        <f t="shared" si="218"/>
        <v>0</v>
      </c>
      <c r="CR41" s="200">
        <f t="shared" si="219"/>
        <v>0</v>
      </c>
      <c r="CS41" s="200">
        <f t="shared" si="220"/>
        <v>0</v>
      </c>
      <c r="CT41" s="200">
        <f t="shared" si="221"/>
        <v>0</v>
      </c>
      <c r="CU41" s="200">
        <f t="shared" si="222"/>
        <v>0</v>
      </c>
      <c r="CV41" s="200">
        <f t="shared" si="223"/>
        <v>0</v>
      </c>
      <c r="CW41" s="200">
        <f t="shared" si="224"/>
        <v>0</v>
      </c>
      <c r="CX41" s="200">
        <f t="shared" si="225"/>
        <v>0</v>
      </c>
      <c r="CY41" s="200">
        <f t="shared" si="226"/>
        <v>0</v>
      </c>
      <c r="CZ41" s="200">
        <f t="shared" si="227"/>
        <v>0</v>
      </c>
      <c r="DA41" s="200">
        <f t="shared" si="228"/>
        <v>0</v>
      </c>
      <c r="DB41" s="200">
        <f t="shared" si="229"/>
        <v>0</v>
      </c>
      <c r="DC41" s="190">
        <f t="shared" si="230"/>
        <v>0</v>
      </c>
      <c r="DD41" s="190">
        <f t="shared" si="231"/>
        <v>0</v>
      </c>
      <c r="DE41" s="190">
        <f t="shared" si="232"/>
        <v>0</v>
      </c>
      <c r="DF41" s="200">
        <f t="shared" si="233"/>
        <v>0</v>
      </c>
      <c r="DG41" s="200">
        <f t="shared" si="234"/>
        <v>0</v>
      </c>
      <c r="DH41" s="200">
        <f t="shared" si="235"/>
        <v>0</v>
      </c>
      <c r="DI41" s="200">
        <f t="shared" si="236"/>
        <v>0</v>
      </c>
      <c r="DJ41" s="200">
        <f t="shared" si="237"/>
        <v>0</v>
      </c>
      <c r="DK41" s="200">
        <f t="shared" si="238"/>
        <v>0</v>
      </c>
      <c r="DL41" s="200">
        <f t="shared" si="239"/>
        <v>0</v>
      </c>
      <c r="DM41" s="200">
        <f t="shared" si="240"/>
        <v>0</v>
      </c>
      <c r="DN41" s="200">
        <f t="shared" si="241"/>
        <v>0</v>
      </c>
      <c r="DO41" s="200">
        <f t="shared" si="242"/>
        <v>0</v>
      </c>
      <c r="DP41" s="200">
        <f t="shared" si="243"/>
        <v>0</v>
      </c>
      <c r="DQ41" s="200">
        <f t="shared" si="244"/>
        <v>0</v>
      </c>
      <c r="DR41" s="190">
        <f t="shared" si="245"/>
        <v>0</v>
      </c>
      <c r="DS41" s="200">
        <f t="shared" si="246"/>
        <v>0</v>
      </c>
      <c r="DT41" s="200">
        <f t="shared" si="247"/>
        <v>0</v>
      </c>
      <c r="DU41" s="200">
        <f t="shared" si="248"/>
        <v>0</v>
      </c>
      <c r="DV41" s="200">
        <f t="shared" si="249"/>
        <v>0</v>
      </c>
      <c r="DW41" s="200">
        <f t="shared" si="250"/>
        <v>0</v>
      </c>
      <c r="DX41" s="200">
        <f t="shared" si="251"/>
        <v>0</v>
      </c>
      <c r="DY41" s="200">
        <f t="shared" si="252"/>
        <v>0</v>
      </c>
      <c r="DZ41" s="200">
        <f t="shared" si="253"/>
        <v>0</v>
      </c>
      <c r="EA41" s="200">
        <f t="shared" si="254"/>
        <v>0</v>
      </c>
      <c r="EB41" s="200">
        <f t="shared" si="255"/>
        <v>0</v>
      </c>
      <c r="EC41" s="200">
        <f t="shared" si="256"/>
        <v>0</v>
      </c>
      <c r="ED41" s="200">
        <f t="shared" si="257"/>
        <v>0</v>
      </c>
      <c r="EE41" s="190">
        <f t="shared" si="258"/>
        <v>0</v>
      </c>
      <c r="EF41" s="200">
        <f t="shared" si="259"/>
        <v>0</v>
      </c>
      <c r="EG41" s="200">
        <f t="shared" si="260"/>
        <v>0</v>
      </c>
      <c r="EH41" s="200">
        <f t="shared" si="261"/>
        <v>0</v>
      </c>
      <c r="EI41" s="200">
        <f t="shared" si="262"/>
        <v>0</v>
      </c>
      <c r="EJ41" s="200">
        <f t="shared" si="263"/>
        <v>0</v>
      </c>
      <c r="EK41" s="200">
        <f t="shared" si="264"/>
        <v>0</v>
      </c>
      <c r="EL41" s="200">
        <f t="shared" si="265"/>
        <v>0</v>
      </c>
      <c r="EM41" s="200">
        <f t="shared" si="266"/>
        <v>0</v>
      </c>
      <c r="EN41" s="200">
        <f t="shared" si="267"/>
        <v>0</v>
      </c>
      <c r="EO41" s="200">
        <f t="shared" si="268"/>
        <v>0</v>
      </c>
      <c r="EP41" s="200">
        <f t="shared" si="269"/>
        <v>0</v>
      </c>
      <c r="EQ41" s="200">
        <f t="shared" si="270"/>
        <v>0</v>
      </c>
      <c r="ER41" s="190">
        <f t="shared" si="271"/>
        <v>0</v>
      </c>
      <c r="ES41" s="200">
        <f t="shared" si="272"/>
        <v>0</v>
      </c>
      <c r="ET41" s="200">
        <f t="shared" si="273"/>
        <v>0</v>
      </c>
      <c r="EU41" s="200">
        <f t="shared" si="274"/>
        <v>0</v>
      </c>
      <c r="EV41" s="200">
        <f t="shared" si="275"/>
        <v>0</v>
      </c>
      <c r="EW41" s="200">
        <f t="shared" si="276"/>
        <v>0</v>
      </c>
      <c r="EX41" s="200">
        <f t="shared" si="277"/>
        <v>0</v>
      </c>
      <c r="EY41" s="200">
        <f t="shared" si="278"/>
        <v>0</v>
      </c>
      <c r="EZ41" s="200">
        <f t="shared" si="279"/>
        <v>0</v>
      </c>
      <c r="FA41" s="200">
        <f t="shared" si="280"/>
        <v>0</v>
      </c>
      <c r="FB41" s="200">
        <f t="shared" si="281"/>
        <v>0</v>
      </c>
      <c r="FC41" s="200">
        <f t="shared" si="282"/>
        <v>0</v>
      </c>
      <c r="FD41" s="200">
        <f t="shared" si="283"/>
        <v>0</v>
      </c>
      <c r="FE41" s="190">
        <f t="shared" si="284"/>
        <v>0</v>
      </c>
    </row>
    <row r="42" spans="3:161" s="119" customFormat="1" ht="15" customHeight="1" x14ac:dyDescent="0.2">
      <c r="C42" s="275" t="str">
        <f>'Données de base'!$A$36</f>
        <v>Reconduction redevance (Vir ou PaP)</v>
      </c>
      <c r="D42" s="200">
        <f>'Données de base'!C62*'Données de base'!C94</f>
        <v>0</v>
      </c>
      <c r="E42" s="200">
        <f>'Données de base'!D62*'Données de base'!D94</f>
        <v>0</v>
      </c>
      <c r="F42" s="200">
        <f>'Données de base'!E62*'Données de base'!E94</f>
        <v>0</v>
      </c>
      <c r="G42" s="200">
        <f>'Données de base'!F62*'Données de base'!F94</f>
        <v>0</v>
      </c>
      <c r="H42" s="200">
        <f>'Données de base'!G62*'Données de base'!G94</f>
        <v>0</v>
      </c>
      <c r="I42" s="200">
        <f>'Données de base'!H62*'Données de base'!H94</f>
        <v>0</v>
      </c>
      <c r="J42" s="200">
        <f>'Données de base'!I62*'Données de base'!I94</f>
        <v>0</v>
      </c>
      <c r="K42" s="200">
        <f>'Données de base'!J62*'Données de base'!J94</f>
        <v>0</v>
      </c>
      <c r="L42" s="200">
        <f>'Données de base'!K62*'Données de base'!K94</f>
        <v>0</v>
      </c>
      <c r="M42" s="200">
        <f>'Données de base'!L62*'Données de base'!L94</f>
        <v>0</v>
      </c>
      <c r="N42" s="200">
        <f>'Données de base'!M62*'Données de base'!M94</f>
        <v>0</v>
      </c>
      <c r="O42" s="200">
        <f>'Données de base'!N62*'Données de base'!N94</f>
        <v>0</v>
      </c>
      <c r="P42" s="190">
        <f>SUM(D42:O42)</f>
        <v>0</v>
      </c>
      <c r="Q42" s="200">
        <f>'Données de base'!P62*'Données de base'!P94</f>
        <v>0</v>
      </c>
      <c r="R42" s="200">
        <f>'Données de base'!Q62*'Données de base'!Q94</f>
        <v>0</v>
      </c>
      <c r="S42" s="200">
        <f>'Données de base'!R62*'Données de base'!R94</f>
        <v>0</v>
      </c>
      <c r="T42" s="200">
        <f>'Données de base'!S62*'Données de base'!S94</f>
        <v>0</v>
      </c>
      <c r="U42" s="200">
        <f>'Données de base'!T62*'Données de base'!T94</f>
        <v>0</v>
      </c>
      <c r="V42" s="200">
        <f>'Données de base'!U62*'Données de base'!U94</f>
        <v>0</v>
      </c>
      <c r="W42" s="200">
        <f>'Données de base'!V62*'Données de base'!V94</f>
        <v>0</v>
      </c>
      <c r="X42" s="200">
        <f>'Données de base'!W62*'Données de base'!W94</f>
        <v>0</v>
      </c>
      <c r="Y42" s="200">
        <f>'Données de base'!X62*'Données de base'!X94</f>
        <v>0</v>
      </c>
      <c r="Z42" s="200">
        <f>'Données de base'!Y62*'Données de base'!Y94</f>
        <v>0</v>
      </c>
      <c r="AA42" s="200">
        <f>'Données de base'!Z62*'Données de base'!Z94</f>
        <v>0</v>
      </c>
      <c r="AB42" s="200">
        <f>'Données de base'!AA62*'Données de base'!AA94</f>
        <v>0</v>
      </c>
      <c r="AC42" s="190">
        <f>SUM(Q42:AB42)</f>
        <v>0</v>
      </c>
      <c r="AD42" s="200">
        <f>'Données de base'!AC62*'Données de base'!AC94</f>
        <v>0</v>
      </c>
      <c r="AE42" s="200">
        <f>'Données de base'!AD62*'Données de base'!AD94</f>
        <v>0</v>
      </c>
      <c r="AF42" s="200">
        <f>'Données de base'!AE62*'Données de base'!AE94</f>
        <v>0</v>
      </c>
      <c r="AG42" s="200">
        <f>'Données de base'!AF62*'Données de base'!AF94</f>
        <v>0</v>
      </c>
      <c r="AH42" s="200">
        <f>'Données de base'!AG62*'Données de base'!AG94</f>
        <v>0</v>
      </c>
      <c r="AI42" s="200">
        <f>'Données de base'!AH62*'Données de base'!AH94</f>
        <v>0</v>
      </c>
      <c r="AJ42" s="200">
        <f>'Données de base'!AI62*'Données de base'!AI94</f>
        <v>0</v>
      </c>
      <c r="AK42" s="200">
        <f>'Données de base'!AJ62*'Données de base'!AJ94</f>
        <v>0</v>
      </c>
      <c r="AL42" s="200">
        <f>'Données de base'!AK62*'Données de base'!AK94</f>
        <v>0</v>
      </c>
      <c r="AM42" s="200">
        <f>'Données de base'!AL62*'Données de base'!AL94</f>
        <v>0</v>
      </c>
      <c r="AN42" s="200">
        <f>'Données de base'!AM62*'Données de base'!AM94</f>
        <v>0</v>
      </c>
      <c r="AO42" s="200">
        <f>'Données de base'!AN62*'Données de base'!AN94</f>
        <v>0</v>
      </c>
      <c r="AP42" s="190">
        <f>SUM(AD42:AO42)</f>
        <v>0</v>
      </c>
      <c r="AQ42" s="200">
        <f>'Données de base'!AP62*'Données de base'!AP94</f>
        <v>0</v>
      </c>
      <c r="AR42" s="200">
        <f>'Données de base'!AQ62*'Données de base'!AQ94</f>
        <v>0</v>
      </c>
      <c r="AS42" s="200">
        <f>'Données de base'!AR62*'Données de base'!AR94</f>
        <v>0</v>
      </c>
      <c r="AT42" s="200">
        <f>'Données de base'!AS62*'Données de base'!AS94</f>
        <v>0</v>
      </c>
      <c r="AU42" s="200">
        <f>'Données de base'!AT62*'Données de base'!AT94</f>
        <v>0</v>
      </c>
      <c r="AV42" s="200">
        <f>'Données de base'!AU62*'Données de base'!AU94</f>
        <v>0</v>
      </c>
      <c r="AW42" s="200">
        <f>'Données de base'!AV62*'Données de base'!AV94</f>
        <v>0</v>
      </c>
      <c r="AX42" s="200">
        <f>'Données de base'!AW62*'Données de base'!AW94</f>
        <v>0</v>
      </c>
      <c r="AY42" s="200">
        <f>'Données de base'!AX62*'Données de base'!AX94</f>
        <v>0</v>
      </c>
      <c r="AZ42" s="200">
        <f>'Données de base'!AY62*'Données de base'!AY94</f>
        <v>0</v>
      </c>
      <c r="BA42" s="200">
        <f>'Données de base'!AZ62*'Données de base'!AZ94</f>
        <v>0</v>
      </c>
      <c r="BB42" s="200">
        <f>'Données de base'!BA62*'Données de base'!BA94</f>
        <v>0</v>
      </c>
      <c r="BC42" s="190">
        <f>SUM(AQ42:BB42)</f>
        <v>0</v>
      </c>
      <c r="BD42" s="200">
        <f>'Données de base'!BC62*'Données de base'!BC94</f>
        <v>0</v>
      </c>
      <c r="BE42" s="200">
        <f>'Données de base'!BD62*'Données de base'!BD94</f>
        <v>0</v>
      </c>
      <c r="BF42" s="200">
        <f>'Données de base'!BE62*'Données de base'!BE94</f>
        <v>0</v>
      </c>
      <c r="BG42" s="200">
        <f>'Données de base'!BF62*'Données de base'!BF94</f>
        <v>0</v>
      </c>
      <c r="BH42" s="200">
        <f>'Données de base'!BG62*'Données de base'!BG94</f>
        <v>0</v>
      </c>
      <c r="BI42" s="200">
        <f>'Données de base'!BH62*'Données de base'!BH94</f>
        <v>0</v>
      </c>
      <c r="BJ42" s="200">
        <f>'Données de base'!BI62*'Données de base'!BI94</f>
        <v>0</v>
      </c>
      <c r="BK42" s="200">
        <f>'Données de base'!BJ62*'Données de base'!BJ94</f>
        <v>0</v>
      </c>
      <c r="BL42" s="200">
        <f>'Données de base'!BK62*'Données de base'!BK94</f>
        <v>0</v>
      </c>
      <c r="BM42" s="200">
        <f>'Données de base'!BL62*'Données de base'!BL94</f>
        <v>0</v>
      </c>
      <c r="BN42" s="200">
        <f>'Données de base'!BM62*'Données de base'!BM94</f>
        <v>0</v>
      </c>
      <c r="BO42" s="200">
        <f>'Données de base'!BN62*'Données de base'!BN94</f>
        <v>0</v>
      </c>
      <c r="BP42" s="190">
        <f>SUM(BD42:BO42)</f>
        <v>0</v>
      </c>
      <c r="BQ42" s="200">
        <f>'Données de base'!BP62*'Données de base'!BP94</f>
        <v>0</v>
      </c>
      <c r="BR42" s="200">
        <f>'Données de base'!BQ62*'Données de base'!BQ94</f>
        <v>0</v>
      </c>
      <c r="BS42" s="200">
        <f>'Données de base'!BR62*'Données de base'!BR94</f>
        <v>0</v>
      </c>
      <c r="BT42" s="200">
        <f>'Données de base'!BS62*'Données de base'!BS94</f>
        <v>0</v>
      </c>
      <c r="BU42" s="200">
        <f>'Données de base'!BT62*'Données de base'!BT94</f>
        <v>0</v>
      </c>
      <c r="BV42" s="200">
        <f>'Données de base'!BU62*'Données de base'!BU94</f>
        <v>0</v>
      </c>
      <c r="BW42" s="200">
        <f>'Données de base'!BV62*'Données de base'!BV94</f>
        <v>0</v>
      </c>
      <c r="BX42" s="200">
        <f>'Données de base'!BW62*'Données de base'!BW94</f>
        <v>0</v>
      </c>
      <c r="BY42" s="200">
        <f>'Données de base'!BX62*'Données de base'!BX94</f>
        <v>0</v>
      </c>
      <c r="BZ42" s="200">
        <f>'Données de base'!BY62*'Données de base'!BY94</f>
        <v>0</v>
      </c>
      <c r="CA42" s="200">
        <f>'Données de base'!BZ62*'Données de base'!BZ94</f>
        <v>0</v>
      </c>
      <c r="CB42" s="200">
        <f>'Données de base'!CA62*'Données de base'!CA94</f>
        <v>0</v>
      </c>
      <c r="CC42" s="190">
        <f>SUM(BQ42:CB42)</f>
        <v>0</v>
      </c>
      <c r="CE42" s="200" t="str">
        <f t="shared" si="206"/>
        <v/>
      </c>
      <c r="CF42" s="200" t="str">
        <f t="shared" si="207"/>
        <v/>
      </c>
      <c r="CG42" s="200" t="str">
        <f t="shared" si="208"/>
        <v/>
      </c>
      <c r="CH42" s="200" t="str">
        <f t="shared" si="209"/>
        <v/>
      </c>
      <c r="CI42" s="200" t="str">
        <f t="shared" si="210"/>
        <v/>
      </c>
      <c r="CJ42" s="200" t="str">
        <f t="shared" si="211"/>
        <v/>
      </c>
      <c r="CK42" s="200" t="str">
        <f t="shared" si="212"/>
        <v/>
      </c>
      <c r="CL42" s="200" t="str">
        <f t="shared" si="213"/>
        <v/>
      </c>
      <c r="CM42" s="200" t="str">
        <f t="shared" si="214"/>
        <v/>
      </c>
      <c r="CN42" s="200" t="str">
        <f t="shared" si="215"/>
        <v/>
      </c>
      <c r="CO42" s="200" t="str">
        <f t="shared" si="216"/>
        <v/>
      </c>
      <c r="CP42" s="200" t="str">
        <f t="shared" si="217"/>
        <v/>
      </c>
      <c r="CQ42" s="200">
        <f t="shared" si="218"/>
        <v>0</v>
      </c>
      <c r="CR42" s="200">
        <f t="shared" si="219"/>
        <v>0</v>
      </c>
      <c r="CS42" s="200">
        <f t="shared" si="220"/>
        <v>0</v>
      </c>
      <c r="CT42" s="200">
        <f t="shared" si="221"/>
        <v>0</v>
      </c>
      <c r="CU42" s="200">
        <f t="shared" si="222"/>
        <v>0</v>
      </c>
      <c r="CV42" s="200">
        <f t="shared" si="223"/>
        <v>0</v>
      </c>
      <c r="CW42" s="200">
        <f t="shared" si="224"/>
        <v>0</v>
      </c>
      <c r="CX42" s="200">
        <f t="shared" si="225"/>
        <v>0</v>
      </c>
      <c r="CY42" s="200">
        <f t="shared" si="226"/>
        <v>0</v>
      </c>
      <c r="CZ42" s="200">
        <f t="shared" si="227"/>
        <v>0</v>
      </c>
      <c r="DA42" s="200">
        <f t="shared" si="228"/>
        <v>0</v>
      </c>
      <c r="DB42" s="200">
        <f t="shared" si="229"/>
        <v>0</v>
      </c>
      <c r="DC42" s="190">
        <f t="shared" si="230"/>
        <v>0</v>
      </c>
      <c r="DD42" s="190">
        <f t="shared" si="231"/>
        <v>0</v>
      </c>
      <c r="DE42" s="190">
        <f t="shared" si="232"/>
        <v>0</v>
      </c>
      <c r="DF42" s="200">
        <f t="shared" si="233"/>
        <v>0</v>
      </c>
      <c r="DG42" s="200">
        <f t="shared" si="234"/>
        <v>0</v>
      </c>
      <c r="DH42" s="200">
        <f t="shared" si="235"/>
        <v>0</v>
      </c>
      <c r="DI42" s="200">
        <f t="shared" si="236"/>
        <v>0</v>
      </c>
      <c r="DJ42" s="200">
        <f t="shared" si="237"/>
        <v>0</v>
      </c>
      <c r="DK42" s="200">
        <f t="shared" si="238"/>
        <v>0</v>
      </c>
      <c r="DL42" s="200">
        <f t="shared" si="239"/>
        <v>0</v>
      </c>
      <c r="DM42" s="200">
        <f t="shared" si="240"/>
        <v>0</v>
      </c>
      <c r="DN42" s="200">
        <f t="shared" si="241"/>
        <v>0</v>
      </c>
      <c r="DO42" s="200">
        <f t="shared" si="242"/>
        <v>0</v>
      </c>
      <c r="DP42" s="200">
        <f t="shared" si="243"/>
        <v>0</v>
      </c>
      <c r="DQ42" s="200">
        <f t="shared" si="244"/>
        <v>0</v>
      </c>
      <c r="DR42" s="190">
        <f>SUM(DF42:DQ42)</f>
        <v>0</v>
      </c>
      <c r="DS42" s="200">
        <f t="shared" si="246"/>
        <v>0</v>
      </c>
      <c r="DT42" s="200">
        <f t="shared" si="247"/>
        <v>0</v>
      </c>
      <c r="DU42" s="200">
        <f t="shared" si="248"/>
        <v>0</v>
      </c>
      <c r="DV42" s="200">
        <f t="shared" si="249"/>
        <v>0</v>
      </c>
      <c r="DW42" s="200">
        <f t="shared" si="250"/>
        <v>0</v>
      </c>
      <c r="DX42" s="200">
        <f t="shared" si="251"/>
        <v>0</v>
      </c>
      <c r="DY42" s="200">
        <f t="shared" si="252"/>
        <v>0</v>
      </c>
      <c r="DZ42" s="200">
        <f t="shared" si="253"/>
        <v>0</v>
      </c>
      <c r="EA42" s="200">
        <f t="shared" si="254"/>
        <v>0</v>
      </c>
      <c r="EB42" s="200">
        <f t="shared" si="255"/>
        <v>0</v>
      </c>
      <c r="EC42" s="200">
        <f t="shared" si="256"/>
        <v>0</v>
      </c>
      <c r="ED42" s="200">
        <f t="shared" si="257"/>
        <v>0</v>
      </c>
      <c r="EE42" s="190">
        <f>SUM(DS42:ED42)</f>
        <v>0</v>
      </c>
      <c r="EF42" s="200">
        <f t="shared" si="259"/>
        <v>0</v>
      </c>
      <c r="EG42" s="200">
        <f t="shared" si="260"/>
        <v>0</v>
      </c>
      <c r="EH42" s="200">
        <f t="shared" si="261"/>
        <v>0</v>
      </c>
      <c r="EI42" s="200">
        <f t="shared" si="262"/>
        <v>0</v>
      </c>
      <c r="EJ42" s="200">
        <f t="shared" si="263"/>
        <v>0</v>
      </c>
      <c r="EK42" s="200">
        <f t="shared" si="264"/>
        <v>0</v>
      </c>
      <c r="EL42" s="200">
        <f t="shared" si="265"/>
        <v>0</v>
      </c>
      <c r="EM42" s="200">
        <f t="shared" si="266"/>
        <v>0</v>
      </c>
      <c r="EN42" s="200">
        <f t="shared" si="267"/>
        <v>0</v>
      </c>
      <c r="EO42" s="200">
        <f t="shared" si="268"/>
        <v>0</v>
      </c>
      <c r="EP42" s="200">
        <f t="shared" si="269"/>
        <v>0</v>
      </c>
      <c r="EQ42" s="200">
        <f t="shared" si="270"/>
        <v>0</v>
      </c>
      <c r="ER42" s="190">
        <f>SUM(EF42:EQ42)</f>
        <v>0</v>
      </c>
      <c r="ES42" s="200">
        <f t="shared" si="272"/>
        <v>0</v>
      </c>
      <c r="ET42" s="200">
        <f t="shared" si="273"/>
        <v>0</v>
      </c>
      <c r="EU42" s="200">
        <f t="shared" si="274"/>
        <v>0</v>
      </c>
      <c r="EV42" s="200">
        <f t="shared" si="275"/>
        <v>0</v>
      </c>
      <c r="EW42" s="200">
        <f t="shared" si="276"/>
        <v>0</v>
      </c>
      <c r="EX42" s="200">
        <f t="shared" si="277"/>
        <v>0</v>
      </c>
      <c r="EY42" s="200">
        <f t="shared" si="278"/>
        <v>0</v>
      </c>
      <c r="EZ42" s="200">
        <f t="shared" si="279"/>
        <v>0</v>
      </c>
      <c r="FA42" s="200">
        <f t="shared" si="280"/>
        <v>0</v>
      </c>
      <c r="FB42" s="200">
        <f t="shared" si="281"/>
        <v>0</v>
      </c>
      <c r="FC42" s="200">
        <f t="shared" si="282"/>
        <v>0</v>
      </c>
      <c r="FD42" s="200">
        <f t="shared" si="283"/>
        <v>0</v>
      </c>
      <c r="FE42" s="190">
        <f>SUM(ES42:FD42)</f>
        <v>0</v>
      </c>
    </row>
    <row r="43" spans="3:161" s="119" customFormat="1" ht="15" customHeight="1" x14ac:dyDescent="0.2">
      <c r="C43" s="275" t="str">
        <f>'Données de base'!$A$37</f>
        <v>(-)</v>
      </c>
      <c r="D43" s="200">
        <f>'Données de base'!C63*'Données de base'!C95</f>
        <v>0</v>
      </c>
      <c r="E43" s="200">
        <f>'Données de base'!D63*'Données de base'!D95</f>
        <v>0</v>
      </c>
      <c r="F43" s="200">
        <f>'Données de base'!E63*'Données de base'!E95</f>
        <v>0</v>
      </c>
      <c r="G43" s="200">
        <f>'Données de base'!F63*'Données de base'!F95</f>
        <v>0</v>
      </c>
      <c r="H43" s="200">
        <f>'Données de base'!G63*'Données de base'!G95</f>
        <v>0</v>
      </c>
      <c r="I43" s="200">
        <f>'Données de base'!H63*'Données de base'!H95</f>
        <v>0</v>
      </c>
      <c r="J43" s="200">
        <f>'Données de base'!I63*'Données de base'!I95</f>
        <v>0</v>
      </c>
      <c r="K43" s="200">
        <f>'Données de base'!J63*'Données de base'!J95</f>
        <v>0</v>
      </c>
      <c r="L43" s="200">
        <f>'Données de base'!K63*'Données de base'!K95</f>
        <v>0</v>
      </c>
      <c r="M43" s="200">
        <f>'Données de base'!L63*'Données de base'!L95</f>
        <v>0</v>
      </c>
      <c r="N43" s="200">
        <f>'Données de base'!M63*'Données de base'!M95</f>
        <v>0</v>
      </c>
      <c r="O43" s="200">
        <f>'Données de base'!N63*'Données de base'!N95</f>
        <v>0</v>
      </c>
      <c r="P43" s="190">
        <f>SUM(D43:O43)</f>
        <v>0</v>
      </c>
      <c r="Q43" s="200">
        <f>'Données de base'!P63*'Données de base'!P95</f>
        <v>0</v>
      </c>
      <c r="R43" s="200">
        <f>'Données de base'!Q63*'Données de base'!Q95</f>
        <v>0</v>
      </c>
      <c r="S43" s="200">
        <f>'Données de base'!R63*'Données de base'!R95</f>
        <v>0</v>
      </c>
      <c r="T43" s="200">
        <f>'Données de base'!S63*'Données de base'!S95</f>
        <v>0</v>
      </c>
      <c r="U43" s="200">
        <f>'Données de base'!T63*'Données de base'!T95</f>
        <v>0</v>
      </c>
      <c r="V43" s="200">
        <f>'Données de base'!U63*'Données de base'!U95</f>
        <v>0</v>
      </c>
      <c r="W43" s="200">
        <f>'Données de base'!V63*'Données de base'!V95</f>
        <v>0</v>
      </c>
      <c r="X43" s="200">
        <f>'Données de base'!W63*'Données de base'!W95</f>
        <v>0</v>
      </c>
      <c r="Y43" s="200">
        <f>'Données de base'!X63*'Données de base'!X95</f>
        <v>0</v>
      </c>
      <c r="Z43" s="200">
        <f>'Données de base'!Y63*'Données de base'!Y95</f>
        <v>0</v>
      </c>
      <c r="AA43" s="200">
        <f>'Données de base'!Z63*'Données de base'!Z95</f>
        <v>0</v>
      </c>
      <c r="AB43" s="200">
        <f>'Données de base'!AA63*'Données de base'!AA95</f>
        <v>0</v>
      </c>
      <c r="AC43" s="190">
        <f>SUM(Q43:AB43)</f>
        <v>0</v>
      </c>
      <c r="AD43" s="200">
        <f>'Données de base'!AC63*'Données de base'!AC95</f>
        <v>0</v>
      </c>
      <c r="AE43" s="200">
        <f>'Données de base'!AD63*'Données de base'!AD95</f>
        <v>0</v>
      </c>
      <c r="AF43" s="200">
        <f>'Données de base'!AE63*'Données de base'!AE95</f>
        <v>0</v>
      </c>
      <c r="AG43" s="200">
        <f>'Données de base'!AF63*'Données de base'!AF95</f>
        <v>0</v>
      </c>
      <c r="AH43" s="200">
        <f>'Données de base'!AG63*'Données de base'!AG95</f>
        <v>0</v>
      </c>
      <c r="AI43" s="200">
        <f>'Données de base'!AH63*'Données de base'!AH95</f>
        <v>0</v>
      </c>
      <c r="AJ43" s="200">
        <f>'Données de base'!AI63*'Données de base'!AI95</f>
        <v>0</v>
      </c>
      <c r="AK43" s="200">
        <f>'Données de base'!AJ63*'Données de base'!AJ95</f>
        <v>0</v>
      </c>
      <c r="AL43" s="200">
        <f>'Données de base'!AK63*'Données de base'!AK95</f>
        <v>0</v>
      </c>
      <c r="AM43" s="200">
        <f>'Données de base'!AL63*'Données de base'!AL95</f>
        <v>0</v>
      </c>
      <c r="AN43" s="200">
        <f>'Données de base'!AM63*'Données de base'!AM95</f>
        <v>0</v>
      </c>
      <c r="AO43" s="200">
        <f>'Données de base'!AN63*'Données de base'!AN95</f>
        <v>0</v>
      </c>
      <c r="AP43" s="190">
        <f>SUM(AD43:AO43)</f>
        <v>0</v>
      </c>
      <c r="AQ43" s="200">
        <f>'Données de base'!AP63*'Données de base'!AP95</f>
        <v>0</v>
      </c>
      <c r="AR43" s="200">
        <f>'Données de base'!AQ63*'Données de base'!AQ95</f>
        <v>0</v>
      </c>
      <c r="AS43" s="200">
        <f>'Données de base'!AR63*'Données de base'!AR95</f>
        <v>0</v>
      </c>
      <c r="AT43" s="200">
        <f>'Données de base'!AS63*'Données de base'!AS95</f>
        <v>0</v>
      </c>
      <c r="AU43" s="200">
        <f>'Données de base'!AT63*'Données de base'!AT95</f>
        <v>0</v>
      </c>
      <c r="AV43" s="200">
        <f>'Données de base'!AU63*'Données de base'!AU95</f>
        <v>0</v>
      </c>
      <c r="AW43" s="200">
        <f>'Données de base'!AV63*'Données de base'!AV95</f>
        <v>0</v>
      </c>
      <c r="AX43" s="200">
        <f>'Données de base'!AW63*'Données de base'!AW95</f>
        <v>0</v>
      </c>
      <c r="AY43" s="200">
        <f>'Données de base'!AX63*'Données de base'!AX95</f>
        <v>0</v>
      </c>
      <c r="AZ43" s="200">
        <f>'Données de base'!AY63*'Données de base'!AY95</f>
        <v>0</v>
      </c>
      <c r="BA43" s="200">
        <f>'Données de base'!AZ63*'Données de base'!AZ95</f>
        <v>0</v>
      </c>
      <c r="BB43" s="200">
        <f>'Données de base'!BA63*'Données de base'!BA95</f>
        <v>0</v>
      </c>
      <c r="BC43" s="190">
        <f>SUM(AQ43:BB43)</f>
        <v>0</v>
      </c>
      <c r="BD43" s="200">
        <f>'Données de base'!BC63*'Données de base'!BC95</f>
        <v>0</v>
      </c>
      <c r="BE43" s="200">
        <f>'Données de base'!BD63*'Données de base'!BD95</f>
        <v>0</v>
      </c>
      <c r="BF43" s="200">
        <f>'Données de base'!BE63*'Données de base'!BE95</f>
        <v>0</v>
      </c>
      <c r="BG43" s="200">
        <f>'Données de base'!BF63*'Données de base'!BF95</f>
        <v>0</v>
      </c>
      <c r="BH43" s="200">
        <f>'Données de base'!BG63*'Données de base'!BG95</f>
        <v>0</v>
      </c>
      <c r="BI43" s="200">
        <f>'Données de base'!BH63*'Données de base'!BH95</f>
        <v>0</v>
      </c>
      <c r="BJ43" s="200">
        <f>'Données de base'!BI63*'Données de base'!BI95</f>
        <v>0</v>
      </c>
      <c r="BK43" s="200">
        <f>'Données de base'!BJ63*'Données de base'!BJ95</f>
        <v>0</v>
      </c>
      <c r="BL43" s="200">
        <f>'Données de base'!BK63*'Données de base'!BK95</f>
        <v>0</v>
      </c>
      <c r="BM43" s="200">
        <f>'Données de base'!BL63*'Données de base'!BL95</f>
        <v>0</v>
      </c>
      <c r="BN43" s="200">
        <f>'Données de base'!BM63*'Données de base'!BM95</f>
        <v>0</v>
      </c>
      <c r="BO43" s="200">
        <f>'Données de base'!BN63*'Données de base'!BN95</f>
        <v>0</v>
      </c>
      <c r="BP43" s="190">
        <f>SUM(BD43:BO43)</f>
        <v>0</v>
      </c>
      <c r="BQ43" s="200">
        <f>'Données de base'!BP63*'Données de base'!BP95</f>
        <v>0</v>
      </c>
      <c r="BR43" s="200">
        <f>'Données de base'!BQ63*'Données de base'!BQ95</f>
        <v>0</v>
      </c>
      <c r="BS43" s="200">
        <f>'Données de base'!BR63*'Données de base'!BR95</f>
        <v>0</v>
      </c>
      <c r="BT43" s="200">
        <f>'Données de base'!BS63*'Données de base'!BS95</f>
        <v>0</v>
      </c>
      <c r="BU43" s="200">
        <f>'Données de base'!BT63*'Données de base'!BT95</f>
        <v>0</v>
      </c>
      <c r="BV43" s="200">
        <f>'Données de base'!BU63*'Données de base'!BU95</f>
        <v>0</v>
      </c>
      <c r="BW43" s="200">
        <f>'Données de base'!BV63*'Données de base'!BV95</f>
        <v>0</v>
      </c>
      <c r="BX43" s="200">
        <f>'Données de base'!BW63*'Données de base'!BW95</f>
        <v>0</v>
      </c>
      <c r="BY43" s="200">
        <f>'Données de base'!BX63*'Données de base'!BX95</f>
        <v>0</v>
      </c>
      <c r="BZ43" s="200">
        <f>'Données de base'!BY63*'Données de base'!BY95</f>
        <v>0</v>
      </c>
      <c r="CA43" s="200">
        <f>'Données de base'!BZ63*'Données de base'!BZ95</f>
        <v>0</v>
      </c>
      <c r="CB43" s="200">
        <f>'Données de base'!CA63*'Données de base'!CA95</f>
        <v>0</v>
      </c>
      <c r="CC43" s="190">
        <f>SUM(BQ43:CB43)</f>
        <v>0</v>
      </c>
      <c r="CE43" s="200" t="str">
        <f t="shared" si="206"/>
        <v/>
      </c>
      <c r="CF43" s="200" t="str">
        <f t="shared" si="207"/>
        <v/>
      </c>
      <c r="CG43" s="200" t="str">
        <f t="shared" si="208"/>
        <v/>
      </c>
      <c r="CH43" s="200" t="str">
        <f t="shared" si="209"/>
        <v/>
      </c>
      <c r="CI43" s="200" t="str">
        <f t="shared" si="210"/>
        <v/>
      </c>
      <c r="CJ43" s="200" t="str">
        <f t="shared" si="211"/>
        <v/>
      </c>
      <c r="CK43" s="200" t="str">
        <f t="shared" si="212"/>
        <v/>
      </c>
      <c r="CL43" s="200" t="str">
        <f t="shared" si="213"/>
        <v/>
      </c>
      <c r="CM43" s="200" t="str">
        <f t="shared" si="214"/>
        <v/>
      </c>
      <c r="CN43" s="200" t="str">
        <f t="shared" si="215"/>
        <v/>
      </c>
      <c r="CO43" s="200" t="str">
        <f t="shared" si="216"/>
        <v/>
      </c>
      <c r="CP43" s="200" t="str">
        <f t="shared" si="217"/>
        <v/>
      </c>
      <c r="CQ43" s="200">
        <f t="shared" si="218"/>
        <v>0</v>
      </c>
      <c r="CR43" s="200">
        <f t="shared" si="219"/>
        <v>0</v>
      </c>
      <c r="CS43" s="200">
        <f t="shared" si="220"/>
        <v>0</v>
      </c>
      <c r="CT43" s="200">
        <f t="shared" si="221"/>
        <v>0</v>
      </c>
      <c r="CU43" s="200">
        <f t="shared" si="222"/>
        <v>0</v>
      </c>
      <c r="CV43" s="200">
        <f t="shared" si="223"/>
        <v>0</v>
      </c>
      <c r="CW43" s="200">
        <f t="shared" si="224"/>
        <v>0</v>
      </c>
      <c r="CX43" s="200">
        <f t="shared" si="225"/>
        <v>0</v>
      </c>
      <c r="CY43" s="200">
        <f t="shared" si="226"/>
        <v>0</v>
      </c>
      <c r="CZ43" s="200">
        <f t="shared" si="227"/>
        <v>0</v>
      </c>
      <c r="DA43" s="200">
        <f t="shared" si="228"/>
        <v>0</v>
      </c>
      <c r="DB43" s="200">
        <f t="shared" si="229"/>
        <v>0</v>
      </c>
      <c r="DC43" s="190">
        <f t="shared" si="230"/>
        <v>0</v>
      </c>
      <c r="DD43" s="190">
        <f t="shared" si="231"/>
        <v>0</v>
      </c>
      <c r="DE43" s="190">
        <f t="shared" si="232"/>
        <v>0</v>
      </c>
      <c r="DF43" s="200">
        <f t="shared" si="233"/>
        <v>0</v>
      </c>
      <c r="DG43" s="200">
        <f t="shared" si="234"/>
        <v>0</v>
      </c>
      <c r="DH43" s="200">
        <f t="shared" si="235"/>
        <v>0</v>
      </c>
      <c r="DI43" s="200">
        <f t="shared" si="236"/>
        <v>0</v>
      </c>
      <c r="DJ43" s="200">
        <f t="shared" si="237"/>
        <v>0</v>
      </c>
      <c r="DK43" s="200">
        <f t="shared" si="238"/>
        <v>0</v>
      </c>
      <c r="DL43" s="200">
        <f t="shared" si="239"/>
        <v>0</v>
      </c>
      <c r="DM43" s="200">
        <f t="shared" si="240"/>
        <v>0</v>
      </c>
      <c r="DN43" s="200">
        <f t="shared" si="241"/>
        <v>0</v>
      </c>
      <c r="DO43" s="200">
        <f t="shared" si="242"/>
        <v>0</v>
      </c>
      <c r="DP43" s="200">
        <f t="shared" si="243"/>
        <v>0</v>
      </c>
      <c r="DQ43" s="200">
        <f t="shared" si="244"/>
        <v>0</v>
      </c>
      <c r="DR43" s="190">
        <f>SUM(DF43:DQ43)</f>
        <v>0</v>
      </c>
      <c r="DS43" s="200">
        <f t="shared" si="246"/>
        <v>0</v>
      </c>
      <c r="DT43" s="200">
        <f t="shared" si="247"/>
        <v>0</v>
      </c>
      <c r="DU43" s="200">
        <f t="shared" si="248"/>
        <v>0</v>
      </c>
      <c r="DV43" s="200">
        <f t="shared" si="249"/>
        <v>0</v>
      </c>
      <c r="DW43" s="200">
        <f t="shared" si="250"/>
        <v>0</v>
      </c>
      <c r="DX43" s="200">
        <f t="shared" si="251"/>
        <v>0</v>
      </c>
      <c r="DY43" s="200">
        <f t="shared" si="252"/>
        <v>0</v>
      </c>
      <c r="DZ43" s="200">
        <f t="shared" si="253"/>
        <v>0</v>
      </c>
      <c r="EA43" s="200">
        <f t="shared" si="254"/>
        <v>0</v>
      </c>
      <c r="EB43" s="200">
        <f t="shared" si="255"/>
        <v>0</v>
      </c>
      <c r="EC43" s="200">
        <f t="shared" si="256"/>
        <v>0</v>
      </c>
      <c r="ED43" s="200">
        <f t="shared" si="257"/>
        <v>0</v>
      </c>
      <c r="EE43" s="190">
        <f>SUM(DS43:ED43)</f>
        <v>0</v>
      </c>
      <c r="EF43" s="200">
        <f t="shared" si="259"/>
        <v>0</v>
      </c>
      <c r="EG43" s="200">
        <f t="shared" si="260"/>
        <v>0</v>
      </c>
      <c r="EH43" s="200">
        <f t="shared" si="261"/>
        <v>0</v>
      </c>
      <c r="EI43" s="200">
        <f t="shared" si="262"/>
        <v>0</v>
      </c>
      <c r="EJ43" s="200">
        <f t="shared" si="263"/>
        <v>0</v>
      </c>
      <c r="EK43" s="200">
        <f t="shared" si="264"/>
        <v>0</v>
      </c>
      <c r="EL43" s="200">
        <f t="shared" si="265"/>
        <v>0</v>
      </c>
      <c r="EM43" s="200">
        <f t="shared" si="266"/>
        <v>0</v>
      </c>
      <c r="EN43" s="200">
        <f t="shared" si="267"/>
        <v>0</v>
      </c>
      <c r="EO43" s="200">
        <f t="shared" si="268"/>
        <v>0</v>
      </c>
      <c r="EP43" s="200">
        <f t="shared" si="269"/>
        <v>0</v>
      </c>
      <c r="EQ43" s="200">
        <f t="shared" si="270"/>
        <v>0</v>
      </c>
      <c r="ER43" s="190">
        <f>SUM(EF43:EQ43)</f>
        <v>0</v>
      </c>
      <c r="ES43" s="200">
        <f t="shared" si="272"/>
        <v>0</v>
      </c>
      <c r="ET43" s="200">
        <f t="shared" si="273"/>
        <v>0</v>
      </c>
      <c r="EU43" s="200">
        <f t="shared" si="274"/>
        <v>0</v>
      </c>
      <c r="EV43" s="200">
        <f t="shared" si="275"/>
        <v>0</v>
      </c>
      <c r="EW43" s="200">
        <f t="shared" si="276"/>
        <v>0</v>
      </c>
      <c r="EX43" s="200">
        <f t="shared" si="277"/>
        <v>0</v>
      </c>
      <c r="EY43" s="200">
        <f t="shared" si="278"/>
        <v>0</v>
      </c>
      <c r="EZ43" s="200">
        <f t="shared" si="279"/>
        <v>0</v>
      </c>
      <c r="FA43" s="200">
        <f t="shared" si="280"/>
        <v>0</v>
      </c>
      <c r="FB43" s="200">
        <f t="shared" si="281"/>
        <v>0</v>
      </c>
      <c r="FC43" s="200">
        <f t="shared" si="282"/>
        <v>0</v>
      </c>
      <c r="FD43" s="200">
        <f t="shared" si="283"/>
        <v>0</v>
      </c>
      <c r="FE43" s="190">
        <f>SUM(ES43:FD43)</f>
        <v>0</v>
      </c>
    </row>
    <row r="44" spans="3:161" s="119" customFormat="1" ht="15" customHeight="1" x14ac:dyDescent="0.2">
      <c r="C44" s="275" t="str">
        <f>'Données de base'!$A$38</f>
        <v>(-)</v>
      </c>
      <c r="D44" s="200">
        <f>'Données de base'!C64*'Données de base'!C96</f>
        <v>0</v>
      </c>
      <c r="E44" s="200">
        <f>'Données de base'!D64*'Données de base'!D96</f>
        <v>0</v>
      </c>
      <c r="F44" s="200">
        <f>'Données de base'!E64*'Données de base'!E96</f>
        <v>0</v>
      </c>
      <c r="G44" s="200">
        <f>'Données de base'!F64*'Données de base'!F96</f>
        <v>0</v>
      </c>
      <c r="H44" s="200">
        <f>'Données de base'!G64*'Données de base'!G96</f>
        <v>0</v>
      </c>
      <c r="I44" s="200">
        <f>'Données de base'!H64*'Données de base'!H96</f>
        <v>0</v>
      </c>
      <c r="J44" s="200">
        <f>'Données de base'!I64*'Données de base'!I96</f>
        <v>0</v>
      </c>
      <c r="K44" s="200">
        <f>'Données de base'!J64*'Données de base'!J96</f>
        <v>0</v>
      </c>
      <c r="L44" s="200">
        <f>'Données de base'!K64*'Données de base'!K96</f>
        <v>0</v>
      </c>
      <c r="M44" s="200">
        <f>'Données de base'!L64*'Données de base'!L96</f>
        <v>0</v>
      </c>
      <c r="N44" s="200">
        <f>'Données de base'!M64*'Données de base'!M96</f>
        <v>0</v>
      </c>
      <c r="O44" s="200">
        <f>'Données de base'!N64*'Données de base'!N96</f>
        <v>0</v>
      </c>
      <c r="P44" s="190">
        <f>SUM(D44:O44)</f>
        <v>0</v>
      </c>
      <c r="Q44" s="200">
        <f>'Données de base'!P64*'Données de base'!P96</f>
        <v>0</v>
      </c>
      <c r="R44" s="200">
        <f>'Données de base'!Q64*'Données de base'!Q96</f>
        <v>0</v>
      </c>
      <c r="S44" s="200">
        <f>'Données de base'!R64*'Données de base'!R96</f>
        <v>0</v>
      </c>
      <c r="T44" s="200">
        <f>'Données de base'!S64*'Données de base'!S96</f>
        <v>0</v>
      </c>
      <c r="U44" s="200">
        <f>'Données de base'!T64*'Données de base'!T96</f>
        <v>0</v>
      </c>
      <c r="V44" s="200">
        <f>'Données de base'!U64*'Données de base'!U96</f>
        <v>0</v>
      </c>
      <c r="W44" s="200">
        <f>'Données de base'!V64*'Données de base'!V96</f>
        <v>0</v>
      </c>
      <c r="X44" s="200">
        <f>'Données de base'!W64*'Données de base'!W96</f>
        <v>0</v>
      </c>
      <c r="Y44" s="200">
        <f>'Données de base'!X64*'Données de base'!X96</f>
        <v>0</v>
      </c>
      <c r="Z44" s="200">
        <f>'Données de base'!Y64*'Données de base'!Y96</f>
        <v>0</v>
      </c>
      <c r="AA44" s="200">
        <f>'Données de base'!Z64*'Données de base'!Z96</f>
        <v>0</v>
      </c>
      <c r="AB44" s="200">
        <f>'Données de base'!AA64*'Données de base'!AA96</f>
        <v>0</v>
      </c>
      <c r="AC44" s="190">
        <f>SUM(Q44:AB44)</f>
        <v>0</v>
      </c>
      <c r="AD44" s="200">
        <f>'Données de base'!AC64*'Données de base'!AC96</f>
        <v>0</v>
      </c>
      <c r="AE44" s="200">
        <f>'Données de base'!AD64*'Données de base'!AD96</f>
        <v>0</v>
      </c>
      <c r="AF44" s="200">
        <f>'Données de base'!AE64*'Données de base'!AE96</f>
        <v>0</v>
      </c>
      <c r="AG44" s="200">
        <f>'Données de base'!AF64*'Données de base'!AF96</f>
        <v>0</v>
      </c>
      <c r="AH44" s="200">
        <f>'Données de base'!AG64*'Données de base'!AG96</f>
        <v>0</v>
      </c>
      <c r="AI44" s="200">
        <f>'Données de base'!AH64*'Données de base'!AH96</f>
        <v>0</v>
      </c>
      <c r="AJ44" s="200">
        <f>'Données de base'!AI64*'Données de base'!AI96</f>
        <v>0</v>
      </c>
      <c r="AK44" s="200">
        <f>'Données de base'!AJ64*'Données de base'!AJ96</f>
        <v>0</v>
      </c>
      <c r="AL44" s="200">
        <f>'Données de base'!AK64*'Données de base'!AK96</f>
        <v>0</v>
      </c>
      <c r="AM44" s="200">
        <f>'Données de base'!AL64*'Données de base'!AL96</f>
        <v>0</v>
      </c>
      <c r="AN44" s="200">
        <f>'Données de base'!AM64*'Données de base'!AM96</f>
        <v>0</v>
      </c>
      <c r="AO44" s="200">
        <f>'Données de base'!AN64*'Données de base'!AN96</f>
        <v>0</v>
      </c>
      <c r="AP44" s="190">
        <f>SUM(AD44:AO44)</f>
        <v>0</v>
      </c>
      <c r="AQ44" s="200">
        <f>'Données de base'!AP64*'Données de base'!AP96</f>
        <v>0</v>
      </c>
      <c r="AR44" s="200">
        <f>'Données de base'!AQ64*'Données de base'!AQ96</f>
        <v>0</v>
      </c>
      <c r="AS44" s="200">
        <f>'Données de base'!AR64*'Données de base'!AR96</f>
        <v>0</v>
      </c>
      <c r="AT44" s="200">
        <f>'Données de base'!AS64*'Données de base'!AS96</f>
        <v>0</v>
      </c>
      <c r="AU44" s="200">
        <f>'Données de base'!AT64*'Données de base'!AT96</f>
        <v>0</v>
      </c>
      <c r="AV44" s="200">
        <f>'Données de base'!AU64*'Données de base'!AU96</f>
        <v>0</v>
      </c>
      <c r="AW44" s="200">
        <f>'Données de base'!AV64*'Données de base'!AV96</f>
        <v>0</v>
      </c>
      <c r="AX44" s="200">
        <f>'Données de base'!AW64*'Données de base'!AW96</f>
        <v>0</v>
      </c>
      <c r="AY44" s="200">
        <f>'Données de base'!AX64*'Données de base'!AX96</f>
        <v>0</v>
      </c>
      <c r="AZ44" s="200">
        <f>'Données de base'!AY64*'Données de base'!AY96</f>
        <v>0</v>
      </c>
      <c r="BA44" s="200">
        <f>'Données de base'!AZ64*'Données de base'!AZ96</f>
        <v>0</v>
      </c>
      <c r="BB44" s="200">
        <f>'Données de base'!BA64*'Données de base'!BA96</f>
        <v>0</v>
      </c>
      <c r="BC44" s="190">
        <f>SUM(AQ44:BB44)</f>
        <v>0</v>
      </c>
      <c r="BD44" s="200">
        <f>'Données de base'!BC64*'Données de base'!BC96</f>
        <v>0</v>
      </c>
      <c r="BE44" s="200">
        <f>'Données de base'!BD64*'Données de base'!BD96</f>
        <v>0</v>
      </c>
      <c r="BF44" s="200">
        <f>'Données de base'!BE64*'Données de base'!BE96</f>
        <v>0</v>
      </c>
      <c r="BG44" s="200">
        <f>'Données de base'!BF64*'Données de base'!BF96</f>
        <v>0</v>
      </c>
      <c r="BH44" s="200">
        <f>'Données de base'!BG64*'Données de base'!BG96</f>
        <v>0</v>
      </c>
      <c r="BI44" s="200">
        <f>'Données de base'!BH64*'Données de base'!BH96</f>
        <v>0</v>
      </c>
      <c r="BJ44" s="200">
        <f>'Données de base'!BI64*'Données de base'!BI96</f>
        <v>0</v>
      </c>
      <c r="BK44" s="200">
        <f>'Données de base'!BJ64*'Données de base'!BJ96</f>
        <v>0</v>
      </c>
      <c r="BL44" s="200">
        <f>'Données de base'!BK64*'Données de base'!BK96</f>
        <v>0</v>
      </c>
      <c r="BM44" s="200">
        <f>'Données de base'!BL64*'Données de base'!BL96</f>
        <v>0</v>
      </c>
      <c r="BN44" s="200">
        <f>'Données de base'!BM64*'Données de base'!BM96</f>
        <v>0</v>
      </c>
      <c r="BO44" s="200">
        <f>'Données de base'!BN64*'Données de base'!BN96</f>
        <v>0</v>
      </c>
      <c r="BP44" s="190">
        <f>SUM(BD44:BO44)</f>
        <v>0</v>
      </c>
      <c r="BQ44" s="200">
        <f>'Données de base'!BP64*'Données de base'!BP96</f>
        <v>0</v>
      </c>
      <c r="BR44" s="200">
        <f>'Données de base'!BQ64*'Données de base'!BQ96</f>
        <v>0</v>
      </c>
      <c r="BS44" s="200">
        <f>'Données de base'!BR64*'Données de base'!BR96</f>
        <v>0</v>
      </c>
      <c r="BT44" s="200">
        <f>'Données de base'!BS64*'Données de base'!BS96</f>
        <v>0</v>
      </c>
      <c r="BU44" s="200">
        <f>'Données de base'!BT64*'Données de base'!BT96</f>
        <v>0</v>
      </c>
      <c r="BV44" s="200">
        <f>'Données de base'!BU64*'Données de base'!BU96</f>
        <v>0</v>
      </c>
      <c r="BW44" s="200">
        <f>'Données de base'!BV64*'Données de base'!BV96</f>
        <v>0</v>
      </c>
      <c r="BX44" s="200">
        <f>'Données de base'!BW64*'Données de base'!BW96</f>
        <v>0</v>
      </c>
      <c r="BY44" s="200">
        <f>'Données de base'!BX64*'Données de base'!BX96</f>
        <v>0</v>
      </c>
      <c r="BZ44" s="200">
        <f>'Données de base'!BY64*'Données de base'!BY96</f>
        <v>0</v>
      </c>
      <c r="CA44" s="200">
        <f>'Données de base'!BZ64*'Données de base'!BZ96</f>
        <v>0</v>
      </c>
      <c r="CB44" s="200">
        <f>'Données de base'!CA64*'Données de base'!CA96</f>
        <v>0</v>
      </c>
      <c r="CC44" s="190">
        <f>SUM(BQ44:CB44)</f>
        <v>0</v>
      </c>
      <c r="CE44" s="200" t="str">
        <f t="shared" si="206"/>
        <v/>
      </c>
      <c r="CF44" s="200" t="str">
        <f t="shared" si="207"/>
        <v/>
      </c>
      <c r="CG44" s="200" t="str">
        <f t="shared" si="208"/>
        <v/>
      </c>
      <c r="CH44" s="200" t="str">
        <f t="shared" si="209"/>
        <v/>
      </c>
      <c r="CI44" s="200" t="str">
        <f t="shared" si="210"/>
        <v/>
      </c>
      <c r="CJ44" s="200" t="str">
        <f t="shared" si="211"/>
        <v/>
      </c>
      <c r="CK44" s="200" t="str">
        <f t="shared" si="212"/>
        <v/>
      </c>
      <c r="CL44" s="200" t="str">
        <f t="shared" si="213"/>
        <v/>
      </c>
      <c r="CM44" s="200" t="str">
        <f t="shared" si="214"/>
        <v/>
      </c>
      <c r="CN44" s="200" t="str">
        <f t="shared" si="215"/>
        <v/>
      </c>
      <c r="CO44" s="200" t="str">
        <f t="shared" si="216"/>
        <v/>
      </c>
      <c r="CP44" s="200" t="str">
        <f t="shared" si="217"/>
        <v/>
      </c>
      <c r="CQ44" s="200">
        <f t="shared" si="218"/>
        <v>0</v>
      </c>
      <c r="CR44" s="200">
        <f t="shared" si="219"/>
        <v>0</v>
      </c>
      <c r="CS44" s="200">
        <f t="shared" si="220"/>
        <v>0</v>
      </c>
      <c r="CT44" s="200">
        <f t="shared" si="221"/>
        <v>0</v>
      </c>
      <c r="CU44" s="200">
        <f t="shared" si="222"/>
        <v>0</v>
      </c>
      <c r="CV44" s="200">
        <f t="shared" si="223"/>
        <v>0</v>
      </c>
      <c r="CW44" s="200">
        <f t="shared" si="224"/>
        <v>0</v>
      </c>
      <c r="CX44" s="200">
        <f t="shared" si="225"/>
        <v>0</v>
      </c>
      <c r="CY44" s="200">
        <f t="shared" si="226"/>
        <v>0</v>
      </c>
      <c r="CZ44" s="200">
        <f t="shared" si="227"/>
        <v>0</v>
      </c>
      <c r="DA44" s="200">
        <f t="shared" si="228"/>
        <v>0</v>
      </c>
      <c r="DB44" s="200">
        <f t="shared" si="229"/>
        <v>0</v>
      </c>
      <c r="DC44" s="190">
        <f t="shared" si="230"/>
        <v>0</v>
      </c>
      <c r="DD44" s="190">
        <f t="shared" si="231"/>
        <v>0</v>
      </c>
      <c r="DE44" s="190">
        <f t="shared" si="232"/>
        <v>0</v>
      </c>
      <c r="DF44" s="200">
        <f t="shared" si="233"/>
        <v>0</v>
      </c>
      <c r="DG44" s="200">
        <f t="shared" si="234"/>
        <v>0</v>
      </c>
      <c r="DH44" s="200">
        <f t="shared" si="235"/>
        <v>0</v>
      </c>
      <c r="DI44" s="200">
        <f t="shared" si="236"/>
        <v>0</v>
      </c>
      <c r="DJ44" s="200">
        <f t="shared" si="237"/>
        <v>0</v>
      </c>
      <c r="DK44" s="200">
        <f t="shared" si="238"/>
        <v>0</v>
      </c>
      <c r="DL44" s="200">
        <f t="shared" si="239"/>
        <v>0</v>
      </c>
      <c r="DM44" s="200">
        <f t="shared" si="240"/>
        <v>0</v>
      </c>
      <c r="DN44" s="200">
        <f t="shared" si="241"/>
        <v>0</v>
      </c>
      <c r="DO44" s="200">
        <f t="shared" si="242"/>
        <v>0</v>
      </c>
      <c r="DP44" s="200">
        <f t="shared" si="243"/>
        <v>0</v>
      </c>
      <c r="DQ44" s="200">
        <f t="shared" si="244"/>
        <v>0</v>
      </c>
      <c r="DR44" s="190">
        <f>SUM(DF44:DQ44)</f>
        <v>0</v>
      </c>
      <c r="DS44" s="200">
        <f t="shared" si="246"/>
        <v>0</v>
      </c>
      <c r="DT44" s="200">
        <f t="shared" si="247"/>
        <v>0</v>
      </c>
      <c r="DU44" s="200">
        <f t="shared" si="248"/>
        <v>0</v>
      </c>
      <c r="DV44" s="200">
        <f t="shared" si="249"/>
        <v>0</v>
      </c>
      <c r="DW44" s="200">
        <f t="shared" si="250"/>
        <v>0</v>
      </c>
      <c r="DX44" s="200">
        <f t="shared" si="251"/>
        <v>0</v>
      </c>
      <c r="DY44" s="200">
        <f t="shared" si="252"/>
        <v>0</v>
      </c>
      <c r="DZ44" s="200">
        <f t="shared" si="253"/>
        <v>0</v>
      </c>
      <c r="EA44" s="200">
        <f t="shared" si="254"/>
        <v>0</v>
      </c>
      <c r="EB44" s="200">
        <f t="shared" si="255"/>
        <v>0</v>
      </c>
      <c r="EC44" s="200">
        <f t="shared" si="256"/>
        <v>0</v>
      </c>
      <c r="ED44" s="200">
        <f t="shared" si="257"/>
        <v>0</v>
      </c>
      <c r="EE44" s="190">
        <f>SUM(DS44:ED44)</f>
        <v>0</v>
      </c>
      <c r="EF44" s="200">
        <f t="shared" si="259"/>
        <v>0</v>
      </c>
      <c r="EG44" s="200">
        <f t="shared" si="260"/>
        <v>0</v>
      </c>
      <c r="EH44" s="200">
        <f t="shared" si="261"/>
        <v>0</v>
      </c>
      <c r="EI44" s="200">
        <f t="shared" si="262"/>
        <v>0</v>
      </c>
      <c r="EJ44" s="200">
        <f t="shared" si="263"/>
        <v>0</v>
      </c>
      <c r="EK44" s="200">
        <f t="shared" si="264"/>
        <v>0</v>
      </c>
      <c r="EL44" s="200">
        <f t="shared" si="265"/>
        <v>0</v>
      </c>
      <c r="EM44" s="200">
        <f t="shared" si="266"/>
        <v>0</v>
      </c>
      <c r="EN44" s="200">
        <f t="shared" si="267"/>
        <v>0</v>
      </c>
      <c r="EO44" s="200">
        <f t="shared" si="268"/>
        <v>0</v>
      </c>
      <c r="EP44" s="200">
        <f t="shared" si="269"/>
        <v>0</v>
      </c>
      <c r="EQ44" s="200">
        <f t="shared" si="270"/>
        <v>0</v>
      </c>
      <c r="ER44" s="190">
        <f>SUM(EF44:EQ44)</f>
        <v>0</v>
      </c>
      <c r="ES44" s="200">
        <f t="shared" si="272"/>
        <v>0</v>
      </c>
      <c r="ET44" s="200">
        <f t="shared" si="273"/>
        <v>0</v>
      </c>
      <c r="EU44" s="200">
        <f t="shared" si="274"/>
        <v>0</v>
      </c>
      <c r="EV44" s="200">
        <f t="shared" si="275"/>
        <v>0</v>
      </c>
      <c r="EW44" s="200">
        <f t="shared" si="276"/>
        <v>0</v>
      </c>
      <c r="EX44" s="200">
        <f t="shared" si="277"/>
        <v>0</v>
      </c>
      <c r="EY44" s="200">
        <f t="shared" si="278"/>
        <v>0</v>
      </c>
      <c r="EZ44" s="200">
        <f t="shared" si="279"/>
        <v>0</v>
      </c>
      <c r="FA44" s="200">
        <f t="shared" si="280"/>
        <v>0</v>
      </c>
      <c r="FB44" s="200">
        <f t="shared" si="281"/>
        <v>0</v>
      </c>
      <c r="FC44" s="200">
        <f t="shared" si="282"/>
        <v>0</v>
      </c>
      <c r="FD44" s="200">
        <f t="shared" si="283"/>
        <v>0</v>
      </c>
      <c r="FE44" s="190">
        <f>SUM(ES44:FD44)</f>
        <v>0</v>
      </c>
    </row>
    <row r="45" spans="3:161" s="119" customFormat="1" ht="15" customHeight="1" x14ac:dyDescent="0.2">
      <c r="C45" s="275" t="str">
        <f>'Données de base'!$A$39</f>
        <v>(-)</v>
      </c>
      <c r="D45" s="200">
        <f>'Données de base'!C65*'Données de base'!C97</f>
        <v>0</v>
      </c>
      <c r="E45" s="200">
        <f>'Données de base'!D65*'Données de base'!D97</f>
        <v>0</v>
      </c>
      <c r="F45" s="200">
        <f>'Données de base'!E65*'Données de base'!E97</f>
        <v>0</v>
      </c>
      <c r="G45" s="200">
        <f>'Données de base'!F65*'Données de base'!F97</f>
        <v>0</v>
      </c>
      <c r="H45" s="200">
        <f>'Données de base'!G65*'Données de base'!G97</f>
        <v>0</v>
      </c>
      <c r="I45" s="200">
        <f>'Données de base'!H65*'Données de base'!H97</f>
        <v>0</v>
      </c>
      <c r="J45" s="200">
        <f>'Données de base'!I65*'Données de base'!I97</f>
        <v>0</v>
      </c>
      <c r="K45" s="200">
        <f>'Données de base'!J65*'Données de base'!J97</f>
        <v>0</v>
      </c>
      <c r="L45" s="200">
        <f>'Données de base'!K65*'Données de base'!K97</f>
        <v>0</v>
      </c>
      <c r="M45" s="200">
        <f>'Données de base'!L65*'Données de base'!L97</f>
        <v>0</v>
      </c>
      <c r="N45" s="200">
        <f>'Données de base'!M65*'Données de base'!M97</f>
        <v>0</v>
      </c>
      <c r="O45" s="200">
        <f>'Données de base'!N65*'Données de base'!N97</f>
        <v>0</v>
      </c>
      <c r="P45" s="190">
        <f>SUM(D45:O45)</f>
        <v>0</v>
      </c>
      <c r="Q45" s="200">
        <f>'Données de base'!P65*'Données de base'!P97</f>
        <v>0</v>
      </c>
      <c r="R45" s="200">
        <f>'Données de base'!Q65*'Données de base'!Q97</f>
        <v>0</v>
      </c>
      <c r="S45" s="200">
        <f>'Données de base'!R65*'Données de base'!R97</f>
        <v>0</v>
      </c>
      <c r="T45" s="200">
        <f>'Données de base'!S65*'Données de base'!S97</f>
        <v>0</v>
      </c>
      <c r="U45" s="200">
        <f>'Données de base'!T65*'Données de base'!T97</f>
        <v>0</v>
      </c>
      <c r="V45" s="200">
        <f>'Données de base'!U65*'Données de base'!U97</f>
        <v>0</v>
      </c>
      <c r="W45" s="200">
        <f>'Données de base'!V65*'Données de base'!V97</f>
        <v>0</v>
      </c>
      <c r="X45" s="200">
        <f>'Données de base'!W65*'Données de base'!W97</f>
        <v>0</v>
      </c>
      <c r="Y45" s="200">
        <f>'Données de base'!X65*'Données de base'!X97</f>
        <v>0</v>
      </c>
      <c r="Z45" s="200">
        <f>'Données de base'!Y65*'Données de base'!Y97</f>
        <v>0</v>
      </c>
      <c r="AA45" s="200">
        <f>'Données de base'!Z65*'Données de base'!Z97</f>
        <v>0</v>
      </c>
      <c r="AB45" s="200">
        <f>'Données de base'!AA65*'Données de base'!AA97</f>
        <v>0</v>
      </c>
      <c r="AC45" s="190">
        <f>SUM(Q45:AB45)</f>
        <v>0</v>
      </c>
      <c r="AD45" s="200">
        <f>'Données de base'!AC65*'Données de base'!AC97</f>
        <v>0</v>
      </c>
      <c r="AE45" s="200">
        <f>'Données de base'!AD65*'Données de base'!AD97</f>
        <v>0</v>
      </c>
      <c r="AF45" s="200">
        <f>'Données de base'!AE65*'Données de base'!AE97</f>
        <v>0</v>
      </c>
      <c r="AG45" s="200">
        <f>'Données de base'!AF65*'Données de base'!AF97</f>
        <v>0</v>
      </c>
      <c r="AH45" s="200">
        <f>'Données de base'!AG65*'Données de base'!AG97</f>
        <v>0</v>
      </c>
      <c r="AI45" s="200">
        <f>'Données de base'!AH65*'Données de base'!AH97</f>
        <v>0</v>
      </c>
      <c r="AJ45" s="200">
        <f>'Données de base'!AI65*'Données de base'!AI97</f>
        <v>0</v>
      </c>
      <c r="AK45" s="200">
        <f>'Données de base'!AJ65*'Données de base'!AJ97</f>
        <v>0</v>
      </c>
      <c r="AL45" s="200">
        <f>'Données de base'!AK65*'Données de base'!AK97</f>
        <v>0</v>
      </c>
      <c r="AM45" s="200">
        <f>'Données de base'!AL65*'Données de base'!AL97</f>
        <v>0</v>
      </c>
      <c r="AN45" s="200">
        <f>'Données de base'!AM65*'Données de base'!AM97</f>
        <v>0</v>
      </c>
      <c r="AO45" s="200">
        <f>'Données de base'!AN65*'Données de base'!AN97</f>
        <v>0</v>
      </c>
      <c r="AP45" s="190">
        <f>SUM(AD45:AO45)</f>
        <v>0</v>
      </c>
      <c r="AQ45" s="200">
        <f>'Données de base'!AP65*'Données de base'!AP97</f>
        <v>0</v>
      </c>
      <c r="AR45" s="200">
        <f>'Données de base'!AQ65*'Données de base'!AQ97</f>
        <v>0</v>
      </c>
      <c r="AS45" s="200">
        <f>'Données de base'!AR65*'Données de base'!AR97</f>
        <v>0</v>
      </c>
      <c r="AT45" s="200">
        <f>'Données de base'!AS65*'Données de base'!AS97</f>
        <v>0</v>
      </c>
      <c r="AU45" s="200">
        <f>'Données de base'!AT65*'Données de base'!AT97</f>
        <v>0</v>
      </c>
      <c r="AV45" s="200">
        <f>'Données de base'!AU65*'Données de base'!AU97</f>
        <v>0</v>
      </c>
      <c r="AW45" s="200">
        <f>'Données de base'!AV65*'Données de base'!AV97</f>
        <v>0</v>
      </c>
      <c r="AX45" s="200">
        <f>'Données de base'!AW65*'Données de base'!AW97</f>
        <v>0</v>
      </c>
      <c r="AY45" s="200">
        <f>'Données de base'!AX65*'Données de base'!AX97</f>
        <v>0</v>
      </c>
      <c r="AZ45" s="200">
        <f>'Données de base'!AY65*'Données de base'!AY97</f>
        <v>0</v>
      </c>
      <c r="BA45" s="200">
        <f>'Données de base'!AZ65*'Données de base'!AZ97</f>
        <v>0</v>
      </c>
      <c r="BB45" s="200">
        <f>'Données de base'!BA65*'Données de base'!BA97</f>
        <v>0</v>
      </c>
      <c r="BC45" s="190">
        <f>SUM(AQ45:BB45)</f>
        <v>0</v>
      </c>
      <c r="BD45" s="200">
        <f>'Données de base'!BC65*'Données de base'!BC97</f>
        <v>0</v>
      </c>
      <c r="BE45" s="200">
        <f>'Données de base'!BD65*'Données de base'!BD97</f>
        <v>0</v>
      </c>
      <c r="BF45" s="200">
        <f>'Données de base'!BE65*'Données de base'!BE97</f>
        <v>0</v>
      </c>
      <c r="BG45" s="200">
        <f>'Données de base'!BF65*'Données de base'!BF97</f>
        <v>0</v>
      </c>
      <c r="BH45" s="200">
        <f>'Données de base'!BG65*'Données de base'!BG97</f>
        <v>0</v>
      </c>
      <c r="BI45" s="200">
        <f>'Données de base'!BH65*'Données de base'!BH97</f>
        <v>0</v>
      </c>
      <c r="BJ45" s="200">
        <f>'Données de base'!BI65*'Données de base'!BI97</f>
        <v>0</v>
      </c>
      <c r="BK45" s="200">
        <f>'Données de base'!BJ65*'Données de base'!BJ97</f>
        <v>0</v>
      </c>
      <c r="BL45" s="200">
        <f>'Données de base'!BK65*'Données de base'!BK97</f>
        <v>0</v>
      </c>
      <c r="BM45" s="200">
        <f>'Données de base'!BL65*'Données de base'!BL97</f>
        <v>0</v>
      </c>
      <c r="BN45" s="200">
        <f>'Données de base'!BM65*'Données de base'!BM97</f>
        <v>0</v>
      </c>
      <c r="BO45" s="200">
        <f>'Données de base'!BN65*'Données de base'!BN97</f>
        <v>0</v>
      </c>
      <c r="BP45" s="190">
        <f>SUM(BD45:BO45)</f>
        <v>0</v>
      </c>
      <c r="BQ45" s="200">
        <f>'Données de base'!BP65*'Données de base'!BP97</f>
        <v>0</v>
      </c>
      <c r="BR45" s="200">
        <f>'Données de base'!BQ65*'Données de base'!BQ97</f>
        <v>0</v>
      </c>
      <c r="BS45" s="200">
        <f>'Données de base'!BR65*'Données de base'!BR97</f>
        <v>0</v>
      </c>
      <c r="BT45" s="200">
        <f>'Données de base'!BS65*'Données de base'!BS97</f>
        <v>0</v>
      </c>
      <c r="BU45" s="200">
        <f>'Données de base'!BT65*'Données de base'!BT97</f>
        <v>0</v>
      </c>
      <c r="BV45" s="200">
        <f>'Données de base'!BU65*'Données de base'!BU97</f>
        <v>0</v>
      </c>
      <c r="BW45" s="200">
        <f>'Données de base'!BV65*'Données de base'!BV97</f>
        <v>0</v>
      </c>
      <c r="BX45" s="200">
        <f>'Données de base'!BW65*'Données de base'!BW97</f>
        <v>0</v>
      </c>
      <c r="BY45" s="200">
        <f>'Données de base'!BX65*'Données de base'!BX97</f>
        <v>0</v>
      </c>
      <c r="BZ45" s="200">
        <f>'Données de base'!BY65*'Données de base'!BY97</f>
        <v>0</v>
      </c>
      <c r="CA45" s="200">
        <f>'Données de base'!BZ65*'Données de base'!BZ97</f>
        <v>0</v>
      </c>
      <c r="CB45" s="200">
        <f>'Données de base'!CA65*'Données de base'!CA97</f>
        <v>0</v>
      </c>
      <c r="CC45" s="190">
        <f>SUM(BQ45:CB45)</f>
        <v>0</v>
      </c>
      <c r="CE45" s="200" t="str">
        <f t="shared" si="206"/>
        <v/>
      </c>
      <c r="CF45" s="200" t="str">
        <f t="shared" si="207"/>
        <v/>
      </c>
      <c r="CG45" s="200" t="str">
        <f t="shared" si="208"/>
        <v/>
      </c>
      <c r="CH45" s="200" t="str">
        <f t="shared" si="209"/>
        <v/>
      </c>
      <c r="CI45" s="200" t="str">
        <f t="shared" si="210"/>
        <v/>
      </c>
      <c r="CJ45" s="200" t="str">
        <f t="shared" si="211"/>
        <v/>
      </c>
      <c r="CK45" s="200" t="str">
        <f t="shared" si="212"/>
        <v/>
      </c>
      <c r="CL45" s="200" t="str">
        <f t="shared" si="213"/>
        <v/>
      </c>
      <c r="CM45" s="200" t="str">
        <f t="shared" si="214"/>
        <v/>
      </c>
      <c r="CN45" s="200" t="str">
        <f t="shared" si="215"/>
        <v/>
      </c>
      <c r="CO45" s="200" t="str">
        <f t="shared" si="216"/>
        <v/>
      </c>
      <c r="CP45" s="200" t="str">
        <f t="shared" si="217"/>
        <v/>
      </c>
      <c r="CQ45" s="200">
        <f t="shared" si="218"/>
        <v>0</v>
      </c>
      <c r="CR45" s="200">
        <f t="shared" si="219"/>
        <v>0</v>
      </c>
      <c r="CS45" s="200">
        <f t="shared" si="220"/>
        <v>0</v>
      </c>
      <c r="CT45" s="200">
        <f t="shared" si="221"/>
        <v>0</v>
      </c>
      <c r="CU45" s="200">
        <f t="shared" si="222"/>
        <v>0</v>
      </c>
      <c r="CV45" s="200">
        <f t="shared" si="223"/>
        <v>0</v>
      </c>
      <c r="CW45" s="200">
        <f t="shared" si="224"/>
        <v>0</v>
      </c>
      <c r="CX45" s="200">
        <f t="shared" si="225"/>
        <v>0</v>
      </c>
      <c r="CY45" s="200">
        <f t="shared" si="226"/>
        <v>0</v>
      </c>
      <c r="CZ45" s="200">
        <f t="shared" si="227"/>
        <v>0</v>
      </c>
      <c r="DA45" s="200">
        <f t="shared" si="228"/>
        <v>0</v>
      </c>
      <c r="DB45" s="200">
        <f t="shared" si="229"/>
        <v>0</v>
      </c>
      <c r="DC45" s="190">
        <f t="shared" si="230"/>
        <v>0</v>
      </c>
      <c r="DD45" s="190">
        <f t="shared" si="231"/>
        <v>0</v>
      </c>
      <c r="DE45" s="190">
        <f t="shared" si="232"/>
        <v>0</v>
      </c>
      <c r="DF45" s="200">
        <f t="shared" si="233"/>
        <v>0</v>
      </c>
      <c r="DG45" s="200">
        <f t="shared" si="234"/>
        <v>0</v>
      </c>
      <c r="DH45" s="200">
        <f t="shared" si="235"/>
        <v>0</v>
      </c>
      <c r="DI45" s="200">
        <f t="shared" si="236"/>
        <v>0</v>
      </c>
      <c r="DJ45" s="200">
        <f t="shared" si="237"/>
        <v>0</v>
      </c>
      <c r="DK45" s="200">
        <f t="shared" si="238"/>
        <v>0</v>
      </c>
      <c r="DL45" s="200">
        <f t="shared" si="239"/>
        <v>0</v>
      </c>
      <c r="DM45" s="200">
        <f t="shared" si="240"/>
        <v>0</v>
      </c>
      <c r="DN45" s="200">
        <f t="shared" si="241"/>
        <v>0</v>
      </c>
      <c r="DO45" s="200">
        <f t="shared" si="242"/>
        <v>0</v>
      </c>
      <c r="DP45" s="200">
        <f t="shared" si="243"/>
        <v>0</v>
      </c>
      <c r="DQ45" s="200">
        <f t="shared" si="244"/>
        <v>0</v>
      </c>
      <c r="DR45" s="190">
        <f>SUM(DF45:DQ45)</f>
        <v>0</v>
      </c>
      <c r="DS45" s="200">
        <f t="shared" si="246"/>
        <v>0</v>
      </c>
      <c r="DT45" s="200">
        <f t="shared" si="247"/>
        <v>0</v>
      </c>
      <c r="DU45" s="200">
        <f t="shared" si="248"/>
        <v>0</v>
      </c>
      <c r="DV45" s="200">
        <f t="shared" si="249"/>
        <v>0</v>
      </c>
      <c r="DW45" s="200">
        <f t="shared" si="250"/>
        <v>0</v>
      </c>
      <c r="DX45" s="200">
        <f t="shared" si="251"/>
        <v>0</v>
      </c>
      <c r="DY45" s="200">
        <f t="shared" si="252"/>
        <v>0</v>
      </c>
      <c r="DZ45" s="200">
        <f t="shared" si="253"/>
        <v>0</v>
      </c>
      <c r="EA45" s="200">
        <f t="shared" si="254"/>
        <v>0</v>
      </c>
      <c r="EB45" s="200">
        <f t="shared" si="255"/>
        <v>0</v>
      </c>
      <c r="EC45" s="200">
        <f t="shared" si="256"/>
        <v>0</v>
      </c>
      <c r="ED45" s="200">
        <f t="shared" si="257"/>
        <v>0</v>
      </c>
      <c r="EE45" s="190">
        <f>SUM(DS45:ED45)</f>
        <v>0</v>
      </c>
      <c r="EF45" s="200">
        <f t="shared" si="259"/>
        <v>0</v>
      </c>
      <c r="EG45" s="200">
        <f t="shared" si="260"/>
        <v>0</v>
      </c>
      <c r="EH45" s="200">
        <f t="shared" si="261"/>
        <v>0</v>
      </c>
      <c r="EI45" s="200">
        <f t="shared" si="262"/>
        <v>0</v>
      </c>
      <c r="EJ45" s="200">
        <f t="shared" si="263"/>
        <v>0</v>
      </c>
      <c r="EK45" s="200">
        <f t="shared" si="264"/>
        <v>0</v>
      </c>
      <c r="EL45" s="200">
        <f t="shared" si="265"/>
        <v>0</v>
      </c>
      <c r="EM45" s="200">
        <f t="shared" si="266"/>
        <v>0</v>
      </c>
      <c r="EN45" s="200">
        <f t="shared" si="267"/>
        <v>0</v>
      </c>
      <c r="EO45" s="200">
        <f t="shared" si="268"/>
        <v>0</v>
      </c>
      <c r="EP45" s="200">
        <f t="shared" si="269"/>
        <v>0</v>
      </c>
      <c r="EQ45" s="200">
        <f t="shared" si="270"/>
        <v>0</v>
      </c>
      <c r="ER45" s="190">
        <f>SUM(EF45:EQ45)</f>
        <v>0</v>
      </c>
      <c r="ES45" s="200">
        <f t="shared" si="272"/>
        <v>0</v>
      </c>
      <c r="ET45" s="200">
        <f t="shared" si="273"/>
        <v>0</v>
      </c>
      <c r="EU45" s="200">
        <f t="shared" si="274"/>
        <v>0</v>
      </c>
      <c r="EV45" s="200">
        <f t="shared" si="275"/>
        <v>0</v>
      </c>
      <c r="EW45" s="200">
        <f t="shared" si="276"/>
        <v>0</v>
      </c>
      <c r="EX45" s="200">
        <f t="shared" si="277"/>
        <v>0</v>
      </c>
      <c r="EY45" s="200">
        <f t="shared" si="278"/>
        <v>0</v>
      </c>
      <c r="EZ45" s="200">
        <f t="shared" si="279"/>
        <v>0</v>
      </c>
      <c r="FA45" s="200">
        <f t="shared" si="280"/>
        <v>0</v>
      </c>
      <c r="FB45" s="200">
        <f t="shared" si="281"/>
        <v>0</v>
      </c>
      <c r="FC45" s="200">
        <f t="shared" si="282"/>
        <v>0</v>
      </c>
      <c r="FD45" s="200">
        <f t="shared" si="283"/>
        <v>0</v>
      </c>
      <c r="FE45" s="190">
        <f>SUM(ES45:FD45)</f>
        <v>0</v>
      </c>
    </row>
    <row r="46" spans="3:161" s="119" customFormat="1" ht="15" customHeight="1" x14ac:dyDescent="0.2">
      <c r="C46" s="275" t="str">
        <f>'Données de base'!$A$40</f>
        <v>(-)</v>
      </c>
      <c r="D46" s="200">
        <f>'Données de base'!C66*'Données de base'!C98</f>
        <v>0</v>
      </c>
      <c r="E46" s="200">
        <f>'Données de base'!D66*'Données de base'!D98</f>
        <v>0</v>
      </c>
      <c r="F46" s="200">
        <f>'Données de base'!E66*'Données de base'!E98</f>
        <v>0</v>
      </c>
      <c r="G46" s="200">
        <f>'Données de base'!F66*'Données de base'!F98</f>
        <v>0</v>
      </c>
      <c r="H46" s="200">
        <f>'Données de base'!G66*'Données de base'!G98</f>
        <v>0</v>
      </c>
      <c r="I46" s="200">
        <f>'Données de base'!H66*'Données de base'!H98</f>
        <v>0</v>
      </c>
      <c r="J46" s="200">
        <f>'Données de base'!I66*'Données de base'!I98</f>
        <v>0</v>
      </c>
      <c r="K46" s="200">
        <f>'Données de base'!J66*'Données de base'!J98</f>
        <v>0</v>
      </c>
      <c r="L46" s="200">
        <f>'Données de base'!K66*'Données de base'!K98</f>
        <v>0</v>
      </c>
      <c r="M46" s="200">
        <f>'Données de base'!L66*'Données de base'!L98</f>
        <v>0</v>
      </c>
      <c r="N46" s="200">
        <f>'Données de base'!M66*'Données de base'!M98</f>
        <v>0</v>
      </c>
      <c r="O46" s="200">
        <f>'Données de base'!N66*'Données de base'!N98</f>
        <v>0</v>
      </c>
      <c r="P46" s="190">
        <f t="shared" si="94"/>
        <v>0</v>
      </c>
      <c r="Q46" s="200">
        <f>'Données de base'!P66*'Données de base'!P98</f>
        <v>0</v>
      </c>
      <c r="R46" s="200">
        <f>'Données de base'!Q66*'Données de base'!Q98</f>
        <v>0</v>
      </c>
      <c r="S46" s="200">
        <f>'Données de base'!R66*'Données de base'!R98</f>
        <v>0</v>
      </c>
      <c r="T46" s="200">
        <f>'Données de base'!S66*'Données de base'!S98</f>
        <v>0</v>
      </c>
      <c r="U46" s="200">
        <f>'Données de base'!T66*'Données de base'!T98</f>
        <v>0</v>
      </c>
      <c r="V46" s="200">
        <f>'Données de base'!U66*'Données de base'!U98</f>
        <v>0</v>
      </c>
      <c r="W46" s="200">
        <f>'Données de base'!V66*'Données de base'!V98</f>
        <v>0</v>
      </c>
      <c r="X46" s="200">
        <f>'Données de base'!W66*'Données de base'!W98</f>
        <v>0</v>
      </c>
      <c r="Y46" s="200">
        <f>'Données de base'!X66*'Données de base'!X98</f>
        <v>0</v>
      </c>
      <c r="Z46" s="200">
        <f>'Données de base'!Y66*'Données de base'!Y98</f>
        <v>0</v>
      </c>
      <c r="AA46" s="200">
        <f>'Données de base'!Z66*'Données de base'!Z98</f>
        <v>0</v>
      </c>
      <c r="AB46" s="200">
        <f>'Données de base'!AA66*'Données de base'!AA98</f>
        <v>0</v>
      </c>
      <c r="AC46" s="190">
        <f t="shared" si="95"/>
        <v>0</v>
      </c>
      <c r="AD46" s="200">
        <f>'Données de base'!AC66*'Données de base'!AC98</f>
        <v>0</v>
      </c>
      <c r="AE46" s="200">
        <f>'Données de base'!AD66*'Données de base'!AD98</f>
        <v>0</v>
      </c>
      <c r="AF46" s="200">
        <f>'Données de base'!AE66*'Données de base'!AE98</f>
        <v>0</v>
      </c>
      <c r="AG46" s="200">
        <f>'Données de base'!AF66*'Données de base'!AF98</f>
        <v>0</v>
      </c>
      <c r="AH46" s="200">
        <f>'Données de base'!AG66*'Données de base'!AG98</f>
        <v>0</v>
      </c>
      <c r="AI46" s="200">
        <f>'Données de base'!AH66*'Données de base'!AH98</f>
        <v>0</v>
      </c>
      <c r="AJ46" s="200">
        <f>'Données de base'!AI66*'Données de base'!AI98</f>
        <v>0</v>
      </c>
      <c r="AK46" s="200">
        <f>'Données de base'!AJ66*'Données de base'!AJ98</f>
        <v>0</v>
      </c>
      <c r="AL46" s="200">
        <f>'Données de base'!AK66*'Données de base'!AK98</f>
        <v>0</v>
      </c>
      <c r="AM46" s="200">
        <f>'Données de base'!AL66*'Données de base'!AL98</f>
        <v>0</v>
      </c>
      <c r="AN46" s="200">
        <f>'Données de base'!AM66*'Données de base'!AM98</f>
        <v>0</v>
      </c>
      <c r="AO46" s="200">
        <f>'Données de base'!AN66*'Données de base'!AN98</f>
        <v>0</v>
      </c>
      <c r="AP46" s="190">
        <f t="shared" si="199"/>
        <v>0</v>
      </c>
      <c r="AQ46" s="200">
        <f>'Données de base'!AP66*'Données de base'!AP98</f>
        <v>0</v>
      </c>
      <c r="AR46" s="200">
        <f>'Données de base'!AQ66*'Données de base'!AQ98</f>
        <v>0</v>
      </c>
      <c r="AS46" s="200">
        <f>'Données de base'!AR66*'Données de base'!AR98</f>
        <v>0</v>
      </c>
      <c r="AT46" s="200">
        <f>'Données de base'!AS66*'Données de base'!AS98</f>
        <v>0</v>
      </c>
      <c r="AU46" s="200">
        <f>'Données de base'!AT66*'Données de base'!AT98</f>
        <v>0</v>
      </c>
      <c r="AV46" s="200">
        <f>'Données de base'!AU66*'Données de base'!AU98</f>
        <v>0</v>
      </c>
      <c r="AW46" s="200">
        <f>'Données de base'!AV66*'Données de base'!AV98</f>
        <v>0</v>
      </c>
      <c r="AX46" s="200">
        <f>'Données de base'!AW66*'Données de base'!AW98</f>
        <v>0</v>
      </c>
      <c r="AY46" s="200">
        <f>'Données de base'!AX66*'Données de base'!AX98</f>
        <v>0</v>
      </c>
      <c r="AZ46" s="200">
        <f>'Données de base'!AY66*'Données de base'!AY98</f>
        <v>0</v>
      </c>
      <c r="BA46" s="200">
        <f>'Données de base'!AZ66*'Données de base'!AZ98</f>
        <v>0</v>
      </c>
      <c r="BB46" s="200">
        <f>'Données de base'!BA66*'Données de base'!BA98</f>
        <v>0</v>
      </c>
      <c r="BC46" s="190">
        <f t="shared" si="201"/>
        <v>0</v>
      </c>
      <c r="BD46" s="200">
        <f>'Données de base'!BC66*'Données de base'!BC98</f>
        <v>0</v>
      </c>
      <c r="BE46" s="200">
        <f>'Données de base'!BD66*'Données de base'!BD98</f>
        <v>0</v>
      </c>
      <c r="BF46" s="200">
        <f>'Données de base'!BE66*'Données de base'!BE98</f>
        <v>0</v>
      </c>
      <c r="BG46" s="200">
        <f>'Données de base'!BF66*'Données de base'!BF98</f>
        <v>0</v>
      </c>
      <c r="BH46" s="200">
        <f>'Données de base'!BG66*'Données de base'!BG98</f>
        <v>0</v>
      </c>
      <c r="BI46" s="200">
        <f>'Données de base'!BH66*'Données de base'!BH98</f>
        <v>0</v>
      </c>
      <c r="BJ46" s="200">
        <f>'Données de base'!BI66*'Données de base'!BI98</f>
        <v>0</v>
      </c>
      <c r="BK46" s="200">
        <f>'Données de base'!BJ66*'Données de base'!BJ98</f>
        <v>0</v>
      </c>
      <c r="BL46" s="200">
        <f>'Données de base'!BK66*'Données de base'!BK98</f>
        <v>0</v>
      </c>
      <c r="BM46" s="200">
        <f>'Données de base'!BL66*'Données de base'!BL98</f>
        <v>0</v>
      </c>
      <c r="BN46" s="200">
        <f>'Données de base'!BM66*'Données de base'!BM98</f>
        <v>0</v>
      </c>
      <c r="BO46" s="200">
        <f>'Données de base'!BN66*'Données de base'!BN98</f>
        <v>0</v>
      </c>
      <c r="BP46" s="190">
        <f t="shared" si="203"/>
        <v>0</v>
      </c>
      <c r="BQ46" s="200">
        <f>'Données de base'!BP66*'Données de base'!BP98</f>
        <v>0</v>
      </c>
      <c r="BR46" s="200">
        <f>'Données de base'!BQ66*'Données de base'!BQ98</f>
        <v>0</v>
      </c>
      <c r="BS46" s="200">
        <f>'Données de base'!BR66*'Données de base'!BR98</f>
        <v>0</v>
      </c>
      <c r="BT46" s="200">
        <f>'Données de base'!BS66*'Données de base'!BS98</f>
        <v>0</v>
      </c>
      <c r="BU46" s="200">
        <f>'Données de base'!BT66*'Données de base'!BT98</f>
        <v>0</v>
      </c>
      <c r="BV46" s="200">
        <f>'Données de base'!BU66*'Données de base'!BU98</f>
        <v>0</v>
      </c>
      <c r="BW46" s="200">
        <f>'Données de base'!BV66*'Données de base'!BV98</f>
        <v>0</v>
      </c>
      <c r="BX46" s="200">
        <f>'Données de base'!BW66*'Données de base'!BW98</f>
        <v>0</v>
      </c>
      <c r="BY46" s="200">
        <f>'Données de base'!BX66*'Données de base'!BX98</f>
        <v>0</v>
      </c>
      <c r="BZ46" s="200">
        <f>'Données de base'!BY66*'Données de base'!BY98</f>
        <v>0</v>
      </c>
      <c r="CA46" s="200">
        <f>'Données de base'!BZ66*'Données de base'!BZ98</f>
        <v>0</v>
      </c>
      <c r="CB46" s="200">
        <f>'Données de base'!CA66*'Données de base'!CA98</f>
        <v>0</v>
      </c>
      <c r="CC46" s="190">
        <f t="shared" si="205"/>
        <v>0</v>
      </c>
      <c r="CE46" s="200" t="str">
        <f t="shared" si="206"/>
        <v/>
      </c>
      <c r="CF46" s="200" t="str">
        <f t="shared" si="207"/>
        <v/>
      </c>
      <c r="CG46" s="200" t="str">
        <f t="shared" si="208"/>
        <v/>
      </c>
      <c r="CH46" s="200" t="str">
        <f t="shared" si="209"/>
        <v/>
      </c>
      <c r="CI46" s="200" t="str">
        <f t="shared" si="210"/>
        <v/>
      </c>
      <c r="CJ46" s="200" t="str">
        <f t="shared" si="211"/>
        <v/>
      </c>
      <c r="CK46" s="200" t="str">
        <f t="shared" si="212"/>
        <v/>
      </c>
      <c r="CL46" s="200" t="str">
        <f t="shared" si="213"/>
        <v/>
      </c>
      <c r="CM46" s="200" t="str">
        <f t="shared" si="214"/>
        <v/>
      </c>
      <c r="CN46" s="200" t="str">
        <f t="shared" si="215"/>
        <v/>
      </c>
      <c r="CO46" s="200" t="str">
        <f t="shared" si="216"/>
        <v/>
      </c>
      <c r="CP46" s="200" t="str">
        <f t="shared" si="217"/>
        <v/>
      </c>
      <c r="CQ46" s="200">
        <f t="shared" si="218"/>
        <v>0</v>
      </c>
      <c r="CR46" s="200">
        <f t="shared" si="219"/>
        <v>0</v>
      </c>
      <c r="CS46" s="200">
        <f t="shared" si="220"/>
        <v>0</v>
      </c>
      <c r="CT46" s="200">
        <f t="shared" si="221"/>
        <v>0</v>
      </c>
      <c r="CU46" s="200">
        <f t="shared" si="222"/>
        <v>0</v>
      </c>
      <c r="CV46" s="200">
        <f t="shared" si="223"/>
        <v>0</v>
      </c>
      <c r="CW46" s="200">
        <f t="shared" si="224"/>
        <v>0</v>
      </c>
      <c r="CX46" s="200">
        <f t="shared" si="225"/>
        <v>0</v>
      </c>
      <c r="CY46" s="200">
        <f t="shared" si="226"/>
        <v>0</v>
      </c>
      <c r="CZ46" s="200">
        <f t="shared" si="227"/>
        <v>0</v>
      </c>
      <c r="DA46" s="200">
        <f t="shared" si="228"/>
        <v>0</v>
      </c>
      <c r="DB46" s="200">
        <f t="shared" si="229"/>
        <v>0</v>
      </c>
      <c r="DC46" s="190">
        <f t="shared" si="230"/>
        <v>0</v>
      </c>
      <c r="DD46" s="190">
        <f t="shared" si="231"/>
        <v>0</v>
      </c>
      <c r="DE46" s="190">
        <f t="shared" si="232"/>
        <v>0</v>
      </c>
      <c r="DF46" s="200">
        <f t="shared" si="233"/>
        <v>0</v>
      </c>
      <c r="DG46" s="200">
        <f t="shared" si="234"/>
        <v>0</v>
      </c>
      <c r="DH46" s="200">
        <f t="shared" si="235"/>
        <v>0</v>
      </c>
      <c r="DI46" s="200">
        <f t="shared" si="236"/>
        <v>0</v>
      </c>
      <c r="DJ46" s="200">
        <f t="shared" si="237"/>
        <v>0</v>
      </c>
      <c r="DK46" s="200">
        <f t="shared" si="238"/>
        <v>0</v>
      </c>
      <c r="DL46" s="200">
        <f t="shared" si="239"/>
        <v>0</v>
      </c>
      <c r="DM46" s="200">
        <f t="shared" si="240"/>
        <v>0</v>
      </c>
      <c r="DN46" s="200">
        <f t="shared" si="241"/>
        <v>0</v>
      </c>
      <c r="DO46" s="200">
        <f t="shared" si="242"/>
        <v>0</v>
      </c>
      <c r="DP46" s="200">
        <f t="shared" si="243"/>
        <v>0</v>
      </c>
      <c r="DQ46" s="200">
        <f t="shared" si="244"/>
        <v>0</v>
      </c>
      <c r="DR46" s="190">
        <f t="shared" si="245"/>
        <v>0</v>
      </c>
      <c r="DS46" s="200">
        <f t="shared" si="246"/>
        <v>0</v>
      </c>
      <c r="DT46" s="200">
        <f t="shared" si="247"/>
        <v>0</v>
      </c>
      <c r="DU46" s="200">
        <f t="shared" si="248"/>
        <v>0</v>
      </c>
      <c r="DV46" s="200">
        <f t="shared" si="249"/>
        <v>0</v>
      </c>
      <c r="DW46" s="200">
        <f t="shared" si="250"/>
        <v>0</v>
      </c>
      <c r="DX46" s="200">
        <f t="shared" si="251"/>
        <v>0</v>
      </c>
      <c r="DY46" s="200">
        <f t="shared" si="252"/>
        <v>0</v>
      </c>
      <c r="DZ46" s="200">
        <f t="shared" si="253"/>
        <v>0</v>
      </c>
      <c r="EA46" s="200">
        <f t="shared" si="254"/>
        <v>0</v>
      </c>
      <c r="EB46" s="200">
        <f t="shared" si="255"/>
        <v>0</v>
      </c>
      <c r="EC46" s="200">
        <f t="shared" si="256"/>
        <v>0</v>
      </c>
      <c r="ED46" s="200">
        <f t="shared" si="257"/>
        <v>0</v>
      </c>
      <c r="EE46" s="190">
        <f t="shared" si="258"/>
        <v>0</v>
      </c>
      <c r="EF46" s="200">
        <f t="shared" si="259"/>
        <v>0</v>
      </c>
      <c r="EG46" s="200">
        <f t="shared" si="260"/>
        <v>0</v>
      </c>
      <c r="EH46" s="200">
        <f t="shared" si="261"/>
        <v>0</v>
      </c>
      <c r="EI46" s="200">
        <f t="shared" si="262"/>
        <v>0</v>
      </c>
      <c r="EJ46" s="200">
        <f t="shared" si="263"/>
        <v>0</v>
      </c>
      <c r="EK46" s="200">
        <f t="shared" si="264"/>
        <v>0</v>
      </c>
      <c r="EL46" s="200">
        <f t="shared" si="265"/>
        <v>0</v>
      </c>
      <c r="EM46" s="200">
        <f t="shared" si="266"/>
        <v>0</v>
      </c>
      <c r="EN46" s="200">
        <f t="shared" si="267"/>
        <v>0</v>
      </c>
      <c r="EO46" s="200">
        <f t="shared" si="268"/>
        <v>0</v>
      </c>
      <c r="EP46" s="200">
        <f t="shared" si="269"/>
        <v>0</v>
      </c>
      <c r="EQ46" s="200">
        <f t="shared" si="270"/>
        <v>0</v>
      </c>
      <c r="ER46" s="190">
        <f t="shared" si="271"/>
        <v>0</v>
      </c>
      <c r="ES46" s="200">
        <f t="shared" si="272"/>
        <v>0</v>
      </c>
      <c r="ET46" s="200">
        <f t="shared" si="273"/>
        <v>0</v>
      </c>
      <c r="EU46" s="200">
        <f t="shared" si="274"/>
        <v>0</v>
      </c>
      <c r="EV46" s="200">
        <f t="shared" si="275"/>
        <v>0</v>
      </c>
      <c r="EW46" s="200">
        <f t="shared" si="276"/>
        <v>0</v>
      </c>
      <c r="EX46" s="200">
        <f t="shared" si="277"/>
        <v>0</v>
      </c>
      <c r="EY46" s="200">
        <f t="shared" si="278"/>
        <v>0</v>
      </c>
      <c r="EZ46" s="200">
        <f t="shared" si="279"/>
        <v>0</v>
      </c>
      <c r="FA46" s="200">
        <f t="shared" si="280"/>
        <v>0</v>
      </c>
      <c r="FB46" s="200">
        <f t="shared" si="281"/>
        <v>0</v>
      </c>
      <c r="FC46" s="200">
        <f t="shared" si="282"/>
        <v>0</v>
      </c>
      <c r="FD46" s="200">
        <f t="shared" si="283"/>
        <v>0</v>
      </c>
      <c r="FE46" s="190">
        <f t="shared" si="284"/>
        <v>0</v>
      </c>
    </row>
    <row r="47" spans="3:161" s="119" customFormat="1" ht="15" customHeight="1" x14ac:dyDescent="0.2">
      <c r="C47" s="275" t="str">
        <f>'Données de base'!$A$41</f>
        <v>(-)</v>
      </c>
      <c r="D47" s="200">
        <f>'Données de base'!C67*'Données de base'!C99</f>
        <v>0</v>
      </c>
      <c r="E47" s="200">
        <f>'Données de base'!D67*'Données de base'!D99</f>
        <v>0</v>
      </c>
      <c r="F47" s="200">
        <f>'Données de base'!E67*'Données de base'!E99</f>
        <v>0</v>
      </c>
      <c r="G47" s="200">
        <f>'Données de base'!F67*'Données de base'!F99</f>
        <v>0</v>
      </c>
      <c r="H47" s="200">
        <f>'Données de base'!G67*'Données de base'!G99</f>
        <v>0</v>
      </c>
      <c r="I47" s="200">
        <f>'Données de base'!H67*'Données de base'!H99</f>
        <v>0</v>
      </c>
      <c r="J47" s="200">
        <f>'Données de base'!I67*'Données de base'!I99</f>
        <v>0</v>
      </c>
      <c r="K47" s="200">
        <f>'Données de base'!J67*'Données de base'!J99</f>
        <v>0</v>
      </c>
      <c r="L47" s="200">
        <f>'Données de base'!K67*'Données de base'!K99</f>
        <v>0</v>
      </c>
      <c r="M47" s="200">
        <f>'Données de base'!L67*'Données de base'!L99</f>
        <v>0</v>
      </c>
      <c r="N47" s="200">
        <f>'Données de base'!M67*'Données de base'!M99</f>
        <v>0</v>
      </c>
      <c r="O47" s="200">
        <f>'Données de base'!N67*'Données de base'!N99</f>
        <v>0</v>
      </c>
      <c r="P47" s="190">
        <f t="shared" si="94"/>
        <v>0</v>
      </c>
      <c r="Q47" s="200">
        <f>'Données de base'!P67*'Données de base'!P99</f>
        <v>0</v>
      </c>
      <c r="R47" s="200">
        <f>'Données de base'!Q67*'Données de base'!Q99</f>
        <v>0</v>
      </c>
      <c r="S47" s="200">
        <f>'Données de base'!R67*'Données de base'!R99</f>
        <v>0</v>
      </c>
      <c r="T47" s="200">
        <f>'Données de base'!S67*'Données de base'!S99</f>
        <v>0</v>
      </c>
      <c r="U47" s="200">
        <f>'Données de base'!T67*'Données de base'!T99</f>
        <v>0</v>
      </c>
      <c r="V47" s="200">
        <f>'Données de base'!U67*'Données de base'!U99</f>
        <v>0</v>
      </c>
      <c r="W47" s="200">
        <f>'Données de base'!V67*'Données de base'!V99</f>
        <v>0</v>
      </c>
      <c r="X47" s="200">
        <f>'Données de base'!W67*'Données de base'!W99</f>
        <v>0</v>
      </c>
      <c r="Y47" s="200">
        <f>'Données de base'!X67*'Données de base'!X99</f>
        <v>0</v>
      </c>
      <c r="Z47" s="200">
        <f>'Données de base'!Y67*'Données de base'!Y99</f>
        <v>0</v>
      </c>
      <c r="AA47" s="200">
        <f>'Données de base'!Z67*'Données de base'!Z99</f>
        <v>0</v>
      </c>
      <c r="AB47" s="200">
        <f>'Données de base'!AA67*'Données de base'!AA99</f>
        <v>0</v>
      </c>
      <c r="AC47" s="190">
        <f t="shared" si="95"/>
        <v>0</v>
      </c>
      <c r="AD47" s="200">
        <f>'Données de base'!AC67*'Données de base'!AC99</f>
        <v>0</v>
      </c>
      <c r="AE47" s="200">
        <f>'Données de base'!AD67*'Données de base'!AD99</f>
        <v>0</v>
      </c>
      <c r="AF47" s="200">
        <f>'Données de base'!AE67*'Données de base'!AE99</f>
        <v>0</v>
      </c>
      <c r="AG47" s="200">
        <f>'Données de base'!AF67*'Données de base'!AF99</f>
        <v>0</v>
      </c>
      <c r="AH47" s="200">
        <f>'Données de base'!AG67*'Données de base'!AG99</f>
        <v>0</v>
      </c>
      <c r="AI47" s="200">
        <f>'Données de base'!AH67*'Données de base'!AH99</f>
        <v>0</v>
      </c>
      <c r="AJ47" s="200">
        <f>'Données de base'!AI67*'Données de base'!AI99</f>
        <v>0</v>
      </c>
      <c r="AK47" s="200">
        <f>'Données de base'!AJ67*'Données de base'!AJ99</f>
        <v>0</v>
      </c>
      <c r="AL47" s="200">
        <f>'Données de base'!AK67*'Données de base'!AK99</f>
        <v>0</v>
      </c>
      <c r="AM47" s="200">
        <f>'Données de base'!AL67*'Données de base'!AL99</f>
        <v>0</v>
      </c>
      <c r="AN47" s="200">
        <f>'Données de base'!AM67*'Données de base'!AM99</f>
        <v>0</v>
      </c>
      <c r="AO47" s="200">
        <f>'Données de base'!AN67*'Données de base'!AN99</f>
        <v>0</v>
      </c>
      <c r="AP47" s="190">
        <f t="shared" si="199"/>
        <v>0</v>
      </c>
      <c r="AQ47" s="200">
        <f>'Données de base'!AP67*'Données de base'!AP99</f>
        <v>0</v>
      </c>
      <c r="AR47" s="200">
        <f>'Données de base'!AQ67*'Données de base'!AQ99</f>
        <v>0</v>
      </c>
      <c r="AS47" s="200">
        <f>'Données de base'!AR67*'Données de base'!AR99</f>
        <v>0</v>
      </c>
      <c r="AT47" s="200">
        <f>'Données de base'!AS67*'Données de base'!AS99</f>
        <v>0</v>
      </c>
      <c r="AU47" s="200">
        <f>'Données de base'!AT67*'Données de base'!AT99</f>
        <v>0</v>
      </c>
      <c r="AV47" s="200">
        <f>'Données de base'!AU67*'Données de base'!AU99</f>
        <v>0</v>
      </c>
      <c r="AW47" s="200">
        <f>'Données de base'!AV67*'Données de base'!AV99</f>
        <v>0</v>
      </c>
      <c r="AX47" s="200">
        <f>'Données de base'!AW67*'Données de base'!AW99</f>
        <v>0</v>
      </c>
      <c r="AY47" s="200">
        <f>'Données de base'!AX67*'Données de base'!AX99</f>
        <v>0</v>
      </c>
      <c r="AZ47" s="200">
        <f>'Données de base'!AY67*'Données de base'!AY99</f>
        <v>0</v>
      </c>
      <c r="BA47" s="200">
        <f>'Données de base'!AZ67*'Données de base'!AZ99</f>
        <v>0</v>
      </c>
      <c r="BB47" s="200">
        <f>'Données de base'!BA67*'Données de base'!BA99</f>
        <v>0</v>
      </c>
      <c r="BC47" s="190">
        <f t="shared" si="201"/>
        <v>0</v>
      </c>
      <c r="BD47" s="200">
        <f>'Données de base'!BC67*'Données de base'!BC99</f>
        <v>0</v>
      </c>
      <c r="BE47" s="200">
        <f>'Données de base'!BD67*'Données de base'!BD99</f>
        <v>0</v>
      </c>
      <c r="BF47" s="200">
        <f>'Données de base'!BE67*'Données de base'!BE99</f>
        <v>0</v>
      </c>
      <c r="BG47" s="200">
        <f>'Données de base'!BF67*'Données de base'!BF99</f>
        <v>0</v>
      </c>
      <c r="BH47" s="200">
        <f>'Données de base'!BG67*'Données de base'!BG99</f>
        <v>0</v>
      </c>
      <c r="BI47" s="200">
        <f>'Données de base'!BH67*'Données de base'!BH99</f>
        <v>0</v>
      </c>
      <c r="BJ47" s="200">
        <f>'Données de base'!BI67*'Données de base'!BI99</f>
        <v>0</v>
      </c>
      <c r="BK47" s="200">
        <f>'Données de base'!BJ67*'Données de base'!BJ99</f>
        <v>0</v>
      </c>
      <c r="BL47" s="200">
        <f>'Données de base'!BK67*'Données de base'!BK99</f>
        <v>0</v>
      </c>
      <c r="BM47" s="200">
        <f>'Données de base'!BL67*'Données de base'!BL99</f>
        <v>0</v>
      </c>
      <c r="BN47" s="200">
        <f>'Données de base'!BM67*'Données de base'!BM99</f>
        <v>0</v>
      </c>
      <c r="BO47" s="200">
        <f>'Données de base'!BN67*'Données de base'!BN99</f>
        <v>0</v>
      </c>
      <c r="BP47" s="190">
        <f t="shared" si="203"/>
        <v>0</v>
      </c>
      <c r="BQ47" s="200">
        <f>'Données de base'!BP67*'Données de base'!BP99</f>
        <v>0</v>
      </c>
      <c r="BR47" s="200">
        <f>'Données de base'!BQ67*'Données de base'!BQ99</f>
        <v>0</v>
      </c>
      <c r="BS47" s="200">
        <f>'Données de base'!BR67*'Données de base'!BR99</f>
        <v>0</v>
      </c>
      <c r="BT47" s="200">
        <f>'Données de base'!BS67*'Données de base'!BS99</f>
        <v>0</v>
      </c>
      <c r="BU47" s="200">
        <f>'Données de base'!BT67*'Données de base'!BT99</f>
        <v>0</v>
      </c>
      <c r="BV47" s="200">
        <f>'Données de base'!BU67*'Données de base'!BU99</f>
        <v>0</v>
      </c>
      <c r="BW47" s="200">
        <f>'Données de base'!BV67*'Données de base'!BV99</f>
        <v>0</v>
      </c>
      <c r="BX47" s="200">
        <f>'Données de base'!BW67*'Données de base'!BW99</f>
        <v>0</v>
      </c>
      <c r="BY47" s="200">
        <f>'Données de base'!BX67*'Données de base'!BX99</f>
        <v>0</v>
      </c>
      <c r="BZ47" s="200">
        <f>'Données de base'!BY67*'Données de base'!BY99</f>
        <v>0</v>
      </c>
      <c r="CA47" s="200">
        <f>'Données de base'!BZ67*'Données de base'!BZ99</f>
        <v>0</v>
      </c>
      <c r="CB47" s="200">
        <f>'Données de base'!CA67*'Données de base'!CA99</f>
        <v>0</v>
      </c>
      <c r="CC47" s="190">
        <f t="shared" si="205"/>
        <v>0</v>
      </c>
      <c r="CE47" s="200" t="str">
        <f t="shared" si="206"/>
        <v/>
      </c>
      <c r="CF47" s="200" t="str">
        <f t="shared" si="207"/>
        <v/>
      </c>
      <c r="CG47" s="200" t="str">
        <f t="shared" si="208"/>
        <v/>
      </c>
      <c r="CH47" s="200" t="str">
        <f t="shared" si="209"/>
        <v/>
      </c>
      <c r="CI47" s="200" t="str">
        <f t="shared" si="210"/>
        <v/>
      </c>
      <c r="CJ47" s="200" t="str">
        <f t="shared" si="211"/>
        <v/>
      </c>
      <c r="CK47" s="200" t="str">
        <f t="shared" si="212"/>
        <v/>
      </c>
      <c r="CL47" s="200" t="str">
        <f t="shared" si="213"/>
        <v/>
      </c>
      <c r="CM47" s="200" t="str">
        <f t="shared" si="214"/>
        <v/>
      </c>
      <c r="CN47" s="200" t="str">
        <f t="shared" si="215"/>
        <v/>
      </c>
      <c r="CO47" s="200" t="str">
        <f t="shared" si="216"/>
        <v/>
      </c>
      <c r="CP47" s="200" t="str">
        <f t="shared" si="217"/>
        <v/>
      </c>
      <c r="CQ47" s="200">
        <f t="shared" si="218"/>
        <v>0</v>
      </c>
      <c r="CR47" s="200">
        <f t="shared" si="219"/>
        <v>0</v>
      </c>
      <c r="CS47" s="200">
        <f t="shared" si="220"/>
        <v>0</v>
      </c>
      <c r="CT47" s="200">
        <f t="shared" si="221"/>
        <v>0</v>
      </c>
      <c r="CU47" s="200">
        <f t="shared" si="222"/>
        <v>0</v>
      </c>
      <c r="CV47" s="200">
        <f t="shared" si="223"/>
        <v>0</v>
      </c>
      <c r="CW47" s="200">
        <f t="shared" si="224"/>
        <v>0</v>
      </c>
      <c r="CX47" s="200">
        <f t="shared" si="225"/>
        <v>0</v>
      </c>
      <c r="CY47" s="200">
        <f t="shared" si="226"/>
        <v>0</v>
      </c>
      <c r="CZ47" s="200">
        <f t="shared" si="227"/>
        <v>0</v>
      </c>
      <c r="DA47" s="200">
        <f t="shared" si="228"/>
        <v>0</v>
      </c>
      <c r="DB47" s="200">
        <f t="shared" si="229"/>
        <v>0</v>
      </c>
      <c r="DC47" s="190">
        <f t="shared" si="230"/>
        <v>0</v>
      </c>
      <c r="DD47" s="190">
        <f t="shared" si="231"/>
        <v>0</v>
      </c>
      <c r="DE47" s="190">
        <f t="shared" si="232"/>
        <v>0</v>
      </c>
      <c r="DF47" s="200">
        <f t="shared" si="233"/>
        <v>0</v>
      </c>
      <c r="DG47" s="200">
        <f t="shared" si="234"/>
        <v>0</v>
      </c>
      <c r="DH47" s="200">
        <f t="shared" si="235"/>
        <v>0</v>
      </c>
      <c r="DI47" s="200">
        <f t="shared" si="236"/>
        <v>0</v>
      </c>
      <c r="DJ47" s="200">
        <f t="shared" si="237"/>
        <v>0</v>
      </c>
      <c r="DK47" s="200">
        <f t="shared" si="238"/>
        <v>0</v>
      </c>
      <c r="DL47" s="200">
        <f t="shared" si="239"/>
        <v>0</v>
      </c>
      <c r="DM47" s="200">
        <f t="shared" si="240"/>
        <v>0</v>
      </c>
      <c r="DN47" s="200">
        <f t="shared" si="241"/>
        <v>0</v>
      </c>
      <c r="DO47" s="200">
        <f t="shared" si="242"/>
        <v>0</v>
      </c>
      <c r="DP47" s="200">
        <f t="shared" si="243"/>
        <v>0</v>
      </c>
      <c r="DQ47" s="200">
        <f t="shared" si="244"/>
        <v>0</v>
      </c>
      <c r="DR47" s="190">
        <f t="shared" si="245"/>
        <v>0</v>
      </c>
      <c r="DS47" s="200">
        <f t="shared" si="246"/>
        <v>0</v>
      </c>
      <c r="DT47" s="200">
        <f t="shared" si="247"/>
        <v>0</v>
      </c>
      <c r="DU47" s="200">
        <f t="shared" si="248"/>
        <v>0</v>
      </c>
      <c r="DV47" s="200">
        <f t="shared" si="249"/>
        <v>0</v>
      </c>
      <c r="DW47" s="200">
        <f t="shared" si="250"/>
        <v>0</v>
      </c>
      <c r="DX47" s="200">
        <f t="shared" si="251"/>
        <v>0</v>
      </c>
      <c r="DY47" s="200">
        <f t="shared" si="252"/>
        <v>0</v>
      </c>
      <c r="DZ47" s="200">
        <f t="shared" si="253"/>
        <v>0</v>
      </c>
      <c r="EA47" s="200">
        <f t="shared" si="254"/>
        <v>0</v>
      </c>
      <c r="EB47" s="200">
        <f t="shared" si="255"/>
        <v>0</v>
      </c>
      <c r="EC47" s="200">
        <f t="shared" si="256"/>
        <v>0</v>
      </c>
      <c r="ED47" s="200">
        <f t="shared" si="257"/>
        <v>0</v>
      </c>
      <c r="EE47" s="190">
        <f t="shared" si="258"/>
        <v>0</v>
      </c>
      <c r="EF47" s="200">
        <f t="shared" si="259"/>
        <v>0</v>
      </c>
      <c r="EG47" s="200">
        <f t="shared" si="260"/>
        <v>0</v>
      </c>
      <c r="EH47" s="200">
        <f t="shared" si="261"/>
        <v>0</v>
      </c>
      <c r="EI47" s="200">
        <f t="shared" si="262"/>
        <v>0</v>
      </c>
      <c r="EJ47" s="200">
        <f t="shared" si="263"/>
        <v>0</v>
      </c>
      <c r="EK47" s="200">
        <f t="shared" si="264"/>
        <v>0</v>
      </c>
      <c r="EL47" s="200">
        <f t="shared" si="265"/>
        <v>0</v>
      </c>
      <c r="EM47" s="200">
        <f t="shared" si="266"/>
        <v>0</v>
      </c>
      <c r="EN47" s="200">
        <f t="shared" si="267"/>
        <v>0</v>
      </c>
      <c r="EO47" s="200">
        <f t="shared" si="268"/>
        <v>0</v>
      </c>
      <c r="EP47" s="200">
        <f t="shared" si="269"/>
        <v>0</v>
      </c>
      <c r="EQ47" s="200">
        <f t="shared" si="270"/>
        <v>0</v>
      </c>
      <c r="ER47" s="190">
        <f t="shared" si="271"/>
        <v>0</v>
      </c>
      <c r="ES47" s="200">
        <f t="shared" si="272"/>
        <v>0</v>
      </c>
      <c r="ET47" s="200">
        <f t="shared" si="273"/>
        <v>0</v>
      </c>
      <c r="EU47" s="200">
        <f t="shared" si="274"/>
        <v>0</v>
      </c>
      <c r="EV47" s="200">
        <f t="shared" si="275"/>
        <v>0</v>
      </c>
      <c r="EW47" s="200">
        <f t="shared" si="276"/>
        <v>0</v>
      </c>
      <c r="EX47" s="200">
        <f t="shared" si="277"/>
        <v>0</v>
      </c>
      <c r="EY47" s="200">
        <f t="shared" si="278"/>
        <v>0</v>
      </c>
      <c r="EZ47" s="200">
        <f t="shared" si="279"/>
        <v>0</v>
      </c>
      <c r="FA47" s="200">
        <f t="shared" si="280"/>
        <v>0</v>
      </c>
      <c r="FB47" s="200">
        <f t="shared" si="281"/>
        <v>0</v>
      </c>
      <c r="FC47" s="200">
        <f t="shared" si="282"/>
        <v>0</v>
      </c>
      <c r="FD47" s="200">
        <f t="shared" si="283"/>
        <v>0</v>
      </c>
      <c r="FE47" s="190">
        <f t="shared" si="284"/>
        <v>0</v>
      </c>
    </row>
    <row r="48" spans="3:161" s="119" customFormat="1" ht="15" customHeight="1" x14ac:dyDescent="0.2">
      <c r="C48" s="275" t="str">
        <f>'Données de base'!$A$42</f>
        <v>(-)</v>
      </c>
      <c r="D48" s="200">
        <f>'Données de base'!C68*'Données de base'!C100</f>
        <v>0</v>
      </c>
      <c r="E48" s="200">
        <f>'Données de base'!D68*'Données de base'!D100</f>
        <v>0</v>
      </c>
      <c r="F48" s="200">
        <f>'Données de base'!E68*'Données de base'!E100</f>
        <v>0</v>
      </c>
      <c r="G48" s="200">
        <f>'Données de base'!F68*'Données de base'!F100</f>
        <v>0</v>
      </c>
      <c r="H48" s="200">
        <f>'Données de base'!G68*'Données de base'!G100</f>
        <v>0</v>
      </c>
      <c r="I48" s="200">
        <f>'Données de base'!H68*'Données de base'!H100</f>
        <v>0</v>
      </c>
      <c r="J48" s="200">
        <f>'Données de base'!I68*'Données de base'!I100</f>
        <v>0</v>
      </c>
      <c r="K48" s="200">
        <f>'Données de base'!J68*'Données de base'!J100</f>
        <v>0</v>
      </c>
      <c r="L48" s="200">
        <f>'Données de base'!K68*'Données de base'!K100</f>
        <v>0</v>
      </c>
      <c r="M48" s="200">
        <f>'Données de base'!L68*'Données de base'!L100</f>
        <v>0</v>
      </c>
      <c r="N48" s="200">
        <f>'Données de base'!M68*'Données de base'!M100</f>
        <v>0</v>
      </c>
      <c r="O48" s="200">
        <f>'Données de base'!N68*'Données de base'!N100</f>
        <v>0</v>
      </c>
      <c r="P48" s="190">
        <f t="shared" si="94"/>
        <v>0</v>
      </c>
      <c r="Q48" s="200">
        <f>'Données de base'!P68*'Données de base'!P100</f>
        <v>0</v>
      </c>
      <c r="R48" s="200">
        <f>'Données de base'!Q68*'Données de base'!Q100</f>
        <v>0</v>
      </c>
      <c r="S48" s="200">
        <f>'Données de base'!R68*'Données de base'!R100</f>
        <v>0</v>
      </c>
      <c r="T48" s="200">
        <f>'Données de base'!S68*'Données de base'!S100</f>
        <v>0</v>
      </c>
      <c r="U48" s="200">
        <f>'Données de base'!T68*'Données de base'!T100</f>
        <v>0</v>
      </c>
      <c r="V48" s="200">
        <f>'Données de base'!U68*'Données de base'!U100</f>
        <v>0</v>
      </c>
      <c r="W48" s="200">
        <f>'Données de base'!V68*'Données de base'!V100</f>
        <v>0</v>
      </c>
      <c r="X48" s="200">
        <f>'Données de base'!W68*'Données de base'!W100</f>
        <v>0</v>
      </c>
      <c r="Y48" s="200">
        <f>'Données de base'!X68*'Données de base'!X100</f>
        <v>0</v>
      </c>
      <c r="Z48" s="200">
        <f>'Données de base'!Y68*'Données de base'!Y100</f>
        <v>0</v>
      </c>
      <c r="AA48" s="200">
        <f>'Données de base'!Z68*'Données de base'!Z100</f>
        <v>0</v>
      </c>
      <c r="AB48" s="200">
        <f>'Données de base'!AA68*'Données de base'!AA100</f>
        <v>0</v>
      </c>
      <c r="AC48" s="190">
        <f t="shared" si="95"/>
        <v>0</v>
      </c>
      <c r="AD48" s="200">
        <f>'Données de base'!AC68*'Données de base'!AC100</f>
        <v>0</v>
      </c>
      <c r="AE48" s="200">
        <f>'Données de base'!AD68*'Données de base'!AD100</f>
        <v>0</v>
      </c>
      <c r="AF48" s="200">
        <f>'Données de base'!AE68*'Données de base'!AE100</f>
        <v>0</v>
      </c>
      <c r="AG48" s="200">
        <f>'Données de base'!AF68*'Données de base'!AF100</f>
        <v>0</v>
      </c>
      <c r="AH48" s="200">
        <f>'Données de base'!AG68*'Données de base'!AG100</f>
        <v>0</v>
      </c>
      <c r="AI48" s="200">
        <f>'Données de base'!AH68*'Données de base'!AH100</f>
        <v>0</v>
      </c>
      <c r="AJ48" s="200">
        <f>'Données de base'!AI68*'Données de base'!AI100</f>
        <v>0</v>
      </c>
      <c r="AK48" s="200">
        <f>'Données de base'!AJ68*'Données de base'!AJ100</f>
        <v>0</v>
      </c>
      <c r="AL48" s="200">
        <f>'Données de base'!AK68*'Données de base'!AK100</f>
        <v>0</v>
      </c>
      <c r="AM48" s="200">
        <f>'Données de base'!AL68*'Données de base'!AL100</f>
        <v>0</v>
      </c>
      <c r="AN48" s="200">
        <f>'Données de base'!AM68*'Données de base'!AM100</f>
        <v>0</v>
      </c>
      <c r="AO48" s="200">
        <f>'Données de base'!AN68*'Données de base'!AN100</f>
        <v>0</v>
      </c>
      <c r="AP48" s="190">
        <f t="shared" si="199"/>
        <v>0</v>
      </c>
      <c r="AQ48" s="200">
        <f>'Données de base'!AP68*'Données de base'!AP100</f>
        <v>0</v>
      </c>
      <c r="AR48" s="200">
        <f>'Données de base'!AQ68*'Données de base'!AQ100</f>
        <v>0</v>
      </c>
      <c r="AS48" s="200">
        <f>'Données de base'!AR68*'Données de base'!AR100</f>
        <v>0</v>
      </c>
      <c r="AT48" s="200">
        <f>'Données de base'!AS68*'Données de base'!AS100</f>
        <v>0</v>
      </c>
      <c r="AU48" s="200">
        <f>'Données de base'!AT68*'Données de base'!AT100</f>
        <v>0</v>
      </c>
      <c r="AV48" s="200">
        <f>'Données de base'!AU68*'Données de base'!AU100</f>
        <v>0</v>
      </c>
      <c r="AW48" s="200">
        <f>'Données de base'!AV68*'Données de base'!AV100</f>
        <v>0</v>
      </c>
      <c r="AX48" s="200">
        <f>'Données de base'!AW68*'Données de base'!AW100</f>
        <v>0</v>
      </c>
      <c r="AY48" s="200">
        <f>'Données de base'!AX68*'Données de base'!AX100</f>
        <v>0</v>
      </c>
      <c r="AZ48" s="200">
        <f>'Données de base'!AY68*'Données de base'!AY100</f>
        <v>0</v>
      </c>
      <c r="BA48" s="200">
        <f>'Données de base'!AZ68*'Données de base'!AZ100</f>
        <v>0</v>
      </c>
      <c r="BB48" s="200">
        <f>'Données de base'!BA68*'Données de base'!BA100</f>
        <v>0</v>
      </c>
      <c r="BC48" s="190">
        <f t="shared" si="201"/>
        <v>0</v>
      </c>
      <c r="BD48" s="200">
        <f>'Données de base'!BC68*'Données de base'!BC100</f>
        <v>0</v>
      </c>
      <c r="BE48" s="200">
        <f>'Données de base'!BD68*'Données de base'!BD100</f>
        <v>0</v>
      </c>
      <c r="BF48" s="200">
        <f>'Données de base'!BE68*'Données de base'!BE100</f>
        <v>0</v>
      </c>
      <c r="BG48" s="200">
        <f>'Données de base'!BF68*'Données de base'!BF100</f>
        <v>0</v>
      </c>
      <c r="BH48" s="200">
        <f>'Données de base'!BG68*'Données de base'!BG100</f>
        <v>0</v>
      </c>
      <c r="BI48" s="200">
        <f>'Données de base'!BH68*'Données de base'!BH100</f>
        <v>0</v>
      </c>
      <c r="BJ48" s="200">
        <f>'Données de base'!BI68*'Données de base'!BI100</f>
        <v>0</v>
      </c>
      <c r="BK48" s="200">
        <f>'Données de base'!BJ68*'Données de base'!BJ100</f>
        <v>0</v>
      </c>
      <c r="BL48" s="200">
        <f>'Données de base'!BK68*'Données de base'!BK100</f>
        <v>0</v>
      </c>
      <c r="BM48" s="200">
        <f>'Données de base'!BL68*'Données de base'!BL100</f>
        <v>0</v>
      </c>
      <c r="BN48" s="200">
        <f>'Données de base'!BM68*'Données de base'!BM100</f>
        <v>0</v>
      </c>
      <c r="BO48" s="200">
        <f>'Données de base'!BN68*'Données de base'!BN100</f>
        <v>0</v>
      </c>
      <c r="BP48" s="190">
        <f t="shared" si="203"/>
        <v>0</v>
      </c>
      <c r="BQ48" s="200">
        <f>'Données de base'!BP68*'Données de base'!BP100</f>
        <v>0</v>
      </c>
      <c r="BR48" s="200">
        <f>'Données de base'!BQ68*'Données de base'!BQ100</f>
        <v>0</v>
      </c>
      <c r="BS48" s="200">
        <f>'Données de base'!BR68*'Données de base'!BR100</f>
        <v>0</v>
      </c>
      <c r="BT48" s="200">
        <f>'Données de base'!BS68*'Données de base'!BS100</f>
        <v>0</v>
      </c>
      <c r="BU48" s="200">
        <f>'Données de base'!BT68*'Données de base'!BT100</f>
        <v>0</v>
      </c>
      <c r="BV48" s="200">
        <f>'Données de base'!BU68*'Données de base'!BU100</f>
        <v>0</v>
      </c>
      <c r="BW48" s="200">
        <f>'Données de base'!BV68*'Données de base'!BV100</f>
        <v>0</v>
      </c>
      <c r="BX48" s="200">
        <f>'Données de base'!BW68*'Données de base'!BW100</f>
        <v>0</v>
      </c>
      <c r="BY48" s="200">
        <f>'Données de base'!BX68*'Données de base'!BX100</f>
        <v>0</v>
      </c>
      <c r="BZ48" s="200">
        <f>'Données de base'!BY68*'Données de base'!BY100</f>
        <v>0</v>
      </c>
      <c r="CA48" s="200">
        <f>'Données de base'!BZ68*'Données de base'!BZ100</f>
        <v>0</v>
      </c>
      <c r="CB48" s="200">
        <f>'Données de base'!CA68*'Données de base'!CA100</f>
        <v>0</v>
      </c>
      <c r="CC48" s="190">
        <f t="shared" si="205"/>
        <v>0</v>
      </c>
      <c r="CE48" s="200" t="str">
        <f t="shared" si="206"/>
        <v/>
      </c>
      <c r="CF48" s="200" t="str">
        <f t="shared" si="207"/>
        <v/>
      </c>
      <c r="CG48" s="200" t="str">
        <f t="shared" si="208"/>
        <v/>
      </c>
      <c r="CH48" s="200" t="str">
        <f t="shared" si="209"/>
        <v/>
      </c>
      <c r="CI48" s="200" t="str">
        <f t="shared" si="210"/>
        <v/>
      </c>
      <c r="CJ48" s="200" t="str">
        <f t="shared" si="211"/>
        <v/>
      </c>
      <c r="CK48" s="200" t="str">
        <f t="shared" si="212"/>
        <v/>
      </c>
      <c r="CL48" s="200" t="str">
        <f t="shared" si="213"/>
        <v/>
      </c>
      <c r="CM48" s="200" t="str">
        <f t="shared" si="214"/>
        <v/>
      </c>
      <c r="CN48" s="200" t="str">
        <f t="shared" si="215"/>
        <v/>
      </c>
      <c r="CO48" s="200" t="str">
        <f t="shared" si="216"/>
        <v/>
      </c>
      <c r="CP48" s="200" t="str">
        <f t="shared" si="217"/>
        <v/>
      </c>
      <c r="CQ48" s="200">
        <f t="shared" si="218"/>
        <v>0</v>
      </c>
      <c r="CR48" s="200">
        <f t="shared" si="219"/>
        <v>0</v>
      </c>
      <c r="CS48" s="200">
        <f t="shared" si="220"/>
        <v>0</v>
      </c>
      <c r="CT48" s="200">
        <f t="shared" si="221"/>
        <v>0</v>
      </c>
      <c r="CU48" s="200">
        <f t="shared" si="222"/>
        <v>0</v>
      </c>
      <c r="CV48" s="200">
        <f t="shared" si="223"/>
        <v>0</v>
      </c>
      <c r="CW48" s="200">
        <f t="shared" si="224"/>
        <v>0</v>
      </c>
      <c r="CX48" s="200">
        <f t="shared" si="225"/>
        <v>0</v>
      </c>
      <c r="CY48" s="200">
        <f t="shared" si="226"/>
        <v>0</v>
      </c>
      <c r="CZ48" s="200">
        <f t="shared" si="227"/>
        <v>0</v>
      </c>
      <c r="DA48" s="200">
        <f t="shared" si="228"/>
        <v>0</v>
      </c>
      <c r="DB48" s="200">
        <f t="shared" si="229"/>
        <v>0</v>
      </c>
      <c r="DC48" s="190">
        <f t="shared" si="230"/>
        <v>0</v>
      </c>
      <c r="DD48" s="190">
        <f t="shared" si="231"/>
        <v>0</v>
      </c>
      <c r="DE48" s="190">
        <f t="shared" si="232"/>
        <v>0</v>
      </c>
      <c r="DF48" s="200">
        <f t="shared" si="233"/>
        <v>0</v>
      </c>
      <c r="DG48" s="200">
        <f t="shared" si="234"/>
        <v>0</v>
      </c>
      <c r="DH48" s="200">
        <f t="shared" si="235"/>
        <v>0</v>
      </c>
      <c r="DI48" s="200">
        <f t="shared" si="236"/>
        <v>0</v>
      </c>
      <c r="DJ48" s="200">
        <f t="shared" si="237"/>
        <v>0</v>
      </c>
      <c r="DK48" s="200">
        <f t="shared" si="238"/>
        <v>0</v>
      </c>
      <c r="DL48" s="200">
        <f t="shared" si="239"/>
        <v>0</v>
      </c>
      <c r="DM48" s="200">
        <f t="shared" si="240"/>
        <v>0</v>
      </c>
      <c r="DN48" s="200">
        <f t="shared" si="241"/>
        <v>0</v>
      </c>
      <c r="DO48" s="200">
        <f t="shared" si="242"/>
        <v>0</v>
      </c>
      <c r="DP48" s="200">
        <f t="shared" si="243"/>
        <v>0</v>
      </c>
      <c r="DQ48" s="200">
        <f t="shared" si="244"/>
        <v>0</v>
      </c>
      <c r="DR48" s="190">
        <f t="shared" si="245"/>
        <v>0</v>
      </c>
      <c r="DS48" s="200">
        <f t="shared" si="246"/>
        <v>0</v>
      </c>
      <c r="DT48" s="200">
        <f t="shared" si="247"/>
        <v>0</v>
      </c>
      <c r="DU48" s="200">
        <f t="shared" si="248"/>
        <v>0</v>
      </c>
      <c r="DV48" s="200">
        <f t="shared" si="249"/>
        <v>0</v>
      </c>
      <c r="DW48" s="200">
        <f t="shared" si="250"/>
        <v>0</v>
      </c>
      <c r="DX48" s="200">
        <f t="shared" si="251"/>
        <v>0</v>
      </c>
      <c r="DY48" s="200">
        <f t="shared" si="252"/>
        <v>0</v>
      </c>
      <c r="DZ48" s="200">
        <f t="shared" si="253"/>
        <v>0</v>
      </c>
      <c r="EA48" s="200">
        <f t="shared" si="254"/>
        <v>0</v>
      </c>
      <c r="EB48" s="200">
        <f t="shared" si="255"/>
        <v>0</v>
      </c>
      <c r="EC48" s="200">
        <f t="shared" si="256"/>
        <v>0</v>
      </c>
      <c r="ED48" s="200">
        <f t="shared" si="257"/>
        <v>0</v>
      </c>
      <c r="EE48" s="190">
        <f t="shared" si="258"/>
        <v>0</v>
      </c>
      <c r="EF48" s="200">
        <f t="shared" si="259"/>
        <v>0</v>
      </c>
      <c r="EG48" s="200">
        <f t="shared" si="260"/>
        <v>0</v>
      </c>
      <c r="EH48" s="200">
        <f t="shared" si="261"/>
        <v>0</v>
      </c>
      <c r="EI48" s="200">
        <f t="shared" si="262"/>
        <v>0</v>
      </c>
      <c r="EJ48" s="200">
        <f t="shared" si="263"/>
        <v>0</v>
      </c>
      <c r="EK48" s="200">
        <f t="shared" si="264"/>
        <v>0</v>
      </c>
      <c r="EL48" s="200">
        <f t="shared" si="265"/>
        <v>0</v>
      </c>
      <c r="EM48" s="200">
        <f t="shared" si="266"/>
        <v>0</v>
      </c>
      <c r="EN48" s="200">
        <f t="shared" si="267"/>
        <v>0</v>
      </c>
      <c r="EO48" s="200">
        <f t="shared" si="268"/>
        <v>0</v>
      </c>
      <c r="EP48" s="200">
        <f t="shared" si="269"/>
        <v>0</v>
      </c>
      <c r="EQ48" s="200">
        <f t="shared" si="270"/>
        <v>0</v>
      </c>
      <c r="ER48" s="190">
        <f t="shared" si="271"/>
        <v>0</v>
      </c>
      <c r="ES48" s="200">
        <f t="shared" si="272"/>
        <v>0</v>
      </c>
      <c r="ET48" s="200">
        <f t="shared" si="273"/>
        <v>0</v>
      </c>
      <c r="EU48" s="200">
        <f t="shared" si="274"/>
        <v>0</v>
      </c>
      <c r="EV48" s="200">
        <f t="shared" si="275"/>
        <v>0</v>
      </c>
      <c r="EW48" s="200">
        <f t="shared" si="276"/>
        <v>0</v>
      </c>
      <c r="EX48" s="200">
        <f t="shared" si="277"/>
        <v>0</v>
      </c>
      <c r="EY48" s="200">
        <f t="shared" si="278"/>
        <v>0</v>
      </c>
      <c r="EZ48" s="200">
        <f t="shared" si="279"/>
        <v>0</v>
      </c>
      <c r="FA48" s="200">
        <f t="shared" si="280"/>
        <v>0</v>
      </c>
      <c r="FB48" s="200">
        <f t="shared" si="281"/>
        <v>0</v>
      </c>
      <c r="FC48" s="200">
        <f t="shared" si="282"/>
        <v>0</v>
      </c>
      <c r="FD48" s="200">
        <f t="shared" si="283"/>
        <v>0</v>
      </c>
      <c r="FE48" s="190">
        <f t="shared" si="284"/>
        <v>0</v>
      </c>
    </row>
    <row r="49" spans="2:161" ht="15" customHeight="1" x14ac:dyDescent="0.2">
      <c r="C49" s="120"/>
      <c r="D49" s="16"/>
      <c r="E49" s="16"/>
      <c r="F49" s="16"/>
      <c r="G49" s="16"/>
      <c r="H49" s="16"/>
      <c r="I49" s="16"/>
      <c r="J49" s="16"/>
      <c r="K49" s="16"/>
      <c r="L49" s="16"/>
      <c r="M49" s="16"/>
      <c r="N49" s="16"/>
      <c r="O49" s="16"/>
      <c r="P49" s="130"/>
      <c r="Q49" s="16"/>
      <c r="R49" s="16"/>
      <c r="S49" s="16"/>
      <c r="T49" s="16"/>
      <c r="U49" s="16"/>
      <c r="V49" s="16"/>
      <c r="W49" s="16"/>
      <c r="X49" s="16"/>
      <c r="Y49" s="16"/>
      <c r="Z49" s="16"/>
      <c r="AA49" s="16"/>
      <c r="AB49" s="16"/>
      <c r="AC49" s="130"/>
      <c r="AD49" s="16"/>
      <c r="AE49" s="16"/>
      <c r="AF49" s="16"/>
      <c r="AG49" s="16"/>
      <c r="AH49" s="16"/>
      <c r="AI49" s="16"/>
      <c r="AJ49" s="16"/>
      <c r="AK49" s="16"/>
      <c r="AL49" s="16"/>
      <c r="AM49" s="16"/>
      <c r="AN49" s="16"/>
      <c r="AO49" s="16"/>
      <c r="AP49" s="130"/>
      <c r="AQ49" s="16"/>
      <c r="AR49" s="16"/>
      <c r="AS49" s="16"/>
      <c r="AT49" s="16"/>
      <c r="AU49" s="16"/>
      <c r="AV49" s="16"/>
      <c r="AW49" s="16"/>
      <c r="AX49" s="16"/>
      <c r="AY49" s="16"/>
      <c r="AZ49" s="16"/>
      <c r="BA49" s="16"/>
      <c r="BB49" s="16"/>
      <c r="BC49" s="130"/>
      <c r="BD49" s="16"/>
      <c r="BE49" s="16"/>
      <c r="BF49" s="16"/>
      <c r="BG49" s="16"/>
      <c r="BH49" s="16"/>
      <c r="BI49" s="16"/>
      <c r="BJ49" s="16"/>
      <c r="BK49" s="16"/>
      <c r="BL49" s="16"/>
      <c r="BM49" s="16"/>
      <c r="BN49" s="16"/>
      <c r="BO49" s="16"/>
      <c r="BP49" s="130"/>
      <c r="BQ49" s="16"/>
      <c r="BR49" s="16"/>
      <c r="BS49" s="16"/>
      <c r="BT49" s="16"/>
      <c r="BU49" s="16"/>
      <c r="BV49" s="16"/>
      <c r="BW49" s="16"/>
      <c r="BX49" s="16"/>
      <c r="BY49" s="16"/>
      <c r="BZ49" s="16"/>
      <c r="CA49" s="16"/>
      <c r="CB49" s="16"/>
      <c r="CC49" s="130"/>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30"/>
      <c r="DD49" s="130"/>
      <c r="DE49" s="130"/>
      <c r="DF49" s="16"/>
      <c r="DG49" s="16"/>
      <c r="DH49" s="16"/>
      <c r="DI49" s="16"/>
      <c r="DJ49" s="16"/>
      <c r="DK49" s="16"/>
      <c r="DL49" s="16"/>
      <c r="DM49" s="16"/>
      <c r="DN49" s="16"/>
      <c r="DO49" s="16"/>
      <c r="DP49" s="16"/>
      <c r="DQ49" s="16"/>
      <c r="DR49" s="130"/>
      <c r="DS49" s="16"/>
      <c r="DT49" s="16"/>
      <c r="DU49" s="16"/>
      <c r="DV49" s="16"/>
      <c r="DW49" s="16"/>
      <c r="DX49" s="16"/>
      <c r="DY49" s="16"/>
      <c r="DZ49" s="16"/>
      <c r="EA49" s="16"/>
      <c r="EB49" s="16"/>
      <c r="EC49" s="16"/>
      <c r="ED49" s="16"/>
      <c r="EE49" s="130"/>
      <c r="EF49" s="16"/>
      <c r="EG49" s="16"/>
      <c r="EH49" s="16"/>
      <c r="EI49" s="16"/>
      <c r="EJ49" s="16"/>
      <c r="EK49" s="16"/>
      <c r="EL49" s="16"/>
      <c r="EM49" s="16"/>
      <c r="EN49" s="16"/>
      <c r="EO49" s="16"/>
      <c r="EP49" s="16"/>
      <c r="EQ49" s="16"/>
      <c r="ER49" s="130"/>
      <c r="ES49" s="16"/>
      <c r="ET49" s="16"/>
      <c r="EU49" s="16"/>
      <c r="EV49" s="16"/>
      <c r="EW49" s="16"/>
      <c r="EX49" s="16"/>
      <c r="EY49" s="16"/>
      <c r="EZ49" s="16"/>
      <c r="FA49" s="16"/>
      <c r="FB49" s="16"/>
      <c r="FC49" s="16"/>
      <c r="FD49" s="16"/>
      <c r="FE49" s="130"/>
    </row>
    <row r="50" spans="2:161" s="63" customFormat="1" ht="15" customHeight="1" x14ac:dyDescent="0.2">
      <c r="B50" s="126" t="s">
        <v>56</v>
      </c>
      <c r="C50" s="196"/>
      <c r="D50" s="15">
        <f>+D10-D24</f>
        <v>0</v>
      </c>
      <c r="E50" s="15">
        <f>+E10-E24</f>
        <v>0</v>
      </c>
      <c r="F50" s="15">
        <f>+F10-F24</f>
        <v>0</v>
      </c>
      <c r="G50" s="15">
        <f>+G10-G24</f>
        <v>0</v>
      </c>
      <c r="H50" s="15">
        <f t="shared" ref="H50:P50" si="285">+H10-H24</f>
        <v>0</v>
      </c>
      <c r="I50" s="15">
        <f t="shared" si="285"/>
        <v>0</v>
      </c>
      <c r="J50" s="15">
        <f t="shared" si="285"/>
        <v>0</v>
      </c>
      <c r="K50" s="15">
        <f t="shared" si="285"/>
        <v>0</v>
      </c>
      <c r="L50" s="15">
        <f t="shared" si="285"/>
        <v>35700</v>
      </c>
      <c r="M50" s="15">
        <f t="shared" si="285"/>
        <v>35700</v>
      </c>
      <c r="N50" s="15">
        <f t="shared" si="285"/>
        <v>35700</v>
      </c>
      <c r="O50" s="15">
        <f t="shared" si="285"/>
        <v>35700</v>
      </c>
      <c r="P50" s="125">
        <f t="shared" si="285"/>
        <v>142800</v>
      </c>
      <c r="Q50" s="15">
        <f t="shared" ref="Q50:AB50" si="286">+Q10-Q24</f>
        <v>71400</v>
      </c>
      <c r="R50" s="15">
        <f t="shared" si="286"/>
        <v>119000</v>
      </c>
      <c r="S50" s="15">
        <f t="shared" si="286"/>
        <v>71400</v>
      </c>
      <c r="T50" s="15">
        <f t="shared" si="286"/>
        <v>35700</v>
      </c>
      <c r="U50" s="15">
        <f t="shared" si="286"/>
        <v>119000</v>
      </c>
      <c r="V50" s="15">
        <f t="shared" si="286"/>
        <v>154700</v>
      </c>
      <c r="W50" s="15">
        <f t="shared" si="286"/>
        <v>35700</v>
      </c>
      <c r="X50" s="15">
        <f t="shared" si="286"/>
        <v>0</v>
      </c>
      <c r="Y50" s="15">
        <f t="shared" si="286"/>
        <v>154700</v>
      </c>
      <c r="Z50" s="15">
        <f t="shared" si="286"/>
        <v>119000</v>
      </c>
      <c r="AA50" s="15">
        <f t="shared" si="286"/>
        <v>238000</v>
      </c>
      <c r="AB50" s="15">
        <f t="shared" si="286"/>
        <v>273700</v>
      </c>
      <c r="AC50" s="125">
        <f t="shared" ref="AC50:AO50" si="287">+AC10-AC24</f>
        <v>1392300</v>
      </c>
      <c r="AD50" s="15">
        <f t="shared" si="287"/>
        <v>148500</v>
      </c>
      <c r="AE50" s="15">
        <f t="shared" si="287"/>
        <v>188100</v>
      </c>
      <c r="AF50" s="15">
        <f t="shared" si="287"/>
        <v>227700</v>
      </c>
      <c r="AG50" s="15">
        <f t="shared" si="287"/>
        <v>198000</v>
      </c>
      <c r="AH50" s="15">
        <f t="shared" si="287"/>
        <v>405900</v>
      </c>
      <c r="AI50" s="15">
        <f t="shared" si="287"/>
        <v>425700</v>
      </c>
      <c r="AJ50" s="15">
        <f t="shared" si="287"/>
        <v>356400</v>
      </c>
      <c r="AK50" s="15">
        <f t="shared" si="287"/>
        <v>277200</v>
      </c>
      <c r="AL50" s="15">
        <f t="shared" si="287"/>
        <v>445500</v>
      </c>
      <c r="AM50" s="15">
        <f t="shared" si="287"/>
        <v>524700</v>
      </c>
      <c r="AN50" s="15">
        <f t="shared" si="287"/>
        <v>524700</v>
      </c>
      <c r="AO50" s="15">
        <f t="shared" si="287"/>
        <v>485100</v>
      </c>
      <c r="AP50" s="125">
        <f t="shared" ref="AP50:BB50" si="288">+AP10-AP24</f>
        <v>4207500</v>
      </c>
      <c r="AQ50" s="15">
        <f t="shared" si="288"/>
        <v>554400</v>
      </c>
      <c r="AR50" s="15">
        <f t="shared" si="288"/>
        <v>613800</v>
      </c>
      <c r="AS50" s="15">
        <f t="shared" si="288"/>
        <v>633600</v>
      </c>
      <c r="AT50" s="15">
        <f t="shared" si="288"/>
        <v>683100</v>
      </c>
      <c r="AU50" s="15">
        <f t="shared" si="288"/>
        <v>1138500</v>
      </c>
      <c r="AV50" s="15">
        <f t="shared" si="288"/>
        <v>1118700</v>
      </c>
      <c r="AW50" s="15">
        <f t="shared" si="288"/>
        <v>1366200</v>
      </c>
      <c r="AX50" s="15">
        <f t="shared" si="288"/>
        <v>1861200</v>
      </c>
      <c r="AY50" s="15">
        <f t="shared" si="288"/>
        <v>1900800</v>
      </c>
      <c r="AZ50" s="15">
        <f t="shared" si="288"/>
        <v>2187900</v>
      </c>
      <c r="BA50" s="15">
        <f t="shared" si="288"/>
        <v>2158200</v>
      </c>
      <c r="BB50" s="15">
        <f t="shared" si="288"/>
        <v>2564100</v>
      </c>
      <c r="BC50" s="125">
        <f t="shared" ref="BC50:BO50" si="289">+BC10-BC24</f>
        <v>16780500</v>
      </c>
      <c r="BD50" s="15">
        <f t="shared" si="289"/>
        <v>2575400</v>
      </c>
      <c r="BE50" s="15">
        <f t="shared" si="289"/>
        <v>2994100</v>
      </c>
      <c r="BF50" s="15">
        <f t="shared" si="289"/>
        <v>3476000</v>
      </c>
      <c r="BG50" s="15">
        <f t="shared" si="289"/>
        <v>4155400</v>
      </c>
      <c r="BH50" s="15">
        <f t="shared" si="289"/>
        <v>5530000</v>
      </c>
      <c r="BI50" s="15">
        <f t="shared" si="289"/>
        <v>6288400</v>
      </c>
      <c r="BJ50" s="15">
        <f t="shared" si="289"/>
        <v>7742000</v>
      </c>
      <c r="BK50" s="15">
        <f t="shared" si="289"/>
        <v>9780200</v>
      </c>
      <c r="BL50" s="15">
        <f t="shared" si="289"/>
        <v>11273300</v>
      </c>
      <c r="BM50" s="15">
        <f t="shared" si="289"/>
        <v>13564300</v>
      </c>
      <c r="BN50" s="15">
        <f t="shared" si="289"/>
        <v>15728900</v>
      </c>
      <c r="BO50" s="15">
        <f t="shared" si="289"/>
        <v>19062700</v>
      </c>
      <c r="BP50" s="125">
        <f>+BP10-BP24</f>
        <v>102170700</v>
      </c>
      <c r="BQ50" s="15">
        <f t="shared" ref="BQ50:CB50" si="290">+BQ10-BQ24</f>
        <v>16285500</v>
      </c>
      <c r="BR50" s="15">
        <f t="shared" si="290"/>
        <v>19706500</v>
      </c>
      <c r="BS50" s="15">
        <f t="shared" si="290"/>
        <v>20317000</v>
      </c>
      <c r="BT50" s="15">
        <f t="shared" si="290"/>
        <v>23551000</v>
      </c>
      <c r="BU50" s="15">
        <f t="shared" si="290"/>
        <v>26352333.333333336</v>
      </c>
      <c r="BV50" s="15">
        <f t="shared" si="290"/>
        <v>28163666.666666668</v>
      </c>
      <c r="BW50" s="15">
        <f t="shared" si="290"/>
        <v>31394000</v>
      </c>
      <c r="BX50" s="15">
        <f t="shared" si="290"/>
        <v>36007888.888888896</v>
      </c>
      <c r="BY50" s="15">
        <f t="shared" si="290"/>
        <v>38758500</v>
      </c>
      <c r="BZ50" s="15">
        <f t="shared" si="290"/>
        <v>42731944.444444448</v>
      </c>
      <c r="CA50" s="15">
        <f t="shared" si="290"/>
        <v>47044759.259259269</v>
      </c>
      <c r="CB50" s="15">
        <f t="shared" si="290"/>
        <v>52563092.592592597</v>
      </c>
      <c r="CC50" s="125">
        <f>+CC10-CC24</f>
        <v>382876185.18518525</v>
      </c>
      <c r="CE50" s="15" t="str">
        <f t="shared" ref="CE50:DB50" si="291">IF(ISNA(INDEX($B$1:$CC$117,ROW(B50),MATCH(CE$7,$B$7:$CC$7,0))),"",INDEX($B$1:$CC$117,ROW(B50),MATCH(CE$7,$B$7:$CC$7,0)))</f>
        <v/>
      </c>
      <c r="CF50" s="15" t="str">
        <f t="shared" si="291"/>
        <v/>
      </c>
      <c r="CG50" s="15" t="str">
        <f t="shared" si="291"/>
        <v/>
      </c>
      <c r="CH50" s="15" t="str">
        <f t="shared" si="291"/>
        <v/>
      </c>
      <c r="CI50" s="15" t="str">
        <f t="shared" si="291"/>
        <v/>
      </c>
      <c r="CJ50" s="15" t="str">
        <f t="shared" si="291"/>
        <v/>
      </c>
      <c r="CK50" s="15" t="str">
        <f t="shared" si="291"/>
        <v/>
      </c>
      <c r="CL50" s="15" t="str">
        <f t="shared" si="291"/>
        <v/>
      </c>
      <c r="CM50" s="15" t="str">
        <f t="shared" si="291"/>
        <v/>
      </c>
      <c r="CN50" s="15" t="str">
        <f t="shared" si="291"/>
        <v/>
      </c>
      <c r="CO50" s="15" t="str">
        <f t="shared" si="291"/>
        <v/>
      </c>
      <c r="CP50" s="15" t="str">
        <f t="shared" si="291"/>
        <v/>
      </c>
      <c r="CQ50" s="15">
        <f t="shared" si="291"/>
        <v>0</v>
      </c>
      <c r="CR50" s="15">
        <f t="shared" si="291"/>
        <v>0</v>
      </c>
      <c r="CS50" s="15">
        <f t="shared" si="291"/>
        <v>35700</v>
      </c>
      <c r="CT50" s="15">
        <f t="shared" si="291"/>
        <v>35700</v>
      </c>
      <c r="CU50" s="15">
        <f t="shared" si="291"/>
        <v>35700</v>
      </c>
      <c r="CV50" s="15">
        <f t="shared" si="291"/>
        <v>35700</v>
      </c>
      <c r="CW50" s="15">
        <f t="shared" si="291"/>
        <v>71400</v>
      </c>
      <c r="CX50" s="15">
        <f t="shared" si="291"/>
        <v>119000</v>
      </c>
      <c r="CY50" s="15">
        <f t="shared" si="291"/>
        <v>71400</v>
      </c>
      <c r="CZ50" s="15">
        <f t="shared" si="291"/>
        <v>35700</v>
      </c>
      <c r="DA50" s="15">
        <f t="shared" si="291"/>
        <v>119000</v>
      </c>
      <c r="DB50" s="15">
        <f t="shared" si="291"/>
        <v>154700</v>
      </c>
      <c r="DC50" s="125">
        <f>+DC10-DC24</f>
        <v>0</v>
      </c>
      <c r="DD50" s="125">
        <f>+DD10-DD24</f>
        <v>714000</v>
      </c>
      <c r="DE50" s="125">
        <f>+DE10-DE24</f>
        <v>714000</v>
      </c>
      <c r="DF50" s="15">
        <f t="shared" ref="DF50:DQ50" si="292">IF(ISNA(INDEX($B$1:$CC$117,ROW(Z50),MATCH(DF$7,$B$7:$CC$7,0))),"",INDEX($B$1:$CC$117,ROW(Z50),MATCH(DF$7,$B$7:$CC$7,0)))</f>
        <v>35700</v>
      </c>
      <c r="DG50" s="15">
        <f t="shared" si="292"/>
        <v>0</v>
      </c>
      <c r="DH50" s="15">
        <f t="shared" si="292"/>
        <v>154700</v>
      </c>
      <c r="DI50" s="15">
        <f t="shared" si="292"/>
        <v>119000</v>
      </c>
      <c r="DJ50" s="15">
        <f t="shared" si="292"/>
        <v>238000</v>
      </c>
      <c r="DK50" s="15">
        <f t="shared" si="292"/>
        <v>273700</v>
      </c>
      <c r="DL50" s="15">
        <f t="shared" si="292"/>
        <v>148500</v>
      </c>
      <c r="DM50" s="15">
        <f t="shared" si="292"/>
        <v>188100</v>
      </c>
      <c r="DN50" s="15">
        <f t="shared" si="292"/>
        <v>227700</v>
      </c>
      <c r="DO50" s="15">
        <f t="shared" si="292"/>
        <v>198000</v>
      </c>
      <c r="DP50" s="15">
        <f t="shared" si="292"/>
        <v>405900</v>
      </c>
      <c r="DQ50" s="15">
        <f t="shared" si="292"/>
        <v>425700</v>
      </c>
      <c r="DR50" s="125">
        <f>+DR10-DR24</f>
        <v>2415000</v>
      </c>
      <c r="DS50" s="15">
        <f t="shared" ref="DS50:ED50" si="293">IF(ISNA(INDEX($B$1:$CC$117,ROW(AL50),MATCH(DS$7,$B$7:$CC$7,0))),"",INDEX($B$1:$CC$117,ROW(AL50),MATCH(DS$7,$B$7:$CC$7,0)))</f>
        <v>356400</v>
      </c>
      <c r="DT50" s="15">
        <f t="shared" si="293"/>
        <v>277200</v>
      </c>
      <c r="DU50" s="15">
        <f t="shared" si="293"/>
        <v>445500</v>
      </c>
      <c r="DV50" s="15">
        <f t="shared" si="293"/>
        <v>524700</v>
      </c>
      <c r="DW50" s="15">
        <f t="shared" si="293"/>
        <v>524700</v>
      </c>
      <c r="DX50" s="15">
        <f t="shared" si="293"/>
        <v>485100</v>
      </c>
      <c r="DY50" s="15">
        <f t="shared" si="293"/>
        <v>554400</v>
      </c>
      <c r="DZ50" s="15">
        <f t="shared" si="293"/>
        <v>613800</v>
      </c>
      <c r="EA50" s="15">
        <f t="shared" si="293"/>
        <v>633600</v>
      </c>
      <c r="EB50" s="15">
        <f t="shared" si="293"/>
        <v>683100</v>
      </c>
      <c r="EC50" s="15">
        <f t="shared" si="293"/>
        <v>1138500</v>
      </c>
      <c r="ED50" s="15">
        <f t="shared" si="293"/>
        <v>1118700</v>
      </c>
      <c r="EE50" s="125">
        <f>+EE10-EE24</f>
        <v>7355700</v>
      </c>
      <c r="EF50" s="15">
        <f t="shared" ref="EF50:EQ50" si="294">IF(ISNA(INDEX($B$1:$CC$117,ROW(AX50),MATCH(EF$7,$B$7:$CC$7,0))),"",INDEX($B$1:$CC$117,ROW(AX50),MATCH(EF$7,$B$7:$CC$7,0)))</f>
        <v>1366200</v>
      </c>
      <c r="EG50" s="15">
        <f t="shared" si="294"/>
        <v>1861200</v>
      </c>
      <c r="EH50" s="15">
        <f t="shared" si="294"/>
        <v>1900800</v>
      </c>
      <c r="EI50" s="15">
        <f t="shared" si="294"/>
        <v>2187900</v>
      </c>
      <c r="EJ50" s="15">
        <f t="shared" si="294"/>
        <v>2158200</v>
      </c>
      <c r="EK50" s="15">
        <f t="shared" si="294"/>
        <v>2564100</v>
      </c>
      <c r="EL50" s="15">
        <f t="shared" si="294"/>
        <v>2575400</v>
      </c>
      <c r="EM50" s="15">
        <f t="shared" si="294"/>
        <v>2994100</v>
      </c>
      <c r="EN50" s="15">
        <f t="shared" si="294"/>
        <v>3476000</v>
      </c>
      <c r="EO50" s="15">
        <f t="shared" si="294"/>
        <v>4155400</v>
      </c>
      <c r="EP50" s="15">
        <f t="shared" si="294"/>
        <v>5530000</v>
      </c>
      <c r="EQ50" s="15">
        <f t="shared" si="294"/>
        <v>6288400</v>
      </c>
      <c r="ER50" s="125">
        <f>+ER10-ER24</f>
        <v>37057700</v>
      </c>
      <c r="ES50" s="15">
        <f t="shared" ref="ES50:FD50" si="295">IF(ISNA(INDEX($B$1:$CC$117,ROW(BJ50),MATCH(ES$7,$B$7:$CC$7,0))),"",INDEX($B$1:$CC$117,ROW(BJ50),MATCH(ES$7,$B$7:$CC$7,0)))</f>
        <v>7742000</v>
      </c>
      <c r="ET50" s="15">
        <f t="shared" si="295"/>
        <v>9780200</v>
      </c>
      <c r="EU50" s="15">
        <f t="shared" si="295"/>
        <v>11273300</v>
      </c>
      <c r="EV50" s="15">
        <f t="shared" si="295"/>
        <v>13564300</v>
      </c>
      <c r="EW50" s="15">
        <f t="shared" si="295"/>
        <v>15728900</v>
      </c>
      <c r="EX50" s="15">
        <f t="shared" si="295"/>
        <v>19062700</v>
      </c>
      <c r="EY50" s="15">
        <f t="shared" si="295"/>
        <v>16285500</v>
      </c>
      <c r="EZ50" s="15">
        <f t="shared" si="295"/>
        <v>19706500</v>
      </c>
      <c r="FA50" s="15">
        <f t="shared" si="295"/>
        <v>20317000</v>
      </c>
      <c r="FB50" s="15">
        <f t="shared" si="295"/>
        <v>23551000</v>
      </c>
      <c r="FC50" s="15">
        <f t="shared" si="295"/>
        <v>26352333.333333336</v>
      </c>
      <c r="FD50" s="15">
        <f t="shared" si="295"/>
        <v>28163666.666666668</v>
      </c>
      <c r="FE50" s="125">
        <f>+FE10-FE24</f>
        <v>211527400</v>
      </c>
    </row>
    <row r="51" spans="2:161" ht="15" customHeight="1" x14ac:dyDescent="0.2">
      <c r="C51" s="120"/>
      <c r="D51" s="16"/>
      <c r="E51" s="16"/>
      <c r="F51" s="16"/>
      <c r="G51" s="16"/>
      <c r="H51" s="16"/>
      <c r="I51" s="16"/>
      <c r="J51" s="16"/>
      <c r="K51" s="16"/>
      <c r="L51" s="16"/>
      <c r="M51" s="16"/>
      <c r="N51" s="16"/>
      <c r="O51" s="16"/>
      <c r="P51" s="130"/>
      <c r="Q51" s="16"/>
      <c r="R51" s="16"/>
      <c r="S51" s="16"/>
      <c r="T51" s="16"/>
      <c r="U51" s="16"/>
      <c r="V51" s="16"/>
      <c r="W51" s="16"/>
      <c r="X51" s="16"/>
      <c r="Y51" s="16"/>
      <c r="Z51" s="16"/>
      <c r="AA51" s="16"/>
      <c r="AB51" s="16"/>
      <c r="AC51" s="130"/>
      <c r="AD51" s="16"/>
      <c r="AE51" s="16"/>
      <c r="AF51" s="16"/>
      <c r="AG51" s="16"/>
      <c r="AH51" s="16"/>
      <c r="AI51" s="16"/>
      <c r="AJ51" s="16"/>
      <c r="AK51" s="16"/>
      <c r="AL51" s="16"/>
      <c r="AM51" s="16"/>
      <c r="AN51" s="16"/>
      <c r="AO51" s="16"/>
      <c r="AP51" s="130"/>
      <c r="AQ51" s="16"/>
      <c r="AR51" s="16"/>
      <c r="AS51" s="16"/>
      <c r="AT51" s="16"/>
      <c r="AU51" s="16"/>
      <c r="AV51" s="16"/>
      <c r="AW51" s="16"/>
      <c r="AX51" s="16"/>
      <c r="AY51" s="16"/>
      <c r="AZ51" s="16"/>
      <c r="BA51" s="16"/>
      <c r="BB51" s="16"/>
      <c r="BC51" s="130"/>
      <c r="BD51" s="16"/>
      <c r="BE51" s="16"/>
      <c r="BF51" s="16"/>
      <c r="BG51" s="16"/>
      <c r="BH51" s="16"/>
      <c r="BI51" s="16"/>
      <c r="BJ51" s="16"/>
      <c r="BK51" s="16"/>
      <c r="BL51" s="16"/>
      <c r="BM51" s="16"/>
      <c r="BN51" s="16"/>
      <c r="BO51" s="16"/>
      <c r="BP51" s="130"/>
      <c r="BQ51" s="16"/>
      <c r="BR51" s="16"/>
      <c r="BS51" s="16"/>
      <c r="BT51" s="16"/>
      <c r="BU51" s="16"/>
      <c r="BV51" s="16"/>
      <c r="BW51" s="16"/>
      <c r="BX51" s="16"/>
      <c r="BY51" s="16"/>
      <c r="BZ51" s="16"/>
      <c r="CA51" s="16"/>
      <c r="CB51" s="16"/>
      <c r="CC51" s="130"/>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30"/>
      <c r="DD51" s="130"/>
      <c r="DE51" s="130"/>
      <c r="DF51" s="16"/>
      <c r="DG51" s="16"/>
      <c r="DH51" s="16"/>
      <c r="DI51" s="16"/>
      <c r="DJ51" s="16"/>
      <c r="DK51" s="16"/>
      <c r="DL51" s="16"/>
      <c r="DM51" s="16"/>
      <c r="DN51" s="16"/>
      <c r="DO51" s="16"/>
      <c r="DP51" s="16"/>
      <c r="DQ51" s="16"/>
      <c r="DR51" s="130"/>
      <c r="DS51" s="16"/>
      <c r="DT51" s="16"/>
      <c r="DU51" s="16"/>
      <c r="DV51" s="16"/>
      <c r="DW51" s="16"/>
      <c r="DX51" s="16"/>
      <c r="DY51" s="16"/>
      <c r="DZ51" s="16"/>
      <c r="EA51" s="16"/>
      <c r="EB51" s="16"/>
      <c r="EC51" s="16"/>
      <c r="ED51" s="16"/>
      <c r="EE51" s="130"/>
      <c r="EF51" s="16"/>
      <c r="EG51" s="16"/>
      <c r="EH51" s="16"/>
      <c r="EI51" s="16"/>
      <c r="EJ51" s="16"/>
      <c r="EK51" s="16"/>
      <c r="EL51" s="16"/>
      <c r="EM51" s="16"/>
      <c r="EN51" s="16"/>
      <c r="EO51" s="16"/>
      <c r="EP51" s="16"/>
      <c r="EQ51" s="16"/>
      <c r="ER51" s="130"/>
      <c r="ES51" s="16"/>
      <c r="ET51" s="16"/>
      <c r="EU51" s="16"/>
      <c r="EV51" s="16"/>
      <c r="EW51" s="16"/>
      <c r="EX51" s="16"/>
      <c r="EY51" s="16"/>
      <c r="EZ51" s="16"/>
      <c r="FA51" s="16"/>
      <c r="FB51" s="16"/>
      <c r="FC51" s="16"/>
      <c r="FD51" s="16"/>
      <c r="FE51" s="130"/>
    </row>
    <row r="52" spans="2:161" s="69" customFormat="1" ht="15" customHeight="1" x14ac:dyDescent="0.2">
      <c r="C52" s="199" t="s">
        <v>57</v>
      </c>
      <c r="D52" s="205" t="str">
        <f>+IF(D50&gt;0,D50/D10," ")</f>
        <v xml:space="preserve"> </v>
      </c>
      <c r="E52" s="205" t="str">
        <f>+IF(E50&gt;0,E50/E10," ")</f>
        <v xml:space="preserve"> </v>
      </c>
      <c r="F52" s="205" t="str">
        <f>+IF(F50&gt;0,F50/F10," ")</f>
        <v xml:space="preserve"> </v>
      </c>
      <c r="G52" s="205" t="str">
        <f>+IF(G50&gt;0,G50/G10," ")</f>
        <v xml:space="preserve"> </v>
      </c>
      <c r="H52" s="205" t="str">
        <f t="shared" ref="H52:P52" si="296">+IF(H50&gt;0,H50/H10," ")</f>
        <v xml:space="preserve"> </v>
      </c>
      <c r="I52" s="205" t="str">
        <f t="shared" si="296"/>
        <v xml:space="preserve"> </v>
      </c>
      <c r="J52" s="205" t="str">
        <f t="shared" si="296"/>
        <v xml:space="preserve"> </v>
      </c>
      <c r="K52" s="205" t="str">
        <f t="shared" si="296"/>
        <v xml:space="preserve"> </v>
      </c>
      <c r="L52" s="205">
        <f t="shared" si="296"/>
        <v>1</v>
      </c>
      <c r="M52" s="205">
        <f t="shared" si="296"/>
        <v>1</v>
      </c>
      <c r="N52" s="205">
        <f t="shared" si="296"/>
        <v>1</v>
      </c>
      <c r="O52" s="205">
        <f t="shared" si="296"/>
        <v>1</v>
      </c>
      <c r="P52" s="205">
        <f t="shared" si="296"/>
        <v>1</v>
      </c>
      <c r="Q52" s="205">
        <f t="shared" ref="Q52:AB52" si="297">+IF(Q50&gt;0,Q50/Q10," ")</f>
        <v>1</v>
      </c>
      <c r="R52" s="205">
        <f t="shared" si="297"/>
        <v>1</v>
      </c>
      <c r="S52" s="205">
        <f t="shared" si="297"/>
        <v>1</v>
      </c>
      <c r="T52" s="205">
        <f t="shared" si="297"/>
        <v>1</v>
      </c>
      <c r="U52" s="205">
        <f t="shared" si="297"/>
        <v>1</v>
      </c>
      <c r="V52" s="205">
        <f t="shared" si="297"/>
        <v>1</v>
      </c>
      <c r="W52" s="205">
        <f t="shared" si="297"/>
        <v>1</v>
      </c>
      <c r="X52" s="205" t="str">
        <f t="shared" si="297"/>
        <v xml:space="preserve"> </v>
      </c>
      <c r="Y52" s="205">
        <f t="shared" si="297"/>
        <v>1</v>
      </c>
      <c r="Z52" s="205">
        <f t="shared" si="297"/>
        <v>1</v>
      </c>
      <c r="AA52" s="205">
        <f t="shared" si="297"/>
        <v>1</v>
      </c>
      <c r="AB52" s="205">
        <f t="shared" si="297"/>
        <v>1</v>
      </c>
      <c r="AC52" s="205">
        <f t="shared" ref="AC52:AO52" si="298">+IF(AC50&gt;0,AC50/AC10," ")</f>
        <v>1</v>
      </c>
      <c r="AD52" s="205">
        <f t="shared" si="298"/>
        <v>1</v>
      </c>
      <c r="AE52" s="205">
        <f t="shared" si="298"/>
        <v>1</v>
      </c>
      <c r="AF52" s="205">
        <f t="shared" si="298"/>
        <v>1</v>
      </c>
      <c r="AG52" s="205">
        <f t="shared" si="298"/>
        <v>1</v>
      </c>
      <c r="AH52" s="205">
        <f t="shared" si="298"/>
        <v>1</v>
      </c>
      <c r="AI52" s="205">
        <f t="shared" si="298"/>
        <v>1</v>
      </c>
      <c r="AJ52" s="205">
        <f t="shared" si="298"/>
        <v>1</v>
      </c>
      <c r="AK52" s="205">
        <f t="shared" si="298"/>
        <v>1</v>
      </c>
      <c r="AL52" s="205">
        <f t="shared" si="298"/>
        <v>1</v>
      </c>
      <c r="AM52" s="205">
        <f t="shared" si="298"/>
        <v>1</v>
      </c>
      <c r="AN52" s="205">
        <f t="shared" si="298"/>
        <v>1</v>
      </c>
      <c r="AO52" s="205">
        <f t="shared" si="298"/>
        <v>1</v>
      </c>
      <c r="AP52" s="205">
        <f t="shared" ref="AP52:BB52" si="299">+IF(AP50&gt;0,AP50/AP10," ")</f>
        <v>1</v>
      </c>
      <c r="AQ52" s="205">
        <f t="shared" si="299"/>
        <v>1</v>
      </c>
      <c r="AR52" s="205">
        <f t="shared" si="299"/>
        <v>1</v>
      </c>
      <c r="AS52" s="205">
        <f t="shared" si="299"/>
        <v>1</v>
      </c>
      <c r="AT52" s="205">
        <f t="shared" si="299"/>
        <v>1</v>
      </c>
      <c r="AU52" s="205">
        <f t="shared" si="299"/>
        <v>1</v>
      </c>
      <c r="AV52" s="205">
        <f t="shared" si="299"/>
        <v>1</v>
      </c>
      <c r="AW52" s="205">
        <f t="shared" si="299"/>
        <v>1</v>
      </c>
      <c r="AX52" s="205">
        <f t="shared" si="299"/>
        <v>1</v>
      </c>
      <c r="AY52" s="205">
        <f t="shared" si="299"/>
        <v>1</v>
      </c>
      <c r="AZ52" s="205">
        <f t="shared" si="299"/>
        <v>1</v>
      </c>
      <c r="BA52" s="205">
        <f t="shared" si="299"/>
        <v>1</v>
      </c>
      <c r="BB52" s="205">
        <f t="shared" si="299"/>
        <v>1</v>
      </c>
      <c r="BC52" s="205">
        <f t="shared" ref="BC52:BO52" si="300">+IF(BC50&gt;0,BC50/BC10," ")</f>
        <v>1</v>
      </c>
      <c r="BD52" s="205">
        <f t="shared" si="300"/>
        <v>1</v>
      </c>
      <c r="BE52" s="205">
        <f t="shared" si="300"/>
        <v>1</v>
      </c>
      <c r="BF52" s="205">
        <f t="shared" si="300"/>
        <v>1</v>
      </c>
      <c r="BG52" s="205">
        <f t="shared" si="300"/>
        <v>1</v>
      </c>
      <c r="BH52" s="205">
        <f t="shared" si="300"/>
        <v>1</v>
      </c>
      <c r="BI52" s="205">
        <f t="shared" si="300"/>
        <v>1</v>
      </c>
      <c r="BJ52" s="205">
        <f t="shared" si="300"/>
        <v>1</v>
      </c>
      <c r="BK52" s="205">
        <f t="shared" si="300"/>
        <v>1</v>
      </c>
      <c r="BL52" s="205">
        <f t="shared" si="300"/>
        <v>1</v>
      </c>
      <c r="BM52" s="205">
        <f t="shared" si="300"/>
        <v>1</v>
      </c>
      <c r="BN52" s="205">
        <f t="shared" si="300"/>
        <v>1</v>
      </c>
      <c r="BO52" s="205">
        <f t="shared" si="300"/>
        <v>1</v>
      </c>
      <c r="BP52" s="248">
        <f>+IF(BP50&gt;0,BP50/BP10," ")</f>
        <v>1</v>
      </c>
      <c r="BQ52" s="205">
        <f t="shared" ref="BQ52:CB52" si="301">+IF(BQ50&gt;0,BQ50/BQ10," ")</f>
        <v>1</v>
      </c>
      <c r="BR52" s="205">
        <f t="shared" si="301"/>
        <v>1</v>
      </c>
      <c r="BS52" s="205">
        <f t="shared" si="301"/>
        <v>1</v>
      </c>
      <c r="BT52" s="205">
        <f t="shared" si="301"/>
        <v>1</v>
      </c>
      <c r="BU52" s="205">
        <f t="shared" si="301"/>
        <v>1</v>
      </c>
      <c r="BV52" s="205">
        <f t="shared" si="301"/>
        <v>1</v>
      </c>
      <c r="BW52" s="205">
        <f t="shared" si="301"/>
        <v>1</v>
      </c>
      <c r="BX52" s="205">
        <f t="shared" si="301"/>
        <v>1</v>
      </c>
      <c r="BY52" s="205">
        <f t="shared" si="301"/>
        <v>1</v>
      </c>
      <c r="BZ52" s="205">
        <f t="shared" si="301"/>
        <v>1</v>
      </c>
      <c r="CA52" s="205">
        <f t="shared" si="301"/>
        <v>1</v>
      </c>
      <c r="CB52" s="205">
        <f t="shared" si="301"/>
        <v>1</v>
      </c>
      <c r="CC52" s="248">
        <f>+IF(CC50&gt;0,CC50/CC10," ")</f>
        <v>1</v>
      </c>
      <c r="CE52" s="205" t="str">
        <f t="shared" ref="CE52:DB52" si="302">IF(ISNA(INDEX($B$1:$CC$117,ROW(B52),MATCH(CE$7,$B$7:$CC$7,0))),"",INDEX($B$1:$CC$117,ROW(B52),MATCH(CE$7,$B$7:$CC$7,0)))</f>
        <v/>
      </c>
      <c r="CF52" s="205" t="str">
        <f t="shared" si="302"/>
        <v/>
      </c>
      <c r="CG52" s="205" t="str">
        <f t="shared" si="302"/>
        <v/>
      </c>
      <c r="CH52" s="205" t="str">
        <f t="shared" si="302"/>
        <v/>
      </c>
      <c r="CI52" s="205" t="str">
        <f t="shared" si="302"/>
        <v/>
      </c>
      <c r="CJ52" s="205" t="str">
        <f t="shared" si="302"/>
        <v/>
      </c>
      <c r="CK52" s="205" t="str">
        <f t="shared" si="302"/>
        <v/>
      </c>
      <c r="CL52" s="205" t="str">
        <f t="shared" si="302"/>
        <v/>
      </c>
      <c r="CM52" s="205" t="str">
        <f t="shared" si="302"/>
        <v/>
      </c>
      <c r="CN52" s="205" t="str">
        <f t="shared" si="302"/>
        <v/>
      </c>
      <c r="CO52" s="205" t="str">
        <f t="shared" si="302"/>
        <v/>
      </c>
      <c r="CP52" s="205" t="str">
        <f t="shared" si="302"/>
        <v/>
      </c>
      <c r="CQ52" s="205" t="str">
        <f t="shared" si="302"/>
        <v xml:space="preserve"> </v>
      </c>
      <c r="CR52" s="205" t="str">
        <f t="shared" si="302"/>
        <v xml:space="preserve"> </v>
      </c>
      <c r="CS52" s="205">
        <f t="shared" si="302"/>
        <v>1</v>
      </c>
      <c r="CT52" s="205">
        <f t="shared" si="302"/>
        <v>1</v>
      </c>
      <c r="CU52" s="205">
        <f t="shared" si="302"/>
        <v>1</v>
      </c>
      <c r="CV52" s="205">
        <f t="shared" si="302"/>
        <v>1</v>
      </c>
      <c r="CW52" s="205">
        <f t="shared" si="302"/>
        <v>1</v>
      </c>
      <c r="CX52" s="205">
        <f t="shared" si="302"/>
        <v>1</v>
      </c>
      <c r="CY52" s="205">
        <f t="shared" si="302"/>
        <v>1</v>
      </c>
      <c r="CZ52" s="205">
        <f t="shared" si="302"/>
        <v>1</v>
      </c>
      <c r="DA52" s="205">
        <f t="shared" si="302"/>
        <v>1</v>
      </c>
      <c r="DB52" s="205">
        <f t="shared" si="302"/>
        <v>1</v>
      </c>
      <c r="DC52" s="248" t="str">
        <f>+IF(DC50&gt;0,DC50/DC10," ")</f>
        <v xml:space="preserve"> </v>
      </c>
      <c r="DD52" s="248">
        <f>+IF(DD50&gt;0,DD50/DD10," ")</f>
        <v>1</v>
      </c>
      <c r="DE52" s="248">
        <f>+IF(DE50&gt;0,DE50/DE10," ")</f>
        <v>1</v>
      </c>
      <c r="DF52" s="205">
        <f t="shared" ref="DF52:DQ52" si="303">IF(ISNA(INDEX($B$1:$CC$117,ROW(Z52),MATCH(DF$7,$B$7:$CC$7,0))),"",INDEX($B$1:$CC$117,ROW(Z52),MATCH(DF$7,$B$7:$CC$7,0)))</f>
        <v>1</v>
      </c>
      <c r="DG52" s="205" t="str">
        <f t="shared" si="303"/>
        <v xml:space="preserve"> </v>
      </c>
      <c r="DH52" s="205">
        <f t="shared" si="303"/>
        <v>1</v>
      </c>
      <c r="DI52" s="205">
        <f t="shared" si="303"/>
        <v>1</v>
      </c>
      <c r="DJ52" s="205">
        <f t="shared" si="303"/>
        <v>1</v>
      </c>
      <c r="DK52" s="205">
        <f t="shared" si="303"/>
        <v>1</v>
      </c>
      <c r="DL52" s="205">
        <f t="shared" si="303"/>
        <v>1</v>
      </c>
      <c r="DM52" s="205">
        <f t="shared" si="303"/>
        <v>1</v>
      </c>
      <c r="DN52" s="205">
        <f t="shared" si="303"/>
        <v>1</v>
      </c>
      <c r="DO52" s="205">
        <f t="shared" si="303"/>
        <v>1</v>
      </c>
      <c r="DP52" s="205">
        <f t="shared" si="303"/>
        <v>1</v>
      </c>
      <c r="DQ52" s="205">
        <f t="shared" si="303"/>
        <v>1</v>
      </c>
      <c r="DR52" s="248">
        <f>+IF(DR50&gt;0,DR50/DR10," ")</f>
        <v>1</v>
      </c>
      <c r="DS52" s="205">
        <f t="shared" ref="DS52:ED52" si="304">IF(ISNA(INDEX($B$1:$CC$117,ROW(AL52),MATCH(DS$7,$B$7:$CC$7,0))),"",INDEX($B$1:$CC$117,ROW(AL52),MATCH(DS$7,$B$7:$CC$7,0)))</f>
        <v>1</v>
      </c>
      <c r="DT52" s="205">
        <f t="shared" si="304"/>
        <v>1</v>
      </c>
      <c r="DU52" s="205">
        <f t="shared" si="304"/>
        <v>1</v>
      </c>
      <c r="DV52" s="205">
        <f t="shared" si="304"/>
        <v>1</v>
      </c>
      <c r="DW52" s="205">
        <f t="shared" si="304"/>
        <v>1</v>
      </c>
      <c r="DX52" s="205">
        <f t="shared" si="304"/>
        <v>1</v>
      </c>
      <c r="DY52" s="205">
        <f t="shared" si="304"/>
        <v>1</v>
      </c>
      <c r="DZ52" s="205">
        <f t="shared" si="304"/>
        <v>1</v>
      </c>
      <c r="EA52" s="205">
        <f t="shared" si="304"/>
        <v>1</v>
      </c>
      <c r="EB52" s="205">
        <f t="shared" si="304"/>
        <v>1</v>
      </c>
      <c r="EC52" s="205">
        <f t="shared" si="304"/>
        <v>1</v>
      </c>
      <c r="ED52" s="205">
        <f t="shared" si="304"/>
        <v>1</v>
      </c>
      <c r="EE52" s="248">
        <f>+IF(EE50&gt;0,EE50/EE10," ")</f>
        <v>1</v>
      </c>
      <c r="EF52" s="205">
        <f t="shared" ref="EF52:EQ52" si="305">IF(ISNA(INDEX($B$1:$CC$117,ROW(AX52),MATCH(EF$7,$B$7:$CC$7,0))),"",INDEX($B$1:$CC$117,ROW(AX52),MATCH(EF$7,$B$7:$CC$7,0)))</f>
        <v>1</v>
      </c>
      <c r="EG52" s="205">
        <f t="shared" si="305"/>
        <v>1</v>
      </c>
      <c r="EH52" s="205">
        <f t="shared" si="305"/>
        <v>1</v>
      </c>
      <c r="EI52" s="205">
        <f t="shared" si="305"/>
        <v>1</v>
      </c>
      <c r="EJ52" s="205">
        <f t="shared" si="305"/>
        <v>1</v>
      </c>
      <c r="EK52" s="205">
        <f t="shared" si="305"/>
        <v>1</v>
      </c>
      <c r="EL52" s="205">
        <f t="shared" si="305"/>
        <v>1</v>
      </c>
      <c r="EM52" s="205">
        <f t="shared" si="305"/>
        <v>1</v>
      </c>
      <c r="EN52" s="205">
        <f t="shared" si="305"/>
        <v>1</v>
      </c>
      <c r="EO52" s="205">
        <f t="shared" si="305"/>
        <v>1</v>
      </c>
      <c r="EP52" s="205">
        <f t="shared" si="305"/>
        <v>1</v>
      </c>
      <c r="EQ52" s="205">
        <f t="shared" si="305"/>
        <v>1</v>
      </c>
      <c r="ER52" s="248">
        <f>+IF(ER50&gt;0,ER50/ER10," ")</f>
        <v>1</v>
      </c>
      <c r="ES52" s="205">
        <f t="shared" ref="ES52:FD52" si="306">IF(ISNA(INDEX($B$1:$CC$117,ROW(BJ52),MATCH(ES$7,$B$7:$CC$7,0))),"",INDEX($B$1:$CC$117,ROW(BJ52),MATCH(ES$7,$B$7:$CC$7,0)))</f>
        <v>1</v>
      </c>
      <c r="ET52" s="205">
        <f t="shared" si="306"/>
        <v>1</v>
      </c>
      <c r="EU52" s="205">
        <f t="shared" si="306"/>
        <v>1</v>
      </c>
      <c r="EV52" s="205">
        <f t="shared" si="306"/>
        <v>1</v>
      </c>
      <c r="EW52" s="205">
        <f t="shared" si="306"/>
        <v>1</v>
      </c>
      <c r="EX52" s="205">
        <f t="shared" si="306"/>
        <v>1</v>
      </c>
      <c r="EY52" s="205">
        <f t="shared" si="306"/>
        <v>1</v>
      </c>
      <c r="EZ52" s="205">
        <f t="shared" si="306"/>
        <v>1</v>
      </c>
      <c r="FA52" s="205">
        <f t="shared" si="306"/>
        <v>1</v>
      </c>
      <c r="FB52" s="205">
        <f t="shared" si="306"/>
        <v>1</v>
      </c>
      <c r="FC52" s="205">
        <f t="shared" si="306"/>
        <v>1</v>
      </c>
      <c r="FD52" s="205">
        <f t="shared" si="306"/>
        <v>1</v>
      </c>
      <c r="FE52" s="248">
        <f>+IF(FE50&gt;0,FE50/FE10," ")</f>
        <v>1</v>
      </c>
    </row>
    <row r="53" spans="2:161" s="69" customFormat="1" ht="15" customHeight="1" x14ac:dyDescent="0.2">
      <c r="C53" s="199"/>
      <c r="D53" s="205"/>
      <c r="E53" s="205"/>
      <c r="F53" s="205"/>
      <c r="G53" s="205"/>
      <c r="H53" s="205"/>
      <c r="I53" s="205"/>
      <c r="J53" s="205"/>
      <c r="K53" s="205"/>
      <c r="L53" s="205"/>
      <c r="M53" s="205"/>
      <c r="N53" s="205"/>
      <c r="O53" s="205"/>
      <c r="P53" s="205"/>
      <c r="Q53" s="205"/>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205"/>
      <c r="BF53" s="205"/>
      <c r="BG53" s="205"/>
      <c r="BH53" s="205"/>
      <c r="BI53" s="205"/>
      <c r="BJ53" s="205"/>
      <c r="BK53" s="205"/>
      <c r="BL53" s="205"/>
      <c r="BM53" s="205"/>
      <c r="BN53" s="205"/>
      <c r="BO53" s="205"/>
      <c r="BP53" s="248"/>
      <c r="BQ53" s="205"/>
      <c r="BR53" s="205"/>
      <c r="BS53" s="205"/>
      <c r="BT53" s="205"/>
      <c r="BU53" s="205"/>
      <c r="BV53" s="205"/>
      <c r="BW53" s="205"/>
      <c r="BX53" s="205"/>
      <c r="BY53" s="205"/>
      <c r="BZ53" s="205"/>
      <c r="CA53" s="205"/>
      <c r="CB53" s="205"/>
      <c r="CC53" s="248"/>
      <c r="CE53" s="205"/>
      <c r="CF53" s="205"/>
      <c r="CG53" s="205"/>
      <c r="CH53" s="205"/>
      <c r="CI53" s="205"/>
      <c r="CJ53" s="205"/>
      <c r="CK53" s="205"/>
      <c r="CL53" s="205"/>
      <c r="CM53" s="205"/>
      <c r="CN53" s="205"/>
      <c r="CO53" s="205"/>
      <c r="CP53" s="205"/>
      <c r="CQ53" s="205"/>
      <c r="CR53" s="205"/>
      <c r="CS53" s="205"/>
      <c r="CT53" s="205"/>
      <c r="CU53" s="205"/>
      <c r="CV53" s="205"/>
      <c r="CW53" s="205"/>
      <c r="CX53" s="205"/>
      <c r="CY53" s="205"/>
      <c r="CZ53" s="205"/>
      <c r="DA53" s="205"/>
      <c r="DB53" s="205"/>
      <c r="DC53" s="248"/>
      <c r="DD53" s="248"/>
      <c r="DE53" s="248"/>
      <c r="DF53" s="205"/>
      <c r="DG53" s="205"/>
      <c r="DH53" s="205"/>
      <c r="DI53" s="205"/>
      <c r="DJ53" s="205"/>
      <c r="DK53" s="205"/>
      <c r="DL53" s="205"/>
      <c r="DM53" s="205"/>
      <c r="DN53" s="205"/>
      <c r="DO53" s="205"/>
      <c r="DP53" s="205"/>
      <c r="DQ53" s="205"/>
      <c r="DR53" s="248"/>
      <c r="DS53" s="205"/>
      <c r="DT53" s="205"/>
      <c r="DU53" s="205"/>
      <c r="DV53" s="205"/>
      <c r="DW53" s="205"/>
      <c r="DX53" s="205"/>
      <c r="DY53" s="205"/>
      <c r="DZ53" s="205"/>
      <c r="EA53" s="205"/>
      <c r="EB53" s="205"/>
      <c r="EC53" s="205"/>
      <c r="ED53" s="205"/>
      <c r="EE53" s="248"/>
      <c r="EF53" s="205"/>
      <c r="EG53" s="205"/>
      <c r="EH53" s="205"/>
      <c r="EI53" s="205"/>
      <c r="EJ53" s="205"/>
      <c r="EK53" s="205"/>
      <c r="EL53" s="205"/>
      <c r="EM53" s="205"/>
      <c r="EN53" s="205"/>
      <c r="EO53" s="205"/>
      <c r="EP53" s="205"/>
      <c r="EQ53" s="205"/>
      <c r="ER53" s="248"/>
      <c r="ES53" s="205"/>
      <c r="ET53" s="205"/>
      <c r="EU53" s="205"/>
      <c r="EV53" s="205"/>
      <c r="EW53" s="205"/>
      <c r="EX53" s="205"/>
      <c r="EY53" s="205"/>
      <c r="EZ53" s="205"/>
      <c r="FA53" s="205"/>
      <c r="FB53" s="205"/>
      <c r="FC53" s="205"/>
      <c r="FD53" s="205"/>
      <c r="FE53" s="248"/>
    </row>
    <row r="54" spans="2:161" s="699" customFormat="1" ht="26.45" customHeight="1" x14ac:dyDescent="0.2">
      <c r="C54" s="700"/>
      <c r="D54" s="701"/>
      <c r="E54" s="683" t="s">
        <v>45</v>
      </c>
      <c r="F54" s="701"/>
      <c r="G54" s="701"/>
      <c r="H54" s="701"/>
      <c r="I54" s="701"/>
      <c r="J54" s="701"/>
      <c r="K54" s="701"/>
      <c r="L54" s="701"/>
      <c r="M54" s="701"/>
      <c r="N54" s="701"/>
      <c r="O54" s="701"/>
      <c r="P54" s="701"/>
      <c r="Q54" s="701"/>
      <c r="R54" s="701"/>
      <c r="S54" s="701"/>
      <c r="T54" s="701"/>
      <c r="U54" s="701"/>
      <c r="V54" s="701"/>
      <c r="W54" s="701"/>
      <c r="X54" s="701"/>
      <c r="Y54" s="701"/>
      <c r="Z54" s="701"/>
      <c r="AA54" s="701"/>
      <c r="AB54" s="701"/>
      <c r="AC54" s="701"/>
      <c r="AD54" s="701"/>
      <c r="AE54" s="683" t="s">
        <v>45</v>
      </c>
      <c r="AF54" s="701"/>
      <c r="AG54" s="701"/>
      <c r="AH54" s="701"/>
      <c r="AI54" s="701"/>
      <c r="AJ54" s="701"/>
      <c r="AK54" s="701"/>
      <c r="AL54" s="701"/>
      <c r="AM54" s="701"/>
      <c r="AN54" s="701"/>
      <c r="AO54" s="701"/>
      <c r="AP54" s="701"/>
      <c r="AQ54" s="701"/>
      <c r="AR54" s="701"/>
      <c r="AS54" s="701"/>
      <c r="AT54" s="701"/>
      <c r="AU54" s="701"/>
      <c r="AV54" s="701"/>
      <c r="AW54" s="701"/>
      <c r="AX54" s="701"/>
      <c r="AY54" s="701"/>
      <c r="AZ54" s="701"/>
      <c r="BA54" s="701"/>
      <c r="BB54" s="701"/>
      <c r="BC54" s="701"/>
      <c r="BD54" s="701"/>
      <c r="BE54" s="683" t="s">
        <v>45</v>
      </c>
      <c r="BF54" s="701"/>
      <c r="BG54" s="701"/>
      <c r="BH54" s="701"/>
      <c r="BI54" s="701"/>
      <c r="BJ54" s="701"/>
      <c r="BK54" s="701"/>
      <c r="BL54" s="701"/>
      <c r="BM54" s="701"/>
      <c r="BN54" s="701"/>
      <c r="BO54" s="701"/>
      <c r="BP54" s="702"/>
      <c r="BQ54" s="701"/>
      <c r="BR54" s="701"/>
      <c r="BS54" s="701"/>
      <c r="BT54" s="701"/>
      <c r="BU54" s="701"/>
      <c r="BV54" s="701"/>
      <c r="BW54" s="701"/>
      <c r="BX54" s="701"/>
      <c r="BY54" s="701"/>
      <c r="BZ54" s="701"/>
      <c r="CA54" s="701"/>
      <c r="CB54" s="701"/>
      <c r="CC54" s="702"/>
      <c r="CE54" s="683" t="s">
        <v>45</v>
      </c>
      <c r="CF54" s="701"/>
      <c r="CG54" s="701"/>
      <c r="CH54" s="701"/>
      <c r="CI54" s="701"/>
      <c r="CJ54" s="701"/>
      <c r="CK54" s="701"/>
      <c r="CL54" s="701"/>
      <c r="CM54" s="701"/>
      <c r="CN54" s="701"/>
      <c r="CO54" s="701"/>
      <c r="CP54" s="701"/>
      <c r="CQ54" s="701"/>
      <c r="CR54" s="701"/>
      <c r="CS54" s="701"/>
      <c r="CT54" s="701"/>
      <c r="CU54" s="701"/>
      <c r="CV54" s="701"/>
      <c r="CW54" s="701"/>
      <c r="CX54" s="701"/>
      <c r="CY54" s="701"/>
      <c r="CZ54" s="701"/>
      <c r="DA54" s="701"/>
      <c r="DB54" s="701"/>
      <c r="DC54" s="702"/>
      <c r="DD54" s="702"/>
      <c r="DE54" s="702"/>
      <c r="DF54" s="701"/>
      <c r="DG54" s="683" t="s">
        <v>45</v>
      </c>
      <c r="DH54" s="701"/>
      <c r="DI54" s="701"/>
      <c r="DJ54" s="701"/>
      <c r="DK54" s="701"/>
      <c r="DL54" s="701"/>
      <c r="DM54" s="701"/>
      <c r="DN54" s="701"/>
      <c r="DO54" s="701"/>
      <c r="DP54" s="701"/>
      <c r="DQ54" s="701"/>
      <c r="DR54" s="702"/>
      <c r="DS54" s="701"/>
      <c r="DT54" s="701"/>
      <c r="DU54" s="701"/>
      <c r="DV54" s="701"/>
      <c r="DW54" s="701"/>
      <c r="DX54" s="701"/>
      <c r="DY54" s="701"/>
      <c r="DZ54" s="701"/>
      <c r="EA54" s="701"/>
      <c r="EB54" s="701"/>
      <c r="EC54" s="701"/>
      <c r="ED54" s="701"/>
      <c r="EE54" s="702"/>
      <c r="EF54" s="701"/>
      <c r="EG54" s="683" t="s">
        <v>45</v>
      </c>
      <c r="EH54" s="701"/>
      <c r="EI54" s="701"/>
      <c r="EJ54" s="701"/>
      <c r="EK54" s="701"/>
      <c r="EL54" s="701"/>
      <c r="EM54" s="701"/>
      <c r="EN54" s="701"/>
      <c r="EO54" s="701"/>
      <c r="EP54" s="701"/>
      <c r="EQ54" s="701"/>
      <c r="ER54" s="702"/>
      <c r="ES54" s="701"/>
      <c r="ET54" s="701"/>
      <c r="EU54" s="701"/>
      <c r="EV54" s="701"/>
      <c r="EW54" s="701"/>
      <c r="EX54" s="701"/>
      <c r="EY54" s="701"/>
      <c r="EZ54" s="701"/>
      <c r="FA54" s="701"/>
      <c r="FB54" s="701"/>
      <c r="FC54" s="701"/>
      <c r="FD54" s="701"/>
      <c r="FE54" s="702"/>
    </row>
    <row r="55" spans="2:161" s="69" customFormat="1" ht="15" customHeight="1" x14ac:dyDescent="0.2">
      <c r="C55" s="199"/>
      <c r="D55" s="205"/>
      <c r="E55" s="205"/>
      <c r="F55" s="205"/>
      <c r="G55" s="205"/>
      <c r="H55" s="205"/>
      <c r="I55" s="205"/>
      <c r="J55" s="205"/>
      <c r="K55" s="205"/>
      <c r="L55" s="205"/>
      <c r="M55" s="205"/>
      <c r="N55" s="205"/>
      <c r="O55" s="205"/>
      <c r="P55" s="205"/>
      <c r="Q55" s="205"/>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205"/>
      <c r="BF55" s="205"/>
      <c r="BG55" s="205"/>
      <c r="BH55" s="205"/>
      <c r="BI55" s="205"/>
      <c r="BJ55" s="205"/>
      <c r="BK55" s="205"/>
      <c r="BL55" s="205"/>
      <c r="BM55" s="205"/>
      <c r="BN55" s="205"/>
      <c r="BO55" s="205"/>
      <c r="BP55" s="248"/>
      <c r="BQ55" s="205"/>
      <c r="BR55" s="205"/>
      <c r="BS55" s="205"/>
      <c r="BT55" s="205"/>
      <c r="BU55" s="205"/>
      <c r="BV55" s="205"/>
      <c r="BW55" s="205"/>
      <c r="BX55" s="205"/>
      <c r="BY55" s="205"/>
      <c r="BZ55" s="205"/>
      <c r="CA55" s="205"/>
      <c r="CB55" s="205"/>
      <c r="CC55" s="248"/>
      <c r="CE55" s="205"/>
      <c r="CF55" s="205"/>
      <c r="CG55" s="205"/>
      <c r="CH55" s="205"/>
      <c r="CI55" s="205"/>
      <c r="CJ55" s="205"/>
      <c r="CK55" s="205"/>
      <c r="CL55" s="205"/>
      <c r="CM55" s="205"/>
      <c r="CN55" s="205"/>
      <c r="CO55" s="205"/>
      <c r="CP55" s="205"/>
      <c r="CQ55" s="205"/>
      <c r="CR55" s="205"/>
      <c r="CS55" s="205"/>
      <c r="CT55" s="205"/>
      <c r="CU55" s="205"/>
      <c r="CV55" s="205"/>
      <c r="CW55" s="205"/>
      <c r="CX55" s="205"/>
      <c r="CY55" s="205"/>
      <c r="CZ55" s="205"/>
      <c r="DA55" s="205"/>
      <c r="DB55" s="205"/>
      <c r="DC55" s="248"/>
      <c r="DD55" s="248"/>
      <c r="DE55" s="248"/>
      <c r="DF55" s="205"/>
      <c r="DG55" s="205"/>
      <c r="DH55" s="205"/>
      <c r="DI55" s="205"/>
      <c r="DJ55" s="205"/>
      <c r="DK55" s="205"/>
      <c r="DL55" s="205"/>
      <c r="DM55" s="205"/>
      <c r="DN55" s="205"/>
      <c r="DO55" s="205"/>
      <c r="DP55" s="205"/>
      <c r="DQ55" s="205"/>
      <c r="DR55" s="248"/>
      <c r="DS55" s="205"/>
      <c r="DT55" s="205"/>
      <c r="DU55" s="205"/>
      <c r="DV55" s="205"/>
      <c r="DW55" s="205"/>
      <c r="DX55" s="205"/>
      <c r="DY55" s="205"/>
      <c r="DZ55" s="205"/>
      <c r="EA55" s="205"/>
      <c r="EB55" s="205"/>
      <c r="EC55" s="205"/>
      <c r="ED55" s="205"/>
      <c r="EE55" s="248"/>
      <c r="EF55" s="205"/>
      <c r="EG55" s="205"/>
      <c r="EH55" s="205"/>
      <c r="EI55" s="205"/>
      <c r="EJ55" s="205"/>
      <c r="EK55" s="205"/>
      <c r="EL55" s="205"/>
      <c r="EM55" s="205"/>
      <c r="EN55" s="205"/>
      <c r="EO55" s="205"/>
      <c r="EP55" s="205"/>
      <c r="EQ55" s="205"/>
      <c r="ER55" s="248"/>
      <c r="ES55" s="205"/>
      <c r="ET55" s="205"/>
      <c r="EU55" s="205"/>
      <c r="EV55" s="205"/>
      <c r="EW55" s="205"/>
      <c r="EX55" s="205"/>
      <c r="EY55" s="205"/>
      <c r="EZ55" s="205"/>
      <c r="FA55" s="205"/>
      <c r="FB55" s="205"/>
      <c r="FC55" s="205"/>
      <c r="FD55" s="205"/>
      <c r="FE55" s="248"/>
    </row>
    <row r="56" spans="2:161" s="69" customFormat="1" ht="15" customHeight="1" x14ac:dyDescent="0.2">
      <c r="C56" s="199"/>
      <c r="D56" s="838" t="str">
        <f>+CONCATENATE('Données de base'!$C$12," - ",+'Données de base'!$C$13)</f>
        <v>Année 1 - 2017</v>
      </c>
      <c r="E56" s="839"/>
      <c r="F56" s="839"/>
      <c r="G56" s="839"/>
      <c r="H56" s="839"/>
      <c r="I56" s="839"/>
      <c r="J56" s="839"/>
      <c r="K56" s="839"/>
      <c r="L56" s="839"/>
      <c r="M56" s="839"/>
      <c r="N56" s="839"/>
      <c r="O56" s="839"/>
      <c r="P56" s="835" t="str">
        <f>'Données de base'!O$19</f>
        <v>TOTAL 2017</v>
      </c>
      <c r="Q56" s="838" t="str">
        <f>+CONCATENATE('Données de base'!$E$12," - ",+'Données de base'!$E$13)</f>
        <v>Année 2 - 2018</v>
      </c>
      <c r="R56" s="839"/>
      <c r="S56" s="839"/>
      <c r="T56" s="839"/>
      <c r="U56" s="839"/>
      <c r="V56" s="839"/>
      <c r="W56" s="839"/>
      <c r="X56" s="839"/>
      <c r="Y56" s="839"/>
      <c r="Z56" s="839"/>
      <c r="AA56" s="839"/>
      <c r="AB56" s="839"/>
      <c r="AC56" s="835" t="str">
        <f>'Données de base'!AB$19</f>
        <v>TOTAL 2018</v>
      </c>
      <c r="AD56" s="838" t="str">
        <f>+CONCATENATE('Données de base'!$G$12," - ",+'Données de base'!$G$13)</f>
        <v>Année 3 - 2019</v>
      </c>
      <c r="AE56" s="839"/>
      <c r="AF56" s="839"/>
      <c r="AG56" s="839"/>
      <c r="AH56" s="839"/>
      <c r="AI56" s="839"/>
      <c r="AJ56" s="839"/>
      <c r="AK56" s="839"/>
      <c r="AL56" s="839"/>
      <c r="AM56" s="839"/>
      <c r="AN56" s="839"/>
      <c r="AO56" s="839"/>
      <c r="AP56" s="835" t="str">
        <f>'Données de base'!AO$19</f>
        <v>TOTAL 2019</v>
      </c>
      <c r="AQ56" s="838" t="str">
        <f>+CONCATENATE('Données de base'!$I$12," - ",+'Données de base'!$I$13)</f>
        <v>Année 4 - 2020</v>
      </c>
      <c r="AR56" s="839"/>
      <c r="AS56" s="839"/>
      <c r="AT56" s="839"/>
      <c r="AU56" s="839"/>
      <c r="AV56" s="839"/>
      <c r="AW56" s="839"/>
      <c r="AX56" s="839"/>
      <c r="AY56" s="839"/>
      <c r="AZ56" s="839"/>
      <c r="BA56" s="839"/>
      <c r="BB56" s="839"/>
      <c r="BC56" s="835" t="str">
        <f>'Données de base'!BB$19</f>
        <v>TOTAL 2020</v>
      </c>
      <c r="BD56" s="838" t="str">
        <f>+CONCATENATE('Données de base'!$K$12," - ",+'Données de base'!$K$13)</f>
        <v>Année 5 - 2021</v>
      </c>
      <c r="BE56" s="839"/>
      <c r="BF56" s="839"/>
      <c r="BG56" s="839"/>
      <c r="BH56" s="839"/>
      <c r="BI56" s="839"/>
      <c r="BJ56" s="839"/>
      <c r="BK56" s="839"/>
      <c r="BL56" s="839"/>
      <c r="BM56" s="839"/>
      <c r="BN56" s="839"/>
      <c r="BO56" s="839"/>
      <c r="BP56" s="835" t="str">
        <f>'Données de base'!BO$19</f>
        <v>TOTAL 2021</v>
      </c>
      <c r="BQ56" s="838" t="str">
        <f>+CONCATENATE('Données de base'!$M$12," - ",+'Données de base'!$M$13)</f>
        <v>Année 6 - 2022</v>
      </c>
      <c r="BR56" s="839"/>
      <c r="BS56" s="839"/>
      <c r="BT56" s="839"/>
      <c r="BU56" s="839"/>
      <c r="BV56" s="839"/>
      <c r="BW56" s="839"/>
      <c r="BX56" s="839"/>
      <c r="BY56" s="839"/>
      <c r="BZ56" s="839"/>
      <c r="CA56" s="839"/>
      <c r="CB56" s="839"/>
      <c r="CC56" s="835" t="str">
        <f>'Données de base'!CB$19</f>
        <v>TOTAL 2022</v>
      </c>
      <c r="CE56" s="832" t="str">
        <f>"Exercice fiscal 1 - démarrage le "&amp;'Données de base'!$C$17</f>
        <v>Exercice fiscal 1 - démarrage le 7/2017</v>
      </c>
      <c r="CF56" s="833"/>
      <c r="CG56" s="833"/>
      <c r="CH56" s="833"/>
      <c r="CI56" s="833"/>
      <c r="CJ56" s="833"/>
      <c r="CK56" s="833"/>
      <c r="CL56" s="833"/>
      <c r="CM56" s="833"/>
      <c r="CN56" s="833"/>
      <c r="CO56" s="833"/>
      <c r="CP56" s="833"/>
      <c r="CQ56" s="833"/>
      <c r="CR56" s="833"/>
      <c r="CS56" s="833"/>
      <c r="CT56" s="833"/>
      <c r="CU56" s="833"/>
      <c r="CV56" s="833"/>
      <c r="CW56" s="833"/>
      <c r="CX56" s="833"/>
      <c r="CY56" s="833"/>
      <c r="CZ56" s="833"/>
      <c r="DA56" s="833"/>
      <c r="DB56" s="834"/>
      <c r="DC56" s="841" t="str">
        <f>"Solde 1 - Démarrage à "&amp;$CP$7</f>
        <v xml:space="preserve">Solde 1 - Démarrage à </v>
      </c>
      <c r="DD56" s="841" t="str">
        <f>"Solde 2 - ("&amp;$CQ$7&amp;" - "&amp;$DB$7&amp;")"</f>
        <v>Solde 2 - (7/2017 - 6/2018)</v>
      </c>
      <c r="DE56" s="830" t="s">
        <v>782</v>
      </c>
      <c r="DF56" s="832" t="str">
        <f>"Exercice fiscal 2 - démarrage le "&amp;'Données de base'!$E$17</f>
        <v>Exercice fiscal 2 - démarrage le 7/2018</v>
      </c>
      <c r="DG56" s="833"/>
      <c r="DH56" s="833"/>
      <c r="DI56" s="833"/>
      <c r="DJ56" s="833"/>
      <c r="DK56" s="833"/>
      <c r="DL56" s="833"/>
      <c r="DM56" s="833"/>
      <c r="DN56" s="833"/>
      <c r="DO56" s="833"/>
      <c r="DP56" s="833"/>
      <c r="DQ56" s="833"/>
      <c r="DR56" s="830" t="s">
        <v>783</v>
      </c>
      <c r="DS56" s="832" t="str">
        <f>"Exercice fiscal 3- démarrage le "&amp;'Données de base'!$G$17</f>
        <v>Exercice fiscal 3- démarrage le 7/2019</v>
      </c>
      <c r="DT56" s="833"/>
      <c r="DU56" s="833"/>
      <c r="DV56" s="833"/>
      <c r="DW56" s="833"/>
      <c r="DX56" s="833"/>
      <c r="DY56" s="833"/>
      <c r="DZ56" s="833"/>
      <c r="EA56" s="833"/>
      <c r="EB56" s="833"/>
      <c r="EC56" s="833"/>
      <c r="ED56" s="833"/>
      <c r="EE56" s="830" t="s">
        <v>784</v>
      </c>
      <c r="EF56" s="832" t="str">
        <f>"Exercice fiscal 4 - démarrage le "&amp;'Données de base'!$I$17</f>
        <v>Exercice fiscal 4 - démarrage le 7/2020</v>
      </c>
      <c r="EG56" s="833"/>
      <c r="EH56" s="833"/>
      <c r="EI56" s="833"/>
      <c r="EJ56" s="833"/>
      <c r="EK56" s="833"/>
      <c r="EL56" s="833"/>
      <c r="EM56" s="833"/>
      <c r="EN56" s="833"/>
      <c r="EO56" s="833"/>
      <c r="EP56" s="833"/>
      <c r="EQ56" s="833"/>
      <c r="ER56" s="830" t="s">
        <v>785</v>
      </c>
      <c r="ES56" s="832" t="str">
        <f>"Exercice fiscal 5 - démarrage le "&amp;'Données de base'!$K$17</f>
        <v>Exercice fiscal 5 - démarrage le 7/2021</v>
      </c>
      <c r="ET56" s="833"/>
      <c r="EU56" s="833"/>
      <c r="EV56" s="833"/>
      <c r="EW56" s="833"/>
      <c r="EX56" s="833"/>
      <c r="EY56" s="833"/>
      <c r="EZ56" s="833"/>
      <c r="FA56" s="833"/>
      <c r="FB56" s="833"/>
      <c r="FC56" s="833"/>
      <c r="FD56" s="834"/>
      <c r="FE56" s="830" t="s">
        <v>786</v>
      </c>
    </row>
    <row r="57" spans="2:161" s="69" customFormat="1" ht="15" customHeight="1" x14ac:dyDescent="0.2">
      <c r="C57" s="199"/>
      <c r="D57" s="66"/>
      <c r="E57" s="66"/>
      <c r="F57" s="66"/>
      <c r="G57" s="66"/>
      <c r="H57" s="66"/>
      <c r="I57" s="66"/>
      <c r="J57" s="66"/>
      <c r="K57" s="66"/>
      <c r="L57" s="66"/>
      <c r="M57" s="66"/>
      <c r="N57" s="66"/>
      <c r="O57" s="66"/>
      <c r="P57" s="836"/>
      <c r="Q57" s="13"/>
      <c r="R57" s="13"/>
      <c r="S57" s="13"/>
      <c r="T57" s="13"/>
      <c r="U57" s="13"/>
      <c r="V57" s="13"/>
      <c r="W57" s="13"/>
      <c r="X57" s="13"/>
      <c r="Y57" s="13"/>
      <c r="Z57" s="13"/>
      <c r="AA57" s="13"/>
      <c r="AB57" s="13"/>
      <c r="AC57" s="836"/>
      <c r="AD57" s="13"/>
      <c r="AE57" s="13"/>
      <c r="AF57" s="13"/>
      <c r="AG57" s="13"/>
      <c r="AH57" s="13"/>
      <c r="AI57" s="13"/>
      <c r="AJ57" s="13"/>
      <c r="AK57" s="13"/>
      <c r="AL57" s="13"/>
      <c r="AM57" s="13"/>
      <c r="AN57" s="13"/>
      <c r="AO57" s="13"/>
      <c r="AP57" s="836"/>
      <c r="AQ57" s="13"/>
      <c r="AR57" s="13"/>
      <c r="AS57" s="13"/>
      <c r="AT57" s="13"/>
      <c r="AU57" s="13"/>
      <c r="AV57" s="13"/>
      <c r="AW57" s="13"/>
      <c r="AX57" s="13"/>
      <c r="AY57" s="13"/>
      <c r="AZ57" s="13"/>
      <c r="BA57" s="13"/>
      <c r="BB57" s="13"/>
      <c r="BC57" s="836"/>
      <c r="BD57" s="13"/>
      <c r="BE57" s="13"/>
      <c r="BF57" s="13"/>
      <c r="BG57" s="13"/>
      <c r="BH57" s="13"/>
      <c r="BI57" s="13"/>
      <c r="BJ57" s="13"/>
      <c r="BK57" s="13"/>
      <c r="BL57" s="13"/>
      <c r="BM57" s="13"/>
      <c r="BN57" s="13"/>
      <c r="BO57" s="13"/>
      <c r="BP57" s="836"/>
      <c r="BQ57" s="13"/>
      <c r="BR57" s="13"/>
      <c r="BS57" s="13"/>
      <c r="BT57" s="13"/>
      <c r="BU57" s="13"/>
      <c r="BV57" s="13"/>
      <c r="BW57" s="13"/>
      <c r="BX57" s="13"/>
      <c r="BY57" s="13"/>
      <c r="BZ57" s="13"/>
      <c r="CA57" s="13"/>
      <c r="CB57" s="13"/>
      <c r="CC57" s="836"/>
      <c r="CE57" s="66"/>
      <c r="CF57" s="66"/>
      <c r="CG57" s="66"/>
      <c r="CH57" s="66"/>
      <c r="CI57" s="66"/>
      <c r="CJ57" s="66"/>
      <c r="CK57" s="66"/>
      <c r="CL57" s="66"/>
      <c r="CM57" s="66"/>
      <c r="CN57" s="66"/>
      <c r="CO57" s="66"/>
      <c r="CP57" s="66"/>
      <c r="CQ57" s="13"/>
      <c r="CR57" s="13"/>
      <c r="CS57" s="13"/>
      <c r="CT57" s="13"/>
      <c r="CU57" s="13"/>
      <c r="CV57" s="13"/>
      <c r="CW57" s="13"/>
      <c r="CX57" s="13"/>
      <c r="CY57" s="13"/>
      <c r="CZ57" s="13"/>
      <c r="DA57" s="13"/>
      <c r="DB57" s="13"/>
      <c r="DC57" s="841"/>
      <c r="DD57" s="841"/>
      <c r="DE57" s="830"/>
      <c r="DF57" s="13"/>
      <c r="DG57" s="13"/>
      <c r="DH57" s="13"/>
      <c r="DI57" s="13"/>
      <c r="DJ57" s="13"/>
      <c r="DK57" s="13"/>
      <c r="DL57" s="13"/>
      <c r="DM57" s="13"/>
      <c r="DN57" s="13"/>
      <c r="DO57" s="13"/>
      <c r="DP57" s="13"/>
      <c r="DQ57" s="13"/>
      <c r="DR57" s="830"/>
      <c r="DS57" s="13"/>
      <c r="DT57" s="13"/>
      <c r="DU57" s="13"/>
      <c r="DV57" s="13"/>
      <c r="DW57" s="13"/>
      <c r="DX57" s="13"/>
      <c r="DY57" s="13"/>
      <c r="DZ57" s="13"/>
      <c r="EA57" s="13"/>
      <c r="EB57" s="13"/>
      <c r="EC57" s="13"/>
      <c r="ED57" s="13"/>
      <c r="EE57" s="830"/>
      <c r="EF57" s="13"/>
      <c r="EG57" s="13"/>
      <c r="EH57" s="13"/>
      <c r="EI57" s="13"/>
      <c r="EJ57" s="13"/>
      <c r="EK57" s="13"/>
      <c r="EL57" s="13"/>
      <c r="EM57" s="13"/>
      <c r="EN57" s="13"/>
      <c r="EO57" s="13"/>
      <c r="EP57" s="13"/>
      <c r="EQ57" s="13"/>
      <c r="ER57" s="830"/>
      <c r="ES57" s="13"/>
      <c r="ET57" s="13"/>
      <c r="EU57" s="13"/>
      <c r="EV57" s="13"/>
      <c r="EW57" s="13"/>
      <c r="EX57" s="13"/>
      <c r="EY57" s="13"/>
      <c r="EZ57" s="13"/>
      <c r="FA57" s="13"/>
      <c r="FB57" s="13"/>
      <c r="FC57" s="13"/>
      <c r="FD57" s="13"/>
      <c r="FE57" s="830"/>
    </row>
    <row r="58" spans="2:161" s="69" customFormat="1" ht="15" customHeight="1" x14ac:dyDescent="0.2">
      <c r="C58" s="199"/>
      <c r="D58" s="187" t="str">
        <f>'Données de base'!C$20</f>
        <v>1/2017</v>
      </c>
      <c r="E58" s="187" t="str">
        <f>'Données de base'!D$20</f>
        <v>2/2017</v>
      </c>
      <c r="F58" s="187" t="str">
        <f>'Données de base'!E$20</f>
        <v>3/2017</v>
      </c>
      <c r="G58" s="187" t="str">
        <f>'Données de base'!F$20</f>
        <v>4/2017</v>
      </c>
      <c r="H58" s="187" t="str">
        <f>'Données de base'!G$20</f>
        <v>5/2017</v>
      </c>
      <c r="I58" s="187" t="str">
        <f>'Données de base'!H$20</f>
        <v>6/2017</v>
      </c>
      <c r="J58" s="187" t="str">
        <f>'Données de base'!I$20</f>
        <v>7/2017</v>
      </c>
      <c r="K58" s="187" t="str">
        <f>'Données de base'!J$20</f>
        <v>8/2017</v>
      </c>
      <c r="L58" s="187" t="str">
        <f>'Données de base'!K$20</f>
        <v>9/2017</v>
      </c>
      <c r="M58" s="187" t="str">
        <f>'Données de base'!L$20</f>
        <v>10/2017</v>
      </c>
      <c r="N58" s="187" t="str">
        <f>'Données de base'!M$20</f>
        <v>11/2017</v>
      </c>
      <c r="O58" s="187" t="str">
        <f>'Données de base'!N$20</f>
        <v>12/2017</v>
      </c>
      <c r="P58" s="837"/>
      <c r="Q58" s="187" t="str">
        <f>'Données de base'!P$20</f>
        <v>1/2018</v>
      </c>
      <c r="R58" s="187" t="str">
        <f>'Données de base'!Q$20</f>
        <v>2/2018</v>
      </c>
      <c r="S58" s="187" t="str">
        <f>'Données de base'!R$20</f>
        <v>3/2018</v>
      </c>
      <c r="T58" s="187" t="str">
        <f>'Données de base'!S$20</f>
        <v>4/2018</v>
      </c>
      <c r="U58" s="187" t="str">
        <f>'Données de base'!T$20</f>
        <v>5/2018</v>
      </c>
      <c r="V58" s="187" t="str">
        <f>'Données de base'!U$20</f>
        <v>6/2018</v>
      </c>
      <c r="W58" s="187" t="str">
        <f>'Données de base'!V$20</f>
        <v>7/2018</v>
      </c>
      <c r="X58" s="187" t="str">
        <f>'Données de base'!W$20</f>
        <v>8/2018</v>
      </c>
      <c r="Y58" s="187" t="str">
        <f>'Données de base'!X$20</f>
        <v>9/2018</v>
      </c>
      <c r="Z58" s="187" t="str">
        <f>'Données de base'!Y$20</f>
        <v>10/2018</v>
      </c>
      <c r="AA58" s="187" t="str">
        <f>'Données de base'!Z$20</f>
        <v>11/2018</v>
      </c>
      <c r="AB58" s="187" t="str">
        <f>'Données de base'!AA$20</f>
        <v>12/2018</v>
      </c>
      <c r="AC58" s="837"/>
      <c r="AD58" s="187" t="str">
        <f>'Données de base'!AC$20</f>
        <v>1/2019</v>
      </c>
      <c r="AE58" s="187" t="str">
        <f>'Données de base'!AD$20</f>
        <v>2/2019</v>
      </c>
      <c r="AF58" s="187" t="str">
        <f>'Données de base'!AE$20</f>
        <v>3/2019</v>
      </c>
      <c r="AG58" s="187" t="str">
        <f>'Données de base'!AF$20</f>
        <v>4/2019</v>
      </c>
      <c r="AH58" s="187" t="str">
        <f>'Données de base'!AG$20</f>
        <v>5/2019</v>
      </c>
      <c r="AI58" s="187" t="str">
        <f>'Données de base'!AH$20</f>
        <v>6/2019</v>
      </c>
      <c r="AJ58" s="187" t="str">
        <f>'Données de base'!AI$20</f>
        <v>7/2019</v>
      </c>
      <c r="AK58" s="187" t="str">
        <f>'Données de base'!AJ$20</f>
        <v>8/2019</v>
      </c>
      <c r="AL58" s="187" t="str">
        <f>'Données de base'!AK$20</f>
        <v>9/2019</v>
      </c>
      <c r="AM58" s="187" t="str">
        <f>'Données de base'!AL$20</f>
        <v>10/2019</v>
      </c>
      <c r="AN58" s="187" t="str">
        <f>'Données de base'!AM$20</f>
        <v>11/2019</v>
      </c>
      <c r="AO58" s="187" t="str">
        <f>'Données de base'!AN$20</f>
        <v>12/2019</v>
      </c>
      <c r="AP58" s="837"/>
      <c r="AQ58" s="187" t="str">
        <f>'Données de base'!AP$20</f>
        <v>1/2020</v>
      </c>
      <c r="AR58" s="187" t="str">
        <f>'Données de base'!AQ$20</f>
        <v>2/2020</v>
      </c>
      <c r="AS58" s="187" t="str">
        <f>'Données de base'!AR$20</f>
        <v>3/2020</v>
      </c>
      <c r="AT58" s="187" t="str">
        <f>'Données de base'!AS$20</f>
        <v>4/2020</v>
      </c>
      <c r="AU58" s="187" t="str">
        <f>'Données de base'!AT$20</f>
        <v>5/2020</v>
      </c>
      <c r="AV58" s="187" t="str">
        <f>'Données de base'!AU$20</f>
        <v>6/2020</v>
      </c>
      <c r="AW58" s="187" t="str">
        <f>'Données de base'!AV$20</f>
        <v>7/2020</v>
      </c>
      <c r="AX58" s="187" t="str">
        <f>'Données de base'!AW$20</f>
        <v>8/2020</v>
      </c>
      <c r="AY58" s="187" t="str">
        <f>'Données de base'!AX$20</f>
        <v>9/2020</v>
      </c>
      <c r="AZ58" s="187" t="str">
        <f>'Données de base'!AY$20</f>
        <v>10/2020</v>
      </c>
      <c r="BA58" s="187" t="str">
        <f>'Données de base'!AZ$20</f>
        <v>11/2020</v>
      </c>
      <c r="BB58" s="187" t="str">
        <f>'Données de base'!BA$20</f>
        <v>12/2020</v>
      </c>
      <c r="BC58" s="837"/>
      <c r="BD58" s="187" t="str">
        <f>'Données de base'!BC$20</f>
        <v>1/2021</v>
      </c>
      <c r="BE58" s="187" t="str">
        <f>'Données de base'!BD$20</f>
        <v>2/2021</v>
      </c>
      <c r="BF58" s="187" t="str">
        <f>'Données de base'!BE$20</f>
        <v>3/2021</v>
      </c>
      <c r="BG58" s="187" t="str">
        <f>'Données de base'!BF$20</f>
        <v>4/2021</v>
      </c>
      <c r="BH58" s="187" t="str">
        <f>'Données de base'!BG$20</f>
        <v>5/2021</v>
      </c>
      <c r="BI58" s="187" t="str">
        <f>'Données de base'!BH$20</f>
        <v>6/2021</v>
      </c>
      <c r="BJ58" s="187" t="str">
        <f>'Données de base'!BI$20</f>
        <v>7/2021</v>
      </c>
      <c r="BK58" s="187" t="str">
        <f>'Données de base'!BJ$20</f>
        <v>8/2021</v>
      </c>
      <c r="BL58" s="187" t="str">
        <f>'Données de base'!BK$20</f>
        <v>9/2021</v>
      </c>
      <c r="BM58" s="187" t="str">
        <f>'Données de base'!BL$20</f>
        <v>10/2021</v>
      </c>
      <c r="BN58" s="187" t="str">
        <f>'Données de base'!BM$20</f>
        <v>11/2021</v>
      </c>
      <c r="BO58" s="187" t="str">
        <f>'Données de base'!BN$20</f>
        <v>12/2021</v>
      </c>
      <c r="BP58" s="837"/>
      <c r="BQ58" s="187" t="str">
        <f>'Données de base'!BP$20</f>
        <v>1/2022</v>
      </c>
      <c r="BR58" s="187" t="str">
        <f>'Données de base'!BQ$20</f>
        <v>2/2022</v>
      </c>
      <c r="BS58" s="187" t="str">
        <f>'Données de base'!BR$20</f>
        <v>3/2022</v>
      </c>
      <c r="BT58" s="187" t="str">
        <f>'Données de base'!BS$20</f>
        <v>4/2022</v>
      </c>
      <c r="BU58" s="187" t="str">
        <f>'Données de base'!BT$20</f>
        <v>5/2022</v>
      </c>
      <c r="BV58" s="187" t="str">
        <f>'Données de base'!BU$20</f>
        <v>6/2022</v>
      </c>
      <c r="BW58" s="187" t="str">
        <f>'Données de base'!BV$20</f>
        <v>7/2022</v>
      </c>
      <c r="BX58" s="187" t="str">
        <f>'Données de base'!BW$20</f>
        <v>8/2022</v>
      </c>
      <c r="BY58" s="187" t="str">
        <f>'Données de base'!BX$20</f>
        <v>9/2022</v>
      </c>
      <c r="BZ58" s="187" t="str">
        <f>'Données de base'!BY$20</f>
        <v>10/2022</v>
      </c>
      <c r="CA58" s="187" t="str">
        <f>'Données de base'!BZ$20</f>
        <v>11/2022</v>
      </c>
      <c r="CB58" s="187" t="str">
        <f>'Données de base'!CA$20</f>
        <v>12/2022</v>
      </c>
      <c r="CC58" s="837"/>
      <c r="CE58" s="555" t="str">
        <f>'Données de base'!$C$25</f>
        <v/>
      </c>
      <c r="CF58" s="555" t="str">
        <f>'Données de base'!$D$25</f>
        <v/>
      </c>
      <c r="CG58" s="555" t="str">
        <f>'Données de base'!$E$25</f>
        <v/>
      </c>
      <c r="CH58" s="555" t="str">
        <f>'Données de base'!$F$25</f>
        <v/>
      </c>
      <c r="CI58" s="555" t="str">
        <f>'Données de base'!$G$25</f>
        <v/>
      </c>
      <c r="CJ58" s="555" t="str">
        <f>'Données de base'!$H$25</f>
        <v/>
      </c>
      <c r="CK58" s="555" t="str">
        <f>'Données de base'!$I$25</f>
        <v/>
      </c>
      <c r="CL58" s="555" t="str">
        <f>'Données de base'!$J$25</f>
        <v/>
      </c>
      <c r="CM58" s="555" t="str">
        <f>'Données de base'!$K$25</f>
        <v/>
      </c>
      <c r="CN58" s="555" t="str">
        <f>'Données de base'!$L$25</f>
        <v/>
      </c>
      <c r="CO58" s="555" t="str">
        <f>'Données de base'!$M$25</f>
        <v/>
      </c>
      <c r="CP58" s="555" t="str">
        <f>'Données de base'!$N$25</f>
        <v/>
      </c>
      <c r="CQ58" s="555" t="str">
        <f>'Données de base'!$O$25</f>
        <v>7/2017</v>
      </c>
      <c r="CR58" s="555" t="str">
        <f>'Données de base'!$P$25</f>
        <v>8/2017</v>
      </c>
      <c r="CS58" s="555" t="str">
        <f>'Données de base'!$Q$25</f>
        <v>9/2017</v>
      </c>
      <c r="CT58" s="555" t="str">
        <f>'Données de base'!$R$25</f>
        <v>10/2017</v>
      </c>
      <c r="CU58" s="555" t="str">
        <f>'Données de base'!$S$25</f>
        <v>11/2017</v>
      </c>
      <c r="CV58" s="555" t="str">
        <f>'Données de base'!$T$25</f>
        <v>12/2017</v>
      </c>
      <c r="CW58" s="555" t="str">
        <f>'Données de base'!$U$25</f>
        <v>1/2018</v>
      </c>
      <c r="CX58" s="555" t="str">
        <f>'Données de base'!$V$25</f>
        <v>2/2018</v>
      </c>
      <c r="CY58" s="555" t="str">
        <f>'Données de base'!$W$25</f>
        <v>3/2018</v>
      </c>
      <c r="CZ58" s="555" t="str">
        <f>'Données de base'!$X$25</f>
        <v>4/2018</v>
      </c>
      <c r="DA58" s="555" t="str">
        <f>'Données de base'!$Y$25</f>
        <v>5/2018</v>
      </c>
      <c r="DB58" s="555" t="str">
        <f>'Données de base'!$Z$25</f>
        <v>6/2018</v>
      </c>
      <c r="DC58" s="842"/>
      <c r="DD58" s="842"/>
      <c r="DE58" s="831"/>
      <c r="DF58" s="555" t="str">
        <f>'Données de base'!$AA$25</f>
        <v>7/2018</v>
      </c>
      <c r="DG58" s="555" t="str">
        <f>'Données de base'!$AB$25</f>
        <v>8/2018</v>
      </c>
      <c r="DH58" s="555" t="str">
        <f>'Données de base'!$AC$25</f>
        <v>9/2018</v>
      </c>
      <c r="DI58" s="555" t="str">
        <f>'Données de base'!$AD$25</f>
        <v>10/2018</v>
      </c>
      <c r="DJ58" s="555" t="str">
        <f>'Données de base'!$AE$25</f>
        <v>11/2018</v>
      </c>
      <c r="DK58" s="555" t="str">
        <f>'Données de base'!$AF$25</f>
        <v>12/2018</v>
      </c>
      <c r="DL58" s="555" t="str">
        <f>'Données de base'!$AG$25</f>
        <v>1/2019</v>
      </c>
      <c r="DM58" s="555" t="str">
        <f>'Données de base'!$AH$25</f>
        <v>2/2019</v>
      </c>
      <c r="DN58" s="555" t="str">
        <f>'Données de base'!$AI$25</f>
        <v>3/2019</v>
      </c>
      <c r="DO58" s="555" t="str">
        <f>'Données de base'!$AJ$25</f>
        <v>4/2019</v>
      </c>
      <c r="DP58" s="555" t="str">
        <f>'Données de base'!$AK$25</f>
        <v>5/2019</v>
      </c>
      <c r="DQ58" s="555" t="str">
        <f>'Données de base'!$AL$25</f>
        <v>6/2019</v>
      </c>
      <c r="DR58" s="831"/>
      <c r="DS58" s="555" t="str">
        <f>'Données de base'!$AM$25</f>
        <v>7/2019</v>
      </c>
      <c r="DT58" s="555" t="str">
        <f>'Données de base'!$AN$25</f>
        <v>8/2019</v>
      </c>
      <c r="DU58" s="555" t="str">
        <f>'Données de base'!$AO$25</f>
        <v>9/2019</v>
      </c>
      <c r="DV58" s="555" t="str">
        <f>'Données de base'!$AP$25</f>
        <v>10/2019</v>
      </c>
      <c r="DW58" s="555" t="str">
        <f>'Données de base'!$AQ$25</f>
        <v>11/2019</v>
      </c>
      <c r="DX58" s="555" t="str">
        <f>'Données de base'!$AR$25</f>
        <v>12/2019</v>
      </c>
      <c r="DY58" s="555" t="str">
        <f>'Données de base'!$AS$25</f>
        <v>1/2020</v>
      </c>
      <c r="DZ58" s="555" t="str">
        <f>'Données de base'!$AT$25</f>
        <v>2/2020</v>
      </c>
      <c r="EA58" s="555" t="str">
        <f>'Données de base'!$AU$25</f>
        <v>3/2020</v>
      </c>
      <c r="EB58" s="555" t="str">
        <f>'Données de base'!$AV$25</f>
        <v>4/2020</v>
      </c>
      <c r="EC58" s="555" t="str">
        <f>'Données de base'!$AW$25</f>
        <v>5/2020</v>
      </c>
      <c r="ED58" s="555" t="str">
        <f>'Données de base'!$AX$25</f>
        <v>6/2020</v>
      </c>
      <c r="EE58" s="831"/>
      <c r="EF58" s="555" t="str">
        <f>'Données de base'!$AY$25</f>
        <v>7/2020</v>
      </c>
      <c r="EG58" s="555" t="str">
        <f>'Données de base'!$AZ$25</f>
        <v>8/2020</v>
      </c>
      <c r="EH58" s="555" t="str">
        <f>'Données de base'!$BA$25</f>
        <v>9/2020</v>
      </c>
      <c r="EI58" s="555" t="str">
        <f>'Données de base'!$BB$25</f>
        <v>10/2020</v>
      </c>
      <c r="EJ58" s="555" t="str">
        <f>'Données de base'!$BC$25</f>
        <v>11/2020</v>
      </c>
      <c r="EK58" s="555" t="str">
        <f>'Données de base'!$BD$25</f>
        <v>12/2020</v>
      </c>
      <c r="EL58" s="555" t="str">
        <f>'Données de base'!$BE$25</f>
        <v>1/2021</v>
      </c>
      <c r="EM58" s="555" t="str">
        <f>'Données de base'!$BF$25</f>
        <v>2/2021</v>
      </c>
      <c r="EN58" s="555" t="str">
        <f>'Données de base'!$BG$25</f>
        <v>3/2021</v>
      </c>
      <c r="EO58" s="555" t="str">
        <f>'Données de base'!$BH$25</f>
        <v>4/2021</v>
      </c>
      <c r="EP58" s="555" t="str">
        <f>'Données de base'!$BI$25</f>
        <v>5/2021</v>
      </c>
      <c r="EQ58" s="555" t="str">
        <f>'Données de base'!$BJ$25</f>
        <v>6/2021</v>
      </c>
      <c r="ER58" s="831"/>
      <c r="ES58" s="555" t="str">
        <f>'Données de base'!$BK$25</f>
        <v>7/2021</v>
      </c>
      <c r="ET58" s="555" t="str">
        <f>'Données de base'!$BL$25</f>
        <v>8/2021</v>
      </c>
      <c r="EU58" s="555" t="str">
        <f>'Données de base'!$BM$25</f>
        <v>9/2021</v>
      </c>
      <c r="EV58" s="555" t="str">
        <f>'Données de base'!$BN$25</f>
        <v>10/2021</v>
      </c>
      <c r="EW58" s="555" t="str">
        <f>'Données de base'!$BO$25</f>
        <v>11/2021</v>
      </c>
      <c r="EX58" s="555" t="str">
        <f>'Données de base'!$BP$25</f>
        <v>12/2021</v>
      </c>
      <c r="EY58" s="555" t="str">
        <f>'Données de base'!$BQ$25</f>
        <v>1/2022</v>
      </c>
      <c r="EZ58" s="555" t="str">
        <f>'Données de base'!$BR$25</f>
        <v>2/2022</v>
      </c>
      <c r="FA58" s="555" t="str">
        <f>'Données de base'!$BS$25</f>
        <v>3/2022</v>
      </c>
      <c r="FB58" s="555" t="str">
        <f>'Données de base'!$BT$25</f>
        <v>4/2022</v>
      </c>
      <c r="FC58" s="555" t="str">
        <f>'Données de base'!$BU$25</f>
        <v>5/2022</v>
      </c>
      <c r="FD58" s="555" t="str">
        <f>'Données de base'!$BV$25</f>
        <v>6/2022</v>
      </c>
      <c r="FE58" s="831"/>
    </row>
    <row r="59" spans="2:161" ht="15" customHeight="1" x14ac:dyDescent="0.2">
      <c r="C59" s="120"/>
      <c r="D59" s="16"/>
      <c r="E59" s="16"/>
      <c r="F59" s="16"/>
      <c r="G59" s="16"/>
      <c r="H59" s="16"/>
      <c r="I59" s="16"/>
      <c r="J59" s="16"/>
      <c r="K59" s="16"/>
      <c r="L59" s="16"/>
      <c r="M59" s="16"/>
      <c r="N59" s="16"/>
      <c r="O59" s="16"/>
      <c r="P59" s="130"/>
      <c r="Q59" s="16"/>
      <c r="R59" s="16"/>
      <c r="S59" s="16"/>
      <c r="T59" s="16"/>
      <c r="U59" s="16"/>
      <c r="V59" s="16"/>
      <c r="W59" s="16"/>
      <c r="X59" s="16"/>
      <c r="Y59" s="16"/>
      <c r="Z59" s="16"/>
      <c r="AA59" s="16"/>
      <c r="AB59" s="16"/>
      <c r="AC59" s="130"/>
      <c r="AD59" s="16"/>
      <c r="AE59" s="16"/>
      <c r="AF59" s="16"/>
      <c r="AG59" s="16"/>
      <c r="AH59" s="16"/>
      <c r="AI59" s="16"/>
      <c r="AJ59" s="16"/>
      <c r="AK59" s="16"/>
      <c r="AL59" s="16"/>
      <c r="AM59" s="16"/>
      <c r="AN59" s="16"/>
      <c r="AO59" s="16"/>
      <c r="AP59" s="130"/>
      <c r="AQ59" s="16"/>
      <c r="AR59" s="16"/>
      <c r="AS59" s="16"/>
      <c r="AT59" s="16"/>
      <c r="AU59" s="16"/>
      <c r="AV59" s="16"/>
      <c r="AW59" s="16"/>
      <c r="AX59" s="16"/>
      <c r="AY59" s="16"/>
      <c r="AZ59" s="16"/>
      <c r="BA59" s="16"/>
      <c r="BB59" s="16"/>
      <c r="BC59" s="130"/>
      <c r="BD59" s="16"/>
      <c r="BE59" s="16"/>
      <c r="BF59" s="16"/>
      <c r="BG59" s="16"/>
      <c r="BH59" s="16"/>
      <c r="BI59" s="16"/>
      <c r="BJ59" s="16"/>
      <c r="BK59" s="16"/>
      <c r="BL59" s="16"/>
      <c r="BM59" s="16"/>
      <c r="BN59" s="16"/>
      <c r="BO59" s="16"/>
      <c r="BP59" s="130"/>
      <c r="BQ59" s="16"/>
      <c r="BR59" s="16"/>
      <c r="BS59" s="16"/>
      <c r="BT59" s="16"/>
      <c r="BU59" s="16"/>
      <c r="BV59" s="16"/>
      <c r="BW59" s="16"/>
      <c r="BX59" s="16"/>
      <c r="BY59" s="16"/>
      <c r="BZ59" s="16"/>
      <c r="CA59" s="16"/>
      <c r="CB59" s="16"/>
      <c r="CC59" s="130"/>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30"/>
      <c r="DD59" s="130"/>
      <c r="DE59" s="130"/>
      <c r="DF59" s="16"/>
      <c r="DG59" s="16"/>
      <c r="DH59" s="16"/>
      <c r="DI59" s="16"/>
      <c r="DJ59" s="16"/>
      <c r="DK59" s="16"/>
      <c r="DL59" s="16"/>
      <c r="DM59" s="16"/>
      <c r="DN59" s="16"/>
      <c r="DO59" s="16"/>
      <c r="DP59" s="16"/>
      <c r="DQ59" s="16"/>
      <c r="DR59" s="130"/>
      <c r="DS59" s="16"/>
      <c r="DT59" s="16"/>
      <c r="DU59" s="16"/>
      <c r="DV59" s="16"/>
      <c r="DW59" s="16"/>
      <c r="DX59" s="16"/>
      <c r="DY59" s="16"/>
      <c r="DZ59" s="16"/>
      <c r="EA59" s="16"/>
      <c r="EB59" s="16"/>
      <c r="EC59" s="16"/>
      <c r="ED59" s="16"/>
      <c r="EE59" s="130"/>
      <c r="EF59" s="16"/>
      <c r="EG59" s="16"/>
      <c r="EH59" s="16"/>
      <c r="EI59" s="16"/>
      <c r="EJ59" s="16"/>
      <c r="EK59" s="16"/>
      <c r="EL59" s="16"/>
      <c r="EM59" s="16"/>
      <c r="EN59" s="16"/>
      <c r="EO59" s="16"/>
      <c r="EP59" s="16"/>
      <c r="EQ59" s="16"/>
      <c r="ER59" s="130"/>
      <c r="ES59" s="16"/>
      <c r="ET59" s="16"/>
      <c r="EU59" s="16"/>
      <c r="EV59" s="16"/>
      <c r="EW59" s="16"/>
      <c r="EX59" s="16"/>
      <c r="EY59" s="16"/>
      <c r="EZ59" s="16"/>
      <c r="FA59" s="16"/>
      <c r="FB59" s="16"/>
      <c r="FC59" s="16"/>
      <c r="FD59" s="16"/>
      <c r="FE59" s="130"/>
    </row>
    <row r="60" spans="2:161" s="63" customFormat="1" ht="15" customHeight="1" x14ac:dyDescent="0.2">
      <c r="B60" s="126" t="s">
        <v>58</v>
      </c>
      <c r="C60" s="196"/>
      <c r="D60" s="15">
        <f>+D62+D84</f>
        <v>0</v>
      </c>
      <c r="E60" s="15">
        <f>+E62+E84</f>
        <v>0</v>
      </c>
      <c r="F60" s="15">
        <f>+F62+F84</f>
        <v>0</v>
      </c>
      <c r="G60" s="15">
        <f>+G62+G84</f>
        <v>0</v>
      </c>
      <c r="H60" s="15">
        <f t="shared" ref="H60:O60" si="307">+H62+H84</f>
        <v>0</v>
      </c>
      <c r="I60" s="15">
        <f t="shared" si="307"/>
        <v>0</v>
      </c>
      <c r="J60" s="15">
        <f t="shared" si="307"/>
        <v>0</v>
      </c>
      <c r="K60" s="15">
        <f t="shared" si="307"/>
        <v>0</v>
      </c>
      <c r="L60" s="15">
        <f t="shared" si="307"/>
        <v>146910</v>
      </c>
      <c r="M60" s="15">
        <f t="shared" si="307"/>
        <v>146910</v>
      </c>
      <c r="N60" s="15">
        <f t="shared" si="307"/>
        <v>170940</v>
      </c>
      <c r="O60" s="15">
        <f t="shared" si="307"/>
        <v>170940</v>
      </c>
      <c r="P60" s="125">
        <f>SUM(D60:O60)</f>
        <v>635700</v>
      </c>
      <c r="Q60" s="15">
        <f t="shared" ref="Q60:AB60" si="308">+Q62+Q84</f>
        <v>204160</v>
      </c>
      <c r="R60" s="15">
        <f t="shared" si="308"/>
        <v>213680</v>
      </c>
      <c r="S60" s="15">
        <f t="shared" si="308"/>
        <v>216510</v>
      </c>
      <c r="T60" s="15">
        <f t="shared" si="308"/>
        <v>260257.5</v>
      </c>
      <c r="U60" s="15">
        <f t="shared" si="308"/>
        <v>276917.5</v>
      </c>
      <c r="V60" s="15">
        <f t="shared" si="308"/>
        <v>353170</v>
      </c>
      <c r="W60" s="15">
        <f t="shared" si="308"/>
        <v>329370</v>
      </c>
      <c r="X60" s="15">
        <f t="shared" si="308"/>
        <v>322230</v>
      </c>
      <c r="Y60" s="15">
        <f t="shared" si="308"/>
        <v>417257.5</v>
      </c>
      <c r="Z60" s="15">
        <f t="shared" si="308"/>
        <v>410117.5</v>
      </c>
      <c r="AA60" s="15">
        <f t="shared" si="308"/>
        <v>436280</v>
      </c>
      <c r="AB60" s="15">
        <f t="shared" si="308"/>
        <v>443420</v>
      </c>
      <c r="AC60" s="125">
        <f>SUM(Q60:AB60)</f>
        <v>3883370</v>
      </c>
      <c r="AD60" s="15">
        <f t="shared" ref="AD60:AO60" si="309">+AD62+AD84</f>
        <v>543138.80000000005</v>
      </c>
      <c r="AE60" s="15">
        <f t="shared" si="309"/>
        <v>551058.80000000005</v>
      </c>
      <c r="AF60" s="15">
        <f t="shared" si="309"/>
        <v>558978.80000000005</v>
      </c>
      <c r="AG60" s="15">
        <f t="shared" si="309"/>
        <v>553038.80000000005</v>
      </c>
      <c r="AH60" s="15">
        <f t="shared" si="309"/>
        <v>594618.80000000005</v>
      </c>
      <c r="AI60" s="15">
        <f t="shared" si="309"/>
        <v>659741.30000000005</v>
      </c>
      <c r="AJ60" s="15">
        <f t="shared" si="309"/>
        <v>663881.30000000005</v>
      </c>
      <c r="AK60" s="15">
        <f t="shared" si="309"/>
        <v>648041.30000000005</v>
      </c>
      <c r="AL60" s="15">
        <f t="shared" si="309"/>
        <v>688451.3</v>
      </c>
      <c r="AM60" s="15">
        <f t="shared" si="309"/>
        <v>704291.3</v>
      </c>
      <c r="AN60" s="15">
        <f t="shared" si="309"/>
        <v>704291.3</v>
      </c>
      <c r="AO60" s="15">
        <f t="shared" si="309"/>
        <v>696371.3</v>
      </c>
      <c r="AP60" s="125">
        <f>SUM(AD60:AO60)</f>
        <v>7565903.0999999987</v>
      </c>
      <c r="AQ60" s="15">
        <f t="shared" ref="AQ60:BB60" si="310">+AQ62+AQ84</f>
        <v>859117.31300000008</v>
      </c>
      <c r="AR60" s="15">
        <f t="shared" si="310"/>
        <v>870997.31300000008</v>
      </c>
      <c r="AS60" s="15">
        <f t="shared" si="310"/>
        <v>874957.31300000008</v>
      </c>
      <c r="AT60" s="15">
        <f t="shared" si="310"/>
        <v>884857.31300000008</v>
      </c>
      <c r="AU60" s="15">
        <f t="shared" si="310"/>
        <v>975937.31300000008</v>
      </c>
      <c r="AV60" s="15">
        <f t="shared" si="310"/>
        <v>991739.81300000008</v>
      </c>
      <c r="AW60" s="15">
        <f t="shared" si="310"/>
        <v>1041239.8130000001</v>
      </c>
      <c r="AX60" s="15">
        <f t="shared" si="310"/>
        <v>1140239.8130000001</v>
      </c>
      <c r="AY60" s="15">
        <f t="shared" si="310"/>
        <v>1166159.8130000001</v>
      </c>
      <c r="AZ60" s="15">
        <f t="shared" si="310"/>
        <v>1223579.8130000001</v>
      </c>
      <c r="BA60" s="15">
        <f t="shared" si="310"/>
        <v>1217639.8130000001</v>
      </c>
      <c r="BB60" s="15">
        <f t="shared" si="310"/>
        <v>1298819.8130000001</v>
      </c>
      <c r="BC60" s="125">
        <f>SUM(AQ60:BB60)</f>
        <v>12545285.256000005</v>
      </c>
      <c r="BD60" s="15">
        <f t="shared" ref="BD60:BO60" si="311">+BD62+BD84</f>
        <v>1878579.81113</v>
      </c>
      <c r="BE60" s="15">
        <f t="shared" si="311"/>
        <v>2025124.81113</v>
      </c>
      <c r="BF60" s="15">
        <f t="shared" si="311"/>
        <v>2193789.8111300003</v>
      </c>
      <c r="BG60" s="15">
        <f t="shared" si="311"/>
        <v>2431579.8111300003</v>
      </c>
      <c r="BH60" s="15">
        <f t="shared" si="311"/>
        <v>2912689.8111300003</v>
      </c>
      <c r="BI60" s="15">
        <f t="shared" si="311"/>
        <v>3178129.8111300003</v>
      </c>
      <c r="BJ60" s="15">
        <f t="shared" si="311"/>
        <v>3686889.8111300003</v>
      </c>
      <c r="BK60" s="15">
        <f t="shared" si="311"/>
        <v>4400259.8111300003</v>
      </c>
      <c r="BL60" s="15">
        <f t="shared" si="311"/>
        <v>4922844.8111300003</v>
      </c>
      <c r="BM60" s="15">
        <f t="shared" si="311"/>
        <v>5724694.8111300003</v>
      </c>
      <c r="BN60" s="15">
        <f t="shared" si="311"/>
        <v>6498054.8111300003</v>
      </c>
      <c r="BO60" s="15">
        <f t="shared" si="311"/>
        <v>7664884.8111300003</v>
      </c>
      <c r="BP60" s="125">
        <f>SUM(BD60:BO60)</f>
        <v>47517522.733560011</v>
      </c>
      <c r="BQ60" s="15">
        <f t="shared" ref="BQ60:CB60" si="312">+BQ62+BQ84</f>
        <v>9147719.5826555006</v>
      </c>
      <c r="BR60" s="15">
        <f t="shared" si="312"/>
        <v>10314549.582655501</v>
      </c>
      <c r="BS60" s="15">
        <f t="shared" si="312"/>
        <v>11481379.582655501</v>
      </c>
      <c r="BT60" s="15">
        <f t="shared" si="312"/>
        <v>12648209.582655501</v>
      </c>
      <c r="BU60" s="15">
        <f t="shared" si="312"/>
        <v>13815039.582655501</v>
      </c>
      <c r="BV60" s="15">
        <f t="shared" si="312"/>
        <v>14981869.582655501</v>
      </c>
      <c r="BW60" s="15">
        <f t="shared" si="312"/>
        <v>16148699.582655501</v>
      </c>
      <c r="BX60" s="15">
        <f t="shared" si="312"/>
        <v>17315529.582655501</v>
      </c>
      <c r="BY60" s="15">
        <f t="shared" si="312"/>
        <v>18482359.582655501</v>
      </c>
      <c r="BZ60" s="15">
        <f t="shared" si="312"/>
        <v>19649189.582655501</v>
      </c>
      <c r="CA60" s="15">
        <f t="shared" si="312"/>
        <v>20816019.582655501</v>
      </c>
      <c r="CB60" s="15">
        <f t="shared" si="312"/>
        <v>21982849.582655501</v>
      </c>
      <c r="CC60" s="125">
        <f>SUM(BQ60:CB60)</f>
        <v>186783414.99186599</v>
      </c>
      <c r="CE60" s="15" t="str">
        <f t="shared" ref="CE60:CF60" si="313">IF(ISNA(INDEX($B$1:$CC$117,ROW(B60),MATCH(CE$7,$B$7:$CC$7,0))),"",INDEX($B$1:$CC$117,ROW(B60),MATCH(CE$7,$B$7:$CC$7,0)))</f>
        <v/>
      </c>
      <c r="CF60" s="15" t="str">
        <f t="shared" si="313"/>
        <v/>
      </c>
      <c r="CG60" s="15" t="str">
        <f t="shared" ref="CG60:DB60" si="314">IF(ISNA(INDEX($B$1:$CC$117,ROW(D60),MATCH(CG$7,$B$7:$CC$7,0))),"",INDEX($B$1:$CC$117,ROW(D60),MATCH(CG$7,$B$7:$CC$7,0)))</f>
        <v/>
      </c>
      <c r="CH60" s="15" t="str">
        <f t="shared" si="314"/>
        <v/>
      </c>
      <c r="CI60" s="15" t="str">
        <f t="shared" si="314"/>
        <v/>
      </c>
      <c r="CJ60" s="15" t="str">
        <f t="shared" si="314"/>
        <v/>
      </c>
      <c r="CK60" s="15" t="str">
        <f t="shared" si="314"/>
        <v/>
      </c>
      <c r="CL60" s="15" t="str">
        <f t="shared" si="314"/>
        <v/>
      </c>
      <c r="CM60" s="15" t="str">
        <f t="shared" si="314"/>
        <v/>
      </c>
      <c r="CN60" s="15" t="str">
        <f t="shared" si="314"/>
        <v/>
      </c>
      <c r="CO60" s="15" t="str">
        <f t="shared" si="314"/>
        <v/>
      </c>
      <c r="CP60" s="15" t="str">
        <f t="shared" si="314"/>
        <v/>
      </c>
      <c r="CQ60" s="15">
        <f t="shared" si="314"/>
        <v>0</v>
      </c>
      <c r="CR60" s="15">
        <f t="shared" si="314"/>
        <v>0</v>
      </c>
      <c r="CS60" s="15">
        <f t="shared" si="314"/>
        <v>146910</v>
      </c>
      <c r="CT60" s="15">
        <f t="shared" si="314"/>
        <v>146910</v>
      </c>
      <c r="CU60" s="15">
        <f t="shared" si="314"/>
        <v>170940</v>
      </c>
      <c r="CV60" s="15">
        <f t="shared" si="314"/>
        <v>170940</v>
      </c>
      <c r="CW60" s="15">
        <f t="shared" si="314"/>
        <v>204160</v>
      </c>
      <c r="CX60" s="15">
        <f t="shared" si="314"/>
        <v>213680</v>
      </c>
      <c r="CY60" s="15">
        <f t="shared" si="314"/>
        <v>216510</v>
      </c>
      <c r="CZ60" s="15">
        <f t="shared" si="314"/>
        <v>260257.5</v>
      </c>
      <c r="DA60" s="15">
        <f t="shared" si="314"/>
        <v>276917.5</v>
      </c>
      <c r="DB60" s="15">
        <f t="shared" si="314"/>
        <v>353170</v>
      </c>
      <c r="DC60" s="125">
        <f>SUM(CE60:CP60)</f>
        <v>0</v>
      </c>
      <c r="DD60" s="125">
        <f>SUM(CQ60:DB60)</f>
        <v>2160395</v>
      </c>
      <c r="DE60" s="125">
        <f>SUM(CE60:DB60)</f>
        <v>2160395</v>
      </c>
      <c r="DF60" s="15">
        <f>IF(ISNA(INDEX($B$1:$CC$117,ROW(Z60),MATCH(DF$7,$B$7:$CC$7,0))),"",INDEX($B$1:$CC$117,ROW(Z60),MATCH(DF$7,$B$7:$CC$7,0)))</f>
        <v>329370</v>
      </c>
      <c r="DG60" s="15">
        <f>IF(ISNA(INDEX($B$1:$CC$117,ROW(AA60),MATCH(DG$7,$B$7:$CC$7,0))),"",INDEX($B$1:$CC$117,ROW(AA60),MATCH(DG$7,$B$7:$CC$7,0)))</f>
        <v>322230</v>
      </c>
      <c r="DH60" s="15">
        <f>IF(ISNA(INDEX($B$1:$CC$117,ROW(AB60),MATCH(DH$7,$B$7:$CC$7,0))),"",INDEX($B$1:$CC$117,ROW(AB60),MATCH(DH$7,$B$7:$CC$7,0)))</f>
        <v>417257.5</v>
      </c>
      <c r="DI60" s="15">
        <f>IF(ISNA(INDEX($B$1:$CC$117,ROW(AC60),MATCH(DI$7,$B$7:$CC$7,0))),"",INDEX($B$1:$CC$117,ROW(AC60),MATCH(DI$7,$B$7:$CC$7,0)))</f>
        <v>410117.5</v>
      </c>
      <c r="DJ60" s="15">
        <f t="shared" ref="DJ60:DQ60" si="315">IF(ISNA(INDEX($B$1:$CC$117,ROW(AD60),MATCH(DJ$7,$B$7:$CC$7,0))),"",INDEX($B$1:$CC$117,ROW(AD60),MATCH(DJ$7,$B$7:$CC$7,0)))</f>
        <v>436280</v>
      </c>
      <c r="DK60" s="15">
        <f t="shared" si="315"/>
        <v>443420</v>
      </c>
      <c r="DL60" s="15">
        <f t="shared" si="315"/>
        <v>543138.80000000005</v>
      </c>
      <c r="DM60" s="15">
        <f t="shared" si="315"/>
        <v>551058.80000000005</v>
      </c>
      <c r="DN60" s="15">
        <f t="shared" si="315"/>
        <v>558978.80000000005</v>
      </c>
      <c r="DO60" s="15">
        <f t="shared" si="315"/>
        <v>553038.80000000005</v>
      </c>
      <c r="DP60" s="15">
        <f t="shared" si="315"/>
        <v>594618.80000000005</v>
      </c>
      <c r="DQ60" s="15">
        <f t="shared" si="315"/>
        <v>659741.30000000005</v>
      </c>
      <c r="DR60" s="125">
        <f>SUM(DF60:DQ60)</f>
        <v>5819250.2999999989</v>
      </c>
      <c r="DS60" s="15">
        <f t="shared" ref="DS60:ED60" si="316">IF(ISNA(INDEX($B$1:$CC$117,ROW(AL60),MATCH(DS$7,$B$7:$CC$7,0))),"",INDEX($B$1:$CC$117,ROW(AL60),MATCH(DS$7,$B$7:$CC$7,0)))</f>
        <v>663881.30000000005</v>
      </c>
      <c r="DT60" s="15">
        <f t="shared" si="316"/>
        <v>648041.30000000005</v>
      </c>
      <c r="DU60" s="15">
        <f t="shared" si="316"/>
        <v>688451.3</v>
      </c>
      <c r="DV60" s="15">
        <f t="shared" si="316"/>
        <v>704291.3</v>
      </c>
      <c r="DW60" s="15">
        <f t="shared" si="316"/>
        <v>704291.3</v>
      </c>
      <c r="DX60" s="15">
        <f t="shared" si="316"/>
        <v>696371.3</v>
      </c>
      <c r="DY60" s="15">
        <f t="shared" si="316"/>
        <v>859117.31300000008</v>
      </c>
      <c r="DZ60" s="15">
        <f t="shared" si="316"/>
        <v>870997.31300000008</v>
      </c>
      <c r="EA60" s="15">
        <f t="shared" si="316"/>
        <v>874957.31300000008</v>
      </c>
      <c r="EB60" s="15">
        <f t="shared" si="316"/>
        <v>884857.31300000008</v>
      </c>
      <c r="EC60" s="15">
        <f t="shared" si="316"/>
        <v>975937.31300000008</v>
      </c>
      <c r="ED60" s="15">
        <f t="shared" si="316"/>
        <v>991739.81300000008</v>
      </c>
      <c r="EE60" s="125">
        <f>SUM(DS60:ED60)</f>
        <v>9562934.1779999994</v>
      </c>
      <c r="EF60" s="15">
        <f t="shared" ref="EF60:EQ60" si="317">IF(ISNA(INDEX($B$1:$CC$117,ROW(AX60),MATCH(EF$7,$B$7:$CC$7,0))),"",INDEX($B$1:$CC$117,ROW(AX60),MATCH(EF$7,$B$7:$CC$7,0)))</f>
        <v>1041239.8130000001</v>
      </c>
      <c r="EG60" s="15">
        <f t="shared" si="317"/>
        <v>1140239.8130000001</v>
      </c>
      <c r="EH60" s="15">
        <f t="shared" si="317"/>
        <v>1166159.8130000001</v>
      </c>
      <c r="EI60" s="15">
        <f t="shared" si="317"/>
        <v>1223579.8130000001</v>
      </c>
      <c r="EJ60" s="15">
        <f t="shared" si="317"/>
        <v>1217639.8130000001</v>
      </c>
      <c r="EK60" s="15">
        <f t="shared" si="317"/>
        <v>1298819.8130000001</v>
      </c>
      <c r="EL60" s="15">
        <f t="shared" si="317"/>
        <v>1878579.81113</v>
      </c>
      <c r="EM60" s="15">
        <f t="shared" si="317"/>
        <v>2025124.81113</v>
      </c>
      <c r="EN60" s="15">
        <f t="shared" si="317"/>
        <v>2193789.8111300003</v>
      </c>
      <c r="EO60" s="15">
        <f t="shared" si="317"/>
        <v>2431579.8111300003</v>
      </c>
      <c r="EP60" s="15">
        <f t="shared" si="317"/>
        <v>2912689.8111300003</v>
      </c>
      <c r="EQ60" s="15">
        <f t="shared" si="317"/>
        <v>3178129.8111300003</v>
      </c>
      <c r="ER60" s="125">
        <f>SUM(EF60:EQ60)</f>
        <v>21707572.744780004</v>
      </c>
      <c r="ES60" s="15">
        <f t="shared" ref="ES60:FD60" si="318">IF(ISNA(INDEX($B$1:$CC$117,ROW(BJ60),MATCH(ES$7,$B$7:$CC$7,0))),"",INDEX($B$1:$CC$117,ROW(BJ60),MATCH(ES$7,$B$7:$CC$7,0)))</f>
        <v>3686889.8111300003</v>
      </c>
      <c r="ET60" s="15">
        <f t="shared" si="318"/>
        <v>4400259.8111300003</v>
      </c>
      <c r="EU60" s="15">
        <f t="shared" si="318"/>
        <v>4922844.8111300003</v>
      </c>
      <c r="EV60" s="15">
        <f t="shared" si="318"/>
        <v>5724694.8111300003</v>
      </c>
      <c r="EW60" s="15">
        <f t="shared" si="318"/>
        <v>6498054.8111300003</v>
      </c>
      <c r="EX60" s="15">
        <f t="shared" si="318"/>
        <v>7664884.8111300003</v>
      </c>
      <c r="EY60" s="15">
        <f t="shared" si="318"/>
        <v>9147719.5826555006</v>
      </c>
      <c r="EZ60" s="15">
        <f t="shared" si="318"/>
        <v>10314549.582655501</v>
      </c>
      <c r="FA60" s="15">
        <f t="shared" si="318"/>
        <v>11481379.582655501</v>
      </c>
      <c r="FB60" s="15">
        <f t="shared" si="318"/>
        <v>12648209.582655501</v>
      </c>
      <c r="FC60" s="15">
        <f t="shared" si="318"/>
        <v>13815039.582655501</v>
      </c>
      <c r="FD60" s="15">
        <f t="shared" si="318"/>
        <v>14981869.582655501</v>
      </c>
      <c r="FE60" s="125">
        <f>SUM(ES60:FD60)</f>
        <v>105286396.36271302</v>
      </c>
    </row>
    <row r="61" spans="2:161" ht="15" customHeight="1" x14ac:dyDescent="0.2">
      <c r="C61" s="120"/>
      <c r="D61" s="16"/>
      <c r="E61" s="16"/>
      <c r="F61" s="16"/>
      <c r="G61" s="16"/>
      <c r="H61" s="16"/>
      <c r="I61" s="16"/>
      <c r="J61" s="16"/>
      <c r="K61" s="16"/>
      <c r="L61" s="16"/>
      <c r="M61" s="16"/>
      <c r="N61" s="16"/>
      <c r="O61" s="16"/>
      <c r="P61" s="130"/>
      <c r="Q61" s="16"/>
      <c r="R61" s="16"/>
      <c r="S61" s="16"/>
      <c r="T61" s="16"/>
      <c r="U61" s="16"/>
      <c r="V61" s="16"/>
      <c r="W61" s="16"/>
      <c r="X61" s="16"/>
      <c r="Y61" s="16"/>
      <c r="Z61" s="16"/>
      <c r="AA61" s="16"/>
      <c r="AB61" s="16"/>
      <c r="AC61" s="130"/>
      <c r="AD61" s="16"/>
      <c r="AE61" s="16"/>
      <c r="AF61" s="16"/>
      <c r="AG61" s="16"/>
      <c r="AH61" s="16"/>
      <c r="AI61" s="16"/>
      <c r="AJ61" s="16"/>
      <c r="AK61" s="16"/>
      <c r="AL61" s="16"/>
      <c r="AM61" s="16"/>
      <c r="AN61" s="16"/>
      <c r="AO61" s="16"/>
      <c r="AP61" s="130"/>
      <c r="AQ61" s="16"/>
      <c r="AR61" s="16"/>
      <c r="AS61" s="16"/>
      <c r="AT61" s="16"/>
      <c r="AU61" s="16"/>
      <c r="AV61" s="16"/>
      <c r="AW61" s="16"/>
      <c r="AX61" s="16"/>
      <c r="AY61" s="16"/>
      <c r="AZ61" s="16"/>
      <c r="BA61" s="16"/>
      <c r="BB61" s="16"/>
      <c r="BC61" s="130"/>
      <c r="BD61" s="16"/>
      <c r="BE61" s="16"/>
      <c r="BF61" s="16"/>
      <c r="BG61" s="16"/>
      <c r="BH61" s="16"/>
      <c r="BI61" s="16"/>
      <c r="BJ61" s="16"/>
      <c r="BK61" s="16"/>
      <c r="BL61" s="16"/>
      <c r="BM61" s="16"/>
      <c r="BN61" s="16"/>
      <c r="BO61" s="16"/>
      <c r="BP61" s="130"/>
      <c r="BQ61" s="16"/>
      <c r="BR61" s="16"/>
      <c r="BS61" s="16"/>
      <c r="BT61" s="16"/>
      <c r="BU61" s="16"/>
      <c r="BV61" s="16"/>
      <c r="BW61" s="16"/>
      <c r="BX61" s="16"/>
      <c r="BY61" s="16"/>
      <c r="BZ61" s="16"/>
      <c r="CA61" s="16"/>
      <c r="CB61" s="16"/>
      <c r="CC61" s="130"/>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30"/>
      <c r="DD61" s="130"/>
      <c r="DE61" s="130"/>
      <c r="DF61" s="16"/>
      <c r="DG61" s="16"/>
      <c r="DH61" s="16"/>
      <c r="DI61" s="16"/>
      <c r="DJ61" s="16"/>
      <c r="DK61" s="16"/>
      <c r="DL61" s="16"/>
      <c r="DM61" s="16"/>
      <c r="DN61" s="16"/>
      <c r="DO61" s="16"/>
      <c r="DP61" s="16"/>
      <c r="DQ61" s="16"/>
      <c r="DR61" s="130"/>
      <c r="DS61" s="16"/>
      <c r="DT61" s="16"/>
      <c r="DU61" s="16"/>
      <c r="DV61" s="16"/>
      <c r="DW61" s="16"/>
      <c r="DX61" s="16"/>
      <c r="DY61" s="16"/>
      <c r="DZ61" s="16"/>
      <c r="EA61" s="16"/>
      <c r="EB61" s="16"/>
      <c r="EC61" s="16"/>
      <c r="ED61" s="16"/>
      <c r="EE61" s="130"/>
      <c r="EF61" s="16"/>
      <c r="EG61" s="16"/>
      <c r="EH61" s="16"/>
      <c r="EI61" s="16"/>
      <c r="EJ61" s="16"/>
      <c r="EK61" s="16"/>
      <c r="EL61" s="16"/>
      <c r="EM61" s="16"/>
      <c r="EN61" s="16"/>
      <c r="EO61" s="16"/>
      <c r="EP61" s="16"/>
      <c r="EQ61" s="16"/>
      <c r="ER61" s="130"/>
      <c r="ES61" s="16"/>
      <c r="ET61" s="16"/>
      <c r="EU61" s="16"/>
      <c r="EV61" s="16"/>
      <c r="EW61" s="16"/>
      <c r="EX61" s="16"/>
      <c r="EY61" s="16"/>
      <c r="EZ61" s="16"/>
      <c r="FA61" s="16"/>
      <c r="FB61" s="16"/>
      <c r="FC61" s="16"/>
      <c r="FD61" s="16"/>
      <c r="FE61" s="130"/>
    </row>
    <row r="62" spans="2:161" s="63" customFormat="1" ht="15" customHeight="1" x14ac:dyDescent="0.2">
      <c r="C62" s="198" t="s">
        <v>59</v>
      </c>
      <c r="D62" s="190">
        <f>SUM(D63:D82)</f>
        <v>0</v>
      </c>
      <c r="E62" s="190">
        <f t="shared" ref="E62:O62" si="319">SUM(E63:E82)</f>
        <v>0</v>
      </c>
      <c r="F62" s="190">
        <f t="shared" si="319"/>
        <v>0</v>
      </c>
      <c r="G62" s="190">
        <f t="shared" si="319"/>
        <v>0</v>
      </c>
      <c r="H62" s="190">
        <f t="shared" si="319"/>
        <v>0</v>
      </c>
      <c r="I62" s="190">
        <f t="shared" si="319"/>
        <v>0</v>
      </c>
      <c r="J62" s="190">
        <f t="shared" si="319"/>
        <v>0</v>
      </c>
      <c r="K62" s="190">
        <f t="shared" si="319"/>
        <v>0</v>
      </c>
      <c r="L62" s="190">
        <f t="shared" si="319"/>
        <v>32910</v>
      </c>
      <c r="M62" s="190">
        <f t="shared" si="319"/>
        <v>32910</v>
      </c>
      <c r="N62" s="190">
        <f t="shared" si="319"/>
        <v>32940</v>
      </c>
      <c r="O62" s="190">
        <f t="shared" si="319"/>
        <v>32940</v>
      </c>
      <c r="P62" s="190">
        <f t="shared" ref="P62:P87" si="320">SUM(D62:O62)</f>
        <v>131700</v>
      </c>
      <c r="Q62" s="190">
        <f t="shared" ref="Q62:AB62" si="321">SUM(Q63:Q82)</f>
        <v>46960</v>
      </c>
      <c r="R62" s="190">
        <f t="shared" si="321"/>
        <v>56480</v>
      </c>
      <c r="S62" s="190">
        <f t="shared" si="321"/>
        <v>50310</v>
      </c>
      <c r="T62" s="190">
        <f t="shared" si="321"/>
        <v>49807.5</v>
      </c>
      <c r="U62" s="190">
        <f t="shared" si="321"/>
        <v>66467.5</v>
      </c>
      <c r="V62" s="190">
        <f t="shared" si="321"/>
        <v>88720</v>
      </c>
      <c r="W62" s="190">
        <f t="shared" si="321"/>
        <v>64920</v>
      </c>
      <c r="X62" s="190">
        <f t="shared" si="321"/>
        <v>57780</v>
      </c>
      <c r="Y62" s="190">
        <f t="shared" si="321"/>
        <v>100307.5</v>
      </c>
      <c r="Z62" s="190">
        <f t="shared" si="321"/>
        <v>93167.5</v>
      </c>
      <c r="AA62" s="190">
        <f t="shared" si="321"/>
        <v>119330</v>
      </c>
      <c r="AB62" s="190">
        <f t="shared" si="321"/>
        <v>126470</v>
      </c>
      <c r="AC62" s="190">
        <f t="shared" ref="AC62:AC87" si="322">SUM(Q62:AB62)</f>
        <v>920720</v>
      </c>
      <c r="AD62" s="190">
        <f t="shared" ref="AD62:AO62" si="323">SUM(AD63:AD82)</f>
        <v>124199.3</v>
      </c>
      <c r="AE62" s="190">
        <f t="shared" si="323"/>
        <v>132119.29999999999</v>
      </c>
      <c r="AF62" s="190">
        <f t="shared" si="323"/>
        <v>140039.29999999999</v>
      </c>
      <c r="AG62" s="190">
        <f t="shared" si="323"/>
        <v>134099.29999999999</v>
      </c>
      <c r="AH62" s="190">
        <f t="shared" si="323"/>
        <v>175679.3</v>
      </c>
      <c r="AI62" s="190">
        <f t="shared" si="323"/>
        <v>188301.8</v>
      </c>
      <c r="AJ62" s="190">
        <f t="shared" si="323"/>
        <v>192441.8</v>
      </c>
      <c r="AK62" s="190">
        <f t="shared" si="323"/>
        <v>176601.8</v>
      </c>
      <c r="AL62" s="190">
        <f t="shared" si="323"/>
        <v>210261.8</v>
      </c>
      <c r="AM62" s="190">
        <f t="shared" si="323"/>
        <v>226101.8</v>
      </c>
      <c r="AN62" s="190">
        <f t="shared" si="323"/>
        <v>226101.8</v>
      </c>
      <c r="AO62" s="190">
        <f t="shared" si="323"/>
        <v>218181.8</v>
      </c>
      <c r="AP62" s="190">
        <f t="shared" ref="AP62:AP82" si="324">SUM(AD62:AO62)</f>
        <v>2144129.1</v>
      </c>
      <c r="AQ62" s="190">
        <f t="shared" ref="AQ62:BB62" si="325">SUM(AQ63:AQ82)</f>
        <v>303695.91800000001</v>
      </c>
      <c r="AR62" s="190">
        <f t="shared" si="325"/>
        <v>315575.91800000001</v>
      </c>
      <c r="AS62" s="190">
        <f t="shared" si="325"/>
        <v>319535.91800000001</v>
      </c>
      <c r="AT62" s="190">
        <f t="shared" si="325"/>
        <v>329435.91800000001</v>
      </c>
      <c r="AU62" s="190">
        <f t="shared" si="325"/>
        <v>420515.91800000001</v>
      </c>
      <c r="AV62" s="190">
        <f t="shared" si="325"/>
        <v>417568.41800000001</v>
      </c>
      <c r="AW62" s="190">
        <f t="shared" si="325"/>
        <v>467068.41800000001</v>
      </c>
      <c r="AX62" s="190">
        <f t="shared" si="325"/>
        <v>566068.41800000006</v>
      </c>
      <c r="AY62" s="190">
        <f t="shared" si="325"/>
        <v>573988.41800000006</v>
      </c>
      <c r="AZ62" s="190">
        <f t="shared" si="325"/>
        <v>631408.41800000006</v>
      </c>
      <c r="BA62" s="190">
        <f t="shared" si="325"/>
        <v>625468.41800000006</v>
      </c>
      <c r="BB62" s="190">
        <f t="shared" si="325"/>
        <v>706648.41800000006</v>
      </c>
      <c r="BC62" s="190">
        <f t="shared" ref="BC62:BC82" si="326">SUM(AQ62:BB62)</f>
        <v>5676978.5159999989</v>
      </c>
      <c r="BD62" s="190">
        <f t="shared" ref="BD62:BO62" si="327">SUM(BD63:BD82)</f>
        <v>1211786.70218</v>
      </c>
      <c r="BE62" s="190">
        <f t="shared" si="327"/>
        <v>1358331.70218</v>
      </c>
      <c r="BF62" s="190">
        <f t="shared" si="327"/>
        <v>1526996.70218</v>
      </c>
      <c r="BG62" s="190">
        <f t="shared" si="327"/>
        <v>1764786.70218</v>
      </c>
      <c r="BH62" s="190">
        <f t="shared" si="327"/>
        <v>2245896.70218</v>
      </c>
      <c r="BI62" s="190">
        <f t="shared" si="327"/>
        <v>2511336.70218</v>
      </c>
      <c r="BJ62" s="190">
        <f t="shared" si="327"/>
        <v>3020096.70218</v>
      </c>
      <c r="BK62" s="190">
        <f t="shared" si="327"/>
        <v>3733466.70218</v>
      </c>
      <c r="BL62" s="190">
        <f t="shared" si="327"/>
        <v>4256051.70218</v>
      </c>
      <c r="BM62" s="190">
        <f t="shared" si="327"/>
        <v>5057901.70218</v>
      </c>
      <c r="BN62" s="190">
        <f t="shared" si="327"/>
        <v>5815511.70218</v>
      </c>
      <c r="BO62" s="190">
        <f t="shared" si="327"/>
        <v>6982341.70218</v>
      </c>
      <c r="BP62" s="190">
        <f t="shared" ref="BP62:BP82" si="328">SUM(BD62:BO62)</f>
        <v>39484505.426159993</v>
      </c>
      <c r="BQ62" s="190">
        <f t="shared" ref="BQ62:CB62" si="329">SUM(BQ63:BQ82)</f>
        <v>8377651.0426160004</v>
      </c>
      <c r="BR62" s="190">
        <f t="shared" si="329"/>
        <v>9544481.0426160004</v>
      </c>
      <c r="BS62" s="190">
        <f t="shared" si="329"/>
        <v>10711311.042616</v>
      </c>
      <c r="BT62" s="190">
        <f t="shared" si="329"/>
        <v>11878141.042616</v>
      </c>
      <c r="BU62" s="190">
        <f t="shared" si="329"/>
        <v>13044971.042616</v>
      </c>
      <c r="BV62" s="190">
        <f t="shared" si="329"/>
        <v>14211801.042616</v>
      </c>
      <c r="BW62" s="190">
        <f t="shared" si="329"/>
        <v>15378631.042616</v>
      </c>
      <c r="BX62" s="190">
        <f t="shared" si="329"/>
        <v>16545461.042616</v>
      </c>
      <c r="BY62" s="190">
        <f t="shared" si="329"/>
        <v>17712291.042616002</v>
      </c>
      <c r="BZ62" s="190">
        <f t="shared" si="329"/>
        <v>18879121.042616002</v>
      </c>
      <c r="CA62" s="190">
        <f t="shared" si="329"/>
        <v>20045951.042616002</v>
      </c>
      <c r="CB62" s="190">
        <f t="shared" si="329"/>
        <v>21212781.042616002</v>
      </c>
      <c r="CC62" s="190">
        <f t="shared" ref="CC62:CC82" si="330">SUM(BQ62:CB62)</f>
        <v>177542592.51139203</v>
      </c>
      <c r="CE62" s="190" t="str">
        <f t="shared" ref="CE62:CE82" si="331">IF(ISNA(INDEX($B$1:$CC$117,ROW(B62),MATCH(CE$7,$B$7:$CC$7,0))),"",INDEX($B$1:$CC$117,ROW(B62),MATCH(CE$7,$B$7:$CC$7,0)))</f>
        <v/>
      </c>
      <c r="CF62" s="190" t="str">
        <f t="shared" ref="CF62:CF82" si="332">IF(ISNA(INDEX($B$1:$CC$117,ROW(C62),MATCH(CF$7,$B$7:$CC$7,0))),"",INDEX($B$1:$CC$117,ROW(C62),MATCH(CF$7,$B$7:$CC$7,0)))</f>
        <v/>
      </c>
      <c r="CG62" s="190" t="str">
        <f t="shared" ref="CG62:CG82" si="333">IF(ISNA(INDEX($B$1:$CC$117,ROW(D62),MATCH(CG$7,$B$7:$CC$7,0))),"",INDEX($B$1:$CC$117,ROW(D62),MATCH(CG$7,$B$7:$CC$7,0)))</f>
        <v/>
      </c>
      <c r="CH62" s="190" t="str">
        <f t="shared" ref="CH62:CH82" si="334">IF(ISNA(INDEX($B$1:$CC$117,ROW(E62),MATCH(CH$7,$B$7:$CC$7,0))),"",INDEX($B$1:$CC$117,ROW(E62),MATCH(CH$7,$B$7:$CC$7,0)))</f>
        <v/>
      </c>
      <c r="CI62" s="190" t="str">
        <f t="shared" ref="CI62:CI82" si="335">IF(ISNA(INDEX($B$1:$CC$117,ROW(F62),MATCH(CI$7,$B$7:$CC$7,0))),"",INDEX($B$1:$CC$117,ROW(F62),MATCH(CI$7,$B$7:$CC$7,0)))</f>
        <v/>
      </c>
      <c r="CJ62" s="190" t="str">
        <f t="shared" ref="CJ62:CJ82" si="336">IF(ISNA(INDEX($B$1:$CC$117,ROW(G62),MATCH(CJ$7,$B$7:$CC$7,0))),"",INDEX($B$1:$CC$117,ROW(G62),MATCH(CJ$7,$B$7:$CC$7,0)))</f>
        <v/>
      </c>
      <c r="CK62" s="190" t="str">
        <f t="shared" ref="CK62:CK82" si="337">IF(ISNA(INDEX($B$1:$CC$117,ROW(H62),MATCH(CK$7,$B$7:$CC$7,0))),"",INDEX($B$1:$CC$117,ROW(H62),MATCH(CK$7,$B$7:$CC$7,0)))</f>
        <v/>
      </c>
      <c r="CL62" s="190" t="str">
        <f t="shared" ref="CL62:CL82" si="338">IF(ISNA(INDEX($B$1:$CC$117,ROW(I62),MATCH(CL$7,$B$7:$CC$7,0))),"",INDEX($B$1:$CC$117,ROW(I62),MATCH(CL$7,$B$7:$CC$7,0)))</f>
        <v/>
      </c>
      <c r="CM62" s="190" t="str">
        <f t="shared" ref="CM62:CM82" si="339">IF(ISNA(INDEX($B$1:$CC$117,ROW(J62),MATCH(CM$7,$B$7:$CC$7,0))),"",INDEX($B$1:$CC$117,ROW(J62),MATCH(CM$7,$B$7:$CC$7,0)))</f>
        <v/>
      </c>
      <c r="CN62" s="190" t="str">
        <f t="shared" ref="CN62:CN82" si="340">IF(ISNA(INDEX($B$1:$CC$117,ROW(K62),MATCH(CN$7,$B$7:$CC$7,0))),"",INDEX($B$1:$CC$117,ROW(K62),MATCH(CN$7,$B$7:$CC$7,0)))</f>
        <v/>
      </c>
      <c r="CO62" s="190" t="str">
        <f t="shared" ref="CO62:CO82" si="341">IF(ISNA(INDEX($B$1:$CC$117,ROW(L62),MATCH(CO$7,$B$7:$CC$7,0))),"",INDEX($B$1:$CC$117,ROW(L62),MATCH(CO$7,$B$7:$CC$7,0)))</f>
        <v/>
      </c>
      <c r="CP62" s="190" t="str">
        <f t="shared" ref="CP62:CP82" si="342">IF(ISNA(INDEX($B$1:$CC$117,ROW(M62),MATCH(CP$7,$B$7:$CC$7,0))),"",INDEX($B$1:$CC$117,ROW(M62),MATCH(CP$7,$B$7:$CC$7,0)))</f>
        <v/>
      </c>
      <c r="CQ62" s="190">
        <f t="shared" ref="CQ62:CQ82" si="343">IF(ISNA(INDEX($B$1:$CC$117,ROW(N62),MATCH(CQ$7,$B$7:$CC$7,0))),"",INDEX($B$1:$CC$117,ROW(N62),MATCH(CQ$7,$B$7:$CC$7,0)))</f>
        <v>0</v>
      </c>
      <c r="CR62" s="190">
        <f t="shared" ref="CR62:CR82" si="344">IF(ISNA(INDEX($B$1:$CC$117,ROW(O62),MATCH(CR$7,$B$7:$CC$7,0))),"",INDEX($B$1:$CC$117,ROW(O62),MATCH(CR$7,$B$7:$CC$7,0)))</f>
        <v>0</v>
      </c>
      <c r="CS62" s="190">
        <f t="shared" ref="CS62:CS82" si="345">IF(ISNA(INDEX($B$1:$CC$117,ROW(P62),MATCH(CS$7,$B$7:$CC$7,0))),"",INDEX($B$1:$CC$117,ROW(P62),MATCH(CS$7,$B$7:$CC$7,0)))</f>
        <v>32910</v>
      </c>
      <c r="CT62" s="190">
        <f t="shared" ref="CT62:CT82" si="346">IF(ISNA(INDEX($B$1:$CC$117,ROW(Q62),MATCH(CT$7,$B$7:$CC$7,0))),"",INDEX($B$1:$CC$117,ROW(Q62),MATCH(CT$7,$B$7:$CC$7,0)))</f>
        <v>32910</v>
      </c>
      <c r="CU62" s="190">
        <f t="shared" ref="CU62:CU82" si="347">IF(ISNA(INDEX($B$1:$CC$117,ROW(R62),MATCH(CU$7,$B$7:$CC$7,0))),"",INDEX($B$1:$CC$117,ROW(R62),MATCH(CU$7,$B$7:$CC$7,0)))</f>
        <v>32940</v>
      </c>
      <c r="CV62" s="190">
        <f t="shared" ref="CV62:CV82" si="348">IF(ISNA(INDEX($B$1:$CC$117,ROW(S62),MATCH(CV$7,$B$7:$CC$7,0))),"",INDEX($B$1:$CC$117,ROW(S62),MATCH(CV$7,$B$7:$CC$7,0)))</f>
        <v>32940</v>
      </c>
      <c r="CW62" s="190">
        <f t="shared" ref="CW62:CW82" si="349">IF(ISNA(INDEX($B$1:$CC$117,ROW(T62),MATCH(CW$7,$B$7:$CC$7,0))),"",INDEX($B$1:$CC$117,ROW(T62),MATCH(CW$7,$B$7:$CC$7,0)))</f>
        <v>46960</v>
      </c>
      <c r="CX62" s="190">
        <f t="shared" ref="CX62:CX82" si="350">IF(ISNA(INDEX($B$1:$CC$117,ROW(U62),MATCH(CX$7,$B$7:$CC$7,0))),"",INDEX($B$1:$CC$117,ROW(U62),MATCH(CX$7,$B$7:$CC$7,0)))</f>
        <v>56480</v>
      </c>
      <c r="CY62" s="190">
        <f t="shared" ref="CY62:CY82" si="351">IF(ISNA(INDEX($B$1:$CC$117,ROW(V62),MATCH(CY$7,$B$7:$CC$7,0))),"",INDEX($B$1:$CC$117,ROW(V62),MATCH(CY$7,$B$7:$CC$7,0)))</f>
        <v>50310</v>
      </c>
      <c r="CZ62" s="190">
        <f t="shared" ref="CZ62:CZ82" si="352">IF(ISNA(INDEX($B$1:$CC$117,ROW(W62),MATCH(CZ$7,$B$7:$CC$7,0))),"",INDEX($B$1:$CC$117,ROW(W62),MATCH(CZ$7,$B$7:$CC$7,0)))</f>
        <v>49807.5</v>
      </c>
      <c r="DA62" s="190">
        <f t="shared" ref="DA62:DA82" si="353">IF(ISNA(INDEX($B$1:$CC$117,ROW(X62),MATCH(DA$7,$B$7:$CC$7,0))),"",INDEX($B$1:$CC$117,ROW(X62),MATCH(DA$7,$B$7:$CC$7,0)))</f>
        <v>66467.5</v>
      </c>
      <c r="DB62" s="190">
        <f t="shared" ref="DB62:DB82" si="354">IF(ISNA(INDEX($B$1:$CC$117,ROW(Y62),MATCH(DB$7,$B$7:$CC$7,0))),"",INDEX($B$1:$CC$117,ROW(Y62),MATCH(DB$7,$B$7:$CC$7,0)))</f>
        <v>88720</v>
      </c>
      <c r="DC62" s="190">
        <f t="shared" ref="DC62:DC82" si="355">SUM(CE62:CP62)</f>
        <v>0</v>
      </c>
      <c r="DD62" s="190">
        <f t="shared" ref="DD62:DD82" si="356">SUM(CQ62:DB62)</f>
        <v>490445</v>
      </c>
      <c r="DE62" s="190">
        <f t="shared" ref="DE62:DE82" si="357">SUM(CE62:DB62)</f>
        <v>490445</v>
      </c>
      <c r="DF62" s="190">
        <f t="shared" ref="DF62:DF82" si="358">IF(ISNA(INDEX($B$1:$CC$117,ROW(Z62),MATCH(DF$7,$B$7:$CC$7,0))),"",INDEX($B$1:$CC$117,ROW(Z62),MATCH(DF$7,$B$7:$CC$7,0)))</f>
        <v>64920</v>
      </c>
      <c r="DG62" s="190">
        <f t="shared" ref="DG62:DG82" si="359">IF(ISNA(INDEX($B$1:$CC$117,ROW(AA62),MATCH(DG$7,$B$7:$CC$7,0))),"",INDEX($B$1:$CC$117,ROW(AA62),MATCH(DG$7,$B$7:$CC$7,0)))</f>
        <v>57780</v>
      </c>
      <c r="DH62" s="190">
        <f t="shared" ref="DH62:DH82" si="360">IF(ISNA(INDEX($B$1:$CC$117,ROW(AB62),MATCH(DH$7,$B$7:$CC$7,0))),"",INDEX($B$1:$CC$117,ROW(AB62),MATCH(DH$7,$B$7:$CC$7,0)))</f>
        <v>100307.5</v>
      </c>
      <c r="DI62" s="190">
        <f t="shared" ref="DI62:DI82" si="361">IF(ISNA(INDEX($B$1:$CC$117,ROW(AC62),MATCH(DI$7,$B$7:$CC$7,0))),"",INDEX($B$1:$CC$117,ROW(AC62),MATCH(DI$7,$B$7:$CC$7,0)))</f>
        <v>93167.5</v>
      </c>
      <c r="DJ62" s="190">
        <f t="shared" ref="DJ62:DJ82" si="362">IF(ISNA(INDEX($B$1:$CC$117,ROW(AD62),MATCH(DJ$7,$B$7:$CC$7,0))),"",INDEX($B$1:$CC$117,ROW(AD62),MATCH(DJ$7,$B$7:$CC$7,0)))</f>
        <v>119330</v>
      </c>
      <c r="DK62" s="190">
        <f t="shared" ref="DK62:DK82" si="363">IF(ISNA(INDEX($B$1:$CC$117,ROW(AE62),MATCH(DK$7,$B$7:$CC$7,0))),"",INDEX($B$1:$CC$117,ROW(AE62),MATCH(DK$7,$B$7:$CC$7,0)))</f>
        <v>126470</v>
      </c>
      <c r="DL62" s="190">
        <f t="shared" ref="DL62:DL82" si="364">IF(ISNA(INDEX($B$1:$CC$117,ROW(AF62),MATCH(DL$7,$B$7:$CC$7,0))),"",INDEX($B$1:$CC$117,ROW(AF62),MATCH(DL$7,$B$7:$CC$7,0)))</f>
        <v>124199.3</v>
      </c>
      <c r="DM62" s="190">
        <f t="shared" ref="DM62:DM82" si="365">IF(ISNA(INDEX($B$1:$CC$117,ROW(AG62),MATCH(DM$7,$B$7:$CC$7,0))),"",INDEX($B$1:$CC$117,ROW(AG62),MATCH(DM$7,$B$7:$CC$7,0)))</f>
        <v>132119.29999999999</v>
      </c>
      <c r="DN62" s="190">
        <f t="shared" ref="DN62:DN82" si="366">IF(ISNA(INDEX($B$1:$CC$117,ROW(AH62),MATCH(DN$7,$B$7:$CC$7,0))),"",INDEX($B$1:$CC$117,ROW(AH62),MATCH(DN$7,$B$7:$CC$7,0)))</f>
        <v>140039.29999999999</v>
      </c>
      <c r="DO62" s="190">
        <f t="shared" ref="DO62:DO82" si="367">IF(ISNA(INDEX($B$1:$CC$117,ROW(AI62),MATCH(DO$7,$B$7:$CC$7,0))),"",INDEX($B$1:$CC$117,ROW(AI62),MATCH(DO$7,$B$7:$CC$7,0)))</f>
        <v>134099.29999999999</v>
      </c>
      <c r="DP62" s="190">
        <f t="shared" ref="DP62:DP82" si="368">IF(ISNA(INDEX($B$1:$CC$117,ROW(AJ62),MATCH(DP$7,$B$7:$CC$7,0))),"",INDEX($B$1:$CC$117,ROW(AJ62),MATCH(DP$7,$B$7:$CC$7,0)))</f>
        <v>175679.3</v>
      </c>
      <c r="DQ62" s="190">
        <f t="shared" ref="DQ62:DQ82" si="369">IF(ISNA(INDEX($B$1:$CC$117,ROW(AK62),MATCH(DQ$7,$B$7:$CC$7,0))),"",INDEX($B$1:$CC$117,ROW(AK62),MATCH(DQ$7,$B$7:$CC$7,0)))</f>
        <v>188301.8</v>
      </c>
      <c r="DR62" s="190">
        <f t="shared" ref="DR62:DR82" si="370">SUM(DF62:DQ62)</f>
        <v>1456413.3000000003</v>
      </c>
      <c r="DS62" s="190">
        <f t="shared" ref="DS62:DS82" si="371">IF(ISNA(INDEX($B$1:$CC$117,ROW(AL62),MATCH(DS$7,$B$7:$CC$7,0))),"",INDEX($B$1:$CC$117,ROW(AL62),MATCH(DS$7,$B$7:$CC$7,0)))</f>
        <v>192441.8</v>
      </c>
      <c r="DT62" s="190">
        <f t="shared" ref="DT62:DT82" si="372">IF(ISNA(INDEX($B$1:$CC$117,ROW(AM62),MATCH(DT$7,$B$7:$CC$7,0))),"",INDEX($B$1:$CC$117,ROW(AM62),MATCH(DT$7,$B$7:$CC$7,0)))</f>
        <v>176601.8</v>
      </c>
      <c r="DU62" s="190">
        <f t="shared" ref="DU62:DU82" si="373">IF(ISNA(INDEX($B$1:$CC$117,ROW(AN62),MATCH(DU$7,$B$7:$CC$7,0))),"",INDEX($B$1:$CC$117,ROW(AN62),MATCH(DU$7,$B$7:$CC$7,0)))</f>
        <v>210261.8</v>
      </c>
      <c r="DV62" s="190">
        <f t="shared" ref="DV62:DV82" si="374">IF(ISNA(INDEX($B$1:$CC$117,ROW(AO62),MATCH(DV$7,$B$7:$CC$7,0))),"",INDEX($B$1:$CC$117,ROW(AO62),MATCH(DV$7,$B$7:$CC$7,0)))</f>
        <v>226101.8</v>
      </c>
      <c r="DW62" s="190">
        <f t="shared" ref="DW62:DW82" si="375">IF(ISNA(INDEX($B$1:$CC$117,ROW(AP62),MATCH(DW$7,$B$7:$CC$7,0))),"",INDEX($B$1:$CC$117,ROW(AP62),MATCH(DW$7,$B$7:$CC$7,0)))</f>
        <v>226101.8</v>
      </c>
      <c r="DX62" s="190">
        <f t="shared" ref="DX62:DX82" si="376">IF(ISNA(INDEX($B$1:$CC$117,ROW(AQ62),MATCH(DX$7,$B$7:$CC$7,0))),"",INDEX($B$1:$CC$117,ROW(AQ62),MATCH(DX$7,$B$7:$CC$7,0)))</f>
        <v>218181.8</v>
      </c>
      <c r="DY62" s="190">
        <f t="shared" ref="DY62:DY82" si="377">IF(ISNA(INDEX($B$1:$CC$117,ROW(AR62),MATCH(DY$7,$B$7:$CC$7,0))),"",INDEX($B$1:$CC$117,ROW(AR62),MATCH(DY$7,$B$7:$CC$7,0)))</f>
        <v>303695.91800000001</v>
      </c>
      <c r="DZ62" s="190">
        <f t="shared" ref="DZ62:DZ82" si="378">IF(ISNA(INDEX($B$1:$CC$117,ROW(AS62),MATCH(DZ$7,$B$7:$CC$7,0))),"",INDEX($B$1:$CC$117,ROW(AS62),MATCH(DZ$7,$B$7:$CC$7,0)))</f>
        <v>315575.91800000001</v>
      </c>
      <c r="EA62" s="190">
        <f t="shared" ref="EA62:EA82" si="379">IF(ISNA(INDEX($B$1:$CC$117,ROW(AT62),MATCH(EA$7,$B$7:$CC$7,0))),"",INDEX($B$1:$CC$117,ROW(AT62),MATCH(EA$7,$B$7:$CC$7,0)))</f>
        <v>319535.91800000001</v>
      </c>
      <c r="EB62" s="190">
        <f t="shared" ref="EB62:EB82" si="380">IF(ISNA(INDEX($B$1:$CC$117,ROW(AU62),MATCH(EB$7,$B$7:$CC$7,0))),"",INDEX($B$1:$CC$117,ROW(AU62),MATCH(EB$7,$B$7:$CC$7,0)))</f>
        <v>329435.91800000001</v>
      </c>
      <c r="EC62" s="190">
        <f t="shared" ref="EC62:EC82" si="381">IF(ISNA(INDEX($B$1:$CC$117,ROW(AV62),MATCH(EC$7,$B$7:$CC$7,0))),"",INDEX($B$1:$CC$117,ROW(AV62),MATCH(EC$7,$B$7:$CC$7,0)))</f>
        <v>420515.91800000001</v>
      </c>
      <c r="ED62" s="190">
        <f t="shared" ref="ED62:ED82" si="382">IF(ISNA(INDEX($B$1:$CC$117,ROW(AW62),MATCH(ED$7,$B$7:$CC$7,0))),"",INDEX($B$1:$CC$117,ROW(AW62),MATCH(ED$7,$B$7:$CC$7,0)))</f>
        <v>417568.41800000001</v>
      </c>
      <c r="EE62" s="190">
        <f t="shared" ref="EE62:EE82" si="383">SUM(DS62:ED62)</f>
        <v>3356018.8080000002</v>
      </c>
      <c r="EF62" s="190">
        <f t="shared" ref="EF62:EF82" si="384">IF(ISNA(INDEX($B$1:$CC$117,ROW(AX62),MATCH(EF$7,$B$7:$CC$7,0))),"",INDEX($B$1:$CC$117,ROW(AX62),MATCH(EF$7,$B$7:$CC$7,0)))</f>
        <v>467068.41800000001</v>
      </c>
      <c r="EG62" s="190">
        <f t="shared" ref="EG62:EG82" si="385">IF(ISNA(INDEX($B$1:$CC$117,ROW(AY62),MATCH(EG$7,$B$7:$CC$7,0))),"",INDEX($B$1:$CC$117,ROW(AY62),MATCH(EG$7,$B$7:$CC$7,0)))</f>
        <v>566068.41800000006</v>
      </c>
      <c r="EH62" s="190">
        <f t="shared" ref="EH62:EH82" si="386">IF(ISNA(INDEX($B$1:$CC$117,ROW(AZ62),MATCH(EH$7,$B$7:$CC$7,0))),"",INDEX($B$1:$CC$117,ROW(AZ62),MATCH(EH$7,$B$7:$CC$7,0)))</f>
        <v>573988.41800000006</v>
      </c>
      <c r="EI62" s="190">
        <f t="shared" ref="EI62:EI82" si="387">IF(ISNA(INDEX($B$1:$CC$117,ROW(BA62),MATCH(EI$7,$B$7:$CC$7,0))),"",INDEX($B$1:$CC$117,ROW(BA62),MATCH(EI$7,$B$7:$CC$7,0)))</f>
        <v>631408.41800000006</v>
      </c>
      <c r="EJ62" s="190">
        <f t="shared" ref="EJ62:EJ82" si="388">IF(ISNA(INDEX($B$1:$CC$117,ROW(BB62),MATCH(EJ$7,$B$7:$CC$7,0))),"",INDEX($B$1:$CC$117,ROW(BB62),MATCH(EJ$7,$B$7:$CC$7,0)))</f>
        <v>625468.41800000006</v>
      </c>
      <c r="EK62" s="190">
        <f t="shared" ref="EK62:EK82" si="389">IF(ISNA(INDEX($B$1:$CC$117,ROW(BC62),MATCH(EK$7,$B$7:$CC$7,0))),"",INDEX($B$1:$CC$117,ROW(BC62),MATCH(EK$7,$B$7:$CC$7,0)))</f>
        <v>706648.41800000006</v>
      </c>
      <c r="EL62" s="190">
        <f t="shared" ref="EL62:EL82" si="390">IF(ISNA(INDEX($B$1:$CC$117,ROW(BD62),MATCH(EL$7,$B$7:$CC$7,0))),"",INDEX($B$1:$CC$117,ROW(BD62),MATCH(EL$7,$B$7:$CC$7,0)))</f>
        <v>1211786.70218</v>
      </c>
      <c r="EM62" s="190">
        <f t="shared" ref="EM62:EM82" si="391">IF(ISNA(INDEX($B$1:$CC$117,ROW(BE62),MATCH(EM$7,$B$7:$CC$7,0))),"",INDEX($B$1:$CC$117,ROW(BE62),MATCH(EM$7,$B$7:$CC$7,0)))</f>
        <v>1358331.70218</v>
      </c>
      <c r="EN62" s="190">
        <f t="shared" ref="EN62:EN82" si="392">IF(ISNA(INDEX($B$1:$CC$117,ROW(BF62),MATCH(EN$7,$B$7:$CC$7,0))),"",INDEX($B$1:$CC$117,ROW(BF62),MATCH(EN$7,$B$7:$CC$7,0)))</f>
        <v>1526996.70218</v>
      </c>
      <c r="EO62" s="190">
        <f t="shared" ref="EO62:EO82" si="393">IF(ISNA(INDEX($B$1:$CC$117,ROW(BG62),MATCH(EO$7,$B$7:$CC$7,0))),"",INDEX($B$1:$CC$117,ROW(BG62),MATCH(EO$7,$B$7:$CC$7,0)))</f>
        <v>1764786.70218</v>
      </c>
      <c r="EP62" s="190">
        <f t="shared" ref="EP62:EP82" si="394">IF(ISNA(INDEX($B$1:$CC$117,ROW(BH62),MATCH(EP$7,$B$7:$CC$7,0))),"",INDEX($B$1:$CC$117,ROW(BH62),MATCH(EP$7,$B$7:$CC$7,0)))</f>
        <v>2245896.70218</v>
      </c>
      <c r="EQ62" s="190">
        <f t="shared" ref="EQ62:EQ82" si="395">IF(ISNA(INDEX($B$1:$CC$117,ROW(BI62),MATCH(EQ$7,$B$7:$CC$7,0))),"",INDEX($B$1:$CC$117,ROW(BI62),MATCH(EQ$7,$B$7:$CC$7,0)))</f>
        <v>2511336.70218</v>
      </c>
      <c r="ER62" s="190">
        <f t="shared" ref="ER62:ER82" si="396">SUM(EF62:EQ62)</f>
        <v>14189785.721080001</v>
      </c>
      <c r="ES62" s="190">
        <f t="shared" ref="ES62:ES82" si="397">IF(ISNA(INDEX($B$1:$CC$117,ROW(BJ62),MATCH(ES$7,$B$7:$CC$7,0))),"",INDEX($B$1:$CC$117,ROW(BJ62),MATCH(ES$7,$B$7:$CC$7,0)))</f>
        <v>3020096.70218</v>
      </c>
      <c r="ET62" s="190">
        <f t="shared" ref="ET62:ET82" si="398">IF(ISNA(INDEX($B$1:$CC$117,ROW(BK62),MATCH(ET$7,$B$7:$CC$7,0))),"",INDEX($B$1:$CC$117,ROW(BK62),MATCH(ET$7,$B$7:$CC$7,0)))</f>
        <v>3733466.70218</v>
      </c>
      <c r="EU62" s="190">
        <f t="shared" ref="EU62:EU82" si="399">IF(ISNA(INDEX($B$1:$CC$117,ROW(BL62),MATCH(EU$7,$B$7:$CC$7,0))),"",INDEX($B$1:$CC$117,ROW(BL62),MATCH(EU$7,$B$7:$CC$7,0)))</f>
        <v>4256051.70218</v>
      </c>
      <c r="EV62" s="190">
        <f t="shared" ref="EV62:EV82" si="400">IF(ISNA(INDEX($B$1:$CC$117,ROW(BM62),MATCH(EV$7,$B$7:$CC$7,0))),"",INDEX($B$1:$CC$117,ROW(BM62),MATCH(EV$7,$B$7:$CC$7,0)))</f>
        <v>5057901.70218</v>
      </c>
      <c r="EW62" s="190">
        <f t="shared" ref="EW62:EW82" si="401">IF(ISNA(INDEX($B$1:$CC$117,ROW(BN62),MATCH(EW$7,$B$7:$CC$7,0))),"",INDEX($B$1:$CC$117,ROW(BN62),MATCH(EW$7,$B$7:$CC$7,0)))</f>
        <v>5815511.70218</v>
      </c>
      <c r="EX62" s="190">
        <f t="shared" ref="EX62:EX82" si="402">IF(ISNA(INDEX($B$1:$CC$117,ROW(BO62),MATCH(EX$7,$B$7:$CC$7,0))),"",INDEX($B$1:$CC$117,ROW(BO62),MATCH(EX$7,$B$7:$CC$7,0)))</f>
        <v>6982341.70218</v>
      </c>
      <c r="EY62" s="190">
        <f t="shared" ref="EY62:EY82" si="403">IF(ISNA(INDEX($B$1:$CC$117,ROW(BP62),MATCH(EY$7,$B$7:$CC$7,0))),"",INDEX($B$1:$CC$117,ROW(BP62),MATCH(EY$7,$B$7:$CC$7,0)))</f>
        <v>8377651.0426160004</v>
      </c>
      <c r="EZ62" s="190">
        <f t="shared" ref="EZ62:EZ82" si="404">IF(ISNA(INDEX($B$1:$CC$117,ROW(BQ62),MATCH(EZ$7,$B$7:$CC$7,0))),"",INDEX($B$1:$CC$117,ROW(BQ62),MATCH(EZ$7,$B$7:$CC$7,0)))</f>
        <v>9544481.0426160004</v>
      </c>
      <c r="FA62" s="190">
        <f t="shared" ref="FA62:FA82" si="405">IF(ISNA(INDEX($B$1:$CC$117,ROW(BR62),MATCH(FA$7,$B$7:$CC$7,0))),"",INDEX($B$1:$CC$117,ROW(BR62),MATCH(FA$7,$B$7:$CC$7,0)))</f>
        <v>10711311.042616</v>
      </c>
      <c r="FB62" s="190">
        <f t="shared" ref="FB62:FB82" si="406">IF(ISNA(INDEX($B$1:$CC$117,ROW(BS62),MATCH(FB$7,$B$7:$CC$7,0))),"",INDEX($B$1:$CC$117,ROW(BS62),MATCH(FB$7,$B$7:$CC$7,0)))</f>
        <v>11878141.042616</v>
      </c>
      <c r="FC62" s="190">
        <f t="shared" ref="FC62:FC82" si="407">IF(ISNA(INDEX($B$1:$CC$117,ROW(BT62),MATCH(FC$7,$B$7:$CC$7,0))),"",INDEX($B$1:$CC$117,ROW(BT62),MATCH(FC$7,$B$7:$CC$7,0)))</f>
        <v>13044971.042616</v>
      </c>
      <c r="FD62" s="190">
        <f t="shared" ref="FD62:FD82" si="408">IF(ISNA(INDEX($B$1:$CC$117,ROW(BU62),MATCH(FD$7,$B$7:$CC$7,0))),"",INDEX($B$1:$CC$117,ROW(BU62),MATCH(FD$7,$B$7:$CC$7,0)))</f>
        <v>14211801.042616</v>
      </c>
      <c r="FE62" s="190">
        <f t="shared" ref="FE62:FE82" si="409">SUM(ES62:FD62)</f>
        <v>96633726.468775988</v>
      </c>
    </row>
    <row r="63" spans="2:161" s="119" customFormat="1" ht="15" customHeight="1" x14ac:dyDescent="0.2">
      <c r="C63" s="165" t="str">
        <f>'Données de base'!$A$140</f>
        <v>610 - Loyers et charges locatives</v>
      </c>
      <c r="D63" s="200">
        <f>'Données de base'!C140</f>
        <v>0</v>
      </c>
      <c r="E63" s="200">
        <f>'Données de base'!D140</f>
        <v>0</v>
      </c>
      <c r="F63" s="200">
        <f>'Données de base'!E140</f>
        <v>0</v>
      </c>
      <c r="G63" s="200">
        <f>'Données de base'!F140</f>
        <v>0</v>
      </c>
      <c r="H63" s="200">
        <f>'Données de base'!G140</f>
        <v>0</v>
      </c>
      <c r="I63" s="200">
        <f>'Données de base'!H140</f>
        <v>0</v>
      </c>
      <c r="J63" s="200">
        <f>'Données de base'!I140</f>
        <v>0</v>
      </c>
      <c r="K63" s="200">
        <f>'Données de base'!J140</f>
        <v>0</v>
      </c>
      <c r="L63" s="200">
        <f>'Données de base'!K140</f>
        <v>16200</v>
      </c>
      <c r="M63" s="200">
        <f>'Données de base'!L140</f>
        <v>16200</v>
      </c>
      <c r="N63" s="200">
        <f>'Données de base'!M140</f>
        <v>19800</v>
      </c>
      <c r="O63" s="200">
        <f>'Données de base'!N140</f>
        <v>19800</v>
      </c>
      <c r="P63" s="190">
        <f t="shared" si="320"/>
        <v>72000</v>
      </c>
      <c r="Q63" s="200">
        <f>'Données de base'!P140</f>
        <v>22680</v>
      </c>
      <c r="R63" s="200">
        <f>'Données de base'!Q140</f>
        <v>22680</v>
      </c>
      <c r="S63" s="200">
        <f>'Données de base'!R140</f>
        <v>24030</v>
      </c>
      <c r="T63" s="200">
        <f>'Données de base'!S140</f>
        <v>30667.5</v>
      </c>
      <c r="U63" s="200">
        <f>'Données de base'!T140</f>
        <v>30667.5</v>
      </c>
      <c r="V63" s="200">
        <f>'Données de base'!U140</f>
        <v>39780</v>
      </c>
      <c r="W63" s="200">
        <f>'Données de base'!V140</f>
        <v>39780</v>
      </c>
      <c r="X63" s="200">
        <f>'Données de base'!W140</f>
        <v>39780</v>
      </c>
      <c r="Y63" s="200">
        <f>'Données de base'!X140</f>
        <v>51367.5</v>
      </c>
      <c r="Z63" s="200">
        <f>'Données de base'!Y140</f>
        <v>51367.5</v>
      </c>
      <c r="AA63" s="200">
        <f>'Données de base'!Z140</f>
        <v>53730</v>
      </c>
      <c r="AB63" s="200">
        <f>'Données de base'!AA140</f>
        <v>53730</v>
      </c>
      <c r="AC63" s="190">
        <f t="shared" si="322"/>
        <v>460260</v>
      </c>
      <c r="AD63" s="200">
        <f>'Données de base'!AC140</f>
        <v>68499.3</v>
      </c>
      <c r="AE63" s="200">
        <f>'Données de base'!AD140</f>
        <v>68499.3</v>
      </c>
      <c r="AF63" s="200">
        <f>'Données de base'!AE140</f>
        <v>68499.3</v>
      </c>
      <c r="AG63" s="200">
        <f>'Données de base'!AF140</f>
        <v>68499.3</v>
      </c>
      <c r="AH63" s="200">
        <f>'Données de base'!AG140</f>
        <v>68499.3</v>
      </c>
      <c r="AI63" s="200">
        <f>'Données de base'!AH140</f>
        <v>77161.8</v>
      </c>
      <c r="AJ63" s="200">
        <f>'Données de base'!AI140</f>
        <v>77161.8</v>
      </c>
      <c r="AK63" s="200">
        <f>'Données de base'!AJ140</f>
        <v>77161.8</v>
      </c>
      <c r="AL63" s="200">
        <f>'Données de base'!AK140</f>
        <v>77161.8</v>
      </c>
      <c r="AM63" s="200">
        <f>'Données de base'!AL140</f>
        <v>77161.8</v>
      </c>
      <c r="AN63" s="200">
        <f>'Données de base'!AM140</f>
        <v>77161.8</v>
      </c>
      <c r="AO63" s="200">
        <f>'Données de base'!AN140</f>
        <v>77161.8</v>
      </c>
      <c r="AP63" s="190">
        <f t="shared" si="324"/>
        <v>882629.10000000021</v>
      </c>
      <c r="AQ63" s="200">
        <f>'Données de base'!AP140</f>
        <v>88815.917999999991</v>
      </c>
      <c r="AR63" s="200">
        <f>'Données de base'!AQ140</f>
        <v>88815.917999999991</v>
      </c>
      <c r="AS63" s="200">
        <f>'Données de base'!AR140</f>
        <v>88815.917999999991</v>
      </c>
      <c r="AT63" s="200">
        <f>'Données de base'!AS140</f>
        <v>88815.917999999991</v>
      </c>
      <c r="AU63" s="200">
        <f>'Données de base'!AT140</f>
        <v>88815.917999999991</v>
      </c>
      <c r="AV63" s="200">
        <f>'Données de base'!AU140</f>
        <v>89828.417999999991</v>
      </c>
      <c r="AW63" s="200">
        <f>'Données de base'!AV140</f>
        <v>89828.417999999991</v>
      </c>
      <c r="AX63" s="200">
        <f>'Données de base'!AW140</f>
        <v>89828.417999999991</v>
      </c>
      <c r="AY63" s="200">
        <f>'Données de base'!AX140</f>
        <v>89828.417999999991</v>
      </c>
      <c r="AZ63" s="200">
        <f>'Données de base'!AY140</f>
        <v>89828.417999999991</v>
      </c>
      <c r="BA63" s="200">
        <f>'Données de base'!AZ140</f>
        <v>89828.417999999991</v>
      </c>
      <c r="BB63" s="200">
        <f>'Données de base'!BA140</f>
        <v>89828.417999999991</v>
      </c>
      <c r="BC63" s="190">
        <f t="shared" si="326"/>
        <v>1072878.5159999996</v>
      </c>
      <c r="BD63" s="200">
        <f>'Données de base'!BC140</f>
        <v>102396.70217999999</v>
      </c>
      <c r="BE63" s="200">
        <f>'Données de base'!BD140</f>
        <v>102396.70217999999</v>
      </c>
      <c r="BF63" s="200">
        <f>'Données de base'!BE140</f>
        <v>102396.70217999999</v>
      </c>
      <c r="BG63" s="200">
        <f>'Données de base'!BF140</f>
        <v>102396.70217999999</v>
      </c>
      <c r="BH63" s="200">
        <f>'Données de base'!BG140</f>
        <v>102396.70217999999</v>
      </c>
      <c r="BI63" s="200">
        <f>'Données de base'!BH140</f>
        <v>102396.70217999999</v>
      </c>
      <c r="BJ63" s="200">
        <f>'Données de base'!BI140</f>
        <v>102396.70217999999</v>
      </c>
      <c r="BK63" s="200">
        <f>'Données de base'!BJ140</f>
        <v>102396.70217999999</v>
      </c>
      <c r="BL63" s="200">
        <f>'Données de base'!BK140</f>
        <v>102396.70217999999</v>
      </c>
      <c r="BM63" s="200">
        <f>'Données de base'!BL140</f>
        <v>102396.70217999999</v>
      </c>
      <c r="BN63" s="200">
        <f>'Données de base'!BM140</f>
        <v>102396.70217999999</v>
      </c>
      <c r="BO63" s="200">
        <f>'Données de base'!BN140</f>
        <v>102396.70217999999</v>
      </c>
      <c r="BP63" s="190">
        <f t="shared" si="328"/>
        <v>1228760.42616</v>
      </c>
      <c r="BQ63" s="200">
        <f>'Données de base'!BP140</f>
        <v>122876.04261599999</v>
      </c>
      <c r="BR63" s="200">
        <f>'Données de base'!BQ140</f>
        <v>122876.04261599999</v>
      </c>
      <c r="BS63" s="200">
        <f>'Données de base'!BR140</f>
        <v>122876.04261599999</v>
      </c>
      <c r="BT63" s="200">
        <f>'Données de base'!BS140</f>
        <v>122876.04261599999</v>
      </c>
      <c r="BU63" s="200">
        <f>'Données de base'!BT140</f>
        <v>122876.04261599999</v>
      </c>
      <c r="BV63" s="200">
        <f>'Données de base'!BU140</f>
        <v>122876.04261599999</v>
      </c>
      <c r="BW63" s="200">
        <f>'Données de base'!BV140</f>
        <v>122876.04261599999</v>
      </c>
      <c r="BX63" s="200">
        <f>'Données de base'!BW140</f>
        <v>122876.04261599999</v>
      </c>
      <c r="BY63" s="200">
        <f>'Données de base'!BX140</f>
        <v>122876.04261599999</v>
      </c>
      <c r="BZ63" s="200">
        <f>'Données de base'!BY140</f>
        <v>122876.04261599999</v>
      </c>
      <c r="CA63" s="200">
        <f>'Données de base'!BZ140</f>
        <v>122876.04261599999</v>
      </c>
      <c r="CB63" s="200">
        <f>'Données de base'!CA140</f>
        <v>122876.04261599999</v>
      </c>
      <c r="CC63" s="190">
        <f t="shared" si="330"/>
        <v>1474512.5113919994</v>
      </c>
      <c r="CE63" s="200" t="str">
        <f t="shared" si="331"/>
        <v/>
      </c>
      <c r="CF63" s="200" t="str">
        <f t="shared" si="332"/>
        <v/>
      </c>
      <c r="CG63" s="200" t="str">
        <f t="shared" si="333"/>
        <v/>
      </c>
      <c r="CH63" s="200" t="str">
        <f t="shared" si="334"/>
        <v/>
      </c>
      <c r="CI63" s="200" t="str">
        <f t="shared" si="335"/>
        <v/>
      </c>
      <c r="CJ63" s="200" t="str">
        <f t="shared" si="336"/>
        <v/>
      </c>
      <c r="CK63" s="200" t="str">
        <f t="shared" si="337"/>
        <v/>
      </c>
      <c r="CL63" s="200" t="str">
        <f t="shared" si="338"/>
        <v/>
      </c>
      <c r="CM63" s="200" t="str">
        <f t="shared" si="339"/>
        <v/>
      </c>
      <c r="CN63" s="200" t="str">
        <f t="shared" si="340"/>
        <v/>
      </c>
      <c r="CO63" s="200" t="str">
        <f t="shared" si="341"/>
        <v/>
      </c>
      <c r="CP63" s="200" t="str">
        <f t="shared" si="342"/>
        <v/>
      </c>
      <c r="CQ63" s="200">
        <f t="shared" si="343"/>
        <v>0</v>
      </c>
      <c r="CR63" s="200">
        <f t="shared" si="344"/>
        <v>0</v>
      </c>
      <c r="CS63" s="200">
        <f t="shared" si="345"/>
        <v>16200</v>
      </c>
      <c r="CT63" s="200">
        <f t="shared" si="346"/>
        <v>16200</v>
      </c>
      <c r="CU63" s="200">
        <f t="shared" si="347"/>
        <v>19800</v>
      </c>
      <c r="CV63" s="200">
        <f t="shared" si="348"/>
        <v>19800</v>
      </c>
      <c r="CW63" s="200">
        <f t="shared" si="349"/>
        <v>22680</v>
      </c>
      <c r="CX63" s="200">
        <f t="shared" si="350"/>
        <v>22680</v>
      </c>
      <c r="CY63" s="200">
        <f t="shared" si="351"/>
        <v>24030</v>
      </c>
      <c r="CZ63" s="200">
        <f t="shared" si="352"/>
        <v>30667.5</v>
      </c>
      <c r="DA63" s="200">
        <f t="shared" si="353"/>
        <v>30667.5</v>
      </c>
      <c r="DB63" s="200">
        <f t="shared" si="354"/>
        <v>39780</v>
      </c>
      <c r="DC63" s="190">
        <f t="shared" si="355"/>
        <v>0</v>
      </c>
      <c r="DD63" s="190">
        <f t="shared" si="356"/>
        <v>242505</v>
      </c>
      <c r="DE63" s="190">
        <f t="shared" si="357"/>
        <v>242505</v>
      </c>
      <c r="DF63" s="200">
        <f t="shared" si="358"/>
        <v>39780</v>
      </c>
      <c r="DG63" s="200">
        <f t="shared" si="359"/>
        <v>39780</v>
      </c>
      <c r="DH63" s="200">
        <f t="shared" si="360"/>
        <v>51367.5</v>
      </c>
      <c r="DI63" s="200">
        <f t="shared" si="361"/>
        <v>51367.5</v>
      </c>
      <c r="DJ63" s="200">
        <f t="shared" si="362"/>
        <v>53730</v>
      </c>
      <c r="DK63" s="200">
        <f t="shared" si="363"/>
        <v>53730</v>
      </c>
      <c r="DL63" s="200">
        <f t="shared" si="364"/>
        <v>68499.3</v>
      </c>
      <c r="DM63" s="200">
        <f t="shared" si="365"/>
        <v>68499.3</v>
      </c>
      <c r="DN63" s="200">
        <f t="shared" si="366"/>
        <v>68499.3</v>
      </c>
      <c r="DO63" s="200">
        <f t="shared" si="367"/>
        <v>68499.3</v>
      </c>
      <c r="DP63" s="200">
        <f t="shared" si="368"/>
        <v>68499.3</v>
      </c>
      <c r="DQ63" s="200">
        <f t="shared" si="369"/>
        <v>77161.8</v>
      </c>
      <c r="DR63" s="190">
        <f t="shared" si="370"/>
        <v>709413.3</v>
      </c>
      <c r="DS63" s="200">
        <f t="shared" si="371"/>
        <v>77161.8</v>
      </c>
      <c r="DT63" s="200">
        <f t="shared" si="372"/>
        <v>77161.8</v>
      </c>
      <c r="DU63" s="200">
        <f t="shared" si="373"/>
        <v>77161.8</v>
      </c>
      <c r="DV63" s="200">
        <f t="shared" si="374"/>
        <v>77161.8</v>
      </c>
      <c r="DW63" s="200">
        <f t="shared" si="375"/>
        <v>77161.8</v>
      </c>
      <c r="DX63" s="200">
        <f t="shared" si="376"/>
        <v>77161.8</v>
      </c>
      <c r="DY63" s="200">
        <f t="shared" si="377"/>
        <v>88815.917999999991</v>
      </c>
      <c r="DZ63" s="200">
        <f t="shared" si="378"/>
        <v>88815.917999999991</v>
      </c>
      <c r="EA63" s="200">
        <f t="shared" si="379"/>
        <v>88815.917999999991</v>
      </c>
      <c r="EB63" s="200">
        <f t="shared" si="380"/>
        <v>88815.917999999991</v>
      </c>
      <c r="EC63" s="200">
        <f t="shared" si="381"/>
        <v>88815.917999999991</v>
      </c>
      <c r="ED63" s="200">
        <f t="shared" si="382"/>
        <v>89828.417999999991</v>
      </c>
      <c r="EE63" s="190">
        <f t="shared" si="383"/>
        <v>996878.80799999973</v>
      </c>
      <c r="EF63" s="200">
        <f t="shared" si="384"/>
        <v>89828.417999999991</v>
      </c>
      <c r="EG63" s="200">
        <f t="shared" si="385"/>
        <v>89828.417999999991</v>
      </c>
      <c r="EH63" s="200">
        <f t="shared" si="386"/>
        <v>89828.417999999991</v>
      </c>
      <c r="EI63" s="200">
        <f t="shared" si="387"/>
        <v>89828.417999999991</v>
      </c>
      <c r="EJ63" s="200">
        <f t="shared" si="388"/>
        <v>89828.417999999991</v>
      </c>
      <c r="EK63" s="200">
        <f t="shared" si="389"/>
        <v>89828.417999999991</v>
      </c>
      <c r="EL63" s="200">
        <f t="shared" si="390"/>
        <v>102396.70217999999</v>
      </c>
      <c r="EM63" s="200">
        <f t="shared" si="391"/>
        <v>102396.70217999999</v>
      </c>
      <c r="EN63" s="200">
        <f t="shared" si="392"/>
        <v>102396.70217999999</v>
      </c>
      <c r="EO63" s="200">
        <f t="shared" si="393"/>
        <v>102396.70217999999</v>
      </c>
      <c r="EP63" s="200">
        <f t="shared" si="394"/>
        <v>102396.70217999999</v>
      </c>
      <c r="EQ63" s="200">
        <f t="shared" si="395"/>
        <v>102396.70217999999</v>
      </c>
      <c r="ER63" s="190">
        <f t="shared" si="396"/>
        <v>1153350.72108</v>
      </c>
      <c r="ES63" s="200">
        <f t="shared" si="397"/>
        <v>102396.70217999999</v>
      </c>
      <c r="ET63" s="200">
        <f t="shared" si="398"/>
        <v>102396.70217999999</v>
      </c>
      <c r="EU63" s="200">
        <f t="shared" si="399"/>
        <v>102396.70217999999</v>
      </c>
      <c r="EV63" s="200">
        <f t="shared" si="400"/>
        <v>102396.70217999999</v>
      </c>
      <c r="EW63" s="200">
        <f t="shared" si="401"/>
        <v>102396.70217999999</v>
      </c>
      <c r="EX63" s="200">
        <f t="shared" si="402"/>
        <v>102396.70217999999</v>
      </c>
      <c r="EY63" s="200">
        <f t="shared" si="403"/>
        <v>122876.04261599999</v>
      </c>
      <c r="EZ63" s="200">
        <f t="shared" si="404"/>
        <v>122876.04261599999</v>
      </c>
      <c r="FA63" s="200">
        <f t="shared" si="405"/>
        <v>122876.04261599999</v>
      </c>
      <c r="FB63" s="200">
        <f t="shared" si="406"/>
        <v>122876.04261599999</v>
      </c>
      <c r="FC63" s="200">
        <f t="shared" si="407"/>
        <v>122876.04261599999</v>
      </c>
      <c r="FD63" s="200">
        <f t="shared" si="408"/>
        <v>122876.04261599999</v>
      </c>
      <c r="FE63" s="190">
        <f t="shared" si="409"/>
        <v>1351636.4687759997</v>
      </c>
    </row>
    <row r="64" spans="2:161" s="119" customFormat="1" ht="15" customHeight="1" x14ac:dyDescent="0.2">
      <c r="C64" s="165" t="str">
        <f>'Données de base'!$A$141</f>
        <v>6120 - Fournitures - Eau, gaz, électricité, vapeur</v>
      </c>
      <c r="D64" s="200">
        <f>'Données de base'!C141</f>
        <v>0</v>
      </c>
      <c r="E64" s="200">
        <f>'Données de base'!D141</f>
        <v>0</v>
      </c>
      <c r="F64" s="200">
        <f>'Données de base'!E141</f>
        <v>0</v>
      </c>
      <c r="G64" s="200">
        <f>'Données de base'!F141</f>
        <v>0</v>
      </c>
      <c r="H64" s="200">
        <f>'Données de base'!G141</f>
        <v>0</v>
      </c>
      <c r="I64" s="200">
        <f>'Données de base'!H141</f>
        <v>0</v>
      </c>
      <c r="J64" s="200">
        <f>'Données de base'!I141</f>
        <v>0</v>
      </c>
      <c r="K64" s="200">
        <f>'Données de base'!J141</f>
        <v>0</v>
      </c>
      <c r="L64" s="200">
        <f>'Données de base'!K141</f>
        <v>0</v>
      </c>
      <c r="M64" s="200">
        <f>'Données de base'!L141</f>
        <v>0</v>
      </c>
      <c r="N64" s="200">
        <f>'Données de base'!M141</f>
        <v>0</v>
      </c>
      <c r="O64" s="200">
        <f>'Données de base'!N141</f>
        <v>0</v>
      </c>
      <c r="P64" s="190">
        <f t="shared" si="320"/>
        <v>0</v>
      </c>
      <c r="Q64" s="200">
        <f>'Données de base'!P141</f>
        <v>0</v>
      </c>
      <c r="R64" s="200">
        <f>'Données de base'!Q141</f>
        <v>0</v>
      </c>
      <c r="S64" s="200">
        <f>'Données de base'!R141</f>
        <v>0</v>
      </c>
      <c r="T64" s="200">
        <f>'Données de base'!S141</f>
        <v>0</v>
      </c>
      <c r="U64" s="200">
        <f>'Données de base'!T141</f>
        <v>0</v>
      </c>
      <c r="V64" s="200">
        <f>'Données de base'!U141</f>
        <v>0</v>
      </c>
      <c r="W64" s="200">
        <f>'Données de base'!V141</f>
        <v>0</v>
      </c>
      <c r="X64" s="200">
        <f>'Données de base'!W141</f>
        <v>0</v>
      </c>
      <c r="Y64" s="200">
        <f>'Données de base'!X141</f>
        <v>0</v>
      </c>
      <c r="Z64" s="200">
        <f>'Données de base'!Y141</f>
        <v>0</v>
      </c>
      <c r="AA64" s="200">
        <f>'Données de base'!Z141</f>
        <v>0</v>
      </c>
      <c r="AB64" s="200">
        <f>'Données de base'!AA141</f>
        <v>0</v>
      </c>
      <c r="AC64" s="190">
        <f t="shared" si="322"/>
        <v>0</v>
      </c>
      <c r="AD64" s="200">
        <f>'Données de base'!AC141</f>
        <v>0</v>
      </c>
      <c r="AE64" s="200">
        <f>'Données de base'!AD141</f>
        <v>0</v>
      </c>
      <c r="AF64" s="200">
        <f>'Données de base'!AE141</f>
        <v>0</v>
      </c>
      <c r="AG64" s="200">
        <f>'Données de base'!AF141</f>
        <v>0</v>
      </c>
      <c r="AH64" s="200">
        <f>'Données de base'!AG141</f>
        <v>0</v>
      </c>
      <c r="AI64" s="200">
        <f>'Données de base'!AH141</f>
        <v>0</v>
      </c>
      <c r="AJ64" s="200">
        <f>'Données de base'!AI141</f>
        <v>0</v>
      </c>
      <c r="AK64" s="200">
        <f>'Données de base'!AJ141</f>
        <v>0</v>
      </c>
      <c r="AL64" s="200">
        <f>'Données de base'!AK141</f>
        <v>0</v>
      </c>
      <c r="AM64" s="200">
        <f>'Données de base'!AL141</f>
        <v>0</v>
      </c>
      <c r="AN64" s="200">
        <f>'Données de base'!AM141</f>
        <v>0</v>
      </c>
      <c r="AO64" s="200">
        <f>'Données de base'!AN141</f>
        <v>0</v>
      </c>
      <c r="AP64" s="190">
        <f t="shared" si="324"/>
        <v>0</v>
      </c>
      <c r="AQ64" s="200">
        <f>'Données de base'!AP141</f>
        <v>0</v>
      </c>
      <c r="AR64" s="200">
        <f>'Données de base'!AQ141</f>
        <v>0</v>
      </c>
      <c r="AS64" s="200">
        <f>'Données de base'!AR141</f>
        <v>0</v>
      </c>
      <c r="AT64" s="200">
        <f>'Données de base'!AS141</f>
        <v>0</v>
      </c>
      <c r="AU64" s="200">
        <f>'Données de base'!AT141</f>
        <v>0</v>
      </c>
      <c r="AV64" s="200">
        <f>'Données de base'!AU141</f>
        <v>0</v>
      </c>
      <c r="AW64" s="200">
        <f>'Données de base'!AV141</f>
        <v>0</v>
      </c>
      <c r="AX64" s="200">
        <f>'Données de base'!AW141</f>
        <v>0</v>
      </c>
      <c r="AY64" s="200">
        <f>'Données de base'!AX141</f>
        <v>0</v>
      </c>
      <c r="AZ64" s="200">
        <f>'Données de base'!AY141</f>
        <v>0</v>
      </c>
      <c r="BA64" s="200">
        <f>'Données de base'!AZ141</f>
        <v>0</v>
      </c>
      <c r="BB64" s="200">
        <f>'Données de base'!BA141</f>
        <v>0</v>
      </c>
      <c r="BC64" s="190">
        <f t="shared" si="326"/>
        <v>0</v>
      </c>
      <c r="BD64" s="200">
        <f>'Données de base'!BC141</f>
        <v>0</v>
      </c>
      <c r="BE64" s="200">
        <f>'Données de base'!BD141</f>
        <v>0</v>
      </c>
      <c r="BF64" s="200">
        <f>'Données de base'!BE141</f>
        <v>0</v>
      </c>
      <c r="BG64" s="200">
        <f>'Données de base'!BF141</f>
        <v>0</v>
      </c>
      <c r="BH64" s="200">
        <f>'Données de base'!BG141</f>
        <v>0</v>
      </c>
      <c r="BI64" s="200">
        <f>'Données de base'!BH141</f>
        <v>0</v>
      </c>
      <c r="BJ64" s="200">
        <f>'Données de base'!BI141</f>
        <v>0</v>
      </c>
      <c r="BK64" s="200">
        <f>'Données de base'!BJ141</f>
        <v>0</v>
      </c>
      <c r="BL64" s="200">
        <f>'Données de base'!BK141</f>
        <v>0</v>
      </c>
      <c r="BM64" s="200">
        <f>'Données de base'!BL141</f>
        <v>0</v>
      </c>
      <c r="BN64" s="200">
        <f>'Données de base'!BM141</f>
        <v>0</v>
      </c>
      <c r="BO64" s="200">
        <f>'Données de base'!BN141</f>
        <v>0</v>
      </c>
      <c r="BP64" s="190">
        <f t="shared" si="328"/>
        <v>0</v>
      </c>
      <c r="BQ64" s="200">
        <f>'Données de base'!BP141</f>
        <v>0</v>
      </c>
      <c r="BR64" s="200">
        <f>'Données de base'!BQ141</f>
        <v>0</v>
      </c>
      <c r="BS64" s="200">
        <f>'Données de base'!BR141</f>
        <v>0</v>
      </c>
      <c r="BT64" s="200">
        <f>'Données de base'!BS141</f>
        <v>0</v>
      </c>
      <c r="BU64" s="200">
        <f>'Données de base'!BT141</f>
        <v>0</v>
      </c>
      <c r="BV64" s="200">
        <f>'Données de base'!BU141</f>
        <v>0</v>
      </c>
      <c r="BW64" s="200">
        <f>'Données de base'!BV141</f>
        <v>0</v>
      </c>
      <c r="BX64" s="200">
        <f>'Données de base'!BW141</f>
        <v>0</v>
      </c>
      <c r="BY64" s="200">
        <f>'Données de base'!BX141</f>
        <v>0</v>
      </c>
      <c r="BZ64" s="200">
        <f>'Données de base'!BY141</f>
        <v>0</v>
      </c>
      <c r="CA64" s="200">
        <f>'Données de base'!BZ141</f>
        <v>0</v>
      </c>
      <c r="CB64" s="200">
        <f>'Données de base'!CA141</f>
        <v>0</v>
      </c>
      <c r="CC64" s="190">
        <f t="shared" si="330"/>
        <v>0</v>
      </c>
      <c r="CE64" s="200" t="str">
        <f t="shared" si="331"/>
        <v/>
      </c>
      <c r="CF64" s="200" t="str">
        <f t="shared" si="332"/>
        <v/>
      </c>
      <c r="CG64" s="200" t="str">
        <f t="shared" si="333"/>
        <v/>
      </c>
      <c r="CH64" s="200" t="str">
        <f t="shared" si="334"/>
        <v/>
      </c>
      <c r="CI64" s="200" t="str">
        <f t="shared" si="335"/>
        <v/>
      </c>
      <c r="CJ64" s="200" t="str">
        <f t="shared" si="336"/>
        <v/>
      </c>
      <c r="CK64" s="200" t="str">
        <f t="shared" si="337"/>
        <v/>
      </c>
      <c r="CL64" s="200" t="str">
        <f t="shared" si="338"/>
        <v/>
      </c>
      <c r="CM64" s="200" t="str">
        <f t="shared" si="339"/>
        <v/>
      </c>
      <c r="CN64" s="200" t="str">
        <f t="shared" si="340"/>
        <v/>
      </c>
      <c r="CO64" s="200" t="str">
        <f t="shared" si="341"/>
        <v/>
      </c>
      <c r="CP64" s="200" t="str">
        <f t="shared" si="342"/>
        <v/>
      </c>
      <c r="CQ64" s="200">
        <f t="shared" si="343"/>
        <v>0</v>
      </c>
      <c r="CR64" s="200">
        <f t="shared" si="344"/>
        <v>0</v>
      </c>
      <c r="CS64" s="200">
        <f t="shared" si="345"/>
        <v>0</v>
      </c>
      <c r="CT64" s="200">
        <f t="shared" si="346"/>
        <v>0</v>
      </c>
      <c r="CU64" s="200">
        <f t="shared" si="347"/>
        <v>0</v>
      </c>
      <c r="CV64" s="200">
        <f t="shared" si="348"/>
        <v>0</v>
      </c>
      <c r="CW64" s="200">
        <f t="shared" si="349"/>
        <v>0</v>
      </c>
      <c r="CX64" s="200">
        <f t="shared" si="350"/>
        <v>0</v>
      </c>
      <c r="CY64" s="200">
        <f t="shared" si="351"/>
        <v>0</v>
      </c>
      <c r="CZ64" s="200">
        <f t="shared" si="352"/>
        <v>0</v>
      </c>
      <c r="DA64" s="200">
        <f t="shared" si="353"/>
        <v>0</v>
      </c>
      <c r="DB64" s="200">
        <f t="shared" si="354"/>
        <v>0</v>
      </c>
      <c r="DC64" s="190">
        <f t="shared" si="355"/>
        <v>0</v>
      </c>
      <c r="DD64" s="190">
        <f t="shared" si="356"/>
        <v>0</v>
      </c>
      <c r="DE64" s="190">
        <f t="shared" si="357"/>
        <v>0</v>
      </c>
      <c r="DF64" s="200">
        <f t="shared" si="358"/>
        <v>0</v>
      </c>
      <c r="DG64" s="200">
        <f t="shared" si="359"/>
        <v>0</v>
      </c>
      <c r="DH64" s="200">
        <f t="shared" si="360"/>
        <v>0</v>
      </c>
      <c r="DI64" s="200">
        <f t="shared" si="361"/>
        <v>0</v>
      </c>
      <c r="DJ64" s="200">
        <f t="shared" si="362"/>
        <v>0</v>
      </c>
      <c r="DK64" s="200">
        <f t="shared" si="363"/>
        <v>0</v>
      </c>
      <c r="DL64" s="200">
        <f t="shared" si="364"/>
        <v>0</v>
      </c>
      <c r="DM64" s="200">
        <f t="shared" si="365"/>
        <v>0</v>
      </c>
      <c r="DN64" s="200">
        <f t="shared" si="366"/>
        <v>0</v>
      </c>
      <c r="DO64" s="200">
        <f t="shared" si="367"/>
        <v>0</v>
      </c>
      <c r="DP64" s="200">
        <f t="shared" si="368"/>
        <v>0</v>
      </c>
      <c r="DQ64" s="200">
        <f t="shared" si="369"/>
        <v>0</v>
      </c>
      <c r="DR64" s="190">
        <f t="shared" si="370"/>
        <v>0</v>
      </c>
      <c r="DS64" s="200">
        <f t="shared" si="371"/>
        <v>0</v>
      </c>
      <c r="DT64" s="200">
        <f t="shared" si="372"/>
        <v>0</v>
      </c>
      <c r="DU64" s="200">
        <f t="shared" si="373"/>
        <v>0</v>
      </c>
      <c r="DV64" s="200">
        <f t="shared" si="374"/>
        <v>0</v>
      </c>
      <c r="DW64" s="200">
        <f t="shared" si="375"/>
        <v>0</v>
      </c>
      <c r="DX64" s="200">
        <f t="shared" si="376"/>
        <v>0</v>
      </c>
      <c r="DY64" s="200">
        <f t="shared" si="377"/>
        <v>0</v>
      </c>
      <c r="DZ64" s="200">
        <f t="shared" si="378"/>
        <v>0</v>
      </c>
      <c r="EA64" s="200">
        <f t="shared" si="379"/>
        <v>0</v>
      </c>
      <c r="EB64" s="200">
        <f t="shared" si="380"/>
        <v>0</v>
      </c>
      <c r="EC64" s="200">
        <f t="shared" si="381"/>
        <v>0</v>
      </c>
      <c r="ED64" s="200">
        <f t="shared" si="382"/>
        <v>0</v>
      </c>
      <c r="EE64" s="190">
        <f t="shared" si="383"/>
        <v>0</v>
      </c>
      <c r="EF64" s="200">
        <f t="shared" si="384"/>
        <v>0</v>
      </c>
      <c r="EG64" s="200">
        <f t="shared" si="385"/>
        <v>0</v>
      </c>
      <c r="EH64" s="200">
        <f t="shared" si="386"/>
        <v>0</v>
      </c>
      <c r="EI64" s="200">
        <f t="shared" si="387"/>
        <v>0</v>
      </c>
      <c r="EJ64" s="200">
        <f t="shared" si="388"/>
        <v>0</v>
      </c>
      <c r="EK64" s="200">
        <f t="shared" si="389"/>
        <v>0</v>
      </c>
      <c r="EL64" s="200">
        <f t="shared" si="390"/>
        <v>0</v>
      </c>
      <c r="EM64" s="200">
        <f t="shared" si="391"/>
        <v>0</v>
      </c>
      <c r="EN64" s="200">
        <f t="shared" si="392"/>
        <v>0</v>
      </c>
      <c r="EO64" s="200">
        <f t="shared" si="393"/>
        <v>0</v>
      </c>
      <c r="EP64" s="200">
        <f t="shared" si="394"/>
        <v>0</v>
      </c>
      <c r="EQ64" s="200">
        <f t="shared" si="395"/>
        <v>0</v>
      </c>
      <c r="ER64" s="190">
        <f t="shared" si="396"/>
        <v>0</v>
      </c>
      <c r="ES64" s="200">
        <f t="shared" si="397"/>
        <v>0</v>
      </c>
      <c r="ET64" s="200">
        <f t="shared" si="398"/>
        <v>0</v>
      </c>
      <c r="EU64" s="200">
        <f t="shared" si="399"/>
        <v>0</v>
      </c>
      <c r="EV64" s="200">
        <f t="shared" si="400"/>
        <v>0</v>
      </c>
      <c r="EW64" s="200">
        <f t="shared" si="401"/>
        <v>0</v>
      </c>
      <c r="EX64" s="200">
        <f t="shared" si="402"/>
        <v>0</v>
      </c>
      <c r="EY64" s="200">
        <f t="shared" si="403"/>
        <v>0</v>
      </c>
      <c r="EZ64" s="200">
        <f t="shared" si="404"/>
        <v>0</v>
      </c>
      <c r="FA64" s="200">
        <f t="shared" si="405"/>
        <v>0</v>
      </c>
      <c r="FB64" s="200">
        <f t="shared" si="406"/>
        <v>0</v>
      </c>
      <c r="FC64" s="200">
        <f t="shared" si="407"/>
        <v>0</v>
      </c>
      <c r="FD64" s="200">
        <f t="shared" si="408"/>
        <v>0</v>
      </c>
      <c r="FE64" s="190">
        <f t="shared" si="409"/>
        <v>0</v>
      </c>
    </row>
    <row r="65" spans="3:161" s="119" customFormat="1" ht="15" customHeight="1" x14ac:dyDescent="0.2">
      <c r="C65" s="165" t="str">
        <f>'Données de base'!$A$142</f>
        <v>6121 - Fournitures - Téléphone, GSM, Internet</v>
      </c>
      <c r="D65" s="200">
        <f>'Données de base'!C142</f>
        <v>0</v>
      </c>
      <c r="E65" s="200">
        <f>'Données de base'!D142</f>
        <v>0</v>
      </c>
      <c r="F65" s="200">
        <f>'Données de base'!E142</f>
        <v>0</v>
      </c>
      <c r="G65" s="200">
        <f>'Données de base'!F142</f>
        <v>0</v>
      </c>
      <c r="H65" s="200">
        <f>'Données de base'!G142</f>
        <v>0</v>
      </c>
      <c r="I65" s="200">
        <f>'Données de base'!H142</f>
        <v>0</v>
      </c>
      <c r="J65" s="200">
        <f>'Données de base'!I142</f>
        <v>0</v>
      </c>
      <c r="K65" s="200">
        <f>'Données de base'!J142</f>
        <v>0</v>
      </c>
      <c r="L65" s="200">
        <f>'Données de base'!K142</f>
        <v>0</v>
      </c>
      <c r="M65" s="200">
        <f>'Données de base'!L142</f>
        <v>0</v>
      </c>
      <c r="N65" s="200">
        <f>'Données de base'!M142</f>
        <v>0</v>
      </c>
      <c r="O65" s="200">
        <f>'Données de base'!N142</f>
        <v>0</v>
      </c>
      <c r="P65" s="190">
        <f t="shared" si="320"/>
        <v>0</v>
      </c>
      <c r="Q65" s="200">
        <f>'Données de base'!P142</f>
        <v>0</v>
      </c>
      <c r="R65" s="200">
        <f>'Données de base'!Q142</f>
        <v>0</v>
      </c>
      <c r="S65" s="200">
        <f>'Données de base'!R142</f>
        <v>0</v>
      </c>
      <c r="T65" s="200">
        <f>'Données de base'!S142</f>
        <v>0</v>
      </c>
      <c r="U65" s="200">
        <f>'Données de base'!T142</f>
        <v>0</v>
      </c>
      <c r="V65" s="200">
        <f>'Données de base'!U142</f>
        <v>0</v>
      </c>
      <c r="W65" s="200">
        <f>'Données de base'!V142</f>
        <v>0</v>
      </c>
      <c r="X65" s="200">
        <f>'Données de base'!W142</f>
        <v>0</v>
      </c>
      <c r="Y65" s="200">
        <f>'Données de base'!X142</f>
        <v>0</v>
      </c>
      <c r="Z65" s="200">
        <f>'Données de base'!Y142</f>
        <v>0</v>
      </c>
      <c r="AA65" s="200">
        <f>'Données de base'!Z142</f>
        <v>0</v>
      </c>
      <c r="AB65" s="200">
        <f>'Données de base'!AA142</f>
        <v>0</v>
      </c>
      <c r="AC65" s="190">
        <f t="shared" si="322"/>
        <v>0</v>
      </c>
      <c r="AD65" s="200">
        <f>'Données de base'!AC142</f>
        <v>0</v>
      </c>
      <c r="AE65" s="200">
        <f>'Données de base'!AD142</f>
        <v>0</v>
      </c>
      <c r="AF65" s="200">
        <f>'Données de base'!AE142</f>
        <v>0</v>
      </c>
      <c r="AG65" s="200">
        <f>'Données de base'!AF142</f>
        <v>0</v>
      </c>
      <c r="AH65" s="200">
        <f>'Données de base'!AG142</f>
        <v>0</v>
      </c>
      <c r="AI65" s="200">
        <f>'Données de base'!AH142</f>
        <v>0</v>
      </c>
      <c r="AJ65" s="200">
        <f>'Données de base'!AI142</f>
        <v>0</v>
      </c>
      <c r="AK65" s="200">
        <f>'Données de base'!AJ142</f>
        <v>0</v>
      </c>
      <c r="AL65" s="200">
        <f>'Données de base'!AK142</f>
        <v>0</v>
      </c>
      <c r="AM65" s="200">
        <f>'Données de base'!AL142</f>
        <v>0</v>
      </c>
      <c r="AN65" s="200">
        <f>'Données de base'!AM142</f>
        <v>0</v>
      </c>
      <c r="AO65" s="200">
        <f>'Données de base'!AN142</f>
        <v>0</v>
      </c>
      <c r="AP65" s="190">
        <f t="shared" si="324"/>
        <v>0</v>
      </c>
      <c r="AQ65" s="200">
        <f>'Données de base'!AP142</f>
        <v>0</v>
      </c>
      <c r="AR65" s="200">
        <f>'Données de base'!AQ142</f>
        <v>0</v>
      </c>
      <c r="AS65" s="200">
        <f>'Données de base'!AR142</f>
        <v>0</v>
      </c>
      <c r="AT65" s="200">
        <f>'Données de base'!AS142</f>
        <v>0</v>
      </c>
      <c r="AU65" s="200">
        <f>'Données de base'!AT142</f>
        <v>0</v>
      </c>
      <c r="AV65" s="200">
        <f>'Données de base'!AU142</f>
        <v>0</v>
      </c>
      <c r="AW65" s="200">
        <f>'Données de base'!AV142</f>
        <v>0</v>
      </c>
      <c r="AX65" s="200">
        <f>'Données de base'!AW142</f>
        <v>0</v>
      </c>
      <c r="AY65" s="200">
        <f>'Données de base'!AX142</f>
        <v>0</v>
      </c>
      <c r="AZ65" s="200">
        <f>'Données de base'!AY142</f>
        <v>0</v>
      </c>
      <c r="BA65" s="200">
        <f>'Données de base'!AZ142</f>
        <v>0</v>
      </c>
      <c r="BB65" s="200">
        <f>'Données de base'!BA142</f>
        <v>0</v>
      </c>
      <c r="BC65" s="190">
        <f t="shared" si="326"/>
        <v>0</v>
      </c>
      <c r="BD65" s="200">
        <f>'Données de base'!BC142</f>
        <v>0</v>
      </c>
      <c r="BE65" s="200">
        <f>'Données de base'!BD142</f>
        <v>0</v>
      </c>
      <c r="BF65" s="200">
        <f>'Données de base'!BE142</f>
        <v>0</v>
      </c>
      <c r="BG65" s="200">
        <f>'Données de base'!BF142</f>
        <v>0</v>
      </c>
      <c r="BH65" s="200">
        <f>'Données de base'!BG142</f>
        <v>0</v>
      </c>
      <c r="BI65" s="200">
        <f>'Données de base'!BH142</f>
        <v>0</v>
      </c>
      <c r="BJ65" s="200">
        <f>'Données de base'!BI142</f>
        <v>0</v>
      </c>
      <c r="BK65" s="200">
        <f>'Données de base'!BJ142</f>
        <v>0</v>
      </c>
      <c r="BL65" s="200">
        <f>'Données de base'!BK142</f>
        <v>0</v>
      </c>
      <c r="BM65" s="200">
        <f>'Données de base'!BL142</f>
        <v>0</v>
      </c>
      <c r="BN65" s="200">
        <f>'Données de base'!BM142</f>
        <v>0</v>
      </c>
      <c r="BO65" s="200">
        <f>'Données de base'!BN142</f>
        <v>0</v>
      </c>
      <c r="BP65" s="190">
        <f t="shared" si="328"/>
        <v>0</v>
      </c>
      <c r="BQ65" s="200">
        <f>'Données de base'!BP142</f>
        <v>0</v>
      </c>
      <c r="BR65" s="200">
        <f>'Données de base'!BQ142</f>
        <v>0</v>
      </c>
      <c r="BS65" s="200">
        <f>'Données de base'!BR142</f>
        <v>0</v>
      </c>
      <c r="BT65" s="200">
        <f>'Données de base'!BS142</f>
        <v>0</v>
      </c>
      <c r="BU65" s="200">
        <f>'Données de base'!BT142</f>
        <v>0</v>
      </c>
      <c r="BV65" s="200">
        <f>'Données de base'!BU142</f>
        <v>0</v>
      </c>
      <c r="BW65" s="200">
        <f>'Données de base'!BV142</f>
        <v>0</v>
      </c>
      <c r="BX65" s="200">
        <f>'Données de base'!BW142</f>
        <v>0</v>
      </c>
      <c r="BY65" s="200">
        <f>'Données de base'!BX142</f>
        <v>0</v>
      </c>
      <c r="BZ65" s="200">
        <f>'Données de base'!BY142</f>
        <v>0</v>
      </c>
      <c r="CA65" s="200">
        <f>'Données de base'!BZ142</f>
        <v>0</v>
      </c>
      <c r="CB65" s="200">
        <f>'Données de base'!CA142</f>
        <v>0</v>
      </c>
      <c r="CC65" s="190">
        <f t="shared" si="330"/>
        <v>0</v>
      </c>
      <c r="CE65" s="200" t="str">
        <f t="shared" si="331"/>
        <v/>
      </c>
      <c r="CF65" s="200" t="str">
        <f t="shared" si="332"/>
        <v/>
      </c>
      <c r="CG65" s="200" t="str">
        <f t="shared" si="333"/>
        <v/>
      </c>
      <c r="CH65" s="200" t="str">
        <f t="shared" si="334"/>
        <v/>
      </c>
      <c r="CI65" s="200" t="str">
        <f t="shared" si="335"/>
        <v/>
      </c>
      <c r="CJ65" s="200" t="str">
        <f t="shared" si="336"/>
        <v/>
      </c>
      <c r="CK65" s="200" t="str">
        <f t="shared" si="337"/>
        <v/>
      </c>
      <c r="CL65" s="200" t="str">
        <f t="shared" si="338"/>
        <v/>
      </c>
      <c r="CM65" s="200" t="str">
        <f t="shared" si="339"/>
        <v/>
      </c>
      <c r="CN65" s="200" t="str">
        <f t="shared" si="340"/>
        <v/>
      </c>
      <c r="CO65" s="200" t="str">
        <f t="shared" si="341"/>
        <v/>
      </c>
      <c r="CP65" s="200" t="str">
        <f t="shared" si="342"/>
        <v/>
      </c>
      <c r="CQ65" s="200">
        <f t="shared" si="343"/>
        <v>0</v>
      </c>
      <c r="CR65" s="200">
        <f t="shared" si="344"/>
        <v>0</v>
      </c>
      <c r="CS65" s="200">
        <f t="shared" si="345"/>
        <v>0</v>
      </c>
      <c r="CT65" s="200">
        <f t="shared" si="346"/>
        <v>0</v>
      </c>
      <c r="CU65" s="200">
        <f t="shared" si="347"/>
        <v>0</v>
      </c>
      <c r="CV65" s="200">
        <f t="shared" si="348"/>
        <v>0</v>
      </c>
      <c r="CW65" s="200">
        <f t="shared" si="349"/>
        <v>0</v>
      </c>
      <c r="CX65" s="200">
        <f t="shared" si="350"/>
        <v>0</v>
      </c>
      <c r="CY65" s="200">
        <f t="shared" si="351"/>
        <v>0</v>
      </c>
      <c r="CZ65" s="200">
        <f t="shared" si="352"/>
        <v>0</v>
      </c>
      <c r="DA65" s="200">
        <f t="shared" si="353"/>
        <v>0</v>
      </c>
      <c r="DB65" s="200">
        <f t="shared" si="354"/>
        <v>0</v>
      </c>
      <c r="DC65" s="190">
        <f t="shared" si="355"/>
        <v>0</v>
      </c>
      <c r="DD65" s="190">
        <f t="shared" si="356"/>
        <v>0</v>
      </c>
      <c r="DE65" s="190">
        <f t="shared" si="357"/>
        <v>0</v>
      </c>
      <c r="DF65" s="200">
        <f t="shared" si="358"/>
        <v>0</v>
      </c>
      <c r="DG65" s="200">
        <f t="shared" si="359"/>
        <v>0</v>
      </c>
      <c r="DH65" s="200">
        <f t="shared" si="360"/>
        <v>0</v>
      </c>
      <c r="DI65" s="200">
        <f t="shared" si="361"/>
        <v>0</v>
      </c>
      <c r="DJ65" s="200">
        <f t="shared" si="362"/>
        <v>0</v>
      </c>
      <c r="DK65" s="200">
        <f t="shared" si="363"/>
        <v>0</v>
      </c>
      <c r="DL65" s="200">
        <f t="shared" si="364"/>
        <v>0</v>
      </c>
      <c r="DM65" s="200">
        <f t="shared" si="365"/>
        <v>0</v>
      </c>
      <c r="DN65" s="200">
        <f t="shared" si="366"/>
        <v>0</v>
      </c>
      <c r="DO65" s="200">
        <f t="shared" si="367"/>
        <v>0</v>
      </c>
      <c r="DP65" s="200">
        <f t="shared" si="368"/>
        <v>0</v>
      </c>
      <c r="DQ65" s="200">
        <f t="shared" si="369"/>
        <v>0</v>
      </c>
      <c r="DR65" s="190">
        <f t="shared" si="370"/>
        <v>0</v>
      </c>
      <c r="DS65" s="200">
        <f t="shared" si="371"/>
        <v>0</v>
      </c>
      <c r="DT65" s="200">
        <f t="shared" si="372"/>
        <v>0</v>
      </c>
      <c r="DU65" s="200">
        <f t="shared" si="373"/>
        <v>0</v>
      </c>
      <c r="DV65" s="200">
        <f t="shared" si="374"/>
        <v>0</v>
      </c>
      <c r="DW65" s="200">
        <f t="shared" si="375"/>
        <v>0</v>
      </c>
      <c r="DX65" s="200">
        <f t="shared" si="376"/>
        <v>0</v>
      </c>
      <c r="DY65" s="200">
        <f t="shared" si="377"/>
        <v>0</v>
      </c>
      <c r="DZ65" s="200">
        <f t="shared" si="378"/>
        <v>0</v>
      </c>
      <c r="EA65" s="200">
        <f t="shared" si="379"/>
        <v>0</v>
      </c>
      <c r="EB65" s="200">
        <f t="shared" si="380"/>
        <v>0</v>
      </c>
      <c r="EC65" s="200">
        <f t="shared" si="381"/>
        <v>0</v>
      </c>
      <c r="ED65" s="200">
        <f t="shared" si="382"/>
        <v>0</v>
      </c>
      <c r="EE65" s="190">
        <f t="shared" si="383"/>
        <v>0</v>
      </c>
      <c r="EF65" s="200">
        <f t="shared" si="384"/>
        <v>0</v>
      </c>
      <c r="EG65" s="200">
        <f t="shared" si="385"/>
        <v>0</v>
      </c>
      <c r="EH65" s="200">
        <f t="shared" si="386"/>
        <v>0</v>
      </c>
      <c r="EI65" s="200">
        <f t="shared" si="387"/>
        <v>0</v>
      </c>
      <c r="EJ65" s="200">
        <f t="shared" si="388"/>
        <v>0</v>
      </c>
      <c r="EK65" s="200">
        <f t="shared" si="389"/>
        <v>0</v>
      </c>
      <c r="EL65" s="200">
        <f t="shared" si="390"/>
        <v>0</v>
      </c>
      <c r="EM65" s="200">
        <f t="shared" si="391"/>
        <v>0</v>
      </c>
      <c r="EN65" s="200">
        <f t="shared" si="392"/>
        <v>0</v>
      </c>
      <c r="EO65" s="200">
        <f t="shared" si="393"/>
        <v>0</v>
      </c>
      <c r="EP65" s="200">
        <f t="shared" si="394"/>
        <v>0</v>
      </c>
      <c r="EQ65" s="200">
        <f t="shared" si="395"/>
        <v>0</v>
      </c>
      <c r="ER65" s="190">
        <f t="shared" si="396"/>
        <v>0</v>
      </c>
      <c r="ES65" s="200">
        <f t="shared" si="397"/>
        <v>0</v>
      </c>
      <c r="ET65" s="200">
        <f t="shared" si="398"/>
        <v>0</v>
      </c>
      <c r="EU65" s="200">
        <f t="shared" si="399"/>
        <v>0</v>
      </c>
      <c r="EV65" s="200">
        <f t="shared" si="400"/>
        <v>0</v>
      </c>
      <c r="EW65" s="200">
        <f t="shared" si="401"/>
        <v>0</v>
      </c>
      <c r="EX65" s="200">
        <f t="shared" si="402"/>
        <v>0</v>
      </c>
      <c r="EY65" s="200">
        <f t="shared" si="403"/>
        <v>0</v>
      </c>
      <c r="EZ65" s="200">
        <f t="shared" si="404"/>
        <v>0</v>
      </c>
      <c r="FA65" s="200">
        <f t="shared" si="405"/>
        <v>0</v>
      </c>
      <c r="FB65" s="200">
        <f t="shared" si="406"/>
        <v>0</v>
      </c>
      <c r="FC65" s="200">
        <f t="shared" si="407"/>
        <v>0</v>
      </c>
      <c r="FD65" s="200">
        <f t="shared" si="408"/>
        <v>0</v>
      </c>
      <c r="FE65" s="190">
        <f t="shared" si="409"/>
        <v>0</v>
      </c>
    </row>
    <row r="66" spans="3:161" s="119" customFormat="1" ht="15" customHeight="1" x14ac:dyDescent="0.2">
      <c r="C66" s="165" t="str">
        <f>'Données de base'!$A$143</f>
        <v xml:space="preserve">6124 - Fournitures - Autres </v>
      </c>
      <c r="D66" s="200">
        <f>'Données de base'!C143</f>
        <v>0</v>
      </c>
      <c r="E66" s="200">
        <f>'Données de base'!D143</f>
        <v>0</v>
      </c>
      <c r="F66" s="200">
        <f>'Données de base'!E143</f>
        <v>0</v>
      </c>
      <c r="G66" s="200">
        <f>'Données de base'!F143</f>
        <v>0</v>
      </c>
      <c r="H66" s="200">
        <f>'Données de base'!G143</f>
        <v>0</v>
      </c>
      <c r="I66" s="200">
        <f>'Données de base'!H143</f>
        <v>0</v>
      </c>
      <c r="J66" s="200">
        <f>'Données de base'!I143</f>
        <v>0</v>
      </c>
      <c r="K66" s="200">
        <f>'Données de base'!J143</f>
        <v>0</v>
      </c>
      <c r="L66" s="200">
        <f>'Données de base'!K143</f>
        <v>0</v>
      </c>
      <c r="M66" s="200">
        <f>'Données de base'!L143</f>
        <v>0</v>
      </c>
      <c r="N66" s="200">
        <f>'Données de base'!M143</f>
        <v>0</v>
      </c>
      <c r="O66" s="200">
        <f>'Données de base'!N143</f>
        <v>0</v>
      </c>
      <c r="P66" s="190">
        <f t="shared" si="320"/>
        <v>0</v>
      </c>
      <c r="Q66" s="200">
        <f>'Données de base'!P143</f>
        <v>0</v>
      </c>
      <c r="R66" s="200">
        <f>'Données de base'!Q143</f>
        <v>0</v>
      </c>
      <c r="S66" s="200">
        <f>'Données de base'!R143</f>
        <v>0</v>
      </c>
      <c r="T66" s="200">
        <f>'Données de base'!S143</f>
        <v>0</v>
      </c>
      <c r="U66" s="200">
        <f>'Données de base'!T143</f>
        <v>0</v>
      </c>
      <c r="V66" s="200">
        <f>'Données de base'!U143</f>
        <v>0</v>
      </c>
      <c r="W66" s="200">
        <f>'Données de base'!V143</f>
        <v>0</v>
      </c>
      <c r="X66" s="200">
        <f>'Données de base'!W143</f>
        <v>0</v>
      </c>
      <c r="Y66" s="200">
        <f>'Données de base'!X143</f>
        <v>0</v>
      </c>
      <c r="Z66" s="200">
        <f>'Données de base'!Y143</f>
        <v>0</v>
      </c>
      <c r="AA66" s="200">
        <f>'Données de base'!Z143</f>
        <v>0</v>
      </c>
      <c r="AB66" s="200">
        <f>'Données de base'!AA143</f>
        <v>0</v>
      </c>
      <c r="AC66" s="190">
        <f t="shared" si="322"/>
        <v>0</v>
      </c>
      <c r="AD66" s="200">
        <f>'Données de base'!AC143</f>
        <v>0</v>
      </c>
      <c r="AE66" s="200">
        <f>'Données de base'!AD143</f>
        <v>0</v>
      </c>
      <c r="AF66" s="200">
        <f>'Données de base'!AE143</f>
        <v>0</v>
      </c>
      <c r="AG66" s="200">
        <f>'Données de base'!AF143</f>
        <v>0</v>
      </c>
      <c r="AH66" s="200">
        <f>'Données de base'!AG143</f>
        <v>0</v>
      </c>
      <c r="AI66" s="200">
        <f>'Données de base'!AH143</f>
        <v>0</v>
      </c>
      <c r="AJ66" s="200">
        <f>'Données de base'!AI143</f>
        <v>0</v>
      </c>
      <c r="AK66" s="200">
        <f>'Données de base'!AJ143</f>
        <v>0</v>
      </c>
      <c r="AL66" s="200">
        <f>'Données de base'!AK143</f>
        <v>0</v>
      </c>
      <c r="AM66" s="200">
        <f>'Données de base'!AL143</f>
        <v>0</v>
      </c>
      <c r="AN66" s="200">
        <f>'Données de base'!AM143</f>
        <v>0</v>
      </c>
      <c r="AO66" s="200">
        <f>'Données de base'!AN143</f>
        <v>0</v>
      </c>
      <c r="AP66" s="190">
        <f t="shared" si="324"/>
        <v>0</v>
      </c>
      <c r="AQ66" s="200">
        <f>'Données de base'!AP143</f>
        <v>0</v>
      </c>
      <c r="AR66" s="200">
        <f>'Données de base'!AQ143</f>
        <v>0</v>
      </c>
      <c r="AS66" s="200">
        <f>'Données de base'!AR143</f>
        <v>0</v>
      </c>
      <c r="AT66" s="200">
        <f>'Données de base'!AS143</f>
        <v>0</v>
      </c>
      <c r="AU66" s="200">
        <f>'Données de base'!AT143</f>
        <v>0</v>
      </c>
      <c r="AV66" s="200">
        <f>'Données de base'!AU143</f>
        <v>0</v>
      </c>
      <c r="AW66" s="200">
        <f>'Données de base'!AV143</f>
        <v>0</v>
      </c>
      <c r="AX66" s="200">
        <f>'Données de base'!AW143</f>
        <v>0</v>
      </c>
      <c r="AY66" s="200">
        <f>'Données de base'!AX143</f>
        <v>0</v>
      </c>
      <c r="AZ66" s="200">
        <f>'Données de base'!AY143</f>
        <v>0</v>
      </c>
      <c r="BA66" s="200">
        <f>'Données de base'!AZ143</f>
        <v>0</v>
      </c>
      <c r="BB66" s="200">
        <f>'Données de base'!BA143</f>
        <v>0</v>
      </c>
      <c r="BC66" s="190">
        <f t="shared" si="326"/>
        <v>0</v>
      </c>
      <c r="BD66" s="200">
        <f>'Données de base'!BC143</f>
        <v>0</v>
      </c>
      <c r="BE66" s="200">
        <f>'Données de base'!BD143</f>
        <v>0</v>
      </c>
      <c r="BF66" s="200">
        <f>'Données de base'!BE143</f>
        <v>0</v>
      </c>
      <c r="BG66" s="200">
        <f>'Données de base'!BF143</f>
        <v>0</v>
      </c>
      <c r="BH66" s="200">
        <f>'Données de base'!BG143</f>
        <v>0</v>
      </c>
      <c r="BI66" s="200">
        <f>'Données de base'!BH143</f>
        <v>0</v>
      </c>
      <c r="BJ66" s="200">
        <f>'Données de base'!BI143</f>
        <v>0</v>
      </c>
      <c r="BK66" s="200">
        <f>'Données de base'!BJ143</f>
        <v>0</v>
      </c>
      <c r="BL66" s="200">
        <f>'Données de base'!BK143</f>
        <v>0</v>
      </c>
      <c r="BM66" s="200">
        <f>'Données de base'!BL143</f>
        <v>0</v>
      </c>
      <c r="BN66" s="200">
        <f>'Données de base'!BM143</f>
        <v>0</v>
      </c>
      <c r="BO66" s="200">
        <f>'Données de base'!BN143</f>
        <v>0</v>
      </c>
      <c r="BP66" s="190">
        <f t="shared" si="328"/>
        <v>0</v>
      </c>
      <c r="BQ66" s="200">
        <f>'Données de base'!BP143</f>
        <v>0</v>
      </c>
      <c r="BR66" s="200">
        <f>'Données de base'!BQ143</f>
        <v>0</v>
      </c>
      <c r="BS66" s="200">
        <f>'Données de base'!BR143</f>
        <v>0</v>
      </c>
      <c r="BT66" s="200">
        <f>'Données de base'!BS143</f>
        <v>0</v>
      </c>
      <c r="BU66" s="200">
        <f>'Données de base'!BT143</f>
        <v>0</v>
      </c>
      <c r="BV66" s="200">
        <f>'Données de base'!BU143</f>
        <v>0</v>
      </c>
      <c r="BW66" s="200">
        <f>'Données de base'!BV143</f>
        <v>0</v>
      </c>
      <c r="BX66" s="200">
        <f>'Données de base'!BW143</f>
        <v>0</v>
      </c>
      <c r="BY66" s="200">
        <f>'Données de base'!BX143</f>
        <v>0</v>
      </c>
      <c r="BZ66" s="200">
        <f>'Données de base'!BY143</f>
        <v>0</v>
      </c>
      <c r="CA66" s="200">
        <f>'Données de base'!BZ143</f>
        <v>0</v>
      </c>
      <c r="CB66" s="200">
        <f>'Données de base'!CA143</f>
        <v>0</v>
      </c>
      <c r="CC66" s="190">
        <f t="shared" si="330"/>
        <v>0</v>
      </c>
      <c r="CE66" s="200" t="str">
        <f t="shared" si="331"/>
        <v/>
      </c>
      <c r="CF66" s="200" t="str">
        <f t="shared" si="332"/>
        <v/>
      </c>
      <c r="CG66" s="200" t="str">
        <f t="shared" si="333"/>
        <v/>
      </c>
      <c r="CH66" s="200" t="str">
        <f t="shared" si="334"/>
        <v/>
      </c>
      <c r="CI66" s="200" t="str">
        <f t="shared" si="335"/>
        <v/>
      </c>
      <c r="CJ66" s="200" t="str">
        <f t="shared" si="336"/>
        <v/>
      </c>
      <c r="CK66" s="200" t="str">
        <f t="shared" si="337"/>
        <v/>
      </c>
      <c r="CL66" s="200" t="str">
        <f t="shared" si="338"/>
        <v/>
      </c>
      <c r="CM66" s="200" t="str">
        <f t="shared" si="339"/>
        <v/>
      </c>
      <c r="CN66" s="200" t="str">
        <f t="shared" si="340"/>
        <v/>
      </c>
      <c r="CO66" s="200" t="str">
        <f t="shared" si="341"/>
        <v/>
      </c>
      <c r="CP66" s="200" t="str">
        <f t="shared" si="342"/>
        <v/>
      </c>
      <c r="CQ66" s="200">
        <f t="shared" si="343"/>
        <v>0</v>
      </c>
      <c r="CR66" s="200">
        <f t="shared" si="344"/>
        <v>0</v>
      </c>
      <c r="CS66" s="200">
        <f t="shared" si="345"/>
        <v>0</v>
      </c>
      <c r="CT66" s="200">
        <f t="shared" si="346"/>
        <v>0</v>
      </c>
      <c r="CU66" s="200">
        <f t="shared" si="347"/>
        <v>0</v>
      </c>
      <c r="CV66" s="200">
        <f t="shared" si="348"/>
        <v>0</v>
      </c>
      <c r="CW66" s="200">
        <f t="shared" si="349"/>
        <v>0</v>
      </c>
      <c r="CX66" s="200">
        <f t="shared" si="350"/>
        <v>0</v>
      </c>
      <c r="CY66" s="200">
        <f t="shared" si="351"/>
        <v>0</v>
      </c>
      <c r="CZ66" s="200">
        <f t="shared" si="352"/>
        <v>0</v>
      </c>
      <c r="DA66" s="200">
        <f t="shared" si="353"/>
        <v>0</v>
      </c>
      <c r="DB66" s="200">
        <f t="shared" si="354"/>
        <v>0</v>
      </c>
      <c r="DC66" s="190">
        <f t="shared" si="355"/>
        <v>0</v>
      </c>
      <c r="DD66" s="190">
        <f t="shared" si="356"/>
        <v>0</v>
      </c>
      <c r="DE66" s="190">
        <f t="shared" si="357"/>
        <v>0</v>
      </c>
      <c r="DF66" s="200">
        <f t="shared" si="358"/>
        <v>0</v>
      </c>
      <c r="DG66" s="200">
        <f t="shared" si="359"/>
        <v>0</v>
      </c>
      <c r="DH66" s="200">
        <f t="shared" si="360"/>
        <v>0</v>
      </c>
      <c r="DI66" s="200">
        <f t="shared" si="361"/>
        <v>0</v>
      </c>
      <c r="DJ66" s="200">
        <f t="shared" si="362"/>
        <v>0</v>
      </c>
      <c r="DK66" s="200">
        <f t="shared" si="363"/>
        <v>0</v>
      </c>
      <c r="DL66" s="200">
        <f t="shared" si="364"/>
        <v>0</v>
      </c>
      <c r="DM66" s="200">
        <f t="shared" si="365"/>
        <v>0</v>
      </c>
      <c r="DN66" s="200">
        <f t="shared" si="366"/>
        <v>0</v>
      </c>
      <c r="DO66" s="200">
        <f t="shared" si="367"/>
        <v>0</v>
      </c>
      <c r="DP66" s="200">
        <f t="shared" si="368"/>
        <v>0</v>
      </c>
      <c r="DQ66" s="200">
        <f t="shared" si="369"/>
        <v>0</v>
      </c>
      <c r="DR66" s="190">
        <f t="shared" si="370"/>
        <v>0</v>
      </c>
      <c r="DS66" s="200">
        <f t="shared" si="371"/>
        <v>0</v>
      </c>
      <c r="DT66" s="200">
        <f t="shared" si="372"/>
        <v>0</v>
      </c>
      <c r="DU66" s="200">
        <f t="shared" si="373"/>
        <v>0</v>
      </c>
      <c r="DV66" s="200">
        <f t="shared" si="374"/>
        <v>0</v>
      </c>
      <c r="DW66" s="200">
        <f t="shared" si="375"/>
        <v>0</v>
      </c>
      <c r="DX66" s="200">
        <f t="shared" si="376"/>
        <v>0</v>
      </c>
      <c r="DY66" s="200">
        <f t="shared" si="377"/>
        <v>0</v>
      </c>
      <c r="DZ66" s="200">
        <f t="shared" si="378"/>
        <v>0</v>
      </c>
      <c r="EA66" s="200">
        <f t="shared" si="379"/>
        <v>0</v>
      </c>
      <c r="EB66" s="200">
        <f t="shared" si="380"/>
        <v>0</v>
      </c>
      <c r="EC66" s="200">
        <f t="shared" si="381"/>
        <v>0</v>
      </c>
      <c r="ED66" s="200">
        <f t="shared" si="382"/>
        <v>0</v>
      </c>
      <c r="EE66" s="190">
        <f t="shared" si="383"/>
        <v>0</v>
      </c>
      <c r="EF66" s="200">
        <f t="shared" si="384"/>
        <v>0</v>
      </c>
      <c r="EG66" s="200">
        <f t="shared" si="385"/>
        <v>0</v>
      </c>
      <c r="EH66" s="200">
        <f t="shared" si="386"/>
        <v>0</v>
      </c>
      <c r="EI66" s="200">
        <f t="shared" si="387"/>
        <v>0</v>
      </c>
      <c r="EJ66" s="200">
        <f t="shared" si="388"/>
        <v>0</v>
      </c>
      <c r="EK66" s="200">
        <f t="shared" si="389"/>
        <v>0</v>
      </c>
      <c r="EL66" s="200">
        <f t="shared" si="390"/>
        <v>0</v>
      </c>
      <c r="EM66" s="200">
        <f t="shared" si="391"/>
        <v>0</v>
      </c>
      <c r="EN66" s="200">
        <f t="shared" si="392"/>
        <v>0</v>
      </c>
      <c r="EO66" s="200">
        <f t="shared" si="393"/>
        <v>0</v>
      </c>
      <c r="EP66" s="200">
        <f t="shared" si="394"/>
        <v>0</v>
      </c>
      <c r="EQ66" s="200">
        <f t="shared" si="395"/>
        <v>0</v>
      </c>
      <c r="ER66" s="190">
        <f t="shared" si="396"/>
        <v>0</v>
      </c>
      <c r="ES66" s="200">
        <f t="shared" si="397"/>
        <v>0</v>
      </c>
      <c r="ET66" s="200">
        <f t="shared" si="398"/>
        <v>0</v>
      </c>
      <c r="EU66" s="200">
        <f t="shared" si="399"/>
        <v>0</v>
      </c>
      <c r="EV66" s="200">
        <f t="shared" si="400"/>
        <v>0</v>
      </c>
      <c r="EW66" s="200">
        <f t="shared" si="401"/>
        <v>0</v>
      </c>
      <c r="EX66" s="200">
        <f t="shared" si="402"/>
        <v>0</v>
      </c>
      <c r="EY66" s="200">
        <f t="shared" si="403"/>
        <v>0</v>
      </c>
      <c r="EZ66" s="200">
        <f t="shared" si="404"/>
        <v>0</v>
      </c>
      <c r="FA66" s="200">
        <f t="shared" si="405"/>
        <v>0</v>
      </c>
      <c r="FB66" s="200">
        <f t="shared" si="406"/>
        <v>0</v>
      </c>
      <c r="FC66" s="200">
        <f t="shared" si="407"/>
        <v>0</v>
      </c>
      <c r="FD66" s="200">
        <f t="shared" si="408"/>
        <v>0</v>
      </c>
      <c r="FE66" s="190">
        <f t="shared" si="409"/>
        <v>0</v>
      </c>
    </row>
    <row r="67" spans="3:161" s="119" customFormat="1" ht="15" customHeight="1" x14ac:dyDescent="0.2">
      <c r="C67" s="165" t="str">
        <f>'Données de base'!$A$144</f>
        <v>6131 - Assurances hors RH (incendie, vol, autos, crédit)</v>
      </c>
      <c r="D67" s="200">
        <f>'Données de base'!C144</f>
        <v>0</v>
      </c>
      <c r="E67" s="200">
        <f>'Données de base'!D144</f>
        <v>0</v>
      </c>
      <c r="F67" s="200">
        <f>'Données de base'!E144</f>
        <v>0</v>
      </c>
      <c r="G67" s="200">
        <f>'Données de base'!F144</f>
        <v>0</v>
      </c>
      <c r="H67" s="200">
        <f>'Données de base'!G144</f>
        <v>0</v>
      </c>
      <c r="I67" s="200">
        <f>'Données de base'!H144</f>
        <v>0</v>
      </c>
      <c r="J67" s="200">
        <f>'Données de base'!I144</f>
        <v>0</v>
      </c>
      <c r="K67" s="200">
        <f>'Données de base'!J144</f>
        <v>0</v>
      </c>
      <c r="L67" s="200">
        <f>'Données de base'!K144</f>
        <v>0</v>
      </c>
      <c r="M67" s="200">
        <f>'Données de base'!L144</f>
        <v>0</v>
      </c>
      <c r="N67" s="200">
        <f>'Données de base'!M144</f>
        <v>0</v>
      </c>
      <c r="O67" s="200">
        <f>'Données de base'!N144</f>
        <v>0</v>
      </c>
      <c r="P67" s="190">
        <f t="shared" si="320"/>
        <v>0</v>
      </c>
      <c r="Q67" s="200">
        <f>'Données de base'!P144</f>
        <v>0</v>
      </c>
      <c r="R67" s="200">
        <f>'Données de base'!Q144</f>
        <v>0</v>
      </c>
      <c r="S67" s="200">
        <f>'Données de base'!R144</f>
        <v>0</v>
      </c>
      <c r="T67" s="200">
        <f>'Données de base'!S144</f>
        <v>0</v>
      </c>
      <c r="U67" s="200">
        <f>'Données de base'!T144</f>
        <v>0</v>
      </c>
      <c r="V67" s="200">
        <f>'Données de base'!U144</f>
        <v>0</v>
      </c>
      <c r="W67" s="200">
        <f>'Données de base'!V144</f>
        <v>0</v>
      </c>
      <c r="X67" s="200">
        <f>'Données de base'!W144</f>
        <v>0</v>
      </c>
      <c r="Y67" s="200">
        <f>'Données de base'!X144</f>
        <v>0</v>
      </c>
      <c r="Z67" s="200">
        <f>'Données de base'!Y144</f>
        <v>0</v>
      </c>
      <c r="AA67" s="200">
        <f>'Données de base'!Z144</f>
        <v>0</v>
      </c>
      <c r="AB67" s="200">
        <f>'Données de base'!AA144</f>
        <v>0</v>
      </c>
      <c r="AC67" s="190">
        <f t="shared" si="322"/>
        <v>0</v>
      </c>
      <c r="AD67" s="200">
        <f>'Données de base'!AC144</f>
        <v>0</v>
      </c>
      <c r="AE67" s="200">
        <f>'Données de base'!AD144</f>
        <v>0</v>
      </c>
      <c r="AF67" s="200">
        <f>'Données de base'!AE144</f>
        <v>0</v>
      </c>
      <c r="AG67" s="200">
        <f>'Données de base'!AF144</f>
        <v>0</v>
      </c>
      <c r="AH67" s="200">
        <f>'Données de base'!AG144</f>
        <v>0</v>
      </c>
      <c r="AI67" s="200">
        <f>'Données de base'!AH144</f>
        <v>0</v>
      </c>
      <c r="AJ67" s="200">
        <f>'Données de base'!AI144</f>
        <v>0</v>
      </c>
      <c r="AK67" s="200">
        <f>'Données de base'!AJ144</f>
        <v>0</v>
      </c>
      <c r="AL67" s="200">
        <f>'Données de base'!AK144</f>
        <v>0</v>
      </c>
      <c r="AM67" s="200">
        <f>'Données de base'!AL144</f>
        <v>0</v>
      </c>
      <c r="AN67" s="200">
        <f>'Données de base'!AM144</f>
        <v>0</v>
      </c>
      <c r="AO67" s="200">
        <f>'Données de base'!AN144</f>
        <v>0</v>
      </c>
      <c r="AP67" s="190">
        <f t="shared" si="324"/>
        <v>0</v>
      </c>
      <c r="AQ67" s="200">
        <f>'Données de base'!AP144</f>
        <v>0</v>
      </c>
      <c r="AR67" s="200">
        <f>'Données de base'!AQ144</f>
        <v>0</v>
      </c>
      <c r="AS67" s="200">
        <f>'Données de base'!AR144</f>
        <v>0</v>
      </c>
      <c r="AT67" s="200">
        <f>'Données de base'!AS144</f>
        <v>0</v>
      </c>
      <c r="AU67" s="200">
        <f>'Données de base'!AT144</f>
        <v>0</v>
      </c>
      <c r="AV67" s="200">
        <f>'Données de base'!AU144</f>
        <v>0</v>
      </c>
      <c r="AW67" s="200">
        <f>'Données de base'!AV144</f>
        <v>0</v>
      </c>
      <c r="AX67" s="200">
        <f>'Données de base'!AW144</f>
        <v>0</v>
      </c>
      <c r="AY67" s="200">
        <f>'Données de base'!AX144</f>
        <v>0</v>
      </c>
      <c r="AZ67" s="200">
        <f>'Données de base'!AY144</f>
        <v>0</v>
      </c>
      <c r="BA67" s="200">
        <f>'Données de base'!AZ144</f>
        <v>0</v>
      </c>
      <c r="BB67" s="200">
        <f>'Données de base'!BA144</f>
        <v>0</v>
      </c>
      <c r="BC67" s="190">
        <f t="shared" si="326"/>
        <v>0</v>
      </c>
      <c r="BD67" s="200">
        <f>'Données de base'!BC144</f>
        <v>0</v>
      </c>
      <c r="BE67" s="200">
        <f>'Données de base'!BD144</f>
        <v>0</v>
      </c>
      <c r="BF67" s="200">
        <f>'Données de base'!BE144</f>
        <v>0</v>
      </c>
      <c r="BG67" s="200">
        <f>'Données de base'!BF144</f>
        <v>0</v>
      </c>
      <c r="BH67" s="200">
        <f>'Données de base'!BG144</f>
        <v>0</v>
      </c>
      <c r="BI67" s="200">
        <f>'Données de base'!BH144</f>
        <v>0</v>
      </c>
      <c r="BJ67" s="200">
        <f>'Données de base'!BI144</f>
        <v>0</v>
      </c>
      <c r="BK67" s="200">
        <f>'Données de base'!BJ144</f>
        <v>0</v>
      </c>
      <c r="BL67" s="200">
        <f>'Données de base'!BK144</f>
        <v>0</v>
      </c>
      <c r="BM67" s="200">
        <f>'Données de base'!BL144</f>
        <v>0</v>
      </c>
      <c r="BN67" s="200">
        <f>'Données de base'!BM144</f>
        <v>0</v>
      </c>
      <c r="BO67" s="200">
        <f>'Données de base'!BN144</f>
        <v>0</v>
      </c>
      <c r="BP67" s="190">
        <f t="shared" si="328"/>
        <v>0</v>
      </c>
      <c r="BQ67" s="200">
        <f>'Données de base'!BP144</f>
        <v>0</v>
      </c>
      <c r="BR67" s="200">
        <f>'Données de base'!BQ144</f>
        <v>0</v>
      </c>
      <c r="BS67" s="200">
        <f>'Données de base'!BR144</f>
        <v>0</v>
      </c>
      <c r="BT67" s="200">
        <f>'Données de base'!BS144</f>
        <v>0</v>
      </c>
      <c r="BU67" s="200">
        <f>'Données de base'!BT144</f>
        <v>0</v>
      </c>
      <c r="BV67" s="200">
        <f>'Données de base'!BU144</f>
        <v>0</v>
      </c>
      <c r="BW67" s="200">
        <f>'Données de base'!BV144</f>
        <v>0</v>
      </c>
      <c r="BX67" s="200">
        <f>'Données de base'!BW144</f>
        <v>0</v>
      </c>
      <c r="BY67" s="200">
        <f>'Données de base'!BX144</f>
        <v>0</v>
      </c>
      <c r="BZ67" s="200">
        <f>'Données de base'!BY144</f>
        <v>0</v>
      </c>
      <c r="CA67" s="200">
        <f>'Données de base'!BZ144</f>
        <v>0</v>
      </c>
      <c r="CB67" s="200">
        <f>'Données de base'!CA144</f>
        <v>0</v>
      </c>
      <c r="CC67" s="190">
        <f t="shared" si="330"/>
        <v>0</v>
      </c>
      <c r="CE67" s="200" t="str">
        <f t="shared" si="331"/>
        <v/>
      </c>
      <c r="CF67" s="200" t="str">
        <f t="shared" si="332"/>
        <v/>
      </c>
      <c r="CG67" s="200" t="str">
        <f t="shared" si="333"/>
        <v/>
      </c>
      <c r="CH67" s="200" t="str">
        <f t="shared" si="334"/>
        <v/>
      </c>
      <c r="CI67" s="200" t="str">
        <f t="shared" si="335"/>
        <v/>
      </c>
      <c r="CJ67" s="200" t="str">
        <f t="shared" si="336"/>
        <v/>
      </c>
      <c r="CK67" s="200" t="str">
        <f t="shared" si="337"/>
        <v/>
      </c>
      <c r="CL67" s="200" t="str">
        <f t="shared" si="338"/>
        <v/>
      </c>
      <c r="CM67" s="200" t="str">
        <f t="shared" si="339"/>
        <v/>
      </c>
      <c r="CN67" s="200" t="str">
        <f t="shared" si="340"/>
        <v/>
      </c>
      <c r="CO67" s="200" t="str">
        <f t="shared" si="341"/>
        <v/>
      </c>
      <c r="CP67" s="200" t="str">
        <f t="shared" si="342"/>
        <v/>
      </c>
      <c r="CQ67" s="200">
        <f t="shared" si="343"/>
        <v>0</v>
      </c>
      <c r="CR67" s="200">
        <f t="shared" si="344"/>
        <v>0</v>
      </c>
      <c r="CS67" s="200">
        <f t="shared" si="345"/>
        <v>0</v>
      </c>
      <c r="CT67" s="200">
        <f t="shared" si="346"/>
        <v>0</v>
      </c>
      <c r="CU67" s="200">
        <f t="shared" si="347"/>
        <v>0</v>
      </c>
      <c r="CV67" s="200">
        <f t="shared" si="348"/>
        <v>0</v>
      </c>
      <c r="CW67" s="200">
        <f t="shared" si="349"/>
        <v>0</v>
      </c>
      <c r="CX67" s="200">
        <f t="shared" si="350"/>
        <v>0</v>
      </c>
      <c r="CY67" s="200">
        <f t="shared" si="351"/>
        <v>0</v>
      </c>
      <c r="CZ67" s="200">
        <f t="shared" si="352"/>
        <v>0</v>
      </c>
      <c r="DA67" s="200">
        <f t="shared" si="353"/>
        <v>0</v>
      </c>
      <c r="DB67" s="200">
        <f t="shared" si="354"/>
        <v>0</v>
      </c>
      <c r="DC67" s="190">
        <f t="shared" si="355"/>
        <v>0</v>
      </c>
      <c r="DD67" s="190">
        <f t="shared" si="356"/>
        <v>0</v>
      </c>
      <c r="DE67" s="190">
        <f t="shared" si="357"/>
        <v>0</v>
      </c>
      <c r="DF67" s="200">
        <f t="shared" si="358"/>
        <v>0</v>
      </c>
      <c r="DG67" s="200">
        <f t="shared" si="359"/>
        <v>0</v>
      </c>
      <c r="DH67" s="200">
        <f t="shared" si="360"/>
        <v>0</v>
      </c>
      <c r="DI67" s="200">
        <f t="shared" si="361"/>
        <v>0</v>
      </c>
      <c r="DJ67" s="200">
        <f t="shared" si="362"/>
        <v>0</v>
      </c>
      <c r="DK67" s="200">
        <f t="shared" si="363"/>
        <v>0</v>
      </c>
      <c r="DL67" s="200">
        <f t="shared" si="364"/>
        <v>0</v>
      </c>
      <c r="DM67" s="200">
        <f t="shared" si="365"/>
        <v>0</v>
      </c>
      <c r="DN67" s="200">
        <f t="shared" si="366"/>
        <v>0</v>
      </c>
      <c r="DO67" s="200">
        <f t="shared" si="367"/>
        <v>0</v>
      </c>
      <c r="DP67" s="200">
        <f t="shared" si="368"/>
        <v>0</v>
      </c>
      <c r="DQ67" s="200">
        <f t="shared" si="369"/>
        <v>0</v>
      </c>
      <c r="DR67" s="190">
        <f t="shared" si="370"/>
        <v>0</v>
      </c>
      <c r="DS67" s="200">
        <f t="shared" si="371"/>
        <v>0</v>
      </c>
      <c r="DT67" s="200">
        <f t="shared" si="372"/>
        <v>0</v>
      </c>
      <c r="DU67" s="200">
        <f t="shared" si="373"/>
        <v>0</v>
      </c>
      <c r="DV67" s="200">
        <f t="shared" si="374"/>
        <v>0</v>
      </c>
      <c r="DW67" s="200">
        <f t="shared" si="375"/>
        <v>0</v>
      </c>
      <c r="DX67" s="200">
        <f t="shared" si="376"/>
        <v>0</v>
      </c>
      <c r="DY67" s="200">
        <f t="shared" si="377"/>
        <v>0</v>
      </c>
      <c r="DZ67" s="200">
        <f t="shared" si="378"/>
        <v>0</v>
      </c>
      <c r="EA67" s="200">
        <f t="shared" si="379"/>
        <v>0</v>
      </c>
      <c r="EB67" s="200">
        <f t="shared" si="380"/>
        <v>0</v>
      </c>
      <c r="EC67" s="200">
        <f t="shared" si="381"/>
        <v>0</v>
      </c>
      <c r="ED67" s="200">
        <f t="shared" si="382"/>
        <v>0</v>
      </c>
      <c r="EE67" s="190">
        <f t="shared" si="383"/>
        <v>0</v>
      </c>
      <c r="EF67" s="200">
        <f t="shared" si="384"/>
        <v>0</v>
      </c>
      <c r="EG67" s="200">
        <f t="shared" si="385"/>
        <v>0</v>
      </c>
      <c r="EH67" s="200">
        <f t="shared" si="386"/>
        <v>0</v>
      </c>
      <c r="EI67" s="200">
        <f t="shared" si="387"/>
        <v>0</v>
      </c>
      <c r="EJ67" s="200">
        <f t="shared" si="388"/>
        <v>0</v>
      </c>
      <c r="EK67" s="200">
        <f t="shared" si="389"/>
        <v>0</v>
      </c>
      <c r="EL67" s="200">
        <f t="shared" si="390"/>
        <v>0</v>
      </c>
      <c r="EM67" s="200">
        <f t="shared" si="391"/>
        <v>0</v>
      </c>
      <c r="EN67" s="200">
        <f t="shared" si="392"/>
        <v>0</v>
      </c>
      <c r="EO67" s="200">
        <f t="shared" si="393"/>
        <v>0</v>
      </c>
      <c r="EP67" s="200">
        <f t="shared" si="394"/>
        <v>0</v>
      </c>
      <c r="EQ67" s="200">
        <f t="shared" si="395"/>
        <v>0</v>
      </c>
      <c r="ER67" s="190">
        <f t="shared" si="396"/>
        <v>0</v>
      </c>
      <c r="ES67" s="200">
        <f t="shared" si="397"/>
        <v>0</v>
      </c>
      <c r="ET67" s="200">
        <f t="shared" si="398"/>
        <v>0</v>
      </c>
      <c r="EU67" s="200">
        <f t="shared" si="399"/>
        <v>0</v>
      </c>
      <c r="EV67" s="200">
        <f t="shared" si="400"/>
        <v>0</v>
      </c>
      <c r="EW67" s="200">
        <f t="shared" si="401"/>
        <v>0</v>
      </c>
      <c r="EX67" s="200">
        <f t="shared" si="402"/>
        <v>0</v>
      </c>
      <c r="EY67" s="200">
        <f t="shared" si="403"/>
        <v>0</v>
      </c>
      <c r="EZ67" s="200">
        <f t="shared" si="404"/>
        <v>0</v>
      </c>
      <c r="FA67" s="200">
        <f t="shared" si="405"/>
        <v>0</v>
      </c>
      <c r="FB67" s="200">
        <f t="shared" si="406"/>
        <v>0</v>
      </c>
      <c r="FC67" s="200">
        <f t="shared" si="407"/>
        <v>0</v>
      </c>
      <c r="FD67" s="200">
        <f t="shared" si="408"/>
        <v>0</v>
      </c>
      <c r="FE67" s="190">
        <f t="shared" si="409"/>
        <v>0</v>
      </c>
    </row>
    <row r="68" spans="3:161" s="119" customFormat="1" ht="15" customHeight="1" x14ac:dyDescent="0.2">
      <c r="C68" s="165" t="str">
        <f>'Données de base'!$A$145</f>
        <v>61321 - Honoraires d'experts - Comptables &amp; fiscalistes</v>
      </c>
      <c r="D68" s="200">
        <f>'Données de base'!C145</f>
        <v>0</v>
      </c>
      <c r="E68" s="200">
        <f>'Données de base'!D145</f>
        <v>0</v>
      </c>
      <c r="F68" s="200">
        <f>'Données de base'!E145</f>
        <v>0</v>
      </c>
      <c r="G68" s="200">
        <f>'Données de base'!F145</f>
        <v>0</v>
      </c>
      <c r="H68" s="200">
        <f>'Données de base'!G145</f>
        <v>0</v>
      </c>
      <c r="I68" s="200">
        <f>'Données de base'!H145</f>
        <v>0</v>
      </c>
      <c r="J68" s="200">
        <f>'Données de base'!I145</f>
        <v>0</v>
      </c>
      <c r="K68" s="200">
        <f>'Données de base'!J145</f>
        <v>0</v>
      </c>
      <c r="L68" s="200">
        <f>'Données de base'!K145</f>
        <v>2000</v>
      </c>
      <c r="M68" s="200">
        <f>'Données de base'!L145</f>
        <v>2000</v>
      </c>
      <c r="N68" s="200">
        <f>'Données de base'!M145</f>
        <v>2000</v>
      </c>
      <c r="O68" s="200">
        <f>'Données de base'!N145</f>
        <v>2000</v>
      </c>
      <c r="P68" s="190">
        <f t="shared" si="320"/>
        <v>8000</v>
      </c>
      <c r="Q68" s="200">
        <f>'Données de base'!P145</f>
        <v>4000</v>
      </c>
      <c r="R68" s="200">
        <f>'Données de base'!Q145</f>
        <v>4000</v>
      </c>
      <c r="S68" s="200">
        <f>'Données de base'!R145</f>
        <v>4000</v>
      </c>
      <c r="T68" s="200">
        <f>'Données de base'!S145</f>
        <v>4000</v>
      </c>
      <c r="U68" s="200">
        <f>'Données de base'!T145</f>
        <v>4000</v>
      </c>
      <c r="V68" s="200">
        <f>'Données de base'!U145</f>
        <v>4000</v>
      </c>
      <c r="W68" s="200">
        <f>'Données de base'!V145</f>
        <v>4000</v>
      </c>
      <c r="X68" s="200">
        <f>'Données de base'!W145</f>
        <v>4000</v>
      </c>
      <c r="Y68" s="200">
        <f>'Données de base'!X145</f>
        <v>4000</v>
      </c>
      <c r="Z68" s="200">
        <f>'Données de base'!Y145</f>
        <v>4000</v>
      </c>
      <c r="AA68" s="200">
        <f>'Données de base'!Z145</f>
        <v>4000</v>
      </c>
      <c r="AB68" s="200">
        <f>'Données de base'!AA145</f>
        <v>4000</v>
      </c>
      <c r="AC68" s="190">
        <f t="shared" si="322"/>
        <v>48000</v>
      </c>
      <c r="AD68" s="200">
        <f>'Données de base'!AC145</f>
        <v>4000</v>
      </c>
      <c r="AE68" s="200">
        <f>'Données de base'!AD145</f>
        <v>4000</v>
      </c>
      <c r="AF68" s="200">
        <f>'Données de base'!AE145</f>
        <v>4000</v>
      </c>
      <c r="AG68" s="200">
        <f>'Données de base'!AF145</f>
        <v>4000</v>
      </c>
      <c r="AH68" s="200">
        <f>'Données de base'!AG145</f>
        <v>4000</v>
      </c>
      <c r="AI68" s="200">
        <f>'Données de base'!AH145</f>
        <v>4000</v>
      </c>
      <c r="AJ68" s="200">
        <f>'Données de base'!AI145</f>
        <v>4000</v>
      </c>
      <c r="AK68" s="200">
        <f>'Données de base'!AJ145</f>
        <v>4000</v>
      </c>
      <c r="AL68" s="200">
        <f>'Données de base'!AK145</f>
        <v>4000</v>
      </c>
      <c r="AM68" s="200">
        <f>'Données de base'!AL145</f>
        <v>4000</v>
      </c>
      <c r="AN68" s="200">
        <f>'Données de base'!AM145</f>
        <v>4000</v>
      </c>
      <c r="AO68" s="200">
        <f>'Données de base'!AN145</f>
        <v>4000</v>
      </c>
      <c r="AP68" s="190">
        <f t="shared" si="324"/>
        <v>48000</v>
      </c>
      <c r="AQ68" s="200">
        <f>'Données de base'!AP145</f>
        <v>16000</v>
      </c>
      <c r="AR68" s="200">
        <f>'Données de base'!AQ145</f>
        <v>16000</v>
      </c>
      <c r="AS68" s="200">
        <f>'Données de base'!AR145</f>
        <v>16000</v>
      </c>
      <c r="AT68" s="200">
        <f>'Données de base'!AS145</f>
        <v>16000</v>
      </c>
      <c r="AU68" s="200">
        <f>'Données de base'!AT145</f>
        <v>16000</v>
      </c>
      <c r="AV68" s="200">
        <f>'Données de base'!AU145</f>
        <v>16000</v>
      </c>
      <c r="AW68" s="200">
        <f>'Données de base'!AV145</f>
        <v>16000</v>
      </c>
      <c r="AX68" s="200">
        <f>'Données de base'!AW145</f>
        <v>16000</v>
      </c>
      <c r="AY68" s="200">
        <f>'Données de base'!AX145</f>
        <v>16000</v>
      </c>
      <c r="AZ68" s="200">
        <f>'Données de base'!AY145</f>
        <v>16000</v>
      </c>
      <c r="BA68" s="200">
        <f>'Données de base'!AZ145</f>
        <v>16000</v>
      </c>
      <c r="BB68" s="200">
        <f>'Données de base'!BA145</f>
        <v>16000</v>
      </c>
      <c r="BC68" s="190">
        <f t="shared" si="326"/>
        <v>192000</v>
      </c>
      <c r="BD68" s="200">
        <f>'Données de base'!BC145</f>
        <v>32000</v>
      </c>
      <c r="BE68" s="200">
        <f>'Données de base'!BD145</f>
        <v>32000</v>
      </c>
      <c r="BF68" s="200">
        <f>'Données de base'!BE145</f>
        <v>32000</v>
      </c>
      <c r="BG68" s="200">
        <f>'Données de base'!BF145</f>
        <v>32000</v>
      </c>
      <c r="BH68" s="200">
        <f>'Données de base'!BG145</f>
        <v>32000</v>
      </c>
      <c r="BI68" s="200">
        <f>'Données de base'!BH145</f>
        <v>32000</v>
      </c>
      <c r="BJ68" s="200">
        <f>'Données de base'!BI145</f>
        <v>32000</v>
      </c>
      <c r="BK68" s="200">
        <f>'Données de base'!BJ145</f>
        <v>32000</v>
      </c>
      <c r="BL68" s="200">
        <f>'Données de base'!BK145</f>
        <v>32000</v>
      </c>
      <c r="BM68" s="200">
        <f>'Données de base'!BL145</f>
        <v>32000</v>
      </c>
      <c r="BN68" s="200">
        <f>'Données de base'!BM145</f>
        <v>32000</v>
      </c>
      <c r="BO68" s="200">
        <f>'Données de base'!BN145</f>
        <v>32000</v>
      </c>
      <c r="BP68" s="190">
        <f t="shared" si="328"/>
        <v>384000</v>
      </c>
      <c r="BQ68" s="200">
        <f>'Données de base'!BP145</f>
        <v>64000</v>
      </c>
      <c r="BR68" s="200">
        <f>'Données de base'!BQ145</f>
        <v>64000</v>
      </c>
      <c r="BS68" s="200">
        <f>'Données de base'!BR145</f>
        <v>64000</v>
      </c>
      <c r="BT68" s="200">
        <f>'Données de base'!BS145</f>
        <v>64000</v>
      </c>
      <c r="BU68" s="200">
        <f>'Données de base'!BT145</f>
        <v>64000</v>
      </c>
      <c r="BV68" s="200">
        <f>'Données de base'!BU145</f>
        <v>64000</v>
      </c>
      <c r="BW68" s="200">
        <f>'Données de base'!BV145</f>
        <v>64000</v>
      </c>
      <c r="BX68" s="200">
        <f>'Données de base'!BW145</f>
        <v>64000</v>
      </c>
      <c r="BY68" s="200">
        <f>'Données de base'!BX145</f>
        <v>64000</v>
      </c>
      <c r="BZ68" s="200">
        <f>'Données de base'!BY145</f>
        <v>64000</v>
      </c>
      <c r="CA68" s="200">
        <f>'Données de base'!BZ145</f>
        <v>64000</v>
      </c>
      <c r="CB68" s="200">
        <f>'Données de base'!CA145</f>
        <v>64000</v>
      </c>
      <c r="CC68" s="190">
        <f t="shared" si="330"/>
        <v>768000</v>
      </c>
      <c r="CE68" s="200" t="str">
        <f t="shared" si="331"/>
        <v/>
      </c>
      <c r="CF68" s="200" t="str">
        <f t="shared" si="332"/>
        <v/>
      </c>
      <c r="CG68" s="200" t="str">
        <f t="shared" si="333"/>
        <v/>
      </c>
      <c r="CH68" s="200" t="str">
        <f t="shared" si="334"/>
        <v/>
      </c>
      <c r="CI68" s="200" t="str">
        <f t="shared" si="335"/>
        <v/>
      </c>
      <c r="CJ68" s="200" t="str">
        <f t="shared" si="336"/>
        <v/>
      </c>
      <c r="CK68" s="200" t="str">
        <f t="shared" si="337"/>
        <v/>
      </c>
      <c r="CL68" s="200" t="str">
        <f t="shared" si="338"/>
        <v/>
      </c>
      <c r="CM68" s="200" t="str">
        <f t="shared" si="339"/>
        <v/>
      </c>
      <c r="CN68" s="200" t="str">
        <f t="shared" si="340"/>
        <v/>
      </c>
      <c r="CO68" s="200" t="str">
        <f t="shared" si="341"/>
        <v/>
      </c>
      <c r="CP68" s="200" t="str">
        <f t="shared" si="342"/>
        <v/>
      </c>
      <c r="CQ68" s="200">
        <f t="shared" si="343"/>
        <v>0</v>
      </c>
      <c r="CR68" s="200">
        <f t="shared" si="344"/>
        <v>0</v>
      </c>
      <c r="CS68" s="200">
        <f t="shared" si="345"/>
        <v>2000</v>
      </c>
      <c r="CT68" s="200">
        <f t="shared" si="346"/>
        <v>2000</v>
      </c>
      <c r="CU68" s="200">
        <f t="shared" si="347"/>
        <v>2000</v>
      </c>
      <c r="CV68" s="200">
        <f t="shared" si="348"/>
        <v>2000</v>
      </c>
      <c r="CW68" s="200">
        <f t="shared" si="349"/>
        <v>4000</v>
      </c>
      <c r="CX68" s="200">
        <f t="shared" si="350"/>
        <v>4000</v>
      </c>
      <c r="CY68" s="200">
        <f t="shared" si="351"/>
        <v>4000</v>
      </c>
      <c r="CZ68" s="200">
        <f t="shared" si="352"/>
        <v>4000</v>
      </c>
      <c r="DA68" s="200">
        <f t="shared" si="353"/>
        <v>4000</v>
      </c>
      <c r="DB68" s="200">
        <f t="shared" si="354"/>
        <v>4000</v>
      </c>
      <c r="DC68" s="190">
        <f t="shared" si="355"/>
        <v>0</v>
      </c>
      <c r="DD68" s="190">
        <f t="shared" si="356"/>
        <v>32000</v>
      </c>
      <c r="DE68" s="190">
        <f t="shared" si="357"/>
        <v>32000</v>
      </c>
      <c r="DF68" s="200">
        <f t="shared" si="358"/>
        <v>4000</v>
      </c>
      <c r="DG68" s="200">
        <f t="shared" si="359"/>
        <v>4000</v>
      </c>
      <c r="DH68" s="200">
        <f t="shared" si="360"/>
        <v>4000</v>
      </c>
      <c r="DI68" s="200">
        <f t="shared" si="361"/>
        <v>4000</v>
      </c>
      <c r="DJ68" s="200">
        <f t="shared" si="362"/>
        <v>4000</v>
      </c>
      <c r="DK68" s="200">
        <f t="shared" si="363"/>
        <v>4000</v>
      </c>
      <c r="DL68" s="200">
        <f t="shared" si="364"/>
        <v>4000</v>
      </c>
      <c r="DM68" s="200">
        <f t="shared" si="365"/>
        <v>4000</v>
      </c>
      <c r="DN68" s="200">
        <f t="shared" si="366"/>
        <v>4000</v>
      </c>
      <c r="DO68" s="200">
        <f t="shared" si="367"/>
        <v>4000</v>
      </c>
      <c r="DP68" s="200">
        <f t="shared" si="368"/>
        <v>4000</v>
      </c>
      <c r="DQ68" s="200">
        <f t="shared" si="369"/>
        <v>4000</v>
      </c>
      <c r="DR68" s="190">
        <f t="shared" si="370"/>
        <v>48000</v>
      </c>
      <c r="DS68" s="200">
        <f t="shared" si="371"/>
        <v>4000</v>
      </c>
      <c r="DT68" s="200">
        <f t="shared" si="372"/>
        <v>4000</v>
      </c>
      <c r="DU68" s="200">
        <f t="shared" si="373"/>
        <v>4000</v>
      </c>
      <c r="DV68" s="200">
        <f t="shared" si="374"/>
        <v>4000</v>
      </c>
      <c r="DW68" s="200">
        <f t="shared" si="375"/>
        <v>4000</v>
      </c>
      <c r="DX68" s="200">
        <f t="shared" si="376"/>
        <v>4000</v>
      </c>
      <c r="DY68" s="200">
        <f t="shared" si="377"/>
        <v>16000</v>
      </c>
      <c r="DZ68" s="200">
        <f t="shared" si="378"/>
        <v>16000</v>
      </c>
      <c r="EA68" s="200">
        <f t="shared" si="379"/>
        <v>16000</v>
      </c>
      <c r="EB68" s="200">
        <f t="shared" si="380"/>
        <v>16000</v>
      </c>
      <c r="EC68" s="200">
        <f t="shared" si="381"/>
        <v>16000</v>
      </c>
      <c r="ED68" s="200">
        <f t="shared" si="382"/>
        <v>16000</v>
      </c>
      <c r="EE68" s="190">
        <f t="shared" si="383"/>
        <v>120000</v>
      </c>
      <c r="EF68" s="200">
        <f t="shared" si="384"/>
        <v>16000</v>
      </c>
      <c r="EG68" s="200">
        <f t="shared" si="385"/>
        <v>16000</v>
      </c>
      <c r="EH68" s="200">
        <f t="shared" si="386"/>
        <v>16000</v>
      </c>
      <c r="EI68" s="200">
        <f t="shared" si="387"/>
        <v>16000</v>
      </c>
      <c r="EJ68" s="200">
        <f t="shared" si="388"/>
        <v>16000</v>
      </c>
      <c r="EK68" s="200">
        <f t="shared" si="389"/>
        <v>16000</v>
      </c>
      <c r="EL68" s="200">
        <f t="shared" si="390"/>
        <v>32000</v>
      </c>
      <c r="EM68" s="200">
        <f t="shared" si="391"/>
        <v>32000</v>
      </c>
      <c r="EN68" s="200">
        <f t="shared" si="392"/>
        <v>32000</v>
      </c>
      <c r="EO68" s="200">
        <f t="shared" si="393"/>
        <v>32000</v>
      </c>
      <c r="EP68" s="200">
        <f t="shared" si="394"/>
        <v>32000</v>
      </c>
      <c r="EQ68" s="200">
        <f t="shared" si="395"/>
        <v>32000</v>
      </c>
      <c r="ER68" s="190">
        <f t="shared" si="396"/>
        <v>288000</v>
      </c>
      <c r="ES68" s="200">
        <f t="shared" si="397"/>
        <v>32000</v>
      </c>
      <c r="ET68" s="200">
        <f t="shared" si="398"/>
        <v>32000</v>
      </c>
      <c r="EU68" s="200">
        <f t="shared" si="399"/>
        <v>32000</v>
      </c>
      <c r="EV68" s="200">
        <f t="shared" si="400"/>
        <v>32000</v>
      </c>
      <c r="EW68" s="200">
        <f t="shared" si="401"/>
        <v>32000</v>
      </c>
      <c r="EX68" s="200">
        <f t="shared" si="402"/>
        <v>32000</v>
      </c>
      <c r="EY68" s="200">
        <f t="shared" si="403"/>
        <v>64000</v>
      </c>
      <c r="EZ68" s="200">
        <f t="shared" si="404"/>
        <v>64000</v>
      </c>
      <c r="FA68" s="200">
        <f t="shared" si="405"/>
        <v>64000</v>
      </c>
      <c r="FB68" s="200">
        <f t="shared" si="406"/>
        <v>64000</v>
      </c>
      <c r="FC68" s="200">
        <f t="shared" si="407"/>
        <v>64000</v>
      </c>
      <c r="FD68" s="200">
        <f t="shared" si="408"/>
        <v>64000</v>
      </c>
      <c r="FE68" s="190">
        <f t="shared" si="409"/>
        <v>576000</v>
      </c>
    </row>
    <row r="69" spans="3:161" s="119" customFormat="1" ht="15" customHeight="1" x14ac:dyDescent="0.2">
      <c r="C69" s="165" t="str">
        <f>'Données de base'!$A$146</f>
        <v>61321 - Honoraires d'experts - Secrétariats sociaux</v>
      </c>
      <c r="D69" s="200">
        <f>'Données de base'!C146</f>
        <v>0</v>
      </c>
      <c r="E69" s="200">
        <f>'Données de base'!D146</f>
        <v>0</v>
      </c>
      <c r="F69" s="200">
        <f>'Données de base'!E146</f>
        <v>0</v>
      </c>
      <c r="G69" s="200">
        <f>'Données de base'!F146</f>
        <v>0</v>
      </c>
      <c r="H69" s="200">
        <f>'Données de base'!G146</f>
        <v>0</v>
      </c>
      <c r="I69" s="200">
        <f>'Données de base'!H146</f>
        <v>0</v>
      </c>
      <c r="J69" s="200">
        <f>'Données de base'!I146</f>
        <v>0</v>
      </c>
      <c r="K69" s="200">
        <f>'Données de base'!J146</f>
        <v>0</v>
      </c>
      <c r="L69" s="200">
        <f>'Données de base'!K146</f>
        <v>0</v>
      </c>
      <c r="M69" s="200">
        <f>'Données de base'!L146</f>
        <v>0</v>
      </c>
      <c r="N69" s="200">
        <f>'Données de base'!M146</f>
        <v>0</v>
      </c>
      <c r="O69" s="200">
        <f>'Données de base'!N146</f>
        <v>0</v>
      </c>
      <c r="P69" s="190">
        <f t="shared" si="320"/>
        <v>0</v>
      </c>
      <c r="Q69" s="200">
        <f>'Données de base'!P146</f>
        <v>0</v>
      </c>
      <c r="R69" s="200">
        <f>'Données de base'!Q146</f>
        <v>0</v>
      </c>
      <c r="S69" s="200">
        <f>'Données de base'!R146</f>
        <v>0</v>
      </c>
      <c r="T69" s="200">
        <f>'Données de base'!S146</f>
        <v>0</v>
      </c>
      <c r="U69" s="200">
        <f>'Données de base'!T146</f>
        <v>0</v>
      </c>
      <c r="V69" s="200">
        <f>'Données de base'!U146</f>
        <v>0</v>
      </c>
      <c r="W69" s="200">
        <f>'Données de base'!V146</f>
        <v>0</v>
      </c>
      <c r="X69" s="200">
        <f>'Données de base'!W146</f>
        <v>0</v>
      </c>
      <c r="Y69" s="200">
        <f>'Données de base'!X146</f>
        <v>0</v>
      </c>
      <c r="Z69" s="200">
        <f>'Données de base'!Y146</f>
        <v>0</v>
      </c>
      <c r="AA69" s="200">
        <f>'Données de base'!Z146</f>
        <v>0</v>
      </c>
      <c r="AB69" s="200">
        <f>'Données de base'!AA146</f>
        <v>0</v>
      </c>
      <c r="AC69" s="190">
        <f t="shared" si="322"/>
        <v>0</v>
      </c>
      <c r="AD69" s="200">
        <f>'Données de base'!AC146</f>
        <v>0</v>
      </c>
      <c r="AE69" s="200">
        <f>'Données de base'!AD146</f>
        <v>0</v>
      </c>
      <c r="AF69" s="200">
        <f>'Données de base'!AE146</f>
        <v>0</v>
      </c>
      <c r="AG69" s="200">
        <f>'Données de base'!AF146</f>
        <v>0</v>
      </c>
      <c r="AH69" s="200">
        <f>'Données de base'!AG146</f>
        <v>0</v>
      </c>
      <c r="AI69" s="200">
        <f>'Données de base'!AH146</f>
        <v>0</v>
      </c>
      <c r="AJ69" s="200">
        <f>'Données de base'!AI146</f>
        <v>0</v>
      </c>
      <c r="AK69" s="200">
        <f>'Données de base'!AJ146</f>
        <v>0</v>
      </c>
      <c r="AL69" s="200">
        <f>'Données de base'!AK146</f>
        <v>0</v>
      </c>
      <c r="AM69" s="200">
        <f>'Données de base'!AL146</f>
        <v>0</v>
      </c>
      <c r="AN69" s="200">
        <f>'Données de base'!AM146</f>
        <v>0</v>
      </c>
      <c r="AO69" s="200">
        <f>'Données de base'!AN146</f>
        <v>0</v>
      </c>
      <c r="AP69" s="190">
        <f t="shared" si="324"/>
        <v>0</v>
      </c>
      <c r="AQ69" s="200">
        <f>'Données de base'!AP146</f>
        <v>0</v>
      </c>
      <c r="AR69" s="200">
        <f>'Données de base'!AQ146</f>
        <v>0</v>
      </c>
      <c r="AS69" s="200">
        <f>'Données de base'!AR146</f>
        <v>0</v>
      </c>
      <c r="AT69" s="200">
        <f>'Données de base'!AS146</f>
        <v>0</v>
      </c>
      <c r="AU69" s="200">
        <f>'Données de base'!AT146</f>
        <v>0</v>
      </c>
      <c r="AV69" s="200">
        <f>'Données de base'!AU146</f>
        <v>0</v>
      </c>
      <c r="AW69" s="200">
        <f>'Données de base'!AV146</f>
        <v>0</v>
      </c>
      <c r="AX69" s="200">
        <f>'Données de base'!AW146</f>
        <v>0</v>
      </c>
      <c r="AY69" s="200">
        <f>'Données de base'!AX146</f>
        <v>0</v>
      </c>
      <c r="AZ69" s="200">
        <f>'Données de base'!AY146</f>
        <v>0</v>
      </c>
      <c r="BA69" s="200">
        <f>'Données de base'!AZ146</f>
        <v>0</v>
      </c>
      <c r="BB69" s="200">
        <f>'Données de base'!BA146</f>
        <v>0</v>
      </c>
      <c r="BC69" s="190">
        <f t="shared" si="326"/>
        <v>0</v>
      </c>
      <c r="BD69" s="200">
        <f>'Données de base'!BC146</f>
        <v>0</v>
      </c>
      <c r="BE69" s="200">
        <f>'Données de base'!BD146</f>
        <v>0</v>
      </c>
      <c r="BF69" s="200">
        <f>'Données de base'!BE146</f>
        <v>0</v>
      </c>
      <c r="BG69" s="200">
        <f>'Données de base'!BF146</f>
        <v>0</v>
      </c>
      <c r="BH69" s="200">
        <f>'Données de base'!BG146</f>
        <v>0</v>
      </c>
      <c r="BI69" s="200">
        <f>'Données de base'!BH146</f>
        <v>0</v>
      </c>
      <c r="BJ69" s="200">
        <f>'Données de base'!BI146</f>
        <v>0</v>
      </c>
      <c r="BK69" s="200">
        <f>'Données de base'!BJ146</f>
        <v>0</v>
      </c>
      <c r="BL69" s="200">
        <f>'Données de base'!BK146</f>
        <v>0</v>
      </c>
      <c r="BM69" s="200">
        <f>'Données de base'!BL146</f>
        <v>0</v>
      </c>
      <c r="BN69" s="200">
        <f>'Données de base'!BM146</f>
        <v>0</v>
      </c>
      <c r="BO69" s="200">
        <f>'Données de base'!BN146</f>
        <v>0</v>
      </c>
      <c r="BP69" s="190">
        <f t="shared" si="328"/>
        <v>0</v>
      </c>
      <c r="BQ69" s="200">
        <f>'Données de base'!BP146</f>
        <v>0</v>
      </c>
      <c r="BR69" s="200">
        <f>'Données de base'!BQ146</f>
        <v>0</v>
      </c>
      <c r="BS69" s="200">
        <f>'Données de base'!BR146</f>
        <v>0</v>
      </c>
      <c r="BT69" s="200">
        <f>'Données de base'!BS146</f>
        <v>0</v>
      </c>
      <c r="BU69" s="200">
        <f>'Données de base'!BT146</f>
        <v>0</v>
      </c>
      <c r="BV69" s="200">
        <f>'Données de base'!BU146</f>
        <v>0</v>
      </c>
      <c r="BW69" s="200">
        <f>'Données de base'!BV146</f>
        <v>0</v>
      </c>
      <c r="BX69" s="200">
        <f>'Données de base'!BW146</f>
        <v>0</v>
      </c>
      <c r="BY69" s="200">
        <f>'Données de base'!BX146</f>
        <v>0</v>
      </c>
      <c r="BZ69" s="200">
        <f>'Données de base'!BY146</f>
        <v>0</v>
      </c>
      <c r="CA69" s="200">
        <f>'Données de base'!BZ146</f>
        <v>0</v>
      </c>
      <c r="CB69" s="200">
        <f>'Données de base'!CA146</f>
        <v>0</v>
      </c>
      <c r="CC69" s="190">
        <f t="shared" si="330"/>
        <v>0</v>
      </c>
      <c r="CE69" s="200" t="str">
        <f t="shared" si="331"/>
        <v/>
      </c>
      <c r="CF69" s="200" t="str">
        <f t="shared" si="332"/>
        <v/>
      </c>
      <c r="CG69" s="200" t="str">
        <f t="shared" si="333"/>
        <v/>
      </c>
      <c r="CH69" s="200" t="str">
        <f t="shared" si="334"/>
        <v/>
      </c>
      <c r="CI69" s="200" t="str">
        <f t="shared" si="335"/>
        <v/>
      </c>
      <c r="CJ69" s="200" t="str">
        <f t="shared" si="336"/>
        <v/>
      </c>
      <c r="CK69" s="200" t="str">
        <f t="shared" si="337"/>
        <v/>
      </c>
      <c r="CL69" s="200" t="str">
        <f t="shared" si="338"/>
        <v/>
      </c>
      <c r="CM69" s="200" t="str">
        <f t="shared" si="339"/>
        <v/>
      </c>
      <c r="CN69" s="200" t="str">
        <f t="shared" si="340"/>
        <v/>
      </c>
      <c r="CO69" s="200" t="str">
        <f t="shared" si="341"/>
        <v/>
      </c>
      <c r="CP69" s="200" t="str">
        <f t="shared" si="342"/>
        <v/>
      </c>
      <c r="CQ69" s="200">
        <f t="shared" si="343"/>
        <v>0</v>
      </c>
      <c r="CR69" s="200">
        <f t="shared" si="344"/>
        <v>0</v>
      </c>
      <c r="CS69" s="200">
        <f t="shared" si="345"/>
        <v>0</v>
      </c>
      <c r="CT69" s="200">
        <f t="shared" si="346"/>
        <v>0</v>
      </c>
      <c r="CU69" s="200">
        <f t="shared" si="347"/>
        <v>0</v>
      </c>
      <c r="CV69" s="200">
        <f t="shared" si="348"/>
        <v>0</v>
      </c>
      <c r="CW69" s="200">
        <f t="shared" si="349"/>
        <v>0</v>
      </c>
      <c r="CX69" s="200">
        <f t="shared" si="350"/>
        <v>0</v>
      </c>
      <c r="CY69" s="200">
        <f t="shared" si="351"/>
        <v>0</v>
      </c>
      <c r="CZ69" s="200">
        <f t="shared" si="352"/>
        <v>0</v>
      </c>
      <c r="DA69" s="200">
        <f t="shared" si="353"/>
        <v>0</v>
      </c>
      <c r="DB69" s="200">
        <f t="shared" si="354"/>
        <v>0</v>
      </c>
      <c r="DC69" s="190">
        <f t="shared" si="355"/>
        <v>0</v>
      </c>
      <c r="DD69" s="190">
        <f t="shared" si="356"/>
        <v>0</v>
      </c>
      <c r="DE69" s="190">
        <f t="shared" si="357"/>
        <v>0</v>
      </c>
      <c r="DF69" s="200">
        <f t="shared" si="358"/>
        <v>0</v>
      </c>
      <c r="DG69" s="200">
        <f t="shared" si="359"/>
        <v>0</v>
      </c>
      <c r="DH69" s="200">
        <f t="shared" si="360"/>
        <v>0</v>
      </c>
      <c r="DI69" s="200">
        <f t="shared" si="361"/>
        <v>0</v>
      </c>
      <c r="DJ69" s="200">
        <f t="shared" si="362"/>
        <v>0</v>
      </c>
      <c r="DK69" s="200">
        <f t="shared" si="363"/>
        <v>0</v>
      </c>
      <c r="DL69" s="200">
        <f t="shared" si="364"/>
        <v>0</v>
      </c>
      <c r="DM69" s="200">
        <f t="shared" si="365"/>
        <v>0</v>
      </c>
      <c r="DN69" s="200">
        <f t="shared" si="366"/>
        <v>0</v>
      </c>
      <c r="DO69" s="200">
        <f t="shared" si="367"/>
        <v>0</v>
      </c>
      <c r="DP69" s="200">
        <f t="shared" si="368"/>
        <v>0</v>
      </c>
      <c r="DQ69" s="200">
        <f t="shared" si="369"/>
        <v>0</v>
      </c>
      <c r="DR69" s="190">
        <f t="shared" si="370"/>
        <v>0</v>
      </c>
      <c r="DS69" s="200">
        <f t="shared" si="371"/>
        <v>0</v>
      </c>
      <c r="DT69" s="200">
        <f t="shared" si="372"/>
        <v>0</v>
      </c>
      <c r="DU69" s="200">
        <f t="shared" si="373"/>
        <v>0</v>
      </c>
      <c r="DV69" s="200">
        <f t="shared" si="374"/>
        <v>0</v>
      </c>
      <c r="DW69" s="200">
        <f t="shared" si="375"/>
        <v>0</v>
      </c>
      <c r="DX69" s="200">
        <f t="shared" si="376"/>
        <v>0</v>
      </c>
      <c r="DY69" s="200">
        <f t="shared" si="377"/>
        <v>0</v>
      </c>
      <c r="DZ69" s="200">
        <f t="shared" si="378"/>
        <v>0</v>
      </c>
      <c r="EA69" s="200">
        <f t="shared" si="379"/>
        <v>0</v>
      </c>
      <c r="EB69" s="200">
        <f t="shared" si="380"/>
        <v>0</v>
      </c>
      <c r="EC69" s="200">
        <f t="shared" si="381"/>
        <v>0</v>
      </c>
      <c r="ED69" s="200">
        <f t="shared" si="382"/>
        <v>0</v>
      </c>
      <c r="EE69" s="190">
        <f t="shared" si="383"/>
        <v>0</v>
      </c>
      <c r="EF69" s="200">
        <f t="shared" si="384"/>
        <v>0</v>
      </c>
      <c r="EG69" s="200">
        <f t="shared" si="385"/>
        <v>0</v>
      </c>
      <c r="EH69" s="200">
        <f t="shared" si="386"/>
        <v>0</v>
      </c>
      <c r="EI69" s="200">
        <f t="shared" si="387"/>
        <v>0</v>
      </c>
      <c r="EJ69" s="200">
        <f t="shared" si="388"/>
        <v>0</v>
      </c>
      <c r="EK69" s="200">
        <f t="shared" si="389"/>
        <v>0</v>
      </c>
      <c r="EL69" s="200">
        <f t="shared" si="390"/>
        <v>0</v>
      </c>
      <c r="EM69" s="200">
        <f t="shared" si="391"/>
        <v>0</v>
      </c>
      <c r="EN69" s="200">
        <f t="shared" si="392"/>
        <v>0</v>
      </c>
      <c r="EO69" s="200">
        <f t="shared" si="393"/>
        <v>0</v>
      </c>
      <c r="EP69" s="200">
        <f t="shared" si="394"/>
        <v>0</v>
      </c>
      <c r="EQ69" s="200">
        <f t="shared" si="395"/>
        <v>0</v>
      </c>
      <c r="ER69" s="190">
        <f t="shared" si="396"/>
        <v>0</v>
      </c>
      <c r="ES69" s="200">
        <f t="shared" si="397"/>
        <v>0</v>
      </c>
      <c r="ET69" s="200">
        <f t="shared" si="398"/>
        <v>0</v>
      </c>
      <c r="EU69" s="200">
        <f t="shared" si="399"/>
        <v>0</v>
      </c>
      <c r="EV69" s="200">
        <f t="shared" si="400"/>
        <v>0</v>
      </c>
      <c r="EW69" s="200">
        <f t="shared" si="401"/>
        <v>0</v>
      </c>
      <c r="EX69" s="200">
        <f t="shared" si="402"/>
        <v>0</v>
      </c>
      <c r="EY69" s="200">
        <f t="shared" si="403"/>
        <v>0</v>
      </c>
      <c r="EZ69" s="200">
        <f t="shared" si="404"/>
        <v>0</v>
      </c>
      <c r="FA69" s="200">
        <f t="shared" si="405"/>
        <v>0</v>
      </c>
      <c r="FB69" s="200">
        <f t="shared" si="406"/>
        <v>0</v>
      </c>
      <c r="FC69" s="200">
        <f t="shared" si="407"/>
        <v>0</v>
      </c>
      <c r="FD69" s="200">
        <f t="shared" si="408"/>
        <v>0</v>
      </c>
      <c r="FE69" s="190">
        <f t="shared" si="409"/>
        <v>0</v>
      </c>
    </row>
    <row r="70" spans="3:161" s="119" customFormat="1" ht="15" customHeight="1" x14ac:dyDescent="0.2">
      <c r="C70" s="165" t="str">
        <f>'Données de base'!$A$147</f>
        <v>61321 - Honoraires d'experts - Avocats</v>
      </c>
      <c r="D70" s="200">
        <f>'Données de base'!C147</f>
        <v>0</v>
      </c>
      <c r="E70" s="200">
        <f>'Données de base'!D147</f>
        <v>0</v>
      </c>
      <c r="F70" s="200">
        <f>'Données de base'!E147</f>
        <v>0</v>
      </c>
      <c r="G70" s="200">
        <f>'Données de base'!F147</f>
        <v>0</v>
      </c>
      <c r="H70" s="200">
        <f>'Données de base'!G147</f>
        <v>0</v>
      </c>
      <c r="I70" s="200">
        <f>'Données de base'!H147</f>
        <v>0</v>
      </c>
      <c r="J70" s="200">
        <f>'Données de base'!I147</f>
        <v>0</v>
      </c>
      <c r="K70" s="200">
        <f>'Données de base'!J147</f>
        <v>0</v>
      </c>
      <c r="L70" s="200">
        <f>'Données de base'!K147</f>
        <v>2000</v>
      </c>
      <c r="M70" s="200">
        <f>'Données de base'!L147</f>
        <v>2000</v>
      </c>
      <c r="N70" s="200">
        <f>'Données de base'!M147</f>
        <v>2000</v>
      </c>
      <c r="O70" s="200">
        <f>'Données de base'!N147</f>
        <v>2000</v>
      </c>
      <c r="P70" s="190">
        <f t="shared" si="320"/>
        <v>8000</v>
      </c>
      <c r="Q70" s="200">
        <f>'Données de base'!P147</f>
        <v>4000</v>
      </c>
      <c r="R70" s="200">
        <f>'Données de base'!Q147</f>
        <v>4000</v>
      </c>
      <c r="S70" s="200">
        <f>'Données de base'!R147</f>
        <v>4000</v>
      </c>
      <c r="T70" s="200">
        <f>'Données de base'!S147</f>
        <v>4000</v>
      </c>
      <c r="U70" s="200">
        <f>'Données de base'!T147</f>
        <v>4000</v>
      </c>
      <c r="V70" s="200">
        <f>'Données de base'!U147</f>
        <v>4000</v>
      </c>
      <c r="W70" s="200">
        <f>'Données de base'!V147</f>
        <v>4000</v>
      </c>
      <c r="X70" s="200">
        <f>'Données de base'!W147</f>
        <v>4000</v>
      </c>
      <c r="Y70" s="200">
        <f>'Données de base'!X147</f>
        <v>4000</v>
      </c>
      <c r="Z70" s="200">
        <f>'Données de base'!Y147</f>
        <v>4000</v>
      </c>
      <c r="AA70" s="200">
        <f>'Données de base'!Z147</f>
        <v>4000</v>
      </c>
      <c r="AB70" s="200">
        <f>'Données de base'!AA147</f>
        <v>4000</v>
      </c>
      <c r="AC70" s="190">
        <f t="shared" si="322"/>
        <v>48000</v>
      </c>
      <c r="AD70" s="200">
        <f>'Données de base'!AC147</f>
        <v>4000</v>
      </c>
      <c r="AE70" s="200">
        <f>'Données de base'!AD147</f>
        <v>4000</v>
      </c>
      <c r="AF70" s="200">
        <f>'Données de base'!AE147</f>
        <v>4000</v>
      </c>
      <c r="AG70" s="200">
        <f>'Données de base'!AF147</f>
        <v>4000</v>
      </c>
      <c r="AH70" s="200">
        <f>'Données de base'!AG147</f>
        <v>4000</v>
      </c>
      <c r="AI70" s="200">
        <f>'Données de base'!AH147</f>
        <v>4000</v>
      </c>
      <c r="AJ70" s="200">
        <f>'Données de base'!AI147</f>
        <v>4000</v>
      </c>
      <c r="AK70" s="200">
        <f>'Données de base'!AJ147</f>
        <v>4000</v>
      </c>
      <c r="AL70" s="200">
        <f>'Données de base'!AK147</f>
        <v>4000</v>
      </c>
      <c r="AM70" s="200">
        <f>'Données de base'!AL147</f>
        <v>4000</v>
      </c>
      <c r="AN70" s="200">
        <f>'Données de base'!AM147</f>
        <v>4000</v>
      </c>
      <c r="AO70" s="200">
        <f>'Données de base'!AN147</f>
        <v>4000</v>
      </c>
      <c r="AP70" s="190">
        <f t="shared" si="324"/>
        <v>48000</v>
      </c>
      <c r="AQ70" s="200">
        <f>'Données de base'!AP147</f>
        <v>16000</v>
      </c>
      <c r="AR70" s="200">
        <f>'Données de base'!AQ147</f>
        <v>16000</v>
      </c>
      <c r="AS70" s="200">
        <f>'Données de base'!AR147</f>
        <v>16000</v>
      </c>
      <c r="AT70" s="200">
        <f>'Données de base'!AS147</f>
        <v>16000</v>
      </c>
      <c r="AU70" s="200">
        <f>'Données de base'!AT147</f>
        <v>16000</v>
      </c>
      <c r="AV70" s="200">
        <f>'Données de base'!AU147</f>
        <v>16000</v>
      </c>
      <c r="AW70" s="200">
        <f>'Données de base'!AV147</f>
        <v>16000</v>
      </c>
      <c r="AX70" s="200">
        <f>'Données de base'!AW147</f>
        <v>16000</v>
      </c>
      <c r="AY70" s="200">
        <f>'Données de base'!AX147</f>
        <v>16000</v>
      </c>
      <c r="AZ70" s="200">
        <f>'Données de base'!AY147</f>
        <v>16000</v>
      </c>
      <c r="BA70" s="200">
        <f>'Données de base'!AZ147</f>
        <v>16000</v>
      </c>
      <c r="BB70" s="200">
        <f>'Données de base'!BA147</f>
        <v>16000</v>
      </c>
      <c r="BC70" s="190">
        <f t="shared" si="326"/>
        <v>192000</v>
      </c>
      <c r="BD70" s="200">
        <f>'Données de base'!BC147</f>
        <v>32000</v>
      </c>
      <c r="BE70" s="200">
        <f>'Données de base'!BD147</f>
        <v>32000</v>
      </c>
      <c r="BF70" s="200">
        <f>'Données de base'!BE147</f>
        <v>32000</v>
      </c>
      <c r="BG70" s="200">
        <f>'Données de base'!BF147</f>
        <v>32000</v>
      </c>
      <c r="BH70" s="200">
        <f>'Données de base'!BG147</f>
        <v>32000</v>
      </c>
      <c r="BI70" s="200">
        <f>'Données de base'!BH147</f>
        <v>32000</v>
      </c>
      <c r="BJ70" s="200">
        <f>'Données de base'!BI147</f>
        <v>32000</v>
      </c>
      <c r="BK70" s="200">
        <f>'Données de base'!BJ147</f>
        <v>32000</v>
      </c>
      <c r="BL70" s="200">
        <f>'Données de base'!BK147</f>
        <v>32000</v>
      </c>
      <c r="BM70" s="200">
        <f>'Données de base'!BL147</f>
        <v>32000</v>
      </c>
      <c r="BN70" s="200">
        <f>'Données de base'!BM147</f>
        <v>32000</v>
      </c>
      <c r="BO70" s="200">
        <f>'Données de base'!BN147</f>
        <v>32000</v>
      </c>
      <c r="BP70" s="190">
        <f t="shared" si="328"/>
        <v>384000</v>
      </c>
      <c r="BQ70" s="200">
        <f>'Données de base'!BP147</f>
        <v>64000</v>
      </c>
      <c r="BR70" s="200">
        <f>'Données de base'!BQ147</f>
        <v>64000</v>
      </c>
      <c r="BS70" s="200">
        <f>'Données de base'!BR147</f>
        <v>64000</v>
      </c>
      <c r="BT70" s="200">
        <f>'Données de base'!BS147</f>
        <v>64000</v>
      </c>
      <c r="BU70" s="200">
        <f>'Données de base'!BT147</f>
        <v>64000</v>
      </c>
      <c r="BV70" s="200">
        <f>'Données de base'!BU147</f>
        <v>64000</v>
      </c>
      <c r="BW70" s="200">
        <f>'Données de base'!BV147</f>
        <v>64000</v>
      </c>
      <c r="BX70" s="200">
        <f>'Données de base'!BW147</f>
        <v>64000</v>
      </c>
      <c r="BY70" s="200">
        <f>'Données de base'!BX147</f>
        <v>64000</v>
      </c>
      <c r="BZ70" s="200">
        <f>'Données de base'!BY147</f>
        <v>64000</v>
      </c>
      <c r="CA70" s="200">
        <f>'Données de base'!BZ147</f>
        <v>64000</v>
      </c>
      <c r="CB70" s="200">
        <f>'Données de base'!CA147</f>
        <v>64000</v>
      </c>
      <c r="CC70" s="190">
        <f t="shared" si="330"/>
        <v>768000</v>
      </c>
      <c r="CE70" s="200" t="str">
        <f t="shared" si="331"/>
        <v/>
      </c>
      <c r="CF70" s="200" t="str">
        <f t="shared" si="332"/>
        <v/>
      </c>
      <c r="CG70" s="200" t="str">
        <f t="shared" si="333"/>
        <v/>
      </c>
      <c r="CH70" s="200" t="str">
        <f t="shared" si="334"/>
        <v/>
      </c>
      <c r="CI70" s="200" t="str">
        <f t="shared" si="335"/>
        <v/>
      </c>
      <c r="CJ70" s="200" t="str">
        <f t="shared" si="336"/>
        <v/>
      </c>
      <c r="CK70" s="200" t="str">
        <f t="shared" si="337"/>
        <v/>
      </c>
      <c r="CL70" s="200" t="str">
        <f t="shared" si="338"/>
        <v/>
      </c>
      <c r="CM70" s="200" t="str">
        <f t="shared" si="339"/>
        <v/>
      </c>
      <c r="CN70" s="200" t="str">
        <f t="shared" si="340"/>
        <v/>
      </c>
      <c r="CO70" s="200" t="str">
        <f t="shared" si="341"/>
        <v/>
      </c>
      <c r="CP70" s="200" t="str">
        <f t="shared" si="342"/>
        <v/>
      </c>
      <c r="CQ70" s="200">
        <f t="shared" si="343"/>
        <v>0</v>
      </c>
      <c r="CR70" s="200">
        <f t="shared" si="344"/>
        <v>0</v>
      </c>
      <c r="CS70" s="200">
        <f t="shared" si="345"/>
        <v>2000</v>
      </c>
      <c r="CT70" s="200">
        <f t="shared" si="346"/>
        <v>2000</v>
      </c>
      <c r="CU70" s="200">
        <f t="shared" si="347"/>
        <v>2000</v>
      </c>
      <c r="CV70" s="200">
        <f t="shared" si="348"/>
        <v>2000</v>
      </c>
      <c r="CW70" s="200">
        <f t="shared" si="349"/>
        <v>4000</v>
      </c>
      <c r="CX70" s="200">
        <f t="shared" si="350"/>
        <v>4000</v>
      </c>
      <c r="CY70" s="200">
        <f t="shared" si="351"/>
        <v>4000</v>
      </c>
      <c r="CZ70" s="200">
        <f t="shared" si="352"/>
        <v>4000</v>
      </c>
      <c r="DA70" s="200">
        <f t="shared" si="353"/>
        <v>4000</v>
      </c>
      <c r="DB70" s="200">
        <f t="shared" si="354"/>
        <v>4000</v>
      </c>
      <c r="DC70" s="190">
        <f t="shared" si="355"/>
        <v>0</v>
      </c>
      <c r="DD70" s="190">
        <f t="shared" si="356"/>
        <v>32000</v>
      </c>
      <c r="DE70" s="190">
        <f t="shared" si="357"/>
        <v>32000</v>
      </c>
      <c r="DF70" s="200">
        <f t="shared" si="358"/>
        <v>4000</v>
      </c>
      <c r="DG70" s="200">
        <f t="shared" si="359"/>
        <v>4000</v>
      </c>
      <c r="DH70" s="200">
        <f t="shared" si="360"/>
        <v>4000</v>
      </c>
      <c r="DI70" s="200">
        <f t="shared" si="361"/>
        <v>4000</v>
      </c>
      <c r="DJ70" s="200">
        <f t="shared" si="362"/>
        <v>4000</v>
      </c>
      <c r="DK70" s="200">
        <f t="shared" si="363"/>
        <v>4000</v>
      </c>
      <c r="DL70" s="200">
        <f t="shared" si="364"/>
        <v>4000</v>
      </c>
      <c r="DM70" s="200">
        <f t="shared" si="365"/>
        <v>4000</v>
      </c>
      <c r="DN70" s="200">
        <f t="shared" si="366"/>
        <v>4000</v>
      </c>
      <c r="DO70" s="200">
        <f t="shared" si="367"/>
        <v>4000</v>
      </c>
      <c r="DP70" s="200">
        <f t="shared" si="368"/>
        <v>4000</v>
      </c>
      <c r="DQ70" s="200">
        <f t="shared" si="369"/>
        <v>4000</v>
      </c>
      <c r="DR70" s="190">
        <f t="shared" si="370"/>
        <v>48000</v>
      </c>
      <c r="DS70" s="200">
        <f t="shared" si="371"/>
        <v>4000</v>
      </c>
      <c r="DT70" s="200">
        <f t="shared" si="372"/>
        <v>4000</v>
      </c>
      <c r="DU70" s="200">
        <f t="shared" si="373"/>
        <v>4000</v>
      </c>
      <c r="DV70" s="200">
        <f t="shared" si="374"/>
        <v>4000</v>
      </c>
      <c r="DW70" s="200">
        <f t="shared" si="375"/>
        <v>4000</v>
      </c>
      <c r="DX70" s="200">
        <f t="shared" si="376"/>
        <v>4000</v>
      </c>
      <c r="DY70" s="200">
        <f t="shared" si="377"/>
        <v>16000</v>
      </c>
      <c r="DZ70" s="200">
        <f t="shared" si="378"/>
        <v>16000</v>
      </c>
      <c r="EA70" s="200">
        <f t="shared" si="379"/>
        <v>16000</v>
      </c>
      <c r="EB70" s="200">
        <f t="shared" si="380"/>
        <v>16000</v>
      </c>
      <c r="EC70" s="200">
        <f t="shared" si="381"/>
        <v>16000</v>
      </c>
      <c r="ED70" s="200">
        <f t="shared" si="382"/>
        <v>16000</v>
      </c>
      <c r="EE70" s="190">
        <f t="shared" si="383"/>
        <v>120000</v>
      </c>
      <c r="EF70" s="200">
        <f t="shared" si="384"/>
        <v>16000</v>
      </c>
      <c r="EG70" s="200">
        <f t="shared" si="385"/>
        <v>16000</v>
      </c>
      <c r="EH70" s="200">
        <f t="shared" si="386"/>
        <v>16000</v>
      </c>
      <c r="EI70" s="200">
        <f t="shared" si="387"/>
        <v>16000</v>
      </c>
      <c r="EJ70" s="200">
        <f t="shared" si="388"/>
        <v>16000</v>
      </c>
      <c r="EK70" s="200">
        <f t="shared" si="389"/>
        <v>16000</v>
      </c>
      <c r="EL70" s="200">
        <f t="shared" si="390"/>
        <v>32000</v>
      </c>
      <c r="EM70" s="200">
        <f t="shared" si="391"/>
        <v>32000</v>
      </c>
      <c r="EN70" s="200">
        <f t="shared" si="392"/>
        <v>32000</v>
      </c>
      <c r="EO70" s="200">
        <f t="shared" si="393"/>
        <v>32000</v>
      </c>
      <c r="EP70" s="200">
        <f t="shared" si="394"/>
        <v>32000</v>
      </c>
      <c r="EQ70" s="200">
        <f t="shared" si="395"/>
        <v>32000</v>
      </c>
      <c r="ER70" s="190">
        <f t="shared" si="396"/>
        <v>288000</v>
      </c>
      <c r="ES70" s="200">
        <f t="shared" si="397"/>
        <v>32000</v>
      </c>
      <c r="ET70" s="200">
        <f t="shared" si="398"/>
        <v>32000</v>
      </c>
      <c r="EU70" s="200">
        <f t="shared" si="399"/>
        <v>32000</v>
      </c>
      <c r="EV70" s="200">
        <f t="shared" si="400"/>
        <v>32000</v>
      </c>
      <c r="EW70" s="200">
        <f t="shared" si="401"/>
        <v>32000</v>
      </c>
      <c r="EX70" s="200">
        <f t="shared" si="402"/>
        <v>32000</v>
      </c>
      <c r="EY70" s="200">
        <f t="shared" si="403"/>
        <v>64000</v>
      </c>
      <c r="EZ70" s="200">
        <f t="shared" si="404"/>
        <v>64000</v>
      </c>
      <c r="FA70" s="200">
        <f t="shared" si="405"/>
        <v>64000</v>
      </c>
      <c r="FB70" s="200">
        <f t="shared" si="406"/>
        <v>64000</v>
      </c>
      <c r="FC70" s="200">
        <f t="shared" si="407"/>
        <v>64000</v>
      </c>
      <c r="FD70" s="200">
        <f t="shared" si="408"/>
        <v>64000</v>
      </c>
      <c r="FE70" s="190">
        <f t="shared" si="409"/>
        <v>576000</v>
      </c>
    </row>
    <row r="71" spans="3:161" s="119" customFormat="1" ht="15" customHeight="1" x14ac:dyDescent="0.2">
      <c r="C71" s="165" t="str">
        <f>'Données de base'!$A$148</f>
        <v>61321 - Honoraires d'experts - Autres</v>
      </c>
      <c r="D71" s="200">
        <f>'Données de base'!C148</f>
        <v>0</v>
      </c>
      <c r="E71" s="200">
        <f>'Données de base'!D148</f>
        <v>0</v>
      </c>
      <c r="F71" s="200">
        <f>'Données de base'!E148</f>
        <v>0</v>
      </c>
      <c r="G71" s="200">
        <f>'Données de base'!F148</f>
        <v>0</v>
      </c>
      <c r="H71" s="200">
        <f>'Données de base'!G148</f>
        <v>0</v>
      </c>
      <c r="I71" s="200">
        <f>'Données de base'!H148</f>
        <v>0</v>
      </c>
      <c r="J71" s="200">
        <f>'Données de base'!I148</f>
        <v>0</v>
      </c>
      <c r="K71" s="200">
        <f>'Données de base'!J148</f>
        <v>0</v>
      </c>
      <c r="L71" s="200">
        <f>'Données de base'!K148</f>
        <v>0</v>
      </c>
      <c r="M71" s="200">
        <f>'Données de base'!L148</f>
        <v>0</v>
      </c>
      <c r="N71" s="200">
        <f>'Données de base'!M148</f>
        <v>0</v>
      </c>
      <c r="O71" s="200">
        <f>'Données de base'!N148</f>
        <v>0</v>
      </c>
      <c r="P71" s="190">
        <f t="shared" si="320"/>
        <v>0</v>
      </c>
      <c r="Q71" s="200">
        <f>'Données de base'!P148</f>
        <v>0</v>
      </c>
      <c r="R71" s="200">
        <f>'Données de base'!Q148</f>
        <v>0</v>
      </c>
      <c r="S71" s="200">
        <f>'Données de base'!R148</f>
        <v>0</v>
      </c>
      <c r="T71" s="200">
        <f>'Données de base'!S148</f>
        <v>0</v>
      </c>
      <c r="U71" s="200">
        <f>'Données de base'!T148</f>
        <v>0</v>
      </c>
      <c r="V71" s="200">
        <f>'Données de base'!U148</f>
        <v>0</v>
      </c>
      <c r="W71" s="200">
        <f>'Données de base'!V148</f>
        <v>0</v>
      </c>
      <c r="X71" s="200">
        <f>'Données de base'!W148</f>
        <v>0</v>
      </c>
      <c r="Y71" s="200">
        <f>'Données de base'!X148</f>
        <v>0</v>
      </c>
      <c r="Z71" s="200">
        <f>'Données de base'!Y148</f>
        <v>0</v>
      </c>
      <c r="AA71" s="200">
        <f>'Données de base'!Z148</f>
        <v>0</v>
      </c>
      <c r="AB71" s="200">
        <f>'Données de base'!AA148</f>
        <v>0</v>
      </c>
      <c r="AC71" s="190">
        <f t="shared" si="322"/>
        <v>0</v>
      </c>
      <c r="AD71" s="200">
        <f>'Données de base'!AC148</f>
        <v>0</v>
      </c>
      <c r="AE71" s="200">
        <f>'Données de base'!AD148</f>
        <v>0</v>
      </c>
      <c r="AF71" s="200">
        <f>'Données de base'!AE148</f>
        <v>0</v>
      </c>
      <c r="AG71" s="200">
        <f>'Données de base'!AF148</f>
        <v>0</v>
      </c>
      <c r="AH71" s="200">
        <f>'Données de base'!AG148</f>
        <v>0</v>
      </c>
      <c r="AI71" s="200">
        <f>'Données de base'!AH148</f>
        <v>0</v>
      </c>
      <c r="AJ71" s="200">
        <f>'Données de base'!AI148</f>
        <v>0</v>
      </c>
      <c r="AK71" s="200">
        <f>'Données de base'!AJ148</f>
        <v>0</v>
      </c>
      <c r="AL71" s="200">
        <f>'Données de base'!AK148</f>
        <v>0</v>
      </c>
      <c r="AM71" s="200">
        <f>'Données de base'!AL148</f>
        <v>0</v>
      </c>
      <c r="AN71" s="200">
        <f>'Données de base'!AM148</f>
        <v>0</v>
      </c>
      <c r="AO71" s="200">
        <f>'Données de base'!AN148</f>
        <v>0</v>
      </c>
      <c r="AP71" s="190">
        <f t="shared" si="324"/>
        <v>0</v>
      </c>
      <c r="AQ71" s="200">
        <f>'Données de base'!AP148</f>
        <v>0</v>
      </c>
      <c r="AR71" s="200">
        <f>'Données de base'!AQ148</f>
        <v>0</v>
      </c>
      <c r="AS71" s="200">
        <f>'Données de base'!AR148</f>
        <v>0</v>
      </c>
      <c r="AT71" s="200">
        <f>'Données de base'!AS148</f>
        <v>0</v>
      </c>
      <c r="AU71" s="200">
        <f>'Données de base'!AT148</f>
        <v>0</v>
      </c>
      <c r="AV71" s="200">
        <f>'Données de base'!AU148</f>
        <v>0</v>
      </c>
      <c r="AW71" s="200">
        <f>'Données de base'!AV148</f>
        <v>0</v>
      </c>
      <c r="AX71" s="200">
        <f>'Données de base'!AW148</f>
        <v>0</v>
      </c>
      <c r="AY71" s="200">
        <f>'Données de base'!AX148</f>
        <v>0</v>
      </c>
      <c r="AZ71" s="200">
        <f>'Données de base'!AY148</f>
        <v>0</v>
      </c>
      <c r="BA71" s="200">
        <f>'Données de base'!AZ148</f>
        <v>0</v>
      </c>
      <c r="BB71" s="200">
        <f>'Données de base'!BA148</f>
        <v>0</v>
      </c>
      <c r="BC71" s="190">
        <f t="shared" si="326"/>
        <v>0</v>
      </c>
      <c r="BD71" s="200">
        <f>'Données de base'!BC148</f>
        <v>0</v>
      </c>
      <c r="BE71" s="200">
        <f>'Données de base'!BD148</f>
        <v>0</v>
      </c>
      <c r="BF71" s="200">
        <f>'Données de base'!BE148</f>
        <v>0</v>
      </c>
      <c r="BG71" s="200">
        <f>'Données de base'!BF148</f>
        <v>0</v>
      </c>
      <c r="BH71" s="200">
        <f>'Données de base'!BG148</f>
        <v>0</v>
      </c>
      <c r="BI71" s="200">
        <f>'Données de base'!BH148</f>
        <v>0</v>
      </c>
      <c r="BJ71" s="200">
        <f>'Données de base'!BI148</f>
        <v>0</v>
      </c>
      <c r="BK71" s="200">
        <f>'Données de base'!BJ148</f>
        <v>0</v>
      </c>
      <c r="BL71" s="200">
        <f>'Données de base'!BK148</f>
        <v>0</v>
      </c>
      <c r="BM71" s="200">
        <f>'Données de base'!BL148</f>
        <v>0</v>
      </c>
      <c r="BN71" s="200">
        <f>'Données de base'!BM148</f>
        <v>0</v>
      </c>
      <c r="BO71" s="200">
        <f>'Données de base'!BN148</f>
        <v>0</v>
      </c>
      <c r="BP71" s="190">
        <f t="shared" si="328"/>
        <v>0</v>
      </c>
      <c r="BQ71" s="200">
        <f>'Données de base'!BP148</f>
        <v>0</v>
      </c>
      <c r="BR71" s="200">
        <f>'Données de base'!BQ148</f>
        <v>0</v>
      </c>
      <c r="BS71" s="200">
        <f>'Données de base'!BR148</f>
        <v>0</v>
      </c>
      <c r="BT71" s="200">
        <f>'Données de base'!BS148</f>
        <v>0</v>
      </c>
      <c r="BU71" s="200">
        <f>'Données de base'!BT148</f>
        <v>0</v>
      </c>
      <c r="BV71" s="200">
        <f>'Données de base'!BU148</f>
        <v>0</v>
      </c>
      <c r="BW71" s="200">
        <f>'Données de base'!BV148</f>
        <v>0</v>
      </c>
      <c r="BX71" s="200">
        <f>'Données de base'!BW148</f>
        <v>0</v>
      </c>
      <c r="BY71" s="200">
        <f>'Données de base'!BX148</f>
        <v>0</v>
      </c>
      <c r="BZ71" s="200">
        <f>'Données de base'!BY148</f>
        <v>0</v>
      </c>
      <c r="CA71" s="200">
        <f>'Données de base'!BZ148</f>
        <v>0</v>
      </c>
      <c r="CB71" s="200">
        <f>'Données de base'!CA148</f>
        <v>0</v>
      </c>
      <c r="CC71" s="190">
        <f t="shared" si="330"/>
        <v>0</v>
      </c>
      <c r="CE71" s="200" t="str">
        <f t="shared" si="331"/>
        <v/>
      </c>
      <c r="CF71" s="200" t="str">
        <f t="shared" si="332"/>
        <v/>
      </c>
      <c r="CG71" s="200" t="str">
        <f t="shared" si="333"/>
        <v/>
      </c>
      <c r="CH71" s="200" t="str">
        <f t="shared" si="334"/>
        <v/>
      </c>
      <c r="CI71" s="200" t="str">
        <f t="shared" si="335"/>
        <v/>
      </c>
      <c r="CJ71" s="200" t="str">
        <f t="shared" si="336"/>
        <v/>
      </c>
      <c r="CK71" s="200" t="str">
        <f t="shared" si="337"/>
        <v/>
      </c>
      <c r="CL71" s="200" t="str">
        <f t="shared" si="338"/>
        <v/>
      </c>
      <c r="CM71" s="200" t="str">
        <f t="shared" si="339"/>
        <v/>
      </c>
      <c r="CN71" s="200" t="str">
        <f t="shared" si="340"/>
        <v/>
      </c>
      <c r="CO71" s="200" t="str">
        <f t="shared" si="341"/>
        <v/>
      </c>
      <c r="CP71" s="200" t="str">
        <f t="shared" si="342"/>
        <v/>
      </c>
      <c r="CQ71" s="200">
        <f t="shared" si="343"/>
        <v>0</v>
      </c>
      <c r="CR71" s="200">
        <f t="shared" si="344"/>
        <v>0</v>
      </c>
      <c r="CS71" s="200">
        <f t="shared" si="345"/>
        <v>0</v>
      </c>
      <c r="CT71" s="200">
        <f t="shared" si="346"/>
        <v>0</v>
      </c>
      <c r="CU71" s="200">
        <f t="shared" si="347"/>
        <v>0</v>
      </c>
      <c r="CV71" s="200">
        <f t="shared" si="348"/>
        <v>0</v>
      </c>
      <c r="CW71" s="200">
        <f t="shared" si="349"/>
        <v>0</v>
      </c>
      <c r="CX71" s="200">
        <f t="shared" si="350"/>
        <v>0</v>
      </c>
      <c r="CY71" s="200">
        <f t="shared" si="351"/>
        <v>0</v>
      </c>
      <c r="CZ71" s="200">
        <f t="shared" si="352"/>
        <v>0</v>
      </c>
      <c r="DA71" s="200">
        <f t="shared" si="353"/>
        <v>0</v>
      </c>
      <c r="DB71" s="200">
        <f t="shared" si="354"/>
        <v>0</v>
      </c>
      <c r="DC71" s="190">
        <f t="shared" si="355"/>
        <v>0</v>
      </c>
      <c r="DD71" s="190">
        <f t="shared" si="356"/>
        <v>0</v>
      </c>
      <c r="DE71" s="190">
        <f t="shared" si="357"/>
        <v>0</v>
      </c>
      <c r="DF71" s="200">
        <f t="shared" si="358"/>
        <v>0</v>
      </c>
      <c r="DG71" s="200">
        <f t="shared" si="359"/>
        <v>0</v>
      </c>
      <c r="DH71" s="200">
        <f t="shared" si="360"/>
        <v>0</v>
      </c>
      <c r="DI71" s="200">
        <f t="shared" si="361"/>
        <v>0</v>
      </c>
      <c r="DJ71" s="200">
        <f t="shared" si="362"/>
        <v>0</v>
      </c>
      <c r="DK71" s="200">
        <f t="shared" si="363"/>
        <v>0</v>
      </c>
      <c r="DL71" s="200">
        <f t="shared" si="364"/>
        <v>0</v>
      </c>
      <c r="DM71" s="200">
        <f t="shared" si="365"/>
        <v>0</v>
      </c>
      <c r="DN71" s="200">
        <f t="shared" si="366"/>
        <v>0</v>
      </c>
      <c r="DO71" s="200">
        <f t="shared" si="367"/>
        <v>0</v>
      </c>
      <c r="DP71" s="200">
        <f t="shared" si="368"/>
        <v>0</v>
      </c>
      <c r="DQ71" s="200">
        <f t="shared" si="369"/>
        <v>0</v>
      </c>
      <c r="DR71" s="190">
        <f t="shared" si="370"/>
        <v>0</v>
      </c>
      <c r="DS71" s="200">
        <f t="shared" si="371"/>
        <v>0</v>
      </c>
      <c r="DT71" s="200">
        <f t="shared" si="372"/>
        <v>0</v>
      </c>
      <c r="DU71" s="200">
        <f t="shared" si="373"/>
        <v>0</v>
      </c>
      <c r="DV71" s="200">
        <f t="shared" si="374"/>
        <v>0</v>
      </c>
      <c r="DW71" s="200">
        <f t="shared" si="375"/>
        <v>0</v>
      </c>
      <c r="DX71" s="200">
        <f t="shared" si="376"/>
        <v>0</v>
      </c>
      <c r="DY71" s="200">
        <f t="shared" si="377"/>
        <v>0</v>
      </c>
      <c r="DZ71" s="200">
        <f t="shared" si="378"/>
        <v>0</v>
      </c>
      <c r="EA71" s="200">
        <f t="shared" si="379"/>
        <v>0</v>
      </c>
      <c r="EB71" s="200">
        <f t="shared" si="380"/>
        <v>0</v>
      </c>
      <c r="EC71" s="200">
        <f t="shared" si="381"/>
        <v>0</v>
      </c>
      <c r="ED71" s="200">
        <f t="shared" si="382"/>
        <v>0</v>
      </c>
      <c r="EE71" s="190">
        <f t="shared" si="383"/>
        <v>0</v>
      </c>
      <c r="EF71" s="200">
        <f t="shared" si="384"/>
        <v>0</v>
      </c>
      <c r="EG71" s="200">
        <f t="shared" si="385"/>
        <v>0</v>
      </c>
      <c r="EH71" s="200">
        <f t="shared" si="386"/>
        <v>0</v>
      </c>
      <c r="EI71" s="200">
        <f t="shared" si="387"/>
        <v>0</v>
      </c>
      <c r="EJ71" s="200">
        <f t="shared" si="388"/>
        <v>0</v>
      </c>
      <c r="EK71" s="200">
        <f t="shared" si="389"/>
        <v>0</v>
      </c>
      <c r="EL71" s="200">
        <f t="shared" si="390"/>
        <v>0</v>
      </c>
      <c r="EM71" s="200">
        <f t="shared" si="391"/>
        <v>0</v>
      </c>
      <c r="EN71" s="200">
        <f t="shared" si="392"/>
        <v>0</v>
      </c>
      <c r="EO71" s="200">
        <f t="shared" si="393"/>
        <v>0</v>
      </c>
      <c r="EP71" s="200">
        <f t="shared" si="394"/>
        <v>0</v>
      </c>
      <c r="EQ71" s="200">
        <f t="shared" si="395"/>
        <v>0</v>
      </c>
      <c r="ER71" s="190">
        <f t="shared" si="396"/>
        <v>0</v>
      </c>
      <c r="ES71" s="200">
        <f t="shared" si="397"/>
        <v>0</v>
      </c>
      <c r="ET71" s="200">
        <f t="shared" si="398"/>
        <v>0</v>
      </c>
      <c r="EU71" s="200">
        <f t="shared" si="399"/>
        <v>0</v>
      </c>
      <c r="EV71" s="200">
        <f t="shared" si="400"/>
        <v>0</v>
      </c>
      <c r="EW71" s="200">
        <f t="shared" si="401"/>
        <v>0</v>
      </c>
      <c r="EX71" s="200">
        <f t="shared" si="402"/>
        <v>0</v>
      </c>
      <c r="EY71" s="200">
        <f t="shared" si="403"/>
        <v>0</v>
      </c>
      <c r="EZ71" s="200">
        <f t="shared" si="404"/>
        <v>0</v>
      </c>
      <c r="FA71" s="200">
        <f t="shared" si="405"/>
        <v>0</v>
      </c>
      <c r="FB71" s="200">
        <f t="shared" si="406"/>
        <v>0</v>
      </c>
      <c r="FC71" s="200">
        <f t="shared" si="407"/>
        <v>0</v>
      </c>
      <c r="FD71" s="200">
        <f t="shared" si="408"/>
        <v>0</v>
      </c>
      <c r="FE71" s="190">
        <f t="shared" si="409"/>
        <v>0</v>
      </c>
    </row>
    <row r="72" spans="3:161" s="119" customFormat="1" ht="15" customHeight="1" x14ac:dyDescent="0.2">
      <c r="C72" s="165" t="str">
        <f>'Données de base'!$A$149</f>
        <v>61330 - Frais Transport - Personnel</v>
      </c>
      <c r="D72" s="200">
        <f>'Données de base'!C149</f>
        <v>0</v>
      </c>
      <c r="E72" s="200">
        <f>'Données de base'!D149</f>
        <v>0</v>
      </c>
      <c r="F72" s="200">
        <f>'Données de base'!E149</f>
        <v>0</v>
      </c>
      <c r="G72" s="200">
        <f>'Données de base'!F149</f>
        <v>0</v>
      </c>
      <c r="H72" s="200">
        <f>'Données de base'!G149</f>
        <v>0</v>
      </c>
      <c r="I72" s="200">
        <f>'Données de base'!H149</f>
        <v>0</v>
      </c>
      <c r="J72" s="200">
        <f>'Données de base'!I149</f>
        <v>0</v>
      </c>
      <c r="K72" s="200">
        <f>'Données de base'!J149</f>
        <v>0</v>
      </c>
      <c r="L72" s="200">
        <f>'Données de base'!K149</f>
        <v>0</v>
      </c>
      <c r="M72" s="200">
        <f>'Données de base'!L149</f>
        <v>0</v>
      </c>
      <c r="N72" s="200">
        <f>'Données de base'!M149</f>
        <v>0</v>
      </c>
      <c r="O72" s="200">
        <f>'Données de base'!N149</f>
        <v>0</v>
      </c>
      <c r="P72" s="190">
        <f t="shared" si="320"/>
        <v>0</v>
      </c>
      <c r="Q72" s="200">
        <f>'Données de base'!P149</f>
        <v>0</v>
      </c>
      <c r="R72" s="200">
        <f>'Données de base'!Q149</f>
        <v>0</v>
      </c>
      <c r="S72" s="200">
        <f>'Données de base'!R149</f>
        <v>0</v>
      </c>
      <c r="T72" s="200">
        <f>'Données de base'!S149</f>
        <v>0</v>
      </c>
      <c r="U72" s="200">
        <f>'Données de base'!T149</f>
        <v>0</v>
      </c>
      <c r="V72" s="200">
        <f>'Données de base'!U149</f>
        <v>0</v>
      </c>
      <c r="W72" s="200">
        <f>'Données de base'!V149</f>
        <v>0</v>
      </c>
      <c r="X72" s="200">
        <f>'Données de base'!W149</f>
        <v>0</v>
      </c>
      <c r="Y72" s="200">
        <f>'Données de base'!X149</f>
        <v>0</v>
      </c>
      <c r="Z72" s="200">
        <f>'Données de base'!Y149</f>
        <v>0</v>
      </c>
      <c r="AA72" s="200">
        <f>'Données de base'!Z149</f>
        <v>0</v>
      </c>
      <c r="AB72" s="200">
        <f>'Données de base'!AA149</f>
        <v>0</v>
      </c>
      <c r="AC72" s="190">
        <f t="shared" si="322"/>
        <v>0</v>
      </c>
      <c r="AD72" s="200">
        <f>'Données de base'!AC149</f>
        <v>0</v>
      </c>
      <c r="AE72" s="200">
        <f>'Données de base'!AD149</f>
        <v>0</v>
      </c>
      <c r="AF72" s="200">
        <f>'Données de base'!AE149</f>
        <v>0</v>
      </c>
      <c r="AG72" s="200">
        <f>'Données de base'!AF149</f>
        <v>0</v>
      </c>
      <c r="AH72" s="200">
        <f>'Données de base'!AG149</f>
        <v>0</v>
      </c>
      <c r="AI72" s="200">
        <f>'Données de base'!AH149</f>
        <v>0</v>
      </c>
      <c r="AJ72" s="200">
        <f>'Données de base'!AI149</f>
        <v>0</v>
      </c>
      <c r="AK72" s="200">
        <f>'Données de base'!AJ149</f>
        <v>0</v>
      </c>
      <c r="AL72" s="200">
        <f>'Données de base'!AK149</f>
        <v>0</v>
      </c>
      <c r="AM72" s="200">
        <f>'Données de base'!AL149</f>
        <v>0</v>
      </c>
      <c r="AN72" s="200">
        <f>'Données de base'!AM149</f>
        <v>0</v>
      </c>
      <c r="AO72" s="200">
        <f>'Données de base'!AN149</f>
        <v>0</v>
      </c>
      <c r="AP72" s="190">
        <f t="shared" si="324"/>
        <v>0</v>
      </c>
      <c r="AQ72" s="200">
        <f>'Données de base'!AP149</f>
        <v>0</v>
      </c>
      <c r="AR72" s="200">
        <f>'Données de base'!AQ149</f>
        <v>0</v>
      </c>
      <c r="AS72" s="200">
        <f>'Données de base'!AR149</f>
        <v>0</v>
      </c>
      <c r="AT72" s="200">
        <f>'Données de base'!AS149</f>
        <v>0</v>
      </c>
      <c r="AU72" s="200">
        <f>'Données de base'!AT149</f>
        <v>0</v>
      </c>
      <c r="AV72" s="200">
        <f>'Données de base'!AU149</f>
        <v>0</v>
      </c>
      <c r="AW72" s="200">
        <f>'Données de base'!AV149</f>
        <v>0</v>
      </c>
      <c r="AX72" s="200">
        <f>'Données de base'!AW149</f>
        <v>0</v>
      </c>
      <c r="AY72" s="200">
        <f>'Données de base'!AX149</f>
        <v>0</v>
      </c>
      <c r="AZ72" s="200">
        <f>'Données de base'!AY149</f>
        <v>0</v>
      </c>
      <c r="BA72" s="200">
        <f>'Données de base'!AZ149</f>
        <v>0</v>
      </c>
      <c r="BB72" s="200">
        <f>'Données de base'!BA149</f>
        <v>0</v>
      </c>
      <c r="BC72" s="190">
        <f t="shared" si="326"/>
        <v>0</v>
      </c>
      <c r="BD72" s="200">
        <f>'Données de base'!BC149</f>
        <v>0</v>
      </c>
      <c r="BE72" s="200">
        <f>'Données de base'!BD149</f>
        <v>0</v>
      </c>
      <c r="BF72" s="200">
        <f>'Données de base'!BE149</f>
        <v>0</v>
      </c>
      <c r="BG72" s="200">
        <f>'Données de base'!BF149</f>
        <v>0</v>
      </c>
      <c r="BH72" s="200">
        <f>'Données de base'!BG149</f>
        <v>0</v>
      </c>
      <c r="BI72" s="200">
        <f>'Données de base'!BH149</f>
        <v>0</v>
      </c>
      <c r="BJ72" s="200">
        <f>'Données de base'!BI149</f>
        <v>0</v>
      </c>
      <c r="BK72" s="200">
        <f>'Données de base'!BJ149</f>
        <v>0</v>
      </c>
      <c r="BL72" s="200">
        <f>'Données de base'!BK149</f>
        <v>0</v>
      </c>
      <c r="BM72" s="200">
        <f>'Données de base'!BL149</f>
        <v>0</v>
      </c>
      <c r="BN72" s="200">
        <f>'Données de base'!BM149</f>
        <v>0</v>
      </c>
      <c r="BO72" s="200">
        <f>'Données de base'!BN149</f>
        <v>0</v>
      </c>
      <c r="BP72" s="190">
        <f t="shared" si="328"/>
        <v>0</v>
      </c>
      <c r="BQ72" s="200">
        <f>'Données de base'!BP149</f>
        <v>0</v>
      </c>
      <c r="BR72" s="200">
        <f>'Données de base'!BQ149</f>
        <v>0</v>
      </c>
      <c r="BS72" s="200">
        <f>'Données de base'!BR149</f>
        <v>0</v>
      </c>
      <c r="BT72" s="200">
        <f>'Données de base'!BS149</f>
        <v>0</v>
      </c>
      <c r="BU72" s="200">
        <f>'Données de base'!BT149</f>
        <v>0</v>
      </c>
      <c r="BV72" s="200">
        <f>'Données de base'!BU149</f>
        <v>0</v>
      </c>
      <c r="BW72" s="200">
        <f>'Données de base'!BV149</f>
        <v>0</v>
      </c>
      <c r="BX72" s="200">
        <f>'Données de base'!BW149</f>
        <v>0</v>
      </c>
      <c r="BY72" s="200">
        <f>'Données de base'!BX149</f>
        <v>0</v>
      </c>
      <c r="BZ72" s="200">
        <f>'Données de base'!BY149</f>
        <v>0</v>
      </c>
      <c r="CA72" s="200">
        <f>'Données de base'!BZ149</f>
        <v>0</v>
      </c>
      <c r="CB72" s="200">
        <f>'Données de base'!CA149</f>
        <v>0</v>
      </c>
      <c r="CC72" s="190">
        <f t="shared" si="330"/>
        <v>0</v>
      </c>
      <c r="CE72" s="200" t="str">
        <f t="shared" si="331"/>
        <v/>
      </c>
      <c r="CF72" s="200" t="str">
        <f t="shared" si="332"/>
        <v/>
      </c>
      <c r="CG72" s="200" t="str">
        <f t="shared" si="333"/>
        <v/>
      </c>
      <c r="CH72" s="200" t="str">
        <f t="shared" si="334"/>
        <v/>
      </c>
      <c r="CI72" s="200" t="str">
        <f t="shared" si="335"/>
        <v/>
      </c>
      <c r="CJ72" s="200" t="str">
        <f t="shared" si="336"/>
        <v/>
      </c>
      <c r="CK72" s="200" t="str">
        <f t="shared" si="337"/>
        <v/>
      </c>
      <c r="CL72" s="200" t="str">
        <f t="shared" si="338"/>
        <v/>
      </c>
      <c r="CM72" s="200" t="str">
        <f t="shared" si="339"/>
        <v/>
      </c>
      <c r="CN72" s="200" t="str">
        <f t="shared" si="340"/>
        <v/>
      </c>
      <c r="CO72" s="200" t="str">
        <f t="shared" si="341"/>
        <v/>
      </c>
      <c r="CP72" s="200" t="str">
        <f t="shared" si="342"/>
        <v/>
      </c>
      <c r="CQ72" s="200">
        <f t="shared" si="343"/>
        <v>0</v>
      </c>
      <c r="CR72" s="200">
        <f t="shared" si="344"/>
        <v>0</v>
      </c>
      <c r="CS72" s="200">
        <f t="shared" si="345"/>
        <v>0</v>
      </c>
      <c r="CT72" s="200">
        <f t="shared" si="346"/>
        <v>0</v>
      </c>
      <c r="CU72" s="200">
        <f t="shared" si="347"/>
        <v>0</v>
      </c>
      <c r="CV72" s="200">
        <f t="shared" si="348"/>
        <v>0</v>
      </c>
      <c r="CW72" s="200">
        <f t="shared" si="349"/>
        <v>0</v>
      </c>
      <c r="CX72" s="200">
        <f t="shared" si="350"/>
        <v>0</v>
      </c>
      <c r="CY72" s="200">
        <f t="shared" si="351"/>
        <v>0</v>
      </c>
      <c r="CZ72" s="200">
        <f t="shared" si="352"/>
        <v>0</v>
      </c>
      <c r="DA72" s="200">
        <f t="shared" si="353"/>
        <v>0</v>
      </c>
      <c r="DB72" s="200">
        <f t="shared" si="354"/>
        <v>0</v>
      </c>
      <c r="DC72" s="190">
        <f t="shared" si="355"/>
        <v>0</v>
      </c>
      <c r="DD72" s="190">
        <f t="shared" si="356"/>
        <v>0</v>
      </c>
      <c r="DE72" s="190">
        <f t="shared" si="357"/>
        <v>0</v>
      </c>
      <c r="DF72" s="200">
        <f t="shared" si="358"/>
        <v>0</v>
      </c>
      <c r="DG72" s="200">
        <f t="shared" si="359"/>
        <v>0</v>
      </c>
      <c r="DH72" s="200">
        <f t="shared" si="360"/>
        <v>0</v>
      </c>
      <c r="DI72" s="200">
        <f t="shared" si="361"/>
        <v>0</v>
      </c>
      <c r="DJ72" s="200">
        <f t="shared" si="362"/>
        <v>0</v>
      </c>
      <c r="DK72" s="200">
        <f t="shared" si="363"/>
        <v>0</v>
      </c>
      <c r="DL72" s="200">
        <f t="shared" si="364"/>
        <v>0</v>
      </c>
      <c r="DM72" s="200">
        <f t="shared" si="365"/>
        <v>0</v>
      </c>
      <c r="DN72" s="200">
        <f t="shared" si="366"/>
        <v>0</v>
      </c>
      <c r="DO72" s="200">
        <f t="shared" si="367"/>
        <v>0</v>
      </c>
      <c r="DP72" s="200">
        <f t="shared" si="368"/>
        <v>0</v>
      </c>
      <c r="DQ72" s="200">
        <f t="shared" si="369"/>
        <v>0</v>
      </c>
      <c r="DR72" s="190">
        <f t="shared" si="370"/>
        <v>0</v>
      </c>
      <c r="DS72" s="200">
        <f t="shared" si="371"/>
        <v>0</v>
      </c>
      <c r="DT72" s="200">
        <f t="shared" si="372"/>
        <v>0</v>
      </c>
      <c r="DU72" s="200">
        <f t="shared" si="373"/>
        <v>0</v>
      </c>
      <c r="DV72" s="200">
        <f t="shared" si="374"/>
        <v>0</v>
      </c>
      <c r="DW72" s="200">
        <f t="shared" si="375"/>
        <v>0</v>
      </c>
      <c r="DX72" s="200">
        <f t="shared" si="376"/>
        <v>0</v>
      </c>
      <c r="DY72" s="200">
        <f t="shared" si="377"/>
        <v>0</v>
      </c>
      <c r="DZ72" s="200">
        <f t="shared" si="378"/>
        <v>0</v>
      </c>
      <c r="EA72" s="200">
        <f t="shared" si="379"/>
        <v>0</v>
      </c>
      <c r="EB72" s="200">
        <f t="shared" si="380"/>
        <v>0</v>
      </c>
      <c r="EC72" s="200">
        <f t="shared" si="381"/>
        <v>0</v>
      </c>
      <c r="ED72" s="200">
        <f t="shared" si="382"/>
        <v>0</v>
      </c>
      <c r="EE72" s="190">
        <f t="shared" si="383"/>
        <v>0</v>
      </c>
      <c r="EF72" s="200">
        <f t="shared" si="384"/>
        <v>0</v>
      </c>
      <c r="EG72" s="200">
        <f t="shared" si="385"/>
        <v>0</v>
      </c>
      <c r="EH72" s="200">
        <f t="shared" si="386"/>
        <v>0</v>
      </c>
      <c r="EI72" s="200">
        <f t="shared" si="387"/>
        <v>0</v>
      </c>
      <c r="EJ72" s="200">
        <f t="shared" si="388"/>
        <v>0</v>
      </c>
      <c r="EK72" s="200">
        <f t="shared" si="389"/>
        <v>0</v>
      </c>
      <c r="EL72" s="200">
        <f t="shared" si="390"/>
        <v>0</v>
      </c>
      <c r="EM72" s="200">
        <f t="shared" si="391"/>
        <v>0</v>
      </c>
      <c r="EN72" s="200">
        <f t="shared" si="392"/>
        <v>0</v>
      </c>
      <c r="EO72" s="200">
        <f t="shared" si="393"/>
        <v>0</v>
      </c>
      <c r="EP72" s="200">
        <f t="shared" si="394"/>
        <v>0</v>
      </c>
      <c r="EQ72" s="200">
        <f t="shared" si="395"/>
        <v>0</v>
      </c>
      <c r="ER72" s="190">
        <f t="shared" si="396"/>
        <v>0</v>
      </c>
      <c r="ES72" s="200">
        <f t="shared" si="397"/>
        <v>0</v>
      </c>
      <c r="ET72" s="200">
        <f t="shared" si="398"/>
        <v>0</v>
      </c>
      <c r="EU72" s="200">
        <f t="shared" si="399"/>
        <v>0</v>
      </c>
      <c r="EV72" s="200">
        <f t="shared" si="400"/>
        <v>0</v>
      </c>
      <c r="EW72" s="200">
        <f t="shared" si="401"/>
        <v>0</v>
      </c>
      <c r="EX72" s="200">
        <f t="shared" si="402"/>
        <v>0</v>
      </c>
      <c r="EY72" s="200">
        <f t="shared" si="403"/>
        <v>0</v>
      </c>
      <c r="EZ72" s="200">
        <f t="shared" si="404"/>
        <v>0</v>
      </c>
      <c r="FA72" s="200">
        <f t="shared" si="405"/>
        <v>0</v>
      </c>
      <c r="FB72" s="200">
        <f t="shared" si="406"/>
        <v>0</v>
      </c>
      <c r="FC72" s="200">
        <f t="shared" si="407"/>
        <v>0</v>
      </c>
      <c r="FD72" s="200">
        <f t="shared" si="408"/>
        <v>0</v>
      </c>
      <c r="FE72" s="190">
        <f t="shared" si="409"/>
        <v>0</v>
      </c>
    </row>
    <row r="73" spans="3:161" s="119" customFormat="1" ht="15" customHeight="1" x14ac:dyDescent="0.2">
      <c r="C73" s="165" t="str">
        <f>'Données de base'!$A$150</f>
        <v>61331 - Frais Transport - Voyages d'affaires</v>
      </c>
      <c r="D73" s="200">
        <f>'Données de base'!C150</f>
        <v>0</v>
      </c>
      <c r="E73" s="200">
        <f>'Données de base'!D150</f>
        <v>0</v>
      </c>
      <c r="F73" s="200">
        <f>'Données de base'!E150</f>
        <v>0</v>
      </c>
      <c r="G73" s="200">
        <f>'Données de base'!F150</f>
        <v>0</v>
      </c>
      <c r="H73" s="200">
        <f>'Données de base'!G150</f>
        <v>0</v>
      </c>
      <c r="I73" s="200">
        <f>'Données de base'!H150</f>
        <v>0</v>
      </c>
      <c r="J73" s="200">
        <f>'Données de base'!I150</f>
        <v>0</v>
      </c>
      <c r="K73" s="200">
        <f>'Données de base'!J150</f>
        <v>0</v>
      </c>
      <c r="L73" s="200">
        <f>'Données de base'!K150</f>
        <v>2000</v>
      </c>
      <c r="M73" s="200">
        <f>'Données de base'!L150</f>
        <v>2000</v>
      </c>
      <c r="N73" s="200">
        <f>'Données de base'!M150</f>
        <v>2000</v>
      </c>
      <c r="O73" s="200">
        <f>'Données de base'!N150</f>
        <v>2000</v>
      </c>
      <c r="P73" s="190">
        <f t="shared" si="320"/>
        <v>8000</v>
      </c>
      <c r="Q73" s="200">
        <f>'Données de base'!P150</f>
        <v>2000</v>
      </c>
      <c r="R73" s="200">
        <f>'Données de base'!Q150</f>
        <v>2000</v>
      </c>
      <c r="S73" s="200">
        <f>'Données de base'!R150</f>
        <v>4000</v>
      </c>
      <c r="T73" s="200">
        <f>'Données de base'!S150</f>
        <v>4000</v>
      </c>
      <c r="U73" s="200">
        <f>'Données de base'!T150</f>
        <v>4000</v>
      </c>
      <c r="V73" s="200">
        <f>'Données de base'!U150</f>
        <v>10000</v>
      </c>
      <c r="W73" s="200">
        <f>'Données de base'!V150</f>
        <v>10000</v>
      </c>
      <c r="X73" s="200">
        <f>'Données de base'!W150</f>
        <v>10000</v>
      </c>
      <c r="Y73" s="200">
        <f>'Données de base'!X150</f>
        <v>10000</v>
      </c>
      <c r="Z73" s="200">
        <f>'Données de base'!Y150</f>
        <v>10000</v>
      </c>
      <c r="AA73" s="200">
        <f>'Données de base'!Z150</f>
        <v>10000</v>
      </c>
      <c r="AB73" s="200">
        <f>'Données de base'!AA150</f>
        <v>10000</v>
      </c>
      <c r="AC73" s="190">
        <f t="shared" si="322"/>
        <v>86000</v>
      </c>
      <c r="AD73" s="200">
        <f>'Données de base'!AC150</f>
        <v>18000</v>
      </c>
      <c r="AE73" s="200">
        <f>'Données de base'!AD150</f>
        <v>18000</v>
      </c>
      <c r="AF73" s="200">
        <f>'Données de base'!AE150</f>
        <v>18000</v>
      </c>
      <c r="AG73" s="200">
        <f>'Données de base'!AF150</f>
        <v>18000</v>
      </c>
      <c r="AH73" s="200">
        <f>'Données de base'!AG150</f>
        <v>18000</v>
      </c>
      <c r="AI73" s="200">
        <f>'Données de base'!AH150</f>
        <v>18000</v>
      </c>
      <c r="AJ73" s="200">
        <f>'Données de base'!AI150</f>
        <v>36000</v>
      </c>
      <c r="AK73" s="200">
        <f>'Données de base'!AJ150</f>
        <v>36000</v>
      </c>
      <c r="AL73" s="200">
        <f>'Données de base'!AK150</f>
        <v>36000</v>
      </c>
      <c r="AM73" s="200">
        <f>'Données de base'!AL150</f>
        <v>36000</v>
      </c>
      <c r="AN73" s="200">
        <f>'Données de base'!AM150</f>
        <v>36000</v>
      </c>
      <c r="AO73" s="200">
        <f>'Données de base'!AN150</f>
        <v>36000</v>
      </c>
      <c r="AP73" s="190">
        <f t="shared" si="324"/>
        <v>324000</v>
      </c>
      <c r="AQ73" s="200">
        <f>'Données de base'!AP150</f>
        <v>72000</v>
      </c>
      <c r="AR73" s="200">
        <f>'Données de base'!AQ150</f>
        <v>72000</v>
      </c>
      <c r="AS73" s="200">
        <f>'Données de base'!AR150</f>
        <v>72000</v>
      </c>
      <c r="AT73" s="200">
        <f>'Données de base'!AS150</f>
        <v>72000</v>
      </c>
      <c r="AU73" s="200">
        <f>'Données de base'!AT150</f>
        <v>72000</v>
      </c>
      <c r="AV73" s="200">
        <f>'Données de base'!AU150</f>
        <v>72000</v>
      </c>
      <c r="AW73" s="200">
        <f>'Données de base'!AV150</f>
        <v>72000</v>
      </c>
      <c r="AX73" s="200">
        <f>'Données de base'!AW150</f>
        <v>72000</v>
      </c>
      <c r="AY73" s="200">
        <f>'Données de base'!AX150</f>
        <v>72000</v>
      </c>
      <c r="AZ73" s="200">
        <f>'Données de base'!AY150</f>
        <v>72000</v>
      </c>
      <c r="BA73" s="200">
        <f>'Données de base'!AZ150</f>
        <v>72000</v>
      </c>
      <c r="BB73" s="200">
        <f>'Données de base'!BA150</f>
        <v>72000</v>
      </c>
      <c r="BC73" s="190">
        <f t="shared" si="326"/>
        <v>864000</v>
      </c>
      <c r="BD73" s="200">
        <f>'Données de base'!BC150</f>
        <v>144000</v>
      </c>
      <c r="BE73" s="200">
        <f>'Données de base'!BD150</f>
        <v>144000</v>
      </c>
      <c r="BF73" s="200">
        <f>'Données de base'!BE150</f>
        <v>144000</v>
      </c>
      <c r="BG73" s="200">
        <f>'Données de base'!BF150</f>
        <v>144000</v>
      </c>
      <c r="BH73" s="200">
        <f>'Données de base'!BG150</f>
        <v>144000</v>
      </c>
      <c r="BI73" s="200">
        <f>'Données de base'!BH150</f>
        <v>144000</v>
      </c>
      <c r="BJ73" s="200">
        <f>'Données de base'!BI150</f>
        <v>144000</v>
      </c>
      <c r="BK73" s="200">
        <f>'Données de base'!BJ150</f>
        <v>144000</v>
      </c>
      <c r="BL73" s="200">
        <f>'Données de base'!BK150</f>
        <v>144000</v>
      </c>
      <c r="BM73" s="200">
        <f>'Données de base'!BL150</f>
        <v>144000</v>
      </c>
      <c r="BN73" s="200">
        <f>'Données de base'!BM150</f>
        <v>144000</v>
      </c>
      <c r="BO73" s="200">
        <f>'Données de base'!BN150</f>
        <v>144000</v>
      </c>
      <c r="BP73" s="190">
        <f t="shared" si="328"/>
        <v>1728000</v>
      </c>
      <c r="BQ73" s="200">
        <f>'Données de base'!BP150</f>
        <v>288000</v>
      </c>
      <c r="BR73" s="200">
        <f>'Données de base'!BQ150</f>
        <v>288000</v>
      </c>
      <c r="BS73" s="200">
        <f>'Données de base'!BR150</f>
        <v>288000</v>
      </c>
      <c r="BT73" s="200">
        <f>'Données de base'!BS150</f>
        <v>288000</v>
      </c>
      <c r="BU73" s="200">
        <f>'Données de base'!BT150</f>
        <v>288000</v>
      </c>
      <c r="BV73" s="200">
        <f>'Données de base'!BU150</f>
        <v>288000</v>
      </c>
      <c r="BW73" s="200">
        <f>'Données de base'!BV150</f>
        <v>288000</v>
      </c>
      <c r="BX73" s="200">
        <f>'Données de base'!BW150</f>
        <v>288000</v>
      </c>
      <c r="BY73" s="200">
        <f>'Données de base'!BX150</f>
        <v>288000</v>
      </c>
      <c r="BZ73" s="200">
        <f>'Données de base'!BY150</f>
        <v>288000</v>
      </c>
      <c r="CA73" s="200">
        <f>'Données de base'!BZ150</f>
        <v>288000</v>
      </c>
      <c r="CB73" s="200">
        <f>'Données de base'!CA150</f>
        <v>288000</v>
      </c>
      <c r="CC73" s="190">
        <f t="shared" si="330"/>
        <v>3456000</v>
      </c>
      <c r="CE73" s="200" t="str">
        <f t="shared" si="331"/>
        <v/>
      </c>
      <c r="CF73" s="200" t="str">
        <f t="shared" si="332"/>
        <v/>
      </c>
      <c r="CG73" s="200" t="str">
        <f t="shared" si="333"/>
        <v/>
      </c>
      <c r="CH73" s="200" t="str">
        <f t="shared" si="334"/>
        <v/>
      </c>
      <c r="CI73" s="200" t="str">
        <f t="shared" si="335"/>
        <v/>
      </c>
      <c r="CJ73" s="200" t="str">
        <f t="shared" si="336"/>
        <v/>
      </c>
      <c r="CK73" s="200" t="str">
        <f t="shared" si="337"/>
        <v/>
      </c>
      <c r="CL73" s="200" t="str">
        <f t="shared" si="338"/>
        <v/>
      </c>
      <c r="CM73" s="200" t="str">
        <f t="shared" si="339"/>
        <v/>
      </c>
      <c r="CN73" s="200" t="str">
        <f t="shared" si="340"/>
        <v/>
      </c>
      <c r="CO73" s="200" t="str">
        <f t="shared" si="341"/>
        <v/>
      </c>
      <c r="CP73" s="200" t="str">
        <f t="shared" si="342"/>
        <v/>
      </c>
      <c r="CQ73" s="200">
        <f t="shared" si="343"/>
        <v>0</v>
      </c>
      <c r="CR73" s="200">
        <f t="shared" si="344"/>
        <v>0</v>
      </c>
      <c r="CS73" s="200">
        <f t="shared" si="345"/>
        <v>2000</v>
      </c>
      <c r="CT73" s="200">
        <f t="shared" si="346"/>
        <v>2000</v>
      </c>
      <c r="CU73" s="200">
        <f t="shared" si="347"/>
        <v>2000</v>
      </c>
      <c r="CV73" s="200">
        <f t="shared" si="348"/>
        <v>2000</v>
      </c>
      <c r="CW73" s="200">
        <f t="shared" si="349"/>
        <v>2000</v>
      </c>
      <c r="CX73" s="200">
        <f t="shared" si="350"/>
        <v>2000</v>
      </c>
      <c r="CY73" s="200">
        <f t="shared" si="351"/>
        <v>4000</v>
      </c>
      <c r="CZ73" s="200">
        <f t="shared" si="352"/>
        <v>4000</v>
      </c>
      <c r="DA73" s="200">
        <f t="shared" si="353"/>
        <v>4000</v>
      </c>
      <c r="DB73" s="200">
        <f t="shared" si="354"/>
        <v>10000</v>
      </c>
      <c r="DC73" s="190">
        <f t="shared" si="355"/>
        <v>0</v>
      </c>
      <c r="DD73" s="190">
        <f t="shared" si="356"/>
        <v>34000</v>
      </c>
      <c r="DE73" s="190">
        <f t="shared" si="357"/>
        <v>34000</v>
      </c>
      <c r="DF73" s="200">
        <f t="shared" si="358"/>
        <v>10000</v>
      </c>
      <c r="DG73" s="200">
        <f t="shared" si="359"/>
        <v>10000</v>
      </c>
      <c r="DH73" s="200">
        <f t="shared" si="360"/>
        <v>10000</v>
      </c>
      <c r="DI73" s="200">
        <f t="shared" si="361"/>
        <v>10000</v>
      </c>
      <c r="DJ73" s="200">
        <f t="shared" si="362"/>
        <v>10000</v>
      </c>
      <c r="DK73" s="200">
        <f t="shared" si="363"/>
        <v>10000</v>
      </c>
      <c r="DL73" s="200">
        <f t="shared" si="364"/>
        <v>18000</v>
      </c>
      <c r="DM73" s="200">
        <f t="shared" si="365"/>
        <v>18000</v>
      </c>
      <c r="DN73" s="200">
        <f t="shared" si="366"/>
        <v>18000</v>
      </c>
      <c r="DO73" s="200">
        <f t="shared" si="367"/>
        <v>18000</v>
      </c>
      <c r="DP73" s="200">
        <f t="shared" si="368"/>
        <v>18000</v>
      </c>
      <c r="DQ73" s="200">
        <f t="shared" si="369"/>
        <v>18000</v>
      </c>
      <c r="DR73" s="190">
        <f t="shared" si="370"/>
        <v>168000</v>
      </c>
      <c r="DS73" s="200">
        <f t="shared" si="371"/>
        <v>36000</v>
      </c>
      <c r="DT73" s="200">
        <f t="shared" si="372"/>
        <v>36000</v>
      </c>
      <c r="DU73" s="200">
        <f t="shared" si="373"/>
        <v>36000</v>
      </c>
      <c r="DV73" s="200">
        <f t="shared" si="374"/>
        <v>36000</v>
      </c>
      <c r="DW73" s="200">
        <f t="shared" si="375"/>
        <v>36000</v>
      </c>
      <c r="DX73" s="200">
        <f t="shared" si="376"/>
        <v>36000</v>
      </c>
      <c r="DY73" s="200">
        <f t="shared" si="377"/>
        <v>72000</v>
      </c>
      <c r="DZ73" s="200">
        <f t="shared" si="378"/>
        <v>72000</v>
      </c>
      <c r="EA73" s="200">
        <f t="shared" si="379"/>
        <v>72000</v>
      </c>
      <c r="EB73" s="200">
        <f t="shared" si="380"/>
        <v>72000</v>
      </c>
      <c r="EC73" s="200">
        <f t="shared" si="381"/>
        <v>72000</v>
      </c>
      <c r="ED73" s="200">
        <f t="shared" si="382"/>
        <v>72000</v>
      </c>
      <c r="EE73" s="190">
        <f t="shared" si="383"/>
        <v>648000</v>
      </c>
      <c r="EF73" s="200">
        <f t="shared" si="384"/>
        <v>72000</v>
      </c>
      <c r="EG73" s="200">
        <f t="shared" si="385"/>
        <v>72000</v>
      </c>
      <c r="EH73" s="200">
        <f t="shared" si="386"/>
        <v>72000</v>
      </c>
      <c r="EI73" s="200">
        <f t="shared" si="387"/>
        <v>72000</v>
      </c>
      <c r="EJ73" s="200">
        <f t="shared" si="388"/>
        <v>72000</v>
      </c>
      <c r="EK73" s="200">
        <f t="shared" si="389"/>
        <v>72000</v>
      </c>
      <c r="EL73" s="200">
        <f t="shared" si="390"/>
        <v>144000</v>
      </c>
      <c r="EM73" s="200">
        <f t="shared" si="391"/>
        <v>144000</v>
      </c>
      <c r="EN73" s="200">
        <f t="shared" si="392"/>
        <v>144000</v>
      </c>
      <c r="EO73" s="200">
        <f t="shared" si="393"/>
        <v>144000</v>
      </c>
      <c r="EP73" s="200">
        <f t="shared" si="394"/>
        <v>144000</v>
      </c>
      <c r="EQ73" s="200">
        <f t="shared" si="395"/>
        <v>144000</v>
      </c>
      <c r="ER73" s="190">
        <f t="shared" si="396"/>
        <v>1296000</v>
      </c>
      <c r="ES73" s="200">
        <f t="shared" si="397"/>
        <v>144000</v>
      </c>
      <c r="ET73" s="200">
        <f t="shared" si="398"/>
        <v>144000</v>
      </c>
      <c r="EU73" s="200">
        <f t="shared" si="399"/>
        <v>144000</v>
      </c>
      <c r="EV73" s="200">
        <f t="shared" si="400"/>
        <v>144000</v>
      </c>
      <c r="EW73" s="200">
        <f t="shared" si="401"/>
        <v>144000</v>
      </c>
      <c r="EX73" s="200">
        <f t="shared" si="402"/>
        <v>144000</v>
      </c>
      <c r="EY73" s="200">
        <f t="shared" si="403"/>
        <v>288000</v>
      </c>
      <c r="EZ73" s="200">
        <f t="shared" si="404"/>
        <v>288000</v>
      </c>
      <c r="FA73" s="200">
        <f t="shared" si="405"/>
        <v>288000</v>
      </c>
      <c r="FB73" s="200">
        <f t="shared" si="406"/>
        <v>288000</v>
      </c>
      <c r="FC73" s="200">
        <f t="shared" si="407"/>
        <v>288000</v>
      </c>
      <c r="FD73" s="200">
        <f t="shared" si="408"/>
        <v>288000</v>
      </c>
      <c r="FE73" s="190">
        <f t="shared" si="409"/>
        <v>2592000</v>
      </c>
    </row>
    <row r="74" spans="3:161" s="119" customFormat="1" ht="15" customHeight="1" x14ac:dyDescent="0.2">
      <c r="C74" s="165" t="str">
        <f>'Données de base'!$A$151</f>
        <v>61332 - Frais Transport - Autres</v>
      </c>
      <c r="D74" s="200">
        <f>'Données de base'!C151</f>
        <v>0</v>
      </c>
      <c r="E74" s="200">
        <f>'Données de base'!D151</f>
        <v>0</v>
      </c>
      <c r="F74" s="200">
        <f>'Données de base'!E151</f>
        <v>0</v>
      </c>
      <c r="G74" s="200">
        <f>'Données de base'!F151</f>
        <v>0</v>
      </c>
      <c r="H74" s="200">
        <f>'Données de base'!G151</f>
        <v>0</v>
      </c>
      <c r="I74" s="200">
        <f>'Données de base'!H151</f>
        <v>0</v>
      </c>
      <c r="J74" s="200">
        <f>'Données de base'!I151</f>
        <v>0</v>
      </c>
      <c r="K74" s="200">
        <f>'Données de base'!J151</f>
        <v>0</v>
      </c>
      <c r="L74" s="200">
        <f>'Données de base'!K151</f>
        <v>0</v>
      </c>
      <c r="M74" s="200">
        <f>'Données de base'!L151</f>
        <v>0</v>
      </c>
      <c r="N74" s="200">
        <f>'Données de base'!M151</f>
        <v>0</v>
      </c>
      <c r="O74" s="200">
        <f>'Données de base'!N151</f>
        <v>0</v>
      </c>
      <c r="P74" s="190">
        <f t="shared" si="320"/>
        <v>0</v>
      </c>
      <c r="Q74" s="200">
        <f>'Données de base'!P151</f>
        <v>0</v>
      </c>
      <c r="R74" s="200">
        <f>'Données de base'!Q151</f>
        <v>0</v>
      </c>
      <c r="S74" s="200">
        <f>'Données de base'!R151</f>
        <v>0</v>
      </c>
      <c r="T74" s="200">
        <f>'Données de base'!S151</f>
        <v>0</v>
      </c>
      <c r="U74" s="200">
        <f>'Données de base'!T151</f>
        <v>0</v>
      </c>
      <c r="V74" s="200">
        <f>'Données de base'!U151</f>
        <v>0</v>
      </c>
      <c r="W74" s="200">
        <f>'Données de base'!V151</f>
        <v>0</v>
      </c>
      <c r="X74" s="200">
        <f>'Données de base'!W151</f>
        <v>0</v>
      </c>
      <c r="Y74" s="200">
        <f>'Données de base'!X151</f>
        <v>0</v>
      </c>
      <c r="Z74" s="200">
        <f>'Données de base'!Y151</f>
        <v>0</v>
      </c>
      <c r="AA74" s="200">
        <f>'Données de base'!Z151</f>
        <v>0</v>
      </c>
      <c r="AB74" s="200">
        <f>'Données de base'!AA151</f>
        <v>0</v>
      </c>
      <c r="AC74" s="190">
        <f t="shared" si="322"/>
        <v>0</v>
      </c>
      <c r="AD74" s="200">
        <f>'Données de base'!AC151</f>
        <v>0</v>
      </c>
      <c r="AE74" s="200">
        <f>'Données de base'!AD151</f>
        <v>0</v>
      </c>
      <c r="AF74" s="200">
        <f>'Données de base'!AE151</f>
        <v>0</v>
      </c>
      <c r="AG74" s="200">
        <f>'Données de base'!AF151</f>
        <v>0</v>
      </c>
      <c r="AH74" s="200">
        <f>'Données de base'!AG151</f>
        <v>0</v>
      </c>
      <c r="AI74" s="200">
        <f>'Données de base'!AH151</f>
        <v>0</v>
      </c>
      <c r="AJ74" s="200">
        <f>'Données de base'!AI151</f>
        <v>0</v>
      </c>
      <c r="AK74" s="200">
        <f>'Données de base'!AJ151</f>
        <v>0</v>
      </c>
      <c r="AL74" s="200">
        <f>'Données de base'!AK151</f>
        <v>0</v>
      </c>
      <c r="AM74" s="200">
        <f>'Données de base'!AL151</f>
        <v>0</v>
      </c>
      <c r="AN74" s="200">
        <f>'Données de base'!AM151</f>
        <v>0</v>
      </c>
      <c r="AO74" s="200">
        <f>'Données de base'!AN151</f>
        <v>0</v>
      </c>
      <c r="AP74" s="190">
        <f t="shared" si="324"/>
        <v>0</v>
      </c>
      <c r="AQ74" s="200">
        <f>'Données de base'!AP151</f>
        <v>0</v>
      </c>
      <c r="AR74" s="200">
        <f>'Données de base'!AQ151</f>
        <v>0</v>
      </c>
      <c r="AS74" s="200">
        <f>'Données de base'!AR151</f>
        <v>0</v>
      </c>
      <c r="AT74" s="200">
        <f>'Données de base'!AS151</f>
        <v>0</v>
      </c>
      <c r="AU74" s="200">
        <f>'Données de base'!AT151</f>
        <v>0</v>
      </c>
      <c r="AV74" s="200">
        <f>'Données de base'!AU151</f>
        <v>0</v>
      </c>
      <c r="AW74" s="200">
        <f>'Données de base'!AV151</f>
        <v>0</v>
      </c>
      <c r="AX74" s="200">
        <f>'Données de base'!AW151</f>
        <v>0</v>
      </c>
      <c r="AY74" s="200">
        <f>'Données de base'!AX151</f>
        <v>0</v>
      </c>
      <c r="AZ74" s="200">
        <f>'Données de base'!AY151</f>
        <v>0</v>
      </c>
      <c r="BA74" s="200">
        <f>'Données de base'!AZ151</f>
        <v>0</v>
      </c>
      <c r="BB74" s="200">
        <f>'Données de base'!BA151</f>
        <v>0</v>
      </c>
      <c r="BC74" s="190">
        <f t="shared" si="326"/>
        <v>0</v>
      </c>
      <c r="BD74" s="200">
        <f>'Données de base'!BC151</f>
        <v>0</v>
      </c>
      <c r="BE74" s="200">
        <f>'Données de base'!BD151</f>
        <v>0</v>
      </c>
      <c r="BF74" s="200">
        <f>'Données de base'!BE151</f>
        <v>0</v>
      </c>
      <c r="BG74" s="200">
        <f>'Données de base'!BF151</f>
        <v>0</v>
      </c>
      <c r="BH74" s="200">
        <f>'Données de base'!BG151</f>
        <v>0</v>
      </c>
      <c r="BI74" s="200">
        <f>'Données de base'!BH151</f>
        <v>0</v>
      </c>
      <c r="BJ74" s="200">
        <f>'Données de base'!BI151</f>
        <v>0</v>
      </c>
      <c r="BK74" s="200">
        <f>'Données de base'!BJ151</f>
        <v>0</v>
      </c>
      <c r="BL74" s="200">
        <f>'Données de base'!BK151</f>
        <v>0</v>
      </c>
      <c r="BM74" s="200">
        <f>'Données de base'!BL151</f>
        <v>0</v>
      </c>
      <c r="BN74" s="200">
        <f>'Données de base'!BM151</f>
        <v>0</v>
      </c>
      <c r="BO74" s="200">
        <f>'Données de base'!BN151</f>
        <v>0</v>
      </c>
      <c r="BP74" s="190">
        <f t="shared" si="328"/>
        <v>0</v>
      </c>
      <c r="BQ74" s="200">
        <f>'Données de base'!BP151</f>
        <v>0</v>
      </c>
      <c r="BR74" s="200">
        <f>'Données de base'!BQ151</f>
        <v>0</v>
      </c>
      <c r="BS74" s="200">
        <f>'Données de base'!BR151</f>
        <v>0</v>
      </c>
      <c r="BT74" s="200">
        <f>'Données de base'!BS151</f>
        <v>0</v>
      </c>
      <c r="BU74" s="200">
        <f>'Données de base'!BT151</f>
        <v>0</v>
      </c>
      <c r="BV74" s="200">
        <f>'Données de base'!BU151</f>
        <v>0</v>
      </c>
      <c r="BW74" s="200">
        <f>'Données de base'!BV151</f>
        <v>0</v>
      </c>
      <c r="BX74" s="200">
        <f>'Données de base'!BW151</f>
        <v>0</v>
      </c>
      <c r="BY74" s="200">
        <f>'Données de base'!BX151</f>
        <v>0</v>
      </c>
      <c r="BZ74" s="200">
        <f>'Données de base'!BY151</f>
        <v>0</v>
      </c>
      <c r="CA74" s="200">
        <f>'Données de base'!BZ151</f>
        <v>0</v>
      </c>
      <c r="CB74" s="200">
        <f>'Données de base'!CA151</f>
        <v>0</v>
      </c>
      <c r="CC74" s="190">
        <f t="shared" si="330"/>
        <v>0</v>
      </c>
      <c r="CE74" s="200" t="str">
        <f t="shared" si="331"/>
        <v/>
      </c>
      <c r="CF74" s="200" t="str">
        <f t="shared" si="332"/>
        <v/>
      </c>
      <c r="CG74" s="200" t="str">
        <f t="shared" si="333"/>
        <v/>
      </c>
      <c r="CH74" s="200" t="str">
        <f t="shared" si="334"/>
        <v/>
      </c>
      <c r="CI74" s="200" t="str">
        <f t="shared" si="335"/>
        <v/>
      </c>
      <c r="CJ74" s="200" t="str">
        <f t="shared" si="336"/>
        <v/>
      </c>
      <c r="CK74" s="200" t="str">
        <f t="shared" si="337"/>
        <v/>
      </c>
      <c r="CL74" s="200" t="str">
        <f t="shared" si="338"/>
        <v/>
      </c>
      <c r="CM74" s="200" t="str">
        <f t="shared" si="339"/>
        <v/>
      </c>
      <c r="CN74" s="200" t="str">
        <f t="shared" si="340"/>
        <v/>
      </c>
      <c r="CO74" s="200" t="str">
        <f t="shared" si="341"/>
        <v/>
      </c>
      <c r="CP74" s="200" t="str">
        <f t="shared" si="342"/>
        <v/>
      </c>
      <c r="CQ74" s="200">
        <f t="shared" si="343"/>
        <v>0</v>
      </c>
      <c r="CR74" s="200">
        <f t="shared" si="344"/>
        <v>0</v>
      </c>
      <c r="CS74" s="200">
        <f t="shared" si="345"/>
        <v>0</v>
      </c>
      <c r="CT74" s="200">
        <f t="shared" si="346"/>
        <v>0</v>
      </c>
      <c r="CU74" s="200">
        <f t="shared" si="347"/>
        <v>0</v>
      </c>
      <c r="CV74" s="200">
        <f t="shared" si="348"/>
        <v>0</v>
      </c>
      <c r="CW74" s="200">
        <f t="shared" si="349"/>
        <v>0</v>
      </c>
      <c r="CX74" s="200">
        <f t="shared" si="350"/>
        <v>0</v>
      </c>
      <c r="CY74" s="200">
        <f t="shared" si="351"/>
        <v>0</v>
      </c>
      <c r="CZ74" s="200">
        <f t="shared" si="352"/>
        <v>0</v>
      </c>
      <c r="DA74" s="200">
        <f t="shared" si="353"/>
        <v>0</v>
      </c>
      <c r="DB74" s="200">
        <f t="shared" si="354"/>
        <v>0</v>
      </c>
      <c r="DC74" s="190">
        <f t="shared" si="355"/>
        <v>0</v>
      </c>
      <c r="DD74" s="190">
        <f t="shared" si="356"/>
        <v>0</v>
      </c>
      <c r="DE74" s="190">
        <f t="shared" si="357"/>
        <v>0</v>
      </c>
      <c r="DF74" s="200">
        <f t="shared" si="358"/>
        <v>0</v>
      </c>
      <c r="DG74" s="200">
        <f t="shared" si="359"/>
        <v>0</v>
      </c>
      <c r="DH74" s="200">
        <f t="shared" si="360"/>
        <v>0</v>
      </c>
      <c r="DI74" s="200">
        <f t="shared" si="361"/>
        <v>0</v>
      </c>
      <c r="DJ74" s="200">
        <f t="shared" si="362"/>
        <v>0</v>
      </c>
      <c r="DK74" s="200">
        <f t="shared" si="363"/>
        <v>0</v>
      </c>
      <c r="DL74" s="200">
        <f t="shared" si="364"/>
        <v>0</v>
      </c>
      <c r="DM74" s="200">
        <f t="shared" si="365"/>
        <v>0</v>
      </c>
      <c r="DN74" s="200">
        <f t="shared" si="366"/>
        <v>0</v>
      </c>
      <c r="DO74" s="200">
        <f t="shared" si="367"/>
        <v>0</v>
      </c>
      <c r="DP74" s="200">
        <f t="shared" si="368"/>
        <v>0</v>
      </c>
      <c r="DQ74" s="200">
        <f t="shared" si="369"/>
        <v>0</v>
      </c>
      <c r="DR74" s="190">
        <f t="shared" si="370"/>
        <v>0</v>
      </c>
      <c r="DS74" s="200">
        <f t="shared" si="371"/>
        <v>0</v>
      </c>
      <c r="DT74" s="200">
        <f t="shared" si="372"/>
        <v>0</v>
      </c>
      <c r="DU74" s="200">
        <f t="shared" si="373"/>
        <v>0</v>
      </c>
      <c r="DV74" s="200">
        <f t="shared" si="374"/>
        <v>0</v>
      </c>
      <c r="DW74" s="200">
        <f t="shared" si="375"/>
        <v>0</v>
      </c>
      <c r="DX74" s="200">
        <f t="shared" si="376"/>
        <v>0</v>
      </c>
      <c r="DY74" s="200">
        <f t="shared" si="377"/>
        <v>0</v>
      </c>
      <c r="DZ74" s="200">
        <f t="shared" si="378"/>
        <v>0</v>
      </c>
      <c r="EA74" s="200">
        <f t="shared" si="379"/>
        <v>0</v>
      </c>
      <c r="EB74" s="200">
        <f t="shared" si="380"/>
        <v>0</v>
      </c>
      <c r="EC74" s="200">
        <f t="shared" si="381"/>
        <v>0</v>
      </c>
      <c r="ED74" s="200">
        <f t="shared" si="382"/>
        <v>0</v>
      </c>
      <c r="EE74" s="190">
        <f t="shared" si="383"/>
        <v>0</v>
      </c>
      <c r="EF74" s="200">
        <f t="shared" si="384"/>
        <v>0</v>
      </c>
      <c r="EG74" s="200">
        <f t="shared" si="385"/>
        <v>0</v>
      </c>
      <c r="EH74" s="200">
        <f t="shared" si="386"/>
        <v>0</v>
      </c>
      <c r="EI74" s="200">
        <f t="shared" si="387"/>
        <v>0</v>
      </c>
      <c r="EJ74" s="200">
        <f t="shared" si="388"/>
        <v>0</v>
      </c>
      <c r="EK74" s="200">
        <f t="shared" si="389"/>
        <v>0</v>
      </c>
      <c r="EL74" s="200">
        <f t="shared" si="390"/>
        <v>0</v>
      </c>
      <c r="EM74" s="200">
        <f t="shared" si="391"/>
        <v>0</v>
      </c>
      <c r="EN74" s="200">
        <f t="shared" si="392"/>
        <v>0</v>
      </c>
      <c r="EO74" s="200">
        <f t="shared" si="393"/>
        <v>0</v>
      </c>
      <c r="EP74" s="200">
        <f t="shared" si="394"/>
        <v>0</v>
      </c>
      <c r="EQ74" s="200">
        <f t="shared" si="395"/>
        <v>0</v>
      </c>
      <c r="ER74" s="190">
        <f t="shared" si="396"/>
        <v>0</v>
      </c>
      <c r="ES74" s="200">
        <f t="shared" si="397"/>
        <v>0</v>
      </c>
      <c r="ET74" s="200">
        <f t="shared" si="398"/>
        <v>0</v>
      </c>
      <c r="EU74" s="200">
        <f t="shared" si="399"/>
        <v>0</v>
      </c>
      <c r="EV74" s="200">
        <f t="shared" si="400"/>
        <v>0</v>
      </c>
      <c r="EW74" s="200">
        <f t="shared" si="401"/>
        <v>0</v>
      </c>
      <c r="EX74" s="200">
        <f t="shared" si="402"/>
        <v>0</v>
      </c>
      <c r="EY74" s="200">
        <f t="shared" si="403"/>
        <v>0</v>
      </c>
      <c r="EZ74" s="200">
        <f t="shared" si="404"/>
        <v>0</v>
      </c>
      <c r="FA74" s="200">
        <f t="shared" si="405"/>
        <v>0</v>
      </c>
      <c r="FB74" s="200">
        <f t="shared" si="406"/>
        <v>0</v>
      </c>
      <c r="FC74" s="200">
        <f t="shared" si="407"/>
        <v>0</v>
      </c>
      <c r="FD74" s="200">
        <f t="shared" si="408"/>
        <v>0</v>
      </c>
      <c r="FE74" s="190">
        <f t="shared" si="409"/>
        <v>0</v>
      </c>
    </row>
    <row r="75" spans="3:161" s="119" customFormat="1" ht="15" customHeight="1" x14ac:dyDescent="0.2">
      <c r="C75" s="165" t="str">
        <f>'Données de base'!$A$152</f>
        <v>6140 - Frais Commerciaux - Annonces et insertions</v>
      </c>
      <c r="D75" s="200">
        <f>'Données de base'!C152</f>
        <v>0</v>
      </c>
      <c r="E75" s="200">
        <f>'Données de base'!D152</f>
        <v>0</v>
      </c>
      <c r="F75" s="200">
        <f>'Données de base'!E152</f>
        <v>0</v>
      </c>
      <c r="G75" s="200">
        <f>'Données de base'!F152</f>
        <v>0</v>
      </c>
      <c r="H75" s="200">
        <f>'Données de base'!G152</f>
        <v>0</v>
      </c>
      <c r="I75" s="200">
        <f>'Données de base'!H152</f>
        <v>0</v>
      </c>
      <c r="J75" s="200">
        <f>'Données de base'!I152</f>
        <v>0</v>
      </c>
      <c r="K75" s="200">
        <f>'Données de base'!J152</f>
        <v>0</v>
      </c>
      <c r="L75" s="200">
        <f>'Données de base'!K152</f>
        <v>0</v>
      </c>
      <c r="M75" s="200">
        <f>'Données de base'!L152</f>
        <v>0</v>
      </c>
      <c r="N75" s="200">
        <f>'Données de base'!M152</f>
        <v>0</v>
      </c>
      <c r="O75" s="200">
        <f>'Données de base'!N152</f>
        <v>0</v>
      </c>
      <c r="P75" s="190">
        <f t="shared" si="320"/>
        <v>0</v>
      </c>
      <c r="Q75" s="200">
        <f>'Données de base'!P152</f>
        <v>0</v>
      </c>
      <c r="R75" s="200">
        <f>'Données de base'!Q152</f>
        <v>0</v>
      </c>
      <c r="S75" s="200">
        <f>'Données de base'!R152</f>
        <v>0</v>
      </c>
      <c r="T75" s="200">
        <f>'Données de base'!S152</f>
        <v>0</v>
      </c>
      <c r="U75" s="200">
        <f>'Données de base'!T152</f>
        <v>0</v>
      </c>
      <c r="V75" s="200">
        <f>'Données de base'!U152</f>
        <v>0</v>
      </c>
      <c r="W75" s="200">
        <f>'Données de base'!V152</f>
        <v>0</v>
      </c>
      <c r="X75" s="200">
        <f>'Données de base'!W152</f>
        <v>0</v>
      </c>
      <c r="Y75" s="200">
        <f>'Données de base'!X152</f>
        <v>0</v>
      </c>
      <c r="Z75" s="200">
        <f>'Données de base'!Y152</f>
        <v>0</v>
      </c>
      <c r="AA75" s="200">
        <f>'Données de base'!Z152</f>
        <v>0</v>
      </c>
      <c r="AB75" s="200">
        <f>'Données de base'!AA152</f>
        <v>0</v>
      </c>
      <c r="AC75" s="190">
        <f t="shared" si="322"/>
        <v>0</v>
      </c>
      <c r="AD75" s="200">
        <f>'Données de base'!AC152</f>
        <v>0</v>
      </c>
      <c r="AE75" s="200">
        <f>'Données de base'!AD152</f>
        <v>0</v>
      </c>
      <c r="AF75" s="200">
        <f>'Données de base'!AE152</f>
        <v>0</v>
      </c>
      <c r="AG75" s="200">
        <f>'Données de base'!AF152</f>
        <v>0</v>
      </c>
      <c r="AH75" s="200">
        <f>'Données de base'!AG152</f>
        <v>0</v>
      </c>
      <c r="AI75" s="200">
        <f>'Données de base'!AH152</f>
        <v>0</v>
      </c>
      <c r="AJ75" s="200">
        <f>'Données de base'!AI152</f>
        <v>0</v>
      </c>
      <c r="AK75" s="200">
        <f>'Données de base'!AJ152</f>
        <v>0</v>
      </c>
      <c r="AL75" s="200">
        <f>'Données de base'!AK152</f>
        <v>0</v>
      </c>
      <c r="AM75" s="200">
        <f>'Données de base'!AL152</f>
        <v>0</v>
      </c>
      <c r="AN75" s="200">
        <f>'Données de base'!AM152</f>
        <v>0</v>
      </c>
      <c r="AO75" s="200">
        <f>'Données de base'!AN152</f>
        <v>0</v>
      </c>
      <c r="AP75" s="190">
        <f t="shared" si="324"/>
        <v>0</v>
      </c>
      <c r="AQ75" s="200">
        <f>'Données de base'!AP152</f>
        <v>0</v>
      </c>
      <c r="AR75" s="200">
        <f>'Données de base'!AQ152</f>
        <v>0</v>
      </c>
      <c r="AS75" s="200">
        <f>'Données de base'!AR152</f>
        <v>0</v>
      </c>
      <c r="AT75" s="200">
        <f>'Données de base'!AS152</f>
        <v>0</v>
      </c>
      <c r="AU75" s="200">
        <f>'Données de base'!AT152</f>
        <v>0</v>
      </c>
      <c r="AV75" s="200">
        <f>'Données de base'!AU152</f>
        <v>0</v>
      </c>
      <c r="AW75" s="200">
        <f>'Données de base'!AV152</f>
        <v>0</v>
      </c>
      <c r="AX75" s="200">
        <f>'Données de base'!AW152</f>
        <v>0</v>
      </c>
      <c r="AY75" s="200">
        <f>'Données de base'!AX152</f>
        <v>0</v>
      </c>
      <c r="AZ75" s="200">
        <f>'Données de base'!AY152</f>
        <v>0</v>
      </c>
      <c r="BA75" s="200">
        <f>'Données de base'!AZ152</f>
        <v>0</v>
      </c>
      <c r="BB75" s="200">
        <f>'Données de base'!BA152</f>
        <v>0</v>
      </c>
      <c r="BC75" s="190">
        <f t="shared" si="326"/>
        <v>0</v>
      </c>
      <c r="BD75" s="200">
        <f>'Données de base'!BC152</f>
        <v>0</v>
      </c>
      <c r="BE75" s="200">
        <f>'Données de base'!BD152</f>
        <v>0</v>
      </c>
      <c r="BF75" s="200">
        <f>'Données de base'!BE152</f>
        <v>0</v>
      </c>
      <c r="BG75" s="200">
        <f>'Données de base'!BF152</f>
        <v>0</v>
      </c>
      <c r="BH75" s="200">
        <f>'Données de base'!BG152</f>
        <v>0</v>
      </c>
      <c r="BI75" s="200">
        <f>'Données de base'!BH152</f>
        <v>0</v>
      </c>
      <c r="BJ75" s="200">
        <f>'Données de base'!BI152</f>
        <v>0</v>
      </c>
      <c r="BK75" s="200">
        <f>'Données de base'!BJ152</f>
        <v>0</v>
      </c>
      <c r="BL75" s="200">
        <f>'Données de base'!BK152</f>
        <v>0</v>
      </c>
      <c r="BM75" s="200">
        <f>'Données de base'!BL152</f>
        <v>0</v>
      </c>
      <c r="BN75" s="200">
        <f>'Données de base'!BM152</f>
        <v>0</v>
      </c>
      <c r="BO75" s="200">
        <f>'Données de base'!BN152</f>
        <v>0</v>
      </c>
      <c r="BP75" s="190">
        <f t="shared" si="328"/>
        <v>0</v>
      </c>
      <c r="BQ75" s="200">
        <f>'Données de base'!BP152</f>
        <v>0</v>
      </c>
      <c r="BR75" s="200">
        <f>'Données de base'!BQ152</f>
        <v>0</v>
      </c>
      <c r="BS75" s="200">
        <f>'Données de base'!BR152</f>
        <v>0</v>
      </c>
      <c r="BT75" s="200">
        <f>'Données de base'!BS152</f>
        <v>0</v>
      </c>
      <c r="BU75" s="200">
        <f>'Données de base'!BT152</f>
        <v>0</v>
      </c>
      <c r="BV75" s="200">
        <f>'Données de base'!BU152</f>
        <v>0</v>
      </c>
      <c r="BW75" s="200">
        <f>'Données de base'!BV152</f>
        <v>0</v>
      </c>
      <c r="BX75" s="200">
        <f>'Données de base'!BW152</f>
        <v>0</v>
      </c>
      <c r="BY75" s="200">
        <f>'Données de base'!BX152</f>
        <v>0</v>
      </c>
      <c r="BZ75" s="200">
        <f>'Données de base'!BY152</f>
        <v>0</v>
      </c>
      <c r="CA75" s="200">
        <f>'Données de base'!BZ152</f>
        <v>0</v>
      </c>
      <c r="CB75" s="200">
        <f>'Données de base'!CA152</f>
        <v>0</v>
      </c>
      <c r="CC75" s="190">
        <f t="shared" si="330"/>
        <v>0</v>
      </c>
      <c r="CE75" s="200" t="str">
        <f t="shared" si="331"/>
        <v/>
      </c>
      <c r="CF75" s="200" t="str">
        <f t="shared" si="332"/>
        <v/>
      </c>
      <c r="CG75" s="200" t="str">
        <f t="shared" si="333"/>
        <v/>
      </c>
      <c r="CH75" s="200" t="str">
        <f t="shared" si="334"/>
        <v/>
      </c>
      <c r="CI75" s="200" t="str">
        <f t="shared" si="335"/>
        <v/>
      </c>
      <c r="CJ75" s="200" t="str">
        <f t="shared" si="336"/>
        <v/>
      </c>
      <c r="CK75" s="200" t="str">
        <f t="shared" si="337"/>
        <v/>
      </c>
      <c r="CL75" s="200" t="str">
        <f t="shared" si="338"/>
        <v/>
      </c>
      <c r="CM75" s="200" t="str">
        <f t="shared" si="339"/>
        <v/>
      </c>
      <c r="CN75" s="200" t="str">
        <f t="shared" si="340"/>
        <v/>
      </c>
      <c r="CO75" s="200" t="str">
        <f t="shared" si="341"/>
        <v/>
      </c>
      <c r="CP75" s="200" t="str">
        <f t="shared" si="342"/>
        <v/>
      </c>
      <c r="CQ75" s="200">
        <f t="shared" si="343"/>
        <v>0</v>
      </c>
      <c r="CR75" s="200">
        <f t="shared" si="344"/>
        <v>0</v>
      </c>
      <c r="CS75" s="200">
        <f t="shared" si="345"/>
        <v>0</v>
      </c>
      <c r="CT75" s="200">
        <f t="shared" si="346"/>
        <v>0</v>
      </c>
      <c r="CU75" s="200">
        <f t="shared" si="347"/>
        <v>0</v>
      </c>
      <c r="CV75" s="200">
        <f t="shared" si="348"/>
        <v>0</v>
      </c>
      <c r="CW75" s="200">
        <f t="shared" si="349"/>
        <v>0</v>
      </c>
      <c r="CX75" s="200">
        <f t="shared" si="350"/>
        <v>0</v>
      </c>
      <c r="CY75" s="200">
        <f t="shared" si="351"/>
        <v>0</v>
      </c>
      <c r="CZ75" s="200">
        <f t="shared" si="352"/>
        <v>0</v>
      </c>
      <c r="DA75" s="200">
        <f t="shared" si="353"/>
        <v>0</v>
      </c>
      <c r="DB75" s="200">
        <f t="shared" si="354"/>
        <v>0</v>
      </c>
      <c r="DC75" s="190">
        <f t="shared" si="355"/>
        <v>0</v>
      </c>
      <c r="DD75" s="190">
        <f t="shared" si="356"/>
        <v>0</v>
      </c>
      <c r="DE75" s="190">
        <f t="shared" si="357"/>
        <v>0</v>
      </c>
      <c r="DF75" s="200">
        <f t="shared" si="358"/>
        <v>0</v>
      </c>
      <c r="DG75" s="200">
        <f t="shared" si="359"/>
        <v>0</v>
      </c>
      <c r="DH75" s="200">
        <f t="shared" si="360"/>
        <v>0</v>
      </c>
      <c r="DI75" s="200">
        <f t="shared" si="361"/>
        <v>0</v>
      </c>
      <c r="DJ75" s="200">
        <f t="shared" si="362"/>
        <v>0</v>
      </c>
      <c r="DK75" s="200">
        <f t="shared" si="363"/>
        <v>0</v>
      </c>
      <c r="DL75" s="200">
        <f t="shared" si="364"/>
        <v>0</v>
      </c>
      <c r="DM75" s="200">
        <f t="shared" si="365"/>
        <v>0</v>
      </c>
      <c r="DN75" s="200">
        <f t="shared" si="366"/>
        <v>0</v>
      </c>
      <c r="DO75" s="200">
        <f t="shared" si="367"/>
        <v>0</v>
      </c>
      <c r="DP75" s="200">
        <f t="shared" si="368"/>
        <v>0</v>
      </c>
      <c r="DQ75" s="200">
        <f t="shared" si="369"/>
        <v>0</v>
      </c>
      <c r="DR75" s="190">
        <f t="shared" si="370"/>
        <v>0</v>
      </c>
      <c r="DS75" s="200">
        <f t="shared" si="371"/>
        <v>0</v>
      </c>
      <c r="DT75" s="200">
        <f t="shared" si="372"/>
        <v>0</v>
      </c>
      <c r="DU75" s="200">
        <f t="shared" si="373"/>
        <v>0</v>
      </c>
      <c r="DV75" s="200">
        <f t="shared" si="374"/>
        <v>0</v>
      </c>
      <c r="DW75" s="200">
        <f t="shared" si="375"/>
        <v>0</v>
      </c>
      <c r="DX75" s="200">
        <f t="shared" si="376"/>
        <v>0</v>
      </c>
      <c r="DY75" s="200">
        <f t="shared" si="377"/>
        <v>0</v>
      </c>
      <c r="DZ75" s="200">
        <f t="shared" si="378"/>
        <v>0</v>
      </c>
      <c r="EA75" s="200">
        <f t="shared" si="379"/>
        <v>0</v>
      </c>
      <c r="EB75" s="200">
        <f t="shared" si="380"/>
        <v>0</v>
      </c>
      <c r="EC75" s="200">
        <f t="shared" si="381"/>
        <v>0</v>
      </c>
      <c r="ED75" s="200">
        <f t="shared" si="382"/>
        <v>0</v>
      </c>
      <c r="EE75" s="190">
        <f t="shared" si="383"/>
        <v>0</v>
      </c>
      <c r="EF75" s="200">
        <f t="shared" si="384"/>
        <v>0</v>
      </c>
      <c r="EG75" s="200">
        <f t="shared" si="385"/>
        <v>0</v>
      </c>
      <c r="EH75" s="200">
        <f t="shared" si="386"/>
        <v>0</v>
      </c>
      <c r="EI75" s="200">
        <f t="shared" si="387"/>
        <v>0</v>
      </c>
      <c r="EJ75" s="200">
        <f t="shared" si="388"/>
        <v>0</v>
      </c>
      <c r="EK75" s="200">
        <f t="shared" si="389"/>
        <v>0</v>
      </c>
      <c r="EL75" s="200">
        <f t="shared" si="390"/>
        <v>0</v>
      </c>
      <c r="EM75" s="200">
        <f t="shared" si="391"/>
        <v>0</v>
      </c>
      <c r="EN75" s="200">
        <f t="shared" si="392"/>
        <v>0</v>
      </c>
      <c r="EO75" s="200">
        <f t="shared" si="393"/>
        <v>0</v>
      </c>
      <c r="EP75" s="200">
        <f t="shared" si="394"/>
        <v>0</v>
      </c>
      <c r="EQ75" s="200">
        <f t="shared" si="395"/>
        <v>0</v>
      </c>
      <c r="ER75" s="190">
        <f t="shared" si="396"/>
        <v>0</v>
      </c>
      <c r="ES75" s="200">
        <f t="shared" si="397"/>
        <v>0</v>
      </c>
      <c r="ET75" s="200">
        <f t="shared" si="398"/>
        <v>0</v>
      </c>
      <c r="EU75" s="200">
        <f t="shared" si="399"/>
        <v>0</v>
      </c>
      <c r="EV75" s="200">
        <f t="shared" si="400"/>
        <v>0</v>
      </c>
      <c r="EW75" s="200">
        <f t="shared" si="401"/>
        <v>0</v>
      </c>
      <c r="EX75" s="200">
        <f t="shared" si="402"/>
        <v>0</v>
      </c>
      <c r="EY75" s="200">
        <f t="shared" si="403"/>
        <v>0</v>
      </c>
      <c r="EZ75" s="200">
        <f t="shared" si="404"/>
        <v>0</v>
      </c>
      <c r="FA75" s="200">
        <f t="shared" si="405"/>
        <v>0</v>
      </c>
      <c r="FB75" s="200">
        <f t="shared" si="406"/>
        <v>0</v>
      </c>
      <c r="FC75" s="200">
        <f t="shared" si="407"/>
        <v>0</v>
      </c>
      <c r="FD75" s="200">
        <f t="shared" si="408"/>
        <v>0</v>
      </c>
      <c r="FE75" s="190">
        <f t="shared" si="409"/>
        <v>0</v>
      </c>
    </row>
    <row r="76" spans="3:161" s="119" customFormat="1" ht="15" customHeight="1" x14ac:dyDescent="0.2">
      <c r="C76" s="165" t="str">
        <f>'Données de base'!$A$153</f>
        <v>6143 - Frais Commerciaux - Foires et expositions</v>
      </c>
      <c r="D76" s="200">
        <f>'Données de base'!C153</f>
        <v>0</v>
      </c>
      <c r="E76" s="200">
        <f>'Données de base'!D153</f>
        <v>0</v>
      </c>
      <c r="F76" s="200">
        <f>'Données de base'!E153</f>
        <v>0</v>
      </c>
      <c r="G76" s="200">
        <f>'Données de base'!F153</f>
        <v>0</v>
      </c>
      <c r="H76" s="200">
        <f>'Données de base'!G153</f>
        <v>0</v>
      </c>
      <c r="I76" s="200">
        <f>'Données de base'!H153</f>
        <v>0</v>
      </c>
      <c r="J76" s="200">
        <f>'Données de base'!I153</f>
        <v>0</v>
      </c>
      <c r="K76" s="200">
        <f>'Données de base'!J153</f>
        <v>0</v>
      </c>
      <c r="L76" s="200">
        <f>'Données de base'!K153</f>
        <v>0</v>
      </c>
      <c r="M76" s="200">
        <f>'Données de base'!L153</f>
        <v>0</v>
      </c>
      <c r="N76" s="200">
        <f>'Données de base'!M153</f>
        <v>0</v>
      </c>
      <c r="O76" s="200">
        <f>'Données de base'!N153</f>
        <v>0</v>
      </c>
      <c r="P76" s="190">
        <f t="shared" si="320"/>
        <v>0</v>
      </c>
      <c r="Q76" s="200">
        <f>'Données de base'!P153</f>
        <v>0</v>
      </c>
      <c r="R76" s="200">
        <f>'Données de base'!Q153</f>
        <v>0</v>
      </c>
      <c r="S76" s="200">
        <f>'Données de base'!R153</f>
        <v>0</v>
      </c>
      <c r="T76" s="200">
        <f>'Données de base'!S153</f>
        <v>0</v>
      </c>
      <c r="U76" s="200">
        <f>'Données de base'!T153</f>
        <v>0</v>
      </c>
      <c r="V76" s="200">
        <f>'Données de base'!U153</f>
        <v>0</v>
      </c>
      <c r="W76" s="200">
        <f>'Données de base'!V153</f>
        <v>0</v>
      </c>
      <c r="X76" s="200">
        <f>'Données de base'!W153</f>
        <v>0</v>
      </c>
      <c r="Y76" s="200">
        <f>'Données de base'!X153</f>
        <v>0</v>
      </c>
      <c r="Z76" s="200">
        <f>'Données de base'!Y153</f>
        <v>0</v>
      </c>
      <c r="AA76" s="200">
        <f>'Données de base'!Z153</f>
        <v>0</v>
      </c>
      <c r="AB76" s="200">
        <f>'Données de base'!AA153</f>
        <v>0</v>
      </c>
      <c r="AC76" s="190">
        <f t="shared" si="322"/>
        <v>0</v>
      </c>
      <c r="AD76" s="200">
        <f>'Données de base'!AC153</f>
        <v>0</v>
      </c>
      <c r="AE76" s="200">
        <f>'Données de base'!AD153</f>
        <v>0</v>
      </c>
      <c r="AF76" s="200">
        <f>'Données de base'!AE153</f>
        <v>0</v>
      </c>
      <c r="AG76" s="200">
        <f>'Données de base'!AF153</f>
        <v>0</v>
      </c>
      <c r="AH76" s="200">
        <f>'Données de base'!AG153</f>
        <v>0</v>
      </c>
      <c r="AI76" s="200">
        <f>'Données de base'!AH153</f>
        <v>0</v>
      </c>
      <c r="AJ76" s="200">
        <f>'Données de base'!AI153</f>
        <v>0</v>
      </c>
      <c r="AK76" s="200">
        <f>'Données de base'!AJ153</f>
        <v>0</v>
      </c>
      <c r="AL76" s="200">
        <f>'Données de base'!AK153</f>
        <v>0</v>
      </c>
      <c r="AM76" s="200">
        <f>'Données de base'!AL153</f>
        <v>0</v>
      </c>
      <c r="AN76" s="200">
        <f>'Données de base'!AM153</f>
        <v>0</v>
      </c>
      <c r="AO76" s="200">
        <f>'Données de base'!AN153</f>
        <v>0</v>
      </c>
      <c r="AP76" s="190">
        <f t="shared" si="324"/>
        <v>0</v>
      </c>
      <c r="AQ76" s="200">
        <f>'Données de base'!AP153</f>
        <v>0</v>
      </c>
      <c r="AR76" s="200">
        <f>'Données de base'!AQ153</f>
        <v>0</v>
      </c>
      <c r="AS76" s="200">
        <f>'Données de base'!AR153</f>
        <v>0</v>
      </c>
      <c r="AT76" s="200">
        <f>'Données de base'!AS153</f>
        <v>0</v>
      </c>
      <c r="AU76" s="200">
        <f>'Données de base'!AT153</f>
        <v>0</v>
      </c>
      <c r="AV76" s="200">
        <f>'Données de base'!AU153</f>
        <v>0</v>
      </c>
      <c r="AW76" s="200">
        <f>'Données de base'!AV153</f>
        <v>0</v>
      </c>
      <c r="AX76" s="200">
        <f>'Données de base'!AW153</f>
        <v>0</v>
      </c>
      <c r="AY76" s="200">
        <f>'Données de base'!AX153</f>
        <v>0</v>
      </c>
      <c r="AZ76" s="200">
        <f>'Données de base'!AY153</f>
        <v>0</v>
      </c>
      <c r="BA76" s="200">
        <f>'Données de base'!AZ153</f>
        <v>0</v>
      </c>
      <c r="BB76" s="200">
        <f>'Données de base'!BA153</f>
        <v>0</v>
      </c>
      <c r="BC76" s="190">
        <f t="shared" si="326"/>
        <v>0</v>
      </c>
      <c r="BD76" s="200">
        <f>'Données de base'!BC153</f>
        <v>0</v>
      </c>
      <c r="BE76" s="200">
        <f>'Données de base'!BD153</f>
        <v>0</v>
      </c>
      <c r="BF76" s="200">
        <f>'Données de base'!BE153</f>
        <v>0</v>
      </c>
      <c r="BG76" s="200">
        <f>'Données de base'!BF153</f>
        <v>0</v>
      </c>
      <c r="BH76" s="200">
        <f>'Données de base'!BG153</f>
        <v>0</v>
      </c>
      <c r="BI76" s="200">
        <f>'Données de base'!BH153</f>
        <v>0</v>
      </c>
      <c r="BJ76" s="200">
        <f>'Données de base'!BI153</f>
        <v>0</v>
      </c>
      <c r="BK76" s="200">
        <f>'Données de base'!BJ153</f>
        <v>0</v>
      </c>
      <c r="BL76" s="200">
        <f>'Données de base'!BK153</f>
        <v>0</v>
      </c>
      <c r="BM76" s="200">
        <f>'Données de base'!BL153</f>
        <v>0</v>
      </c>
      <c r="BN76" s="200">
        <f>'Données de base'!BM153</f>
        <v>0</v>
      </c>
      <c r="BO76" s="200">
        <f>'Données de base'!BN153</f>
        <v>0</v>
      </c>
      <c r="BP76" s="190">
        <f t="shared" si="328"/>
        <v>0</v>
      </c>
      <c r="BQ76" s="200">
        <f>'Données de base'!BP153</f>
        <v>0</v>
      </c>
      <c r="BR76" s="200">
        <f>'Données de base'!BQ153</f>
        <v>0</v>
      </c>
      <c r="BS76" s="200">
        <f>'Données de base'!BR153</f>
        <v>0</v>
      </c>
      <c r="BT76" s="200">
        <f>'Données de base'!BS153</f>
        <v>0</v>
      </c>
      <c r="BU76" s="200">
        <f>'Données de base'!BT153</f>
        <v>0</v>
      </c>
      <c r="BV76" s="200">
        <f>'Données de base'!BU153</f>
        <v>0</v>
      </c>
      <c r="BW76" s="200">
        <f>'Données de base'!BV153</f>
        <v>0</v>
      </c>
      <c r="BX76" s="200">
        <f>'Données de base'!BW153</f>
        <v>0</v>
      </c>
      <c r="BY76" s="200">
        <f>'Données de base'!BX153</f>
        <v>0</v>
      </c>
      <c r="BZ76" s="200">
        <f>'Données de base'!BY153</f>
        <v>0</v>
      </c>
      <c r="CA76" s="200">
        <f>'Données de base'!BZ153</f>
        <v>0</v>
      </c>
      <c r="CB76" s="200">
        <f>'Données de base'!CA153</f>
        <v>0</v>
      </c>
      <c r="CC76" s="190">
        <f t="shared" si="330"/>
        <v>0</v>
      </c>
      <c r="CE76" s="200" t="str">
        <f t="shared" si="331"/>
        <v/>
      </c>
      <c r="CF76" s="200" t="str">
        <f t="shared" si="332"/>
        <v/>
      </c>
      <c r="CG76" s="200" t="str">
        <f t="shared" si="333"/>
        <v/>
      </c>
      <c r="CH76" s="200" t="str">
        <f t="shared" si="334"/>
        <v/>
      </c>
      <c r="CI76" s="200" t="str">
        <f t="shared" si="335"/>
        <v/>
      </c>
      <c r="CJ76" s="200" t="str">
        <f t="shared" si="336"/>
        <v/>
      </c>
      <c r="CK76" s="200" t="str">
        <f t="shared" si="337"/>
        <v/>
      </c>
      <c r="CL76" s="200" t="str">
        <f t="shared" si="338"/>
        <v/>
      </c>
      <c r="CM76" s="200" t="str">
        <f t="shared" si="339"/>
        <v/>
      </c>
      <c r="CN76" s="200" t="str">
        <f t="shared" si="340"/>
        <v/>
      </c>
      <c r="CO76" s="200" t="str">
        <f t="shared" si="341"/>
        <v/>
      </c>
      <c r="CP76" s="200" t="str">
        <f t="shared" si="342"/>
        <v/>
      </c>
      <c r="CQ76" s="200">
        <f t="shared" si="343"/>
        <v>0</v>
      </c>
      <c r="CR76" s="200">
        <f t="shared" si="344"/>
        <v>0</v>
      </c>
      <c r="CS76" s="200">
        <f t="shared" si="345"/>
        <v>0</v>
      </c>
      <c r="CT76" s="200">
        <f t="shared" si="346"/>
        <v>0</v>
      </c>
      <c r="CU76" s="200">
        <f t="shared" si="347"/>
        <v>0</v>
      </c>
      <c r="CV76" s="200">
        <f t="shared" si="348"/>
        <v>0</v>
      </c>
      <c r="CW76" s="200">
        <f t="shared" si="349"/>
        <v>0</v>
      </c>
      <c r="CX76" s="200">
        <f t="shared" si="350"/>
        <v>0</v>
      </c>
      <c r="CY76" s="200">
        <f t="shared" si="351"/>
        <v>0</v>
      </c>
      <c r="CZ76" s="200">
        <f t="shared" si="352"/>
        <v>0</v>
      </c>
      <c r="DA76" s="200">
        <f t="shared" si="353"/>
        <v>0</v>
      </c>
      <c r="DB76" s="200">
        <f t="shared" si="354"/>
        <v>0</v>
      </c>
      <c r="DC76" s="190">
        <f t="shared" si="355"/>
        <v>0</v>
      </c>
      <c r="DD76" s="190">
        <f t="shared" si="356"/>
        <v>0</v>
      </c>
      <c r="DE76" s="190">
        <f t="shared" si="357"/>
        <v>0</v>
      </c>
      <c r="DF76" s="200">
        <f t="shared" si="358"/>
        <v>0</v>
      </c>
      <c r="DG76" s="200">
        <f t="shared" si="359"/>
        <v>0</v>
      </c>
      <c r="DH76" s="200">
        <f t="shared" si="360"/>
        <v>0</v>
      </c>
      <c r="DI76" s="200">
        <f t="shared" si="361"/>
        <v>0</v>
      </c>
      <c r="DJ76" s="200">
        <f t="shared" si="362"/>
        <v>0</v>
      </c>
      <c r="DK76" s="200">
        <f t="shared" si="363"/>
        <v>0</v>
      </c>
      <c r="DL76" s="200">
        <f t="shared" si="364"/>
        <v>0</v>
      </c>
      <c r="DM76" s="200">
        <f t="shared" si="365"/>
        <v>0</v>
      </c>
      <c r="DN76" s="200">
        <f t="shared" si="366"/>
        <v>0</v>
      </c>
      <c r="DO76" s="200">
        <f t="shared" si="367"/>
        <v>0</v>
      </c>
      <c r="DP76" s="200">
        <f t="shared" si="368"/>
        <v>0</v>
      </c>
      <c r="DQ76" s="200">
        <f t="shared" si="369"/>
        <v>0</v>
      </c>
      <c r="DR76" s="190">
        <f t="shared" si="370"/>
        <v>0</v>
      </c>
      <c r="DS76" s="200">
        <f t="shared" si="371"/>
        <v>0</v>
      </c>
      <c r="DT76" s="200">
        <f t="shared" si="372"/>
        <v>0</v>
      </c>
      <c r="DU76" s="200">
        <f t="shared" si="373"/>
        <v>0</v>
      </c>
      <c r="DV76" s="200">
        <f t="shared" si="374"/>
        <v>0</v>
      </c>
      <c r="DW76" s="200">
        <f t="shared" si="375"/>
        <v>0</v>
      </c>
      <c r="DX76" s="200">
        <f t="shared" si="376"/>
        <v>0</v>
      </c>
      <c r="DY76" s="200">
        <f t="shared" si="377"/>
        <v>0</v>
      </c>
      <c r="DZ76" s="200">
        <f t="shared" si="378"/>
        <v>0</v>
      </c>
      <c r="EA76" s="200">
        <f t="shared" si="379"/>
        <v>0</v>
      </c>
      <c r="EB76" s="200">
        <f t="shared" si="380"/>
        <v>0</v>
      </c>
      <c r="EC76" s="200">
        <f t="shared" si="381"/>
        <v>0</v>
      </c>
      <c r="ED76" s="200">
        <f t="shared" si="382"/>
        <v>0</v>
      </c>
      <c r="EE76" s="190">
        <f t="shared" si="383"/>
        <v>0</v>
      </c>
      <c r="EF76" s="200">
        <f t="shared" si="384"/>
        <v>0</v>
      </c>
      <c r="EG76" s="200">
        <f t="shared" si="385"/>
        <v>0</v>
      </c>
      <c r="EH76" s="200">
        <f t="shared" si="386"/>
        <v>0</v>
      </c>
      <c r="EI76" s="200">
        <f t="shared" si="387"/>
        <v>0</v>
      </c>
      <c r="EJ76" s="200">
        <f t="shared" si="388"/>
        <v>0</v>
      </c>
      <c r="EK76" s="200">
        <f t="shared" si="389"/>
        <v>0</v>
      </c>
      <c r="EL76" s="200">
        <f t="shared" si="390"/>
        <v>0</v>
      </c>
      <c r="EM76" s="200">
        <f t="shared" si="391"/>
        <v>0</v>
      </c>
      <c r="EN76" s="200">
        <f t="shared" si="392"/>
        <v>0</v>
      </c>
      <c r="EO76" s="200">
        <f t="shared" si="393"/>
        <v>0</v>
      </c>
      <c r="EP76" s="200">
        <f t="shared" si="394"/>
        <v>0</v>
      </c>
      <c r="EQ76" s="200">
        <f t="shared" si="395"/>
        <v>0</v>
      </c>
      <c r="ER76" s="190">
        <f t="shared" si="396"/>
        <v>0</v>
      </c>
      <c r="ES76" s="200">
        <f t="shared" si="397"/>
        <v>0</v>
      </c>
      <c r="ET76" s="200">
        <f t="shared" si="398"/>
        <v>0</v>
      </c>
      <c r="EU76" s="200">
        <f t="shared" si="399"/>
        <v>0</v>
      </c>
      <c r="EV76" s="200">
        <f t="shared" si="400"/>
        <v>0</v>
      </c>
      <c r="EW76" s="200">
        <f t="shared" si="401"/>
        <v>0</v>
      </c>
      <c r="EX76" s="200">
        <f t="shared" si="402"/>
        <v>0</v>
      </c>
      <c r="EY76" s="200">
        <f t="shared" si="403"/>
        <v>0</v>
      </c>
      <c r="EZ76" s="200">
        <f t="shared" si="404"/>
        <v>0</v>
      </c>
      <c r="FA76" s="200">
        <f t="shared" si="405"/>
        <v>0</v>
      </c>
      <c r="FB76" s="200">
        <f t="shared" si="406"/>
        <v>0</v>
      </c>
      <c r="FC76" s="200">
        <f t="shared" si="407"/>
        <v>0</v>
      </c>
      <c r="FD76" s="200">
        <f t="shared" si="408"/>
        <v>0</v>
      </c>
      <c r="FE76" s="190">
        <f t="shared" si="409"/>
        <v>0</v>
      </c>
    </row>
    <row r="77" spans="3:161" s="119" customFormat="1" ht="15" customHeight="1" x14ac:dyDescent="0.2">
      <c r="C77" s="165" t="str">
        <f>'Données de base'!$A$154</f>
        <v>6144 - Frais Commerciaux - Autres</v>
      </c>
      <c r="D77" s="200">
        <f>'Données de base'!C154</f>
        <v>0</v>
      </c>
      <c r="E77" s="200">
        <f>'Données de base'!D154</f>
        <v>0</v>
      </c>
      <c r="F77" s="200">
        <f>'Données de base'!E154</f>
        <v>0</v>
      </c>
      <c r="G77" s="200">
        <f>'Données de base'!F154</f>
        <v>0</v>
      </c>
      <c r="H77" s="200">
        <f>'Données de base'!G154</f>
        <v>0</v>
      </c>
      <c r="I77" s="200">
        <f>'Données de base'!H154</f>
        <v>0</v>
      </c>
      <c r="J77" s="200">
        <f>'Données de base'!I154</f>
        <v>0</v>
      </c>
      <c r="K77" s="200">
        <f>'Données de base'!J154</f>
        <v>0</v>
      </c>
      <c r="L77" s="200">
        <f>'Données de base'!K154</f>
        <v>5355</v>
      </c>
      <c r="M77" s="200">
        <f>'Données de base'!L154</f>
        <v>5355</v>
      </c>
      <c r="N77" s="200">
        <f>'Données de base'!M154</f>
        <v>5355</v>
      </c>
      <c r="O77" s="200">
        <f>'Données de base'!N154</f>
        <v>5355</v>
      </c>
      <c r="P77" s="190">
        <f t="shared" si="320"/>
        <v>21420</v>
      </c>
      <c r="Q77" s="200">
        <f>'Données de base'!P154</f>
        <v>10710</v>
      </c>
      <c r="R77" s="200">
        <f>'Données de base'!Q154</f>
        <v>17850</v>
      </c>
      <c r="S77" s="200">
        <f>'Données de base'!R154</f>
        <v>10710</v>
      </c>
      <c r="T77" s="200">
        <f>'Données de base'!S154</f>
        <v>5355</v>
      </c>
      <c r="U77" s="200">
        <f>'Données de base'!T154</f>
        <v>17850</v>
      </c>
      <c r="V77" s="200">
        <f>'Données de base'!U154</f>
        <v>23205</v>
      </c>
      <c r="W77" s="200">
        <f>'Données de base'!V154</f>
        <v>5355</v>
      </c>
      <c r="X77" s="200">
        <f>'Données de base'!W154</f>
        <v>0</v>
      </c>
      <c r="Y77" s="200">
        <f>'Données de base'!X154</f>
        <v>23205</v>
      </c>
      <c r="Z77" s="200">
        <f>'Données de base'!Y154</f>
        <v>17850</v>
      </c>
      <c r="AA77" s="200">
        <f>'Données de base'!Z154</f>
        <v>35700</v>
      </c>
      <c r="AB77" s="200">
        <f>'Données de base'!AA154</f>
        <v>41055</v>
      </c>
      <c r="AC77" s="190">
        <f t="shared" si="322"/>
        <v>208845</v>
      </c>
      <c r="AD77" s="200">
        <f>'Données de base'!AC154</f>
        <v>22275</v>
      </c>
      <c r="AE77" s="200">
        <f>'Données de base'!AD154</f>
        <v>28215</v>
      </c>
      <c r="AF77" s="200">
        <f>'Données de base'!AE154</f>
        <v>34155</v>
      </c>
      <c r="AG77" s="200">
        <f>'Données de base'!AF154</f>
        <v>29700</v>
      </c>
      <c r="AH77" s="200">
        <f>'Données de base'!AG154</f>
        <v>60885</v>
      </c>
      <c r="AI77" s="200">
        <f>'Données de base'!AH154</f>
        <v>63855</v>
      </c>
      <c r="AJ77" s="200">
        <f>'Données de base'!AI154</f>
        <v>53460</v>
      </c>
      <c r="AK77" s="200">
        <f>'Données de base'!AJ154</f>
        <v>41580</v>
      </c>
      <c r="AL77" s="200">
        <f>'Données de base'!AK154</f>
        <v>66825</v>
      </c>
      <c r="AM77" s="200">
        <f>'Données de base'!AL154</f>
        <v>78705</v>
      </c>
      <c r="AN77" s="200">
        <f>'Données de base'!AM154</f>
        <v>78705</v>
      </c>
      <c r="AO77" s="200">
        <f>'Données de base'!AN154</f>
        <v>72765</v>
      </c>
      <c r="AP77" s="190">
        <f t="shared" si="324"/>
        <v>631125</v>
      </c>
      <c r="AQ77" s="200">
        <f>'Données de base'!AP154</f>
        <v>83160</v>
      </c>
      <c r="AR77" s="200">
        <f>'Données de base'!AQ154</f>
        <v>92070</v>
      </c>
      <c r="AS77" s="200">
        <f>'Données de base'!AR154</f>
        <v>95040</v>
      </c>
      <c r="AT77" s="200">
        <f>'Données de base'!AS154</f>
        <v>102465</v>
      </c>
      <c r="AU77" s="200">
        <f>'Données de base'!AT154</f>
        <v>170775</v>
      </c>
      <c r="AV77" s="200">
        <f>'Données de base'!AU154</f>
        <v>167805</v>
      </c>
      <c r="AW77" s="200">
        <f>'Données de base'!AV154</f>
        <v>204930</v>
      </c>
      <c r="AX77" s="200">
        <f>'Données de base'!AW154</f>
        <v>279180</v>
      </c>
      <c r="AY77" s="200">
        <f>'Données de base'!AX154</f>
        <v>285120</v>
      </c>
      <c r="AZ77" s="200">
        <f>'Données de base'!AY154</f>
        <v>328185</v>
      </c>
      <c r="BA77" s="200">
        <f>'Données de base'!AZ154</f>
        <v>323730</v>
      </c>
      <c r="BB77" s="200">
        <f>'Données de base'!BA154</f>
        <v>384615</v>
      </c>
      <c r="BC77" s="190">
        <f t="shared" si="326"/>
        <v>2517075</v>
      </c>
      <c r="BD77" s="200">
        <f>'Données de base'!BC154</f>
        <v>643850</v>
      </c>
      <c r="BE77" s="200">
        <f>'Données de base'!BD154</f>
        <v>748525</v>
      </c>
      <c r="BF77" s="200">
        <f>'Données de base'!BE154</f>
        <v>869000</v>
      </c>
      <c r="BG77" s="200">
        <f>'Données de base'!BF154</f>
        <v>1038850</v>
      </c>
      <c r="BH77" s="200">
        <f>'Données de base'!BG154</f>
        <v>1382500</v>
      </c>
      <c r="BI77" s="200">
        <f>'Données de base'!BH154</f>
        <v>1572100</v>
      </c>
      <c r="BJ77" s="200">
        <f>'Données de base'!BI154</f>
        <v>1935500</v>
      </c>
      <c r="BK77" s="200">
        <f>'Données de base'!BJ154</f>
        <v>2445050</v>
      </c>
      <c r="BL77" s="200">
        <f>'Données de base'!BK154</f>
        <v>2818325</v>
      </c>
      <c r="BM77" s="200">
        <f>'Données de base'!BL154</f>
        <v>3391075</v>
      </c>
      <c r="BN77" s="200">
        <f>'Données de base'!BM154</f>
        <v>3932225</v>
      </c>
      <c r="BO77" s="200">
        <f>'Données de base'!BN154</f>
        <v>4765675</v>
      </c>
      <c r="BP77" s="190">
        <f t="shared" si="328"/>
        <v>25542675</v>
      </c>
      <c r="BQ77" s="200">
        <f>'Données de base'!BP154</f>
        <v>5599125</v>
      </c>
      <c r="BR77" s="200">
        <f>'Données de base'!BQ154</f>
        <v>6432575</v>
      </c>
      <c r="BS77" s="200">
        <f>'Données de base'!BR154</f>
        <v>7266025</v>
      </c>
      <c r="BT77" s="200">
        <f>'Données de base'!BS154</f>
        <v>8099475</v>
      </c>
      <c r="BU77" s="200">
        <f>'Données de base'!BT154</f>
        <v>8932925</v>
      </c>
      <c r="BV77" s="200">
        <f>'Données de base'!BU154</f>
        <v>9766375</v>
      </c>
      <c r="BW77" s="200">
        <f>'Données de base'!BV154</f>
        <v>10599825</v>
      </c>
      <c r="BX77" s="200">
        <f>'Données de base'!BW154</f>
        <v>11433275</v>
      </c>
      <c r="BY77" s="200">
        <f>'Données de base'!BX154</f>
        <v>12266725</v>
      </c>
      <c r="BZ77" s="200">
        <f>'Données de base'!BY154</f>
        <v>13100175</v>
      </c>
      <c r="CA77" s="200">
        <f>'Données de base'!BZ154</f>
        <v>13933625</v>
      </c>
      <c r="CB77" s="200">
        <f>'Données de base'!CA154</f>
        <v>14767075</v>
      </c>
      <c r="CC77" s="190">
        <f t="shared" si="330"/>
        <v>122197200</v>
      </c>
      <c r="CE77" s="200" t="str">
        <f t="shared" si="331"/>
        <v/>
      </c>
      <c r="CF77" s="200" t="str">
        <f t="shared" si="332"/>
        <v/>
      </c>
      <c r="CG77" s="200" t="str">
        <f t="shared" si="333"/>
        <v/>
      </c>
      <c r="CH77" s="200" t="str">
        <f t="shared" si="334"/>
        <v/>
      </c>
      <c r="CI77" s="200" t="str">
        <f t="shared" si="335"/>
        <v/>
      </c>
      <c r="CJ77" s="200" t="str">
        <f t="shared" si="336"/>
        <v/>
      </c>
      <c r="CK77" s="200" t="str">
        <f t="shared" si="337"/>
        <v/>
      </c>
      <c r="CL77" s="200" t="str">
        <f t="shared" si="338"/>
        <v/>
      </c>
      <c r="CM77" s="200" t="str">
        <f t="shared" si="339"/>
        <v/>
      </c>
      <c r="CN77" s="200" t="str">
        <f t="shared" si="340"/>
        <v/>
      </c>
      <c r="CO77" s="200" t="str">
        <f t="shared" si="341"/>
        <v/>
      </c>
      <c r="CP77" s="200" t="str">
        <f t="shared" si="342"/>
        <v/>
      </c>
      <c r="CQ77" s="200">
        <f t="shared" si="343"/>
        <v>0</v>
      </c>
      <c r="CR77" s="200">
        <f t="shared" si="344"/>
        <v>0</v>
      </c>
      <c r="CS77" s="200">
        <f t="shared" si="345"/>
        <v>5355</v>
      </c>
      <c r="CT77" s="200">
        <f t="shared" si="346"/>
        <v>5355</v>
      </c>
      <c r="CU77" s="200">
        <f t="shared" si="347"/>
        <v>5355</v>
      </c>
      <c r="CV77" s="200">
        <f t="shared" si="348"/>
        <v>5355</v>
      </c>
      <c r="CW77" s="200">
        <f t="shared" si="349"/>
        <v>10710</v>
      </c>
      <c r="CX77" s="200">
        <f t="shared" si="350"/>
        <v>17850</v>
      </c>
      <c r="CY77" s="200">
        <f t="shared" si="351"/>
        <v>10710</v>
      </c>
      <c r="CZ77" s="200">
        <f t="shared" si="352"/>
        <v>5355</v>
      </c>
      <c r="DA77" s="200">
        <f t="shared" si="353"/>
        <v>17850</v>
      </c>
      <c r="DB77" s="200">
        <f t="shared" si="354"/>
        <v>23205</v>
      </c>
      <c r="DC77" s="190">
        <f t="shared" si="355"/>
        <v>0</v>
      </c>
      <c r="DD77" s="190">
        <f t="shared" si="356"/>
        <v>107100</v>
      </c>
      <c r="DE77" s="190">
        <f t="shared" si="357"/>
        <v>107100</v>
      </c>
      <c r="DF77" s="200">
        <f t="shared" si="358"/>
        <v>5355</v>
      </c>
      <c r="DG77" s="200">
        <f t="shared" si="359"/>
        <v>0</v>
      </c>
      <c r="DH77" s="200">
        <f t="shared" si="360"/>
        <v>23205</v>
      </c>
      <c r="DI77" s="200">
        <f t="shared" si="361"/>
        <v>17850</v>
      </c>
      <c r="DJ77" s="200">
        <f t="shared" si="362"/>
        <v>35700</v>
      </c>
      <c r="DK77" s="200">
        <f t="shared" si="363"/>
        <v>41055</v>
      </c>
      <c r="DL77" s="200">
        <f t="shared" si="364"/>
        <v>22275</v>
      </c>
      <c r="DM77" s="200">
        <f t="shared" si="365"/>
        <v>28215</v>
      </c>
      <c r="DN77" s="200">
        <f t="shared" si="366"/>
        <v>34155</v>
      </c>
      <c r="DO77" s="200">
        <f t="shared" si="367"/>
        <v>29700</v>
      </c>
      <c r="DP77" s="200">
        <f t="shared" si="368"/>
        <v>60885</v>
      </c>
      <c r="DQ77" s="200">
        <f t="shared" si="369"/>
        <v>63855</v>
      </c>
      <c r="DR77" s="190">
        <f t="shared" si="370"/>
        <v>362250</v>
      </c>
      <c r="DS77" s="200">
        <f t="shared" si="371"/>
        <v>53460</v>
      </c>
      <c r="DT77" s="200">
        <f t="shared" si="372"/>
        <v>41580</v>
      </c>
      <c r="DU77" s="200">
        <f t="shared" si="373"/>
        <v>66825</v>
      </c>
      <c r="DV77" s="200">
        <f t="shared" si="374"/>
        <v>78705</v>
      </c>
      <c r="DW77" s="200">
        <f t="shared" si="375"/>
        <v>78705</v>
      </c>
      <c r="DX77" s="200">
        <f t="shared" si="376"/>
        <v>72765</v>
      </c>
      <c r="DY77" s="200">
        <f t="shared" si="377"/>
        <v>83160</v>
      </c>
      <c r="DZ77" s="200">
        <f t="shared" si="378"/>
        <v>92070</v>
      </c>
      <c r="EA77" s="200">
        <f t="shared" si="379"/>
        <v>95040</v>
      </c>
      <c r="EB77" s="200">
        <f t="shared" si="380"/>
        <v>102465</v>
      </c>
      <c r="EC77" s="200">
        <f t="shared" si="381"/>
        <v>170775</v>
      </c>
      <c r="ED77" s="200">
        <f t="shared" si="382"/>
        <v>167805</v>
      </c>
      <c r="EE77" s="190">
        <f t="shared" si="383"/>
        <v>1103355</v>
      </c>
      <c r="EF77" s="200">
        <f t="shared" si="384"/>
        <v>204930</v>
      </c>
      <c r="EG77" s="200">
        <f t="shared" si="385"/>
        <v>279180</v>
      </c>
      <c r="EH77" s="200">
        <f t="shared" si="386"/>
        <v>285120</v>
      </c>
      <c r="EI77" s="200">
        <f t="shared" si="387"/>
        <v>328185</v>
      </c>
      <c r="EJ77" s="200">
        <f t="shared" si="388"/>
        <v>323730</v>
      </c>
      <c r="EK77" s="200">
        <f t="shared" si="389"/>
        <v>384615</v>
      </c>
      <c r="EL77" s="200">
        <f t="shared" si="390"/>
        <v>643850</v>
      </c>
      <c r="EM77" s="200">
        <f t="shared" si="391"/>
        <v>748525</v>
      </c>
      <c r="EN77" s="200">
        <f t="shared" si="392"/>
        <v>869000</v>
      </c>
      <c r="EO77" s="200">
        <f t="shared" si="393"/>
        <v>1038850</v>
      </c>
      <c r="EP77" s="200">
        <f t="shared" si="394"/>
        <v>1382500</v>
      </c>
      <c r="EQ77" s="200">
        <f t="shared" si="395"/>
        <v>1572100</v>
      </c>
      <c r="ER77" s="190">
        <f t="shared" si="396"/>
        <v>8060585</v>
      </c>
      <c r="ES77" s="200">
        <f t="shared" si="397"/>
        <v>1935500</v>
      </c>
      <c r="ET77" s="200">
        <f t="shared" si="398"/>
        <v>2445050</v>
      </c>
      <c r="EU77" s="200">
        <f t="shared" si="399"/>
        <v>2818325</v>
      </c>
      <c r="EV77" s="200">
        <f t="shared" si="400"/>
        <v>3391075</v>
      </c>
      <c r="EW77" s="200">
        <f t="shared" si="401"/>
        <v>3932225</v>
      </c>
      <c r="EX77" s="200">
        <f t="shared" si="402"/>
        <v>4765675</v>
      </c>
      <c r="EY77" s="200">
        <f t="shared" si="403"/>
        <v>5599125</v>
      </c>
      <c r="EZ77" s="200">
        <f t="shared" si="404"/>
        <v>6432575</v>
      </c>
      <c r="FA77" s="200">
        <f t="shared" si="405"/>
        <v>7266025</v>
      </c>
      <c r="FB77" s="200">
        <f t="shared" si="406"/>
        <v>8099475</v>
      </c>
      <c r="FC77" s="200">
        <f t="shared" si="407"/>
        <v>8932925</v>
      </c>
      <c r="FD77" s="200">
        <f t="shared" si="408"/>
        <v>9766375</v>
      </c>
      <c r="FE77" s="190">
        <f t="shared" si="409"/>
        <v>65384350</v>
      </c>
    </row>
    <row r="78" spans="3:161" s="119" customFormat="1" ht="15" customHeight="1" x14ac:dyDescent="0.2">
      <c r="C78" s="165" t="str">
        <f>'Données de base'!$A$155</f>
        <v>6 - Frais Agences de Recrutement</v>
      </c>
      <c r="D78" s="200">
        <f>'Données de base'!C155</f>
        <v>0</v>
      </c>
      <c r="E78" s="200">
        <f>'Données de base'!D155</f>
        <v>0</v>
      </c>
      <c r="F78" s="200">
        <f>'Données de base'!E155</f>
        <v>0</v>
      </c>
      <c r="G78" s="200">
        <f>'Données de base'!F155</f>
        <v>0</v>
      </c>
      <c r="H78" s="200">
        <f>'Données de base'!G155</f>
        <v>0</v>
      </c>
      <c r="I78" s="200">
        <f>'Données de base'!H155</f>
        <v>0</v>
      </c>
      <c r="J78" s="200">
        <f>'Données de base'!I155</f>
        <v>0</v>
      </c>
      <c r="K78" s="200">
        <f>'Données de base'!J155</f>
        <v>0</v>
      </c>
      <c r="L78" s="200">
        <f>'Données de base'!K155</f>
        <v>5355</v>
      </c>
      <c r="M78" s="200">
        <f>'Données de base'!L155</f>
        <v>5355</v>
      </c>
      <c r="N78" s="200">
        <f>'Données de base'!M155</f>
        <v>1785</v>
      </c>
      <c r="O78" s="200">
        <f>'Données de base'!N155</f>
        <v>1785</v>
      </c>
      <c r="P78" s="190">
        <f t="shared" si="320"/>
        <v>14280</v>
      </c>
      <c r="Q78" s="200">
        <f>'Données de base'!P155</f>
        <v>3570</v>
      </c>
      <c r="R78" s="200">
        <f>'Données de base'!Q155</f>
        <v>5950</v>
      </c>
      <c r="S78" s="200">
        <f>'Données de base'!R155</f>
        <v>3570</v>
      </c>
      <c r="T78" s="200">
        <f>'Données de base'!S155</f>
        <v>1785</v>
      </c>
      <c r="U78" s="200">
        <f>'Données de base'!T155</f>
        <v>5950</v>
      </c>
      <c r="V78" s="200">
        <f>'Données de base'!U155</f>
        <v>7735</v>
      </c>
      <c r="W78" s="200">
        <f>'Données de base'!V155</f>
        <v>1785</v>
      </c>
      <c r="X78" s="200">
        <f>'Données de base'!W155</f>
        <v>0</v>
      </c>
      <c r="Y78" s="200">
        <f>'Données de base'!X155</f>
        <v>7735</v>
      </c>
      <c r="Z78" s="200">
        <f>'Données de base'!Y155</f>
        <v>5950</v>
      </c>
      <c r="AA78" s="200">
        <f>'Données de base'!Z155</f>
        <v>11900</v>
      </c>
      <c r="AB78" s="200">
        <f>'Données de base'!AA155</f>
        <v>13685</v>
      </c>
      <c r="AC78" s="190">
        <f t="shared" si="322"/>
        <v>69615</v>
      </c>
      <c r="AD78" s="200">
        <f>'Données de base'!AC155</f>
        <v>7425</v>
      </c>
      <c r="AE78" s="200">
        <f>'Données de base'!AD155</f>
        <v>9405</v>
      </c>
      <c r="AF78" s="200">
        <f>'Données de base'!AE155</f>
        <v>11385</v>
      </c>
      <c r="AG78" s="200">
        <f>'Données de base'!AF155</f>
        <v>9900</v>
      </c>
      <c r="AH78" s="200">
        <f>'Données de base'!AG155</f>
        <v>20295</v>
      </c>
      <c r="AI78" s="200">
        <f>'Données de base'!AH155</f>
        <v>21285</v>
      </c>
      <c r="AJ78" s="200">
        <f>'Données de base'!AI155</f>
        <v>17820</v>
      </c>
      <c r="AK78" s="200">
        <f>'Données de base'!AJ155</f>
        <v>13860</v>
      </c>
      <c r="AL78" s="200">
        <f>'Données de base'!AK155</f>
        <v>22275</v>
      </c>
      <c r="AM78" s="200">
        <f>'Données de base'!AL155</f>
        <v>26235</v>
      </c>
      <c r="AN78" s="200">
        <f>'Données de base'!AM155</f>
        <v>26235</v>
      </c>
      <c r="AO78" s="200">
        <f>'Données de base'!AN155</f>
        <v>24255</v>
      </c>
      <c r="AP78" s="190">
        <f t="shared" si="324"/>
        <v>210375</v>
      </c>
      <c r="AQ78" s="200">
        <f>'Données de base'!AP155</f>
        <v>27720</v>
      </c>
      <c r="AR78" s="200">
        <f>'Données de base'!AQ155</f>
        <v>30690</v>
      </c>
      <c r="AS78" s="200">
        <f>'Données de base'!AR155</f>
        <v>31680</v>
      </c>
      <c r="AT78" s="200">
        <f>'Données de base'!AS155</f>
        <v>34155</v>
      </c>
      <c r="AU78" s="200">
        <f>'Données de base'!AT155</f>
        <v>56925</v>
      </c>
      <c r="AV78" s="200">
        <f>'Données de base'!AU155</f>
        <v>55935</v>
      </c>
      <c r="AW78" s="200">
        <f>'Données de base'!AV155</f>
        <v>68310</v>
      </c>
      <c r="AX78" s="200">
        <f>'Données de base'!AW155</f>
        <v>93060</v>
      </c>
      <c r="AY78" s="200">
        <f>'Données de base'!AX155</f>
        <v>95040</v>
      </c>
      <c r="AZ78" s="200">
        <f>'Données de base'!AY155</f>
        <v>109395</v>
      </c>
      <c r="BA78" s="200">
        <f>'Données de base'!AZ155</f>
        <v>107910</v>
      </c>
      <c r="BB78" s="200">
        <f>'Données de base'!BA155</f>
        <v>128205</v>
      </c>
      <c r="BC78" s="190">
        <f t="shared" si="326"/>
        <v>839025</v>
      </c>
      <c r="BD78" s="200">
        <f>'Données de base'!BC155</f>
        <v>257540</v>
      </c>
      <c r="BE78" s="200">
        <f>'Données de base'!BD155</f>
        <v>299410</v>
      </c>
      <c r="BF78" s="200">
        <f>'Données de base'!BE155</f>
        <v>347600</v>
      </c>
      <c r="BG78" s="200">
        <f>'Données de base'!BF155</f>
        <v>415540</v>
      </c>
      <c r="BH78" s="200">
        <f>'Données de base'!BG155</f>
        <v>553000</v>
      </c>
      <c r="BI78" s="200">
        <f>'Données de base'!BH155</f>
        <v>628840</v>
      </c>
      <c r="BJ78" s="200">
        <f>'Données de base'!BI155</f>
        <v>774200</v>
      </c>
      <c r="BK78" s="200">
        <f>'Données de base'!BJ155</f>
        <v>978020</v>
      </c>
      <c r="BL78" s="200">
        <f>'Données de base'!BK155</f>
        <v>1127330</v>
      </c>
      <c r="BM78" s="200">
        <f>'Données de base'!BL155</f>
        <v>1356430</v>
      </c>
      <c r="BN78" s="200">
        <f>'Données de base'!BM155</f>
        <v>1572890</v>
      </c>
      <c r="BO78" s="200">
        <f>'Données de base'!BN155</f>
        <v>1906270</v>
      </c>
      <c r="BP78" s="190">
        <f t="shared" si="328"/>
        <v>10217070</v>
      </c>
      <c r="BQ78" s="200">
        <f>'Données de base'!BP155</f>
        <v>2239650</v>
      </c>
      <c r="BR78" s="200">
        <f>'Données de base'!BQ155</f>
        <v>2573030</v>
      </c>
      <c r="BS78" s="200">
        <f>'Données de base'!BR155</f>
        <v>2906410</v>
      </c>
      <c r="BT78" s="200">
        <f>'Données de base'!BS155</f>
        <v>3239790</v>
      </c>
      <c r="BU78" s="200">
        <f>'Données de base'!BT155</f>
        <v>3573170</v>
      </c>
      <c r="BV78" s="200">
        <f>'Données de base'!BU155</f>
        <v>3906550</v>
      </c>
      <c r="BW78" s="200">
        <f>'Données de base'!BV155</f>
        <v>4239930</v>
      </c>
      <c r="BX78" s="200">
        <f>'Données de base'!BW155</f>
        <v>4573310</v>
      </c>
      <c r="BY78" s="200">
        <f>'Données de base'!BX155</f>
        <v>4906690</v>
      </c>
      <c r="BZ78" s="200">
        <f>'Données de base'!BY155</f>
        <v>5240070</v>
      </c>
      <c r="CA78" s="200">
        <f>'Données de base'!BZ155</f>
        <v>5573450</v>
      </c>
      <c r="CB78" s="200">
        <f>'Données de base'!CA155</f>
        <v>5906830</v>
      </c>
      <c r="CC78" s="190">
        <f t="shared" si="330"/>
        <v>48878880</v>
      </c>
      <c r="CE78" s="200" t="str">
        <f t="shared" si="331"/>
        <v/>
      </c>
      <c r="CF78" s="200" t="str">
        <f t="shared" si="332"/>
        <v/>
      </c>
      <c r="CG78" s="200" t="str">
        <f t="shared" si="333"/>
        <v/>
      </c>
      <c r="CH78" s="200" t="str">
        <f t="shared" si="334"/>
        <v/>
      </c>
      <c r="CI78" s="200" t="str">
        <f t="shared" si="335"/>
        <v/>
      </c>
      <c r="CJ78" s="200" t="str">
        <f t="shared" si="336"/>
        <v/>
      </c>
      <c r="CK78" s="200" t="str">
        <f t="shared" si="337"/>
        <v/>
      </c>
      <c r="CL78" s="200" t="str">
        <f t="shared" si="338"/>
        <v/>
      </c>
      <c r="CM78" s="200" t="str">
        <f t="shared" si="339"/>
        <v/>
      </c>
      <c r="CN78" s="200" t="str">
        <f t="shared" si="340"/>
        <v/>
      </c>
      <c r="CO78" s="200" t="str">
        <f t="shared" si="341"/>
        <v/>
      </c>
      <c r="CP78" s="200" t="str">
        <f t="shared" si="342"/>
        <v/>
      </c>
      <c r="CQ78" s="200">
        <f t="shared" si="343"/>
        <v>0</v>
      </c>
      <c r="CR78" s="200">
        <f t="shared" si="344"/>
        <v>0</v>
      </c>
      <c r="CS78" s="200">
        <f t="shared" si="345"/>
        <v>5355</v>
      </c>
      <c r="CT78" s="200">
        <f t="shared" si="346"/>
        <v>5355</v>
      </c>
      <c r="CU78" s="200">
        <f t="shared" si="347"/>
        <v>1785</v>
      </c>
      <c r="CV78" s="200">
        <f t="shared" si="348"/>
        <v>1785</v>
      </c>
      <c r="CW78" s="200">
        <f t="shared" si="349"/>
        <v>3570</v>
      </c>
      <c r="CX78" s="200">
        <f t="shared" si="350"/>
        <v>5950</v>
      </c>
      <c r="CY78" s="200">
        <f t="shared" si="351"/>
        <v>3570</v>
      </c>
      <c r="CZ78" s="200">
        <f t="shared" si="352"/>
        <v>1785</v>
      </c>
      <c r="DA78" s="200">
        <f t="shared" si="353"/>
        <v>5950</v>
      </c>
      <c r="DB78" s="200">
        <f t="shared" si="354"/>
        <v>7735</v>
      </c>
      <c r="DC78" s="190">
        <f t="shared" si="355"/>
        <v>0</v>
      </c>
      <c r="DD78" s="190">
        <f t="shared" si="356"/>
        <v>42840</v>
      </c>
      <c r="DE78" s="190">
        <f t="shared" si="357"/>
        <v>42840</v>
      </c>
      <c r="DF78" s="200">
        <f t="shared" si="358"/>
        <v>1785</v>
      </c>
      <c r="DG78" s="200">
        <f t="shared" si="359"/>
        <v>0</v>
      </c>
      <c r="DH78" s="200">
        <f t="shared" si="360"/>
        <v>7735</v>
      </c>
      <c r="DI78" s="200">
        <f t="shared" si="361"/>
        <v>5950</v>
      </c>
      <c r="DJ78" s="200">
        <f t="shared" si="362"/>
        <v>11900</v>
      </c>
      <c r="DK78" s="200">
        <f t="shared" si="363"/>
        <v>13685</v>
      </c>
      <c r="DL78" s="200">
        <f t="shared" si="364"/>
        <v>7425</v>
      </c>
      <c r="DM78" s="200">
        <f t="shared" si="365"/>
        <v>9405</v>
      </c>
      <c r="DN78" s="200">
        <f t="shared" si="366"/>
        <v>11385</v>
      </c>
      <c r="DO78" s="200">
        <f t="shared" si="367"/>
        <v>9900</v>
      </c>
      <c r="DP78" s="200">
        <f t="shared" si="368"/>
        <v>20295</v>
      </c>
      <c r="DQ78" s="200">
        <f t="shared" si="369"/>
        <v>21285</v>
      </c>
      <c r="DR78" s="190">
        <f t="shared" si="370"/>
        <v>120750</v>
      </c>
      <c r="DS78" s="200">
        <f t="shared" si="371"/>
        <v>17820</v>
      </c>
      <c r="DT78" s="200">
        <f t="shared" si="372"/>
        <v>13860</v>
      </c>
      <c r="DU78" s="200">
        <f t="shared" si="373"/>
        <v>22275</v>
      </c>
      <c r="DV78" s="200">
        <f t="shared" si="374"/>
        <v>26235</v>
      </c>
      <c r="DW78" s="200">
        <f t="shared" si="375"/>
        <v>26235</v>
      </c>
      <c r="DX78" s="200">
        <f t="shared" si="376"/>
        <v>24255</v>
      </c>
      <c r="DY78" s="200">
        <f t="shared" si="377"/>
        <v>27720</v>
      </c>
      <c r="DZ78" s="200">
        <f t="shared" si="378"/>
        <v>30690</v>
      </c>
      <c r="EA78" s="200">
        <f t="shared" si="379"/>
        <v>31680</v>
      </c>
      <c r="EB78" s="200">
        <f t="shared" si="380"/>
        <v>34155</v>
      </c>
      <c r="EC78" s="200">
        <f t="shared" si="381"/>
        <v>56925</v>
      </c>
      <c r="ED78" s="200">
        <f t="shared" si="382"/>
        <v>55935</v>
      </c>
      <c r="EE78" s="190">
        <f t="shared" si="383"/>
        <v>367785</v>
      </c>
      <c r="EF78" s="200">
        <f t="shared" si="384"/>
        <v>68310</v>
      </c>
      <c r="EG78" s="200">
        <f t="shared" si="385"/>
        <v>93060</v>
      </c>
      <c r="EH78" s="200">
        <f t="shared" si="386"/>
        <v>95040</v>
      </c>
      <c r="EI78" s="200">
        <f t="shared" si="387"/>
        <v>109395</v>
      </c>
      <c r="EJ78" s="200">
        <f t="shared" si="388"/>
        <v>107910</v>
      </c>
      <c r="EK78" s="200">
        <f t="shared" si="389"/>
        <v>128205</v>
      </c>
      <c r="EL78" s="200">
        <f t="shared" si="390"/>
        <v>257540</v>
      </c>
      <c r="EM78" s="200">
        <f t="shared" si="391"/>
        <v>299410</v>
      </c>
      <c r="EN78" s="200">
        <f t="shared" si="392"/>
        <v>347600</v>
      </c>
      <c r="EO78" s="200">
        <f t="shared" si="393"/>
        <v>415540</v>
      </c>
      <c r="EP78" s="200">
        <f t="shared" si="394"/>
        <v>553000</v>
      </c>
      <c r="EQ78" s="200">
        <f t="shared" si="395"/>
        <v>628840</v>
      </c>
      <c r="ER78" s="190">
        <f t="shared" si="396"/>
        <v>3103850</v>
      </c>
      <c r="ES78" s="200">
        <f t="shared" si="397"/>
        <v>774200</v>
      </c>
      <c r="ET78" s="200">
        <f t="shared" si="398"/>
        <v>978020</v>
      </c>
      <c r="EU78" s="200">
        <f t="shared" si="399"/>
        <v>1127330</v>
      </c>
      <c r="EV78" s="200">
        <f t="shared" si="400"/>
        <v>1356430</v>
      </c>
      <c r="EW78" s="200">
        <f t="shared" si="401"/>
        <v>1572890</v>
      </c>
      <c r="EX78" s="200">
        <f t="shared" si="402"/>
        <v>1906270</v>
      </c>
      <c r="EY78" s="200">
        <f t="shared" si="403"/>
        <v>2239650</v>
      </c>
      <c r="EZ78" s="200">
        <f t="shared" si="404"/>
        <v>2573030</v>
      </c>
      <c r="FA78" s="200">
        <f t="shared" si="405"/>
        <v>2906410</v>
      </c>
      <c r="FB78" s="200">
        <f t="shared" si="406"/>
        <v>3239790</v>
      </c>
      <c r="FC78" s="200">
        <f t="shared" si="407"/>
        <v>3573170</v>
      </c>
      <c r="FD78" s="200">
        <f t="shared" si="408"/>
        <v>3906550</v>
      </c>
      <c r="FE78" s="190">
        <f t="shared" si="409"/>
        <v>26153740</v>
      </c>
    </row>
    <row r="79" spans="3:161" s="119" customFormat="1" ht="15" customHeight="1" x14ac:dyDescent="0.2">
      <c r="C79" s="165" t="str">
        <f>'Données de base'!$A$156</f>
        <v>6230 - Certifications</v>
      </c>
      <c r="D79" s="200">
        <f>'Données de base'!C156</f>
        <v>0</v>
      </c>
      <c r="E79" s="200">
        <f>'Données de base'!D156</f>
        <v>0</v>
      </c>
      <c r="F79" s="200">
        <f>'Données de base'!E156</f>
        <v>0</v>
      </c>
      <c r="G79" s="200">
        <f>'Données de base'!F156</f>
        <v>0</v>
      </c>
      <c r="H79" s="200">
        <f>'Données de base'!G156</f>
        <v>0</v>
      </c>
      <c r="I79" s="200">
        <f>'Données de base'!H156</f>
        <v>0</v>
      </c>
      <c r="J79" s="200">
        <f>'Données de base'!I156</f>
        <v>0</v>
      </c>
      <c r="K79" s="200">
        <f>'Données de base'!J156</f>
        <v>0</v>
      </c>
      <c r="L79" s="200">
        <f>'Données de base'!K156</f>
        <v>0</v>
      </c>
      <c r="M79" s="200">
        <f>'Données de base'!L156</f>
        <v>0</v>
      </c>
      <c r="N79" s="200">
        <f>'Données de base'!M156</f>
        <v>0</v>
      </c>
      <c r="O79" s="200">
        <f>'Données de base'!N156</f>
        <v>0</v>
      </c>
      <c r="P79" s="190">
        <f t="shared" si="320"/>
        <v>0</v>
      </c>
      <c r="Q79" s="200">
        <f>'Données de base'!P156</f>
        <v>0</v>
      </c>
      <c r="R79" s="200">
        <f>'Données de base'!Q156</f>
        <v>0</v>
      </c>
      <c r="S79" s="200">
        <f>'Données de base'!R156</f>
        <v>0</v>
      </c>
      <c r="T79" s="200">
        <f>'Données de base'!S156</f>
        <v>0</v>
      </c>
      <c r="U79" s="200">
        <f>'Données de base'!T156</f>
        <v>0</v>
      </c>
      <c r="V79" s="200">
        <f>'Données de base'!U156</f>
        <v>0</v>
      </c>
      <c r="W79" s="200">
        <f>'Données de base'!V156</f>
        <v>0</v>
      </c>
      <c r="X79" s="200">
        <f>'Données de base'!W156</f>
        <v>0</v>
      </c>
      <c r="Y79" s="200">
        <f>'Données de base'!X156</f>
        <v>0</v>
      </c>
      <c r="Z79" s="200">
        <f>'Données de base'!Y156</f>
        <v>0</v>
      </c>
      <c r="AA79" s="200">
        <f>'Données de base'!Z156</f>
        <v>0</v>
      </c>
      <c r="AB79" s="200">
        <f>'Données de base'!AA156</f>
        <v>0</v>
      </c>
      <c r="AC79" s="190">
        <f t="shared" si="322"/>
        <v>0</v>
      </c>
      <c r="AD79" s="200">
        <f>'Données de base'!AC156</f>
        <v>0</v>
      </c>
      <c r="AE79" s="200">
        <f>'Données de base'!AD156</f>
        <v>0</v>
      </c>
      <c r="AF79" s="200">
        <f>'Données de base'!AE156</f>
        <v>0</v>
      </c>
      <c r="AG79" s="200">
        <f>'Données de base'!AF156</f>
        <v>0</v>
      </c>
      <c r="AH79" s="200">
        <f>'Données de base'!AG156</f>
        <v>0</v>
      </c>
      <c r="AI79" s="200">
        <f>'Données de base'!AH156</f>
        <v>0</v>
      </c>
      <c r="AJ79" s="200">
        <f>'Données de base'!AI156</f>
        <v>0</v>
      </c>
      <c r="AK79" s="200">
        <f>'Données de base'!AJ156</f>
        <v>0</v>
      </c>
      <c r="AL79" s="200">
        <f>'Données de base'!AK156</f>
        <v>0</v>
      </c>
      <c r="AM79" s="200">
        <f>'Données de base'!AL156</f>
        <v>0</v>
      </c>
      <c r="AN79" s="200">
        <f>'Données de base'!AM156</f>
        <v>0</v>
      </c>
      <c r="AO79" s="200">
        <f>'Données de base'!AN156</f>
        <v>0</v>
      </c>
      <c r="AP79" s="190">
        <f t="shared" si="324"/>
        <v>0</v>
      </c>
      <c r="AQ79" s="200">
        <f>'Données de base'!AP156</f>
        <v>0</v>
      </c>
      <c r="AR79" s="200">
        <f>'Données de base'!AQ156</f>
        <v>0</v>
      </c>
      <c r="AS79" s="200">
        <f>'Données de base'!AR156</f>
        <v>0</v>
      </c>
      <c r="AT79" s="200">
        <f>'Données de base'!AS156</f>
        <v>0</v>
      </c>
      <c r="AU79" s="200">
        <f>'Données de base'!AT156</f>
        <v>0</v>
      </c>
      <c r="AV79" s="200">
        <f>'Données de base'!AU156</f>
        <v>0</v>
      </c>
      <c r="AW79" s="200">
        <f>'Données de base'!AV156</f>
        <v>0</v>
      </c>
      <c r="AX79" s="200">
        <f>'Données de base'!AW156</f>
        <v>0</v>
      </c>
      <c r="AY79" s="200">
        <f>'Données de base'!AX156</f>
        <v>0</v>
      </c>
      <c r="AZ79" s="200">
        <f>'Données de base'!AY156</f>
        <v>0</v>
      </c>
      <c r="BA79" s="200">
        <f>'Données de base'!AZ156</f>
        <v>0</v>
      </c>
      <c r="BB79" s="200">
        <f>'Données de base'!BA156</f>
        <v>0</v>
      </c>
      <c r="BC79" s="190">
        <f t="shared" si="326"/>
        <v>0</v>
      </c>
      <c r="BD79" s="200">
        <f>'Données de base'!BC156</f>
        <v>0</v>
      </c>
      <c r="BE79" s="200">
        <f>'Données de base'!BD156</f>
        <v>0</v>
      </c>
      <c r="BF79" s="200">
        <f>'Données de base'!BE156</f>
        <v>0</v>
      </c>
      <c r="BG79" s="200">
        <f>'Données de base'!BF156</f>
        <v>0</v>
      </c>
      <c r="BH79" s="200">
        <f>'Données de base'!BG156</f>
        <v>0</v>
      </c>
      <c r="BI79" s="200">
        <f>'Données de base'!BH156</f>
        <v>0</v>
      </c>
      <c r="BJ79" s="200">
        <f>'Données de base'!BI156</f>
        <v>0</v>
      </c>
      <c r="BK79" s="200">
        <f>'Données de base'!BJ156</f>
        <v>0</v>
      </c>
      <c r="BL79" s="200">
        <f>'Données de base'!BK156</f>
        <v>0</v>
      </c>
      <c r="BM79" s="200">
        <f>'Données de base'!BL156</f>
        <v>0</v>
      </c>
      <c r="BN79" s="200">
        <f>'Données de base'!BM156</f>
        <v>0</v>
      </c>
      <c r="BO79" s="200">
        <f>'Données de base'!BN156</f>
        <v>0</v>
      </c>
      <c r="BP79" s="190">
        <f t="shared" si="328"/>
        <v>0</v>
      </c>
      <c r="BQ79" s="200">
        <f>'Données de base'!BP156</f>
        <v>0</v>
      </c>
      <c r="BR79" s="200">
        <f>'Données de base'!BQ156</f>
        <v>0</v>
      </c>
      <c r="BS79" s="200">
        <f>'Données de base'!BR156</f>
        <v>0</v>
      </c>
      <c r="BT79" s="200">
        <f>'Données de base'!BS156</f>
        <v>0</v>
      </c>
      <c r="BU79" s="200">
        <f>'Données de base'!BT156</f>
        <v>0</v>
      </c>
      <c r="BV79" s="200">
        <f>'Données de base'!BU156</f>
        <v>0</v>
      </c>
      <c r="BW79" s="200">
        <f>'Données de base'!BV156</f>
        <v>0</v>
      </c>
      <c r="BX79" s="200">
        <f>'Données de base'!BW156</f>
        <v>0</v>
      </c>
      <c r="BY79" s="200">
        <f>'Données de base'!BX156</f>
        <v>0</v>
      </c>
      <c r="BZ79" s="200">
        <f>'Données de base'!BY156</f>
        <v>0</v>
      </c>
      <c r="CA79" s="200">
        <f>'Données de base'!BZ156</f>
        <v>0</v>
      </c>
      <c r="CB79" s="200">
        <f>'Données de base'!CA156</f>
        <v>0</v>
      </c>
      <c r="CC79" s="190">
        <f t="shared" si="330"/>
        <v>0</v>
      </c>
      <c r="CE79" s="200" t="str">
        <f t="shared" si="331"/>
        <v/>
      </c>
      <c r="CF79" s="200" t="str">
        <f t="shared" si="332"/>
        <v/>
      </c>
      <c r="CG79" s="200" t="str">
        <f t="shared" si="333"/>
        <v/>
      </c>
      <c r="CH79" s="200" t="str">
        <f t="shared" si="334"/>
        <v/>
      </c>
      <c r="CI79" s="200" t="str">
        <f t="shared" si="335"/>
        <v/>
      </c>
      <c r="CJ79" s="200" t="str">
        <f t="shared" si="336"/>
        <v/>
      </c>
      <c r="CK79" s="200" t="str">
        <f t="shared" si="337"/>
        <v/>
      </c>
      <c r="CL79" s="200" t="str">
        <f t="shared" si="338"/>
        <v/>
      </c>
      <c r="CM79" s="200" t="str">
        <f t="shared" si="339"/>
        <v/>
      </c>
      <c r="CN79" s="200" t="str">
        <f t="shared" si="340"/>
        <v/>
      </c>
      <c r="CO79" s="200" t="str">
        <f t="shared" si="341"/>
        <v/>
      </c>
      <c r="CP79" s="200" t="str">
        <f t="shared" si="342"/>
        <v/>
      </c>
      <c r="CQ79" s="200">
        <f t="shared" si="343"/>
        <v>0</v>
      </c>
      <c r="CR79" s="200">
        <f t="shared" si="344"/>
        <v>0</v>
      </c>
      <c r="CS79" s="200">
        <f t="shared" si="345"/>
        <v>0</v>
      </c>
      <c r="CT79" s="200">
        <f t="shared" si="346"/>
        <v>0</v>
      </c>
      <c r="CU79" s="200">
        <f t="shared" si="347"/>
        <v>0</v>
      </c>
      <c r="CV79" s="200">
        <f t="shared" si="348"/>
        <v>0</v>
      </c>
      <c r="CW79" s="200">
        <f t="shared" si="349"/>
        <v>0</v>
      </c>
      <c r="CX79" s="200">
        <f t="shared" si="350"/>
        <v>0</v>
      </c>
      <c r="CY79" s="200">
        <f t="shared" si="351"/>
        <v>0</v>
      </c>
      <c r="CZ79" s="200">
        <f t="shared" si="352"/>
        <v>0</v>
      </c>
      <c r="DA79" s="200">
        <f t="shared" si="353"/>
        <v>0</v>
      </c>
      <c r="DB79" s="200">
        <f t="shared" si="354"/>
        <v>0</v>
      </c>
      <c r="DC79" s="190">
        <f t="shared" si="355"/>
        <v>0</v>
      </c>
      <c r="DD79" s="190">
        <f t="shared" si="356"/>
        <v>0</v>
      </c>
      <c r="DE79" s="190">
        <f t="shared" si="357"/>
        <v>0</v>
      </c>
      <c r="DF79" s="200">
        <f t="shared" si="358"/>
        <v>0</v>
      </c>
      <c r="DG79" s="200">
        <f t="shared" si="359"/>
        <v>0</v>
      </c>
      <c r="DH79" s="200">
        <f t="shared" si="360"/>
        <v>0</v>
      </c>
      <c r="DI79" s="200">
        <f t="shared" si="361"/>
        <v>0</v>
      </c>
      <c r="DJ79" s="200">
        <f t="shared" si="362"/>
        <v>0</v>
      </c>
      <c r="DK79" s="200">
        <f t="shared" si="363"/>
        <v>0</v>
      </c>
      <c r="DL79" s="200">
        <f t="shared" si="364"/>
        <v>0</v>
      </c>
      <c r="DM79" s="200">
        <f t="shared" si="365"/>
        <v>0</v>
      </c>
      <c r="DN79" s="200">
        <f t="shared" si="366"/>
        <v>0</v>
      </c>
      <c r="DO79" s="200">
        <f t="shared" si="367"/>
        <v>0</v>
      </c>
      <c r="DP79" s="200">
        <f t="shared" si="368"/>
        <v>0</v>
      </c>
      <c r="DQ79" s="200">
        <f t="shared" si="369"/>
        <v>0</v>
      </c>
      <c r="DR79" s="190">
        <f t="shared" si="370"/>
        <v>0</v>
      </c>
      <c r="DS79" s="200">
        <f t="shared" si="371"/>
        <v>0</v>
      </c>
      <c r="DT79" s="200">
        <f t="shared" si="372"/>
        <v>0</v>
      </c>
      <c r="DU79" s="200">
        <f t="shared" si="373"/>
        <v>0</v>
      </c>
      <c r="DV79" s="200">
        <f t="shared" si="374"/>
        <v>0</v>
      </c>
      <c r="DW79" s="200">
        <f t="shared" si="375"/>
        <v>0</v>
      </c>
      <c r="DX79" s="200">
        <f t="shared" si="376"/>
        <v>0</v>
      </c>
      <c r="DY79" s="200">
        <f t="shared" si="377"/>
        <v>0</v>
      </c>
      <c r="DZ79" s="200">
        <f t="shared" si="378"/>
        <v>0</v>
      </c>
      <c r="EA79" s="200">
        <f t="shared" si="379"/>
        <v>0</v>
      </c>
      <c r="EB79" s="200">
        <f t="shared" si="380"/>
        <v>0</v>
      </c>
      <c r="EC79" s="200">
        <f t="shared" si="381"/>
        <v>0</v>
      </c>
      <c r="ED79" s="200">
        <f t="shared" si="382"/>
        <v>0</v>
      </c>
      <c r="EE79" s="190">
        <f t="shared" si="383"/>
        <v>0</v>
      </c>
      <c r="EF79" s="200">
        <f t="shared" si="384"/>
        <v>0</v>
      </c>
      <c r="EG79" s="200">
        <f t="shared" si="385"/>
        <v>0</v>
      </c>
      <c r="EH79" s="200">
        <f t="shared" si="386"/>
        <v>0</v>
      </c>
      <c r="EI79" s="200">
        <f t="shared" si="387"/>
        <v>0</v>
      </c>
      <c r="EJ79" s="200">
        <f t="shared" si="388"/>
        <v>0</v>
      </c>
      <c r="EK79" s="200">
        <f t="shared" si="389"/>
        <v>0</v>
      </c>
      <c r="EL79" s="200">
        <f t="shared" si="390"/>
        <v>0</v>
      </c>
      <c r="EM79" s="200">
        <f t="shared" si="391"/>
        <v>0</v>
      </c>
      <c r="EN79" s="200">
        <f t="shared" si="392"/>
        <v>0</v>
      </c>
      <c r="EO79" s="200">
        <f t="shared" si="393"/>
        <v>0</v>
      </c>
      <c r="EP79" s="200">
        <f t="shared" si="394"/>
        <v>0</v>
      </c>
      <c r="EQ79" s="200">
        <f t="shared" si="395"/>
        <v>0</v>
      </c>
      <c r="ER79" s="190">
        <f t="shared" si="396"/>
        <v>0</v>
      </c>
      <c r="ES79" s="200">
        <f t="shared" si="397"/>
        <v>0</v>
      </c>
      <c r="ET79" s="200">
        <f t="shared" si="398"/>
        <v>0</v>
      </c>
      <c r="EU79" s="200">
        <f t="shared" si="399"/>
        <v>0</v>
      </c>
      <c r="EV79" s="200">
        <f t="shared" si="400"/>
        <v>0</v>
      </c>
      <c r="EW79" s="200">
        <f t="shared" si="401"/>
        <v>0</v>
      </c>
      <c r="EX79" s="200">
        <f t="shared" si="402"/>
        <v>0</v>
      </c>
      <c r="EY79" s="200">
        <f t="shared" si="403"/>
        <v>0</v>
      </c>
      <c r="EZ79" s="200">
        <f t="shared" si="404"/>
        <v>0</v>
      </c>
      <c r="FA79" s="200">
        <f t="shared" si="405"/>
        <v>0</v>
      </c>
      <c r="FB79" s="200">
        <f t="shared" si="406"/>
        <v>0</v>
      </c>
      <c r="FC79" s="200">
        <f t="shared" si="407"/>
        <v>0</v>
      </c>
      <c r="FD79" s="200">
        <f t="shared" si="408"/>
        <v>0</v>
      </c>
      <c r="FE79" s="190">
        <f t="shared" si="409"/>
        <v>0</v>
      </c>
    </row>
    <row r="80" spans="3:161" s="119" customFormat="1" ht="15" customHeight="1" x14ac:dyDescent="0.2">
      <c r="C80" s="165" t="str">
        <f>'Données de base'!$A$157</f>
        <v>6400 - Taxes et impôts - Véhicules et autres</v>
      </c>
      <c r="D80" s="200">
        <f>'Données de base'!C157</f>
        <v>0</v>
      </c>
      <c r="E80" s="200">
        <f>'Données de base'!D157</f>
        <v>0</v>
      </c>
      <c r="F80" s="200">
        <f>'Données de base'!E157</f>
        <v>0</v>
      </c>
      <c r="G80" s="200">
        <f>'Données de base'!F157</f>
        <v>0</v>
      </c>
      <c r="H80" s="200">
        <f>'Données de base'!G157</f>
        <v>0</v>
      </c>
      <c r="I80" s="200">
        <f>'Données de base'!H157</f>
        <v>0</v>
      </c>
      <c r="J80" s="200">
        <f>'Données de base'!I157</f>
        <v>0</v>
      </c>
      <c r="K80" s="200">
        <f>'Données de base'!J157</f>
        <v>0</v>
      </c>
      <c r="L80" s="200">
        <f>'Données de base'!K157</f>
        <v>0</v>
      </c>
      <c r="M80" s="200">
        <f>'Données de base'!L157</f>
        <v>0</v>
      </c>
      <c r="N80" s="200">
        <f>'Données de base'!M157</f>
        <v>0</v>
      </c>
      <c r="O80" s="200">
        <f>'Données de base'!N157</f>
        <v>0</v>
      </c>
      <c r="P80" s="190">
        <f t="shared" si="320"/>
        <v>0</v>
      </c>
      <c r="Q80" s="200">
        <f>'Données de base'!P157</f>
        <v>0</v>
      </c>
      <c r="R80" s="200">
        <f>'Données de base'!Q157</f>
        <v>0</v>
      </c>
      <c r="S80" s="200">
        <f>'Données de base'!R157</f>
        <v>0</v>
      </c>
      <c r="T80" s="200">
        <f>'Données de base'!S157</f>
        <v>0</v>
      </c>
      <c r="U80" s="200">
        <f>'Données de base'!T157</f>
        <v>0</v>
      </c>
      <c r="V80" s="200">
        <f>'Données de base'!U157</f>
        <v>0</v>
      </c>
      <c r="W80" s="200">
        <f>'Données de base'!V157</f>
        <v>0</v>
      </c>
      <c r="X80" s="200">
        <f>'Données de base'!W157</f>
        <v>0</v>
      </c>
      <c r="Y80" s="200">
        <f>'Données de base'!X157</f>
        <v>0</v>
      </c>
      <c r="Z80" s="200">
        <f>'Données de base'!Y157</f>
        <v>0</v>
      </c>
      <c r="AA80" s="200">
        <f>'Données de base'!Z157</f>
        <v>0</v>
      </c>
      <c r="AB80" s="200">
        <f>'Données de base'!AA157</f>
        <v>0</v>
      </c>
      <c r="AC80" s="190">
        <f t="shared" si="322"/>
        <v>0</v>
      </c>
      <c r="AD80" s="200">
        <f>'Données de base'!AC157</f>
        <v>0</v>
      </c>
      <c r="AE80" s="200">
        <f>'Données de base'!AD157</f>
        <v>0</v>
      </c>
      <c r="AF80" s="200">
        <f>'Données de base'!AE157</f>
        <v>0</v>
      </c>
      <c r="AG80" s="200">
        <f>'Données de base'!AF157</f>
        <v>0</v>
      </c>
      <c r="AH80" s="200">
        <f>'Données de base'!AG157</f>
        <v>0</v>
      </c>
      <c r="AI80" s="200">
        <f>'Données de base'!AH157</f>
        <v>0</v>
      </c>
      <c r="AJ80" s="200">
        <f>'Données de base'!AI157</f>
        <v>0</v>
      </c>
      <c r="AK80" s="200">
        <f>'Données de base'!AJ157</f>
        <v>0</v>
      </c>
      <c r="AL80" s="200">
        <f>'Données de base'!AK157</f>
        <v>0</v>
      </c>
      <c r="AM80" s="200">
        <f>'Données de base'!AL157</f>
        <v>0</v>
      </c>
      <c r="AN80" s="200">
        <f>'Données de base'!AM157</f>
        <v>0</v>
      </c>
      <c r="AO80" s="200">
        <f>'Données de base'!AN157</f>
        <v>0</v>
      </c>
      <c r="AP80" s="190">
        <f t="shared" si="324"/>
        <v>0</v>
      </c>
      <c r="AQ80" s="200">
        <f>'Données de base'!AP157</f>
        <v>0</v>
      </c>
      <c r="AR80" s="200">
        <f>'Données de base'!AQ157</f>
        <v>0</v>
      </c>
      <c r="AS80" s="200">
        <f>'Données de base'!AR157</f>
        <v>0</v>
      </c>
      <c r="AT80" s="200">
        <f>'Données de base'!AS157</f>
        <v>0</v>
      </c>
      <c r="AU80" s="200">
        <f>'Données de base'!AT157</f>
        <v>0</v>
      </c>
      <c r="AV80" s="200">
        <f>'Données de base'!AU157</f>
        <v>0</v>
      </c>
      <c r="AW80" s="200">
        <f>'Données de base'!AV157</f>
        <v>0</v>
      </c>
      <c r="AX80" s="200">
        <f>'Données de base'!AW157</f>
        <v>0</v>
      </c>
      <c r="AY80" s="200">
        <f>'Données de base'!AX157</f>
        <v>0</v>
      </c>
      <c r="AZ80" s="200">
        <f>'Données de base'!AY157</f>
        <v>0</v>
      </c>
      <c r="BA80" s="200">
        <f>'Données de base'!AZ157</f>
        <v>0</v>
      </c>
      <c r="BB80" s="200">
        <f>'Données de base'!BA157</f>
        <v>0</v>
      </c>
      <c r="BC80" s="190">
        <f t="shared" si="326"/>
        <v>0</v>
      </c>
      <c r="BD80" s="200">
        <f>'Données de base'!BC157</f>
        <v>0</v>
      </c>
      <c r="BE80" s="200">
        <f>'Données de base'!BD157</f>
        <v>0</v>
      </c>
      <c r="BF80" s="200">
        <f>'Données de base'!BE157</f>
        <v>0</v>
      </c>
      <c r="BG80" s="200">
        <f>'Données de base'!BF157</f>
        <v>0</v>
      </c>
      <c r="BH80" s="200">
        <f>'Données de base'!BG157</f>
        <v>0</v>
      </c>
      <c r="BI80" s="200">
        <f>'Données de base'!BH157</f>
        <v>0</v>
      </c>
      <c r="BJ80" s="200">
        <f>'Données de base'!BI157</f>
        <v>0</v>
      </c>
      <c r="BK80" s="200">
        <f>'Données de base'!BJ157</f>
        <v>0</v>
      </c>
      <c r="BL80" s="200">
        <f>'Données de base'!BK157</f>
        <v>0</v>
      </c>
      <c r="BM80" s="200">
        <f>'Données de base'!BL157</f>
        <v>0</v>
      </c>
      <c r="BN80" s="200">
        <f>'Données de base'!BM157</f>
        <v>0</v>
      </c>
      <c r="BO80" s="200">
        <f>'Données de base'!BN157</f>
        <v>0</v>
      </c>
      <c r="BP80" s="190">
        <f t="shared" si="328"/>
        <v>0</v>
      </c>
      <c r="BQ80" s="200">
        <f>'Données de base'!BP157</f>
        <v>0</v>
      </c>
      <c r="BR80" s="200">
        <f>'Données de base'!BQ157</f>
        <v>0</v>
      </c>
      <c r="BS80" s="200">
        <f>'Données de base'!BR157</f>
        <v>0</v>
      </c>
      <c r="BT80" s="200">
        <f>'Données de base'!BS157</f>
        <v>0</v>
      </c>
      <c r="BU80" s="200">
        <f>'Données de base'!BT157</f>
        <v>0</v>
      </c>
      <c r="BV80" s="200">
        <f>'Données de base'!BU157</f>
        <v>0</v>
      </c>
      <c r="BW80" s="200">
        <f>'Données de base'!BV157</f>
        <v>0</v>
      </c>
      <c r="BX80" s="200">
        <f>'Données de base'!BW157</f>
        <v>0</v>
      </c>
      <c r="BY80" s="200">
        <f>'Données de base'!BX157</f>
        <v>0</v>
      </c>
      <c r="BZ80" s="200">
        <f>'Données de base'!BY157</f>
        <v>0</v>
      </c>
      <c r="CA80" s="200">
        <f>'Données de base'!BZ157</f>
        <v>0</v>
      </c>
      <c r="CB80" s="200">
        <f>'Données de base'!CA157</f>
        <v>0</v>
      </c>
      <c r="CC80" s="190">
        <f t="shared" si="330"/>
        <v>0</v>
      </c>
      <c r="CE80" s="200" t="str">
        <f t="shared" si="331"/>
        <v/>
      </c>
      <c r="CF80" s="200" t="str">
        <f t="shared" si="332"/>
        <v/>
      </c>
      <c r="CG80" s="200" t="str">
        <f t="shared" si="333"/>
        <v/>
      </c>
      <c r="CH80" s="200" t="str">
        <f t="shared" si="334"/>
        <v/>
      </c>
      <c r="CI80" s="200" t="str">
        <f t="shared" si="335"/>
        <v/>
      </c>
      <c r="CJ80" s="200" t="str">
        <f t="shared" si="336"/>
        <v/>
      </c>
      <c r="CK80" s="200" t="str">
        <f t="shared" si="337"/>
        <v/>
      </c>
      <c r="CL80" s="200" t="str">
        <f t="shared" si="338"/>
        <v/>
      </c>
      <c r="CM80" s="200" t="str">
        <f t="shared" si="339"/>
        <v/>
      </c>
      <c r="CN80" s="200" t="str">
        <f t="shared" si="340"/>
        <v/>
      </c>
      <c r="CO80" s="200" t="str">
        <f t="shared" si="341"/>
        <v/>
      </c>
      <c r="CP80" s="200" t="str">
        <f t="shared" si="342"/>
        <v/>
      </c>
      <c r="CQ80" s="200">
        <f t="shared" si="343"/>
        <v>0</v>
      </c>
      <c r="CR80" s="200">
        <f t="shared" si="344"/>
        <v>0</v>
      </c>
      <c r="CS80" s="200">
        <f t="shared" si="345"/>
        <v>0</v>
      </c>
      <c r="CT80" s="200">
        <f t="shared" si="346"/>
        <v>0</v>
      </c>
      <c r="CU80" s="200">
        <f t="shared" si="347"/>
        <v>0</v>
      </c>
      <c r="CV80" s="200">
        <f t="shared" si="348"/>
        <v>0</v>
      </c>
      <c r="CW80" s="200">
        <f t="shared" si="349"/>
        <v>0</v>
      </c>
      <c r="CX80" s="200">
        <f t="shared" si="350"/>
        <v>0</v>
      </c>
      <c r="CY80" s="200">
        <f t="shared" si="351"/>
        <v>0</v>
      </c>
      <c r="CZ80" s="200">
        <f t="shared" si="352"/>
        <v>0</v>
      </c>
      <c r="DA80" s="200">
        <f t="shared" si="353"/>
        <v>0</v>
      </c>
      <c r="DB80" s="200">
        <f t="shared" si="354"/>
        <v>0</v>
      </c>
      <c r="DC80" s="190">
        <f t="shared" si="355"/>
        <v>0</v>
      </c>
      <c r="DD80" s="190">
        <f t="shared" si="356"/>
        <v>0</v>
      </c>
      <c r="DE80" s="190">
        <f t="shared" si="357"/>
        <v>0</v>
      </c>
      <c r="DF80" s="200">
        <f t="shared" si="358"/>
        <v>0</v>
      </c>
      <c r="DG80" s="200">
        <f t="shared" si="359"/>
        <v>0</v>
      </c>
      <c r="DH80" s="200">
        <f t="shared" si="360"/>
        <v>0</v>
      </c>
      <c r="DI80" s="200">
        <f t="shared" si="361"/>
        <v>0</v>
      </c>
      <c r="DJ80" s="200">
        <f t="shared" si="362"/>
        <v>0</v>
      </c>
      <c r="DK80" s="200">
        <f t="shared" si="363"/>
        <v>0</v>
      </c>
      <c r="DL80" s="200">
        <f t="shared" si="364"/>
        <v>0</v>
      </c>
      <c r="DM80" s="200">
        <f t="shared" si="365"/>
        <v>0</v>
      </c>
      <c r="DN80" s="200">
        <f t="shared" si="366"/>
        <v>0</v>
      </c>
      <c r="DO80" s="200">
        <f t="shared" si="367"/>
        <v>0</v>
      </c>
      <c r="DP80" s="200">
        <f t="shared" si="368"/>
        <v>0</v>
      </c>
      <c r="DQ80" s="200">
        <f t="shared" si="369"/>
        <v>0</v>
      </c>
      <c r="DR80" s="190">
        <f t="shared" si="370"/>
        <v>0</v>
      </c>
      <c r="DS80" s="200">
        <f t="shared" si="371"/>
        <v>0</v>
      </c>
      <c r="DT80" s="200">
        <f t="shared" si="372"/>
        <v>0</v>
      </c>
      <c r="DU80" s="200">
        <f t="shared" si="373"/>
        <v>0</v>
      </c>
      <c r="DV80" s="200">
        <f t="shared" si="374"/>
        <v>0</v>
      </c>
      <c r="DW80" s="200">
        <f t="shared" si="375"/>
        <v>0</v>
      </c>
      <c r="DX80" s="200">
        <f t="shared" si="376"/>
        <v>0</v>
      </c>
      <c r="DY80" s="200">
        <f t="shared" si="377"/>
        <v>0</v>
      </c>
      <c r="DZ80" s="200">
        <f t="shared" si="378"/>
        <v>0</v>
      </c>
      <c r="EA80" s="200">
        <f t="shared" si="379"/>
        <v>0</v>
      </c>
      <c r="EB80" s="200">
        <f t="shared" si="380"/>
        <v>0</v>
      </c>
      <c r="EC80" s="200">
        <f t="shared" si="381"/>
        <v>0</v>
      </c>
      <c r="ED80" s="200">
        <f t="shared" si="382"/>
        <v>0</v>
      </c>
      <c r="EE80" s="190">
        <f t="shared" si="383"/>
        <v>0</v>
      </c>
      <c r="EF80" s="200">
        <f t="shared" si="384"/>
        <v>0</v>
      </c>
      <c r="EG80" s="200">
        <f t="shared" si="385"/>
        <v>0</v>
      </c>
      <c r="EH80" s="200">
        <f t="shared" si="386"/>
        <v>0</v>
      </c>
      <c r="EI80" s="200">
        <f t="shared" si="387"/>
        <v>0</v>
      </c>
      <c r="EJ80" s="200">
        <f t="shared" si="388"/>
        <v>0</v>
      </c>
      <c r="EK80" s="200">
        <f t="shared" si="389"/>
        <v>0</v>
      </c>
      <c r="EL80" s="200">
        <f t="shared" si="390"/>
        <v>0</v>
      </c>
      <c r="EM80" s="200">
        <f t="shared" si="391"/>
        <v>0</v>
      </c>
      <c r="EN80" s="200">
        <f t="shared" si="392"/>
        <v>0</v>
      </c>
      <c r="EO80" s="200">
        <f t="shared" si="393"/>
        <v>0</v>
      </c>
      <c r="EP80" s="200">
        <f t="shared" si="394"/>
        <v>0</v>
      </c>
      <c r="EQ80" s="200">
        <f t="shared" si="395"/>
        <v>0</v>
      </c>
      <c r="ER80" s="190">
        <f t="shared" si="396"/>
        <v>0</v>
      </c>
      <c r="ES80" s="200">
        <f t="shared" si="397"/>
        <v>0</v>
      </c>
      <c r="ET80" s="200">
        <f t="shared" si="398"/>
        <v>0</v>
      </c>
      <c r="EU80" s="200">
        <f t="shared" si="399"/>
        <v>0</v>
      </c>
      <c r="EV80" s="200">
        <f t="shared" si="400"/>
        <v>0</v>
      </c>
      <c r="EW80" s="200">
        <f t="shared" si="401"/>
        <v>0</v>
      </c>
      <c r="EX80" s="200">
        <f t="shared" si="402"/>
        <v>0</v>
      </c>
      <c r="EY80" s="200">
        <f t="shared" si="403"/>
        <v>0</v>
      </c>
      <c r="EZ80" s="200">
        <f t="shared" si="404"/>
        <v>0</v>
      </c>
      <c r="FA80" s="200">
        <f t="shared" si="405"/>
        <v>0</v>
      </c>
      <c r="FB80" s="200">
        <f t="shared" si="406"/>
        <v>0</v>
      </c>
      <c r="FC80" s="200">
        <f t="shared" si="407"/>
        <v>0</v>
      </c>
      <c r="FD80" s="200">
        <f t="shared" si="408"/>
        <v>0</v>
      </c>
      <c r="FE80" s="190">
        <f t="shared" si="409"/>
        <v>0</v>
      </c>
    </row>
    <row r="81" spans="2:161" s="119" customFormat="1" ht="15" customHeight="1" x14ac:dyDescent="0.2">
      <c r="C81" s="165" t="str">
        <f>'Données de base'!$A$158</f>
        <v>6402 - Taxes et impôts - Région, Provinces, Communes</v>
      </c>
      <c r="D81" s="200">
        <f>'Données de base'!C158</f>
        <v>0</v>
      </c>
      <c r="E81" s="200">
        <f>'Données de base'!D158</f>
        <v>0</v>
      </c>
      <c r="F81" s="200">
        <f>'Données de base'!E158</f>
        <v>0</v>
      </c>
      <c r="G81" s="200">
        <f>'Données de base'!F158</f>
        <v>0</v>
      </c>
      <c r="H81" s="200">
        <f>'Données de base'!G158</f>
        <v>0</v>
      </c>
      <c r="I81" s="200">
        <f>'Données de base'!H158</f>
        <v>0</v>
      </c>
      <c r="J81" s="200">
        <f>'Données de base'!I158</f>
        <v>0</v>
      </c>
      <c r="K81" s="200">
        <f>'Données de base'!J158</f>
        <v>0</v>
      </c>
      <c r="L81" s="200">
        <f>'Données de base'!K158</f>
        <v>0</v>
      </c>
      <c r="M81" s="200">
        <f>'Données de base'!L158</f>
        <v>0</v>
      </c>
      <c r="N81" s="200">
        <f>'Données de base'!M158</f>
        <v>0</v>
      </c>
      <c r="O81" s="200">
        <f>'Données de base'!N158</f>
        <v>0</v>
      </c>
      <c r="P81" s="190">
        <f t="shared" si="320"/>
        <v>0</v>
      </c>
      <c r="Q81" s="200">
        <f>'Données de base'!P158</f>
        <v>0</v>
      </c>
      <c r="R81" s="200">
        <f>'Données de base'!Q158</f>
        <v>0</v>
      </c>
      <c r="S81" s="200">
        <f>'Données de base'!R158</f>
        <v>0</v>
      </c>
      <c r="T81" s="200">
        <f>'Données de base'!S158</f>
        <v>0</v>
      </c>
      <c r="U81" s="200">
        <f>'Données de base'!T158</f>
        <v>0</v>
      </c>
      <c r="V81" s="200">
        <f>'Données de base'!U158</f>
        <v>0</v>
      </c>
      <c r="W81" s="200">
        <f>'Données de base'!V158</f>
        <v>0</v>
      </c>
      <c r="X81" s="200">
        <f>'Données de base'!W158</f>
        <v>0</v>
      </c>
      <c r="Y81" s="200">
        <f>'Données de base'!X158</f>
        <v>0</v>
      </c>
      <c r="Z81" s="200">
        <f>'Données de base'!Y158</f>
        <v>0</v>
      </c>
      <c r="AA81" s="200">
        <f>'Données de base'!Z158</f>
        <v>0</v>
      </c>
      <c r="AB81" s="200">
        <f>'Données de base'!AA158</f>
        <v>0</v>
      </c>
      <c r="AC81" s="190">
        <f t="shared" si="322"/>
        <v>0</v>
      </c>
      <c r="AD81" s="200">
        <f>'Données de base'!AC158</f>
        <v>0</v>
      </c>
      <c r="AE81" s="200">
        <f>'Données de base'!AD158</f>
        <v>0</v>
      </c>
      <c r="AF81" s="200">
        <f>'Données de base'!AE158</f>
        <v>0</v>
      </c>
      <c r="AG81" s="200">
        <f>'Données de base'!AF158</f>
        <v>0</v>
      </c>
      <c r="AH81" s="200">
        <f>'Données de base'!AG158</f>
        <v>0</v>
      </c>
      <c r="AI81" s="200">
        <f>'Données de base'!AH158</f>
        <v>0</v>
      </c>
      <c r="AJ81" s="200">
        <f>'Données de base'!AI158</f>
        <v>0</v>
      </c>
      <c r="AK81" s="200">
        <f>'Données de base'!AJ158</f>
        <v>0</v>
      </c>
      <c r="AL81" s="200">
        <f>'Données de base'!AK158</f>
        <v>0</v>
      </c>
      <c r="AM81" s="200">
        <f>'Données de base'!AL158</f>
        <v>0</v>
      </c>
      <c r="AN81" s="200">
        <f>'Données de base'!AM158</f>
        <v>0</v>
      </c>
      <c r="AO81" s="200">
        <f>'Données de base'!AN158</f>
        <v>0</v>
      </c>
      <c r="AP81" s="190">
        <f t="shared" si="324"/>
        <v>0</v>
      </c>
      <c r="AQ81" s="200">
        <f>'Données de base'!AP158</f>
        <v>0</v>
      </c>
      <c r="AR81" s="200">
        <f>'Données de base'!AQ158</f>
        <v>0</v>
      </c>
      <c r="AS81" s="200">
        <f>'Données de base'!AR158</f>
        <v>0</v>
      </c>
      <c r="AT81" s="200">
        <f>'Données de base'!AS158</f>
        <v>0</v>
      </c>
      <c r="AU81" s="200">
        <f>'Données de base'!AT158</f>
        <v>0</v>
      </c>
      <c r="AV81" s="200">
        <f>'Données de base'!AU158</f>
        <v>0</v>
      </c>
      <c r="AW81" s="200">
        <f>'Données de base'!AV158</f>
        <v>0</v>
      </c>
      <c r="AX81" s="200">
        <f>'Données de base'!AW158</f>
        <v>0</v>
      </c>
      <c r="AY81" s="200">
        <f>'Données de base'!AX158</f>
        <v>0</v>
      </c>
      <c r="AZ81" s="200">
        <f>'Données de base'!AY158</f>
        <v>0</v>
      </c>
      <c r="BA81" s="200">
        <f>'Données de base'!AZ158</f>
        <v>0</v>
      </c>
      <c r="BB81" s="200">
        <f>'Données de base'!BA158</f>
        <v>0</v>
      </c>
      <c r="BC81" s="190">
        <f t="shared" si="326"/>
        <v>0</v>
      </c>
      <c r="BD81" s="200">
        <f>'Données de base'!BC158</f>
        <v>0</v>
      </c>
      <c r="BE81" s="200">
        <f>'Données de base'!BD158</f>
        <v>0</v>
      </c>
      <c r="BF81" s="200">
        <f>'Données de base'!BE158</f>
        <v>0</v>
      </c>
      <c r="BG81" s="200">
        <f>'Données de base'!BF158</f>
        <v>0</v>
      </c>
      <c r="BH81" s="200">
        <f>'Données de base'!BG158</f>
        <v>0</v>
      </c>
      <c r="BI81" s="200">
        <f>'Données de base'!BH158</f>
        <v>0</v>
      </c>
      <c r="BJ81" s="200">
        <f>'Données de base'!BI158</f>
        <v>0</v>
      </c>
      <c r="BK81" s="200">
        <f>'Données de base'!BJ158</f>
        <v>0</v>
      </c>
      <c r="BL81" s="200">
        <f>'Données de base'!BK158</f>
        <v>0</v>
      </c>
      <c r="BM81" s="200">
        <f>'Données de base'!BL158</f>
        <v>0</v>
      </c>
      <c r="BN81" s="200">
        <f>'Données de base'!BM158</f>
        <v>0</v>
      </c>
      <c r="BO81" s="200">
        <f>'Données de base'!BN158</f>
        <v>0</v>
      </c>
      <c r="BP81" s="190">
        <f t="shared" si="328"/>
        <v>0</v>
      </c>
      <c r="BQ81" s="200">
        <f>'Données de base'!BP158</f>
        <v>0</v>
      </c>
      <c r="BR81" s="200">
        <f>'Données de base'!BQ158</f>
        <v>0</v>
      </c>
      <c r="BS81" s="200">
        <f>'Données de base'!BR158</f>
        <v>0</v>
      </c>
      <c r="BT81" s="200">
        <f>'Données de base'!BS158</f>
        <v>0</v>
      </c>
      <c r="BU81" s="200">
        <f>'Données de base'!BT158</f>
        <v>0</v>
      </c>
      <c r="BV81" s="200">
        <f>'Données de base'!BU158</f>
        <v>0</v>
      </c>
      <c r="BW81" s="200">
        <f>'Données de base'!BV158</f>
        <v>0</v>
      </c>
      <c r="BX81" s="200">
        <f>'Données de base'!BW158</f>
        <v>0</v>
      </c>
      <c r="BY81" s="200">
        <f>'Données de base'!BX158</f>
        <v>0</v>
      </c>
      <c r="BZ81" s="200">
        <f>'Données de base'!BY158</f>
        <v>0</v>
      </c>
      <c r="CA81" s="200">
        <f>'Données de base'!BZ158</f>
        <v>0</v>
      </c>
      <c r="CB81" s="200">
        <f>'Données de base'!CA158</f>
        <v>0</v>
      </c>
      <c r="CC81" s="190">
        <f t="shared" si="330"/>
        <v>0</v>
      </c>
      <c r="CE81" s="200" t="str">
        <f t="shared" si="331"/>
        <v/>
      </c>
      <c r="CF81" s="200" t="str">
        <f t="shared" si="332"/>
        <v/>
      </c>
      <c r="CG81" s="200" t="str">
        <f t="shared" si="333"/>
        <v/>
      </c>
      <c r="CH81" s="200" t="str">
        <f t="shared" si="334"/>
        <v/>
      </c>
      <c r="CI81" s="200" t="str">
        <f t="shared" si="335"/>
        <v/>
      </c>
      <c r="CJ81" s="200" t="str">
        <f t="shared" si="336"/>
        <v/>
      </c>
      <c r="CK81" s="200" t="str">
        <f t="shared" si="337"/>
        <v/>
      </c>
      <c r="CL81" s="200" t="str">
        <f t="shared" si="338"/>
        <v/>
      </c>
      <c r="CM81" s="200" t="str">
        <f t="shared" si="339"/>
        <v/>
      </c>
      <c r="CN81" s="200" t="str">
        <f t="shared" si="340"/>
        <v/>
      </c>
      <c r="CO81" s="200" t="str">
        <f t="shared" si="341"/>
        <v/>
      </c>
      <c r="CP81" s="200" t="str">
        <f t="shared" si="342"/>
        <v/>
      </c>
      <c r="CQ81" s="200">
        <f t="shared" si="343"/>
        <v>0</v>
      </c>
      <c r="CR81" s="200">
        <f t="shared" si="344"/>
        <v>0</v>
      </c>
      <c r="CS81" s="200">
        <f t="shared" si="345"/>
        <v>0</v>
      </c>
      <c r="CT81" s="200">
        <f t="shared" si="346"/>
        <v>0</v>
      </c>
      <c r="CU81" s="200">
        <f t="shared" si="347"/>
        <v>0</v>
      </c>
      <c r="CV81" s="200">
        <f t="shared" si="348"/>
        <v>0</v>
      </c>
      <c r="CW81" s="200">
        <f t="shared" si="349"/>
        <v>0</v>
      </c>
      <c r="CX81" s="200">
        <f t="shared" si="350"/>
        <v>0</v>
      </c>
      <c r="CY81" s="200">
        <f t="shared" si="351"/>
        <v>0</v>
      </c>
      <c r="CZ81" s="200">
        <f t="shared" si="352"/>
        <v>0</v>
      </c>
      <c r="DA81" s="200">
        <f t="shared" si="353"/>
        <v>0</v>
      </c>
      <c r="DB81" s="200">
        <f t="shared" si="354"/>
        <v>0</v>
      </c>
      <c r="DC81" s="190">
        <f t="shared" si="355"/>
        <v>0</v>
      </c>
      <c r="DD81" s="190">
        <f t="shared" si="356"/>
        <v>0</v>
      </c>
      <c r="DE81" s="190">
        <f t="shared" si="357"/>
        <v>0</v>
      </c>
      <c r="DF81" s="200">
        <f t="shared" si="358"/>
        <v>0</v>
      </c>
      <c r="DG81" s="200">
        <f t="shared" si="359"/>
        <v>0</v>
      </c>
      <c r="DH81" s="200">
        <f t="shared" si="360"/>
        <v>0</v>
      </c>
      <c r="DI81" s="200">
        <f t="shared" si="361"/>
        <v>0</v>
      </c>
      <c r="DJ81" s="200">
        <f t="shared" si="362"/>
        <v>0</v>
      </c>
      <c r="DK81" s="200">
        <f t="shared" si="363"/>
        <v>0</v>
      </c>
      <c r="DL81" s="200">
        <f t="shared" si="364"/>
        <v>0</v>
      </c>
      <c r="DM81" s="200">
        <f t="shared" si="365"/>
        <v>0</v>
      </c>
      <c r="DN81" s="200">
        <f t="shared" si="366"/>
        <v>0</v>
      </c>
      <c r="DO81" s="200">
        <f t="shared" si="367"/>
        <v>0</v>
      </c>
      <c r="DP81" s="200">
        <f t="shared" si="368"/>
        <v>0</v>
      </c>
      <c r="DQ81" s="200">
        <f t="shared" si="369"/>
        <v>0</v>
      </c>
      <c r="DR81" s="190">
        <f t="shared" si="370"/>
        <v>0</v>
      </c>
      <c r="DS81" s="200">
        <f t="shared" si="371"/>
        <v>0</v>
      </c>
      <c r="DT81" s="200">
        <f t="shared" si="372"/>
        <v>0</v>
      </c>
      <c r="DU81" s="200">
        <f t="shared" si="373"/>
        <v>0</v>
      </c>
      <c r="DV81" s="200">
        <f t="shared" si="374"/>
        <v>0</v>
      </c>
      <c r="DW81" s="200">
        <f t="shared" si="375"/>
        <v>0</v>
      </c>
      <c r="DX81" s="200">
        <f t="shared" si="376"/>
        <v>0</v>
      </c>
      <c r="DY81" s="200">
        <f t="shared" si="377"/>
        <v>0</v>
      </c>
      <c r="DZ81" s="200">
        <f t="shared" si="378"/>
        <v>0</v>
      </c>
      <c r="EA81" s="200">
        <f t="shared" si="379"/>
        <v>0</v>
      </c>
      <c r="EB81" s="200">
        <f t="shared" si="380"/>
        <v>0</v>
      </c>
      <c r="EC81" s="200">
        <f t="shared" si="381"/>
        <v>0</v>
      </c>
      <c r="ED81" s="200">
        <f t="shared" si="382"/>
        <v>0</v>
      </c>
      <c r="EE81" s="190">
        <f t="shared" si="383"/>
        <v>0</v>
      </c>
      <c r="EF81" s="200">
        <f t="shared" si="384"/>
        <v>0</v>
      </c>
      <c r="EG81" s="200">
        <f t="shared" si="385"/>
        <v>0</v>
      </c>
      <c r="EH81" s="200">
        <f t="shared" si="386"/>
        <v>0</v>
      </c>
      <c r="EI81" s="200">
        <f t="shared" si="387"/>
        <v>0</v>
      </c>
      <c r="EJ81" s="200">
        <f t="shared" si="388"/>
        <v>0</v>
      </c>
      <c r="EK81" s="200">
        <f t="shared" si="389"/>
        <v>0</v>
      </c>
      <c r="EL81" s="200">
        <f t="shared" si="390"/>
        <v>0</v>
      </c>
      <c r="EM81" s="200">
        <f t="shared" si="391"/>
        <v>0</v>
      </c>
      <c r="EN81" s="200">
        <f t="shared" si="392"/>
        <v>0</v>
      </c>
      <c r="EO81" s="200">
        <f t="shared" si="393"/>
        <v>0</v>
      </c>
      <c r="EP81" s="200">
        <f t="shared" si="394"/>
        <v>0</v>
      </c>
      <c r="EQ81" s="200">
        <f t="shared" si="395"/>
        <v>0</v>
      </c>
      <c r="ER81" s="190">
        <f t="shared" si="396"/>
        <v>0</v>
      </c>
      <c r="ES81" s="200">
        <f t="shared" si="397"/>
        <v>0</v>
      </c>
      <c r="ET81" s="200">
        <f t="shared" si="398"/>
        <v>0</v>
      </c>
      <c r="EU81" s="200">
        <f t="shared" si="399"/>
        <v>0</v>
      </c>
      <c r="EV81" s="200">
        <f t="shared" si="400"/>
        <v>0</v>
      </c>
      <c r="EW81" s="200">
        <f t="shared" si="401"/>
        <v>0</v>
      </c>
      <c r="EX81" s="200">
        <f t="shared" si="402"/>
        <v>0</v>
      </c>
      <c r="EY81" s="200">
        <f t="shared" si="403"/>
        <v>0</v>
      </c>
      <c r="EZ81" s="200">
        <f t="shared" si="404"/>
        <v>0</v>
      </c>
      <c r="FA81" s="200">
        <f t="shared" si="405"/>
        <v>0</v>
      </c>
      <c r="FB81" s="200">
        <f t="shared" si="406"/>
        <v>0</v>
      </c>
      <c r="FC81" s="200">
        <f t="shared" si="407"/>
        <v>0</v>
      </c>
      <c r="FD81" s="200">
        <f t="shared" si="408"/>
        <v>0</v>
      </c>
      <c r="FE81" s="190">
        <f t="shared" si="409"/>
        <v>0</v>
      </c>
    </row>
    <row r="82" spans="2:161" s="119" customFormat="1" ht="15" customHeight="1" x14ac:dyDescent="0.2">
      <c r="C82" s="165" t="str">
        <f>'Données de base'!$A$159</f>
        <v>66 - Imprévus</v>
      </c>
      <c r="D82" s="200">
        <f>'Données de base'!C159</f>
        <v>0</v>
      </c>
      <c r="E82" s="200">
        <f>'Données de base'!D159</f>
        <v>0</v>
      </c>
      <c r="F82" s="200">
        <f>'Données de base'!E159</f>
        <v>0</v>
      </c>
      <c r="G82" s="200">
        <f>'Données de base'!F159</f>
        <v>0</v>
      </c>
      <c r="H82" s="200">
        <f>'Données de base'!G159</f>
        <v>0</v>
      </c>
      <c r="I82" s="200">
        <f>'Données de base'!H159</f>
        <v>0</v>
      </c>
      <c r="J82" s="200">
        <f>'Données de base'!I159</f>
        <v>0</v>
      </c>
      <c r="K82" s="200">
        <f>'Données de base'!J159</f>
        <v>0</v>
      </c>
      <c r="L82" s="200">
        <f>'Données de base'!K159</f>
        <v>0</v>
      </c>
      <c r="M82" s="200">
        <f>'Données de base'!L159</f>
        <v>0</v>
      </c>
      <c r="N82" s="200">
        <f>'Données de base'!M159</f>
        <v>0</v>
      </c>
      <c r="O82" s="200">
        <f>'Données de base'!N159</f>
        <v>0</v>
      </c>
      <c r="P82" s="190">
        <f t="shared" si="320"/>
        <v>0</v>
      </c>
      <c r="Q82" s="200">
        <f>'Données de base'!P159</f>
        <v>0</v>
      </c>
      <c r="R82" s="200">
        <f>'Données de base'!Q159</f>
        <v>0</v>
      </c>
      <c r="S82" s="200">
        <f>'Données de base'!R159</f>
        <v>0</v>
      </c>
      <c r="T82" s="200">
        <f>'Données de base'!S159</f>
        <v>0</v>
      </c>
      <c r="U82" s="200">
        <f>'Données de base'!T159</f>
        <v>0</v>
      </c>
      <c r="V82" s="200">
        <f>'Données de base'!U159</f>
        <v>0</v>
      </c>
      <c r="W82" s="200">
        <f>'Données de base'!V159</f>
        <v>0</v>
      </c>
      <c r="X82" s="200">
        <f>'Données de base'!W159</f>
        <v>0</v>
      </c>
      <c r="Y82" s="200">
        <f>'Données de base'!X159</f>
        <v>0</v>
      </c>
      <c r="Z82" s="200">
        <f>'Données de base'!Y159</f>
        <v>0</v>
      </c>
      <c r="AA82" s="200">
        <f>'Données de base'!Z159</f>
        <v>0</v>
      </c>
      <c r="AB82" s="200">
        <f>'Données de base'!AA159</f>
        <v>0</v>
      </c>
      <c r="AC82" s="190">
        <f t="shared" si="322"/>
        <v>0</v>
      </c>
      <c r="AD82" s="200">
        <f>'Données de base'!AC159</f>
        <v>0</v>
      </c>
      <c r="AE82" s="200">
        <f>'Données de base'!AD159</f>
        <v>0</v>
      </c>
      <c r="AF82" s="200">
        <f>'Données de base'!AE159</f>
        <v>0</v>
      </c>
      <c r="AG82" s="200">
        <f>'Données de base'!AF159</f>
        <v>0</v>
      </c>
      <c r="AH82" s="200">
        <f>'Données de base'!AG159</f>
        <v>0</v>
      </c>
      <c r="AI82" s="200">
        <f>'Données de base'!AH159</f>
        <v>0</v>
      </c>
      <c r="AJ82" s="200">
        <f>'Données de base'!AI159</f>
        <v>0</v>
      </c>
      <c r="AK82" s="200">
        <f>'Données de base'!AJ159</f>
        <v>0</v>
      </c>
      <c r="AL82" s="200">
        <f>'Données de base'!AK159</f>
        <v>0</v>
      </c>
      <c r="AM82" s="200">
        <f>'Données de base'!AL159</f>
        <v>0</v>
      </c>
      <c r="AN82" s="200">
        <f>'Données de base'!AM159</f>
        <v>0</v>
      </c>
      <c r="AO82" s="200">
        <f>'Données de base'!AN159</f>
        <v>0</v>
      </c>
      <c r="AP82" s="190">
        <f t="shared" si="324"/>
        <v>0</v>
      </c>
      <c r="AQ82" s="200">
        <f>'Données de base'!AP159</f>
        <v>0</v>
      </c>
      <c r="AR82" s="200">
        <f>'Données de base'!AQ159</f>
        <v>0</v>
      </c>
      <c r="AS82" s="200">
        <f>'Données de base'!AR159</f>
        <v>0</v>
      </c>
      <c r="AT82" s="200">
        <f>'Données de base'!AS159</f>
        <v>0</v>
      </c>
      <c r="AU82" s="200">
        <f>'Données de base'!AT159</f>
        <v>0</v>
      </c>
      <c r="AV82" s="200">
        <f>'Données de base'!AU159</f>
        <v>0</v>
      </c>
      <c r="AW82" s="200">
        <f>'Données de base'!AV159</f>
        <v>0</v>
      </c>
      <c r="AX82" s="200">
        <f>'Données de base'!AW159</f>
        <v>0</v>
      </c>
      <c r="AY82" s="200">
        <f>'Données de base'!AX159</f>
        <v>0</v>
      </c>
      <c r="AZ82" s="200">
        <f>'Données de base'!AY159</f>
        <v>0</v>
      </c>
      <c r="BA82" s="200">
        <f>'Données de base'!AZ159</f>
        <v>0</v>
      </c>
      <c r="BB82" s="200">
        <f>'Données de base'!BA159</f>
        <v>0</v>
      </c>
      <c r="BC82" s="190">
        <f t="shared" si="326"/>
        <v>0</v>
      </c>
      <c r="BD82" s="200">
        <f>'Données de base'!BC159</f>
        <v>0</v>
      </c>
      <c r="BE82" s="200">
        <f>'Données de base'!BD159</f>
        <v>0</v>
      </c>
      <c r="BF82" s="200">
        <f>'Données de base'!BE159</f>
        <v>0</v>
      </c>
      <c r="BG82" s="200">
        <f>'Données de base'!BF159</f>
        <v>0</v>
      </c>
      <c r="BH82" s="200">
        <f>'Données de base'!BG159</f>
        <v>0</v>
      </c>
      <c r="BI82" s="200">
        <f>'Données de base'!BH159</f>
        <v>0</v>
      </c>
      <c r="BJ82" s="200">
        <f>'Données de base'!BI159</f>
        <v>0</v>
      </c>
      <c r="BK82" s="200">
        <f>'Données de base'!BJ159</f>
        <v>0</v>
      </c>
      <c r="BL82" s="200">
        <f>'Données de base'!BK159</f>
        <v>0</v>
      </c>
      <c r="BM82" s="200">
        <f>'Données de base'!BL159</f>
        <v>0</v>
      </c>
      <c r="BN82" s="200">
        <f>'Données de base'!BM159</f>
        <v>0</v>
      </c>
      <c r="BO82" s="200">
        <f>'Données de base'!BN159</f>
        <v>0</v>
      </c>
      <c r="BP82" s="190">
        <f t="shared" si="328"/>
        <v>0</v>
      </c>
      <c r="BQ82" s="200">
        <f>'Données de base'!BP159</f>
        <v>0</v>
      </c>
      <c r="BR82" s="200">
        <f>'Données de base'!BQ159</f>
        <v>0</v>
      </c>
      <c r="BS82" s="200">
        <f>'Données de base'!BR159</f>
        <v>0</v>
      </c>
      <c r="BT82" s="200">
        <f>'Données de base'!BS159</f>
        <v>0</v>
      </c>
      <c r="BU82" s="200">
        <f>'Données de base'!BT159</f>
        <v>0</v>
      </c>
      <c r="BV82" s="200">
        <f>'Données de base'!BU159</f>
        <v>0</v>
      </c>
      <c r="BW82" s="200">
        <f>'Données de base'!BV159</f>
        <v>0</v>
      </c>
      <c r="BX82" s="200">
        <f>'Données de base'!BW159</f>
        <v>0</v>
      </c>
      <c r="BY82" s="200">
        <f>'Données de base'!BX159</f>
        <v>0</v>
      </c>
      <c r="BZ82" s="200">
        <f>'Données de base'!BY159</f>
        <v>0</v>
      </c>
      <c r="CA82" s="200">
        <f>'Données de base'!BZ159</f>
        <v>0</v>
      </c>
      <c r="CB82" s="200">
        <f>'Données de base'!CA159</f>
        <v>0</v>
      </c>
      <c r="CC82" s="190">
        <f t="shared" si="330"/>
        <v>0</v>
      </c>
      <c r="CE82" s="200" t="str">
        <f t="shared" si="331"/>
        <v/>
      </c>
      <c r="CF82" s="200" t="str">
        <f t="shared" si="332"/>
        <v/>
      </c>
      <c r="CG82" s="200" t="str">
        <f t="shared" si="333"/>
        <v/>
      </c>
      <c r="CH82" s="200" t="str">
        <f t="shared" si="334"/>
        <v/>
      </c>
      <c r="CI82" s="200" t="str">
        <f t="shared" si="335"/>
        <v/>
      </c>
      <c r="CJ82" s="200" t="str">
        <f t="shared" si="336"/>
        <v/>
      </c>
      <c r="CK82" s="200" t="str">
        <f t="shared" si="337"/>
        <v/>
      </c>
      <c r="CL82" s="200" t="str">
        <f t="shared" si="338"/>
        <v/>
      </c>
      <c r="CM82" s="200" t="str">
        <f t="shared" si="339"/>
        <v/>
      </c>
      <c r="CN82" s="200" t="str">
        <f t="shared" si="340"/>
        <v/>
      </c>
      <c r="CO82" s="200" t="str">
        <f t="shared" si="341"/>
        <v/>
      </c>
      <c r="CP82" s="200" t="str">
        <f t="shared" si="342"/>
        <v/>
      </c>
      <c r="CQ82" s="200">
        <f t="shared" si="343"/>
        <v>0</v>
      </c>
      <c r="CR82" s="200">
        <f t="shared" si="344"/>
        <v>0</v>
      </c>
      <c r="CS82" s="200">
        <f t="shared" si="345"/>
        <v>0</v>
      </c>
      <c r="CT82" s="200">
        <f t="shared" si="346"/>
        <v>0</v>
      </c>
      <c r="CU82" s="200">
        <f t="shared" si="347"/>
        <v>0</v>
      </c>
      <c r="CV82" s="200">
        <f t="shared" si="348"/>
        <v>0</v>
      </c>
      <c r="CW82" s="200">
        <f t="shared" si="349"/>
        <v>0</v>
      </c>
      <c r="CX82" s="200">
        <f t="shared" si="350"/>
        <v>0</v>
      </c>
      <c r="CY82" s="200">
        <f t="shared" si="351"/>
        <v>0</v>
      </c>
      <c r="CZ82" s="200">
        <f t="shared" si="352"/>
        <v>0</v>
      </c>
      <c r="DA82" s="200">
        <f t="shared" si="353"/>
        <v>0</v>
      </c>
      <c r="DB82" s="200">
        <f t="shared" si="354"/>
        <v>0</v>
      </c>
      <c r="DC82" s="190">
        <f t="shared" si="355"/>
        <v>0</v>
      </c>
      <c r="DD82" s="190">
        <f t="shared" si="356"/>
        <v>0</v>
      </c>
      <c r="DE82" s="190">
        <f t="shared" si="357"/>
        <v>0</v>
      </c>
      <c r="DF82" s="200">
        <f t="shared" si="358"/>
        <v>0</v>
      </c>
      <c r="DG82" s="200">
        <f t="shared" si="359"/>
        <v>0</v>
      </c>
      <c r="DH82" s="200">
        <f t="shared" si="360"/>
        <v>0</v>
      </c>
      <c r="DI82" s="200">
        <f t="shared" si="361"/>
        <v>0</v>
      </c>
      <c r="DJ82" s="200">
        <f t="shared" si="362"/>
        <v>0</v>
      </c>
      <c r="DK82" s="200">
        <f t="shared" si="363"/>
        <v>0</v>
      </c>
      <c r="DL82" s="200">
        <f t="shared" si="364"/>
        <v>0</v>
      </c>
      <c r="DM82" s="200">
        <f t="shared" si="365"/>
        <v>0</v>
      </c>
      <c r="DN82" s="200">
        <f t="shared" si="366"/>
        <v>0</v>
      </c>
      <c r="DO82" s="200">
        <f t="shared" si="367"/>
        <v>0</v>
      </c>
      <c r="DP82" s="200">
        <f t="shared" si="368"/>
        <v>0</v>
      </c>
      <c r="DQ82" s="200">
        <f t="shared" si="369"/>
        <v>0</v>
      </c>
      <c r="DR82" s="190">
        <f t="shared" si="370"/>
        <v>0</v>
      </c>
      <c r="DS82" s="200">
        <f t="shared" si="371"/>
        <v>0</v>
      </c>
      <c r="DT82" s="200">
        <f t="shared" si="372"/>
        <v>0</v>
      </c>
      <c r="DU82" s="200">
        <f t="shared" si="373"/>
        <v>0</v>
      </c>
      <c r="DV82" s="200">
        <f t="shared" si="374"/>
        <v>0</v>
      </c>
      <c r="DW82" s="200">
        <f t="shared" si="375"/>
        <v>0</v>
      </c>
      <c r="DX82" s="200">
        <f t="shared" si="376"/>
        <v>0</v>
      </c>
      <c r="DY82" s="200">
        <f t="shared" si="377"/>
        <v>0</v>
      </c>
      <c r="DZ82" s="200">
        <f t="shared" si="378"/>
        <v>0</v>
      </c>
      <c r="EA82" s="200">
        <f t="shared" si="379"/>
        <v>0</v>
      </c>
      <c r="EB82" s="200">
        <f t="shared" si="380"/>
        <v>0</v>
      </c>
      <c r="EC82" s="200">
        <f t="shared" si="381"/>
        <v>0</v>
      </c>
      <c r="ED82" s="200">
        <f t="shared" si="382"/>
        <v>0</v>
      </c>
      <c r="EE82" s="190">
        <f t="shared" si="383"/>
        <v>0</v>
      </c>
      <c r="EF82" s="200">
        <f t="shared" si="384"/>
        <v>0</v>
      </c>
      <c r="EG82" s="200">
        <f t="shared" si="385"/>
        <v>0</v>
      </c>
      <c r="EH82" s="200">
        <f t="shared" si="386"/>
        <v>0</v>
      </c>
      <c r="EI82" s="200">
        <f t="shared" si="387"/>
        <v>0</v>
      </c>
      <c r="EJ82" s="200">
        <f t="shared" si="388"/>
        <v>0</v>
      </c>
      <c r="EK82" s="200">
        <f t="shared" si="389"/>
        <v>0</v>
      </c>
      <c r="EL82" s="200">
        <f t="shared" si="390"/>
        <v>0</v>
      </c>
      <c r="EM82" s="200">
        <f t="shared" si="391"/>
        <v>0</v>
      </c>
      <c r="EN82" s="200">
        <f t="shared" si="392"/>
        <v>0</v>
      </c>
      <c r="EO82" s="200">
        <f t="shared" si="393"/>
        <v>0</v>
      </c>
      <c r="EP82" s="200">
        <f t="shared" si="394"/>
        <v>0</v>
      </c>
      <c r="EQ82" s="200">
        <f t="shared" si="395"/>
        <v>0</v>
      </c>
      <c r="ER82" s="190">
        <f t="shared" si="396"/>
        <v>0</v>
      </c>
      <c r="ES82" s="200">
        <f t="shared" si="397"/>
        <v>0</v>
      </c>
      <c r="ET82" s="200">
        <f t="shared" si="398"/>
        <v>0</v>
      </c>
      <c r="EU82" s="200">
        <f t="shared" si="399"/>
        <v>0</v>
      </c>
      <c r="EV82" s="200">
        <f t="shared" si="400"/>
        <v>0</v>
      </c>
      <c r="EW82" s="200">
        <f t="shared" si="401"/>
        <v>0</v>
      </c>
      <c r="EX82" s="200">
        <f t="shared" si="402"/>
        <v>0</v>
      </c>
      <c r="EY82" s="200">
        <f t="shared" si="403"/>
        <v>0</v>
      </c>
      <c r="EZ82" s="200">
        <f t="shared" si="404"/>
        <v>0</v>
      </c>
      <c r="FA82" s="200">
        <f t="shared" si="405"/>
        <v>0</v>
      </c>
      <c r="FB82" s="200">
        <f t="shared" si="406"/>
        <v>0</v>
      </c>
      <c r="FC82" s="200">
        <f t="shared" si="407"/>
        <v>0</v>
      </c>
      <c r="FD82" s="200">
        <f t="shared" si="408"/>
        <v>0</v>
      </c>
      <c r="FE82" s="190">
        <f t="shared" si="409"/>
        <v>0</v>
      </c>
    </row>
    <row r="83" spans="2:161" ht="15" customHeight="1" x14ac:dyDescent="0.2">
      <c r="C83" s="120"/>
      <c r="D83" s="16"/>
      <c r="E83" s="16"/>
      <c r="F83" s="16"/>
      <c r="G83" s="16"/>
      <c r="H83" s="16"/>
      <c r="I83" s="16"/>
      <c r="J83" s="16"/>
      <c r="K83" s="16"/>
      <c r="L83" s="16"/>
      <c r="M83" s="16"/>
      <c r="N83" s="16"/>
      <c r="O83" s="16"/>
      <c r="P83" s="130"/>
      <c r="Q83" s="16"/>
      <c r="R83" s="16"/>
      <c r="S83" s="16"/>
      <c r="T83" s="16"/>
      <c r="U83" s="16"/>
      <c r="V83" s="16"/>
      <c r="W83" s="16"/>
      <c r="X83" s="16"/>
      <c r="Y83" s="16"/>
      <c r="Z83" s="16"/>
      <c r="AA83" s="16"/>
      <c r="AB83" s="16"/>
      <c r="AC83" s="130"/>
      <c r="AD83" s="16"/>
      <c r="AE83" s="16"/>
      <c r="AF83" s="16"/>
      <c r="AG83" s="16"/>
      <c r="AH83" s="16"/>
      <c r="AI83" s="16"/>
      <c r="AJ83" s="16"/>
      <c r="AK83" s="16"/>
      <c r="AL83" s="16"/>
      <c r="AM83" s="16"/>
      <c r="AN83" s="16"/>
      <c r="AO83" s="16"/>
      <c r="AP83" s="130"/>
      <c r="AQ83" s="16"/>
      <c r="AR83" s="16"/>
      <c r="AS83" s="16"/>
      <c r="AT83" s="16"/>
      <c r="AU83" s="16"/>
      <c r="AV83" s="16"/>
      <c r="AW83" s="16"/>
      <c r="AX83" s="16"/>
      <c r="AY83" s="16"/>
      <c r="AZ83" s="16"/>
      <c r="BA83" s="16"/>
      <c r="BB83" s="16"/>
      <c r="BC83" s="130"/>
      <c r="BD83" s="16"/>
      <c r="BE83" s="16"/>
      <c r="BF83" s="16"/>
      <c r="BG83" s="16"/>
      <c r="BH83" s="16"/>
      <c r="BI83" s="16"/>
      <c r="BJ83" s="16"/>
      <c r="BK83" s="16"/>
      <c r="BL83" s="16"/>
      <c r="BM83" s="16"/>
      <c r="BN83" s="16"/>
      <c r="BO83" s="16"/>
      <c r="BP83" s="130"/>
      <c r="BQ83" s="16"/>
      <c r="BR83" s="16"/>
      <c r="BS83" s="16"/>
      <c r="BT83" s="16"/>
      <c r="BU83" s="16"/>
      <c r="BV83" s="16"/>
      <c r="BW83" s="16"/>
      <c r="BX83" s="16"/>
      <c r="BY83" s="16"/>
      <c r="BZ83" s="16"/>
      <c r="CA83" s="16"/>
      <c r="CB83" s="16"/>
      <c r="CC83" s="130"/>
      <c r="CE83" s="16"/>
      <c r="CF83" s="16"/>
      <c r="CG83" s="16"/>
      <c r="CH83" s="16"/>
      <c r="CI83" s="16"/>
      <c r="CJ83" s="16"/>
      <c r="CK83" s="16"/>
      <c r="CL83" s="16"/>
      <c r="CM83" s="16"/>
      <c r="CN83" s="16"/>
      <c r="CO83" s="16"/>
      <c r="CP83" s="16"/>
      <c r="CQ83" s="16"/>
      <c r="CR83" s="16"/>
      <c r="CS83" s="16"/>
      <c r="CT83" s="16"/>
      <c r="CU83" s="16"/>
      <c r="CV83" s="16"/>
      <c r="CW83" s="16"/>
      <c r="CX83" s="16"/>
      <c r="CY83" s="16"/>
      <c r="CZ83" s="16"/>
      <c r="DA83" s="16"/>
      <c r="DB83" s="16"/>
      <c r="DC83" s="130"/>
      <c r="DD83" s="130"/>
      <c r="DE83" s="130"/>
      <c r="DF83" s="16"/>
      <c r="DG83" s="16"/>
      <c r="DH83" s="16"/>
      <c r="DI83" s="16"/>
      <c r="DJ83" s="16"/>
      <c r="DK83" s="16"/>
      <c r="DL83" s="16"/>
      <c r="DM83" s="16"/>
      <c r="DN83" s="16"/>
      <c r="DO83" s="16"/>
      <c r="DP83" s="16"/>
      <c r="DQ83" s="16"/>
      <c r="DR83" s="130"/>
      <c r="DS83" s="16"/>
      <c r="DT83" s="16"/>
      <c r="DU83" s="16"/>
      <c r="DV83" s="16"/>
      <c r="DW83" s="16"/>
      <c r="DX83" s="16"/>
      <c r="DY83" s="16"/>
      <c r="DZ83" s="16"/>
      <c r="EA83" s="16"/>
      <c r="EB83" s="16"/>
      <c r="EC83" s="16"/>
      <c r="ED83" s="16"/>
      <c r="EE83" s="130"/>
      <c r="EF83" s="16"/>
      <c r="EG83" s="16"/>
      <c r="EH83" s="16"/>
      <c r="EI83" s="16"/>
      <c r="EJ83" s="16"/>
      <c r="EK83" s="16"/>
      <c r="EL83" s="16"/>
      <c r="EM83" s="16"/>
      <c r="EN83" s="16"/>
      <c r="EO83" s="16"/>
      <c r="EP83" s="16"/>
      <c r="EQ83" s="16"/>
      <c r="ER83" s="130"/>
      <c r="ES83" s="16"/>
      <c r="ET83" s="16"/>
      <c r="EU83" s="16"/>
      <c r="EV83" s="16"/>
      <c r="EW83" s="16"/>
      <c r="EX83" s="16"/>
      <c r="EY83" s="16"/>
      <c r="EZ83" s="16"/>
      <c r="FA83" s="16"/>
      <c r="FB83" s="16"/>
      <c r="FC83" s="16"/>
      <c r="FD83" s="16"/>
      <c r="FE83" s="130"/>
    </row>
    <row r="84" spans="2:161" s="63" customFormat="1" ht="15" customHeight="1" x14ac:dyDescent="0.2">
      <c r="C84" s="198" t="s">
        <v>121</v>
      </c>
      <c r="D84" s="190">
        <f t="shared" ref="D84:O84" si="410">+SUM(D85:D87)</f>
        <v>0</v>
      </c>
      <c r="E84" s="190">
        <f t="shared" si="410"/>
        <v>0</v>
      </c>
      <c r="F84" s="190">
        <f t="shared" si="410"/>
        <v>0</v>
      </c>
      <c r="G84" s="190">
        <f t="shared" si="410"/>
        <v>0</v>
      </c>
      <c r="H84" s="190">
        <f t="shared" si="410"/>
        <v>0</v>
      </c>
      <c r="I84" s="190">
        <f t="shared" si="410"/>
        <v>0</v>
      </c>
      <c r="J84" s="190">
        <f t="shared" si="410"/>
        <v>0</v>
      </c>
      <c r="K84" s="190">
        <f t="shared" si="410"/>
        <v>0</v>
      </c>
      <c r="L84" s="190">
        <f t="shared" si="410"/>
        <v>114000</v>
      </c>
      <c r="M84" s="190">
        <f t="shared" si="410"/>
        <v>114000</v>
      </c>
      <c r="N84" s="190">
        <f t="shared" si="410"/>
        <v>138000</v>
      </c>
      <c r="O84" s="190">
        <f t="shared" si="410"/>
        <v>138000</v>
      </c>
      <c r="P84" s="190">
        <f t="shared" si="320"/>
        <v>504000</v>
      </c>
      <c r="Q84" s="190">
        <f t="shared" ref="Q84:AB84" si="411">+SUM(Q85:Q87)</f>
        <v>157200</v>
      </c>
      <c r="R84" s="190">
        <f t="shared" si="411"/>
        <v>157200</v>
      </c>
      <c r="S84" s="190">
        <f t="shared" si="411"/>
        <v>166200</v>
      </c>
      <c r="T84" s="190">
        <f t="shared" si="411"/>
        <v>210450</v>
      </c>
      <c r="U84" s="190">
        <f t="shared" si="411"/>
        <v>210450</v>
      </c>
      <c r="V84" s="190">
        <f t="shared" si="411"/>
        <v>264450</v>
      </c>
      <c r="W84" s="190">
        <f t="shared" si="411"/>
        <v>264450</v>
      </c>
      <c r="X84" s="190">
        <f t="shared" si="411"/>
        <v>264450</v>
      </c>
      <c r="Y84" s="190">
        <f t="shared" si="411"/>
        <v>316950</v>
      </c>
      <c r="Z84" s="190">
        <f t="shared" si="411"/>
        <v>316950</v>
      </c>
      <c r="AA84" s="190">
        <f t="shared" si="411"/>
        <v>316950</v>
      </c>
      <c r="AB84" s="190">
        <f t="shared" si="411"/>
        <v>316950</v>
      </c>
      <c r="AC84" s="190">
        <f t="shared" si="322"/>
        <v>2962650</v>
      </c>
      <c r="AD84" s="190">
        <f t="shared" ref="AD84:AO84" si="412">+SUM(AD85:AD87)</f>
        <v>418939.5</v>
      </c>
      <c r="AE84" s="190">
        <f t="shared" si="412"/>
        <v>418939.5</v>
      </c>
      <c r="AF84" s="190">
        <f t="shared" si="412"/>
        <v>418939.5</v>
      </c>
      <c r="AG84" s="190">
        <f t="shared" si="412"/>
        <v>418939.5</v>
      </c>
      <c r="AH84" s="190">
        <f t="shared" si="412"/>
        <v>418939.5</v>
      </c>
      <c r="AI84" s="190">
        <f t="shared" si="412"/>
        <v>471439.5</v>
      </c>
      <c r="AJ84" s="190">
        <f t="shared" si="412"/>
        <v>471439.5</v>
      </c>
      <c r="AK84" s="190">
        <f t="shared" si="412"/>
        <v>471439.5</v>
      </c>
      <c r="AL84" s="190">
        <f t="shared" si="412"/>
        <v>478189.5</v>
      </c>
      <c r="AM84" s="190">
        <f t="shared" si="412"/>
        <v>478189.5</v>
      </c>
      <c r="AN84" s="190">
        <f t="shared" si="412"/>
        <v>478189.5</v>
      </c>
      <c r="AO84" s="190">
        <f t="shared" si="412"/>
        <v>478189.5</v>
      </c>
      <c r="AP84" s="190">
        <f>SUM(AD84:AO84)</f>
        <v>5421774</v>
      </c>
      <c r="AQ84" s="190">
        <f t="shared" ref="AQ84:BB84" si="413">+SUM(AQ85:AQ87)</f>
        <v>555421.39500000002</v>
      </c>
      <c r="AR84" s="190">
        <f t="shared" si="413"/>
        <v>555421.39500000002</v>
      </c>
      <c r="AS84" s="190">
        <f t="shared" si="413"/>
        <v>555421.39500000002</v>
      </c>
      <c r="AT84" s="190">
        <f t="shared" si="413"/>
        <v>555421.39500000002</v>
      </c>
      <c r="AU84" s="190">
        <f t="shared" si="413"/>
        <v>555421.39500000002</v>
      </c>
      <c r="AV84" s="190">
        <f t="shared" si="413"/>
        <v>574171.39500000002</v>
      </c>
      <c r="AW84" s="190">
        <f t="shared" si="413"/>
        <v>574171.39500000002</v>
      </c>
      <c r="AX84" s="190">
        <f t="shared" si="413"/>
        <v>574171.39500000002</v>
      </c>
      <c r="AY84" s="190">
        <f t="shared" si="413"/>
        <v>592171.39500000002</v>
      </c>
      <c r="AZ84" s="190">
        <f t="shared" si="413"/>
        <v>592171.39500000002</v>
      </c>
      <c r="BA84" s="190">
        <f t="shared" si="413"/>
        <v>592171.39500000002</v>
      </c>
      <c r="BB84" s="190">
        <f t="shared" si="413"/>
        <v>592171.39500000002</v>
      </c>
      <c r="BC84" s="190">
        <f>SUM(AQ84:BB84)</f>
        <v>6868306.7399999984</v>
      </c>
      <c r="BD84" s="190">
        <f t="shared" ref="BD84:BO84" si="414">+SUM(BD85:BD87)</f>
        <v>666793.10895000002</v>
      </c>
      <c r="BE84" s="190">
        <f t="shared" si="414"/>
        <v>666793.10895000002</v>
      </c>
      <c r="BF84" s="190">
        <f t="shared" si="414"/>
        <v>666793.10895000002</v>
      </c>
      <c r="BG84" s="190">
        <f t="shared" si="414"/>
        <v>666793.10895000002</v>
      </c>
      <c r="BH84" s="190">
        <f t="shared" si="414"/>
        <v>666793.10895000002</v>
      </c>
      <c r="BI84" s="190">
        <f t="shared" si="414"/>
        <v>666793.10895000002</v>
      </c>
      <c r="BJ84" s="190">
        <f t="shared" si="414"/>
        <v>666793.10895000002</v>
      </c>
      <c r="BK84" s="190">
        <f t="shared" si="414"/>
        <v>666793.10895000002</v>
      </c>
      <c r="BL84" s="190">
        <f t="shared" si="414"/>
        <v>666793.10895000002</v>
      </c>
      <c r="BM84" s="190">
        <f t="shared" si="414"/>
        <v>666793.10895000002</v>
      </c>
      <c r="BN84" s="190">
        <f t="shared" si="414"/>
        <v>682543.10895000002</v>
      </c>
      <c r="BO84" s="190">
        <f t="shared" si="414"/>
        <v>682543.10895000002</v>
      </c>
      <c r="BP84" s="190">
        <f>SUM(BD84:BO84)</f>
        <v>8033017.3074000021</v>
      </c>
      <c r="BQ84" s="190">
        <f t="shared" ref="BQ84:CB84" si="415">+SUM(BQ85:BQ87)</f>
        <v>770068.54003949999</v>
      </c>
      <c r="BR84" s="190">
        <f t="shared" si="415"/>
        <v>770068.54003949999</v>
      </c>
      <c r="BS84" s="190">
        <f t="shared" si="415"/>
        <v>770068.54003949999</v>
      </c>
      <c r="BT84" s="190">
        <f t="shared" si="415"/>
        <v>770068.54003949999</v>
      </c>
      <c r="BU84" s="190">
        <f t="shared" si="415"/>
        <v>770068.54003949999</v>
      </c>
      <c r="BV84" s="190">
        <f t="shared" si="415"/>
        <v>770068.54003949999</v>
      </c>
      <c r="BW84" s="190">
        <f t="shared" si="415"/>
        <v>770068.54003949999</v>
      </c>
      <c r="BX84" s="190">
        <f t="shared" si="415"/>
        <v>770068.54003949999</v>
      </c>
      <c r="BY84" s="190">
        <f t="shared" si="415"/>
        <v>770068.54003949999</v>
      </c>
      <c r="BZ84" s="190">
        <f t="shared" si="415"/>
        <v>770068.54003949999</v>
      </c>
      <c r="CA84" s="190">
        <f t="shared" si="415"/>
        <v>770068.54003949999</v>
      </c>
      <c r="CB84" s="190">
        <f t="shared" si="415"/>
        <v>770068.54003949999</v>
      </c>
      <c r="CC84" s="190">
        <f>SUM(BQ84:CB84)</f>
        <v>9240822.4804740008</v>
      </c>
      <c r="CE84" s="190" t="str">
        <f t="shared" ref="CE84:CN87" si="416">IF(ISNA(INDEX($B$1:$CC$117,ROW(B84),MATCH(CE$7,$B$7:$CC$7,0))),"",INDEX($B$1:$CC$117,ROW(B84),MATCH(CE$7,$B$7:$CC$7,0)))</f>
        <v/>
      </c>
      <c r="CF84" s="190" t="str">
        <f t="shared" si="416"/>
        <v/>
      </c>
      <c r="CG84" s="190" t="str">
        <f t="shared" si="416"/>
        <v/>
      </c>
      <c r="CH84" s="190" t="str">
        <f t="shared" si="416"/>
        <v/>
      </c>
      <c r="CI84" s="190" t="str">
        <f t="shared" si="416"/>
        <v/>
      </c>
      <c r="CJ84" s="190" t="str">
        <f t="shared" si="416"/>
        <v/>
      </c>
      <c r="CK84" s="190" t="str">
        <f t="shared" si="416"/>
        <v/>
      </c>
      <c r="CL84" s="190" t="str">
        <f t="shared" si="416"/>
        <v/>
      </c>
      <c r="CM84" s="190" t="str">
        <f t="shared" si="416"/>
        <v/>
      </c>
      <c r="CN84" s="190" t="str">
        <f t="shared" si="416"/>
        <v/>
      </c>
      <c r="CO84" s="190" t="str">
        <f t="shared" ref="CO84:CX87" si="417">IF(ISNA(INDEX($B$1:$CC$117,ROW(L84),MATCH(CO$7,$B$7:$CC$7,0))),"",INDEX($B$1:$CC$117,ROW(L84),MATCH(CO$7,$B$7:$CC$7,0)))</f>
        <v/>
      </c>
      <c r="CP84" s="190" t="str">
        <f t="shared" si="417"/>
        <v/>
      </c>
      <c r="CQ84" s="190">
        <f t="shared" si="417"/>
        <v>0</v>
      </c>
      <c r="CR84" s="190">
        <f t="shared" si="417"/>
        <v>0</v>
      </c>
      <c r="CS84" s="190">
        <f t="shared" si="417"/>
        <v>114000</v>
      </c>
      <c r="CT84" s="190">
        <f t="shared" si="417"/>
        <v>114000</v>
      </c>
      <c r="CU84" s="190">
        <f t="shared" si="417"/>
        <v>138000</v>
      </c>
      <c r="CV84" s="190">
        <f t="shared" si="417"/>
        <v>138000</v>
      </c>
      <c r="CW84" s="190">
        <f t="shared" si="417"/>
        <v>157200</v>
      </c>
      <c r="CX84" s="190">
        <f t="shared" si="417"/>
        <v>157200</v>
      </c>
      <c r="CY84" s="190">
        <f t="shared" ref="CY84:DB87" si="418">IF(ISNA(INDEX($B$1:$CC$117,ROW(V84),MATCH(CY$7,$B$7:$CC$7,0))),"",INDEX($B$1:$CC$117,ROW(V84),MATCH(CY$7,$B$7:$CC$7,0)))</f>
        <v>166200</v>
      </c>
      <c r="CZ84" s="190">
        <f t="shared" si="418"/>
        <v>210450</v>
      </c>
      <c r="DA84" s="190">
        <f t="shared" si="418"/>
        <v>210450</v>
      </c>
      <c r="DB84" s="190">
        <f t="shared" si="418"/>
        <v>264450</v>
      </c>
      <c r="DC84" s="190">
        <f>SUM(CE84:CP84)</f>
        <v>0</v>
      </c>
      <c r="DD84" s="190">
        <f>SUM(CQ84:DB84)</f>
        <v>1669950</v>
      </c>
      <c r="DE84" s="190">
        <f>SUM(CE84:DB84)</f>
        <v>1669950</v>
      </c>
      <c r="DF84" s="190">
        <f t="shared" ref="DF84:DQ87" si="419">IF(ISNA(INDEX($B$1:$CC$117,ROW(Z84),MATCH(DF$7,$B$7:$CC$7,0))),"",INDEX($B$1:$CC$117,ROW(Z84),MATCH(DF$7,$B$7:$CC$7,0)))</f>
        <v>264450</v>
      </c>
      <c r="DG84" s="190">
        <f t="shared" si="419"/>
        <v>264450</v>
      </c>
      <c r="DH84" s="190">
        <f t="shared" si="419"/>
        <v>316950</v>
      </c>
      <c r="DI84" s="190">
        <f t="shared" si="419"/>
        <v>316950</v>
      </c>
      <c r="DJ84" s="190">
        <f t="shared" si="419"/>
        <v>316950</v>
      </c>
      <c r="DK84" s="190">
        <f t="shared" si="419"/>
        <v>316950</v>
      </c>
      <c r="DL84" s="190">
        <f t="shared" si="419"/>
        <v>418939.5</v>
      </c>
      <c r="DM84" s="190">
        <f t="shared" si="419"/>
        <v>418939.5</v>
      </c>
      <c r="DN84" s="190">
        <f t="shared" si="419"/>
        <v>418939.5</v>
      </c>
      <c r="DO84" s="190">
        <f t="shared" si="419"/>
        <v>418939.5</v>
      </c>
      <c r="DP84" s="190">
        <f t="shared" si="419"/>
        <v>418939.5</v>
      </c>
      <c r="DQ84" s="190">
        <f t="shared" si="419"/>
        <v>471439.5</v>
      </c>
      <c r="DR84" s="190">
        <f>SUM(DF84:DQ84)</f>
        <v>4362837</v>
      </c>
      <c r="DS84" s="190">
        <f t="shared" ref="DS84:ED87" si="420">IF(ISNA(INDEX($B$1:$CC$117,ROW(AL84),MATCH(DS$7,$B$7:$CC$7,0))),"",INDEX($B$1:$CC$117,ROW(AL84),MATCH(DS$7,$B$7:$CC$7,0)))</f>
        <v>471439.5</v>
      </c>
      <c r="DT84" s="190">
        <f t="shared" si="420"/>
        <v>471439.5</v>
      </c>
      <c r="DU84" s="190">
        <f t="shared" si="420"/>
        <v>478189.5</v>
      </c>
      <c r="DV84" s="190">
        <f t="shared" si="420"/>
        <v>478189.5</v>
      </c>
      <c r="DW84" s="190">
        <f t="shared" si="420"/>
        <v>478189.5</v>
      </c>
      <c r="DX84" s="190">
        <f t="shared" si="420"/>
        <v>478189.5</v>
      </c>
      <c r="DY84" s="190">
        <f t="shared" si="420"/>
        <v>555421.39500000002</v>
      </c>
      <c r="DZ84" s="190">
        <f t="shared" si="420"/>
        <v>555421.39500000002</v>
      </c>
      <c r="EA84" s="190">
        <f t="shared" si="420"/>
        <v>555421.39500000002</v>
      </c>
      <c r="EB84" s="190">
        <f t="shared" si="420"/>
        <v>555421.39500000002</v>
      </c>
      <c r="EC84" s="190">
        <f t="shared" si="420"/>
        <v>555421.39500000002</v>
      </c>
      <c r="ED84" s="190">
        <f t="shared" si="420"/>
        <v>574171.39500000002</v>
      </c>
      <c r="EE84" s="190">
        <f>SUM(DS84:ED84)</f>
        <v>6206915.3699999992</v>
      </c>
      <c r="EF84" s="190">
        <f t="shared" ref="EF84:EQ87" si="421">IF(ISNA(INDEX($B$1:$CC$117,ROW(AX84),MATCH(EF$7,$B$7:$CC$7,0))),"",INDEX($B$1:$CC$117,ROW(AX84),MATCH(EF$7,$B$7:$CC$7,0)))</f>
        <v>574171.39500000002</v>
      </c>
      <c r="EG84" s="190">
        <f t="shared" si="421"/>
        <v>574171.39500000002</v>
      </c>
      <c r="EH84" s="190">
        <f t="shared" si="421"/>
        <v>592171.39500000002</v>
      </c>
      <c r="EI84" s="190">
        <f t="shared" si="421"/>
        <v>592171.39500000002</v>
      </c>
      <c r="EJ84" s="190">
        <f t="shared" si="421"/>
        <v>592171.39500000002</v>
      </c>
      <c r="EK84" s="190">
        <f t="shared" si="421"/>
        <v>592171.39500000002</v>
      </c>
      <c r="EL84" s="190">
        <f t="shared" si="421"/>
        <v>666793.10895000002</v>
      </c>
      <c r="EM84" s="190">
        <f t="shared" si="421"/>
        <v>666793.10895000002</v>
      </c>
      <c r="EN84" s="190">
        <f t="shared" si="421"/>
        <v>666793.10895000002</v>
      </c>
      <c r="EO84" s="190">
        <f t="shared" si="421"/>
        <v>666793.10895000002</v>
      </c>
      <c r="EP84" s="190">
        <f t="shared" si="421"/>
        <v>666793.10895000002</v>
      </c>
      <c r="EQ84" s="190">
        <f t="shared" si="421"/>
        <v>666793.10895000002</v>
      </c>
      <c r="ER84" s="190">
        <f>SUM(EF84:EQ84)</f>
        <v>7517787.0237000016</v>
      </c>
      <c r="ES84" s="190">
        <f t="shared" ref="ES84:FD87" si="422">IF(ISNA(INDEX($B$1:$CC$117,ROW(BJ84),MATCH(ES$7,$B$7:$CC$7,0))),"",INDEX($B$1:$CC$117,ROW(BJ84),MATCH(ES$7,$B$7:$CC$7,0)))</f>
        <v>666793.10895000002</v>
      </c>
      <c r="ET84" s="190">
        <f t="shared" si="422"/>
        <v>666793.10895000002</v>
      </c>
      <c r="EU84" s="190">
        <f t="shared" si="422"/>
        <v>666793.10895000002</v>
      </c>
      <c r="EV84" s="190">
        <f t="shared" si="422"/>
        <v>666793.10895000002</v>
      </c>
      <c r="EW84" s="190">
        <f t="shared" si="422"/>
        <v>682543.10895000002</v>
      </c>
      <c r="EX84" s="190">
        <f t="shared" si="422"/>
        <v>682543.10895000002</v>
      </c>
      <c r="EY84" s="190">
        <f t="shared" si="422"/>
        <v>770068.54003949999</v>
      </c>
      <c r="EZ84" s="190">
        <f t="shared" si="422"/>
        <v>770068.54003949999</v>
      </c>
      <c r="FA84" s="190">
        <f t="shared" si="422"/>
        <v>770068.54003949999</v>
      </c>
      <c r="FB84" s="190">
        <f t="shared" si="422"/>
        <v>770068.54003949999</v>
      </c>
      <c r="FC84" s="190">
        <f t="shared" si="422"/>
        <v>770068.54003949999</v>
      </c>
      <c r="FD84" s="190">
        <f t="shared" si="422"/>
        <v>770068.54003949999</v>
      </c>
      <c r="FE84" s="190">
        <f>SUM(ES84:FD84)</f>
        <v>8652669.893937001</v>
      </c>
    </row>
    <row r="85" spans="2:161" s="119" customFormat="1" ht="15" customHeight="1" x14ac:dyDescent="0.2">
      <c r="C85" s="120" t="s">
        <v>17</v>
      </c>
      <c r="D85" s="200">
        <f>'7. Ressources humaines'!D12</f>
        <v>0</v>
      </c>
      <c r="E85" s="200">
        <f>'7. Ressources humaines'!E12</f>
        <v>0</v>
      </c>
      <c r="F85" s="200">
        <f>'7. Ressources humaines'!F12</f>
        <v>0</v>
      </c>
      <c r="G85" s="200">
        <f>'7. Ressources humaines'!G12</f>
        <v>0</v>
      </c>
      <c r="H85" s="200">
        <f>'7. Ressources humaines'!H12</f>
        <v>0</v>
      </c>
      <c r="I85" s="200">
        <f>'7. Ressources humaines'!I12</f>
        <v>0</v>
      </c>
      <c r="J85" s="200">
        <f>'7. Ressources humaines'!J12</f>
        <v>0</v>
      </c>
      <c r="K85" s="200">
        <f>'7. Ressources humaines'!K12</f>
        <v>0</v>
      </c>
      <c r="L85" s="200">
        <f>'7. Ressources humaines'!L12</f>
        <v>96000</v>
      </c>
      <c r="M85" s="200">
        <f>'7. Ressources humaines'!M12</f>
        <v>96000</v>
      </c>
      <c r="N85" s="200">
        <f>'7. Ressources humaines'!N12</f>
        <v>120000</v>
      </c>
      <c r="O85" s="200">
        <f>'7. Ressources humaines'!O12</f>
        <v>120000</v>
      </c>
      <c r="P85" s="190">
        <f t="shared" si="320"/>
        <v>432000</v>
      </c>
      <c r="Q85" s="200">
        <f>'7. Ressources humaines'!Q12</f>
        <v>139200</v>
      </c>
      <c r="R85" s="200">
        <f>'7. Ressources humaines'!R12</f>
        <v>139200</v>
      </c>
      <c r="S85" s="200">
        <f>'7. Ressources humaines'!S12</f>
        <v>148200</v>
      </c>
      <c r="T85" s="200">
        <f>'7. Ressources humaines'!T12</f>
        <v>192450</v>
      </c>
      <c r="U85" s="200">
        <f>'7. Ressources humaines'!U12</f>
        <v>192450</v>
      </c>
      <c r="V85" s="200">
        <f>'7. Ressources humaines'!V12</f>
        <v>225450</v>
      </c>
      <c r="W85" s="200">
        <f>'7. Ressources humaines'!W12</f>
        <v>225450</v>
      </c>
      <c r="X85" s="200">
        <f>'7. Ressources humaines'!X12</f>
        <v>225450</v>
      </c>
      <c r="Y85" s="200">
        <f>'7. Ressources humaines'!Y12</f>
        <v>264450</v>
      </c>
      <c r="Z85" s="200">
        <f>'7. Ressources humaines'!Z12</f>
        <v>264450</v>
      </c>
      <c r="AA85" s="200">
        <f>'7. Ressources humaines'!AA12</f>
        <v>264450</v>
      </c>
      <c r="AB85" s="200">
        <f>'7. Ressources humaines'!AB12</f>
        <v>264450</v>
      </c>
      <c r="AC85" s="190">
        <f t="shared" si="322"/>
        <v>2545650</v>
      </c>
      <c r="AD85" s="200">
        <f>'7. Ressources humaines'!AE12</f>
        <v>315094.5</v>
      </c>
      <c r="AE85" s="200">
        <f>'7. Ressources humaines'!AF12</f>
        <v>315094.5</v>
      </c>
      <c r="AF85" s="200">
        <f>'7. Ressources humaines'!AG12</f>
        <v>315094.5</v>
      </c>
      <c r="AG85" s="200">
        <f>'7. Ressources humaines'!AH12</f>
        <v>315094.5</v>
      </c>
      <c r="AH85" s="200">
        <f>'7. Ressources humaines'!AI12</f>
        <v>315094.5</v>
      </c>
      <c r="AI85" s="200">
        <f>'7. Ressources humaines'!AJ12</f>
        <v>315094.5</v>
      </c>
      <c r="AJ85" s="200">
        <f>'7. Ressources humaines'!AK12</f>
        <v>315094.5</v>
      </c>
      <c r="AK85" s="200">
        <f>'7. Ressources humaines'!AL12</f>
        <v>315094.5</v>
      </c>
      <c r="AL85" s="200">
        <f>'7. Ressources humaines'!AM12</f>
        <v>315094.5</v>
      </c>
      <c r="AM85" s="200">
        <f>'7. Ressources humaines'!AN12</f>
        <v>315094.5</v>
      </c>
      <c r="AN85" s="200">
        <f>'7. Ressources humaines'!AO12</f>
        <v>315094.5</v>
      </c>
      <c r="AO85" s="200">
        <f>'7. Ressources humaines'!AP12</f>
        <v>315094.5</v>
      </c>
      <c r="AP85" s="190">
        <f>SUM(AD85:AO85)</f>
        <v>3781134</v>
      </c>
      <c r="AQ85" s="200">
        <f>'7. Ressources humaines'!AR12</f>
        <v>372245.44500000001</v>
      </c>
      <c r="AR85" s="200">
        <f>'7. Ressources humaines'!AS12</f>
        <v>372245.44500000001</v>
      </c>
      <c r="AS85" s="200">
        <f>'7. Ressources humaines'!AT12</f>
        <v>372245.44500000001</v>
      </c>
      <c r="AT85" s="200">
        <f>'7. Ressources humaines'!AU12</f>
        <v>372245.44500000001</v>
      </c>
      <c r="AU85" s="200">
        <f>'7. Ressources humaines'!AV12</f>
        <v>372245.44500000001</v>
      </c>
      <c r="AV85" s="200">
        <f>'7. Ressources humaines'!AW12</f>
        <v>372245.44500000001</v>
      </c>
      <c r="AW85" s="200">
        <f>'7. Ressources humaines'!AX12</f>
        <v>372245.44500000001</v>
      </c>
      <c r="AX85" s="200">
        <f>'7. Ressources humaines'!AY12</f>
        <v>372245.44500000001</v>
      </c>
      <c r="AY85" s="200">
        <f>'7. Ressources humaines'!AZ12</f>
        <v>372245.44500000001</v>
      </c>
      <c r="AZ85" s="200">
        <f>'7. Ressources humaines'!BA12</f>
        <v>372245.44500000001</v>
      </c>
      <c r="BA85" s="200">
        <f>'7. Ressources humaines'!BB12</f>
        <v>372245.44500000001</v>
      </c>
      <c r="BB85" s="200">
        <f>'7. Ressources humaines'!BC12</f>
        <v>372245.44500000001</v>
      </c>
      <c r="BC85" s="190">
        <f>SUM(AQ85:BB85)</f>
        <v>4466945.3399999989</v>
      </c>
      <c r="BD85" s="200">
        <f>'7. Ressources humaines'!BF12</f>
        <v>402967.89945000003</v>
      </c>
      <c r="BE85" s="200">
        <f>'7. Ressources humaines'!BG12</f>
        <v>402967.89945000003</v>
      </c>
      <c r="BF85" s="200">
        <f>'7. Ressources humaines'!BH12</f>
        <v>402967.89945000003</v>
      </c>
      <c r="BG85" s="200">
        <f>'7. Ressources humaines'!BI12</f>
        <v>402967.89945000003</v>
      </c>
      <c r="BH85" s="200">
        <f>'7. Ressources humaines'!BJ12</f>
        <v>402967.89945000003</v>
      </c>
      <c r="BI85" s="200">
        <f>'7. Ressources humaines'!BK12</f>
        <v>402967.89945000003</v>
      </c>
      <c r="BJ85" s="200">
        <f>'7. Ressources humaines'!BL12</f>
        <v>402967.89945000003</v>
      </c>
      <c r="BK85" s="200">
        <f>'7. Ressources humaines'!BM12</f>
        <v>402967.89945000003</v>
      </c>
      <c r="BL85" s="200">
        <f>'7. Ressources humaines'!BN12</f>
        <v>402967.89945000003</v>
      </c>
      <c r="BM85" s="200">
        <f>'7. Ressources humaines'!BO12</f>
        <v>402967.89945000003</v>
      </c>
      <c r="BN85" s="200">
        <f>'7. Ressources humaines'!BP12</f>
        <v>402967.89945000003</v>
      </c>
      <c r="BO85" s="200">
        <f>'7. Ressources humaines'!BQ12</f>
        <v>402967.89945000003</v>
      </c>
      <c r="BP85" s="190">
        <f>SUM(BD85:BO85)</f>
        <v>4835614.7933999998</v>
      </c>
      <c r="BQ85" s="200">
        <f>'7. Ressources humaines'!BS12</f>
        <v>433997.57844450005</v>
      </c>
      <c r="BR85" s="200">
        <f>'7. Ressources humaines'!BT12</f>
        <v>433997.57844450005</v>
      </c>
      <c r="BS85" s="200">
        <f>'7. Ressources humaines'!BU12</f>
        <v>433997.57844450005</v>
      </c>
      <c r="BT85" s="200">
        <f>'7. Ressources humaines'!BV12</f>
        <v>433997.57844450005</v>
      </c>
      <c r="BU85" s="200">
        <f>'7. Ressources humaines'!BW12</f>
        <v>433997.57844450005</v>
      </c>
      <c r="BV85" s="200">
        <f>'7. Ressources humaines'!BX12</f>
        <v>433997.57844450005</v>
      </c>
      <c r="BW85" s="200">
        <f>'7. Ressources humaines'!BY12</f>
        <v>433997.57844450005</v>
      </c>
      <c r="BX85" s="200">
        <f>'7. Ressources humaines'!BZ12</f>
        <v>433997.57844450005</v>
      </c>
      <c r="BY85" s="200">
        <f>'7. Ressources humaines'!CA12</f>
        <v>433997.57844450005</v>
      </c>
      <c r="BZ85" s="200">
        <f>'7. Ressources humaines'!CB12</f>
        <v>433997.57844450005</v>
      </c>
      <c r="CA85" s="200">
        <f>'7. Ressources humaines'!CC12</f>
        <v>433997.57844450005</v>
      </c>
      <c r="CB85" s="200">
        <f>'7. Ressources humaines'!CD12</f>
        <v>433997.57844450005</v>
      </c>
      <c r="CC85" s="190">
        <f>SUM(BQ85:CB85)</f>
        <v>5207970.9413340017</v>
      </c>
      <c r="CE85" s="200" t="str">
        <f t="shared" si="416"/>
        <v/>
      </c>
      <c r="CF85" s="200" t="str">
        <f t="shared" si="416"/>
        <v/>
      </c>
      <c r="CG85" s="200" t="str">
        <f t="shared" si="416"/>
        <v/>
      </c>
      <c r="CH85" s="200" t="str">
        <f t="shared" si="416"/>
        <v/>
      </c>
      <c r="CI85" s="200" t="str">
        <f t="shared" si="416"/>
        <v/>
      </c>
      <c r="CJ85" s="200" t="str">
        <f t="shared" si="416"/>
        <v/>
      </c>
      <c r="CK85" s="200" t="str">
        <f t="shared" si="416"/>
        <v/>
      </c>
      <c r="CL85" s="200" t="str">
        <f t="shared" si="416"/>
        <v/>
      </c>
      <c r="CM85" s="200" t="str">
        <f t="shared" si="416"/>
        <v/>
      </c>
      <c r="CN85" s="200" t="str">
        <f t="shared" si="416"/>
        <v/>
      </c>
      <c r="CO85" s="200" t="str">
        <f t="shared" si="417"/>
        <v/>
      </c>
      <c r="CP85" s="200" t="str">
        <f t="shared" si="417"/>
        <v/>
      </c>
      <c r="CQ85" s="200">
        <f t="shared" si="417"/>
        <v>0</v>
      </c>
      <c r="CR85" s="200">
        <f t="shared" si="417"/>
        <v>0</v>
      </c>
      <c r="CS85" s="200">
        <f t="shared" si="417"/>
        <v>96000</v>
      </c>
      <c r="CT85" s="200">
        <f t="shared" si="417"/>
        <v>96000</v>
      </c>
      <c r="CU85" s="200">
        <f t="shared" si="417"/>
        <v>120000</v>
      </c>
      <c r="CV85" s="200">
        <f t="shared" si="417"/>
        <v>120000</v>
      </c>
      <c r="CW85" s="200">
        <f t="shared" si="417"/>
        <v>139200</v>
      </c>
      <c r="CX85" s="200">
        <f t="shared" si="417"/>
        <v>139200</v>
      </c>
      <c r="CY85" s="200">
        <f t="shared" si="418"/>
        <v>148200</v>
      </c>
      <c r="CZ85" s="200">
        <f t="shared" si="418"/>
        <v>192450</v>
      </c>
      <c r="DA85" s="200">
        <f t="shared" si="418"/>
        <v>192450</v>
      </c>
      <c r="DB85" s="200">
        <f t="shared" si="418"/>
        <v>225450</v>
      </c>
      <c r="DC85" s="190">
        <f>SUM(CE85:CP85)</f>
        <v>0</v>
      </c>
      <c r="DD85" s="190">
        <f>SUM(CQ85:DB85)</f>
        <v>1468950</v>
      </c>
      <c r="DE85" s="190">
        <f>SUM(CE85:DB85)</f>
        <v>1468950</v>
      </c>
      <c r="DF85" s="200">
        <f t="shared" si="419"/>
        <v>225450</v>
      </c>
      <c r="DG85" s="200">
        <f t="shared" si="419"/>
        <v>225450</v>
      </c>
      <c r="DH85" s="200">
        <f t="shared" si="419"/>
        <v>264450</v>
      </c>
      <c r="DI85" s="200">
        <f t="shared" si="419"/>
        <v>264450</v>
      </c>
      <c r="DJ85" s="200">
        <f t="shared" si="419"/>
        <v>264450</v>
      </c>
      <c r="DK85" s="200">
        <f t="shared" si="419"/>
        <v>264450</v>
      </c>
      <c r="DL85" s="200">
        <f t="shared" si="419"/>
        <v>315094.5</v>
      </c>
      <c r="DM85" s="200">
        <f t="shared" si="419"/>
        <v>315094.5</v>
      </c>
      <c r="DN85" s="200">
        <f t="shared" si="419"/>
        <v>315094.5</v>
      </c>
      <c r="DO85" s="200">
        <f t="shared" si="419"/>
        <v>315094.5</v>
      </c>
      <c r="DP85" s="200">
        <f t="shared" si="419"/>
        <v>315094.5</v>
      </c>
      <c r="DQ85" s="200">
        <f t="shared" si="419"/>
        <v>315094.5</v>
      </c>
      <c r="DR85" s="190">
        <f>SUM(DF85:DQ85)</f>
        <v>3399267</v>
      </c>
      <c r="DS85" s="200">
        <f t="shared" si="420"/>
        <v>315094.5</v>
      </c>
      <c r="DT85" s="200">
        <f t="shared" si="420"/>
        <v>315094.5</v>
      </c>
      <c r="DU85" s="200">
        <f t="shared" si="420"/>
        <v>315094.5</v>
      </c>
      <c r="DV85" s="200">
        <f t="shared" si="420"/>
        <v>315094.5</v>
      </c>
      <c r="DW85" s="200">
        <f t="shared" si="420"/>
        <v>315094.5</v>
      </c>
      <c r="DX85" s="200">
        <f t="shared" si="420"/>
        <v>315094.5</v>
      </c>
      <c r="DY85" s="200">
        <f t="shared" si="420"/>
        <v>372245.44500000001</v>
      </c>
      <c r="DZ85" s="200">
        <f t="shared" si="420"/>
        <v>372245.44500000001</v>
      </c>
      <c r="EA85" s="200">
        <f t="shared" si="420"/>
        <v>372245.44500000001</v>
      </c>
      <c r="EB85" s="200">
        <f t="shared" si="420"/>
        <v>372245.44500000001</v>
      </c>
      <c r="EC85" s="200">
        <f t="shared" si="420"/>
        <v>372245.44500000001</v>
      </c>
      <c r="ED85" s="200">
        <f t="shared" si="420"/>
        <v>372245.44500000001</v>
      </c>
      <c r="EE85" s="190">
        <f>SUM(DS85:ED85)</f>
        <v>4124039.669999999</v>
      </c>
      <c r="EF85" s="200">
        <f t="shared" si="421"/>
        <v>372245.44500000001</v>
      </c>
      <c r="EG85" s="200">
        <f t="shared" si="421"/>
        <v>372245.44500000001</v>
      </c>
      <c r="EH85" s="200">
        <f t="shared" si="421"/>
        <v>372245.44500000001</v>
      </c>
      <c r="EI85" s="200">
        <f t="shared" si="421"/>
        <v>372245.44500000001</v>
      </c>
      <c r="EJ85" s="200">
        <f t="shared" si="421"/>
        <v>372245.44500000001</v>
      </c>
      <c r="EK85" s="200">
        <f t="shared" si="421"/>
        <v>372245.44500000001</v>
      </c>
      <c r="EL85" s="200">
        <f t="shared" si="421"/>
        <v>402967.89945000003</v>
      </c>
      <c r="EM85" s="200">
        <f t="shared" si="421"/>
        <v>402967.89945000003</v>
      </c>
      <c r="EN85" s="200">
        <f t="shared" si="421"/>
        <v>402967.89945000003</v>
      </c>
      <c r="EO85" s="200">
        <f t="shared" si="421"/>
        <v>402967.89945000003</v>
      </c>
      <c r="EP85" s="200">
        <f t="shared" si="421"/>
        <v>402967.89945000003</v>
      </c>
      <c r="EQ85" s="200">
        <f t="shared" si="421"/>
        <v>402967.89945000003</v>
      </c>
      <c r="ER85" s="190">
        <f>SUM(EF85:EQ85)</f>
        <v>4651280.0667000003</v>
      </c>
      <c r="ES85" s="200">
        <f t="shared" si="422"/>
        <v>402967.89945000003</v>
      </c>
      <c r="ET85" s="200">
        <f t="shared" si="422"/>
        <v>402967.89945000003</v>
      </c>
      <c r="EU85" s="200">
        <f t="shared" si="422"/>
        <v>402967.89945000003</v>
      </c>
      <c r="EV85" s="200">
        <f t="shared" si="422"/>
        <v>402967.89945000003</v>
      </c>
      <c r="EW85" s="200">
        <f t="shared" si="422"/>
        <v>402967.89945000003</v>
      </c>
      <c r="EX85" s="200">
        <f t="shared" si="422"/>
        <v>402967.89945000003</v>
      </c>
      <c r="EY85" s="200">
        <f t="shared" si="422"/>
        <v>433997.57844450005</v>
      </c>
      <c r="EZ85" s="200">
        <f t="shared" si="422"/>
        <v>433997.57844450005</v>
      </c>
      <c r="FA85" s="200">
        <f t="shared" si="422"/>
        <v>433997.57844450005</v>
      </c>
      <c r="FB85" s="200">
        <f t="shared" si="422"/>
        <v>433997.57844450005</v>
      </c>
      <c r="FC85" s="200">
        <f t="shared" si="422"/>
        <v>433997.57844450005</v>
      </c>
      <c r="FD85" s="200">
        <f t="shared" si="422"/>
        <v>433997.57844450005</v>
      </c>
      <c r="FE85" s="190">
        <f>SUM(ES85:FD85)</f>
        <v>5021792.8673670003</v>
      </c>
    </row>
    <row r="86" spans="2:161" s="119" customFormat="1" ht="15" customHeight="1" x14ac:dyDescent="0.2">
      <c r="C86" s="120" t="s">
        <v>18</v>
      </c>
      <c r="D86" s="200">
        <f>'7. Ressources humaines'!D50</f>
        <v>0</v>
      </c>
      <c r="E86" s="200">
        <f>'7. Ressources humaines'!E50</f>
        <v>0</v>
      </c>
      <c r="F86" s="200">
        <f>'7. Ressources humaines'!F50</f>
        <v>0</v>
      </c>
      <c r="G86" s="200">
        <f>'7. Ressources humaines'!G50</f>
        <v>0</v>
      </c>
      <c r="H86" s="200">
        <f>'7. Ressources humaines'!H50</f>
        <v>0</v>
      </c>
      <c r="I86" s="200">
        <f>'7. Ressources humaines'!I50</f>
        <v>0</v>
      </c>
      <c r="J86" s="200">
        <f>'7. Ressources humaines'!J50</f>
        <v>0</v>
      </c>
      <c r="K86" s="200">
        <f>'7. Ressources humaines'!K50</f>
        <v>0</v>
      </c>
      <c r="L86" s="200">
        <f>'7. Ressources humaines'!L50</f>
        <v>0</v>
      </c>
      <c r="M86" s="200">
        <f>'7. Ressources humaines'!M50</f>
        <v>0</v>
      </c>
      <c r="N86" s="200">
        <f>'7. Ressources humaines'!N50</f>
        <v>0</v>
      </c>
      <c r="O86" s="200">
        <f>'7. Ressources humaines'!O50</f>
        <v>0</v>
      </c>
      <c r="P86" s="190">
        <f t="shared" si="320"/>
        <v>0</v>
      </c>
      <c r="Q86" s="200">
        <f>'7. Ressources humaines'!Q50</f>
        <v>0</v>
      </c>
      <c r="R86" s="200">
        <f>'7. Ressources humaines'!R50</f>
        <v>0</v>
      </c>
      <c r="S86" s="200">
        <f>'7. Ressources humaines'!S50</f>
        <v>0</v>
      </c>
      <c r="T86" s="200">
        <f>'7. Ressources humaines'!T50</f>
        <v>0</v>
      </c>
      <c r="U86" s="200">
        <f>'7. Ressources humaines'!U50</f>
        <v>0</v>
      </c>
      <c r="V86" s="200">
        <f>'7. Ressources humaines'!V50</f>
        <v>21000</v>
      </c>
      <c r="W86" s="200">
        <f>'7. Ressources humaines'!W50</f>
        <v>21000</v>
      </c>
      <c r="X86" s="200">
        <f>'7. Ressources humaines'!X50</f>
        <v>21000</v>
      </c>
      <c r="Y86" s="200">
        <f>'7. Ressources humaines'!Y50</f>
        <v>34500</v>
      </c>
      <c r="Z86" s="200">
        <f>'7. Ressources humaines'!Z50</f>
        <v>34500</v>
      </c>
      <c r="AA86" s="200">
        <f>'7. Ressources humaines'!AA50</f>
        <v>34500</v>
      </c>
      <c r="AB86" s="200">
        <f>'7. Ressources humaines'!AB50</f>
        <v>34500</v>
      </c>
      <c r="AC86" s="190">
        <f t="shared" si="322"/>
        <v>201000</v>
      </c>
      <c r="AD86" s="200">
        <f>'7. Ressources humaines'!AE50</f>
        <v>73845</v>
      </c>
      <c r="AE86" s="200">
        <f>'7. Ressources humaines'!AF50</f>
        <v>73845</v>
      </c>
      <c r="AF86" s="200">
        <f>'7. Ressources humaines'!AG50</f>
        <v>73845</v>
      </c>
      <c r="AG86" s="200">
        <f>'7. Ressources humaines'!AH50</f>
        <v>73845</v>
      </c>
      <c r="AH86" s="200">
        <f>'7. Ressources humaines'!AI50</f>
        <v>73845</v>
      </c>
      <c r="AI86" s="200">
        <f>'7. Ressources humaines'!AJ50</f>
        <v>126345</v>
      </c>
      <c r="AJ86" s="200">
        <f>'7. Ressources humaines'!AK50</f>
        <v>126345</v>
      </c>
      <c r="AK86" s="200">
        <f>'7. Ressources humaines'!AL50</f>
        <v>126345</v>
      </c>
      <c r="AL86" s="200">
        <f>'7. Ressources humaines'!AM50</f>
        <v>133095</v>
      </c>
      <c r="AM86" s="200">
        <f>'7. Ressources humaines'!AN50</f>
        <v>133095</v>
      </c>
      <c r="AN86" s="200">
        <f>'7. Ressources humaines'!AO50</f>
        <v>133095</v>
      </c>
      <c r="AO86" s="200">
        <f>'7. Ressources humaines'!AP50</f>
        <v>133095</v>
      </c>
      <c r="AP86" s="190">
        <f>SUM(AD86:AO86)</f>
        <v>1280640</v>
      </c>
      <c r="AQ86" s="200">
        <f>'7. Ressources humaines'!AR50</f>
        <v>153175.95000000001</v>
      </c>
      <c r="AR86" s="200">
        <f>'7. Ressources humaines'!AS50</f>
        <v>153175.95000000001</v>
      </c>
      <c r="AS86" s="200">
        <f>'7. Ressources humaines'!AT50</f>
        <v>153175.95000000001</v>
      </c>
      <c r="AT86" s="200">
        <f>'7. Ressources humaines'!AU50</f>
        <v>153175.95000000001</v>
      </c>
      <c r="AU86" s="200">
        <f>'7. Ressources humaines'!AV50</f>
        <v>153175.95000000001</v>
      </c>
      <c r="AV86" s="200">
        <f>'7. Ressources humaines'!AW50</f>
        <v>171925.95</v>
      </c>
      <c r="AW86" s="200">
        <f>'7. Ressources humaines'!AX50</f>
        <v>171925.95</v>
      </c>
      <c r="AX86" s="200">
        <f>'7. Ressources humaines'!AY50</f>
        <v>171925.95</v>
      </c>
      <c r="AY86" s="200">
        <f>'7. Ressources humaines'!AZ50</f>
        <v>189925.95</v>
      </c>
      <c r="AZ86" s="200">
        <f>'7. Ressources humaines'!BA50</f>
        <v>189925.95</v>
      </c>
      <c r="BA86" s="200">
        <f>'7. Ressources humaines'!BB50</f>
        <v>189925.95</v>
      </c>
      <c r="BB86" s="200">
        <f>'7. Ressources humaines'!BC50</f>
        <v>189925.95</v>
      </c>
      <c r="BC86" s="190">
        <f>SUM(AQ86:BB86)</f>
        <v>2041361.3999999997</v>
      </c>
      <c r="BD86" s="200">
        <f>'7. Ressources humaines'!BF50</f>
        <v>233825.20949999997</v>
      </c>
      <c r="BE86" s="200">
        <f>'7. Ressources humaines'!BG50</f>
        <v>233825.20949999997</v>
      </c>
      <c r="BF86" s="200">
        <f>'7. Ressources humaines'!BH50</f>
        <v>233825.20949999997</v>
      </c>
      <c r="BG86" s="200">
        <f>'7. Ressources humaines'!BI50</f>
        <v>233825.20949999997</v>
      </c>
      <c r="BH86" s="200">
        <f>'7. Ressources humaines'!BJ50</f>
        <v>233825.20949999997</v>
      </c>
      <c r="BI86" s="200">
        <f>'7. Ressources humaines'!BK50</f>
        <v>233825.20949999997</v>
      </c>
      <c r="BJ86" s="200">
        <f>'7. Ressources humaines'!BL50</f>
        <v>233825.20949999997</v>
      </c>
      <c r="BK86" s="200">
        <f>'7. Ressources humaines'!BM50</f>
        <v>233825.20949999997</v>
      </c>
      <c r="BL86" s="200">
        <f>'7. Ressources humaines'!BN50</f>
        <v>233825.20949999997</v>
      </c>
      <c r="BM86" s="200">
        <f>'7. Ressources humaines'!BO50</f>
        <v>233825.20949999997</v>
      </c>
      <c r="BN86" s="200">
        <f>'7. Ressources humaines'!BP50</f>
        <v>249575.20949999997</v>
      </c>
      <c r="BO86" s="200">
        <f>'7. Ressources humaines'!BQ50</f>
        <v>249575.20949999997</v>
      </c>
      <c r="BP86" s="190">
        <f>SUM(BD86:BO86)</f>
        <v>2837402.513999999</v>
      </c>
      <c r="BQ86" s="200">
        <f>'7. Ressources humaines'!BS50</f>
        <v>294070.961595</v>
      </c>
      <c r="BR86" s="200">
        <f>'7. Ressources humaines'!BT50</f>
        <v>294070.961595</v>
      </c>
      <c r="BS86" s="200">
        <f>'7. Ressources humaines'!BU50</f>
        <v>294070.961595</v>
      </c>
      <c r="BT86" s="200">
        <f>'7. Ressources humaines'!BV50</f>
        <v>294070.961595</v>
      </c>
      <c r="BU86" s="200">
        <f>'7. Ressources humaines'!BW50</f>
        <v>294070.961595</v>
      </c>
      <c r="BV86" s="200">
        <f>'7. Ressources humaines'!BX50</f>
        <v>294070.961595</v>
      </c>
      <c r="BW86" s="200">
        <f>'7. Ressources humaines'!BY50</f>
        <v>294070.961595</v>
      </c>
      <c r="BX86" s="200">
        <f>'7. Ressources humaines'!BZ50</f>
        <v>294070.961595</v>
      </c>
      <c r="BY86" s="200">
        <f>'7. Ressources humaines'!CA50</f>
        <v>294070.961595</v>
      </c>
      <c r="BZ86" s="200">
        <f>'7. Ressources humaines'!CB50</f>
        <v>294070.961595</v>
      </c>
      <c r="CA86" s="200">
        <f>'7. Ressources humaines'!CC50</f>
        <v>294070.961595</v>
      </c>
      <c r="CB86" s="200">
        <f>'7. Ressources humaines'!CD50</f>
        <v>294070.961595</v>
      </c>
      <c r="CC86" s="190">
        <f>SUM(BQ86:CB86)</f>
        <v>3528851.5391399991</v>
      </c>
      <c r="CE86" s="200" t="str">
        <f t="shared" si="416"/>
        <v/>
      </c>
      <c r="CF86" s="200" t="str">
        <f t="shared" si="416"/>
        <v/>
      </c>
      <c r="CG86" s="200" t="str">
        <f t="shared" si="416"/>
        <v/>
      </c>
      <c r="CH86" s="200" t="str">
        <f t="shared" si="416"/>
        <v/>
      </c>
      <c r="CI86" s="200" t="str">
        <f t="shared" si="416"/>
        <v/>
      </c>
      <c r="CJ86" s="200" t="str">
        <f t="shared" si="416"/>
        <v/>
      </c>
      <c r="CK86" s="200" t="str">
        <f t="shared" si="416"/>
        <v/>
      </c>
      <c r="CL86" s="200" t="str">
        <f t="shared" si="416"/>
        <v/>
      </c>
      <c r="CM86" s="200" t="str">
        <f t="shared" si="416"/>
        <v/>
      </c>
      <c r="CN86" s="200" t="str">
        <f t="shared" si="416"/>
        <v/>
      </c>
      <c r="CO86" s="200" t="str">
        <f t="shared" si="417"/>
        <v/>
      </c>
      <c r="CP86" s="200" t="str">
        <f t="shared" si="417"/>
        <v/>
      </c>
      <c r="CQ86" s="200">
        <f t="shared" si="417"/>
        <v>0</v>
      </c>
      <c r="CR86" s="200">
        <f t="shared" si="417"/>
        <v>0</v>
      </c>
      <c r="CS86" s="200">
        <f t="shared" si="417"/>
        <v>0</v>
      </c>
      <c r="CT86" s="200">
        <f t="shared" si="417"/>
        <v>0</v>
      </c>
      <c r="CU86" s="200">
        <f t="shared" si="417"/>
        <v>0</v>
      </c>
      <c r="CV86" s="200">
        <f t="shared" si="417"/>
        <v>0</v>
      </c>
      <c r="CW86" s="200">
        <f t="shared" si="417"/>
        <v>0</v>
      </c>
      <c r="CX86" s="200">
        <f t="shared" si="417"/>
        <v>0</v>
      </c>
      <c r="CY86" s="200">
        <f t="shared" si="418"/>
        <v>0</v>
      </c>
      <c r="CZ86" s="200">
        <f t="shared" si="418"/>
        <v>0</v>
      </c>
      <c r="DA86" s="200">
        <f t="shared" si="418"/>
        <v>0</v>
      </c>
      <c r="DB86" s="200">
        <f t="shared" si="418"/>
        <v>21000</v>
      </c>
      <c r="DC86" s="190">
        <f>SUM(CE86:CP86)</f>
        <v>0</v>
      </c>
      <c r="DD86" s="190">
        <f>SUM(CQ86:DB86)</f>
        <v>21000</v>
      </c>
      <c r="DE86" s="190">
        <f>SUM(CE86:DB86)</f>
        <v>21000</v>
      </c>
      <c r="DF86" s="200">
        <f t="shared" si="419"/>
        <v>21000</v>
      </c>
      <c r="DG86" s="200">
        <f t="shared" si="419"/>
        <v>21000</v>
      </c>
      <c r="DH86" s="200">
        <f t="shared" si="419"/>
        <v>34500</v>
      </c>
      <c r="DI86" s="200">
        <f t="shared" si="419"/>
        <v>34500</v>
      </c>
      <c r="DJ86" s="200">
        <f t="shared" si="419"/>
        <v>34500</v>
      </c>
      <c r="DK86" s="200">
        <f t="shared" si="419"/>
        <v>34500</v>
      </c>
      <c r="DL86" s="200">
        <f t="shared" si="419"/>
        <v>73845</v>
      </c>
      <c r="DM86" s="200">
        <f t="shared" si="419"/>
        <v>73845</v>
      </c>
      <c r="DN86" s="200">
        <f t="shared" si="419"/>
        <v>73845</v>
      </c>
      <c r="DO86" s="200">
        <f t="shared" si="419"/>
        <v>73845</v>
      </c>
      <c r="DP86" s="200">
        <f t="shared" si="419"/>
        <v>73845</v>
      </c>
      <c r="DQ86" s="200">
        <f t="shared" si="419"/>
        <v>126345</v>
      </c>
      <c r="DR86" s="190">
        <f>SUM(DF86:DQ86)</f>
        <v>675570</v>
      </c>
      <c r="DS86" s="200">
        <f t="shared" si="420"/>
        <v>126345</v>
      </c>
      <c r="DT86" s="200">
        <f t="shared" si="420"/>
        <v>126345</v>
      </c>
      <c r="DU86" s="200">
        <f t="shared" si="420"/>
        <v>133095</v>
      </c>
      <c r="DV86" s="200">
        <f t="shared" si="420"/>
        <v>133095</v>
      </c>
      <c r="DW86" s="200">
        <f t="shared" si="420"/>
        <v>133095</v>
      </c>
      <c r="DX86" s="200">
        <f t="shared" si="420"/>
        <v>133095</v>
      </c>
      <c r="DY86" s="200">
        <f t="shared" si="420"/>
        <v>153175.95000000001</v>
      </c>
      <c r="DZ86" s="200">
        <f t="shared" si="420"/>
        <v>153175.95000000001</v>
      </c>
      <c r="EA86" s="200">
        <f t="shared" si="420"/>
        <v>153175.95000000001</v>
      </c>
      <c r="EB86" s="200">
        <f t="shared" si="420"/>
        <v>153175.95000000001</v>
      </c>
      <c r="EC86" s="200">
        <f t="shared" si="420"/>
        <v>153175.95000000001</v>
      </c>
      <c r="ED86" s="200">
        <f t="shared" si="420"/>
        <v>171925.95</v>
      </c>
      <c r="EE86" s="190">
        <f>SUM(DS86:ED86)</f>
        <v>1722875.6999999997</v>
      </c>
      <c r="EF86" s="200">
        <f t="shared" si="421"/>
        <v>171925.95</v>
      </c>
      <c r="EG86" s="200">
        <f t="shared" si="421"/>
        <v>171925.95</v>
      </c>
      <c r="EH86" s="200">
        <f t="shared" si="421"/>
        <v>189925.95</v>
      </c>
      <c r="EI86" s="200">
        <f t="shared" si="421"/>
        <v>189925.95</v>
      </c>
      <c r="EJ86" s="200">
        <f t="shared" si="421"/>
        <v>189925.95</v>
      </c>
      <c r="EK86" s="200">
        <f t="shared" si="421"/>
        <v>189925.95</v>
      </c>
      <c r="EL86" s="200">
        <f t="shared" si="421"/>
        <v>233825.20949999997</v>
      </c>
      <c r="EM86" s="200">
        <f t="shared" si="421"/>
        <v>233825.20949999997</v>
      </c>
      <c r="EN86" s="200">
        <f t="shared" si="421"/>
        <v>233825.20949999997</v>
      </c>
      <c r="EO86" s="200">
        <f t="shared" si="421"/>
        <v>233825.20949999997</v>
      </c>
      <c r="EP86" s="200">
        <f t="shared" si="421"/>
        <v>233825.20949999997</v>
      </c>
      <c r="EQ86" s="200">
        <f t="shared" si="421"/>
        <v>233825.20949999997</v>
      </c>
      <c r="ER86" s="190">
        <f>SUM(EF86:EQ86)</f>
        <v>2506506.9569999995</v>
      </c>
      <c r="ES86" s="200">
        <f t="shared" si="422"/>
        <v>233825.20949999997</v>
      </c>
      <c r="ET86" s="200">
        <f t="shared" si="422"/>
        <v>233825.20949999997</v>
      </c>
      <c r="EU86" s="200">
        <f t="shared" si="422"/>
        <v>233825.20949999997</v>
      </c>
      <c r="EV86" s="200">
        <f t="shared" si="422"/>
        <v>233825.20949999997</v>
      </c>
      <c r="EW86" s="200">
        <f t="shared" si="422"/>
        <v>249575.20949999997</v>
      </c>
      <c r="EX86" s="200">
        <f t="shared" si="422"/>
        <v>249575.20949999997</v>
      </c>
      <c r="EY86" s="200">
        <f t="shared" si="422"/>
        <v>294070.961595</v>
      </c>
      <c r="EZ86" s="200">
        <f t="shared" si="422"/>
        <v>294070.961595</v>
      </c>
      <c r="FA86" s="200">
        <f t="shared" si="422"/>
        <v>294070.961595</v>
      </c>
      <c r="FB86" s="200">
        <f t="shared" si="422"/>
        <v>294070.961595</v>
      </c>
      <c r="FC86" s="200">
        <f t="shared" si="422"/>
        <v>294070.961595</v>
      </c>
      <c r="FD86" s="200">
        <f t="shared" si="422"/>
        <v>294070.961595</v>
      </c>
      <c r="FE86" s="190">
        <f>SUM(ES86:FD86)</f>
        <v>3198877.0265699988</v>
      </c>
    </row>
    <row r="87" spans="2:161" s="119" customFormat="1" ht="15" customHeight="1" x14ac:dyDescent="0.2">
      <c r="C87" s="120" t="s">
        <v>19</v>
      </c>
      <c r="D87" s="200">
        <f>'7. Ressources humaines'!D88</f>
        <v>0</v>
      </c>
      <c r="E87" s="200">
        <f>'7. Ressources humaines'!E88</f>
        <v>0</v>
      </c>
      <c r="F87" s="200">
        <f>'7. Ressources humaines'!F88</f>
        <v>0</v>
      </c>
      <c r="G87" s="200">
        <f>'7. Ressources humaines'!G88</f>
        <v>0</v>
      </c>
      <c r="H87" s="200">
        <f>'7. Ressources humaines'!H88</f>
        <v>0</v>
      </c>
      <c r="I87" s="200">
        <f>'7. Ressources humaines'!I88</f>
        <v>0</v>
      </c>
      <c r="J87" s="200">
        <f>'7. Ressources humaines'!J88</f>
        <v>0</v>
      </c>
      <c r="K87" s="200">
        <f>'7. Ressources humaines'!K88</f>
        <v>0</v>
      </c>
      <c r="L87" s="200">
        <f>'7. Ressources humaines'!L88</f>
        <v>18000</v>
      </c>
      <c r="M87" s="200">
        <f>'7. Ressources humaines'!M88</f>
        <v>18000</v>
      </c>
      <c r="N87" s="200">
        <f>'7. Ressources humaines'!N88</f>
        <v>18000</v>
      </c>
      <c r="O87" s="200">
        <f>'7. Ressources humaines'!O88</f>
        <v>18000</v>
      </c>
      <c r="P87" s="190">
        <f t="shared" si="320"/>
        <v>72000</v>
      </c>
      <c r="Q87" s="200">
        <f>'7. Ressources humaines'!Q88</f>
        <v>18000</v>
      </c>
      <c r="R87" s="200">
        <f>'7. Ressources humaines'!R88</f>
        <v>18000</v>
      </c>
      <c r="S87" s="200">
        <f>'7. Ressources humaines'!S88</f>
        <v>18000</v>
      </c>
      <c r="T87" s="200">
        <f>'7. Ressources humaines'!T88</f>
        <v>18000</v>
      </c>
      <c r="U87" s="200">
        <f>'7. Ressources humaines'!U88</f>
        <v>18000</v>
      </c>
      <c r="V87" s="200">
        <f>'7. Ressources humaines'!V88</f>
        <v>18000</v>
      </c>
      <c r="W87" s="200">
        <f>'7. Ressources humaines'!W88</f>
        <v>18000</v>
      </c>
      <c r="X87" s="200">
        <f>'7. Ressources humaines'!X88</f>
        <v>18000</v>
      </c>
      <c r="Y87" s="200">
        <f>'7. Ressources humaines'!Y88</f>
        <v>18000</v>
      </c>
      <c r="Z87" s="200">
        <f>'7. Ressources humaines'!Z88</f>
        <v>18000</v>
      </c>
      <c r="AA87" s="200">
        <f>'7. Ressources humaines'!AA88</f>
        <v>18000</v>
      </c>
      <c r="AB87" s="200">
        <f>'7. Ressources humaines'!AB88</f>
        <v>18000</v>
      </c>
      <c r="AC87" s="190">
        <f t="shared" si="322"/>
        <v>216000</v>
      </c>
      <c r="AD87" s="200">
        <f>'7. Ressources humaines'!AE88</f>
        <v>30000</v>
      </c>
      <c r="AE87" s="200">
        <f>'7. Ressources humaines'!AF88</f>
        <v>30000</v>
      </c>
      <c r="AF87" s="200">
        <f>'7. Ressources humaines'!AG88</f>
        <v>30000</v>
      </c>
      <c r="AG87" s="200">
        <f>'7. Ressources humaines'!AH88</f>
        <v>30000</v>
      </c>
      <c r="AH87" s="200">
        <f>'7. Ressources humaines'!AI88</f>
        <v>30000</v>
      </c>
      <c r="AI87" s="200">
        <f>'7. Ressources humaines'!AJ88</f>
        <v>30000</v>
      </c>
      <c r="AJ87" s="200">
        <f>'7. Ressources humaines'!AK88</f>
        <v>30000</v>
      </c>
      <c r="AK87" s="200">
        <f>'7. Ressources humaines'!AL88</f>
        <v>30000</v>
      </c>
      <c r="AL87" s="200">
        <f>'7. Ressources humaines'!AM88</f>
        <v>30000</v>
      </c>
      <c r="AM87" s="200">
        <f>'7. Ressources humaines'!AN88</f>
        <v>30000</v>
      </c>
      <c r="AN87" s="200">
        <f>'7. Ressources humaines'!AO88</f>
        <v>30000</v>
      </c>
      <c r="AO87" s="200">
        <f>'7. Ressources humaines'!AP88</f>
        <v>30000</v>
      </c>
      <c r="AP87" s="190">
        <f>SUM(AD87:AO87)</f>
        <v>360000</v>
      </c>
      <c r="AQ87" s="200">
        <f>'7. Ressources humaines'!AR88</f>
        <v>30000</v>
      </c>
      <c r="AR87" s="200">
        <f>'7. Ressources humaines'!AS88</f>
        <v>30000</v>
      </c>
      <c r="AS87" s="200">
        <f>'7. Ressources humaines'!AT88</f>
        <v>30000</v>
      </c>
      <c r="AT87" s="200">
        <f>'7. Ressources humaines'!AU88</f>
        <v>30000</v>
      </c>
      <c r="AU87" s="200">
        <f>'7. Ressources humaines'!AV88</f>
        <v>30000</v>
      </c>
      <c r="AV87" s="200">
        <f>'7. Ressources humaines'!AW88</f>
        <v>30000</v>
      </c>
      <c r="AW87" s="200">
        <f>'7. Ressources humaines'!AX88</f>
        <v>30000</v>
      </c>
      <c r="AX87" s="200">
        <f>'7. Ressources humaines'!AY88</f>
        <v>30000</v>
      </c>
      <c r="AY87" s="200">
        <f>'7. Ressources humaines'!AZ88</f>
        <v>30000</v>
      </c>
      <c r="AZ87" s="200">
        <f>'7. Ressources humaines'!BA88</f>
        <v>30000</v>
      </c>
      <c r="BA87" s="200">
        <f>'7. Ressources humaines'!BB88</f>
        <v>30000</v>
      </c>
      <c r="BB87" s="200">
        <f>'7. Ressources humaines'!BC88</f>
        <v>30000</v>
      </c>
      <c r="BC87" s="190">
        <f>SUM(AQ87:BB87)</f>
        <v>360000</v>
      </c>
      <c r="BD87" s="200">
        <f>'7. Ressources humaines'!BF88</f>
        <v>30000</v>
      </c>
      <c r="BE87" s="200">
        <f>'7. Ressources humaines'!BG88</f>
        <v>30000</v>
      </c>
      <c r="BF87" s="200">
        <f>'7. Ressources humaines'!BH88</f>
        <v>30000</v>
      </c>
      <c r="BG87" s="200">
        <f>'7. Ressources humaines'!BI88</f>
        <v>30000</v>
      </c>
      <c r="BH87" s="200">
        <f>'7. Ressources humaines'!BJ88</f>
        <v>30000</v>
      </c>
      <c r="BI87" s="200">
        <f>'7. Ressources humaines'!BK88</f>
        <v>30000</v>
      </c>
      <c r="BJ87" s="200">
        <f>'7. Ressources humaines'!BL88</f>
        <v>30000</v>
      </c>
      <c r="BK87" s="200">
        <f>'7. Ressources humaines'!BM88</f>
        <v>30000</v>
      </c>
      <c r="BL87" s="200">
        <f>'7. Ressources humaines'!BN88</f>
        <v>30000</v>
      </c>
      <c r="BM87" s="200">
        <f>'7. Ressources humaines'!BO88</f>
        <v>30000</v>
      </c>
      <c r="BN87" s="200">
        <f>'7. Ressources humaines'!BP88</f>
        <v>30000</v>
      </c>
      <c r="BO87" s="200">
        <f>'7. Ressources humaines'!BQ88</f>
        <v>30000</v>
      </c>
      <c r="BP87" s="190">
        <f>SUM(BD87:BO87)</f>
        <v>360000</v>
      </c>
      <c r="BQ87" s="200">
        <f>'7. Ressources humaines'!BS88</f>
        <v>42000</v>
      </c>
      <c r="BR87" s="200">
        <f>'7. Ressources humaines'!BT88</f>
        <v>42000</v>
      </c>
      <c r="BS87" s="200">
        <f>'7. Ressources humaines'!BU88</f>
        <v>42000</v>
      </c>
      <c r="BT87" s="200">
        <f>'7. Ressources humaines'!BV88</f>
        <v>42000</v>
      </c>
      <c r="BU87" s="200">
        <f>'7. Ressources humaines'!BW88</f>
        <v>42000</v>
      </c>
      <c r="BV87" s="200">
        <f>'7. Ressources humaines'!BX88</f>
        <v>42000</v>
      </c>
      <c r="BW87" s="200">
        <f>'7. Ressources humaines'!BY88</f>
        <v>42000</v>
      </c>
      <c r="BX87" s="200">
        <f>'7. Ressources humaines'!BZ88</f>
        <v>42000</v>
      </c>
      <c r="BY87" s="200">
        <f>'7. Ressources humaines'!CA88</f>
        <v>42000</v>
      </c>
      <c r="BZ87" s="200">
        <f>'7. Ressources humaines'!CB88</f>
        <v>42000</v>
      </c>
      <c r="CA87" s="200">
        <f>'7. Ressources humaines'!CC88</f>
        <v>42000</v>
      </c>
      <c r="CB87" s="200">
        <f>'7. Ressources humaines'!CD88</f>
        <v>42000</v>
      </c>
      <c r="CC87" s="190">
        <f>SUM(BQ87:CB87)</f>
        <v>504000</v>
      </c>
      <c r="CE87" s="200" t="str">
        <f t="shared" si="416"/>
        <v/>
      </c>
      <c r="CF87" s="200" t="str">
        <f t="shared" si="416"/>
        <v/>
      </c>
      <c r="CG87" s="200" t="str">
        <f t="shared" si="416"/>
        <v/>
      </c>
      <c r="CH87" s="200" t="str">
        <f t="shared" si="416"/>
        <v/>
      </c>
      <c r="CI87" s="200" t="str">
        <f t="shared" si="416"/>
        <v/>
      </c>
      <c r="CJ87" s="200" t="str">
        <f t="shared" si="416"/>
        <v/>
      </c>
      <c r="CK87" s="200" t="str">
        <f t="shared" si="416"/>
        <v/>
      </c>
      <c r="CL87" s="200" t="str">
        <f t="shared" si="416"/>
        <v/>
      </c>
      <c r="CM87" s="200" t="str">
        <f t="shared" si="416"/>
        <v/>
      </c>
      <c r="CN87" s="200" t="str">
        <f t="shared" si="416"/>
        <v/>
      </c>
      <c r="CO87" s="200" t="str">
        <f t="shared" si="417"/>
        <v/>
      </c>
      <c r="CP87" s="200" t="str">
        <f t="shared" si="417"/>
        <v/>
      </c>
      <c r="CQ87" s="200">
        <f t="shared" si="417"/>
        <v>0</v>
      </c>
      <c r="CR87" s="200">
        <f t="shared" si="417"/>
        <v>0</v>
      </c>
      <c r="CS87" s="200">
        <f t="shared" si="417"/>
        <v>18000</v>
      </c>
      <c r="CT87" s="200">
        <f t="shared" si="417"/>
        <v>18000</v>
      </c>
      <c r="CU87" s="200">
        <f t="shared" si="417"/>
        <v>18000</v>
      </c>
      <c r="CV87" s="200">
        <f t="shared" si="417"/>
        <v>18000</v>
      </c>
      <c r="CW87" s="200">
        <f t="shared" si="417"/>
        <v>18000</v>
      </c>
      <c r="CX87" s="200">
        <f t="shared" si="417"/>
        <v>18000</v>
      </c>
      <c r="CY87" s="200">
        <f t="shared" si="418"/>
        <v>18000</v>
      </c>
      <c r="CZ87" s="200">
        <f t="shared" si="418"/>
        <v>18000</v>
      </c>
      <c r="DA87" s="200">
        <f t="shared" si="418"/>
        <v>18000</v>
      </c>
      <c r="DB87" s="200">
        <f t="shared" si="418"/>
        <v>18000</v>
      </c>
      <c r="DC87" s="190">
        <f>SUM(CE87:CP87)</f>
        <v>0</v>
      </c>
      <c r="DD87" s="190">
        <f>SUM(CQ87:DB87)</f>
        <v>180000</v>
      </c>
      <c r="DE87" s="190">
        <f>SUM(CE87:DB87)</f>
        <v>180000</v>
      </c>
      <c r="DF87" s="200">
        <f t="shared" si="419"/>
        <v>18000</v>
      </c>
      <c r="DG87" s="200">
        <f t="shared" si="419"/>
        <v>18000</v>
      </c>
      <c r="DH87" s="200">
        <f t="shared" si="419"/>
        <v>18000</v>
      </c>
      <c r="DI87" s="200">
        <f t="shared" si="419"/>
        <v>18000</v>
      </c>
      <c r="DJ87" s="200">
        <f t="shared" si="419"/>
        <v>18000</v>
      </c>
      <c r="DK87" s="200">
        <f t="shared" si="419"/>
        <v>18000</v>
      </c>
      <c r="DL87" s="200">
        <f t="shared" si="419"/>
        <v>30000</v>
      </c>
      <c r="DM87" s="200">
        <f t="shared" si="419"/>
        <v>30000</v>
      </c>
      <c r="DN87" s="200">
        <f t="shared" si="419"/>
        <v>30000</v>
      </c>
      <c r="DO87" s="200">
        <f t="shared" si="419"/>
        <v>30000</v>
      </c>
      <c r="DP87" s="200">
        <f t="shared" si="419"/>
        <v>30000</v>
      </c>
      <c r="DQ87" s="200">
        <f t="shared" si="419"/>
        <v>30000</v>
      </c>
      <c r="DR87" s="190">
        <f>SUM(DF87:DQ87)</f>
        <v>288000</v>
      </c>
      <c r="DS87" s="200">
        <f t="shared" si="420"/>
        <v>30000</v>
      </c>
      <c r="DT87" s="200">
        <f t="shared" si="420"/>
        <v>30000</v>
      </c>
      <c r="DU87" s="200">
        <f t="shared" si="420"/>
        <v>30000</v>
      </c>
      <c r="DV87" s="200">
        <f t="shared" si="420"/>
        <v>30000</v>
      </c>
      <c r="DW87" s="200">
        <f t="shared" si="420"/>
        <v>30000</v>
      </c>
      <c r="DX87" s="200">
        <f t="shared" si="420"/>
        <v>30000</v>
      </c>
      <c r="DY87" s="200">
        <f t="shared" si="420"/>
        <v>30000</v>
      </c>
      <c r="DZ87" s="200">
        <f t="shared" si="420"/>
        <v>30000</v>
      </c>
      <c r="EA87" s="200">
        <f t="shared" si="420"/>
        <v>30000</v>
      </c>
      <c r="EB87" s="200">
        <f t="shared" si="420"/>
        <v>30000</v>
      </c>
      <c r="EC87" s="200">
        <f t="shared" si="420"/>
        <v>30000</v>
      </c>
      <c r="ED87" s="200">
        <f t="shared" si="420"/>
        <v>30000</v>
      </c>
      <c r="EE87" s="190">
        <f>SUM(DS87:ED87)</f>
        <v>360000</v>
      </c>
      <c r="EF87" s="200">
        <f t="shared" si="421"/>
        <v>30000</v>
      </c>
      <c r="EG87" s="200">
        <f t="shared" si="421"/>
        <v>30000</v>
      </c>
      <c r="EH87" s="200">
        <f t="shared" si="421"/>
        <v>30000</v>
      </c>
      <c r="EI87" s="200">
        <f t="shared" si="421"/>
        <v>30000</v>
      </c>
      <c r="EJ87" s="200">
        <f t="shared" si="421"/>
        <v>30000</v>
      </c>
      <c r="EK87" s="200">
        <f t="shared" si="421"/>
        <v>30000</v>
      </c>
      <c r="EL87" s="200">
        <f t="shared" si="421"/>
        <v>30000</v>
      </c>
      <c r="EM87" s="200">
        <f t="shared" si="421"/>
        <v>30000</v>
      </c>
      <c r="EN87" s="200">
        <f t="shared" si="421"/>
        <v>30000</v>
      </c>
      <c r="EO87" s="200">
        <f t="shared" si="421"/>
        <v>30000</v>
      </c>
      <c r="EP87" s="200">
        <f t="shared" si="421"/>
        <v>30000</v>
      </c>
      <c r="EQ87" s="200">
        <f t="shared" si="421"/>
        <v>30000</v>
      </c>
      <c r="ER87" s="190">
        <f>SUM(EF87:EQ87)</f>
        <v>360000</v>
      </c>
      <c r="ES87" s="200">
        <f t="shared" si="422"/>
        <v>30000</v>
      </c>
      <c r="ET87" s="200">
        <f t="shared" si="422"/>
        <v>30000</v>
      </c>
      <c r="EU87" s="200">
        <f t="shared" si="422"/>
        <v>30000</v>
      </c>
      <c r="EV87" s="200">
        <f t="shared" si="422"/>
        <v>30000</v>
      </c>
      <c r="EW87" s="200">
        <f t="shared" si="422"/>
        <v>30000</v>
      </c>
      <c r="EX87" s="200">
        <f t="shared" si="422"/>
        <v>30000</v>
      </c>
      <c r="EY87" s="200">
        <f t="shared" si="422"/>
        <v>42000</v>
      </c>
      <c r="EZ87" s="200">
        <f t="shared" si="422"/>
        <v>42000</v>
      </c>
      <c r="FA87" s="200">
        <f t="shared" si="422"/>
        <v>42000</v>
      </c>
      <c r="FB87" s="200">
        <f t="shared" si="422"/>
        <v>42000</v>
      </c>
      <c r="FC87" s="200">
        <f t="shared" si="422"/>
        <v>42000</v>
      </c>
      <c r="FD87" s="200">
        <f t="shared" si="422"/>
        <v>42000</v>
      </c>
      <c r="FE87" s="190">
        <f>SUM(ES87:FD87)</f>
        <v>432000</v>
      </c>
    </row>
    <row r="88" spans="2:161" ht="15" customHeight="1" x14ac:dyDescent="0.2">
      <c r="C88" s="120"/>
      <c r="D88" s="16"/>
      <c r="E88" s="16"/>
      <c r="F88" s="16"/>
      <c r="G88" s="16"/>
      <c r="H88" s="16"/>
      <c r="I88" s="16"/>
      <c r="J88" s="16"/>
      <c r="K88" s="16"/>
      <c r="L88" s="16"/>
      <c r="M88" s="16"/>
      <c r="N88" s="16"/>
      <c r="O88" s="16"/>
      <c r="P88" s="130"/>
      <c r="Q88" s="16"/>
      <c r="R88" s="16"/>
      <c r="S88" s="16"/>
      <c r="T88" s="16"/>
      <c r="U88" s="16"/>
      <c r="V88" s="16"/>
      <c r="W88" s="16"/>
      <c r="X88" s="16"/>
      <c r="Y88" s="16"/>
      <c r="Z88" s="16"/>
      <c r="AA88" s="16"/>
      <c r="AB88" s="16"/>
      <c r="AC88" s="130"/>
      <c r="AD88" s="16"/>
      <c r="AE88" s="16"/>
      <c r="AF88" s="16"/>
      <c r="AG88" s="16"/>
      <c r="AH88" s="16"/>
      <c r="AI88" s="16"/>
      <c r="AJ88" s="16"/>
      <c r="AK88" s="16"/>
      <c r="AL88" s="16"/>
      <c r="AM88" s="16"/>
      <c r="AN88" s="16"/>
      <c r="AO88" s="16"/>
      <c r="AP88" s="130"/>
      <c r="AQ88" s="16"/>
      <c r="AR88" s="16"/>
      <c r="AS88" s="16"/>
      <c r="AT88" s="16"/>
      <c r="AU88" s="16"/>
      <c r="AV88" s="16"/>
      <c r="AW88" s="16"/>
      <c r="AX88" s="16"/>
      <c r="AY88" s="16"/>
      <c r="AZ88" s="16"/>
      <c r="BA88" s="16"/>
      <c r="BB88" s="16"/>
      <c r="BC88" s="130"/>
      <c r="BD88" s="16"/>
      <c r="BE88" s="16"/>
      <c r="BF88" s="16"/>
      <c r="BG88" s="16"/>
      <c r="BH88" s="16"/>
      <c r="BI88" s="16"/>
      <c r="BJ88" s="16"/>
      <c r="BK88" s="16"/>
      <c r="BL88" s="16"/>
      <c r="BM88" s="16"/>
      <c r="BN88" s="16"/>
      <c r="BO88" s="16"/>
      <c r="BP88" s="130"/>
      <c r="BQ88" s="16"/>
      <c r="BR88" s="16"/>
      <c r="BS88" s="16"/>
      <c r="BT88" s="16"/>
      <c r="BU88" s="16"/>
      <c r="BV88" s="16"/>
      <c r="BW88" s="16"/>
      <c r="BX88" s="16"/>
      <c r="BY88" s="16"/>
      <c r="BZ88" s="16"/>
      <c r="CA88" s="16"/>
      <c r="CB88" s="16"/>
      <c r="CC88" s="130"/>
      <c r="CE88" s="16"/>
      <c r="CF88" s="16"/>
      <c r="CG88" s="16"/>
      <c r="CH88" s="16"/>
      <c r="CI88" s="16"/>
      <c r="CJ88" s="16"/>
      <c r="CK88" s="16"/>
      <c r="CL88" s="16"/>
      <c r="CM88" s="16"/>
      <c r="CN88" s="16"/>
      <c r="CO88" s="16"/>
      <c r="CP88" s="16"/>
      <c r="CQ88" s="16"/>
      <c r="CR88" s="16"/>
      <c r="CS88" s="16"/>
      <c r="CT88" s="16"/>
      <c r="CU88" s="16"/>
      <c r="CV88" s="16"/>
      <c r="CW88" s="16"/>
      <c r="CX88" s="16"/>
      <c r="CY88" s="16"/>
      <c r="CZ88" s="16"/>
      <c r="DA88" s="16"/>
      <c r="DB88" s="16"/>
      <c r="DC88" s="130"/>
      <c r="DD88" s="130"/>
      <c r="DE88" s="130"/>
      <c r="DF88" s="16"/>
      <c r="DG88" s="16"/>
      <c r="DH88" s="16"/>
      <c r="DI88" s="16"/>
      <c r="DJ88" s="16"/>
      <c r="DK88" s="16"/>
      <c r="DL88" s="16"/>
      <c r="DM88" s="16"/>
      <c r="DN88" s="16"/>
      <c r="DO88" s="16"/>
      <c r="DP88" s="16"/>
      <c r="DQ88" s="16"/>
      <c r="DR88" s="130"/>
      <c r="DS88" s="16"/>
      <c r="DT88" s="16"/>
      <c r="DU88" s="16"/>
      <c r="DV88" s="16"/>
      <c r="DW88" s="16"/>
      <c r="DX88" s="16"/>
      <c r="DY88" s="16"/>
      <c r="DZ88" s="16"/>
      <c r="EA88" s="16"/>
      <c r="EB88" s="16"/>
      <c r="EC88" s="16"/>
      <c r="ED88" s="16"/>
      <c r="EE88" s="130"/>
      <c r="EF88" s="16"/>
      <c r="EG88" s="16"/>
      <c r="EH88" s="16"/>
      <c r="EI88" s="16"/>
      <c r="EJ88" s="16"/>
      <c r="EK88" s="16"/>
      <c r="EL88" s="16"/>
      <c r="EM88" s="16"/>
      <c r="EN88" s="16"/>
      <c r="EO88" s="16"/>
      <c r="EP88" s="16"/>
      <c r="EQ88" s="16"/>
      <c r="ER88" s="130"/>
      <c r="ES88" s="16"/>
      <c r="ET88" s="16"/>
      <c r="EU88" s="16"/>
      <c r="EV88" s="16"/>
      <c r="EW88" s="16"/>
      <c r="EX88" s="16"/>
      <c r="EY88" s="16"/>
      <c r="EZ88" s="16"/>
      <c r="FA88" s="16"/>
      <c r="FB88" s="16"/>
      <c r="FC88" s="16"/>
      <c r="FD88" s="16"/>
      <c r="FE88" s="130"/>
    </row>
    <row r="89" spans="2:161" s="63" customFormat="1" ht="15" customHeight="1" x14ac:dyDescent="0.2">
      <c r="B89" s="126" t="s">
        <v>120</v>
      </c>
      <c r="C89" s="196"/>
      <c r="D89" s="15">
        <f t="shared" ref="D89:AC89" si="423">+D50-D60</f>
        <v>0</v>
      </c>
      <c r="E89" s="15">
        <f t="shared" si="423"/>
        <v>0</v>
      </c>
      <c r="F89" s="15">
        <f t="shared" si="423"/>
        <v>0</v>
      </c>
      <c r="G89" s="15">
        <f t="shared" si="423"/>
        <v>0</v>
      </c>
      <c r="H89" s="15">
        <f t="shared" si="423"/>
        <v>0</v>
      </c>
      <c r="I89" s="15">
        <f t="shared" si="423"/>
        <v>0</v>
      </c>
      <c r="J89" s="15">
        <f t="shared" si="423"/>
        <v>0</v>
      </c>
      <c r="K89" s="15">
        <f t="shared" si="423"/>
        <v>0</v>
      </c>
      <c r="L89" s="15">
        <f t="shared" si="423"/>
        <v>-111210</v>
      </c>
      <c r="M89" s="15">
        <f t="shared" si="423"/>
        <v>-111210</v>
      </c>
      <c r="N89" s="15">
        <f t="shared" si="423"/>
        <v>-135240</v>
      </c>
      <c r="O89" s="15">
        <f t="shared" si="423"/>
        <v>-135240</v>
      </c>
      <c r="P89" s="125">
        <f t="shared" si="423"/>
        <v>-492900</v>
      </c>
      <c r="Q89" s="15">
        <f t="shared" si="423"/>
        <v>-132760</v>
      </c>
      <c r="R89" s="15">
        <f t="shared" si="423"/>
        <v>-94680</v>
      </c>
      <c r="S89" s="15">
        <f t="shared" si="423"/>
        <v>-145110</v>
      </c>
      <c r="T89" s="15">
        <f t="shared" si="423"/>
        <v>-224557.5</v>
      </c>
      <c r="U89" s="15">
        <f t="shared" si="423"/>
        <v>-157917.5</v>
      </c>
      <c r="V89" s="15">
        <f t="shared" si="423"/>
        <v>-198470</v>
      </c>
      <c r="W89" s="15">
        <f t="shared" si="423"/>
        <v>-293670</v>
      </c>
      <c r="X89" s="15">
        <f t="shared" si="423"/>
        <v>-322230</v>
      </c>
      <c r="Y89" s="15">
        <f t="shared" si="423"/>
        <v>-262557.5</v>
      </c>
      <c r="Z89" s="15">
        <f t="shared" si="423"/>
        <v>-291117.5</v>
      </c>
      <c r="AA89" s="15">
        <f t="shared" si="423"/>
        <v>-198280</v>
      </c>
      <c r="AB89" s="15">
        <f t="shared" si="423"/>
        <v>-169720</v>
      </c>
      <c r="AC89" s="125">
        <f t="shared" si="423"/>
        <v>-2491070</v>
      </c>
      <c r="AD89" s="15">
        <f t="shared" ref="AD89:AO89" si="424">+AD50-AD60</f>
        <v>-394638.80000000005</v>
      </c>
      <c r="AE89" s="15">
        <f t="shared" si="424"/>
        <v>-362958.80000000005</v>
      </c>
      <c r="AF89" s="15">
        <f t="shared" si="424"/>
        <v>-331278.80000000005</v>
      </c>
      <c r="AG89" s="15">
        <f t="shared" si="424"/>
        <v>-355038.80000000005</v>
      </c>
      <c r="AH89" s="15">
        <f t="shared" si="424"/>
        <v>-188718.80000000005</v>
      </c>
      <c r="AI89" s="15">
        <f t="shared" si="424"/>
        <v>-234041.30000000005</v>
      </c>
      <c r="AJ89" s="15">
        <f t="shared" si="424"/>
        <v>-307481.30000000005</v>
      </c>
      <c r="AK89" s="15">
        <f t="shared" si="424"/>
        <v>-370841.30000000005</v>
      </c>
      <c r="AL89" s="15">
        <f t="shared" si="424"/>
        <v>-242951.30000000005</v>
      </c>
      <c r="AM89" s="15">
        <f t="shared" si="424"/>
        <v>-179591.30000000005</v>
      </c>
      <c r="AN89" s="15">
        <f t="shared" si="424"/>
        <v>-179591.30000000005</v>
      </c>
      <c r="AO89" s="15">
        <f t="shared" si="424"/>
        <v>-211271.30000000005</v>
      </c>
      <c r="AP89" s="125">
        <f t="shared" ref="AP89:BB89" si="425">+AP50-AP60</f>
        <v>-3358403.0999999987</v>
      </c>
      <c r="AQ89" s="15">
        <f t="shared" si="425"/>
        <v>-304717.31300000008</v>
      </c>
      <c r="AR89" s="15">
        <f t="shared" si="425"/>
        <v>-257197.31300000008</v>
      </c>
      <c r="AS89" s="15">
        <f t="shared" si="425"/>
        <v>-241357.31300000008</v>
      </c>
      <c r="AT89" s="15">
        <f t="shared" si="425"/>
        <v>-201757.31300000008</v>
      </c>
      <c r="AU89" s="15">
        <f t="shared" si="425"/>
        <v>162562.68699999992</v>
      </c>
      <c r="AV89" s="15">
        <f t="shared" si="425"/>
        <v>126960.18699999992</v>
      </c>
      <c r="AW89" s="15">
        <f t="shared" si="425"/>
        <v>324960.18699999992</v>
      </c>
      <c r="AX89" s="15">
        <f t="shared" si="425"/>
        <v>720960.18699999992</v>
      </c>
      <c r="AY89" s="15">
        <f t="shared" si="425"/>
        <v>734640.18699999992</v>
      </c>
      <c r="AZ89" s="15">
        <f t="shared" si="425"/>
        <v>964320.18699999992</v>
      </c>
      <c r="BA89" s="15">
        <f t="shared" si="425"/>
        <v>940560.18699999992</v>
      </c>
      <c r="BB89" s="15">
        <f t="shared" si="425"/>
        <v>1265280.1869999999</v>
      </c>
      <c r="BC89" s="125">
        <f t="shared" ref="BC89:BO89" si="426">+BC50-BC60</f>
        <v>4235214.7439999953</v>
      </c>
      <c r="BD89" s="15">
        <f t="shared" si="426"/>
        <v>696820.18886999995</v>
      </c>
      <c r="BE89" s="15">
        <f t="shared" si="426"/>
        <v>968975.18886999995</v>
      </c>
      <c r="BF89" s="15">
        <f t="shared" si="426"/>
        <v>1282210.1888699997</v>
      </c>
      <c r="BG89" s="15">
        <f t="shared" si="426"/>
        <v>1723820.1888699997</v>
      </c>
      <c r="BH89" s="15">
        <f t="shared" si="426"/>
        <v>2617310.1888699997</v>
      </c>
      <c r="BI89" s="15">
        <f t="shared" si="426"/>
        <v>3110270.1888699997</v>
      </c>
      <c r="BJ89" s="15">
        <f t="shared" si="426"/>
        <v>4055110.1888699997</v>
      </c>
      <c r="BK89" s="15">
        <f t="shared" si="426"/>
        <v>5379940.1888699997</v>
      </c>
      <c r="BL89" s="15">
        <f t="shared" si="426"/>
        <v>6350455.1888699997</v>
      </c>
      <c r="BM89" s="15">
        <f t="shared" si="426"/>
        <v>7839605.1888699997</v>
      </c>
      <c r="BN89" s="15">
        <f t="shared" si="426"/>
        <v>9230845.1888699997</v>
      </c>
      <c r="BO89" s="15">
        <f t="shared" si="426"/>
        <v>11397815.18887</v>
      </c>
      <c r="BP89" s="125">
        <f>+BP50-BP60</f>
        <v>54653177.266439989</v>
      </c>
      <c r="BQ89" s="15">
        <f t="shared" ref="BQ89:CB89" si="427">+BQ50-BQ60</f>
        <v>7137780.4173444994</v>
      </c>
      <c r="BR89" s="15">
        <f t="shared" si="427"/>
        <v>9391950.4173444994</v>
      </c>
      <c r="BS89" s="15">
        <f t="shared" si="427"/>
        <v>8835620.4173444994</v>
      </c>
      <c r="BT89" s="15">
        <f t="shared" si="427"/>
        <v>10902790.417344499</v>
      </c>
      <c r="BU89" s="15">
        <f t="shared" si="427"/>
        <v>12537293.750677835</v>
      </c>
      <c r="BV89" s="15">
        <f t="shared" si="427"/>
        <v>13181797.084011167</v>
      </c>
      <c r="BW89" s="15">
        <f t="shared" si="427"/>
        <v>15245300.417344499</v>
      </c>
      <c r="BX89" s="15">
        <f t="shared" si="427"/>
        <v>18692359.306233395</v>
      </c>
      <c r="BY89" s="15">
        <f t="shared" si="427"/>
        <v>20276140.417344499</v>
      </c>
      <c r="BZ89" s="15">
        <f t="shared" si="427"/>
        <v>23082754.861788947</v>
      </c>
      <c r="CA89" s="15">
        <f t="shared" si="427"/>
        <v>26228739.676603768</v>
      </c>
      <c r="CB89" s="15">
        <f t="shared" si="427"/>
        <v>30580243.009937096</v>
      </c>
      <c r="CC89" s="125">
        <f>+CC50-CC60</f>
        <v>196092770.19331926</v>
      </c>
      <c r="CE89" s="15" t="str">
        <f t="shared" ref="CE89:CF89" si="428">IF(ISNA(INDEX($B$1:$CC$117,ROW(B89),MATCH(CE$7,$B$7:$CC$7,0))),"",INDEX($B$1:$CC$117,ROW(B89),MATCH(CE$7,$B$7:$CC$7,0)))</f>
        <v/>
      </c>
      <c r="CF89" s="15" t="str">
        <f t="shared" si="428"/>
        <v/>
      </c>
      <c r="CG89" s="15" t="str">
        <f t="shared" ref="CG89:DB89" si="429">IF(ISNA(INDEX($B$1:$CC$117,ROW(D89),MATCH(CG$7,$B$7:$CC$7,0))),"",INDEX($B$1:$CC$117,ROW(D89),MATCH(CG$7,$B$7:$CC$7,0)))</f>
        <v/>
      </c>
      <c r="CH89" s="15" t="str">
        <f t="shared" si="429"/>
        <v/>
      </c>
      <c r="CI89" s="15" t="str">
        <f t="shared" si="429"/>
        <v/>
      </c>
      <c r="CJ89" s="15" t="str">
        <f t="shared" si="429"/>
        <v/>
      </c>
      <c r="CK89" s="15" t="str">
        <f t="shared" si="429"/>
        <v/>
      </c>
      <c r="CL89" s="15" t="str">
        <f t="shared" si="429"/>
        <v/>
      </c>
      <c r="CM89" s="15" t="str">
        <f t="shared" si="429"/>
        <v/>
      </c>
      <c r="CN89" s="15" t="str">
        <f t="shared" si="429"/>
        <v/>
      </c>
      <c r="CO89" s="15" t="str">
        <f t="shared" si="429"/>
        <v/>
      </c>
      <c r="CP89" s="15" t="str">
        <f t="shared" si="429"/>
        <v/>
      </c>
      <c r="CQ89" s="15">
        <f t="shared" si="429"/>
        <v>0</v>
      </c>
      <c r="CR89" s="15">
        <f t="shared" si="429"/>
        <v>0</v>
      </c>
      <c r="CS89" s="15">
        <f t="shared" si="429"/>
        <v>-111210</v>
      </c>
      <c r="CT89" s="15">
        <f t="shared" si="429"/>
        <v>-111210</v>
      </c>
      <c r="CU89" s="15">
        <f t="shared" si="429"/>
        <v>-135240</v>
      </c>
      <c r="CV89" s="15">
        <f t="shared" si="429"/>
        <v>-135240</v>
      </c>
      <c r="CW89" s="15">
        <f t="shared" si="429"/>
        <v>-132760</v>
      </c>
      <c r="CX89" s="15">
        <f t="shared" si="429"/>
        <v>-94680</v>
      </c>
      <c r="CY89" s="15">
        <f t="shared" si="429"/>
        <v>-145110</v>
      </c>
      <c r="CZ89" s="15">
        <f t="shared" si="429"/>
        <v>-224557.5</v>
      </c>
      <c r="DA89" s="15">
        <f t="shared" si="429"/>
        <v>-157917.5</v>
      </c>
      <c r="DB89" s="15">
        <f t="shared" si="429"/>
        <v>-198470</v>
      </c>
      <c r="DC89" s="125">
        <f>+DC50-DC60</f>
        <v>0</v>
      </c>
      <c r="DD89" s="125">
        <f>+DD50-DD60</f>
        <v>-1446395</v>
      </c>
      <c r="DE89" s="125">
        <f>+DE50-DE60</f>
        <v>-1446395</v>
      </c>
      <c r="DF89" s="15">
        <f>IF(ISNA(INDEX($B$1:$CC$117,ROW(Z89),MATCH(DF$7,$B$7:$CC$7,0))),"",INDEX($B$1:$CC$117,ROW(Z89),MATCH(DF$7,$B$7:$CC$7,0)))</f>
        <v>-293670</v>
      </c>
      <c r="DG89" s="15">
        <f>IF(ISNA(INDEX($B$1:$CC$117,ROW(AA89),MATCH(DG$7,$B$7:$CC$7,0))),"",INDEX($B$1:$CC$117,ROW(AA89),MATCH(DG$7,$B$7:$CC$7,0)))</f>
        <v>-322230</v>
      </c>
      <c r="DH89" s="15">
        <f>IF(ISNA(INDEX($B$1:$CC$117,ROW(AB89),MATCH(DH$7,$B$7:$CC$7,0))),"",INDEX($B$1:$CC$117,ROW(AB89),MATCH(DH$7,$B$7:$CC$7,0)))</f>
        <v>-262557.5</v>
      </c>
      <c r="DI89" s="15">
        <f>IF(ISNA(INDEX($B$1:$CC$117,ROW(AC89),MATCH(DI$7,$B$7:$CC$7,0))),"",INDEX($B$1:$CC$117,ROW(AC89),MATCH(DI$7,$B$7:$CC$7,0)))</f>
        <v>-291117.5</v>
      </c>
      <c r="DJ89" s="15">
        <f t="shared" ref="DJ89:DQ89" si="430">IF(ISNA(INDEX($B$1:$CC$117,ROW(AD89),MATCH(DJ$7,$B$7:$CC$7,0))),"",INDEX($B$1:$CC$117,ROW(AD89),MATCH(DJ$7,$B$7:$CC$7,0)))</f>
        <v>-198280</v>
      </c>
      <c r="DK89" s="15">
        <f t="shared" si="430"/>
        <v>-169720</v>
      </c>
      <c r="DL89" s="15">
        <f t="shared" si="430"/>
        <v>-394638.80000000005</v>
      </c>
      <c r="DM89" s="15">
        <f t="shared" si="430"/>
        <v>-362958.80000000005</v>
      </c>
      <c r="DN89" s="15">
        <f t="shared" si="430"/>
        <v>-331278.80000000005</v>
      </c>
      <c r="DO89" s="15">
        <f t="shared" si="430"/>
        <v>-355038.80000000005</v>
      </c>
      <c r="DP89" s="15">
        <f t="shared" si="430"/>
        <v>-188718.80000000005</v>
      </c>
      <c r="DQ89" s="15">
        <f t="shared" si="430"/>
        <v>-234041.30000000005</v>
      </c>
      <c r="DR89" s="125">
        <f>+DR50-DR60</f>
        <v>-3404250.2999999989</v>
      </c>
      <c r="DS89" s="15">
        <f t="shared" ref="DS89:ED89" si="431">IF(ISNA(INDEX($B$1:$CC$117,ROW(AL89),MATCH(DS$7,$B$7:$CC$7,0))),"",INDEX($B$1:$CC$117,ROW(AL89),MATCH(DS$7,$B$7:$CC$7,0)))</f>
        <v>-307481.30000000005</v>
      </c>
      <c r="DT89" s="15">
        <f t="shared" si="431"/>
        <v>-370841.30000000005</v>
      </c>
      <c r="DU89" s="15">
        <f t="shared" si="431"/>
        <v>-242951.30000000005</v>
      </c>
      <c r="DV89" s="15">
        <f t="shared" si="431"/>
        <v>-179591.30000000005</v>
      </c>
      <c r="DW89" s="15">
        <f t="shared" si="431"/>
        <v>-179591.30000000005</v>
      </c>
      <c r="DX89" s="15">
        <f t="shared" si="431"/>
        <v>-211271.30000000005</v>
      </c>
      <c r="DY89" s="15">
        <f t="shared" si="431"/>
        <v>-304717.31300000008</v>
      </c>
      <c r="DZ89" s="15">
        <f t="shared" si="431"/>
        <v>-257197.31300000008</v>
      </c>
      <c r="EA89" s="15">
        <f t="shared" si="431"/>
        <v>-241357.31300000008</v>
      </c>
      <c r="EB89" s="15">
        <f t="shared" si="431"/>
        <v>-201757.31300000008</v>
      </c>
      <c r="EC89" s="15">
        <f t="shared" si="431"/>
        <v>162562.68699999992</v>
      </c>
      <c r="ED89" s="15">
        <f t="shared" si="431"/>
        <v>126960.18699999992</v>
      </c>
      <c r="EE89" s="125">
        <f>+EE50-EE60</f>
        <v>-2207234.1779999994</v>
      </c>
      <c r="EF89" s="15">
        <f t="shared" ref="EF89:EQ89" si="432">IF(ISNA(INDEX($B$1:$CC$117,ROW(AX89),MATCH(EF$7,$B$7:$CC$7,0))),"",INDEX($B$1:$CC$117,ROW(AX89),MATCH(EF$7,$B$7:$CC$7,0)))</f>
        <v>324960.18699999992</v>
      </c>
      <c r="EG89" s="15">
        <f t="shared" si="432"/>
        <v>720960.18699999992</v>
      </c>
      <c r="EH89" s="15">
        <f t="shared" si="432"/>
        <v>734640.18699999992</v>
      </c>
      <c r="EI89" s="15">
        <f t="shared" si="432"/>
        <v>964320.18699999992</v>
      </c>
      <c r="EJ89" s="15">
        <f t="shared" si="432"/>
        <v>940560.18699999992</v>
      </c>
      <c r="EK89" s="15">
        <f t="shared" si="432"/>
        <v>1265280.1869999999</v>
      </c>
      <c r="EL89" s="15">
        <f t="shared" si="432"/>
        <v>696820.18886999995</v>
      </c>
      <c r="EM89" s="15">
        <f t="shared" si="432"/>
        <v>968975.18886999995</v>
      </c>
      <c r="EN89" s="15">
        <f t="shared" si="432"/>
        <v>1282210.1888699997</v>
      </c>
      <c r="EO89" s="15">
        <f t="shared" si="432"/>
        <v>1723820.1888699997</v>
      </c>
      <c r="EP89" s="15">
        <f t="shared" si="432"/>
        <v>2617310.1888699997</v>
      </c>
      <c r="EQ89" s="15">
        <f t="shared" si="432"/>
        <v>3110270.1888699997</v>
      </c>
      <c r="ER89" s="125">
        <f>+ER50-ER60</f>
        <v>15350127.255219996</v>
      </c>
      <c r="ES89" s="15">
        <f t="shared" ref="ES89:FD89" si="433">IF(ISNA(INDEX($B$1:$CC$117,ROW(BJ89),MATCH(ES$7,$B$7:$CC$7,0))),"",INDEX($B$1:$CC$117,ROW(BJ89),MATCH(ES$7,$B$7:$CC$7,0)))</f>
        <v>4055110.1888699997</v>
      </c>
      <c r="ET89" s="15">
        <f t="shared" si="433"/>
        <v>5379940.1888699997</v>
      </c>
      <c r="EU89" s="15">
        <f t="shared" si="433"/>
        <v>6350455.1888699997</v>
      </c>
      <c r="EV89" s="15">
        <f t="shared" si="433"/>
        <v>7839605.1888699997</v>
      </c>
      <c r="EW89" s="15">
        <f t="shared" si="433"/>
        <v>9230845.1888699997</v>
      </c>
      <c r="EX89" s="15">
        <f t="shared" si="433"/>
        <v>11397815.18887</v>
      </c>
      <c r="EY89" s="15">
        <f t="shared" si="433"/>
        <v>7137780.4173444994</v>
      </c>
      <c r="EZ89" s="15">
        <f t="shared" si="433"/>
        <v>9391950.4173444994</v>
      </c>
      <c r="FA89" s="15">
        <f t="shared" si="433"/>
        <v>8835620.4173444994</v>
      </c>
      <c r="FB89" s="15">
        <f t="shared" si="433"/>
        <v>10902790.417344499</v>
      </c>
      <c r="FC89" s="15">
        <f t="shared" si="433"/>
        <v>12537293.750677835</v>
      </c>
      <c r="FD89" s="15">
        <f t="shared" si="433"/>
        <v>13181797.084011167</v>
      </c>
      <c r="FE89" s="125">
        <f>+FE50-FE60</f>
        <v>106241003.63728698</v>
      </c>
    </row>
    <row r="90" spans="2:161" ht="15" customHeight="1" x14ac:dyDescent="0.2">
      <c r="C90" s="120"/>
      <c r="D90" s="200"/>
      <c r="E90" s="201"/>
      <c r="F90" s="201"/>
      <c r="G90" s="201"/>
      <c r="H90" s="201"/>
      <c r="I90" s="201"/>
      <c r="J90" s="201"/>
      <c r="K90" s="201"/>
      <c r="L90" s="201"/>
      <c r="M90" s="201"/>
      <c r="N90" s="201"/>
      <c r="O90" s="201"/>
      <c r="P90" s="202"/>
      <c r="Q90" s="200"/>
      <c r="R90" s="201"/>
      <c r="S90" s="201"/>
      <c r="T90" s="201"/>
      <c r="U90" s="201"/>
      <c r="V90" s="201"/>
      <c r="W90" s="201"/>
      <c r="X90" s="201"/>
      <c r="Y90" s="201"/>
      <c r="Z90" s="201"/>
      <c r="AA90" s="201"/>
      <c r="AB90" s="201"/>
      <c r="AC90" s="202"/>
      <c r="AD90" s="200"/>
      <c r="AE90" s="201"/>
      <c r="AF90" s="201"/>
      <c r="AG90" s="201"/>
      <c r="AH90" s="201"/>
      <c r="AI90" s="201"/>
      <c r="AJ90" s="201"/>
      <c r="AK90" s="201"/>
      <c r="AL90" s="201"/>
      <c r="AM90" s="201"/>
      <c r="AN90" s="201"/>
      <c r="AO90" s="201"/>
      <c r="AP90" s="202"/>
      <c r="AQ90" s="200"/>
      <c r="AR90" s="201"/>
      <c r="AS90" s="201"/>
      <c r="AT90" s="201"/>
      <c r="AU90" s="201"/>
      <c r="AV90" s="201"/>
      <c r="AW90" s="201"/>
      <c r="AX90" s="201"/>
      <c r="AY90" s="201"/>
      <c r="AZ90" s="201"/>
      <c r="BA90" s="201"/>
      <c r="BB90" s="201"/>
      <c r="BC90" s="202"/>
      <c r="BD90" s="200"/>
      <c r="BE90" s="201"/>
      <c r="BF90" s="201"/>
      <c r="BG90" s="201"/>
      <c r="BH90" s="201"/>
      <c r="BI90" s="201"/>
      <c r="BJ90" s="201"/>
      <c r="BK90" s="201"/>
      <c r="BL90" s="201"/>
      <c r="BM90" s="201"/>
      <c r="BN90" s="201"/>
      <c r="BO90" s="201"/>
      <c r="BP90" s="202"/>
      <c r="BQ90" s="200"/>
      <c r="BR90" s="201"/>
      <c r="BS90" s="201"/>
      <c r="BT90" s="201"/>
      <c r="BU90" s="201"/>
      <c r="BV90" s="201"/>
      <c r="BW90" s="201"/>
      <c r="BX90" s="201"/>
      <c r="BY90" s="201"/>
      <c r="BZ90" s="201"/>
      <c r="CA90" s="201"/>
      <c r="CB90" s="201"/>
      <c r="CC90" s="202"/>
      <c r="CE90" s="201" t="str">
        <f>IF(ISNA(INDEX($B$1:$CC$117,ROW(B90),MATCH(CE$7,$B$7:$CC$7,0))),"",INDEX($B$1:$CC$117,ROW(B90),MATCH(CE$7,$B$7:$CC$7,0)))</f>
        <v/>
      </c>
      <c r="CF90" s="201"/>
      <c r="CG90" s="201"/>
      <c r="CH90" s="201"/>
      <c r="CI90" s="201"/>
      <c r="CJ90" s="201"/>
      <c r="CK90" s="201"/>
      <c r="CL90" s="201"/>
      <c r="CM90" s="201"/>
      <c r="CN90" s="201"/>
      <c r="CO90" s="201"/>
      <c r="CP90" s="201"/>
      <c r="CQ90" s="201"/>
      <c r="CR90" s="201"/>
      <c r="CS90" s="201"/>
      <c r="CT90" s="201"/>
      <c r="CU90" s="201"/>
      <c r="CV90" s="201"/>
      <c r="CW90" s="201"/>
      <c r="CX90" s="201"/>
      <c r="CY90" s="201"/>
      <c r="CZ90" s="201"/>
      <c r="DA90" s="201"/>
      <c r="DB90" s="201"/>
      <c r="DC90" s="202"/>
      <c r="DD90" s="202"/>
      <c r="DE90" s="202"/>
      <c r="DF90" s="201"/>
      <c r="DG90" s="201"/>
      <c r="DH90" s="201"/>
      <c r="DI90" s="201"/>
      <c r="DJ90" s="201"/>
      <c r="DK90" s="201"/>
      <c r="DL90" s="201"/>
      <c r="DM90" s="201"/>
      <c r="DN90" s="201"/>
      <c r="DO90" s="201"/>
      <c r="DP90" s="201"/>
      <c r="DQ90" s="201"/>
      <c r="DR90" s="202"/>
      <c r="DS90" s="201"/>
      <c r="DT90" s="201"/>
      <c r="DU90" s="201"/>
      <c r="DV90" s="201"/>
      <c r="DW90" s="201"/>
      <c r="DX90" s="201"/>
      <c r="DY90" s="201"/>
      <c r="DZ90" s="201"/>
      <c r="EA90" s="201"/>
      <c r="EB90" s="201"/>
      <c r="EC90" s="201"/>
      <c r="ED90" s="201"/>
      <c r="EE90" s="202"/>
      <c r="EF90" s="201"/>
      <c r="EG90" s="201"/>
      <c r="EH90" s="201"/>
      <c r="EI90" s="201"/>
      <c r="EJ90" s="201"/>
      <c r="EK90" s="201"/>
      <c r="EL90" s="201"/>
      <c r="EM90" s="201"/>
      <c r="EN90" s="201"/>
      <c r="EO90" s="201"/>
      <c r="EP90" s="201"/>
      <c r="EQ90" s="201"/>
      <c r="ER90" s="202"/>
      <c r="ES90" s="201"/>
      <c r="ET90" s="201"/>
      <c r="EU90" s="201"/>
      <c r="EV90" s="201"/>
      <c r="EW90" s="201"/>
      <c r="EX90" s="201"/>
      <c r="EY90" s="201"/>
      <c r="EZ90" s="201"/>
      <c r="FA90" s="201"/>
      <c r="FB90" s="201"/>
      <c r="FC90" s="201"/>
      <c r="FD90" s="201"/>
      <c r="FE90" s="202"/>
    </row>
    <row r="91" spans="2:161" ht="15" customHeight="1" x14ac:dyDescent="0.2">
      <c r="B91" s="13" t="s">
        <v>60</v>
      </c>
      <c r="C91" s="120"/>
      <c r="D91" s="181">
        <f>'6. Immobilisations'!DI59</f>
        <v>0</v>
      </c>
      <c r="E91" s="181">
        <f>'6. Immobilisations'!DJ59</f>
        <v>0</v>
      </c>
      <c r="F91" s="181">
        <f>'6. Immobilisations'!DK59</f>
        <v>0</v>
      </c>
      <c r="G91" s="181">
        <f>'6. Immobilisations'!DL59</f>
        <v>0</v>
      </c>
      <c r="H91" s="181">
        <f>'6. Immobilisations'!DM59</f>
        <v>0</v>
      </c>
      <c r="I91" s="181">
        <f>'6. Immobilisations'!DN59</f>
        <v>0</v>
      </c>
      <c r="J91" s="181">
        <f>'6. Immobilisations'!DO59</f>
        <v>0</v>
      </c>
      <c r="K91" s="181">
        <f>'6. Immobilisations'!DP59</f>
        <v>0</v>
      </c>
      <c r="L91" s="181">
        <f>'6. Immobilisations'!DQ59</f>
        <v>0</v>
      </c>
      <c r="M91" s="181">
        <f>'6. Immobilisations'!DR59</f>
        <v>0</v>
      </c>
      <c r="N91" s="181">
        <f>'6. Immobilisations'!DS59</f>
        <v>0</v>
      </c>
      <c r="O91" s="181">
        <f>'6. Immobilisations'!DT59</f>
        <v>0</v>
      </c>
      <c r="P91" s="190">
        <f>SUM(D91:O91)</f>
        <v>0</v>
      </c>
      <c r="Q91" s="181">
        <f>'6. Immobilisations'!DW59</f>
        <v>0</v>
      </c>
      <c r="R91" s="181">
        <f>'6. Immobilisations'!DX59</f>
        <v>0</v>
      </c>
      <c r="S91" s="181">
        <f>'6. Immobilisations'!DY59</f>
        <v>0</v>
      </c>
      <c r="T91" s="181">
        <f>'6. Immobilisations'!DZ59</f>
        <v>0</v>
      </c>
      <c r="U91" s="181">
        <f>'6. Immobilisations'!EA59</f>
        <v>0</v>
      </c>
      <c r="V91" s="181">
        <f>'6. Immobilisations'!EB59</f>
        <v>0</v>
      </c>
      <c r="W91" s="181">
        <f>'6. Immobilisations'!EC59</f>
        <v>0</v>
      </c>
      <c r="X91" s="181">
        <f>'6. Immobilisations'!ED59</f>
        <v>0</v>
      </c>
      <c r="Y91" s="181">
        <f>'6. Immobilisations'!EE59</f>
        <v>0</v>
      </c>
      <c r="Z91" s="181">
        <f>'6. Immobilisations'!EF59</f>
        <v>0</v>
      </c>
      <c r="AA91" s="181">
        <f>'6. Immobilisations'!EG59</f>
        <v>0</v>
      </c>
      <c r="AB91" s="181">
        <f>'6. Immobilisations'!EH59</f>
        <v>0</v>
      </c>
      <c r="AC91" s="190">
        <f>SUM(Q91:AB91)</f>
        <v>0</v>
      </c>
      <c r="AD91" s="181">
        <f>'6. Immobilisations'!EK59</f>
        <v>0</v>
      </c>
      <c r="AE91" s="181">
        <f>'6. Immobilisations'!EL59</f>
        <v>0</v>
      </c>
      <c r="AF91" s="181">
        <f>'6. Immobilisations'!EM59</f>
        <v>0</v>
      </c>
      <c r="AG91" s="181">
        <f>'6. Immobilisations'!EN59</f>
        <v>0</v>
      </c>
      <c r="AH91" s="181">
        <f>'6. Immobilisations'!EO59</f>
        <v>0</v>
      </c>
      <c r="AI91" s="181">
        <f>'6. Immobilisations'!EP59</f>
        <v>0</v>
      </c>
      <c r="AJ91" s="181">
        <f>'6. Immobilisations'!EQ59</f>
        <v>0</v>
      </c>
      <c r="AK91" s="181">
        <f>'6. Immobilisations'!ER59</f>
        <v>0</v>
      </c>
      <c r="AL91" s="181">
        <f>'6. Immobilisations'!ES59</f>
        <v>0</v>
      </c>
      <c r="AM91" s="181">
        <f>'6. Immobilisations'!ET59</f>
        <v>0</v>
      </c>
      <c r="AN91" s="181">
        <f>'6. Immobilisations'!EU59</f>
        <v>0</v>
      </c>
      <c r="AO91" s="181">
        <f>'6. Immobilisations'!EV59</f>
        <v>0</v>
      </c>
      <c r="AP91" s="190">
        <f>SUM(AD91:AO91)</f>
        <v>0</v>
      </c>
      <c r="AQ91" s="181">
        <f>'6. Immobilisations'!EY59</f>
        <v>0</v>
      </c>
      <c r="AR91" s="181">
        <f>'6. Immobilisations'!EZ59</f>
        <v>0</v>
      </c>
      <c r="AS91" s="181">
        <f>'6. Immobilisations'!FA59</f>
        <v>0</v>
      </c>
      <c r="AT91" s="181">
        <f>'6. Immobilisations'!FB59</f>
        <v>0</v>
      </c>
      <c r="AU91" s="181">
        <f>'6. Immobilisations'!FC59</f>
        <v>0</v>
      </c>
      <c r="AV91" s="181">
        <f>'6. Immobilisations'!FD59</f>
        <v>0</v>
      </c>
      <c r="AW91" s="181">
        <f>'6. Immobilisations'!FE59</f>
        <v>0</v>
      </c>
      <c r="AX91" s="181">
        <f>'6. Immobilisations'!FF59</f>
        <v>0</v>
      </c>
      <c r="AY91" s="181">
        <f>'6. Immobilisations'!FG59</f>
        <v>0</v>
      </c>
      <c r="AZ91" s="181">
        <f>'6. Immobilisations'!FH59</f>
        <v>0</v>
      </c>
      <c r="BA91" s="181">
        <f>'6. Immobilisations'!FI59</f>
        <v>0</v>
      </c>
      <c r="BB91" s="181">
        <f>'6. Immobilisations'!FJ59</f>
        <v>0</v>
      </c>
      <c r="BC91" s="190">
        <f>SUM(AQ91:BB91)</f>
        <v>0</v>
      </c>
      <c r="BD91" s="181">
        <f>'6. Immobilisations'!FM59</f>
        <v>0</v>
      </c>
      <c r="BE91" s="181">
        <f>'6. Immobilisations'!FN59</f>
        <v>0</v>
      </c>
      <c r="BF91" s="181">
        <f>'6. Immobilisations'!FO59</f>
        <v>0</v>
      </c>
      <c r="BG91" s="181">
        <f>'6. Immobilisations'!FP59</f>
        <v>0</v>
      </c>
      <c r="BH91" s="181">
        <f>'6. Immobilisations'!FQ59</f>
        <v>0</v>
      </c>
      <c r="BI91" s="181">
        <f>'6. Immobilisations'!FR59</f>
        <v>0</v>
      </c>
      <c r="BJ91" s="181">
        <f>'6. Immobilisations'!FS59</f>
        <v>0</v>
      </c>
      <c r="BK91" s="181">
        <f>'6. Immobilisations'!FT59</f>
        <v>0</v>
      </c>
      <c r="BL91" s="181">
        <f>'6. Immobilisations'!FU59</f>
        <v>0</v>
      </c>
      <c r="BM91" s="181">
        <f>'6. Immobilisations'!FV59</f>
        <v>0</v>
      </c>
      <c r="BN91" s="181">
        <f>'6. Immobilisations'!FW59</f>
        <v>0</v>
      </c>
      <c r="BO91" s="181">
        <f>'6. Immobilisations'!FX59</f>
        <v>0</v>
      </c>
      <c r="BP91" s="190">
        <f>SUM(BD91:BO91)</f>
        <v>0</v>
      </c>
      <c r="BQ91" s="181">
        <f>'6. Immobilisations'!GA59</f>
        <v>0</v>
      </c>
      <c r="BR91" s="181">
        <f>'6. Immobilisations'!GB59</f>
        <v>0</v>
      </c>
      <c r="BS91" s="181">
        <f>'6. Immobilisations'!GC59</f>
        <v>0</v>
      </c>
      <c r="BT91" s="181">
        <f>'6. Immobilisations'!GD59</f>
        <v>0</v>
      </c>
      <c r="BU91" s="181">
        <f>'6. Immobilisations'!GE59</f>
        <v>0</v>
      </c>
      <c r="BV91" s="181">
        <f>'6. Immobilisations'!GF59</f>
        <v>0</v>
      </c>
      <c r="BW91" s="181">
        <f>'6. Immobilisations'!GG59</f>
        <v>0</v>
      </c>
      <c r="BX91" s="181">
        <f>'6. Immobilisations'!GH59</f>
        <v>0</v>
      </c>
      <c r="BY91" s="181">
        <f>'6. Immobilisations'!GI59</f>
        <v>0</v>
      </c>
      <c r="BZ91" s="181">
        <f>'6. Immobilisations'!GJ59</f>
        <v>0</v>
      </c>
      <c r="CA91" s="181">
        <f>'6. Immobilisations'!GK59</f>
        <v>0</v>
      </c>
      <c r="CB91" s="181">
        <f>'6. Immobilisations'!GL59</f>
        <v>0</v>
      </c>
      <c r="CC91" s="190">
        <f>SUM(BQ91:CB91)</f>
        <v>0</v>
      </c>
      <c r="CE91" s="181" t="str">
        <f>IF(ISNA(INDEX($B$1:$CC$117,ROW(B91),MATCH(CE$7,$B$7:$CC$7,0))),"",INDEX($B$1:$CC$117,ROW(B91),MATCH(CE$7,$B$7:$CC$7,0)))</f>
        <v/>
      </c>
      <c r="CF91" s="181" t="str">
        <f t="shared" ref="CF91" si="434">IF(ISNA(INDEX($B$1:$CC$117,ROW(C91),MATCH(CF$7,$B$7:$CC$7,0))),"",INDEX($B$1:$CC$117,ROW(C91),MATCH(CF$7,$B$7:$CC$7,0)))</f>
        <v/>
      </c>
      <c r="CG91" s="181" t="str">
        <f t="shared" ref="CG91:DB91" si="435">IF(ISNA(INDEX($B$1:$CC$117,ROW(D91),MATCH(CG$7,$B$7:$CC$7,0))),"",INDEX($B$1:$CC$117,ROW(D91),MATCH(CG$7,$B$7:$CC$7,0)))</f>
        <v/>
      </c>
      <c r="CH91" s="181" t="str">
        <f t="shared" si="435"/>
        <v/>
      </c>
      <c r="CI91" s="181" t="str">
        <f t="shared" si="435"/>
        <v/>
      </c>
      <c r="CJ91" s="181" t="str">
        <f t="shared" si="435"/>
        <v/>
      </c>
      <c r="CK91" s="181" t="str">
        <f t="shared" si="435"/>
        <v/>
      </c>
      <c r="CL91" s="181" t="str">
        <f t="shared" si="435"/>
        <v/>
      </c>
      <c r="CM91" s="181" t="str">
        <f t="shared" si="435"/>
        <v/>
      </c>
      <c r="CN91" s="181" t="str">
        <f t="shared" si="435"/>
        <v/>
      </c>
      <c r="CO91" s="181" t="str">
        <f t="shared" si="435"/>
        <v/>
      </c>
      <c r="CP91" s="181" t="str">
        <f t="shared" si="435"/>
        <v/>
      </c>
      <c r="CQ91" s="181">
        <f t="shared" si="435"/>
        <v>0</v>
      </c>
      <c r="CR91" s="181">
        <f t="shared" si="435"/>
        <v>0</v>
      </c>
      <c r="CS91" s="181">
        <f t="shared" si="435"/>
        <v>0</v>
      </c>
      <c r="CT91" s="181">
        <f t="shared" si="435"/>
        <v>0</v>
      </c>
      <c r="CU91" s="181">
        <f t="shared" si="435"/>
        <v>0</v>
      </c>
      <c r="CV91" s="181">
        <f t="shared" si="435"/>
        <v>0</v>
      </c>
      <c r="CW91" s="181">
        <f t="shared" si="435"/>
        <v>0</v>
      </c>
      <c r="CX91" s="181">
        <f t="shared" si="435"/>
        <v>0</v>
      </c>
      <c r="CY91" s="181">
        <f t="shared" si="435"/>
        <v>0</v>
      </c>
      <c r="CZ91" s="181">
        <f t="shared" si="435"/>
        <v>0</v>
      </c>
      <c r="DA91" s="181">
        <f t="shared" si="435"/>
        <v>0</v>
      </c>
      <c r="DB91" s="181">
        <f t="shared" si="435"/>
        <v>0</v>
      </c>
      <c r="DC91" s="190">
        <f>SUM(CE91:CP91)</f>
        <v>0</v>
      </c>
      <c r="DD91" s="190">
        <f>SUM(CQ91:DB91)</f>
        <v>0</v>
      </c>
      <c r="DE91" s="190">
        <f>SUM(CE91:DB91)</f>
        <v>0</v>
      </c>
      <c r="DF91" s="181">
        <f>IF(ISNA(INDEX($B$1:$CC$117,ROW(Z91),MATCH(DF$7,$B$7:$CC$7,0))),"",INDEX($B$1:$CC$117,ROW(Z91),MATCH(DF$7,$B$7:$CC$7,0)))</f>
        <v>0</v>
      </c>
      <c r="DG91" s="181">
        <f>IF(ISNA(INDEX($B$1:$CC$117,ROW(AA91),MATCH(DG$7,$B$7:$CC$7,0))),"",INDEX($B$1:$CC$117,ROW(AA91),MATCH(DG$7,$B$7:$CC$7,0)))</f>
        <v>0</v>
      </c>
      <c r="DH91" s="181">
        <f>IF(ISNA(INDEX($B$1:$CC$117,ROW(AB91),MATCH(DH$7,$B$7:$CC$7,0))),"",INDEX($B$1:$CC$117,ROW(AB91),MATCH(DH$7,$B$7:$CC$7,0)))</f>
        <v>0</v>
      </c>
      <c r="DI91" s="181">
        <f>IF(ISNA(INDEX($B$1:$CC$117,ROW(AC91),MATCH(DI$7,$B$7:$CC$7,0))),"",INDEX($B$1:$CC$117,ROW(AC91),MATCH(DI$7,$B$7:$CC$7,0)))</f>
        <v>0</v>
      </c>
      <c r="DJ91" s="181">
        <f t="shared" ref="DJ91:DQ91" si="436">IF(ISNA(INDEX($B$1:$CC$117,ROW(AD91),MATCH(DJ$7,$B$7:$CC$7,0))),"",INDEX($B$1:$CC$117,ROW(AD91),MATCH(DJ$7,$B$7:$CC$7,0)))</f>
        <v>0</v>
      </c>
      <c r="DK91" s="181">
        <f t="shared" si="436"/>
        <v>0</v>
      </c>
      <c r="DL91" s="181">
        <f t="shared" si="436"/>
        <v>0</v>
      </c>
      <c r="DM91" s="181">
        <f t="shared" si="436"/>
        <v>0</v>
      </c>
      <c r="DN91" s="181">
        <f t="shared" si="436"/>
        <v>0</v>
      </c>
      <c r="DO91" s="181">
        <f t="shared" si="436"/>
        <v>0</v>
      </c>
      <c r="DP91" s="181">
        <f t="shared" si="436"/>
        <v>0</v>
      </c>
      <c r="DQ91" s="181">
        <f t="shared" si="436"/>
        <v>0</v>
      </c>
      <c r="DR91" s="190">
        <f>SUM(DF91:DQ91)</f>
        <v>0</v>
      </c>
      <c r="DS91" s="181">
        <f t="shared" ref="DS91:ED91" si="437">IF(ISNA(INDEX($B$1:$CC$117,ROW(AL91),MATCH(DS$7,$B$7:$CC$7,0))),"",INDEX($B$1:$CC$117,ROW(AL91),MATCH(DS$7,$B$7:$CC$7,0)))</f>
        <v>0</v>
      </c>
      <c r="DT91" s="181">
        <f t="shared" si="437"/>
        <v>0</v>
      </c>
      <c r="DU91" s="181">
        <f t="shared" si="437"/>
        <v>0</v>
      </c>
      <c r="DV91" s="181">
        <f t="shared" si="437"/>
        <v>0</v>
      </c>
      <c r="DW91" s="181">
        <f t="shared" si="437"/>
        <v>0</v>
      </c>
      <c r="DX91" s="181">
        <f t="shared" si="437"/>
        <v>0</v>
      </c>
      <c r="DY91" s="181">
        <f t="shared" si="437"/>
        <v>0</v>
      </c>
      <c r="DZ91" s="181">
        <f t="shared" si="437"/>
        <v>0</v>
      </c>
      <c r="EA91" s="181">
        <f t="shared" si="437"/>
        <v>0</v>
      </c>
      <c r="EB91" s="181">
        <f t="shared" si="437"/>
        <v>0</v>
      </c>
      <c r="EC91" s="181">
        <f t="shared" si="437"/>
        <v>0</v>
      </c>
      <c r="ED91" s="181">
        <f t="shared" si="437"/>
        <v>0</v>
      </c>
      <c r="EE91" s="190">
        <f>SUM(DS91:ED91)</f>
        <v>0</v>
      </c>
      <c r="EF91" s="181">
        <f t="shared" ref="EF91:EQ91" si="438">IF(ISNA(INDEX($B$1:$CC$117,ROW(AX91),MATCH(EF$7,$B$7:$CC$7,0))),"",INDEX($B$1:$CC$117,ROW(AX91),MATCH(EF$7,$B$7:$CC$7,0)))</f>
        <v>0</v>
      </c>
      <c r="EG91" s="181">
        <f t="shared" si="438"/>
        <v>0</v>
      </c>
      <c r="EH91" s="181">
        <f t="shared" si="438"/>
        <v>0</v>
      </c>
      <c r="EI91" s="181">
        <f t="shared" si="438"/>
        <v>0</v>
      </c>
      <c r="EJ91" s="181">
        <f t="shared" si="438"/>
        <v>0</v>
      </c>
      <c r="EK91" s="181">
        <f t="shared" si="438"/>
        <v>0</v>
      </c>
      <c r="EL91" s="181">
        <f t="shared" si="438"/>
        <v>0</v>
      </c>
      <c r="EM91" s="181">
        <f t="shared" si="438"/>
        <v>0</v>
      </c>
      <c r="EN91" s="181">
        <f t="shared" si="438"/>
        <v>0</v>
      </c>
      <c r="EO91" s="181">
        <f t="shared" si="438"/>
        <v>0</v>
      </c>
      <c r="EP91" s="181">
        <f t="shared" si="438"/>
        <v>0</v>
      </c>
      <c r="EQ91" s="181">
        <f t="shared" si="438"/>
        <v>0</v>
      </c>
      <c r="ER91" s="190">
        <f>SUM(EF91:EQ91)</f>
        <v>0</v>
      </c>
      <c r="ES91" s="181">
        <f t="shared" ref="ES91:FD91" si="439">IF(ISNA(INDEX($B$1:$CC$117,ROW(BJ91),MATCH(ES$7,$B$7:$CC$7,0))),"",INDEX($B$1:$CC$117,ROW(BJ91),MATCH(ES$7,$B$7:$CC$7,0)))</f>
        <v>0</v>
      </c>
      <c r="ET91" s="181">
        <f t="shared" si="439"/>
        <v>0</v>
      </c>
      <c r="EU91" s="181">
        <f t="shared" si="439"/>
        <v>0</v>
      </c>
      <c r="EV91" s="181">
        <f t="shared" si="439"/>
        <v>0</v>
      </c>
      <c r="EW91" s="181">
        <f t="shared" si="439"/>
        <v>0</v>
      </c>
      <c r="EX91" s="181">
        <f t="shared" si="439"/>
        <v>0</v>
      </c>
      <c r="EY91" s="181">
        <f t="shared" si="439"/>
        <v>0</v>
      </c>
      <c r="EZ91" s="181">
        <f t="shared" si="439"/>
        <v>0</v>
      </c>
      <c r="FA91" s="181">
        <f t="shared" si="439"/>
        <v>0</v>
      </c>
      <c r="FB91" s="181">
        <f t="shared" si="439"/>
        <v>0</v>
      </c>
      <c r="FC91" s="181">
        <f t="shared" si="439"/>
        <v>0</v>
      </c>
      <c r="FD91" s="181">
        <f t="shared" si="439"/>
        <v>0</v>
      </c>
      <c r="FE91" s="190">
        <f>SUM(ES91:FD91)</f>
        <v>0</v>
      </c>
    </row>
    <row r="92" spans="2:161" ht="15" customHeight="1" x14ac:dyDescent="0.2">
      <c r="C92" s="120"/>
      <c r="D92" s="16"/>
      <c r="E92" s="16"/>
      <c r="F92" s="16"/>
      <c r="G92" s="16"/>
      <c r="H92" s="16"/>
      <c r="I92" s="16"/>
      <c r="J92" s="16"/>
      <c r="K92" s="16"/>
      <c r="L92" s="16"/>
      <c r="M92" s="16"/>
      <c r="N92" s="16"/>
      <c r="O92" s="16"/>
      <c r="P92" s="130"/>
      <c r="Q92" s="16"/>
      <c r="R92" s="16"/>
      <c r="S92" s="16"/>
      <c r="T92" s="16"/>
      <c r="U92" s="16"/>
      <c r="V92" s="16"/>
      <c r="W92" s="16"/>
      <c r="X92" s="16"/>
      <c r="Y92" s="16"/>
      <c r="Z92" s="16"/>
      <c r="AA92" s="16"/>
      <c r="AB92" s="16"/>
      <c r="AC92" s="130"/>
      <c r="AD92" s="16"/>
      <c r="AE92" s="16"/>
      <c r="AF92" s="16"/>
      <c r="AG92" s="16"/>
      <c r="AH92" s="16"/>
      <c r="AI92" s="16"/>
      <c r="AJ92" s="16"/>
      <c r="AK92" s="16"/>
      <c r="AL92" s="16"/>
      <c r="AM92" s="16"/>
      <c r="AN92" s="16"/>
      <c r="AO92" s="16"/>
      <c r="AP92" s="130"/>
      <c r="AQ92" s="16"/>
      <c r="AR92" s="16"/>
      <c r="AS92" s="16"/>
      <c r="AT92" s="16"/>
      <c r="AU92" s="16"/>
      <c r="AV92" s="16"/>
      <c r="AW92" s="16"/>
      <c r="AX92" s="16"/>
      <c r="AY92" s="16"/>
      <c r="AZ92" s="16"/>
      <c r="BA92" s="16"/>
      <c r="BB92" s="16"/>
      <c r="BC92" s="130"/>
      <c r="BD92" s="16"/>
      <c r="BE92" s="16"/>
      <c r="BF92" s="16"/>
      <c r="BG92" s="16"/>
      <c r="BH92" s="16"/>
      <c r="BI92" s="16"/>
      <c r="BJ92" s="16"/>
      <c r="BK92" s="16"/>
      <c r="BL92" s="16"/>
      <c r="BM92" s="16"/>
      <c r="BN92" s="16"/>
      <c r="BO92" s="16"/>
      <c r="BP92" s="130"/>
      <c r="BQ92" s="16"/>
      <c r="BR92" s="16"/>
      <c r="BS92" s="16"/>
      <c r="BT92" s="16"/>
      <c r="BU92" s="16"/>
      <c r="BV92" s="16"/>
      <c r="BW92" s="16"/>
      <c r="BX92" s="16"/>
      <c r="BY92" s="16"/>
      <c r="BZ92" s="16"/>
      <c r="CA92" s="16"/>
      <c r="CB92" s="16"/>
      <c r="CC92" s="130"/>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30"/>
      <c r="DD92" s="130"/>
      <c r="DE92" s="130"/>
      <c r="DF92" s="16"/>
      <c r="DG92" s="16"/>
      <c r="DH92" s="16"/>
      <c r="DI92" s="16"/>
      <c r="DJ92" s="16"/>
      <c r="DK92" s="16"/>
      <c r="DL92" s="16"/>
      <c r="DM92" s="16"/>
      <c r="DN92" s="16"/>
      <c r="DO92" s="16"/>
      <c r="DP92" s="16"/>
      <c r="DQ92" s="16"/>
      <c r="DR92" s="130"/>
      <c r="DS92" s="16"/>
      <c r="DT92" s="16"/>
      <c r="DU92" s="16"/>
      <c r="DV92" s="16"/>
      <c r="DW92" s="16"/>
      <c r="DX92" s="16"/>
      <c r="DY92" s="16"/>
      <c r="DZ92" s="16"/>
      <c r="EA92" s="16"/>
      <c r="EB92" s="16"/>
      <c r="EC92" s="16"/>
      <c r="ED92" s="16"/>
      <c r="EE92" s="130"/>
      <c r="EF92" s="16"/>
      <c r="EG92" s="16"/>
      <c r="EH92" s="16"/>
      <c r="EI92" s="16"/>
      <c r="EJ92" s="16"/>
      <c r="EK92" s="16"/>
      <c r="EL92" s="16"/>
      <c r="EM92" s="16"/>
      <c r="EN92" s="16"/>
      <c r="EO92" s="16"/>
      <c r="EP92" s="16"/>
      <c r="EQ92" s="16"/>
      <c r="ER92" s="130"/>
      <c r="ES92" s="16"/>
      <c r="ET92" s="16"/>
      <c r="EU92" s="16"/>
      <c r="EV92" s="16"/>
      <c r="EW92" s="16"/>
      <c r="EX92" s="16"/>
      <c r="EY92" s="16"/>
      <c r="EZ92" s="16"/>
      <c r="FA92" s="16"/>
      <c r="FB92" s="16"/>
      <c r="FC92" s="16"/>
      <c r="FD92" s="16"/>
      <c r="FE92" s="130"/>
    </row>
    <row r="93" spans="2:161" s="63" customFormat="1" ht="15" customHeight="1" x14ac:dyDescent="0.2">
      <c r="B93" s="126" t="s">
        <v>61</v>
      </c>
      <c r="C93" s="196"/>
      <c r="D93" s="15">
        <f>+D89-D91</f>
        <v>0</v>
      </c>
      <c r="E93" s="15">
        <f t="shared" ref="E93:P93" si="440">+E89-E91</f>
        <v>0</v>
      </c>
      <c r="F93" s="15">
        <f t="shared" si="440"/>
        <v>0</v>
      </c>
      <c r="G93" s="15">
        <f t="shared" si="440"/>
        <v>0</v>
      </c>
      <c r="H93" s="15">
        <f t="shared" si="440"/>
        <v>0</v>
      </c>
      <c r="I93" s="15">
        <f t="shared" si="440"/>
        <v>0</v>
      </c>
      <c r="J93" s="15">
        <f t="shared" si="440"/>
        <v>0</v>
      </c>
      <c r="K93" s="15">
        <f t="shared" si="440"/>
        <v>0</v>
      </c>
      <c r="L93" s="15">
        <f t="shared" si="440"/>
        <v>-111210</v>
      </c>
      <c r="M93" s="15">
        <f t="shared" si="440"/>
        <v>-111210</v>
      </c>
      <c r="N93" s="15">
        <f t="shared" si="440"/>
        <v>-135240</v>
      </c>
      <c r="O93" s="15">
        <f t="shared" si="440"/>
        <v>-135240</v>
      </c>
      <c r="P93" s="125">
        <f t="shared" si="440"/>
        <v>-492900</v>
      </c>
      <c r="Q93" s="15">
        <f t="shared" ref="Q93:AB93" si="441">+Q89-Q91</f>
        <v>-132760</v>
      </c>
      <c r="R93" s="15">
        <f t="shared" si="441"/>
        <v>-94680</v>
      </c>
      <c r="S93" s="15">
        <f t="shared" si="441"/>
        <v>-145110</v>
      </c>
      <c r="T93" s="15">
        <f t="shared" si="441"/>
        <v>-224557.5</v>
      </c>
      <c r="U93" s="15">
        <f t="shared" si="441"/>
        <v>-157917.5</v>
      </c>
      <c r="V93" s="15">
        <f t="shared" si="441"/>
        <v>-198470</v>
      </c>
      <c r="W93" s="15">
        <f t="shared" si="441"/>
        <v>-293670</v>
      </c>
      <c r="X93" s="15">
        <f t="shared" si="441"/>
        <v>-322230</v>
      </c>
      <c r="Y93" s="15">
        <f t="shared" si="441"/>
        <v>-262557.5</v>
      </c>
      <c r="Z93" s="15">
        <f t="shared" si="441"/>
        <v>-291117.5</v>
      </c>
      <c r="AA93" s="15">
        <f t="shared" si="441"/>
        <v>-198280</v>
      </c>
      <c r="AB93" s="15">
        <f t="shared" si="441"/>
        <v>-169720</v>
      </c>
      <c r="AC93" s="125">
        <f t="shared" ref="AC93:AO93" si="442">+AC89-AC91</f>
        <v>-2491070</v>
      </c>
      <c r="AD93" s="15">
        <f t="shared" si="442"/>
        <v>-394638.80000000005</v>
      </c>
      <c r="AE93" s="15">
        <f t="shared" si="442"/>
        <v>-362958.80000000005</v>
      </c>
      <c r="AF93" s="15">
        <f t="shared" si="442"/>
        <v>-331278.80000000005</v>
      </c>
      <c r="AG93" s="15">
        <f t="shared" si="442"/>
        <v>-355038.80000000005</v>
      </c>
      <c r="AH93" s="15">
        <f t="shared" si="442"/>
        <v>-188718.80000000005</v>
      </c>
      <c r="AI93" s="15">
        <f t="shared" si="442"/>
        <v>-234041.30000000005</v>
      </c>
      <c r="AJ93" s="15">
        <f t="shared" si="442"/>
        <v>-307481.30000000005</v>
      </c>
      <c r="AK93" s="15">
        <f t="shared" si="442"/>
        <v>-370841.30000000005</v>
      </c>
      <c r="AL93" s="15">
        <f t="shared" si="442"/>
        <v>-242951.30000000005</v>
      </c>
      <c r="AM93" s="15">
        <f t="shared" si="442"/>
        <v>-179591.30000000005</v>
      </c>
      <c r="AN93" s="15">
        <f t="shared" si="442"/>
        <v>-179591.30000000005</v>
      </c>
      <c r="AO93" s="15">
        <f t="shared" si="442"/>
        <v>-211271.30000000005</v>
      </c>
      <c r="AP93" s="125">
        <f t="shared" ref="AP93:BB93" si="443">+AP89-AP91</f>
        <v>-3358403.0999999987</v>
      </c>
      <c r="AQ93" s="15">
        <f t="shared" si="443"/>
        <v>-304717.31300000008</v>
      </c>
      <c r="AR93" s="15">
        <f t="shared" si="443"/>
        <v>-257197.31300000008</v>
      </c>
      <c r="AS93" s="15">
        <f t="shared" si="443"/>
        <v>-241357.31300000008</v>
      </c>
      <c r="AT93" s="15">
        <f t="shared" si="443"/>
        <v>-201757.31300000008</v>
      </c>
      <c r="AU93" s="15">
        <f t="shared" si="443"/>
        <v>162562.68699999992</v>
      </c>
      <c r="AV93" s="15">
        <f t="shared" si="443"/>
        <v>126960.18699999992</v>
      </c>
      <c r="AW93" s="15">
        <f t="shared" si="443"/>
        <v>324960.18699999992</v>
      </c>
      <c r="AX93" s="15">
        <f t="shared" si="443"/>
        <v>720960.18699999992</v>
      </c>
      <c r="AY93" s="15">
        <f t="shared" si="443"/>
        <v>734640.18699999992</v>
      </c>
      <c r="AZ93" s="15">
        <f t="shared" si="443"/>
        <v>964320.18699999992</v>
      </c>
      <c r="BA93" s="15">
        <f t="shared" si="443"/>
        <v>940560.18699999992</v>
      </c>
      <c r="BB93" s="15">
        <f t="shared" si="443"/>
        <v>1265280.1869999999</v>
      </c>
      <c r="BC93" s="125">
        <f t="shared" ref="BC93:BO93" si="444">+BC89-BC91</f>
        <v>4235214.7439999953</v>
      </c>
      <c r="BD93" s="15">
        <f t="shared" si="444"/>
        <v>696820.18886999995</v>
      </c>
      <c r="BE93" s="15">
        <f t="shared" si="444"/>
        <v>968975.18886999995</v>
      </c>
      <c r="BF93" s="15">
        <f t="shared" si="444"/>
        <v>1282210.1888699997</v>
      </c>
      <c r="BG93" s="15">
        <f t="shared" si="444"/>
        <v>1723820.1888699997</v>
      </c>
      <c r="BH93" s="15">
        <f t="shared" si="444"/>
        <v>2617310.1888699997</v>
      </c>
      <c r="BI93" s="15">
        <f t="shared" si="444"/>
        <v>3110270.1888699997</v>
      </c>
      <c r="BJ93" s="15">
        <f t="shared" si="444"/>
        <v>4055110.1888699997</v>
      </c>
      <c r="BK93" s="15">
        <f t="shared" si="444"/>
        <v>5379940.1888699997</v>
      </c>
      <c r="BL93" s="15">
        <f t="shared" si="444"/>
        <v>6350455.1888699997</v>
      </c>
      <c r="BM93" s="15">
        <f t="shared" si="444"/>
        <v>7839605.1888699997</v>
      </c>
      <c r="BN93" s="15">
        <f t="shared" si="444"/>
        <v>9230845.1888699997</v>
      </c>
      <c r="BO93" s="15">
        <f t="shared" si="444"/>
        <v>11397815.18887</v>
      </c>
      <c r="BP93" s="125">
        <f>+BP89-BP91</f>
        <v>54653177.266439989</v>
      </c>
      <c r="BQ93" s="15">
        <f t="shared" ref="BQ93:CB93" si="445">+BQ89-BQ91</f>
        <v>7137780.4173444994</v>
      </c>
      <c r="BR93" s="15">
        <f t="shared" si="445"/>
        <v>9391950.4173444994</v>
      </c>
      <c r="BS93" s="15">
        <f t="shared" si="445"/>
        <v>8835620.4173444994</v>
      </c>
      <c r="BT93" s="15">
        <f t="shared" si="445"/>
        <v>10902790.417344499</v>
      </c>
      <c r="BU93" s="15">
        <f t="shared" si="445"/>
        <v>12537293.750677835</v>
      </c>
      <c r="BV93" s="15">
        <f t="shared" si="445"/>
        <v>13181797.084011167</v>
      </c>
      <c r="BW93" s="15">
        <f t="shared" si="445"/>
        <v>15245300.417344499</v>
      </c>
      <c r="BX93" s="15">
        <f t="shared" si="445"/>
        <v>18692359.306233395</v>
      </c>
      <c r="BY93" s="15">
        <f t="shared" si="445"/>
        <v>20276140.417344499</v>
      </c>
      <c r="BZ93" s="15">
        <f t="shared" si="445"/>
        <v>23082754.861788947</v>
      </c>
      <c r="CA93" s="15">
        <f t="shared" si="445"/>
        <v>26228739.676603768</v>
      </c>
      <c r="CB93" s="15">
        <f t="shared" si="445"/>
        <v>30580243.009937096</v>
      </c>
      <c r="CC93" s="125">
        <f>+CC89-CC91</f>
        <v>196092770.19331926</v>
      </c>
      <c r="CE93" s="15" t="str">
        <f t="shared" ref="CE93:CF93" si="446">IF(ISNA(INDEX($B$1:$CC$117,ROW(B93),MATCH(CE$7,$B$7:$CC$7,0))),"",INDEX($B$1:$CC$117,ROW(B93),MATCH(CE$7,$B$7:$CC$7,0)))</f>
        <v/>
      </c>
      <c r="CF93" s="15" t="str">
        <f t="shared" si="446"/>
        <v/>
      </c>
      <c r="CG93" s="15" t="str">
        <f t="shared" ref="CG93:DB93" si="447">IF(ISNA(INDEX($B$1:$CC$117,ROW(D93),MATCH(CG$7,$B$7:$CC$7,0))),"",INDEX($B$1:$CC$117,ROW(D93),MATCH(CG$7,$B$7:$CC$7,0)))</f>
        <v/>
      </c>
      <c r="CH93" s="15" t="str">
        <f t="shared" si="447"/>
        <v/>
      </c>
      <c r="CI93" s="15" t="str">
        <f t="shared" si="447"/>
        <v/>
      </c>
      <c r="CJ93" s="15" t="str">
        <f t="shared" si="447"/>
        <v/>
      </c>
      <c r="CK93" s="15" t="str">
        <f t="shared" si="447"/>
        <v/>
      </c>
      <c r="CL93" s="15" t="str">
        <f t="shared" si="447"/>
        <v/>
      </c>
      <c r="CM93" s="15" t="str">
        <f t="shared" si="447"/>
        <v/>
      </c>
      <c r="CN93" s="15" t="str">
        <f t="shared" si="447"/>
        <v/>
      </c>
      <c r="CO93" s="15" t="str">
        <f t="shared" si="447"/>
        <v/>
      </c>
      <c r="CP93" s="15" t="str">
        <f t="shared" si="447"/>
        <v/>
      </c>
      <c r="CQ93" s="15">
        <f t="shared" si="447"/>
        <v>0</v>
      </c>
      <c r="CR93" s="15">
        <f t="shared" si="447"/>
        <v>0</v>
      </c>
      <c r="CS93" s="15">
        <f t="shared" si="447"/>
        <v>-111210</v>
      </c>
      <c r="CT93" s="15">
        <f t="shared" si="447"/>
        <v>-111210</v>
      </c>
      <c r="CU93" s="15">
        <f t="shared" si="447"/>
        <v>-135240</v>
      </c>
      <c r="CV93" s="15">
        <f t="shared" si="447"/>
        <v>-135240</v>
      </c>
      <c r="CW93" s="15">
        <f t="shared" si="447"/>
        <v>-132760</v>
      </c>
      <c r="CX93" s="15">
        <f t="shared" si="447"/>
        <v>-94680</v>
      </c>
      <c r="CY93" s="15">
        <f t="shared" si="447"/>
        <v>-145110</v>
      </c>
      <c r="CZ93" s="15">
        <f t="shared" si="447"/>
        <v>-224557.5</v>
      </c>
      <c r="DA93" s="15">
        <f t="shared" si="447"/>
        <v>-157917.5</v>
      </c>
      <c r="DB93" s="15">
        <f t="shared" si="447"/>
        <v>-198470</v>
      </c>
      <c r="DC93" s="125">
        <f>+DC89-DC91</f>
        <v>0</v>
      </c>
      <c r="DD93" s="125">
        <f>+DD89-DD91</f>
        <v>-1446395</v>
      </c>
      <c r="DE93" s="125">
        <f>+DE89-DE91</f>
        <v>-1446395</v>
      </c>
      <c r="DF93" s="15">
        <f>IF(ISNA(INDEX($B$1:$CC$117,ROW(Z93),MATCH(DF$7,$B$7:$CC$7,0))),"",INDEX($B$1:$CC$117,ROW(Z93),MATCH(DF$7,$B$7:$CC$7,0)))</f>
        <v>-293670</v>
      </c>
      <c r="DG93" s="15">
        <f>IF(ISNA(INDEX($B$1:$CC$117,ROW(AA93),MATCH(DG$7,$B$7:$CC$7,0))),"",INDEX($B$1:$CC$117,ROW(AA93),MATCH(DG$7,$B$7:$CC$7,0)))</f>
        <v>-322230</v>
      </c>
      <c r="DH93" s="15">
        <f>IF(ISNA(INDEX($B$1:$CC$117,ROW(AB93),MATCH(DH$7,$B$7:$CC$7,0))),"",INDEX($B$1:$CC$117,ROW(AB93),MATCH(DH$7,$B$7:$CC$7,0)))</f>
        <v>-262557.5</v>
      </c>
      <c r="DI93" s="15">
        <f>IF(ISNA(INDEX($B$1:$CC$117,ROW(AC93),MATCH(DI$7,$B$7:$CC$7,0))),"",INDEX($B$1:$CC$117,ROW(AC93),MATCH(DI$7,$B$7:$CC$7,0)))</f>
        <v>-291117.5</v>
      </c>
      <c r="DJ93" s="15">
        <f t="shared" ref="DJ93:DQ93" si="448">IF(ISNA(INDEX($B$1:$CC$117,ROW(AD93),MATCH(DJ$7,$B$7:$CC$7,0))),"",INDEX($B$1:$CC$117,ROW(AD93),MATCH(DJ$7,$B$7:$CC$7,0)))</f>
        <v>-198280</v>
      </c>
      <c r="DK93" s="15">
        <f t="shared" si="448"/>
        <v>-169720</v>
      </c>
      <c r="DL93" s="15">
        <f t="shared" si="448"/>
        <v>-394638.80000000005</v>
      </c>
      <c r="DM93" s="15">
        <f t="shared" si="448"/>
        <v>-362958.80000000005</v>
      </c>
      <c r="DN93" s="15">
        <f t="shared" si="448"/>
        <v>-331278.80000000005</v>
      </c>
      <c r="DO93" s="15">
        <f t="shared" si="448"/>
        <v>-355038.80000000005</v>
      </c>
      <c r="DP93" s="15">
        <f t="shared" si="448"/>
        <v>-188718.80000000005</v>
      </c>
      <c r="DQ93" s="15">
        <f t="shared" si="448"/>
        <v>-234041.30000000005</v>
      </c>
      <c r="DR93" s="125">
        <f>+DR89-DR91</f>
        <v>-3404250.2999999989</v>
      </c>
      <c r="DS93" s="15">
        <f t="shared" ref="DS93:ED93" si="449">IF(ISNA(INDEX($B$1:$CC$117,ROW(AL93),MATCH(DS$7,$B$7:$CC$7,0))),"",INDEX($B$1:$CC$117,ROW(AL93),MATCH(DS$7,$B$7:$CC$7,0)))</f>
        <v>-307481.30000000005</v>
      </c>
      <c r="DT93" s="15">
        <f t="shared" si="449"/>
        <v>-370841.30000000005</v>
      </c>
      <c r="DU93" s="15">
        <f t="shared" si="449"/>
        <v>-242951.30000000005</v>
      </c>
      <c r="DV93" s="15">
        <f t="shared" si="449"/>
        <v>-179591.30000000005</v>
      </c>
      <c r="DW93" s="15">
        <f t="shared" si="449"/>
        <v>-179591.30000000005</v>
      </c>
      <c r="DX93" s="15">
        <f t="shared" si="449"/>
        <v>-211271.30000000005</v>
      </c>
      <c r="DY93" s="15">
        <f t="shared" si="449"/>
        <v>-304717.31300000008</v>
      </c>
      <c r="DZ93" s="15">
        <f t="shared" si="449"/>
        <v>-257197.31300000008</v>
      </c>
      <c r="EA93" s="15">
        <f t="shared" si="449"/>
        <v>-241357.31300000008</v>
      </c>
      <c r="EB93" s="15">
        <f t="shared" si="449"/>
        <v>-201757.31300000008</v>
      </c>
      <c r="EC93" s="15">
        <f t="shared" si="449"/>
        <v>162562.68699999992</v>
      </c>
      <c r="ED93" s="15">
        <f t="shared" si="449"/>
        <v>126960.18699999992</v>
      </c>
      <c r="EE93" s="125">
        <f>+EE89-EE91</f>
        <v>-2207234.1779999994</v>
      </c>
      <c r="EF93" s="15">
        <f t="shared" ref="EF93:EQ93" si="450">IF(ISNA(INDEX($B$1:$CC$117,ROW(AX93),MATCH(EF$7,$B$7:$CC$7,0))),"",INDEX($B$1:$CC$117,ROW(AX93),MATCH(EF$7,$B$7:$CC$7,0)))</f>
        <v>324960.18699999992</v>
      </c>
      <c r="EG93" s="15">
        <f t="shared" si="450"/>
        <v>720960.18699999992</v>
      </c>
      <c r="EH93" s="15">
        <f t="shared" si="450"/>
        <v>734640.18699999992</v>
      </c>
      <c r="EI93" s="15">
        <f t="shared" si="450"/>
        <v>964320.18699999992</v>
      </c>
      <c r="EJ93" s="15">
        <f t="shared" si="450"/>
        <v>940560.18699999992</v>
      </c>
      <c r="EK93" s="15">
        <f t="shared" si="450"/>
        <v>1265280.1869999999</v>
      </c>
      <c r="EL93" s="15">
        <f t="shared" si="450"/>
        <v>696820.18886999995</v>
      </c>
      <c r="EM93" s="15">
        <f t="shared" si="450"/>
        <v>968975.18886999995</v>
      </c>
      <c r="EN93" s="15">
        <f t="shared" si="450"/>
        <v>1282210.1888699997</v>
      </c>
      <c r="EO93" s="15">
        <f t="shared" si="450"/>
        <v>1723820.1888699997</v>
      </c>
      <c r="EP93" s="15">
        <f t="shared" si="450"/>
        <v>2617310.1888699997</v>
      </c>
      <c r="EQ93" s="15">
        <f t="shared" si="450"/>
        <v>3110270.1888699997</v>
      </c>
      <c r="ER93" s="125">
        <f>+ER89-ER91</f>
        <v>15350127.255219996</v>
      </c>
      <c r="ES93" s="15">
        <f t="shared" ref="ES93:FD93" si="451">IF(ISNA(INDEX($B$1:$CC$117,ROW(BJ93),MATCH(ES$7,$B$7:$CC$7,0))),"",INDEX($B$1:$CC$117,ROW(BJ93),MATCH(ES$7,$B$7:$CC$7,0)))</f>
        <v>4055110.1888699997</v>
      </c>
      <c r="ET93" s="15">
        <f t="shared" si="451"/>
        <v>5379940.1888699997</v>
      </c>
      <c r="EU93" s="15">
        <f t="shared" si="451"/>
        <v>6350455.1888699997</v>
      </c>
      <c r="EV93" s="15">
        <f t="shared" si="451"/>
        <v>7839605.1888699997</v>
      </c>
      <c r="EW93" s="15">
        <f t="shared" si="451"/>
        <v>9230845.1888699997</v>
      </c>
      <c r="EX93" s="15">
        <f t="shared" si="451"/>
        <v>11397815.18887</v>
      </c>
      <c r="EY93" s="15">
        <f t="shared" si="451"/>
        <v>7137780.4173444994</v>
      </c>
      <c r="EZ93" s="15">
        <f t="shared" si="451"/>
        <v>9391950.4173444994</v>
      </c>
      <c r="FA93" s="15">
        <f t="shared" si="451"/>
        <v>8835620.4173444994</v>
      </c>
      <c r="FB93" s="15">
        <f t="shared" si="451"/>
        <v>10902790.417344499</v>
      </c>
      <c r="FC93" s="15">
        <f t="shared" si="451"/>
        <v>12537293.750677835</v>
      </c>
      <c r="FD93" s="15">
        <f t="shared" si="451"/>
        <v>13181797.084011167</v>
      </c>
      <c r="FE93" s="125">
        <f>+FE89-FE91</f>
        <v>106241003.63728698</v>
      </c>
    </row>
    <row r="94" spans="2:161" ht="15" customHeight="1" x14ac:dyDescent="0.2">
      <c r="C94" s="120"/>
      <c r="D94" s="16"/>
      <c r="E94" s="16"/>
      <c r="F94" s="16"/>
      <c r="G94" s="16"/>
      <c r="H94" s="16"/>
      <c r="I94" s="16"/>
      <c r="J94" s="16"/>
      <c r="K94" s="16"/>
      <c r="L94" s="16"/>
      <c r="M94" s="16"/>
      <c r="N94" s="16"/>
      <c r="O94" s="16"/>
      <c r="P94" s="130"/>
      <c r="Q94" s="16"/>
      <c r="R94" s="16"/>
      <c r="S94" s="16"/>
      <c r="T94" s="16"/>
      <c r="U94" s="16"/>
      <c r="V94" s="16"/>
      <c r="W94" s="16"/>
      <c r="X94" s="16"/>
      <c r="Y94" s="16"/>
      <c r="Z94" s="16"/>
      <c r="AA94" s="16"/>
      <c r="AB94" s="16"/>
      <c r="AC94" s="130"/>
      <c r="AD94" s="16"/>
      <c r="AE94" s="16"/>
      <c r="AF94" s="16"/>
      <c r="AG94" s="16"/>
      <c r="AH94" s="16"/>
      <c r="AI94" s="16"/>
      <c r="AJ94" s="16"/>
      <c r="AK94" s="16"/>
      <c r="AL94" s="16"/>
      <c r="AM94" s="16"/>
      <c r="AN94" s="16"/>
      <c r="AO94" s="16"/>
      <c r="AP94" s="130"/>
      <c r="AQ94" s="16"/>
      <c r="AR94" s="16"/>
      <c r="AS94" s="16"/>
      <c r="AT94" s="16"/>
      <c r="AU94" s="16"/>
      <c r="AV94" s="16"/>
      <c r="AW94" s="16"/>
      <c r="AX94" s="16"/>
      <c r="AY94" s="16"/>
      <c r="AZ94" s="16"/>
      <c r="BA94" s="16"/>
      <c r="BB94" s="16"/>
      <c r="BC94" s="130"/>
      <c r="BD94" s="16"/>
      <c r="BE94" s="16"/>
      <c r="BF94" s="16"/>
      <c r="BG94" s="16"/>
      <c r="BH94" s="16"/>
      <c r="BI94" s="16"/>
      <c r="BJ94" s="16"/>
      <c r="BK94" s="16"/>
      <c r="BL94" s="16"/>
      <c r="BM94" s="16"/>
      <c r="BN94" s="16"/>
      <c r="BO94" s="16"/>
      <c r="BP94" s="130"/>
      <c r="BQ94" s="16"/>
      <c r="BR94" s="16"/>
      <c r="BS94" s="16"/>
      <c r="BT94" s="16"/>
      <c r="BU94" s="16"/>
      <c r="BV94" s="16"/>
      <c r="BW94" s="16"/>
      <c r="BX94" s="16"/>
      <c r="BY94" s="16"/>
      <c r="BZ94" s="16"/>
      <c r="CA94" s="16"/>
      <c r="CB94" s="16"/>
      <c r="CC94" s="130"/>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30"/>
      <c r="DD94" s="130"/>
      <c r="DE94" s="130"/>
      <c r="DF94" s="16"/>
      <c r="DG94" s="16"/>
      <c r="DH94" s="16"/>
      <c r="DI94" s="16"/>
      <c r="DJ94" s="16"/>
      <c r="DK94" s="16"/>
      <c r="DL94" s="16"/>
      <c r="DM94" s="16"/>
      <c r="DN94" s="16"/>
      <c r="DO94" s="16"/>
      <c r="DP94" s="16"/>
      <c r="DQ94" s="16"/>
      <c r="DR94" s="130"/>
      <c r="DS94" s="16"/>
      <c r="DT94" s="16"/>
      <c r="DU94" s="16"/>
      <c r="DV94" s="16"/>
      <c r="DW94" s="16"/>
      <c r="DX94" s="16"/>
      <c r="DY94" s="16"/>
      <c r="DZ94" s="16"/>
      <c r="EA94" s="16"/>
      <c r="EB94" s="16"/>
      <c r="EC94" s="16"/>
      <c r="ED94" s="16"/>
      <c r="EE94" s="130"/>
      <c r="EF94" s="16"/>
      <c r="EG94" s="16"/>
      <c r="EH94" s="16"/>
      <c r="EI94" s="16"/>
      <c r="EJ94" s="16"/>
      <c r="EK94" s="16"/>
      <c r="EL94" s="16"/>
      <c r="EM94" s="16"/>
      <c r="EN94" s="16"/>
      <c r="EO94" s="16"/>
      <c r="EP94" s="16"/>
      <c r="EQ94" s="16"/>
      <c r="ER94" s="130"/>
      <c r="ES94" s="16"/>
      <c r="ET94" s="16"/>
      <c r="EU94" s="16"/>
      <c r="EV94" s="16"/>
      <c r="EW94" s="16"/>
      <c r="EX94" s="16"/>
      <c r="EY94" s="16"/>
      <c r="EZ94" s="16"/>
      <c r="FA94" s="16"/>
      <c r="FB94" s="16"/>
      <c r="FC94" s="16"/>
      <c r="FD94" s="16"/>
      <c r="FE94" s="130"/>
    </row>
    <row r="95" spans="2:161" s="249" customFormat="1" ht="15" customHeight="1" x14ac:dyDescent="0.2">
      <c r="B95" s="249" t="s">
        <v>201</v>
      </c>
      <c r="C95" s="250"/>
      <c r="D95" s="255">
        <f>'8.1. Emprunts'!D16</f>
        <v>0</v>
      </c>
      <c r="E95" s="255">
        <f ca="1">'8.1. Emprunts'!E16</f>
        <v>0</v>
      </c>
      <c r="F95" s="255">
        <f ca="1">'8.1. Emprunts'!F16</f>
        <v>0</v>
      </c>
      <c r="G95" s="255">
        <f ca="1">'8.1. Emprunts'!G16</f>
        <v>0</v>
      </c>
      <c r="H95" s="255">
        <f ca="1">'8.1. Emprunts'!H16</f>
        <v>0</v>
      </c>
      <c r="I95" s="255">
        <f ca="1">'8.1. Emprunts'!I16</f>
        <v>0</v>
      </c>
      <c r="J95" s="255">
        <f ca="1">'8.1. Emprunts'!J16</f>
        <v>0</v>
      </c>
      <c r="K95" s="255">
        <f ca="1">'8.1. Emprunts'!K16</f>
        <v>0</v>
      </c>
      <c r="L95" s="255">
        <f ca="1">'8.1. Emprunts'!L16</f>
        <v>0</v>
      </c>
      <c r="M95" s="255">
        <f ca="1">'8.1. Emprunts'!M16</f>
        <v>0</v>
      </c>
      <c r="N95" s="255">
        <f ca="1">'8.1. Emprunts'!N16</f>
        <v>0</v>
      </c>
      <c r="O95" s="255">
        <f ca="1">'8.1. Emprunts'!O16</f>
        <v>0</v>
      </c>
      <c r="P95" s="251">
        <f ca="1">SUM(D95:O95)</f>
        <v>0</v>
      </c>
      <c r="Q95" s="255">
        <f ca="1">'8.1. Emprunts'!Q16</f>
        <v>0</v>
      </c>
      <c r="R95" s="255">
        <f ca="1">'8.1. Emprunts'!R16</f>
        <v>0</v>
      </c>
      <c r="S95" s="255">
        <f ca="1">'8.1. Emprunts'!S16</f>
        <v>0</v>
      </c>
      <c r="T95" s="255">
        <f ca="1">'8.1. Emprunts'!T16</f>
        <v>0</v>
      </c>
      <c r="U95" s="255">
        <f ca="1">'8.1. Emprunts'!U16</f>
        <v>0</v>
      </c>
      <c r="V95" s="255">
        <f ca="1">'8.1. Emprunts'!V16</f>
        <v>0</v>
      </c>
      <c r="W95" s="255">
        <f ca="1">'8.1. Emprunts'!W16</f>
        <v>0</v>
      </c>
      <c r="X95" s="255">
        <f ca="1">'8.1. Emprunts'!X16</f>
        <v>0</v>
      </c>
      <c r="Y95" s="255">
        <f ca="1">'8.1. Emprunts'!Y16</f>
        <v>0</v>
      </c>
      <c r="Z95" s="255">
        <f ca="1">'8.1. Emprunts'!Z16</f>
        <v>0</v>
      </c>
      <c r="AA95" s="255">
        <f ca="1">'8.1. Emprunts'!AA16</f>
        <v>0</v>
      </c>
      <c r="AB95" s="255">
        <f ca="1">'8.1. Emprunts'!AB16</f>
        <v>0</v>
      </c>
      <c r="AC95" s="251">
        <f ca="1">SUM(Q95:AB95)</f>
        <v>0</v>
      </c>
      <c r="AD95" s="255">
        <f ca="1">'8.1. Emprunts'!AD16</f>
        <v>0</v>
      </c>
      <c r="AE95" s="255">
        <f ca="1">'8.1. Emprunts'!AE16</f>
        <v>0</v>
      </c>
      <c r="AF95" s="255">
        <f ca="1">'8.1. Emprunts'!AF16</f>
        <v>0</v>
      </c>
      <c r="AG95" s="255">
        <f ca="1">'8.1. Emprunts'!AG16</f>
        <v>0</v>
      </c>
      <c r="AH95" s="255">
        <f ca="1">'8.1. Emprunts'!AH16</f>
        <v>0</v>
      </c>
      <c r="AI95" s="255">
        <f ca="1">'8.1. Emprunts'!AI16</f>
        <v>0</v>
      </c>
      <c r="AJ95" s="255">
        <f ca="1">'8.1. Emprunts'!AJ16</f>
        <v>0</v>
      </c>
      <c r="AK95" s="255">
        <f ca="1">'8.1. Emprunts'!AK16</f>
        <v>0</v>
      </c>
      <c r="AL95" s="255">
        <f ca="1">'8.1. Emprunts'!AL16</f>
        <v>0</v>
      </c>
      <c r="AM95" s="255">
        <f ca="1">'8.1. Emprunts'!AM16</f>
        <v>0</v>
      </c>
      <c r="AN95" s="255">
        <f ca="1">'8.1. Emprunts'!AN16</f>
        <v>0</v>
      </c>
      <c r="AO95" s="255">
        <f ca="1">'8.1. Emprunts'!AO16</f>
        <v>0</v>
      </c>
      <c r="AP95" s="251">
        <f ca="1">SUM(AD95:AO95)</f>
        <v>0</v>
      </c>
      <c r="AQ95" s="255">
        <f ca="1">'8.1. Emprunts'!AQ16</f>
        <v>0</v>
      </c>
      <c r="AR95" s="255">
        <f ca="1">'8.1. Emprunts'!AR16</f>
        <v>0</v>
      </c>
      <c r="AS95" s="255">
        <f ca="1">'8.1. Emprunts'!AS16</f>
        <v>0</v>
      </c>
      <c r="AT95" s="255">
        <f ca="1">'8.1. Emprunts'!AT16</f>
        <v>0</v>
      </c>
      <c r="AU95" s="255">
        <f ca="1">'8.1. Emprunts'!AU16</f>
        <v>0</v>
      </c>
      <c r="AV95" s="255">
        <f ca="1">'8.1. Emprunts'!AV16</f>
        <v>0</v>
      </c>
      <c r="AW95" s="255">
        <f ca="1">'8.1. Emprunts'!AW16</f>
        <v>0</v>
      </c>
      <c r="AX95" s="255">
        <f ca="1">'8.1. Emprunts'!AX16</f>
        <v>0</v>
      </c>
      <c r="AY95" s="255">
        <f ca="1">'8.1. Emprunts'!AY16</f>
        <v>0</v>
      </c>
      <c r="AZ95" s="255">
        <f ca="1">'8.1. Emprunts'!AZ16</f>
        <v>0</v>
      </c>
      <c r="BA95" s="255">
        <f ca="1">'8.1. Emprunts'!BA16</f>
        <v>0</v>
      </c>
      <c r="BB95" s="255">
        <f ca="1">'8.1. Emprunts'!BB16</f>
        <v>0</v>
      </c>
      <c r="BC95" s="251">
        <f ca="1">SUM(AQ95:BB95)</f>
        <v>0</v>
      </c>
      <c r="BD95" s="255">
        <f ca="1">'8.1. Emprunts'!BD16</f>
        <v>0</v>
      </c>
      <c r="BE95" s="255">
        <f ca="1">'8.1. Emprunts'!BE16</f>
        <v>0</v>
      </c>
      <c r="BF95" s="255">
        <f ca="1">'8.1. Emprunts'!BF16</f>
        <v>0</v>
      </c>
      <c r="BG95" s="255">
        <f ca="1">'8.1. Emprunts'!BG16</f>
        <v>0</v>
      </c>
      <c r="BH95" s="255">
        <f ca="1">'8.1. Emprunts'!BH16</f>
        <v>0</v>
      </c>
      <c r="BI95" s="255">
        <f ca="1">'8.1. Emprunts'!BI16</f>
        <v>0</v>
      </c>
      <c r="BJ95" s="255">
        <f ca="1">'8.1. Emprunts'!BJ16</f>
        <v>0</v>
      </c>
      <c r="BK95" s="255">
        <f ca="1">'8.1. Emprunts'!BK16</f>
        <v>0</v>
      </c>
      <c r="BL95" s="255">
        <f ca="1">'8.1. Emprunts'!BL16</f>
        <v>0</v>
      </c>
      <c r="BM95" s="255">
        <f ca="1">'8.1. Emprunts'!BM16</f>
        <v>0</v>
      </c>
      <c r="BN95" s="255">
        <f ca="1">'8.1. Emprunts'!BN16</f>
        <v>0</v>
      </c>
      <c r="BO95" s="255">
        <f ca="1">'8.1. Emprunts'!BO16</f>
        <v>0</v>
      </c>
      <c r="BP95" s="251">
        <f ca="1">SUM(BD95:BO95)</f>
        <v>0</v>
      </c>
      <c r="BQ95" s="255">
        <f ca="1">'8.1. Emprunts'!BQ16</f>
        <v>0</v>
      </c>
      <c r="BR95" s="255">
        <f ca="1">'8.1. Emprunts'!BR16</f>
        <v>0</v>
      </c>
      <c r="BS95" s="255">
        <f ca="1">'8.1. Emprunts'!BS16</f>
        <v>0</v>
      </c>
      <c r="BT95" s="255">
        <f ca="1">'8.1. Emprunts'!BT16</f>
        <v>0</v>
      </c>
      <c r="BU95" s="255">
        <f ca="1">'8.1. Emprunts'!BU16</f>
        <v>0</v>
      </c>
      <c r="BV95" s="255">
        <f ca="1">'8.1. Emprunts'!BV16</f>
        <v>0</v>
      </c>
      <c r="BW95" s="255">
        <f ca="1">'8.1. Emprunts'!BW16</f>
        <v>0</v>
      </c>
      <c r="BX95" s="255">
        <f ca="1">'8.1. Emprunts'!BX16</f>
        <v>0</v>
      </c>
      <c r="BY95" s="255">
        <f ca="1">'8.1. Emprunts'!BY16</f>
        <v>0</v>
      </c>
      <c r="BZ95" s="255">
        <f ca="1">'8.1. Emprunts'!BZ16</f>
        <v>0</v>
      </c>
      <c r="CA95" s="255">
        <f ca="1">'8.1. Emprunts'!CA16</f>
        <v>0</v>
      </c>
      <c r="CB95" s="255">
        <f ca="1">'8.1. Emprunts'!CB16</f>
        <v>0</v>
      </c>
      <c r="CC95" s="251">
        <f ca="1">SUM(BQ95:CB95)</f>
        <v>0</v>
      </c>
      <c r="CE95" s="255" t="str">
        <f t="shared" ref="CE95:CN97" si="452">IF(ISNA(INDEX($B$1:$CC$117,ROW(B95),MATCH(CE$7,$B$7:$CC$7,0))),"",INDEX($B$1:$CC$117,ROW(B95),MATCH(CE$7,$B$7:$CC$7,0)))</f>
        <v/>
      </c>
      <c r="CF95" s="255" t="str">
        <f t="shared" si="452"/>
        <v/>
      </c>
      <c r="CG95" s="255" t="str">
        <f t="shared" si="452"/>
        <v/>
      </c>
      <c r="CH95" s="255" t="str">
        <f t="shared" si="452"/>
        <v/>
      </c>
      <c r="CI95" s="255" t="str">
        <f t="shared" si="452"/>
        <v/>
      </c>
      <c r="CJ95" s="255" t="str">
        <f t="shared" si="452"/>
        <v/>
      </c>
      <c r="CK95" s="255" t="str">
        <f t="shared" si="452"/>
        <v/>
      </c>
      <c r="CL95" s="255" t="str">
        <f t="shared" si="452"/>
        <v/>
      </c>
      <c r="CM95" s="255" t="str">
        <f t="shared" si="452"/>
        <v/>
      </c>
      <c r="CN95" s="255" t="str">
        <f t="shared" si="452"/>
        <v/>
      </c>
      <c r="CO95" s="255" t="str">
        <f t="shared" ref="CO95:CX97" si="453">IF(ISNA(INDEX($B$1:$CC$117,ROW(L95),MATCH(CO$7,$B$7:$CC$7,0))),"",INDEX($B$1:$CC$117,ROW(L95),MATCH(CO$7,$B$7:$CC$7,0)))</f>
        <v/>
      </c>
      <c r="CP95" s="255" t="str">
        <f t="shared" si="453"/>
        <v/>
      </c>
      <c r="CQ95" s="255">
        <f t="shared" ca="1" si="453"/>
        <v>0</v>
      </c>
      <c r="CR95" s="255">
        <f t="shared" ca="1" si="453"/>
        <v>0</v>
      </c>
      <c r="CS95" s="255">
        <f t="shared" ca="1" si="453"/>
        <v>0</v>
      </c>
      <c r="CT95" s="255">
        <f t="shared" ca="1" si="453"/>
        <v>0</v>
      </c>
      <c r="CU95" s="255">
        <f t="shared" ca="1" si="453"/>
        <v>0</v>
      </c>
      <c r="CV95" s="255">
        <f t="shared" ca="1" si="453"/>
        <v>0</v>
      </c>
      <c r="CW95" s="255">
        <f t="shared" ca="1" si="453"/>
        <v>0</v>
      </c>
      <c r="CX95" s="255">
        <f t="shared" ca="1" si="453"/>
        <v>0</v>
      </c>
      <c r="CY95" s="255">
        <f t="shared" ref="CY95:DB97" ca="1" si="454">IF(ISNA(INDEX($B$1:$CC$117,ROW(V95),MATCH(CY$7,$B$7:$CC$7,0))),"",INDEX($B$1:$CC$117,ROW(V95),MATCH(CY$7,$B$7:$CC$7,0)))</f>
        <v>0</v>
      </c>
      <c r="CZ95" s="255">
        <f t="shared" ca="1" si="454"/>
        <v>0</v>
      </c>
      <c r="DA95" s="255">
        <f t="shared" ca="1" si="454"/>
        <v>0</v>
      </c>
      <c r="DB95" s="255">
        <f t="shared" ca="1" si="454"/>
        <v>0</v>
      </c>
      <c r="DC95" s="251">
        <f>SUM(CE95:CP95)</f>
        <v>0</v>
      </c>
      <c r="DD95" s="251">
        <f ca="1">SUM(CQ95:DB95)</f>
        <v>0</v>
      </c>
      <c r="DE95" s="251">
        <f ca="1">SUM(CE95:DB95)</f>
        <v>0</v>
      </c>
      <c r="DF95" s="255">
        <f t="shared" ref="DF95:DQ97" ca="1" si="455">IF(ISNA(INDEX($B$1:$CC$117,ROW(Z95),MATCH(DF$7,$B$7:$CC$7,0))),"",INDEX($B$1:$CC$117,ROW(Z95),MATCH(DF$7,$B$7:$CC$7,0)))</f>
        <v>0</v>
      </c>
      <c r="DG95" s="255">
        <f t="shared" ca="1" si="455"/>
        <v>0</v>
      </c>
      <c r="DH95" s="255">
        <f t="shared" ca="1" si="455"/>
        <v>0</v>
      </c>
      <c r="DI95" s="255">
        <f t="shared" ca="1" si="455"/>
        <v>0</v>
      </c>
      <c r="DJ95" s="255">
        <f t="shared" ca="1" si="455"/>
        <v>0</v>
      </c>
      <c r="DK95" s="255">
        <f t="shared" ca="1" si="455"/>
        <v>0</v>
      </c>
      <c r="DL95" s="255">
        <f t="shared" ca="1" si="455"/>
        <v>0</v>
      </c>
      <c r="DM95" s="255">
        <f t="shared" ca="1" si="455"/>
        <v>0</v>
      </c>
      <c r="DN95" s="255">
        <f t="shared" ca="1" si="455"/>
        <v>0</v>
      </c>
      <c r="DO95" s="255">
        <f t="shared" ca="1" si="455"/>
        <v>0</v>
      </c>
      <c r="DP95" s="255">
        <f t="shared" ca="1" si="455"/>
        <v>0</v>
      </c>
      <c r="DQ95" s="255">
        <f t="shared" ca="1" si="455"/>
        <v>0</v>
      </c>
      <c r="DR95" s="251">
        <f ca="1">SUM(DF95:DQ95)</f>
        <v>0</v>
      </c>
      <c r="DS95" s="255">
        <f t="shared" ref="DS95:ED97" ca="1" si="456">IF(ISNA(INDEX($B$1:$CC$117,ROW(AL95),MATCH(DS$7,$B$7:$CC$7,0))),"",INDEX($B$1:$CC$117,ROW(AL95),MATCH(DS$7,$B$7:$CC$7,0)))</f>
        <v>0</v>
      </c>
      <c r="DT95" s="255">
        <f t="shared" ca="1" si="456"/>
        <v>0</v>
      </c>
      <c r="DU95" s="255">
        <f t="shared" ca="1" si="456"/>
        <v>0</v>
      </c>
      <c r="DV95" s="255">
        <f t="shared" ca="1" si="456"/>
        <v>0</v>
      </c>
      <c r="DW95" s="255">
        <f t="shared" ca="1" si="456"/>
        <v>0</v>
      </c>
      <c r="DX95" s="255">
        <f t="shared" ca="1" si="456"/>
        <v>0</v>
      </c>
      <c r="DY95" s="255">
        <f t="shared" ca="1" si="456"/>
        <v>0</v>
      </c>
      <c r="DZ95" s="255">
        <f t="shared" ca="1" si="456"/>
        <v>0</v>
      </c>
      <c r="EA95" s="255">
        <f t="shared" ca="1" si="456"/>
        <v>0</v>
      </c>
      <c r="EB95" s="255">
        <f t="shared" ca="1" si="456"/>
        <v>0</v>
      </c>
      <c r="EC95" s="255">
        <f t="shared" ca="1" si="456"/>
        <v>0</v>
      </c>
      <c r="ED95" s="255">
        <f t="shared" ca="1" si="456"/>
        <v>0</v>
      </c>
      <c r="EE95" s="251">
        <f ca="1">SUM(DS95:ED95)</f>
        <v>0</v>
      </c>
      <c r="EF95" s="255">
        <f t="shared" ref="EF95:EQ97" ca="1" si="457">IF(ISNA(INDEX($B$1:$CC$117,ROW(AX95),MATCH(EF$7,$B$7:$CC$7,0))),"",INDEX($B$1:$CC$117,ROW(AX95),MATCH(EF$7,$B$7:$CC$7,0)))</f>
        <v>0</v>
      </c>
      <c r="EG95" s="255">
        <f t="shared" ca="1" si="457"/>
        <v>0</v>
      </c>
      <c r="EH95" s="255">
        <f t="shared" ca="1" si="457"/>
        <v>0</v>
      </c>
      <c r="EI95" s="255">
        <f t="shared" ca="1" si="457"/>
        <v>0</v>
      </c>
      <c r="EJ95" s="255">
        <f t="shared" ca="1" si="457"/>
        <v>0</v>
      </c>
      <c r="EK95" s="255">
        <f t="shared" ca="1" si="457"/>
        <v>0</v>
      </c>
      <c r="EL95" s="255">
        <f t="shared" ca="1" si="457"/>
        <v>0</v>
      </c>
      <c r="EM95" s="255">
        <f t="shared" ca="1" si="457"/>
        <v>0</v>
      </c>
      <c r="EN95" s="255">
        <f t="shared" ca="1" si="457"/>
        <v>0</v>
      </c>
      <c r="EO95" s="255">
        <f t="shared" ca="1" si="457"/>
        <v>0</v>
      </c>
      <c r="EP95" s="255">
        <f t="shared" ca="1" si="457"/>
        <v>0</v>
      </c>
      <c r="EQ95" s="255">
        <f t="shared" ca="1" si="457"/>
        <v>0</v>
      </c>
      <c r="ER95" s="251">
        <f ca="1">SUM(EF95:EQ95)</f>
        <v>0</v>
      </c>
      <c r="ES95" s="255">
        <f t="shared" ref="ES95:FD97" ca="1" si="458">IF(ISNA(INDEX($B$1:$CC$117,ROW(BJ95),MATCH(ES$7,$B$7:$CC$7,0))),"",INDEX($B$1:$CC$117,ROW(BJ95),MATCH(ES$7,$B$7:$CC$7,0)))</f>
        <v>0</v>
      </c>
      <c r="ET95" s="255">
        <f t="shared" ca="1" si="458"/>
        <v>0</v>
      </c>
      <c r="EU95" s="255">
        <f t="shared" ca="1" si="458"/>
        <v>0</v>
      </c>
      <c r="EV95" s="255">
        <f t="shared" ca="1" si="458"/>
        <v>0</v>
      </c>
      <c r="EW95" s="255">
        <f t="shared" ca="1" si="458"/>
        <v>0</v>
      </c>
      <c r="EX95" s="255">
        <f t="shared" ca="1" si="458"/>
        <v>0</v>
      </c>
      <c r="EY95" s="255">
        <f t="shared" ca="1" si="458"/>
        <v>0</v>
      </c>
      <c r="EZ95" s="255">
        <f t="shared" ca="1" si="458"/>
        <v>0</v>
      </c>
      <c r="FA95" s="255">
        <f t="shared" ca="1" si="458"/>
        <v>0</v>
      </c>
      <c r="FB95" s="255">
        <f t="shared" ca="1" si="458"/>
        <v>0</v>
      </c>
      <c r="FC95" s="255">
        <f t="shared" ca="1" si="458"/>
        <v>0</v>
      </c>
      <c r="FD95" s="255">
        <f t="shared" ca="1" si="458"/>
        <v>0</v>
      </c>
      <c r="FE95" s="251">
        <f ca="1">SUM(ES95:FD95)</f>
        <v>0</v>
      </c>
    </row>
    <row r="96" spans="2:161" ht="15" customHeight="1" x14ac:dyDescent="0.2">
      <c r="B96" s="13" t="s">
        <v>202</v>
      </c>
      <c r="C96" s="120"/>
      <c r="D96" s="181">
        <v>0</v>
      </c>
      <c r="E96" s="181">
        <f>+'Données de base'!$C$331/12*'5. Cash Flow'!D49</f>
        <v>0</v>
      </c>
      <c r="F96" s="181">
        <f ca="1">+'Données de base'!$C$331/12*'5. Cash Flow'!E49</f>
        <v>0</v>
      </c>
      <c r="G96" s="181">
        <f ca="1">+'Données de base'!$C$331/12*'5. Cash Flow'!F49</f>
        <v>0</v>
      </c>
      <c r="H96" s="181">
        <f ca="1">+'Données de base'!$C$331/12*'5. Cash Flow'!G49</f>
        <v>0</v>
      </c>
      <c r="I96" s="181">
        <f ca="1">+'Données de base'!$C$331/12*'5. Cash Flow'!H49</f>
        <v>0</v>
      </c>
      <c r="J96" s="181">
        <f ca="1">+'Données de base'!$C$331/12*'5. Cash Flow'!I49</f>
        <v>0</v>
      </c>
      <c r="K96" s="181">
        <f ca="1">+'Données de base'!$C$331/12*'5. Cash Flow'!J49</f>
        <v>0</v>
      </c>
      <c r="L96" s="181">
        <f ca="1">+'Données de base'!$C$331/12*'5. Cash Flow'!K49</f>
        <v>0</v>
      </c>
      <c r="M96" s="181">
        <f ca="1">+'Données de base'!$C$331/12*'5. Cash Flow'!L49</f>
        <v>0</v>
      </c>
      <c r="N96" s="181">
        <f ca="1">+'Données de base'!$C$331/12*'5. Cash Flow'!M49</f>
        <v>0</v>
      </c>
      <c r="O96" s="181">
        <f ca="1">+'Données de base'!$C$331/12*'5. Cash Flow'!N49</f>
        <v>0</v>
      </c>
      <c r="P96" s="190">
        <f ca="1">SUM(D96:O96)</f>
        <v>0</v>
      </c>
      <c r="Q96" s="181">
        <f ca="1">+'Données de base'!$C$331/12*'5. Cash Flow'!O49</f>
        <v>0</v>
      </c>
      <c r="R96" s="181">
        <f ca="1">+'Données de base'!$C$331/12*'5. Cash Flow'!Q49</f>
        <v>0</v>
      </c>
      <c r="S96" s="181">
        <f ca="1">+'Données de base'!$C$331/12*'5. Cash Flow'!R49</f>
        <v>0</v>
      </c>
      <c r="T96" s="181">
        <f ca="1">+'Données de base'!$C$331/12*'5. Cash Flow'!S49</f>
        <v>0</v>
      </c>
      <c r="U96" s="181">
        <f ca="1">+'Données de base'!$C$331/12*'5. Cash Flow'!T49</f>
        <v>0</v>
      </c>
      <c r="V96" s="181">
        <f ca="1">+'Données de base'!$C$331/12*'5. Cash Flow'!U49</f>
        <v>0</v>
      </c>
      <c r="W96" s="181">
        <f ca="1">+'Données de base'!$C$331/12*'5. Cash Flow'!V49</f>
        <v>0</v>
      </c>
      <c r="X96" s="181">
        <f ca="1">+'Données de base'!$C$331/12*'5. Cash Flow'!W49</f>
        <v>0</v>
      </c>
      <c r="Y96" s="181">
        <f ca="1">+'Données de base'!$C$331/12*'5. Cash Flow'!X49</f>
        <v>0</v>
      </c>
      <c r="Z96" s="181">
        <f ca="1">+'Données de base'!$C$331/12*'5. Cash Flow'!Y49</f>
        <v>0</v>
      </c>
      <c r="AA96" s="181">
        <f ca="1">+'Données de base'!$C$331/12*'5. Cash Flow'!Z49</f>
        <v>0</v>
      </c>
      <c r="AB96" s="181">
        <f ca="1">+'Données de base'!$C$331/12*'5. Cash Flow'!AA49</f>
        <v>0</v>
      </c>
      <c r="AC96" s="190">
        <f ca="1">SUM(Q96:AB96)</f>
        <v>0</v>
      </c>
      <c r="AD96" s="181">
        <f ca="1">+'Données de base'!$C$331/12*'5. Cash Flow'!AB49</f>
        <v>0</v>
      </c>
      <c r="AE96" s="181">
        <f ca="1">+'Données de base'!$C$331/12*'5. Cash Flow'!AD49</f>
        <v>0</v>
      </c>
      <c r="AF96" s="181">
        <f ca="1">+'Données de base'!$C$331/12*'5. Cash Flow'!AE49</f>
        <v>0</v>
      </c>
      <c r="AG96" s="181">
        <f ca="1">+'Données de base'!$C$331/12*'5. Cash Flow'!AF49</f>
        <v>0</v>
      </c>
      <c r="AH96" s="181">
        <f ca="1">+'Données de base'!$C$331/12*'5. Cash Flow'!AG49</f>
        <v>0</v>
      </c>
      <c r="AI96" s="181">
        <f ca="1">+'Données de base'!$C$331/12*'5. Cash Flow'!AH49</f>
        <v>0</v>
      </c>
      <c r="AJ96" s="181">
        <f ca="1">+'Données de base'!$C$331/12*'5. Cash Flow'!AI49</f>
        <v>0</v>
      </c>
      <c r="AK96" s="181">
        <f ca="1">+'Données de base'!$C$331/12*'5. Cash Flow'!AJ49</f>
        <v>0</v>
      </c>
      <c r="AL96" s="181">
        <f ca="1">+'Données de base'!$C$331/12*'5. Cash Flow'!AK49</f>
        <v>0</v>
      </c>
      <c r="AM96" s="181">
        <f ca="1">+'Données de base'!$C$331/12*'5. Cash Flow'!AL49</f>
        <v>0</v>
      </c>
      <c r="AN96" s="181">
        <f ca="1">+'Données de base'!$C$331/12*'5. Cash Flow'!AM49</f>
        <v>0</v>
      </c>
      <c r="AO96" s="181">
        <f ca="1">+'Données de base'!$C$331/12*'5. Cash Flow'!AN49</f>
        <v>0</v>
      </c>
      <c r="AP96" s="190">
        <f ca="1">SUM(AD96:AO96)</f>
        <v>0</v>
      </c>
      <c r="AQ96" s="181">
        <f ca="1">+'Données de base'!$C$331/12*'5. Cash Flow'!AO49</f>
        <v>0</v>
      </c>
      <c r="AR96" s="181">
        <f ca="1">+'Données de base'!$C$331/12*'5. Cash Flow'!AQ49</f>
        <v>0</v>
      </c>
      <c r="AS96" s="181">
        <f ca="1">+'Données de base'!$C$331/12*'5. Cash Flow'!AR49</f>
        <v>0</v>
      </c>
      <c r="AT96" s="181">
        <f ca="1">+'Données de base'!$C$331/12*'5. Cash Flow'!AS49</f>
        <v>0</v>
      </c>
      <c r="AU96" s="181">
        <f ca="1">+'Données de base'!$C$331/12*'5. Cash Flow'!AT49</f>
        <v>0</v>
      </c>
      <c r="AV96" s="181">
        <f ca="1">+'Données de base'!$C$331/12*'5. Cash Flow'!AU49</f>
        <v>0</v>
      </c>
      <c r="AW96" s="181">
        <f ca="1">+'Données de base'!$C$331/12*'5. Cash Flow'!AV49</f>
        <v>0</v>
      </c>
      <c r="AX96" s="181">
        <f ca="1">+'Données de base'!$C$331/12*'5. Cash Flow'!AW49</f>
        <v>0</v>
      </c>
      <c r="AY96" s="181">
        <f ca="1">+'Données de base'!$C$331/12*'5. Cash Flow'!AX49</f>
        <v>0</v>
      </c>
      <c r="AZ96" s="181">
        <f ca="1">+'Données de base'!$C$331/12*'5. Cash Flow'!AY49</f>
        <v>0</v>
      </c>
      <c r="BA96" s="181">
        <f ca="1">+'Données de base'!$C$331/12*'5. Cash Flow'!AZ49</f>
        <v>0</v>
      </c>
      <c r="BB96" s="181">
        <f ca="1">+'Données de base'!$C$331/12*'5. Cash Flow'!BA49</f>
        <v>0</v>
      </c>
      <c r="BC96" s="190">
        <f ca="1">SUM(AQ96:BB96)</f>
        <v>0</v>
      </c>
      <c r="BD96" s="181">
        <f ca="1">+'Données de base'!$C$331/12*'5. Cash Flow'!BB49</f>
        <v>0</v>
      </c>
      <c r="BE96" s="181">
        <f ca="1">+'Données de base'!$C$331/12*'5. Cash Flow'!BD49</f>
        <v>0</v>
      </c>
      <c r="BF96" s="181">
        <f ca="1">+'Données de base'!$C$331/12*'5. Cash Flow'!BE49</f>
        <v>0</v>
      </c>
      <c r="BG96" s="181">
        <f ca="1">+'Données de base'!$C$331/12*'5. Cash Flow'!BF49</f>
        <v>0</v>
      </c>
      <c r="BH96" s="181">
        <f ca="1">+'Données de base'!$C$331/12*'5. Cash Flow'!BG49</f>
        <v>0</v>
      </c>
      <c r="BI96" s="181">
        <f ca="1">+'Données de base'!$C$331/12*'5. Cash Flow'!BH49</f>
        <v>0</v>
      </c>
      <c r="BJ96" s="181">
        <f ca="1">+'Données de base'!$C$331/12*'5. Cash Flow'!BI49</f>
        <v>0</v>
      </c>
      <c r="BK96" s="181">
        <f ca="1">+'Données de base'!$C$331/12*'5. Cash Flow'!BJ49</f>
        <v>0</v>
      </c>
      <c r="BL96" s="181">
        <f ca="1">+'Données de base'!$C$331/12*'5. Cash Flow'!BK49</f>
        <v>0</v>
      </c>
      <c r="BM96" s="181">
        <f ca="1">+'Données de base'!$C$331/12*'5. Cash Flow'!BL49</f>
        <v>0</v>
      </c>
      <c r="BN96" s="181">
        <f ca="1">+'Données de base'!$C$331/12*'5. Cash Flow'!BM49</f>
        <v>0</v>
      </c>
      <c r="BO96" s="181">
        <f ca="1">+'Données de base'!$C$331/12*'5. Cash Flow'!BN49</f>
        <v>0</v>
      </c>
      <c r="BP96" s="190">
        <f ca="1">SUM(BD96:BO96)</f>
        <v>0</v>
      </c>
      <c r="BQ96" s="181">
        <f ca="1">+'Données de base'!$C$331/12*'5. Cash Flow'!BO49</f>
        <v>0</v>
      </c>
      <c r="BR96" s="181">
        <f ca="1">+'Données de base'!$C$331/12*'5. Cash Flow'!BQ49</f>
        <v>0</v>
      </c>
      <c r="BS96" s="181">
        <f ca="1">+'Données de base'!$C$331/12*'5. Cash Flow'!BR49</f>
        <v>0</v>
      </c>
      <c r="BT96" s="181">
        <f ca="1">+'Données de base'!$C$331/12*'5. Cash Flow'!BS49</f>
        <v>0</v>
      </c>
      <c r="BU96" s="181">
        <f ca="1">+'Données de base'!$C$331/12*'5. Cash Flow'!BT49</f>
        <v>0</v>
      </c>
      <c r="BV96" s="181">
        <f ca="1">+'Données de base'!$C$331/12*'5. Cash Flow'!BU49</f>
        <v>0</v>
      </c>
      <c r="BW96" s="181">
        <f ca="1">+'Données de base'!$C$331/12*'5. Cash Flow'!BV49</f>
        <v>0</v>
      </c>
      <c r="BX96" s="181">
        <f ca="1">+'Données de base'!$C$331/12*'5. Cash Flow'!BW49</f>
        <v>0</v>
      </c>
      <c r="BY96" s="181">
        <f ca="1">+'Données de base'!$C$331/12*'5. Cash Flow'!BX49</f>
        <v>0</v>
      </c>
      <c r="BZ96" s="181">
        <f ca="1">+'Données de base'!$C$331/12*'5. Cash Flow'!BY49</f>
        <v>0</v>
      </c>
      <c r="CA96" s="181">
        <f ca="1">+'Données de base'!$C$331/12*'5. Cash Flow'!BZ49</f>
        <v>0</v>
      </c>
      <c r="CB96" s="181">
        <f ca="1">+'Données de base'!$C$331/12*'5. Cash Flow'!CA49</f>
        <v>0</v>
      </c>
      <c r="CC96" s="190">
        <f ca="1">SUM(BQ96:CB96)</f>
        <v>0</v>
      </c>
      <c r="CE96" s="181" t="str">
        <f t="shared" si="452"/>
        <v/>
      </c>
      <c r="CF96" s="181" t="str">
        <f t="shared" si="452"/>
        <v/>
      </c>
      <c r="CG96" s="181" t="str">
        <f t="shared" si="452"/>
        <v/>
      </c>
      <c r="CH96" s="181" t="str">
        <f t="shared" si="452"/>
        <v/>
      </c>
      <c r="CI96" s="181" t="str">
        <f t="shared" si="452"/>
        <v/>
      </c>
      <c r="CJ96" s="181" t="str">
        <f t="shared" si="452"/>
        <v/>
      </c>
      <c r="CK96" s="181" t="str">
        <f t="shared" si="452"/>
        <v/>
      </c>
      <c r="CL96" s="181" t="str">
        <f t="shared" si="452"/>
        <v/>
      </c>
      <c r="CM96" s="181" t="str">
        <f t="shared" si="452"/>
        <v/>
      </c>
      <c r="CN96" s="181" t="str">
        <f t="shared" si="452"/>
        <v/>
      </c>
      <c r="CO96" s="181" t="str">
        <f t="shared" si="453"/>
        <v/>
      </c>
      <c r="CP96" s="181" t="str">
        <f t="shared" si="453"/>
        <v/>
      </c>
      <c r="CQ96" s="181">
        <f t="shared" ca="1" si="453"/>
        <v>0</v>
      </c>
      <c r="CR96" s="181">
        <f t="shared" ca="1" si="453"/>
        <v>0</v>
      </c>
      <c r="CS96" s="181">
        <f t="shared" ca="1" si="453"/>
        <v>0</v>
      </c>
      <c r="CT96" s="181">
        <f t="shared" ca="1" si="453"/>
        <v>0</v>
      </c>
      <c r="CU96" s="181">
        <f t="shared" ca="1" si="453"/>
        <v>0</v>
      </c>
      <c r="CV96" s="181">
        <f t="shared" ca="1" si="453"/>
        <v>0</v>
      </c>
      <c r="CW96" s="181">
        <f t="shared" ca="1" si="453"/>
        <v>0</v>
      </c>
      <c r="CX96" s="181">
        <f t="shared" ca="1" si="453"/>
        <v>0</v>
      </c>
      <c r="CY96" s="181">
        <f t="shared" ca="1" si="454"/>
        <v>0</v>
      </c>
      <c r="CZ96" s="181">
        <f t="shared" ca="1" si="454"/>
        <v>0</v>
      </c>
      <c r="DA96" s="181">
        <f t="shared" ca="1" si="454"/>
        <v>0</v>
      </c>
      <c r="DB96" s="181">
        <f t="shared" ca="1" si="454"/>
        <v>0</v>
      </c>
      <c r="DC96" s="190">
        <f>SUM(CE96:CP96)</f>
        <v>0</v>
      </c>
      <c r="DD96" s="190">
        <f ca="1">SUM(CQ96:DB96)</f>
        <v>0</v>
      </c>
      <c r="DE96" s="190">
        <f ca="1">SUM(CE96:DB96)</f>
        <v>0</v>
      </c>
      <c r="DF96" s="181">
        <f t="shared" ca="1" si="455"/>
        <v>0</v>
      </c>
      <c r="DG96" s="181">
        <f t="shared" ca="1" si="455"/>
        <v>0</v>
      </c>
      <c r="DH96" s="181">
        <f t="shared" ca="1" si="455"/>
        <v>0</v>
      </c>
      <c r="DI96" s="181">
        <f t="shared" ca="1" si="455"/>
        <v>0</v>
      </c>
      <c r="DJ96" s="181">
        <f t="shared" ca="1" si="455"/>
        <v>0</v>
      </c>
      <c r="DK96" s="181">
        <f t="shared" ca="1" si="455"/>
        <v>0</v>
      </c>
      <c r="DL96" s="181">
        <f t="shared" ca="1" si="455"/>
        <v>0</v>
      </c>
      <c r="DM96" s="181">
        <f t="shared" ca="1" si="455"/>
        <v>0</v>
      </c>
      <c r="DN96" s="181">
        <f t="shared" ca="1" si="455"/>
        <v>0</v>
      </c>
      <c r="DO96" s="181">
        <f t="shared" ca="1" si="455"/>
        <v>0</v>
      </c>
      <c r="DP96" s="181">
        <f t="shared" ca="1" si="455"/>
        <v>0</v>
      </c>
      <c r="DQ96" s="181">
        <f t="shared" ca="1" si="455"/>
        <v>0</v>
      </c>
      <c r="DR96" s="190">
        <f ca="1">SUM(DF96:DQ96)</f>
        <v>0</v>
      </c>
      <c r="DS96" s="181">
        <f t="shared" ca="1" si="456"/>
        <v>0</v>
      </c>
      <c r="DT96" s="181">
        <f t="shared" ca="1" si="456"/>
        <v>0</v>
      </c>
      <c r="DU96" s="181">
        <f t="shared" ca="1" si="456"/>
        <v>0</v>
      </c>
      <c r="DV96" s="181">
        <f t="shared" ca="1" si="456"/>
        <v>0</v>
      </c>
      <c r="DW96" s="181">
        <f t="shared" ca="1" si="456"/>
        <v>0</v>
      </c>
      <c r="DX96" s="181">
        <f t="shared" ca="1" si="456"/>
        <v>0</v>
      </c>
      <c r="DY96" s="181">
        <f t="shared" ca="1" si="456"/>
        <v>0</v>
      </c>
      <c r="DZ96" s="181">
        <f t="shared" ca="1" si="456"/>
        <v>0</v>
      </c>
      <c r="EA96" s="181">
        <f t="shared" ca="1" si="456"/>
        <v>0</v>
      </c>
      <c r="EB96" s="181">
        <f t="shared" ca="1" si="456"/>
        <v>0</v>
      </c>
      <c r="EC96" s="181">
        <f t="shared" ca="1" si="456"/>
        <v>0</v>
      </c>
      <c r="ED96" s="181">
        <f t="shared" ca="1" si="456"/>
        <v>0</v>
      </c>
      <c r="EE96" s="190">
        <f ca="1">SUM(DS96:ED96)</f>
        <v>0</v>
      </c>
      <c r="EF96" s="181">
        <f t="shared" ca="1" si="457"/>
        <v>0</v>
      </c>
      <c r="EG96" s="181">
        <f t="shared" ca="1" si="457"/>
        <v>0</v>
      </c>
      <c r="EH96" s="181">
        <f t="shared" ca="1" si="457"/>
        <v>0</v>
      </c>
      <c r="EI96" s="181">
        <f t="shared" ca="1" si="457"/>
        <v>0</v>
      </c>
      <c r="EJ96" s="181">
        <f t="shared" ca="1" si="457"/>
        <v>0</v>
      </c>
      <c r="EK96" s="181">
        <f t="shared" ca="1" si="457"/>
        <v>0</v>
      </c>
      <c r="EL96" s="181">
        <f t="shared" ca="1" si="457"/>
        <v>0</v>
      </c>
      <c r="EM96" s="181">
        <f t="shared" ca="1" si="457"/>
        <v>0</v>
      </c>
      <c r="EN96" s="181">
        <f t="shared" ca="1" si="457"/>
        <v>0</v>
      </c>
      <c r="EO96" s="181">
        <f t="shared" ca="1" si="457"/>
        <v>0</v>
      </c>
      <c r="EP96" s="181">
        <f t="shared" ca="1" si="457"/>
        <v>0</v>
      </c>
      <c r="EQ96" s="181">
        <f t="shared" ca="1" si="457"/>
        <v>0</v>
      </c>
      <c r="ER96" s="190">
        <f ca="1">SUM(EF96:EQ96)</f>
        <v>0</v>
      </c>
      <c r="ES96" s="181">
        <f t="shared" ca="1" si="458"/>
        <v>0</v>
      </c>
      <c r="ET96" s="181">
        <f t="shared" ca="1" si="458"/>
        <v>0</v>
      </c>
      <c r="EU96" s="181">
        <f t="shared" ca="1" si="458"/>
        <v>0</v>
      </c>
      <c r="EV96" s="181">
        <f t="shared" ca="1" si="458"/>
        <v>0</v>
      </c>
      <c r="EW96" s="181">
        <f t="shared" ca="1" si="458"/>
        <v>0</v>
      </c>
      <c r="EX96" s="181">
        <f t="shared" ca="1" si="458"/>
        <v>0</v>
      </c>
      <c r="EY96" s="181">
        <f t="shared" ca="1" si="458"/>
        <v>0</v>
      </c>
      <c r="EZ96" s="181">
        <f t="shared" ca="1" si="458"/>
        <v>0</v>
      </c>
      <c r="FA96" s="181">
        <f t="shared" ca="1" si="458"/>
        <v>0</v>
      </c>
      <c r="FB96" s="181">
        <f t="shared" ca="1" si="458"/>
        <v>0</v>
      </c>
      <c r="FC96" s="181">
        <f t="shared" ca="1" si="458"/>
        <v>0</v>
      </c>
      <c r="FD96" s="181">
        <f t="shared" ca="1" si="458"/>
        <v>0</v>
      </c>
      <c r="FE96" s="190">
        <f ca="1">SUM(ES96:FD96)</f>
        <v>0</v>
      </c>
    </row>
    <row r="97" spans="2:165" ht="15" customHeight="1" x14ac:dyDescent="0.2">
      <c r="B97" s="13" t="s">
        <v>196</v>
      </c>
      <c r="C97" s="120"/>
      <c r="D97" s="181">
        <f>'Données de base'!$A$336/12*'Données de base'!C338</f>
        <v>0</v>
      </c>
      <c r="E97" s="181">
        <f>'Données de base'!$A$336/12*'Données de base'!D338</f>
        <v>0</v>
      </c>
      <c r="F97" s="181">
        <f>'Données de base'!$A$336/12*'Données de base'!E338</f>
        <v>0</v>
      </c>
      <c r="G97" s="181">
        <f>'Données de base'!$A$336/12*'Données de base'!F338</f>
        <v>0</v>
      </c>
      <c r="H97" s="181">
        <f>'Données de base'!$A$336/12*'Données de base'!G338</f>
        <v>0</v>
      </c>
      <c r="I97" s="181">
        <f>'Données de base'!$A$336/12*'Données de base'!H338</f>
        <v>0</v>
      </c>
      <c r="J97" s="181">
        <f>'Données de base'!$A$336/12*'Données de base'!I338</f>
        <v>0</v>
      </c>
      <c r="K97" s="181">
        <f>'Données de base'!$A$336/12*'Données de base'!J338</f>
        <v>0</v>
      </c>
      <c r="L97" s="181">
        <f>'Données de base'!$A$336/12*'Données de base'!K338</f>
        <v>0</v>
      </c>
      <c r="M97" s="181">
        <f>'Données de base'!$A$336/12*'Données de base'!L338</f>
        <v>0</v>
      </c>
      <c r="N97" s="181">
        <f>'Données de base'!$A$336/12*'Données de base'!M338</f>
        <v>0</v>
      </c>
      <c r="O97" s="181">
        <f>'Données de base'!$A$336/12*'Données de base'!N338</f>
        <v>0</v>
      </c>
      <c r="P97" s="190">
        <f>SUM(D97:O97)</f>
        <v>0</v>
      </c>
      <c r="Q97" s="181">
        <f>'Données de base'!$A$336/12*'Données de base'!P338</f>
        <v>0</v>
      </c>
      <c r="R97" s="181">
        <f>'Données de base'!$A$336/12*'Données de base'!Q338</f>
        <v>0</v>
      </c>
      <c r="S97" s="181">
        <f>'Données de base'!$A$336/12*'Données de base'!R338</f>
        <v>0</v>
      </c>
      <c r="T97" s="181">
        <f>'Données de base'!$A$336/12*'Données de base'!S338</f>
        <v>0</v>
      </c>
      <c r="U97" s="181">
        <f>'Données de base'!$A$336/12*'Données de base'!T338</f>
        <v>0</v>
      </c>
      <c r="V97" s="181">
        <f>'Données de base'!$A$336/12*'Données de base'!U338</f>
        <v>0</v>
      </c>
      <c r="W97" s="181">
        <f>'Données de base'!$A$336/12*'Données de base'!V338</f>
        <v>0</v>
      </c>
      <c r="X97" s="181">
        <f>'Données de base'!$A$336/12*'Données de base'!W338</f>
        <v>0</v>
      </c>
      <c r="Y97" s="181">
        <f>'Données de base'!$A$336/12*'Données de base'!X338</f>
        <v>0</v>
      </c>
      <c r="Z97" s="181">
        <f>'Données de base'!$A$336/12*'Données de base'!Y338</f>
        <v>0</v>
      </c>
      <c r="AA97" s="181">
        <f>'Données de base'!$A$336/12*'Données de base'!Z338</f>
        <v>0</v>
      </c>
      <c r="AB97" s="181">
        <f>'Données de base'!$A$336/12*'Données de base'!AA338</f>
        <v>0</v>
      </c>
      <c r="AC97" s="190">
        <f>SUM(Q97:AB97)</f>
        <v>0</v>
      </c>
      <c r="AD97" s="181">
        <f>'Données de base'!$A$336/12*'Données de base'!AC338</f>
        <v>0</v>
      </c>
      <c r="AE97" s="181">
        <f>'Données de base'!$A$336/12*'Données de base'!AD338</f>
        <v>0</v>
      </c>
      <c r="AF97" s="181">
        <f>'Données de base'!$A$336/12*'Données de base'!AE338</f>
        <v>0</v>
      </c>
      <c r="AG97" s="181">
        <f>'Données de base'!$A$336/12*'Données de base'!AF338</f>
        <v>0</v>
      </c>
      <c r="AH97" s="181">
        <f>'Données de base'!$A$336/12*'Données de base'!AG338</f>
        <v>0</v>
      </c>
      <c r="AI97" s="181">
        <f>'Données de base'!$A$336/12*'Données de base'!AH338</f>
        <v>0</v>
      </c>
      <c r="AJ97" s="181">
        <f>'Données de base'!$A$336/12*'Données de base'!AI338</f>
        <v>0</v>
      </c>
      <c r="AK97" s="181">
        <f>'Données de base'!$A$336/12*'Données de base'!AJ338</f>
        <v>0</v>
      </c>
      <c r="AL97" s="181">
        <f>'Données de base'!$A$336/12*'Données de base'!AK338</f>
        <v>0</v>
      </c>
      <c r="AM97" s="181">
        <f>'Données de base'!$A$336/12*'Données de base'!AL338</f>
        <v>0</v>
      </c>
      <c r="AN97" s="181">
        <f>'Données de base'!$A$336/12*'Données de base'!AM338</f>
        <v>0</v>
      </c>
      <c r="AO97" s="181">
        <f>'Données de base'!$A$336/12*'Données de base'!AN338</f>
        <v>0</v>
      </c>
      <c r="AP97" s="190">
        <f>SUM(AD97:AO97)</f>
        <v>0</v>
      </c>
      <c r="AQ97" s="181">
        <f>'Données de base'!$A$336/12*'Données de base'!AP338</f>
        <v>0</v>
      </c>
      <c r="AR97" s="181">
        <f>'Données de base'!$A$336/12*'Données de base'!AQ338</f>
        <v>0</v>
      </c>
      <c r="AS97" s="181">
        <f>'Données de base'!$A$336/12*'Données de base'!AR338</f>
        <v>0</v>
      </c>
      <c r="AT97" s="181">
        <f>'Données de base'!$A$336/12*'Données de base'!AS338</f>
        <v>0</v>
      </c>
      <c r="AU97" s="181">
        <f>'Données de base'!$A$336/12*'Données de base'!AT338</f>
        <v>0</v>
      </c>
      <c r="AV97" s="181">
        <f>'Données de base'!$A$336/12*'Données de base'!AU338</f>
        <v>0</v>
      </c>
      <c r="AW97" s="181">
        <f>'Données de base'!$A$336/12*'Données de base'!AV338</f>
        <v>0</v>
      </c>
      <c r="AX97" s="181">
        <f>'Données de base'!$A$336/12*'Données de base'!AW338</f>
        <v>0</v>
      </c>
      <c r="AY97" s="181">
        <f>'Données de base'!$A$336/12*'Données de base'!AX338</f>
        <v>0</v>
      </c>
      <c r="AZ97" s="181">
        <f>'Données de base'!$A$336/12*'Données de base'!AY338</f>
        <v>0</v>
      </c>
      <c r="BA97" s="181">
        <f>'Données de base'!$A$336/12*'Données de base'!AZ338</f>
        <v>0</v>
      </c>
      <c r="BB97" s="181">
        <f>'Données de base'!$A$336/12*'Données de base'!BA338</f>
        <v>0</v>
      </c>
      <c r="BC97" s="190">
        <f>SUM(AQ97:BB97)</f>
        <v>0</v>
      </c>
      <c r="BD97" s="181">
        <f>'Données de base'!$A$336/12*'Données de base'!BC338</f>
        <v>0</v>
      </c>
      <c r="BE97" s="181">
        <f>'Données de base'!$A$336/12*'Données de base'!BD338</f>
        <v>0</v>
      </c>
      <c r="BF97" s="181">
        <f>'Données de base'!$A$336/12*'Données de base'!BE338</f>
        <v>0</v>
      </c>
      <c r="BG97" s="181">
        <f>'Données de base'!$A$336/12*'Données de base'!BF338</f>
        <v>0</v>
      </c>
      <c r="BH97" s="181">
        <f>'Données de base'!$A$336/12*'Données de base'!BG338</f>
        <v>0</v>
      </c>
      <c r="BI97" s="181">
        <f>'Données de base'!$A$336/12*'Données de base'!BH338</f>
        <v>0</v>
      </c>
      <c r="BJ97" s="181">
        <f>'Données de base'!$A$336/12*'Données de base'!BI338</f>
        <v>0</v>
      </c>
      <c r="BK97" s="181">
        <f>'Données de base'!$A$336/12*'Données de base'!BJ338</f>
        <v>0</v>
      </c>
      <c r="BL97" s="181">
        <f>'Données de base'!$A$336/12*'Données de base'!BK338</f>
        <v>0</v>
      </c>
      <c r="BM97" s="181">
        <f>'Données de base'!$A$336/12*'Données de base'!BL338</f>
        <v>0</v>
      </c>
      <c r="BN97" s="181">
        <f>'Données de base'!$A$336/12*'Données de base'!BM338</f>
        <v>0</v>
      </c>
      <c r="BO97" s="181">
        <f>'Données de base'!$A$336/12*'Données de base'!BN338</f>
        <v>0</v>
      </c>
      <c r="BP97" s="190">
        <f>SUM(BD97:BO97)</f>
        <v>0</v>
      </c>
      <c r="BQ97" s="181">
        <f>'Données de base'!$A$336/12*'Données de base'!BP338</f>
        <v>0</v>
      </c>
      <c r="BR97" s="181">
        <f>'Données de base'!$A$336/12*'Données de base'!BQ338</f>
        <v>0</v>
      </c>
      <c r="BS97" s="181">
        <f>'Données de base'!$A$336/12*'Données de base'!BR338</f>
        <v>0</v>
      </c>
      <c r="BT97" s="181">
        <f>'Données de base'!$A$336/12*'Données de base'!BS338</f>
        <v>0</v>
      </c>
      <c r="BU97" s="181">
        <f>'Données de base'!$A$336/12*'Données de base'!BT338</f>
        <v>0</v>
      </c>
      <c r="BV97" s="181">
        <f>'Données de base'!$A$336/12*'Données de base'!BU338</f>
        <v>0</v>
      </c>
      <c r="BW97" s="181">
        <f>'Données de base'!$A$336/12*'Données de base'!BV338</f>
        <v>0</v>
      </c>
      <c r="BX97" s="181">
        <f>'Données de base'!$A$336/12*'Données de base'!BW338</f>
        <v>0</v>
      </c>
      <c r="BY97" s="181">
        <f>'Données de base'!$A$336/12*'Données de base'!BX338</f>
        <v>0</v>
      </c>
      <c r="BZ97" s="181">
        <f>'Données de base'!$A$336/12*'Données de base'!BY338</f>
        <v>0</v>
      </c>
      <c r="CA97" s="181">
        <f>'Données de base'!$A$336/12*'Données de base'!BZ338</f>
        <v>0</v>
      </c>
      <c r="CB97" s="181">
        <f>'Données de base'!$A$336/12*'Données de base'!CA338</f>
        <v>0</v>
      </c>
      <c r="CC97" s="190">
        <f>SUM(BQ97:CB97)</f>
        <v>0</v>
      </c>
      <c r="CE97" s="181" t="str">
        <f t="shared" si="452"/>
        <v/>
      </c>
      <c r="CF97" s="181" t="str">
        <f t="shared" si="452"/>
        <v/>
      </c>
      <c r="CG97" s="181" t="str">
        <f t="shared" si="452"/>
        <v/>
      </c>
      <c r="CH97" s="181" t="str">
        <f t="shared" si="452"/>
        <v/>
      </c>
      <c r="CI97" s="181" t="str">
        <f t="shared" si="452"/>
        <v/>
      </c>
      <c r="CJ97" s="181" t="str">
        <f t="shared" si="452"/>
        <v/>
      </c>
      <c r="CK97" s="181" t="str">
        <f t="shared" si="452"/>
        <v/>
      </c>
      <c r="CL97" s="181" t="str">
        <f t="shared" si="452"/>
        <v/>
      </c>
      <c r="CM97" s="181" t="str">
        <f t="shared" si="452"/>
        <v/>
      </c>
      <c r="CN97" s="181" t="str">
        <f t="shared" si="452"/>
        <v/>
      </c>
      <c r="CO97" s="181" t="str">
        <f t="shared" si="453"/>
        <v/>
      </c>
      <c r="CP97" s="181" t="str">
        <f t="shared" si="453"/>
        <v/>
      </c>
      <c r="CQ97" s="181">
        <f t="shared" si="453"/>
        <v>0</v>
      </c>
      <c r="CR97" s="181">
        <f t="shared" si="453"/>
        <v>0</v>
      </c>
      <c r="CS97" s="181">
        <f t="shared" si="453"/>
        <v>0</v>
      </c>
      <c r="CT97" s="181">
        <f t="shared" si="453"/>
        <v>0</v>
      </c>
      <c r="CU97" s="181">
        <f t="shared" si="453"/>
        <v>0</v>
      </c>
      <c r="CV97" s="181">
        <f t="shared" si="453"/>
        <v>0</v>
      </c>
      <c r="CW97" s="181">
        <f t="shared" si="453"/>
        <v>0</v>
      </c>
      <c r="CX97" s="181">
        <f t="shared" si="453"/>
        <v>0</v>
      </c>
      <c r="CY97" s="181">
        <f t="shared" si="454"/>
        <v>0</v>
      </c>
      <c r="CZ97" s="181">
        <f t="shared" si="454"/>
        <v>0</v>
      </c>
      <c r="DA97" s="181">
        <f t="shared" si="454"/>
        <v>0</v>
      </c>
      <c r="DB97" s="181">
        <f t="shared" si="454"/>
        <v>0</v>
      </c>
      <c r="DC97" s="190">
        <f>SUM(CE97:CP97)</f>
        <v>0</v>
      </c>
      <c r="DD97" s="190">
        <f>SUM(CQ97:DB97)</f>
        <v>0</v>
      </c>
      <c r="DE97" s="190">
        <f>SUM(CE97:DB97)</f>
        <v>0</v>
      </c>
      <c r="DF97" s="181">
        <f t="shared" si="455"/>
        <v>0</v>
      </c>
      <c r="DG97" s="181">
        <f t="shared" si="455"/>
        <v>0</v>
      </c>
      <c r="DH97" s="181">
        <f t="shared" si="455"/>
        <v>0</v>
      </c>
      <c r="DI97" s="181">
        <f t="shared" si="455"/>
        <v>0</v>
      </c>
      <c r="DJ97" s="181">
        <f t="shared" si="455"/>
        <v>0</v>
      </c>
      <c r="DK97" s="181">
        <f t="shared" si="455"/>
        <v>0</v>
      </c>
      <c r="DL97" s="181">
        <f t="shared" si="455"/>
        <v>0</v>
      </c>
      <c r="DM97" s="181">
        <f t="shared" si="455"/>
        <v>0</v>
      </c>
      <c r="DN97" s="181">
        <f t="shared" si="455"/>
        <v>0</v>
      </c>
      <c r="DO97" s="181">
        <f t="shared" si="455"/>
        <v>0</v>
      </c>
      <c r="DP97" s="181">
        <f t="shared" si="455"/>
        <v>0</v>
      </c>
      <c r="DQ97" s="181">
        <f t="shared" si="455"/>
        <v>0</v>
      </c>
      <c r="DR97" s="190">
        <f>SUM(DF97:DQ97)</f>
        <v>0</v>
      </c>
      <c r="DS97" s="181">
        <f t="shared" si="456"/>
        <v>0</v>
      </c>
      <c r="DT97" s="181">
        <f t="shared" si="456"/>
        <v>0</v>
      </c>
      <c r="DU97" s="181">
        <f t="shared" si="456"/>
        <v>0</v>
      </c>
      <c r="DV97" s="181">
        <f t="shared" si="456"/>
        <v>0</v>
      </c>
      <c r="DW97" s="181">
        <f t="shared" si="456"/>
        <v>0</v>
      </c>
      <c r="DX97" s="181">
        <f t="shared" si="456"/>
        <v>0</v>
      </c>
      <c r="DY97" s="181">
        <f t="shared" si="456"/>
        <v>0</v>
      </c>
      <c r="DZ97" s="181">
        <f t="shared" si="456"/>
        <v>0</v>
      </c>
      <c r="EA97" s="181">
        <f t="shared" si="456"/>
        <v>0</v>
      </c>
      <c r="EB97" s="181">
        <f t="shared" si="456"/>
        <v>0</v>
      </c>
      <c r="EC97" s="181">
        <f t="shared" si="456"/>
        <v>0</v>
      </c>
      <c r="ED97" s="181">
        <f t="shared" si="456"/>
        <v>0</v>
      </c>
      <c r="EE97" s="190">
        <f>SUM(DS97:ED97)</f>
        <v>0</v>
      </c>
      <c r="EF97" s="181">
        <f t="shared" si="457"/>
        <v>0</v>
      </c>
      <c r="EG97" s="181">
        <f t="shared" si="457"/>
        <v>0</v>
      </c>
      <c r="EH97" s="181">
        <f t="shared" si="457"/>
        <v>0</v>
      </c>
      <c r="EI97" s="181">
        <f t="shared" si="457"/>
        <v>0</v>
      </c>
      <c r="EJ97" s="181">
        <f t="shared" si="457"/>
        <v>0</v>
      </c>
      <c r="EK97" s="181">
        <f t="shared" si="457"/>
        <v>0</v>
      </c>
      <c r="EL97" s="181">
        <f t="shared" si="457"/>
        <v>0</v>
      </c>
      <c r="EM97" s="181">
        <f t="shared" si="457"/>
        <v>0</v>
      </c>
      <c r="EN97" s="181">
        <f t="shared" si="457"/>
        <v>0</v>
      </c>
      <c r="EO97" s="181">
        <f t="shared" si="457"/>
        <v>0</v>
      </c>
      <c r="EP97" s="181">
        <f t="shared" si="457"/>
        <v>0</v>
      </c>
      <c r="EQ97" s="181">
        <f t="shared" si="457"/>
        <v>0</v>
      </c>
      <c r="ER97" s="190">
        <f>SUM(EF97:EQ97)</f>
        <v>0</v>
      </c>
      <c r="ES97" s="181">
        <f t="shared" si="458"/>
        <v>0</v>
      </c>
      <c r="ET97" s="181">
        <f t="shared" si="458"/>
        <v>0</v>
      </c>
      <c r="EU97" s="181">
        <f t="shared" si="458"/>
        <v>0</v>
      </c>
      <c r="EV97" s="181">
        <f t="shared" si="458"/>
        <v>0</v>
      </c>
      <c r="EW97" s="181">
        <f t="shared" si="458"/>
        <v>0</v>
      </c>
      <c r="EX97" s="181">
        <f t="shared" si="458"/>
        <v>0</v>
      </c>
      <c r="EY97" s="181">
        <f t="shared" si="458"/>
        <v>0</v>
      </c>
      <c r="EZ97" s="181">
        <f t="shared" si="458"/>
        <v>0</v>
      </c>
      <c r="FA97" s="181">
        <f t="shared" si="458"/>
        <v>0</v>
      </c>
      <c r="FB97" s="181">
        <f t="shared" si="458"/>
        <v>0</v>
      </c>
      <c r="FC97" s="181">
        <f t="shared" si="458"/>
        <v>0</v>
      </c>
      <c r="FD97" s="181">
        <f t="shared" si="458"/>
        <v>0</v>
      </c>
      <c r="FE97" s="190">
        <f>SUM(ES97:FD97)</f>
        <v>0</v>
      </c>
    </row>
    <row r="98" spans="2:165" ht="15" customHeight="1" x14ac:dyDescent="0.2">
      <c r="C98" s="120"/>
      <c r="D98" s="16"/>
      <c r="E98" s="16"/>
      <c r="F98" s="16"/>
      <c r="G98" s="16"/>
      <c r="H98" s="16"/>
      <c r="I98" s="16"/>
      <c r="J98" s="16"/>
      <c r="K98" s="16"/>
      <c r="L98" s="16"/>
      <c r="M98" s="16"/>
      <c r="N98" s="16"/>
      <c r="O98" s="16"/>
      <c r="P98" s="130"/>
      <c r="Q98" s="16"/>
      <c r="R98" s="16"/>
      <c r="S98" s="16"/>
      <c r="T98" s="16"/>
      <c r="U98" s="16"/>
      <c r="V98" s="16"/>
      <c r="W98" s="16"/>
      <c r="X98" s="16"/>
      <c r="Y98" s="16"/>
      <c r="Z98" s="16"/>
      <c r="AA98" s="16"/>
      <c r="AB98" s="16"/>
      <c r="AC98" s="130"/>
      <c r="AD98" s="16"/>
      <c r="AE98" s="16"/>
      <c r="AF98" s="16"/>
      <c r="AG98" s="16"/>
      <c r="AH98" s="16"/>
      <c r="AI98" s="16"/>
      <c r="AJ98" s="16"/>
      <c r="AK98" s="16"/>
      <c r="AL98" s="16"/>
      <c r="AM98" s="16"/>
      <c r="AN98" s="16"/>
      <c r="AO98" s="16"/>
      <c r="AP98" s="130"/>
      <c r="AQ98" s="16"/>
      <c r="AR98" s="16"/>
      <c r="AS98" s="16"/>
      <c r="AT98" s="16"/>
      <c r="AU98" s="16"/>
      <c r="AV98" s="16"/>
      <c r="AW98" s="16"/>
      <c r="AX98" s="16"/>
      <c r="AY98" s="16"/>
      <c r="AZ98" s="16"/>
      <c r="BA98" s="16"/>
      <c r="BB98" s="16"/>
      <c r="BC98" s="130"/>
      <c r="BD98" s="16"/>
      <c r="BE98" s="16"/>
      <c r="BF98" s="16"/>
      <c r="BG98" s="16"/>
      <c r="BH98" s="16"/>
      <c r="BI98" s="16"/>
      <c r="BJ98" s="16"/>
      <c r="BK98" s="16"/>
      <c r="BL98" s="16"/>
      <c r="BM98" s="16"/>
      <c r="BN98" s="16"/>
      <c r="BO98" s="16"/>
      <c r="BP98" s="130"/>
      <c r="BQ98" s="16"/>
      <c r="BR98" s="16"/>
      <c r="BS98" s="16"/>
      <c r="BT98" s="16"/>
      <c r="BU98" s="16"/>
      <c r="BV98" s="16"/>
      <c r="BW98" s="16"/>
      <c r="BX98" s="16"/>
      <c r="BY98" s="16"/>
      <c r="BZ98" s="16"/>
      <c r="CA98" s="16"/>
      <c r="CB98" s="16"/>
      <c r="CC98" s="130"/>
      <c r="CE98" s="16"/>
      <c r="CF98" s="16"/>
      <c r="CG98" s="16"/>
      <c r="CH98" s="16"/>
      <c r="CI98" s="16"/>
      <c r="CJ98" s="16"/>
      <c r="CK98" s="16"/>
      <c r="CL98" s="16"/>
      <c r="CM98" s="16"/>
      <c r="CN98" s="16"/>
      <c r="CO98" s="16"/>
      <c r="CP98" s="16"/>
      <c r="CQ98" s="16"/>
      <c r="CR98" s="16"/>
      <c r="CS98" s="16"/>
      <c r="CT98" s="16"/>
      <c r="CU98" s="16"/>
      <c r="CV98" s="16"/>
      <c r="CW98" s="16"/>
      <c r="CX98" s="16"/>
      <c r="CY98" s="16"/>
      <c r="CZ98" s="16"/>
      <c r="DA98" s="16"/>
      <c r="DB98" s="16"/>
      <c r="DC98" s="130"/>
      <c r="DD98" s="130"/>
      <c r="DE98" s="130"/>
      <c r="DF98" s="16"/>
      <c r="DG98" s="16"/>
      <c r="DH98" s="16"/>
      <c r="DI98" s="16"/>
      <c r="DJ98" s="16"/>
      <c r="DK98" s="16"/>
      <c r="DL98" s="16"/>
      <c r="DM98" s="16"/>
      <c r="DN98" s="16"/>
      <c r="DO98" s="16"/>
      <c r="DP98" s="16"/>
      <c r="DQ98" s="16"/>
      <c r="DR98" s="130"/>
      <c r="DS98" s="16"/>
      <c r="DT98" s="16"/>
      <c r="DU98" s="16"/>
      <c r="DV98" s="16"/>
      <c r="DW98" s="16"/>
      <c r="DX98" s="16"/>
      <c r="DY98" s="16"/>
      <c r="DZ98" s="16"/>
      <c r="EA98" s="16"/>
      <c r="EB98" s="16"/>
      <c r="EC98" s="16"/>
      <c r="ED98" s="16"/>
      <c r="EE98" s="130"/>
      <c r="EF98" s="16"/>
      <c r="EG98" s="16"/>
      <c r="EH98" s="16"/>
      <c r="EI98" s="16"/>
      <c r="EJ98" s="16"/>
      <c r="EK98" s="16"/>
      <c r="EL98" s="16"/>
      <c r="EM98" s="16"/>
      <c r="EN98" s="16"/>
      <c r="EO98" s="16"/>
      <c r="EP98" s="16"/>
      <c r="EQ98" s="16"/>
      <c r="ER98" s="130"/>
      <c r="ES98" s="16"/>
      <c r="ET98" s="16"/>
      <c r="EU98" s="16"/>
      <c r="EV98" s="16"/>
      <c r="EW98" s="16"/>
      <c r="EX98" s="16"/>
      <c r="EY98" s="16"/>
      <c r="EZ98" s="16"/>
      <c r="FA98" s="16"/>
      <c r="FB98" s="16"/>
      <c r="FC98" s="16"/>
      <c r="FD98" s="16"/>
      <c r="FE98" s="130"/>
    </row>
    <row r="99" spans="2:165" s="63" customFormat="1" ht="15" customHeight="1" x14ac:dyDescent="0.2">
      <c r="B99" s="126" t="s">
        <v>43</v>
      </c>
      <c r="C99" s="196"/>
      <c r="D99" s="15">
        <f>+D93-D95-D96-D97</f>
        <v>0</v>
      </c>
      <c r="E99" s="15">
        <f t="shared" ref="E99:BP99" ca="1" si="459">+E93-E95-E96-E97</f>
        <v>0</v>
      </c>
      <c r="F99" s="15">
        <f t="shared" ca="1" si="459"/>
        <v>0</v>
      </c>
      <c r="G99" s="15">
        <f t="shared" ca="1" si="459"/>
        <v>0</v>
      </c>
      <c r="H99" s="15">
        <f t="shared" ca="1" si="459"/>
        <v>0</v>
      </c>
      <c r="I99" s="15">
        <f t="shared" ca="1" si="459"/>
        <v>0</v>
      </c>
      <c r="J99" s="15">
        <f t="shared" ca="1" si="459"/>
        <v>0</v>
      </c>
      <c r="K99" s="15">
        <f t="shared" ca="1" si="459"/>
        <v>0</v>
      </c>
      <c r="L99" s="15">
        <f t="shared" ca="1" si="459"/>
        <v>-111210</v>
      </c>
      <c r="M99" s="15">
        <f t="shared" ca="1" si="459"/>
        <v>-111210</v>
      </c>
      <c r="N99" s="15">
        <f t="shared" ca="1" si="459"/>
        <v>-135240</v>
      </c>
      <c r="O99" s="15">
        <f t="shared" ca="1" si="459"/>
        <v>-135240</v>
      </c>
      <c r="P99" s="125">
        <f t="shared" ca="1" si="459"/>
        <v>-492900</v>
      </c>
      <c r="Q99" s="15">
        <f t="shared" ca="1" si="459"/>
        <v>-132760</v>
      </c>
      <c r="R99" s="15">
        <f t="shared" ca="1" si="459"/>
        <v>-94680</v>
      </c>
      <c r="S99" s="15">
        <f t="shared" ca="1" si="459"/>
        <v>-145110</v>
      </c>
      <c r="T99" s="15">
        <f t="shared" ca="1" si="459"/>
        <v>-224557.5</v>
      </c>
      <c r="U99" s="15">
        <f t="shared" ca="1" si="459"/>
        <v>-157917.5</v>
      </c>
      <c r="V99" s="15">
        <f t="shared" ca="1" si="459"/>
        <v>-198470</v>
      </c>
      <c r="W99" s="15">
        <f t="shared" ca="1" si="459"/>
        <v>-293670</v>
      </c>
      <c r="X99" s="15">
        <f t="shared" ca="1" si="459"/>
        <v>-322230</v>
      </c>
      <c r="Y99" s="15">
        <f t="shared" ca="1" si="459"/>
        <v>-262557.5</v>
      </c>
      <c r="Z99" s="15">
        <f t="shared" ca="1" si="459"/>
        <v>-291117.5</v>
      </c>
      <c r="AA99" s="15">
        <f t="shared" ca="1" si="459"/>
        <v>-198280</v>
      </c>
      <c r="AB99" s="15">
        <f t="shared" ca="1" si="459"/>
        <v>-169720</v>
      </c>
      <c r="AC99" s="125">
        <f t="shared" ca="1" si="459"/>
        <v>-2491070</v>
      </c>
      <c r="AD99" s="15">
        <f t="shared" ca="1" si="459"/>
        <v>-394638.80000000005</v>
      </c>
      <c r="AE99" s="15">
        <f t="shared" ca="1" si="459"/>
        <v>-362958.80000000005</v>
      </c>
      <c r="AF99" s="15">
        <f t="shared" ca="1" si="459"/>
        <v>-331278.80000000005</v>
      </c>
      <c r="AG99" s="15">
        <f t="shared" ca="1" si="459"/>
        <v>-355038.80000000005</v>
      </c>
      <c r="AH99" s="15">
        <f t="shared" ca="1" si="459"/>
        <v>-188718.80000000005</v>
      </c>
      <c r="AI99" s="15">
        <f t="shared" ca="1" si="459"/>
        <v>-234041.30000000005</v>
      </c>
      <c r="AJ99" s="15">
        <f t="shared" ca="1" si="459"/>
        <v>-307481.30000000005</v>
      </c>
      <c r="AK99" s="15">
        <f t="shared" ca="1" si="459"/>
        <v>-370841.30000000005</v>
      </c>
      <c r="AL99" s="15">
        <f t="shared" ca="1" si="459"/>
        <v>-242951.30000000005</v>
      </c>
      <c r="AM99" s="15">
        <f t="shared" ca="1" si="459"/>
        <v>-179591.30000000005</v>
      </c>
      <c r="AN99" s="15">
        <f t="shared" ca="1" si="459"/>
        <v>-179591.30000000005</v>
      </c>
      <c r="AO99" s="15">
        <f t="shared" ca="1" si="459"/>
        <v>-211271.30000000005</v>
      </c>
      <c r="AP99" s="125">
        <f t="shared" ca="1" si="459"/>
        <v>-3358403.0999999987</v>
      </c>
      <c r="AQ99" s="15">
        <f t="shared" ca="1" si="459"/>
        <v>-304717.31300000008</v>
      </c>
      <c r="AR99" s="15">
        <f t="shared" ca="1" si="459"/>
        <v>-257197.31300000008</v>
      </c>
      <c r="AS99" s="15">
        <f t="shared" ca="1" si="459"/>
        <v>-241357.31300000008</v>
      </c>
      <c r="AT99" s="15">
        <f t="shared" ca="1" si="459"/>
        <v>-201757.31300000008</v>
      </c>
      <c r="AU99" s="15">
        <f t="shared" ca="1" si="459"/>
        <v>162562.68699999992</v>
      </c>
      <c r="AV99" s="15">
        <f t="shared" ca="1" si="459"/>
        <v>126960.18699999992</v>
      </c>
      <c r="AW99" s="15">
        <f t="shared" ca="1" si="459"/>
        <v>324960.18699999992</v>
      </c>
      <c r="AX99" s="15">
        <f t="shared" ca="1" si="459"/>
        <v>720960.18699999992</v>
      </c>
      <c r="AY99" s="15">
        <f t="shared" ca="1" si="459"/>
        <v>734640.18699999992</v>
      </c>
      <c r="AZ99" s="15">
        <f t="shared" ca="1" si="459"/>
        <v>964320.18699999992</v>
      </c>
      <c r="BA99" s="15">
        <f t="shared" ca="1" si="459"/>
        <v>940560.18699999992</v>
      </c>
      <c r="BB99" s="15">
        <f t="shared" ca="1" si="459"/>
        <v>1265280.1869999999</v>
      </c>
      <c r="BC99" s="125">
        <f t="shared" ca="1" si="459"/>
        <v>4235214.7439999953</v>
      </c>
      <c r="BD99" s="15">
        <f t="shared" ca="1" si="459"/>
        <v>696820.18886999995</v>
      </c>
      <c r="BE99" s="15">
        <f t="shared" ca="1" si="459"/>
        <v>968975.18886999995</v>
      </c>
      <c r="BF99" s="15">
        <f t="shared" ca="1" si="459"/>
        <v>1282210.1888699997</v>
      </c>
      <c r="BG99" s="15">
        <f t="shared" ca="1" si="459"/>
        <v>1723820.1888699997</v>
      </c>
      <c r="BH99" s="15">
        <f t="shared" ca="1" si="459"/>
        <v>2617310.1888699997</v>
      </c>
      <c r="BI99" s="15">
        <f t="shared" ca="1" si="459"/>
        <v>3110270.1888699997</v>
      </c>
      <c r="BJ99" s="15">
        <f t="shared" ca="1" si="459"/>
        <v>4055110.1888699997</v>
      </c>
      <c r="BK99" s="15">
        <f t="shared" ca="1" si="459"/>
        <v>5379940.1888699997</v>
      </c>
      <c r="BL99" s="15">
        <f t="shared" ca="1" si="459"/>
        <v>6350455.1888699997</v>
      </c>
      <c r="BM99" s="15">
        <f t="shared" ca="1" si="459"/>
        <v>7839605.1888699997</v>
      </c>
      <c r="BN99" s="15">
        <f t="shared" ca="1" si="459"/>
        <v>9230845.1888699997</v>
      </c>
      <c r="BO99" s="15">
        <f t="shared" ca="1" si="459"/>
        <v>11397815.18887</v>
      </c>
      <c r="BP99" s="125">
        <f t="shared" ca="1" si="459"/>
        <v>54653177.266439989</v>
      </c>
      <c r="BQ99" s="15">
        <f t="shared" ref="BQ99:CC99" ca="1" si="460">+BQ93-BQ95-BQ96-BQ97</f>
        <v>7137780.4173444994</v>
      </c>
      <c r="BR99" s="15">
        <f t="shared" ca="1" si="460"/>
        <v>9391950.4173444994</v>
      </c>
      <c r="BS99" s="15">
        <f t="shared" ca="1" si="460"/>
        <v>8835620.4173444994</v>
      </c>
      <c r="BT99" s="15">
        <f t="shared" ca="1" si="460"/>
        <v>10902790.417344499</v>
      </c>
      <c r="BU99" s="15">
        <f t="shared" ca="1" si="460"/>
        <v>12537293.750677835</v>
      </c>
      <c r="BV99" s="15">
        <f t="shared" ca="1" si="460"/>
        <v>13181797.084011167</v>
      </c>
      <c r="BW99" s="15">
        <f t="shared" ca="1" si="460"/>
        <v>15245300.417344499</v>
      </c>
      <c r="BX99" s="15">
        <f t="shared" ca="1" si="460"/>
        <v>18692359.306233395</v>
      </c>
      <c r="BY99" s="15">
        <f t="shared" ca="1" si="460"/>
        <v>20276140.417344499</v>
      </c>
      <c r="BZ99" s="15">
        <f t="shared" ca="1" si="460"/>
        <v>23082754.861788947</v>
      </c>
      <c r="CA99" s="15">
        <f t="shared" ca="1" si="460"/>
        <v>26228739.676603768</v>
      </c>
      <c r="CB99" s="15">
        <f t="shared" ca="1" si="460"/>
        <v>30580243.009937096</v>
      </c>
      <c r="CC99" s="125">
        <f t="shared" ca="1" si="460"/>
        <v>196092770.19331926</v>
      </c>
      <c r="CE99" s="15" t="str">
        <f t="shared" ref="CE99:CF99" si="461">IF(ISNA(INDEX($B$1:$CC$117,ROW(B99),MATCH(CE$7,$B$7:$CC$7,0))),"",INDEX($B$1:$CC$117,ROW(B99),MATCH(CE$7,$B$7:$CC$7,0)))</f>
        <v/>
      </c>
      <c r="CF99" s="15" t="str">
        <f t="shared" si="461"/>
        <v/>
      </c>
      <c r="CG99" s="15" t="str">
        <f t="shared" ref="CG99:DB99" si="462">IF(ISNA(INDEX($B$1:$CC$117,ROW(D99),MATCH(CG$7,$B$7:$CC$7,0))),"",INDEX($B$1:$CC$117,ROW(D99),MATCH(CG$7,$B$7:$CC$7,0)))</f>
        <v/>
      </c>
      <c r="CH99" s="15" t="str">
        <f t="shared" si="462"/>
        <v/>
      </c>
      <c r="CI99" s="15" t="str">
        <f t="shared" si="462"/>
        <v/>
      </c>
      <c r="CJ99" s="15" t="str">
        <f t="shared" si="462"/>
        <v/>
      </c>
      <c r="CK99" s="15" t="str">
        <f t="shared" si="462"/>
        <v/>
      </c>
      <c r="CL99" s="15" t="str">
        <f t="shared" si="462"/>
        <v/>
      </c>
      <c r="CM99" s="15" t="str">
        <f t="shared" si="462"/>
        <v/>
      </c>
      <c r="CN99" s="15" t="str">
        <f t="shared" si="462"/>
        <v/>
      </c>
      <c r="CO99" s="15" t="str">
        <f t="shared" si="462"/>
        <v/>
      </c>
      <c r="CP99" s="15" t="str">
        <f t="shared" si="462"/>
        <v/>
      </c>
      <c r="CQ99" s="15">
        <f t="shared" ca="1" si="462"/>
        <v>0</v>
      </c>
      <c r="CR99" s="15">
        <f t="shared" ca="1" si="462"/>
        <v>0</v>
      </c>
      <c r="CS99" s="15">
        <f t="shared" ca="1" si="462"/>
        <v>-111210</v>
      </c>
      <c r="CT99" s="15">
        <f t="shared" ca="1" si="462"/>
        <v>-111210</v>
      </c>
      <c r="CU99" s="15">
        <f t="shared" ca="1" si="462"/>
        <v>-135240</v>
      </c>
      <c r="CV99" s="15">
        <f t="shared" ca="1" si="462"/>
        <v>-135240</v>
      </c>
      <c r="CW99" s="15">
        <f t="shared" ca="1" si="462"/>
        <v>-132760</v>
      </c>
      <c r="CX99" s="15">
        <f t="shared" ca="1" si="462"/>
        <v>-94680</v>
      </c>
      <c r="CY99" s="15">
        <f t="shared" ca="1" si="462"/>
        <v>-145110</v>
      </c>
      <c r="CZ99" s="15">
        <f t="shared" ca="1" si="462"/>
        <v>-224557.5</v>
      </c>
      <c r="DA99" s="15">
        <f t="shared" ca="1" si="462"/>
        <v>-157917.5</v>
      </c>
      <c r="DB99" s="15">
        <f t="shared" ca="1" si="462"/>
        <v>-198470</v>
      </c>
      <c r="DC99" s="125">
        <f>+DC93-DC95-DC96-DC97</f>
        <v>0</v>
      </c>
      <c r="DD99" s="125">
        <f ca="1">+DD93-DD95-DD96-DD97</f>
        <v>-1446395</v>
      </c>
      <c r="DE99" s="125">
        <f ca="1">+DE93-DE95-DE96-DE97</f>
        <v>-1446395</v>
      </c>
      <c r="DF99" s="15">
        <f ca="1">IF(ISNA(INDEX($B$1:$CC$117,ROW(Z99),MATCH(DF$7,$B$7:$CC$7,0))),"",INDEX($B$1:$CC$117,ROW(Z99),MATCH(DF$7,$B$7:$CC$7,0)))</f>
        <v>-293670</v>
      </c>
      <c r="DG99" s="15">
        <f ca="1">IF(ISNA(INDEX($B$1:$CC$117,ROW(AA99),MATCH(DG$7,$B$7:$CC$7,0))),"",INDEX($B$1:$CC$117,ROW(AA99),MATCH(DG$7,$B$7:$CC$7,0)))</f>
        <v>-322230</v>
      </c>
      <c r="DH99" s="15">
        <f ca="1">IF(ISNA(INDEX($B$1:$CC$117,ROW(AB99),MATCH(DH$7,$B$7:$CC$7,0))),"",INDEX($B$1:$CC$117,ROW(AB99),MATCH(DH$7,$B$7:$CC$7,0)))</f>
        <v>-262557.5</v>
      </c>
      <c r="DI99" s="15">
        <f ca="1">IF(ISNA(INDEX($B$1:$CC$117,ROW(AC99),MATCH(DI$7,$B$7:$CC$7,0))),"",INDEX($B$1:$CC$117,ROW(AC99),MATCH(DI$7,$B$7:$CC$7,0)))</f>
        <v>-291117.5</v>
      </c>
      <c r="DJ99" s="15">
        <f t="shared" ref="DJ99:DQ99" ca="1" si="463">IF(ISNA(INDEX($B$1:$CC$117,ROW(AD99),MATCH(DJ$7,$B$7:$CC$7,0))),"",INDEX($B$1:$CC$117,ROW(AD99),MATCH(DJ$7,$B$7:$CC$7,0)))</f>
        <v>-198280</v>
      </c>
      <c r="DK99" s="15">
        <f t="shared" ca="1" si="463"/>
        <v>-169720</v>
      </c>
      <c r="DL99" s="15">
        <f t="shared" ca="1" si="463"/>
        <v>-394638.80000000005</v>
      </c>
      <c r="DM99" s="15">
        <f t="shared" ca="1" si="463"/>
        <v>-362958.80000000005</v>
      </c>
      <c r="DN99" s="15">
        <f t="shared" ca="1" si="463"/>
        <v>-331278.80000000005</v>
      </c>
      <c r="DO99" s="15">
        <f t="shared" ca="1" si="463"/>
        <v>-355038.80000000005</v>
      </c>
      <c r="DP99" s="15">
        <f t="shared" ca="1" si="463"/>
        <v>-188718.80000000005</v>
      </c>
      <c r="DQ99" s="15">
        <f t="shared" ca="1" si="463"/>
        <v>-234041.30000000005</v>
      </c>
      <c r="DR99" s="125">
        <f ca="1">+DR93-DR95-DR96-DR97</f>
        <v>-3404250.2999999989</v>
      </c>
      <c r="DS99" s="15">
        <f t="shared" ref="DS99:ED99" ca="1" si="464">IF(ISNA(INDEX($B$1:$CC$117,ROW(AL99),MATCH(DS$7,$B$7:$CC$7,0))),"",INDEX($B$1:$CC$117,ROW(AL99),MATCH(DS$7,$B$7:$CC$7,0)))</f>
        <v>-307481.30000000005</v>
      </c>
      <c r="DT99" s="15">
        <f t="shared" ca="1" si="464"/>
        <v>-370841.30000000005</v>
      </c>
      <c r="DU99" s="15">
        <f t="shared" ca="1" si="464"/>
        <v>-242951.30000000005</v>
      </c>
      <c r="DV99" s="15">
        <f t="shared" ca="1" si="464"/>
        <v>-179591.30000000005</v>
      </c>
      <c r="DW99" s="15">
        <f t="shared" ca="1" si="464"/>
        <v>-179591.30000000005</v>
      </c>
      <c r="DX99" s="15">
        <f t="shared" ca="1" si="464"/>
        <v>-211271.30000000005</v>
      </c>
      <c r="DY99" s="15">
        <f t="shared" ca="1" si="464"/>
        <v>-304717.31300000008</v>
      </c>
      <c r="DZ99" s="15">
        <f t="shared" ca="1" si="464"/>
        <v>-257197.31300000008</v>
      </c>
      <c r="EA99" s="15">
        <f t="shared" ca="1" si="464"/>
        <v>-241357.31300000008</v>
      </c>
      <c r="EB99" s="15">
        <f t="shared" ca="1" si="464"/>
        <v>-201757.31300000008</v>
      </c>
      <c r="EC99" s="15">
        <f t="shared" ca="1" si="464"/>
        <v>162562.68699999992</v>
      </c>
      <c r="ED99" s="15">
        <f t="shared" ca="1" si="464"/>
        <v>126960.18699999992</v>
      </c>
      <c r="EE99" s="125">
        <f ca="1">+EE93-EE95-EE96-EE97</f>
        <v>-2207234.1779999994</v>
      </c>
      <c r="EF99" s="15">
        <f t="shared" ref="EF99:EQ99" ca="1" si="465">IF(ISNA(INDEX($B$1:$CC$117,ROW(AX99),MATCH(EF$7,$B$7:$CC$7,0))),"",INDEX($B$1:$CC$117,ROW(AX99),MATCH(EF$7,$B$7:$CC$7,0)))</f>
        <v>324960.18699999992</v>
      </c>
      <c r="EG99" s="15">
        <f t="shared" ca="1" si="465"/>
        <v>720960.18699999992</v>
      </c>
      <c r="EH99" s="15">
        <f t="shared" ca="1" si="465"/>
        <v>734640.18699999992</v>
      </c>
      <c r="EI99" s="15">
        <f t="shared" ca="1" si="465"/>
        <v>964320.18699999992</v>
      </c>
      <c r="EJ99" s="15">
        <f t="shared" ca="1" si="465"/>
        <v>940560.18699999992</v>
      </c>
      <c r="EK99" s="15">
        <f t="shared" ca="1" si="465"/>
        <v>1265280.1869999999</v>
      </c>
      <c r="EL99" s="15">
        <f t="shared" ca="1" si="465"/>
        <v>696820.18886999995</v>
      </c>
      <c r="EM99" s="15">
        <f t="shared" ca="1" si="465"/>
        <v>968975.18886999995</v>
      </c>
      <c r="EN99" s="15">
        <f t="shared" ca="1" si="465"/>
        <v>1282210.1888699997</v>
      </c>
      <c r="EO99" s="15">
        <f t="shared" ca="1" si="465"/>
        <v>1723820.1888699997</v>
      </c>
      <c r="EP99" s="15">
        <f t="shared" ca="1" si="465"/>
        <v>2617310.1888699997</v>
      </c>
      <c r="EQ99" s="15">
        <f t="shared" ca="1" si="465"/>
        <v>3110270.1888699997</v>
      </c>
      <c r="ER99" s="125">
        <f ca="1">+ER93-ER95-ER96-ER97</f>
        <v>15350127.255219996</v>
      </c>
      <c r="ES99" s="15">
        <f t="shared" ref="ES99:FD99" ca="1" si="466">IF(ISNA(INDEX($B$1:$CC$117,ROW(BJ99),MATCH(ES$7,$B$7:$CC$7,0))),"",INDEX($B$1:$CC$117,ROW(BJ99),MATCH(ES$7,$B$7:$CC$7,0)))</f>
        <v>4055110.1888699997</v>
      </c>
      <c r="ET99" s="15">
        <f t="shared" ca="1" si="466"/>
        <v>5379940.1888699997</v>
      </c>
      <c r="EU99" s="15">
        <f t="shared" ca="1" si="466"/>
        <v>6350455.1888699997</v>
      </c>
      <c r="EV99" s="15">
        <f t="shared" ca="1" si="466"/>
        <v>7839605.1888699997</v>
      </c>
      <c r="EW99" s="15">
        <f t="shared" ca="1" si="466"/>
        <v>9230845.1888699997</v>
      </c>
      <c r="EX99" s="15">
        <f t="shared" ca="1" si="466"/>
        <v>11397815.18887</v>
      </c>
      <c r="EY99" s="15">
        <f t="shared" ca="1" si="466"/>
        <v>7137780.4173444994</v>
      </c>
      <c r="EZ99" s="15">
        <f t="shared" ca="1" si="466"/>
        <v>9391950.4173444994</v>
      </c>
      <c r="FA99" s="15">
        <f t="shared" ca="1" si="466"/>
        <v>8835620.4173444994</v>
      </c>
      <c r="FB99" s="15">
        <f t="shared" ca="1" si="466"/>
        <v>10902790.417344499</v>
      </c>
      <c r="FC99" s="15">
        <f t="shared" ca="1" si="466"/>
        <v>12537293.750677835</v>
      </c>
      <c r="FD99" s="15">
        <f t="shared" ca="1" si="466"/>
        <v>13181797.084011167</v>
      </c>
      <c r="FE99" s="125">
        <f ca="1">+FE93-FE95-FE96-FE97</f>
        <v>106241003.63728698</v>
      </c>
    </row>
    <row r="100" spans="2:165" ht="15" customHeight="1" x14ac:dyDescent="0.2">
      <c r="C100" s="120"/>
      <c r="D100" s="16"/>
      <c r="E100" s="16"/>
      <c r="F100" s="16"/>
      <c r="G100" s="16"/>
      <c r="H100" s="16"/>
      <c r="I100" s="16"/>
      <c r="J100" s="16"/>
      <c r="K100" s="16"/>
      <c r="L100" s="16"/>
      <c r="M100" s="16"/>
      <c r="N100" s="16"/>
      <c r="O100" s="16"/>
      <c r="P100" s="130"/>
      <c r="Q100" s="16"/>
      <c r="R100" s="16"/>
      <c r="S100" s="16"/>
      <c r="T100" s="16"/>
      <c r="U100" s="16"/>
      <c r="V100" s="16"/>
      <c r="W100" s="16"/>
      <c r="X100" s="16"/>
      <c r="Y100" s="16"/>
      <c r="Z100" s="16"/>
      <c r="AA100" s="16"/>
      <c r="AB100" s="16"/>
      <c r="AC100" s="130"/>
      <c r="AD100" s="16"/>
      <c r="AE100" s="16"/>
      <c r="AF100" s="16"/>
      <c r="AG100" s="16"/>
      <c r="AH100" s="16"/>
      <c r="AI100" s="16"/>
      <c r="AJ100" s="16"/>
      <c r="AK100" s="16"/>
      <c r="AL100" s="16"/>
      <c r="AM100" s="16"/>
      <c r="AN100" s="16"/>
      <c r="AO100" s="16"/>
      <c r="AP100" s="130"/>
      <c r="AQ100" s="16"/>
      <c r="AR100" s="16"/>
      <c r="AS100" s="16"/>
      <c r="AT100" s="16"/>
      <c r="AU100" s="16"/>
      <c r="AV100" s="16"/>
      <c r="AW100" s="16"/>
      <c r="AX100" s="16"/>
      <c r="AY100" s="16"/>
      <c r="AZ100" s="16"/>
      <c r="BA100" s="16"/>
      <c r="BB100" s="16"/>
      <c r="BC100" s="130"/>
      <c r="BD100" s="16"/>
      <c r="BE100" s="16"/>
      <c r="BF100" s="16"/>
      <c r="BG100" s="16"/>
      <c r="BH100" s="16"/>
      <c r="BI100" s="16"/>
      <c r="BJ100" s="16"/>
      <c r="BK100" s="16"/>
      <c r="BL100" s="16"/>
      <c r="BM100" s="16"/>
      <c r="BN100" s="16"/>
      <c r="BO100" s="16"/>
      <c r="BP100" s="130"/>
      <c r="BQ100" s="16"/>
      <c r="BR100" s="16"/>
      <c r="BS100" s="16"/>
      <c r="BT100" s="16"/>
      <c r="BU100" s="16"/>
      <c r="BV100" s="16"/>
      <c r="BW100" s="16"/>
      <c r="BX100" s="16"/>
      <c r="BY100" s="16"/>
      <c r="BZ100" s="16"/>
      <c r="CA100" s="16"/>
      <c r="CB100" s="16"/>
      <c r="CC100" s="130"/>
      <c r="CE100" s="16"/>
      <c r="CF100" s="16"/>
      <c r="CG100" s="16"/>
      <c r="CH100" s="16"/>
      <c r="CI100" s="16"/>
      <c r="CJ100" s="16"/>
      <c r="CK100" s="16"/>
      <c r="CL100" s="16"/>
      <c r="CM100" s="16"/>
      <c r="CN100" s="16"/>
      <c r="CO100" s="16"/>
      <c r="CP100" s="16"/>
      <c r="CQ100" s="16"/>
      <c r="CR100" s="16"/>
      <c r="CS100" s="16"/>
      <c r="CT100" s="16"/>
      <c r="CU100" s="16"/>
      <c r="CV100" s="16"/>
      <c r="CW100" s="16"/>
      <c r="CX100" s="16"/>
      <c r="CY100" s="16"/>
      <c r="CZ100" s="16"/>
      <c r="DA100" s="16"/>
      <c r="DB100" s="16"/>
      <c r="DC100" s="130"/>
      <c r="DD100" s="130"/>
      <c r="DE100" s="130"/>
      <c r="DF100" s="16"/>
      <c r="DG100" s="16"/>
      <c r="DH100" s="16"/>
      <c r="DI100" s="16"/>
      <c r="DJ100" s="16"/>
      <c r="DK100" s="16"/>
      <c r="DL100" s="16"/>
      <c r="DM100" s="16"/>
      <c r="DN100" s="16"/>
      <c r="DO100" s="16"/>
      <c r="DP100" s="16"/>
      <c r="DQ100" s="16"/>
      <c r="DR100" s="130"/>
      <c r="DS100" s="16"/>
      <c r="DT100" s="16"/>
      <c r="DU100" s="16"/>
      <c r="DV100" s="16"/>
      <c r="DW100" s="16"/>
      <c r="DX100" s="16"/>
      <c r="DY100" s="16"/>
      <c r="DZ100" s="16"/>
      <c r="EA100" s="16"/>
      <c r="EB100" s="16"/>
      <c r="EC100" s="16"/>
      <c r="ED100" s="16"/>
      <c r="EE100" s="130"/>
      <c r="EF100" s="16"/>
      <c r="EG100" s="16"/>
      <c r="EH100" s="16"/>
      <c r="EI100" s="16"/>
      <c r="EJ100" s="16"/>
      <c r="EK100" s="16"/>
      <c r="EL100" s="16"/>
      <c r="EM100" s="16"/>
      <c r="EN100" s="16"/>
      <c r="EO100" s="16"/>
      <c r="EP100" s="16"/>
      <c r="EQ100" s="16"/>
      <c r="ER100" s="130"/>
      <c r="ES100" s="16"/>
      <c r="ET100" s="16"/>
      <c r="EU100" s="16"/>
      <c r="EV100" s="16"/>
      <c r="EW100" s="16"/>
      <c r="EX100" s="16"/>
      <c r="EY100" s="16"/>
      <c r="EZ100" s="16"/>
      <c r="FA100" s="16"/>
      <c r="FB100" s="16"/>
      <c r="FC100" s="16"/>
      <c r="FD100" s="16"/>
      <c r="FE100" s="130"/>
    </row>
    <row r="101" spans="2:165" ht="15" customHeight="1" x14ac:dyDescent="0.2">
      <c r="B101" s="13" t="s">
        <v>44</v>
      </c>
      <c r="C101" s="120"/>
      <c r="D101" s="181"/>
      <c r="E101" s="181"/>
      <c r="F101" s="181"/>
      <c r="G101" s="181"/>
      <c r="H101" s="181"/>
      <c r="I101" s="181"/>
      <c r="J101" s="181"/>
      <c r="K101" s="181"/>
      <c r="L101" s="181"/>
      <c r="M101" s="181"/>
      <c r="N101" s="181"/>
      <c r="O101" s="181">
        <f ca="1">P101</f>
        <v>0</v>
      </c>
      <c r="P101" s="190">
        <f ca="1">P115</f>
        <v>0</v>
      </c>
      <c r="Q101" s="181"/>
      <c r="R101" s="181"/>
      <c r="S101" s="181"/>
      <c r="T101" s="181"/>
      <c r="U101" s="181"/>
      <c r="V101" s="181"/>
      <c r="W101" s="181"/>
      <c r="X101" s="181"/>
      <c r="Y101" s="181"/>
      <c r="Z101" s="181"/>
      <c r="AA101" s="181"/>
      <c r="AB101" s="181">
        <f ca="1">AC101</f>
        <v>0</v>
      </c>
      <c r="AC101" s="190">
        <f ca="1">AC115</f>
        <v>0</v>
      </c>
      <c r="AD101" s="181"/>
      <c r="AE101" s="181"/>
      <c r="AF101" s="181"/>
      <c r="AG101" s="181"/>
      <c r="AH101" s="181"/>
      <c r="AI101" s="181"/>
      <c r="AJ101" s="181"/>
      <c r="AK101" s="181"/>
      <c r="AL101" s="181"/>
      <c r="AM101" s="181"/>
      <c r="AN101" s="181"/>
      <c r="AO101" s="181">
        <f ca="1">AP101</f>
        <v>0</v>
      </c>
      <c r="AP101" s="190">
        <f ca="1">AP115</f>
        <v>0</v>
      </c>
      <c r="AQ101" s="181"/>
      <c r="AR101" s="181"/>
      <c r="AS101" s="181"/>
      <c r="AT101" s="181"/>
      <c r="AU101" s="181"/>
      <c r="AV101" s="181"/>
      <c r="AW101" s="181"/>
      <c r="AX101" s="181"/>
      <c r="AY101" s="181"/>
      <c r="AZ101" s="181"/>
      <c r="BA101" s="181"/>
      <c r="BB101" s="181">
        <f ca="1">BC101</f>
        <v>549986.50647999987</v>
      </c>
      <c r="BC101" s="190">
        <f ca="1">BC115</f>
        <v>549986.50647999987</v>
      </c>
      <c r="BD101" s="181"/>
      <c r="BE101" s="181"/>
      <c r="BF101" s="181"/>
      <c r="BG101" s="181"/>
      <c r="BH101" s="181"/>
      <c r="BI101" s="181"/>
      <c r="BJ101" s="181"/>
      <c r="BK101" s="181"/>
      <c r="BL101" s="181"/>
      <c r="BM101" s="181"/>
      <c r="BN101" s="181"/>
      <c r="BO101" s="181">
        <f ca="1">BP101</f>
        <v>17315659.923069596</v>
      </c>
      <c r="BP101" s="190">
        <f ca="1">BP115</f>
        <v>17315659.923069596</v>
      </c>
      <c r="BQ101" s="181"/>
      <c r="BR101" s="181"/>
      <c r="BS101" s="181"/>
      <c r="BT101" s="181"/>
      <c r="BU101" s="181"/>
      <c r="BV101" s="181"/>
      <c r="BW101" s="181"/>
      <c r="BX101" s="181"/>
      <c r="BY101" s="181"/>
      <c r="BZ101" s="181"/>
      <c r="CA101" s="181"/>
      <c r="CB101" s="181">
        <f ca="1">CC101</f>
        <v>66671541.865728535</v>
      </c>
      <c r="CC101" s="190">
        <f ca="1">CC115</f>
        <v>66671541.865728535</v>
      </c>
      <c r="CE101" s="181"/>
      <c r="CF101" s="181"/>
      <c r="CG101" s="181"/>
      <c r="CH101" s="181"/>
      <c r="CI101" s="181"/>
      <c r="CJ101" s="181"/>
      <c r="CK101" s="181"/>
      <c r="CL101" s="181"/>
      <c r="CM101" s="181"/>
      <c r="CN101" s="181"/>
      <c r="CO101" s="181"/>
      <c r="CP101" s="181"/>
      <c r="CQ101" s="181"/>
      <c r="CR101" s="181"/>
      <c r="CS101" s="181"/>
      <c r="CT101" s="181"/>
      <c r="CU101" s="181"/>
      <c r="CV101" s="181"/>
      <c r="CW101" s="181"/>
      <c r="CX101" s="181"/>
      <c r="CY101" s="181"/>
      <c r="CZ101" s="181"/>
      <c r="DA101" s="181"/>
      <c r="DB101" s="181">
        <f ca="1">DE101</f>
        <v>0</v>
      </c>
      <c r="DC101" s="602" t="s">
        <v>793</v>
      </c>
      <c r="DD101" s="602" t="s">
        <v>793</v>
      </c>
      <c r="DE101" s="190">
        <f ca="1">DE115</f>
        <v>0</v>
      </c>
      <c r="DF101" s="181"/>
      <c r="DG101" s="181"/>
      <c r="DH101" s="181"/>
      <c r="DI101" s="181"/>
      <c r="DJ101" s="181"/>
      <c r="DK101" s="181"/>
      <c r="DL101" s="181"/>
      <c r="DM101" s="181"/>
      <c r="DN101" s="181"/>
      <c r="DO101" s="181"/>
      <c r="DP101" s="181"/>
      <c r="DQ101" s="181">
        <f ca="1">DR101</f>
        <v>0</v>
      </c>
      <c r="DR101" s="190">
        <f ca="1">DR115</f>
        <v>0</v>
      </c>
      <c r="DS101" s="181"/>
      <c r="DT101" s="181"/>
      <c r="DU101" s="181"/>
      <c r="DV101" s="181"/>
      <c r="DW101" s="181"/>
      <c r="DX101" s="181"/>
      <c r="DY101" s="181"/>
      <c r="DZ101" s="181"/>
      <c r="EA101" s="181"/>
      <c r="EB101" s="181"/>
      <c r="EC101" s="181"/>
      <c r="ED101" s="181">
        <f ca="1">EE101</f>
        <v>0</v>
      </c>
      <c r="EE101" s="190">
        <f ca="1">EE115</f>
        <v>0</v>
      </c>
      <c r="EF101" s="181"/>
      <c r="EG101" s="181"/>
      <c r="EH101" s="181"/>
      <c r="EI101" s="181"/>
      <c r="EJ101" s="181"/>
      <c r="EK101" s="181"/>
      <c r="EL101" s="181"/>
      <c r="EM101" s="181"/>
      <c r="EN101" s="181"/>
      <c r="EO101" s="181"/>
      <c r="EP101" s="181"/>
      <c r="EQ101" s="181">
        <f ca="1">ER101</f>
        <v>2819364.2442547996</v>
      </c>
      <c r="ER101" s="190">
        <f ca="1">ER115</f>
        <v>2819364.2442547996</v>
      </c>
      <c r="ES101" s="181"/>
      <c r="ET101" s="181"/>
      <c r="EU101" s="181"/>
      <c r="EV101" s="181"/>
      <c r="EW101" s="181"/>
      <c r="EX101" s="181"/>
      <c r="EY101" s="181"/>
      <c r="EZ101" s="181"/>
      <c r="FA101" s="181"/>
      <c r="FB101" s="181"/>
      <c r="FC101" s="181"/>
      <c r="FD101" s="181">
        <f ca="1">FE101</f>
        <v>36121941.23667758</v>
      </c>
      <c r="FE101" s="190">
        <f ca="1">FE115</f>
        <v>36121941.23667758</v>
      </c>
    </row>
    <row r="102" spans="2:165" ht="15" customHeight="1" x14ac:dyDescent="0.2">
      <c r="C102" s="120"/>
      <c r="D102" s="16"/>
      <c r="E102" s="16"/>
      <c r="F102" s="16"/>
      <c r="G102" s="16"/>
      <c r="H102" s="16"/>
      <c r="I102" s="16"/>
      <c r="J102" s="16"/>
      <c r="K102" s="16"/>
      <c r="L102" s="16"/>
      <c r="M102" s="16"/>
      <c r="N102" s="16"/>
      <c r="O102" s="16"/>
      <c r="P102" s="130"/>
      <c r="Q102" s="16"/>
      <c r="R102" s="16"/>
      <c r="S102" s="16"/>
      <c r="T102" s="16"/>
      <c r="U102" s="16"/>
      <c r="V102" s="16"/>
      <c r="W102" s="16"/>
      <c r="X102" s="16"/>
      <c r="Y102" s="16"/>
      <c r="Z102" s="16"/>
      <c r="AA102" s="16"/>
      <c r="AB102" s="16"/>
      <c r="AC102" s="130"/>
      <c r="AD102" s="16"/>
      <c r="AE102" s="16"/>
      <c r="AF102" s="16"/>
      <c r="AG102" s="16"/>
      <c r="AH102" s="16"/>
      <c r="AI102" s="16"/>
      <c r="AJ102" s="16"/>
      <c r="AK102" s="16"/>
      <c r="AL102" s="16"/>
      <c r="AM102" s="16"/>
      <c r="AN102" s="16"/>
      <c r="AO102" s="16"/>
      <c r="AP102" s="130"/>
      <c r="AQ102" s="16"/>
      <c r="AR102" s="16"/>
      <c r="AS102" s="16"/>
      <c r="AT102" s="16"/>
      <c r="AU102" s="16"/>
      <c r="AV102" s="16"/>
      <c r="AW102" s="16"/>
      <c r="AX102" s="16"/>
      <c r="AY102" s="16"/>
      <c r="AZ102" s="16"/>
      <c r="BA102" s="16"/>
      <c r="BB102" s="16"/>
      <c r="BC102" s="130"/>
      <c r="BD102" s="16"/>
      <c r="BE102" s="16"/>
      <c r="BF102" s="16"/>
      <c r="BG102" s="16"/>
      <c r="BH102" s="16"/>
      <c r="BI102" s="16"/>
      <c r="BJ102" s="16"/>
      <c r="BK102" s="16"/>
      <c r="BL102" s="16"/>
      <c r="BM102" s="16"/>
      <c r="BN102" s="16"/>
      <c r="BO102" s="16"/>
      <c r="BP102" s="130"/>
      <c r="BQ102" s="16"/>
      <c r="BR102" s="16"/>
      <c r="BS102" s="16"/>
      <c r="BT102" s="16"/>
      <c r="BU102" s="16"/>
      <c r="BV102" s="16"/>
      <c r="BW102" s="16"/>
      <c r="BX102" s="16"/>
      <c r="BY102" s="16"/>
      <c r="BZ102" s="16"/>
      <c r="CA102" s="16"/>
      <c r="CB102" s="16"/>
      <c r="CC102" s="130"/>
      <c r="CE102" s="16"/>
      <c r="CF102" s="16"/>
      <c r="CG102" s="16"/>
      <c r="CH102" s="16"/>
      <c r="CI102" s="16"/>
      <c r="CJ102" s="16"/>
      <c r="CK102" s="16"/>
      <c r="CL102" s="16"/>
      <c r="CM102" s="16"/>
      <c r="CN102" s="16"/>
      <c r="CO102" s="16"/>
      <c r="CP102" s="16"/>
      <c r="CQ102" s="16"/>
      <c r="CR102" s="16"/>
      <c r="CS102" s="16"/>
      <c r="CT102" s="16"/>
      <c r="CU102" s="16"/>
      <c r="CV102" s="16"/>
      <c r="CW102" s="16"/>
      <c r="CX102" s="16"/>
      <c r="CY102" s="16"/>
      <c r="CZ102" s="16"/>
      <c r="DA102" s="16"/>
      <c r="DB102" s="16"/>
      <c r="DC102" s="603"/>
      <c r="DD102" s="603"/>
      <c r="DE102" s="130"/>
      <c r="DF102" s="16"/>
      <c r="DG102" s="16"/>
      <c r="DH102" s="16"/>
      <c r="DI102" s="16"/>
      <c r="DJ102" s="16"/>
      <c r="DK102" s="16"/>
      <c r="DL102" s="16"/>
      <c r="DM102" s="16"/>
      <c r="DN102" s="16"/>
      <c r="DO102" s="16"/>
      <c r="DP102" s="16"/>
      <c r="DQ102" s="16"/>
      <c r="DR102" s="130"/>
      <c r="DS102" s="16"/>
      <c r="DT102" s="16"/>
      <c r="DU102" s="16"/>
      <c r="DV102" s="16"/>
      <c r="DW102" s="16"/>
      <c r="DX102" s="16"/>
      <c r="DY102" s="16"/>
      <c r="DZ102" s="16"/>
      <c r="EA102" s="16"/>
      <c r="EB102" s="16"/>
      <c r="EC102" s="16"/>
      <c r="ED102" s="16"/>
      <c r="EE102" s="130"/>
      <c r="EF102" s="16"/>
      <c r="EG102" s="16"/>
      <c r="EH102" s="16"/>
      <c r="EI102" s="16"/>
      <c r="EJ102" s="16"/>
      <c r="EK102" s="16"/>
      <c r="EL102" s="16"/>
      <c r="EM102" s="16"/>
      <c r="EN102" s="16"/>
      <c r="EO102" s="16"/>
      <c r="EP102" s="16"/>
      <c r="EQ102" s="16"/>
      <c r="ER102" s="130"/>
      <c r="ES102" s="16"/>
      <c r="ET102" s="16"/>
      <c r="EU102" s="16"/>
      <c r="EV102" s="16"/>
      <c r="EW102" s="16"/>
      <c r="EX102" s="16"/>
      <c r="EY102" s="16"/>
      <c r="EZ102" s="16"/>
      <c r="FA102" s="16"/>
      <c r="FB102" s="16"/>
      <c r="FC102" s="16"/>
      <c r="FD102" s="16"/>
      <c r="FE102" s="130"/>
    </row>
    <row r="103" spans="2:165" s="63" customFormat="1" ht="15" customHeight="1" x14ac:dyDescent="0.2">
      <c r="B103" s="126" t="s">
        <v>130</v>
      </c>
      <c r="C103" s="196"/>
      <c r="D103" s="15">
        <f t="shared" ref="D103:P103" si="467">+D99-D101</f>
        <v>0</v>
      </c>
      <c r="E103" s="15">
        <f t="shared" ca="1" si="467"/>
        <v>0</v>
      </c>
      <c r="F103" s="15">
        <f t="shared" ca="1" si="467"/>
        <v>0</v>
      </c>
      <c r="G103" s="15">
        <f t="shared" ca="1" si="467"/>
        <v>0</v>
      </c>
      <c r="H103" s="15">
        <f t="shared" ca="1" si="467"/>
        <v>0</v>
      </c>
      <c r="I103" s="15">
        <f t="shared" ca="1" si="467"/>
        <v>0</v>
      </c>
      <c r="J103" s="15">
        <f t="shared" ca="1" si="467"/>
        <v>0</v>
      </c>
      <c r="K103" s="15">
        <f t="shared" ca="1" si="467"/>
        <v>0</v>
      </c>
      <c r="L103" s="15">
        <f t="shared" ca="1" si="467"/>
        <v>-111210</v>
      </c>
      <c r="M103" s="15">
        <f t="shared" ca="1" si="467"/>
        <v>-111210</v>
      </c>
      <c r="N103" s="15">
        <f t="shared" ca="1" si="467"/>
        <v>-135240</v>
      </c>
      <c r="O103" s="15">
        <f t="shared" ca="1" si="467"/>
        <v>-135240</v>
      </c>
      <c r="P103" s="125">
        <f t="shared" ca="1" si="467"/>
        <v>-492900</v>
      </c>
      <c r="Q103" s="15">
        <f t="shared" ref="Q103:AB103" ca="1" si="468">+Q99-Q101</f>
        <v>-132760</v>
      </c>
      <c r="R103" s="15">
        <f t="shared" ca="1" si="468"/>
        <v>-94680</v>
      </c>
      <c r="S103" s="15">
        <f t="shared" ca="1" si="468"/>
        <v>-145110</v>
      </c>
      <c r="T103" s="15">
        <f t="shared" ca="1" si="468"/>
        <v>-224557.5</v>
      </c>
      <c r="U103" s="15">
        <f t="shared" ca="1" si="468"/>
        <v>-157917.5</v>
      </c>
      <c r="V103" s="15">
        <f t="shared" ca="1" si="468"/>
        <v>-198470</v>
      </c>
      <c r="W103" s="15">
        <f t="shared" ca="1" si="468"/>
        <v>-293670</v>
      </c>
      <c r="X103" s="15">
        <f t="shared" ca="1" si="468"/>
        <v>-322230</v>
      </c>
      <c r="Y103" s="15">
        <f t="shared" ca="1" si="468"/>
        <v>-262557.5</v>
      </c>
      <c r="Z103" s="15">
        <f t="shared" ca="1" si="468"/>
        <v>-291117.5</v>
      </c>
      <c r="AA103" s="15">
        <f t="shared" ca="1" si="468"/>
        <v>-198280</v>
      </c>
      <c r="AB103" s="15">
        <f t="shared" ca="1" si="468"/>
        <v>-169720</v>
      </c>
      <c r="AC103" s="125">
        <f t="shared" ref="AC103:AO103" ca="1" si="469">+AC99-AC101</f>
        <v>-2491070</v>
      </c>
      <c r="AD103" s="15">
        <f t="shared" ca="1" si="469"/>
        <v>-394638.80000000005</v>
      </c>
      <c r="AE103" s="15">
        <f t="shared" ca="1" si="469"/>
        <v>-362958.80000000005</v>
      </c>
      <c r="AF103" s="15">
        <f t="shared" ca="1" si="469"/>
        <v>-331278.80000000005</v>
      </c>
      <c r="AG103" s="15">
        <f t="shared" ca="1" si="469"/>
        <v>-355038.80000000005</v>
      </c>
      <c r="AH103" s="15">
        <f t="shared" ca="1" si="469"/>
        <v>-188718.80000000005</v>
      </c>
      <c r="AI103" s="15">
        <f t="shared" ca="1" si="469"/>
        <v>-234041.30000000005</v>
      </c>
      <c r="AJ103" s="15">
        <f t="shared" ca="1" si="469"/>
        <v>-307481.30000000005</v>
      </c>
      <c r="AK103" s="15">
        <f t="shared" ca="1" si="469"/>
        <v>-370841.30000000005</v>
      </c>
      <c r="AL103" s="15">
        <f t="shared" ca="1" si="469"/>
        <v>-242951.30000000005</v>
      </c>
      <c r="AM103" s="15">
        <f t="shared" ca="1" si="469"/>
        <v>-179591.30000000005</v>
      </c>
      <c r="AN103" s="15">
        <f t="shared" ca="1" si="469"/>
        <v>-179591.30000000005</v>
      </c>
      <c r="AO103" s="15">
        <f t="shared" ca="1" si="469"/>
        <v>-211271.30000000005</v>
      </c>
      <c r="AP103" s="125">
        <f t="shared" ref="AP103:BB103" ca="1" si="470">+AP99-AP101</f>
        <v>-3358403.0999999987</v>
      </c>
      <c r="AQ103" s="15">
        <f t="shared" ca="1" si="470"/>
        <v>-304717.31300000008</v>
      </c>
      <c r="AR103" s="15">
        <f t="shared" ca="1" si="470"/>
        <v>-257197.31300000008</v>
      </c>
      <c r="AS103" s="15">
        <f t="shared" ca="1" si="470"/>
        <v>-241357.31300000008</v>
      </c>
      <c r="AT103" s="15">
        <f t="shared" ca="1" si="470"/>
        <v>-201757.31300000008</v>
      </c>
      <c r="AU103" s="15">
        <f t="shared" ca="1" si="470"/>
        <v>162562.68699999992</v>
      </c>
      <c r="AV103" s="15">
        <f t="shared" ca="1" si="470"/>
        <v>126960.18699999992</v>
      </c>
      <c r="AW103" s="15">
        <f t="shared" ca="1" si="470"/>
        <v>324960.18699999992</v>
      </c>
      <c r="AX103" s="15">
        <f t="shared" ca="1" si="470"/>
        <v>720960.18699999992</v>
      </c>
      <c r="AY103" s="15">
        <f t="shared" ca="1" si="470"/>
        <v>734640.18699999992</v>
      </c>
      <c r="AZ103" s="15">
        <f t="shared" ca="1" si="470"/>
        <v>964320.18699999992</v>
      </c>
      <c r="BA103" s="15">
        <f t="shared" ca="1" si="470"/>
        <v>940560.18699999992</v>
      </c>
      <c r="BB103" s="15">
        <f t="shared" ca="1" si="470"/>
        <v>715293.68052000005</v>
      </c>
      <c r="BC103" s="125">
        <f t="shared" ref="BC103:BO103" ca="1" si="471">+BC99-BC101</f>
        <v>3685228.2375199953</v>
      </c>
      <c r="BD103" s="15">
        <f t="shared" ca="1" si="471"/>
        <v>696820.18886999995</v>
      </c>
      <c r="BE103" s="15">
        <f t="shared" ca="1" si="471"/>
        <v>968975.18886999995</v>
      </c>
      <c r="BF103" s="15">
        <f t="shared" ca="1" si="471"/>
        <v>1282210.1888699997</v>
      </c>
      <c r="BG103" s="15">
        <f t="shared" ca="1" si="471"/>
        <v>1723820.1888699997</v>
      </c>
      <c r="BH103" s="15">
        <f t="shared" ca="1" si="471"/>
        <v>2617310.1888699997</v>
      </c>
      <c r="BI103" s="15">
        <f t="shared" ca="1" si="471"/>
        <v>3110270.1888699997</v>
      </c>
      <c r="BJ103" s="15">
        <f t="shared" ca="1" si="471"/>
        <v>4055110.1888699997</v>
      </c>
      <c r="BK103" s="15">
        <f t="shared" ca="1" si="471"/>
        <v>5379940.1888699997</v>
      </c>
      <c r="BL103" s="15">
        <f t="shared" ca="1" si="471"/>
        <v>6350455.1888699997</v>
      </c>
      <c r="BM103" s="15">
        <f t="shared" ca="1" si="471"/>
        <v>7839605.1888699997</v>
      </c>
      <c r="BN103" s="15">
        <f t="shared" ca="1" si="471"/>
        <v>9230845.1888699997</v>
      </c>
      <c r="BO103" s="15">
        <f t="shared" ca="1" si="471"/>
        <v>-5917844.7341995966</v>
      </c>
      <c r="BP103" s="125">
        <f ca="1">+BP99-BP101</f>
        <v>37337517.343370393</v>
      </c>
      <c r="BQ103" s="15">
        <f t="shared" ref="BQ103:CB103" ca="1" si="472">+BQ99-BQ101</f>
        <v>7137780.4173444994</v>
      </c>
      <c r="BR103" s="15">
        <f t="shared" ca="1" si="472"/>
        <v>9391950.4173444994</v>
      </c>
      <c r="BS103" s="15">
        <f t="shared" ca="1" si="472"/>
        <v>8835620.4173444994</v>
      </c>
      <c r="BT103" s="15">
        <f t="shared" ca="1" si="472"/>
        <v>10902790.417344499</v>
      </c>
      <c r="BU103" s="15">
        <f t="shared" ca="1" si="472"/>
        <v>12537293.750677835</v>
      </c>
      <c r="BV103" s="15">
        <f t="shared" ca="1" si="472"/>
        <v>13181797.084011167</v>
      </c>
      <c r="BW103" s="15">
        <f t="shared" ca="1" si="472"/>
        <v>15245300.417344499</v>
      </c>
      <c r="BX103" s="15">
        <f t="shared" ca="1" si="472"/>
        <v>18692359.306233395</v>
      </c>
      <c r="BY103" s="15">
        <f t="shared" ca="1" si="472"/>
        <v>20276140.417344499</v>
      </c>
      <c r="BZ103" s="15">
        <f t="shared" ca="1" si="472"/>
        <v>23082754.861788947</v>
      </c>
      <c r="CA103" s="15">
        <f t="shared" ca="1" si="472"/>
        <v>26228739.676603768</v>
      </c>
      <c r="CB103" s="15">
        <f t="shared" ca="1" si="472"/>
        <v>-36091298.855791435</v>
      </c>
      <c r="CC103" s="125">
        <f ca="1">+CC99-CC101</f>
        <v>129421228.32759073</v>
      </c>
      <c r="CE103" s="15" t="str">
        <f t="shared" ref="CE103:CF103" si="473">IF(ISNA(INDEX($B$1:$CC$117,ROW(B103),MATCH(CE$7,$B$7:$CC$7,0))),"",INDEX($B$1:$CC$117,ROW(B103),MATCH(CE$7,$B$7:$CC$7,0)))</f>
        <v/>
      </c>
      <c r="CF103" s="15" t="str">
        <f t="shared" si="473"/>
        <v/>
      </c>
      <c r="CG103" s="15" t="str">
        <f t="shared" ref="CG103:DB103" si="474">IF(ISNA(INDEX($B$1:$CC$117,ROW(D103),MATCH(CG$7,$B$7:$CC$7,0))),"",INDEX($B$1:$CC$117,ROW(D103),MATCH(CG$7,$B$7:$CC$7,0)))</f>
        <v/>
      </c>
      <c r="CH103" s="15" t="str">
        <f t="shared" si="474"/>
        <v/>
      </c>
      <c r="CI103" s="15" t="str">
        <f t="shared" si="474"/>
        <v/>
      </c>
      <c r="CJ103" s="15" t="str">
        <f t="shared" si="474"/>
        <v/>
      </c>
      <c r="CK103" s="15" t="str">
        <f t="shared" si="474"/>
        <v/>
      </c>
      <c r="CL103" s="15" t="str">
        <f t="shared" si="474"/>
        <v/>
      </c>
      <c r="CM103" s="15" t="str">
        <f t="shared" si="474"/>
        <v/>
      </c>
      <c r="CN103" s="15" t="str">
        <f t="shared" si="474"/>
        <v/>
      </c>
      <c r="CO103" s="15" t="str">
        <f t="shared" si="474"/>
        <v/>
      </c>
      <c r="CP103" s="15" t="str">
        <f t="shared" si="474"/>
        <v/>
      </c>
      <c r="CQ103" s="15">
        <f t="shared" ca="1" si="474"/>
        <v>0</v>
      </c>
      <c r="CR103" s="15">
        <f t="shared" ca="1" si="474"/>
        <v>0</v>
      </c>
      <c r="CS103" s="15">
        <f t="shared" ca="1" si="474"/>
        <v>-111210</v>
      </c>
      <c r="CT103" s="15">
        <f t="shared" ca="1" si="474"/>
        <v>-111210</v>
      </c>
      <c r="CU103" s="15">
        <f t="shared" ca="1" si="474"/>
        <v>-135240</v>
      </c>
      <c r="CV103" s="15">
        <f t="shared" ca="1" si="474"/>
        <v>-135240</v>
      </c>
      <c r="CW103" s="15">
        <f t="shared" ca="1" si="474"/>
        <v>-132760</v>
      </c>
      <c r="CX103" s="15">
        <f t="shared" ca="1" si="474"/>
        <v>-94680</v>
      </c>
      <c r="CY103" s="15">
        <f t="shared" ca="1" si="474"/>
        <v>-145110</v>
      </c>
      <c r="CZ103" s="15">
        <f t="shared" ca="1" si="474"/>
        <v>-224557.5</v>
      </c>
      <c r="DA103" s="15">
        <f t="shared" ca="1" si="474"/>
        <v>-157917.5</v>
      </c>
      <c r="DB103" s="15">
        <f t="shared" ca="1" si="474"/>
        <v>-198470</v>
      </c>
      <c r="DC103" s="604" t="s">
        <v>793</v>
      </c>
      <c r="DD103" s="604" t="s">
        <v>793</v>
      </c>
      <c r="DE103" s="125">
        <f ca="1">+DE99-DE101</f>
        <v>-1446395</v>
      </c>
      <c r="DF103" s="15">
        <f ca="1">IF(ISNA(INDEX($B$1:$CC$117,ROW(Z103),MATCH(DF$7,$B$7:$CC$7,0))),"",INDEX($B$1:$CC$117,ROW(Z103),MATCH(DF$7,$B$7:$CC$7,0)))</f>
        <v>-293670</v>
      </c>
      <c r="DG103" s="15">
        <f ca="1">IF(ISNA(INDEX($B$1:$CC$117,ROW(AA103),MATCH(DG$7,$B$7:$CC$7,0))),"",INDEX($B$1:$CC$117,ROW(AA103),MATCH(DG$7,$B$7:$CC$7,0)))</f>
        <v>-322230</v>
      </c>
      <c r="DH103" s="15">
        <f ca="1">IF(ISNA(INDEX($B$1:$CC$117,ROW(AB103),MATCH(DH$7,$B$7:$CC$7,0))),"",INDEX($B$1:$CC$117,ROW(AB103),MATCH(DH$7,$B$7:$CC$7,0)))</f>
        <v>-262557.5</v>
      </c>
      <c r="DI103" s="15">
        <f ca="1">IF(ISNA(INDEX($B$1:$CC$117,ROW(AC103),MATCH(DI$7,$B$7:$CC$7,0))),"",INDEX($B$1:$CC$117,ROW(AC103),MATCH(DI$7,$B$7:$CC$7,0)))</f>
        <v>-291117.5</v>
      </c>
      <c r="DJ103" s="15">
        <f t="shared" ref="DJ103:DQ103" ca="1" si="475">IF(ISNA(INDEX($B$1:$CC$117,ROW(AD103),MATCH(DJ$7,$B$7:$CC$7,0))),"",INDEX($B$1:$CC$117,ROW(AD103),MATCH(DJ$7,$B$7:$CC$7,0)))</f>
        <v>-198280</v>
      </c>
      <c r="DK103" s="15">
        <f t="shared" ca="1" si="475"/>
        <v>-169720</v>
      </c>
      <c r="DL103" s="15">
        <f t="shared" ca="1" si="475"/>
        <v>-394638.80000000005</v>
      </c>
      <c r="DM103" s="15">
        <f t="shared" ca="1" si="475"/>
        <v>-362958.80000000005</v>
      </c>
      <c r="DN103" s="15">
        <f t="shared" ca="1" si="475"/>
        <v>-331278.80000000005</v>
      </c>
      <c r="DO103" s="15">
        <f t="shared" ca="1" si="475"/>
        <v>-355038.80000000005</v>
      </c>
      <c r="DP103" s="15">
        <f t="shared" ca="1" si="475"/>
        <v>-188718.80000000005</v>
      </c>
      <c r="DQ103" s="15">
        <f t="shared" ca="1" si="475"/>
        <v>-234041.30000000005</v>
      </c>
      <c r="DR103" s="125">
        <f ca="1">+DR99-DR101</f>
        <v>-3404250.2999999989</v>
      </c>
      <c r="DS103" s="15">
        <f t="shared" ref="DS103:ED103" ca="1" si="476">IF(ISNA(INDEX($B$1:$CC$117,ROW(AL103),MATCH(DS$7,$B$7:$CC$7,0))),"",INDEX($B$1:$CC$117,ROW(AL103),MATCH(DS$7,$B$7:$CC$7,0)))</f>
        <v>-307481.30000000005</v>
      </c>
      <c r="DT103" s="15">
        <f t="shared" ca="1" si="476"/>
        <v>-370841.30000000005</v>
      </c>
      <c r="DU103" s="15">
        <f t="shared" ca="1" si="476"/>
        <v>-242951.30000000005</v>
      </c>
      <c r="DV103" s="15">
        <f t="shared" ca="1" si="476"/>
        <v>-179591.30000000005</v>
      </c>
      <c r="DW103" s="15">
        <f t="shared" ca="1" si="476"/>
        <v>-179591.30000000005</v>
      </c>
      <c r="DX103" s="15">
        <f t="shared" ca="1" si="476"/>
        <v>-211271.30000000005</v>
      </c>
      <c r="DY103" s="15">
        <f t="shared" ca="1" si="476"/>
        <v>-304717.31300000008</v>
      </c>
      <c r="DZ103" s="15">
        <f t="shared" ca="1" si="476"/>
        <v>-257197.31300000008</v>
      </c>
      <c r="EA103" s="15">
        <f t="shared" ca="1" si="476"/>
        <v>-241357.31300000008</v>
      </c>
      <c r="EB103" s="15">
        <f t="shared" ca="1" si="476"/>
        <v>-201757.31300000008</v>
      </c>
      <c r="EC103" s="15">
        <f t="shared" ca="1" si="476"/>
        <v>162562.68699999992</v>
      </c>
      <c r="ED103" s="15">
        <f t="shared" ca="1" si="476"/>
        <v>126960.18699999992</v>
      </c>
      <c r="EE103" s="125">
        <f ca="1">+EE99-EE101</f>
        <v>-2207234.1779999994</v>
      </c>
      <c r="EF103" s="15">
        <f t="shared" ref="EF103:EQ103" ca="1" si="477">IF(ISNA(INDEX($B$1:$CC$117,ROW(AX103),MATCH(EF$7,$B$7:$CC$7,0))),"",INDEX($B$1:$CC$117,ROW(AX103),MATCH(EF$7,$B$7:$CC$7,0)))</f>
        <v>324960.18699999992</v>
      </c>
      <c r="EG103" s="15">
        <f t="shared" ca="1" si="477"/>
        <v>720960.18699999992</v>
      </c>
      <c r="EH103" s="15">
        <f t="shared" ca="1" si="477"/>
        <v>734640.18699999992</v>
      </c>
      <c r="EI103" s="15">
        <f t="shared" ca="1" si="477"/>
        <v>964320.18699999992</v>
      </c>
      <c r="EJ103" s="15">
        <f t="shared" ca="1" si="477"/>
        <v>940560.18699999992</v>
      </c>
      <c r="EK103" s="15">
        <f t="shared" ca="1" si="477"/>
        <v>715293.68052000005</v>
      </c>
      <c r="EL103" s="15">
        <f t="shared" ca="1" si="477"/>
        <v>696820.18886999995</v>
      </c>
      <c r="EM103" s="15">
        <f t="shared" ca="1" si="477"/>
        <v>968975.18886999995</v>
      </c>
      <c r="EN103" s="15">
        <f t="shared" ca="1" si="477"/>
        <v>1282210.1888699997</v>
      </c>
      <c r="EO103" s="15">
        <f t="shared" ca="1" si="477"/>
        <v>1723820.1888699997</v>
      </c>
      <c r="EP103" s="15">
        <f t="shared" ca="1" si="477"/>
        <v>2617310.1888699997</v>
      </c>
      <c r="EQ103" s="15">
        <f t="shared" ca="1" si="477"/>
        <v>3110270.1888699997</v>
      </c>
      <c r="ER103" s="125">
        <f ca="1">+ER99-ER101</f>
        <v>12530763.010965196</v>
      </c>
      <c r="ES103" s="15">
        <f t="shared" ref="ES103:FD103" ca="1" si="478">IF(ISNA(INDEX($B$1:$CC$117,ROW(BJ103),MATCH(ES$7,$B$7:$CC$7,0))),"",INDEX($B$1:$CC$117,ROW(BJ103),MATCH(ES$7,$B$7:$CC$7,0)))</f>
        <v>4055110.1888699997</v>
      </c>
      <c r="ET103" s="15">
        <f t="shared" ca="1" si="478"/>
        <v>5379940.1888699997</v>
      </c>
      <c r="EU103" s="15">
        <f t="shared" ca="1" si="478"/>
        <v>6350455.1888699997</v>
      </c>
      <c r="EV103" s="15">
        <f t="shared" ca="1" si="478"/>
        <v>7839605.1888699997</v>
      </c>
      <c r="EW103" s="15">
        <f t="shared" ca="1" si="478"/>
        <v>9230845.1888699997</v>
      </c>
      <c r="EX103" s="15">
        <f t="shared" ca="1" si="478"/>
        <v>-5917844.7341995966</v>
      </c>
      <c r="EY103" s="15">
        <f t="shared" ca="1" si="478"/>
        <v>7137780.4173444994</v>
      </c>
      <c r="EZ103" s="15">
        <f t="shared" ca="1" si="478"/>
        <v>9391950.4173444994</v>
      </c>
      <c r="FA103" s="15">
        <f t="shared" ca="1" si="478"/>
        <v>8835620.4173444994</v>
      </c>
      <c r="FB103" s="15">
        <f t="shared" ca="1" si="478"/>
        <v>10902790.417344499</v>
      </c>
      <c r="FC103" s="15">
        <f t="shared" ca="1" si="478"/>
        <v>12537293.750677835</v>
      </c>
      <c r="FD103" s="15">
        <f t="shared" ca="1" si="478"/>
        <v>13181797.084011167</v>
      </c>
      <c r="FE103" s="125">
        <f ca="1">+FE99-FE101</f>
        <v>70119062.400609404</v>
      </c>
    </row>
    <row r="104" spans="2:165" s="623" customFormat="1" ht="15" customHeight="1" x14ac:dyDescent="0.2">
      <c r="B104" s="627"/>
      <c r="C104" s="190"/>
      <c r="D104" s="628"/>
      <c r="E104" s="628"/>
      <c r="F104" s="628"/>
      <c r="G104" s="628"/>
      <c r="H104" s="628"/>
      <c r="I104" s="628"/>
      <c r="J104" s="628"/>
      <c r="K104" s="628"/>
      <c r="L104" s="628"/>
      <c r="M104" s="628"/>
      <c r="N104" s="628"/>
      <c r="O104" s="628"/>
      <c r="P104" s="629"/>
      <c r="Q104" s="628"/>
      <c r="R104" s="628"/>
      <c r="S104" s="628"/>
      <c r="T104" s="628"/>
      <c r="U104" s="628"/>
      <c r="V104" s="628"/>
      <c r="W104" s="628"/>
      <c r="X104" s="628"/>
      <c r="Y104" s="628"/>
      <c r="Z104" s="628"/>
      <c r="AA104" s="628"/>
      <c r="AB104" s="628"/>
      <c r="AC104" s="629"/>
      <c r="AD104" s="628"/>
      <c r="AE104" s="628"/>
      <c r="AF104" s="628"/>
      <c r="AG104" s="628"/>
      <c r="AH104" s="628"/>
      <c r="AI104" s="628"/>
      <c r="AJ104" s="628"/>
      <c r="AK104" s="628"/>
      <c r="AL104" s="628"/>
      <c r="AM104" s="628"/>
      <c r="AN104" s="628"/>
      <c r="AO104" s="628"/>
      <c r="AP104" s="629"/>
      <c r="AQ104" s="628"/>
      <c r="AR104" s="628"/>
      <c r="AS104" s="628"/>
      <c r="AT104" s="628"/>
      <c r="AU104" s="628"/>
      <c r="AV104" s="628"/>
      <c r="AW104" s="628"/>
      <c r="AX104" s="628"/>
      <c r="AY104" s="628"/>
      <c r="AZ104" s="628"/>
      <c r="BA104" s="628"/>
      <c r="BB104" s="628"/>
      <c r="BC104" s="629"/>
      <c r="BD104" s="628"/>
      <c r="BE104" s="628"/>
      <c r="BF104" s="628"/>
      <c r="BG104" s="628"/>
      <c r="BH104" s="628"/>
      <c r="BI104" s="628"/>
      <c r="BJ104" s="628"/>
      <c r="BK104" s="628"/>
      <c r="BL104" s="628"/>
      <c r="BM104" s="628"/>
      <c r="BN104" s="628"/>
      <c r="BO104" s="628"/>
      <c r="BP104" s="629"/>
      <c r="BQ104" s="628"/>
      <c r="BR104" s="628"/>
      <c r="BS104" s="628"/>
      <c r="BT104" s="628"/>
      <c r="BU104" s="628"/>
      <c r="BV104" s="628"/>
      <c r="BW104" s="628"/>
      <c r="BX104" s="628"/>
      <c r="BY104" s="628"/>
      <c r="BZ104" s="628"/>
      <c r="CA104" s="628"/>
      <c r="CB104" s="628"/>
      <c r="CC104" s="629"/>
      <c r="CE104" s="628"/>
      <c r="CF104" s="628"/>
      <c r="CG104" s="628"/>
      <c r="CH104" s="628"/>
      <c r="CI104" s="628"/>
      <c r="CJ104" s="628"/>
      <c r="CK104" s="628"/>
      <c r="CL104" s="628"/>
      <c r="CM104" s="628"/>
      <c r="CN104" s="628"/>
      <c r="CO104" s="628"/>
      <c r="CP104" s="628"/>
      <c r="CQ104" s="628"/>
      <c r="CR104" s="628"/>
      <c r="CS104" s="628"/>
      <c r="CT104" s="628"/>
      <c r="CU104" s="628"/>
      <c r="CV104" s="628"/>
      <c r="CW104" s="628"/>
      <c r="CX104" s="628"/>
      <c r="CY104" s="628"/>
      <c r="CZ104" s="628"/>
      <c r="DA104" s="628"/>
      <c r="DB104" s="628"/>
      <c r="DC104" s="602"/>
      <c r="DD104" s="602"/>
      <c r="DE104" s="629"/>
      <c r="DF104" s="628"/>
      <c r="DG104" s="628"/>
      <c r="DH104" s="628"/>
      <c r="DI104" s="628"/>
      <c r="DJ104" s="628"/>
      <c r="DK104" s="628"/>
      <c r="DL104" s="628"/>
      <c r="DM104" s="628"/>
      <c r="DN104" s="628"/>
      <c r="DO104" s="628"/>
      <c r="DP104" s="628"/>
      <c r="DQ104" s="628"/>
      <c r="DR104" s="629"/>
      <c r="DS104" s="628"/>
      <c r="DT104" s="628"/>
      <c r="DU104" s="628"/>
      <c r="DV104" s="628"/>
      <c r="DW104" s="628"/>
      <c r="DX104" s="628"/>
      <c r="DY104" s="628"/>
      <c r="DZ104" s="628"/>
      <c r="EA104" s="628"/>
      <c r="EB104" s="628"/>
      <c r="EC104" s="628"/>
      <c r="ED104" s="628"/>
      <c r="EE104" s="629"/>
      <c r="EF104" s="628"/>
      <c r="EG104" s="628"/>
      <c r="EH104" s="628"/>
      <c r="EI104" s="628"/>
      <c r="EJ104" s="628"/>
      <c r="EK104" s="628"/>
      <c r="EL104" s="628"/>
      <c r="EM104" s="628"/>
      <c r="EN104" s="628"/>
      <c r="EO104" s="628"/>
      <c r="EP104" s="628"/>
      <c r="EQ104" s="628"/>
      <c r="ER104" s="629"/>
      <c r="ES104" s="628"/>
      <c r="ET104" s="628"/>
      <c r="EU104" s="628"/>
      <c r="EV104" s="628"/>
      <c r="EW104" s="628"/>
      <c r="EX104" s="628"/>
      <c r="EY104" s="628"/>
      <c r="EZ104" s="628"/>
      <c r="FA104" s="628"/>
      <c r="FB104" s="628"/>
      <c r="FC104" s="628"/>
      <c r="FD104" s="628"/>
      <c r="FE104" s="629"/>
    </row>
    <row r="105" spans="2:165" ht="15" customHeight="1" x14ac:dyDescent="0.2">
      <c r="B105" s="13" t="s">
        <v>813</v>
      </c>
      <c r="C105" s="120"/>
      <c r="D105" s="181">
        <f>'Données de base'!C224</f>
        <v>0</v>
      </c>
      <c r="E105" s="181">
        <f>'Données de base'!D224</f>
        <v>0</v>
      </c>
      <c r="F105" s="181">
        <f>'Données de base'!E224</f>
        <v>0</v>
      </c>
      <c r="G105" s="181">
        <f>'Données de base'!F224</f>
        <v>0</v>
      </c>
      <c r="H105" s="181">
        <f>'Données de base'!G224</f>
        <v>0</v>
      </c>
      <c r="I105" s="181">
        <f>'Données de base'!H224</f>
        <v>0</v>
      </c>
      <c r="J105" s="181">
        <f>'Données de base'!I224</f>
        <v>0</v>
      </c>
      <c r="K105" s="181">
        <f>'Données de base'!J224</f>
        <v>0</v>
      </c>
      <c r="L105" s="181">
        <f>'Données de base'!K224</f>
        <v>0</v>
      </c>
      <c r="M105" s="181">
        <f>'Données de base'!L224</f>
        <v>0</v>
      </c>
      <c r="N105" s="181">
        <f>'Données de base'!M224</f>
        <v>0</v>
      </c>
      <c r="O105" s="181">
        <f>'Données de base'!N224</f>
        <v>0</v>
      </c>
      <c r="P105" s="190">
        <f>SUM(D105:O105)</f>
        <v>0</v>
      </c>
      <c r="Q105" s="181">
        <f>'Données de base'!P224</f>
        <v>0</v>
      </c>
      <c r="R105" s="181">
        <f>'Données de base'!Q224</f>
        <v>0</v>
      </c>
      <c r="S105" s="181">
        <f>'Données de base'!R224</f>
        <v>0</v>
      </c>
      <c r="T105" s="181">
        <f>'Données de base'!S224</f>
        <v>0</v>
      </c>
      <c r="U105" s="181">
        <f>'Données de base'!T224</f>
        <v>0</v>
      </c>
      <c r="V105" s="181">
        <f>'Données de base'!U224</f>
        <v>0</v>
      </c>
      <c r="W105" s="181">
        <f>'Données de base'!V224</f>
        <v>0</v>
      </c>
      <c r="X105" s="181">
        <f>'Données de base'!W224</f>
        <v>0</v>
      </c>
      <c r="Y105" s="181">
        <f>'Données de base'!X224</f>
        <v>0</v>
      </c>
      <c r="Z105" s="181">
        <f>'Données de base'!Y224</f>
        <v>0</v>
      </c>
      <c r="AA105" s="181">
        <f>'Données de base'!Z224</f>
        <v>0</v>
      </c>
      <c r="AB105" s="181">
        <f>'Données de base'!AA224</f>
        <v>0</v>
      </c>
      <c r="AC105" s="190">
        <f>SUM(Q105:AB105)</f>
        <v>0</v>
      </c>
      <c r="AD105" s="181">
        <f>'Données de base'!AC224</f>
        <v>0</v>
      </c>
      <c r="AE105" s="181">
        <f>'Données de base'!AD224</f>
        <v>0</v>
      </c>
      <c r="AF105" s="181">
        <f>'Données de base'!AE224</f>
        <v>0</v>
      </c>
      <c r="AG105" s="181">
        <f>'Données de base'!AF224</f>
        <v>0</v>
      </c>
      <c r="AH105" s="181">
        <f>'Données de base'!AG224</f>
        <v>0</v>
      </c>
      <c r="AI105" s="181">
        <f>'Données de base'!AH224</f>
        <v>0</v>
      </c>
      <c r="AJ105" s="181">
        <f>'Données de base'!AI224</f>
        <v>0</v>
      </c>
      <c r="AK105" s="181">
        <f>'Données de base'!AJ224</f>
        <v>0</v>
      </c>
      <c r="AL105" s="181">
        <f>'Données de base'!AK224</f>
        <v>0</v>
      </c>
      <c r="AM105" s="181">
        <f>'Données de base'!AL224</f>
        <v>0</v>
      </c>
      <c r="AN105" s="181">
        <f>'Données de base'!AM224</f>
        <v>0</v>
      </c>
      <c r="AO105" s="181">
        <f>'Données de base'!AN224</f>
        <v>0</v>
      </c>
      <c r="AP105" s="190">
        <f>SUM(AD105:AO105)</f>
        <v>0</v>
      </c>
      <c r="AQ105" s="181">
        <f>'Données de base'!AP224</f>
        <v>0</v>
      </c>
      <c r="AR105" s="181">
        <f>'Données de base'!AQ224</f>
        <v>0</v>
      </c>
      <c r="AS105" s="181">
        <f>'Données de base'!AR224</f>
        <v>0</v>
      </c>
      <c r="AT105" s="181">
        <f>'Données de base'!AS224</f>
        <v>0</v>
      </c>
      <c r="AU105" s="181">
        <f>'Données de base'!AT224</f>
        <v>0</v>
      </c>
      <c r="AV105" s="181">
        <f>'Données de base'!AU224</f>
        <v>0</v>
      </c>
      <c r="AW105" s="181">
        <f>'Données de base'!AV224</f>
        <v>0</v>
      </c>
      <c r="AX105" s="181">
        <f>'Données de base'!AW224</f>
        <v>0</v>
      </c>
      <c r="AY105" s="181">
        <f>'Données de base'!AX224</f>
        <v>0</v>
      </c>
      <c r="AZ105" s="181">
        <f>'Données de base'!AY224</f>
        <v>0</v>
      </c>
      <c r="BA105" s="181">
        <f>'Données de base'!AZ224</f>
        <v>0</v>
      </c>
      <c r="BB105" s="181">
        <f>'Données de base'!BA224</f>
        <v>0</v>
      </c>
      <c r="BC105" s="190">
        <f>SUM(AQ105:BB105)</f>
        <v>0</v>
      </c>
      <c r="BD105" s="181">
        <f>'Données de base'!BC224</f>
        <v>0</v>
      </c>
      <c r="BE105" s="181">
        <f>'Données de base'!BD224</f>
        <v>0</v>
      </c>
      <c r="BF105" s="181">
        <f>'Données de base'!BE224</f>
        <v>0</v>
      </c>
      <c r="BG105" s="181">
        <f>'Données de base'!BF224</f>
        <v>0</v>
      </c>
      <c r="BH105" s="181">
        <f>'Données de base'!BG224</f>
        <v>0</v>
      </c>
      <c r="BI105" s="181">
        <f>'Données de base'!BH224</f>
        <v>0</v>
      </c>
      <c r="BJ105" s="181">
        <f>'Données de base'!BI224</f>
        <v>0</v>
      </c>
      <c r="BK105" s="181">
        <f>'Données de base'!BJ224</f>
        <v>0</v>
      </c>
      <c r="BL105" s="181">
        <f>'Données de base'!BK224</f>
        <v>0</v>
      </c>
      <c r="BM105" s="181">
        <f>'Données de base'!BL224</f>
        <v>0</v>
      </c>
      <c r="BN105" s="181">
        <f>'Données de base'!BM224</f>
        <v>0</v>
      </c>
      <c r="BO105" s="181">
        <f>'Données de base'!BN224</f>
        <v>0</v>
      </c>
      <c r="BP105" s="190">
        <f>SUM(BD105:BO105)</f>
        <v>0</v>
      </c>
      <c r="BQ105" s="181">
        <f>'Données de base'!BP224</f>
        <v>0</v>
      </c>
      <c r="BR105" s="181">
        <f>'Données de base'!BQ224</f>
        <v>0</v>
      </c>
      <c r="BS105" s="181">
        <f>'Données de base'!BR224</f>
        <v>0</v>
      </c>
      <c r="BT105" s="181">
        <f>'Données de base'!BS224</f>
        <v>0</v>
      </c>
      <c r="BU105" s="181">
        <f>'Données de base'!BT224</f>
        <v>0</v>
      </c>
      <c r="BV105" s="181">
        <f>'Données de base'!BU224</f>
        <v>0</v>
      </c>
      <c r="BW105" s="181">
        <f>'Données de base'!BV224</f>
        <v>0</v>
      </c>
      <c r="BX105" s="181">
        <f>'Données de base'!BW224</f>
        <v>0</v>
      </c>
      <c r="BY105" s="181">
        <f>'Données de base'!BX224</f>
        <v>0</v>
      </c>
      <c r="BZ105" s="181">
        <f>'Données de base'!BY224</f>
        <v>0</v>
      </c>
      <c r="CA105" s="181">
        <f>'Données de base'!BZ224</f>
        <v>0</v>
      </c>
      <c r="CB105" s="181">
        <f>'Données de base'!CA224</f>
        <v>0</v>
      </c>
      <c r="CC105" s="190">
        <f>SUM(BQ105:CB105)</f>
        <v>0</v>
      </c>
      <c r="CE105" s="15" t="str">
        <f t="shared" ref="CE105:CF105" si="479">IF(ISNA(INDEX($B$1:$CC$117,ROW(B105),MATCH(CE$7,$B$7:$CC$7,0))),"",INDEX($B$1:$CC$117,ROW(B105),MATCH(CE$7,$B$7:$CC$7,0)))</f>
        <v/>
      </c>
      <c r="CF105" s="15" t="str">
        <f t="shared" si="479"/>
        <v/>
      </c>
      <c r="CG105" s="15" t="str">
        <f t="shared" ref="CG105:DB105" si="480">IF(ISNA(INDEX($B$1:$CC$117,ROW(D105),MATCH(CG$7,$B$7:$CC$7,0))),"",INDEX($B$1:$CC$117,ROW(D105),MATCH(CG$7,$B$7:$CC$7,0)))</f>
        <v/>
      </c>
      <c r="CH105" s="15" t="str">
        <f t="shared" si="480"/>
        <v/>
      </c>
      <c r="CI105" s="15" t="str">
        <f t="shared" si="480"/>
        <v/>
      </c>
      <c r="CJ105" s="15" t="str">
        <f t="shared" si="480"/>
        <v/>
      </c>
      <c r="CK105" s="15" t="str">
        <f t="shared" si="480"/>
        <v/>
      </c>
      <c r="CL105" s="15" t="str">
        <f t="shared" si="480"/>
        <v/>
      </c>
      <c r="CM105" s="15" t="str">
        <f t="shared" si="480"/>
        <v/>
      </c>
      <c r="CN105" s="15" t="str">
        <f t="shared" si="480"/>
        <v/>
      </c>
      <c r="CO105" s="15" t="str">
        <f t="shared" si="480"/>
        <v/>
      </c>
      <c r="CP105" s="15" t="str">
        <f t="shared" si="480"/>
        <v/>
      </c>
      <c r="CQ105" s="15">
        <f t="shared" si="480"/>
        <v>0</v>
      </c>
      <c r="CR105" s="15">
        <f t="shared" si="480"/>
        <v>0</v>
      </c>
      <c r="CS105" s="15">
        <f t="shared" si="480"/>
        <v>0</v>
      </c>
      <c r="CT105" s="15">
        <f t="shared" si="480"/>
        <v>0</v>
      </c>
      <c r="CU105" s="15">
        <f t="shared" si="480"/>
        <v>0</v>
      </c>
      <c r="CV105" s="15">
        <f t="shared" si="480"/>
        <v>0</v>
      </c>
      <c r="CW105" s="15">
        <f t="shared" si="480"/>
        <v>0</v>
      </c>
      <c r="CX105" s="15">
        <f t="shared" si="480"/>
        <v>0</v>
      </c>
      <c r="CY105" s="15">
        <f t="shared" si="480"/>
        <v>0</v>
      </c>
      <c r="CZ105" s="15">
        <f t="shared" si="480"/>
        <v>0</v>
      </c>
      <c r="DA105" s="15">
        <f t="shared" si="480"/>
        <v>0</v>
      </c>
      <c r="DB105" s="15">
        <f t="shared" si="480"/>
        <v>0</v>
      </c>
      <c r="DC105" s="604" t="s">
        <v>793</v>
      </c>
      <c r="DD105" s="604" t="s">
        <v>793</v>
      </c>
      <c r="DE105" s="630">
        <f>SUM(CE105:DB105)</f>
        <v>0</v>
      </c>
      <c r="DF105" s="15">
        <f>IF(ISNA(INDEX($B$1:$CC$117,ROW(Z105),MATCH(DF$7,$B$7:$CC$7,0))),"",INDEX($B$1:$CC$117,ROW(Z105),MATCH(DF$7,$B$7:$CC$7,0)))</f>
        <v>0</v>
      </c>
      <c r="DG105" s="15">
        <f>IF(ISNA(INDEX($B$1:$CC$117,ROW(AA105),MATCH(DG$7,$B$7:$CC$7,0))),"",INDEX($B$1:$CC$117,ROW(AA105),MATCH(DG$7,$B$7:$CC$7,0)))</f>
        <v>0</v>
      </c>
      <c r="DH105" s="15">
        <f>IF(ISNA(INDEX($B$1:$CC$117,ROW(AB105),MATCH(DH$7,$B$7:$CC$7,0))),"",INDEX($B$1:$CC$117,ROW(AB105),MATCH(DH$7,$B$7:$CC$7,0)))</f>
        <v>0</v>
      </c>
      <c r="DI105" s="15">
        <f>IF(ISNA(INDEX($B$1:$CC$117,ROW(AC105),MATCH(DI$7,$B$7:$CC$7,0))),"",INDEX($B$1:$CC$117,ROW(AC105),MATCH(DI$7,$B$7:$CC$7,0)))</f>
        <v>0</v>
      </c>
      <c r="DJ105" s="15">
        <f t="shared" ref="DJ105:DQ105" si="481">IF(ISNA(INDEX($B$1:$CC$117,ROW(AD105),MATCH(DJ$7,$B$7:$CC$7,0))),"",INDEX($B$1:$CC$117,ROW(AD105),MATCH(DJ$7,$B$7:$CC$7,0)))</f>
        <v>0</v>
      </c>
      <c r="DK105" s="15">
        <f t="shared" si="481"/>
        <v>0</v>
      </c>
      <c r="DL105" s="15">
        <f t="shared" si="481"/>
        <v>0</v>
      </c>
      <c r="DM105" s="15">
        <f t="shared" si="481"/>
        <v>0</v>
      </c>
      <c r="DN105" s="15">
        <f t="shared" si="481"/>
        <v>0</v>
      </c>
      <c r="DO105" s="15">
        <f t="shared" si="481"/>
        <v>0</v>
      </c>
      <c r="DP105" s="15">
        <f t="shared" si="481"/>
        <v>0</v>
      </c>
      <c r="DQ105" s="15">
        <f t="shared" si="481"/>
        <v>0</v>
      </c>
      <c r="DR105" s="630">
        <f>SUM(DF105:DQ105)</f>
        <v>0</v>
      </c>
      <c r="DS105" s="15">
        <f t="shared" ref="DS105:ED105" si="482">IF(ISNA(INDEX($B$1:$CC$117,ROW(AL105),MATCH(DS$7,$B$7:$CC$7,0))),"",INDEX($B$1:$CC$117,ROW(AL105),MATCH(DS$7,$B$7:$CC$7,0)))</f>
        <v>0</v>
      </c>
      <c r="DT105" s="15">
        <f t="shared" si="482"/>
        <v>0</v>
      </c>
      <c r="DU105" s="15">
        <f t="shared" si="482"/>
        <v>0</v>
      </c>
      <c r="DV105" s="15">
        <f t="shared" si="482"/>
        <v>0</v>
      </c>
      <c r="DW105" s="15">
        <f t="shared" si="482"/>
        <v>0</v>
      </c>
      <c r="DX105" s="15">
        <f t="shared" si="482"/>
        <v>0</v>
      </c>
      <c r="DY105" s="15">
        <f t="shared" si="482"/>
        <v>0</v>
      </c>
      <c r="DZ105" s="15">
        <f t="shared" si="482"/>
        <v>0</v>
      </c>
      <c r="EA105" s="15">
        <f t="shared" si="482"/>
        <v>0</v>
      </c>
      <c r="EB105" s="15">
        <f t="shared" si="482"/>
        <v>0</v>
      </c>
      <c r="EC105" s="15">
        <f t="shared" si="482"/>
        <v>0</v>
      </c>
      <c r="ED105" s="15">
        <f t="shared" si="482"/>
        <v>0</v>
      </c>
      <c r="EE105" s="630">
        <f>SUM(DS105:ED105)</f>
        <v>0</v>
      </c>
      <c r="EF105" s="15">
        <f t="shared" ref="EF105:EQ105" si="483">IF(ISNA(INDEX($B$1:$CC$117,ROW(AX105),MATCH(EF$7,$B$7:$CC$7,0))),"",INDEX($B$1:$CC$117,ROW(AX105),MATCH(EF$7,$B$7:$CC$7,0)))</f>
        <v>0</v>
      </c>
      <c r="EG105" s="15">
        <f t="shared" si="483"/>
        <v>0</v>
      </c>
      <c r="EH105" s="15">
        <f t="shared" si="483"/>
        <v>0</v>
      </c>
      <c r="EI105" s="15">
        <f t="shared" si="483"/>
        <v>0</v>
      </c>
      <c r="EJ105" s="15">
        <f t="shared" si="483"/>
        <v>0</v>
      </c>
      <c r="EK105" s="15">
        <f t="shared" si="483"/>
        <v>0</v>
      </c>
      <c r="EL105" s="15">
        <f t="shared" si="483"/>
        <v>0</v>
      </c>
      <c r="EM105" s="15">
        <f t="shared" si="483"/>
        <v>0</v>
      </c>
      <c r="EN105" s="15">
        <f t="shared" si="483"/>
        <v>0</v>
      </c>
      <c r="EO105" s="15">
        <f t="shared" si="483"/>
        <v>0</v>
      </c>
      <c r="EP105" s="15">
        <f t="shared" si="483"/>
        <v>0</v>
      </c>
      <c r="EQ105" s="15">
        <f t="shared" si="483"/>
        <v>0</v>
      </c>
      <c r="ER105" s="630">
        <f>SUM(EF105:EQ105)</f>
        <v>0</v>
      </c>
      <c r="ES105" s="15">
        <f t="shared" ref="ES105:FD105" si="484">IF(ISNA(INDEX($B$1:$CC$117,ROW(BJ105),MATCH(ES$7,$B$7:$CC$7,0))),"",INDEX($B$1:$CC$117,ROW(BJ105),MATCH(ES$7,$B$7:$CC$7,0)))</f>
        <v>0</v>
      </c>
      <c r="ET105" s="15">
        <f t="shared" si="484"/>
        <v>0</v>
      </c>
      <c r="EU105" s="15">
        <f t="shared" si="484"/>
        <v>0</v>
      </c>
      <c r="EV105" s="15">
        <f t="shared" si="484"/>
        <v>0</v>
      </c>
      <c r="EW105" s="15">
        <f t="shared" si="484"/>
        <v>0</v>
      </c>
      <c r="EX105" s="15">
        <f t="shared" si="484"/>
        <v>0</v>
      </c>
      <c r="EY105" s="15">
        <f t="shared" si="484"/>
        <v>0</v>
      </c>
      <c r="EZ105" s="15">
        <f t="shared" si="484"/>
        <v>0</v>
      </c>
      <c r="FA105" s="15">
        <f t="shared" si="484"/>
        <v>0</v>
      </c>
      <c r="FB105" s="15">
        <f t="shared" si="484"/>
        <v>0</v>
      </c>
      <c r="FC105" s="15">
        <f t="shared" si="484"/>
        <v>0</v>
      </c>
      <c r="FD105" s="15">
        <f t="shared" si="484"/>
        <v>0</v>
      </c>
      <c r="FE105" s="630">
        <f>SUM(ES105:FD105)</f>
        <v>0</v>
      </c>
    </row>
    <row r="106" spans="2:165" ht="15" customHeight="1" x14ac:dyDescent="0.2">
      <c r="C106" s="120"/>
      <c r="D106" s="16"/>
      <c r="E106" s="16"/>
      <c r="F106" s="16"/>
      <c r="G106" s="16"/>
      <c r="H106" s="16"/>
      <c r="I106" s="16"/>
      <c r="J106" s="16"/>
      <c r="K106" s="16"/>
      <c r="L106" s="16"/>
      <c r="M106" s="16"/>
      <c r="N106" s="16"/>
      <c r="O106" s="16"/>
      <c r="P106" s="130"/>
      <c r="Q106" s="16"/>
      <c r="R106" s="16"/>
      <c r="S106" s="16"/>
      <c r="T106" s="16"/>
      <c r="U106" s="16"/>
      <c r="V106" s="16"/>
      <c r="W106" s="16"/>
      <c r="X106" s="16"/>
      <c r="Y106" s="16"/>
      <c r="Z106" s="16"/>
      <c r="AA106" s="16"/>
      <c r="AB106" s="16"/>
      <c r="AC106" s="130"/>
      <c r="AD106" s="16"/>
      <c r="AE106" s="16"/>
      <c r="AF106" s="16"/>
      <c r="AG106" s="16"/>
      <c r="AH106" s="16"/>
      <c r="AI106" s="16"/>
      <c r="AJ106" s="16"/>
      <c r="AK106" s="16"/>
      <c r="AL106" s="16"/>
      <c r="AM106" s="16"/>
      <c r="AN106" s="16"/>
      <c r="AO106" s="16"/>
      <c r="AP106" s="130"/>
      <c r="AQ106" s="16"/>
      <c r="AR106" s="16"/>
      <c r="AS106" s="16"/>
      <c r="AT106" s="16"/>
      <c r="AU106" s="16"/>
      <c r="AV106" s="16"/>
      <c r="AW106" s="16"/>
      <c r="AX106" s="16"/>
      <c r="AY106" s="16"/>
      <c r="AZ106" s="16"/>
      <c r="BA106" s="16"/>
      <c r="BB106" s="16"/>
      <c r="BC106" s="130"/>
      <c r="BD106" s="16"/>
      <c r="BE106" s="16"/>
      <c r="BF106" s="16"/>
      <c r="BG106" s="16"/>
      <c r="BH106" s="16"/>
      <c r="BI106" s="16"/>
      <c r="BJ106" s="16"/>
      <c r="BK106" s="16"/>
      <c r="BL106" s="16"/>
      <c r="BM106" s="16"/>
      <c r="BN106" s="16"/>
      <c r="BO106" s="16"/>
      <c r="BP106" s="130"/>
      <c r="BQ106" s="16"/>
      <c r="BR106" s="16"/>
      <c r="BS106" s="16"/>
      <c r="BT106" s="16"/>
      <c r="BU106" s="16"/>
      <c r="BV106" s="16"/>
      <c r="BW106" s="16"/>
      <c r="BX106" s="16"/>
      <c r="BY106" s="16"/>
      <c r="BZ106" s="16"/>
      <c r="CA106" s="16"/>
      <c r="CB106" s="16"/>
      <c r="CC106" s="130"/>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c r="DA106" s="16"/>
      <c r="DB106" s="16"/>
      <c r="DC106" s="603"/>
      <c r="DD106" s="603"/>
      <c r="DE106" s="130"/>
      <c r="DF106" s="16"/>
      <c r="DG106" s="16"/>
      <c r="DH106" s="16"/>
      <c r="DI106" s="16"/>
      <c r="DJ106" s="16"/>
      <c r="DK106" s="16"/>
      <c r="DL106" s="16"/>
      <c r="DM106" s="16"/>
      <c r="DN106" s="16"/>
      <c r="DO106" s="16"/>
      <c r="DP106" s="16"/>
      <c r="DQ106" s="16"/>
      <c r="DR106" s="130"/>
      <c r="DS106" s="16"/>
      <c r="DT106" s="16"/>
      <c r="DU106" s="16"/>
      <c r="DV106" s="16"/>
      <c r="DW106" s="16"/>
      <c r="DX106" s="16"/>
      <c r="DY106" s="16"/>
      <c r="DZ106" s="16"/>
      <c r="EA106" s="16"/>
      <c r="EB106" s="16"/>
      <c r="EC106" s="16"/>
      <c r="ED106" s="16"/>
      <c r="EE106" s="130"/>
      <c r="EF106" s="16"/>
      <c r="EG106" s="16"/>
      <c r="EH106" s="16"/>
      <c r="EI106" s="16"/>
      <c r="EJ106" s="16"/>
      <c r="EK106" s="16"/>
      <c r="EL106" s="16"/>
      <c r="EM106" s="16"/>
      <c r="EN106" s="16"/>
      <c r="EO106" s="16"/>
      <c r="EP106" s="16"/>
      <c r="EQ106" s="16"/>
      <c r="ER106" s="130"/>
      <c r="ES106" s="16"/>
      <c r="ET106" s="16"/>
      <c r="EU106" s="16"/>
      <c r="EV106" s="16"/>
      <c r="EW106" s="16"/>
      <c r="EX106" s="16"/>
      <c r="EY106" s="16"/>
      <c r="EZ106" s="16"/>
      <c r="FA106" s="16"/>
      <c r="FB106" s="16"/>
      <c r="FC106" s="16"/>
      <c r="FD106" s="16"/>
      <c r="FE106" s="130"/>
    </row>
    <row r="107" spans="2:165" s="623" customFormat="1" ht="15" customHeight="1" x14ac:dyDescent="0.2">
      <c r="B107" s="126" t="s">
        <v>814</v>
      </c>
      <c r="C107" s="196"/>
      <c r="D107" s="15">
        <f>+D103-D105</f>
        <v>0</v>
      </c>
      <c r="E107" s="15">
        <f t="shared" ref="E107:O107" ca="1" si="485">+E103-E105</f>
        <v>0</v>
      </c>
      <c r="F107" s="15">
        <f t="shared" ca="1" si="485"/>
        <v>0</v>
      </c>
      <c r="G107" s="15">
        <f t="shared" ca="1" si="485"/>
        <v>0</v>
      </c>
      <c r="H107" s="15">
        <f t="shared" ca="1" si="485"/>
        <v>0</v>
      </c>
      <c r="I107" s="15">
        <f t="shared" ca="1" si="485"/>
        <v>0</v>
      </c>
      <c r="J107" s="15">
        <f ca="1">+J103-J105</f>
        <v>0</v>
      </c>
      <c r="K107" s="15">
        <f t="shared" ca="1" si="485"/>
        <v>0</v>
      </c>
      <c r="L107" s="15">
        <f t="shared" ca="1" si="485"/>
        <v>-111210</v>
      </c>
      <c r="M107" s="15">
        <f t="shared" ca="1" si="485"/>
        <v>-111210</v>
      </c>
      <c r="N107" s="15">
        <f ca="1">+N103-N105</f>
        <v>-135240</v>
      </c>
      <c r="O107" s="15">
        <f t="shared" ca="1" si="485"/>
        <v>-135240</v>
      </c>
      <c r="P107" s="125">
        <f ca="1">+P103-P105</f>
        <v>-492900</v>
      </c>
      <c r="Q107" s="15">
        <f ca="1">+Q103-Q105</f>
        <v>-132760</v>
      </c>
      <c r="R107" s="15">
        <f t="shared" ref="R107:CB107" ca="1" si="486">+R103-R105</f>
        <v>-94680</v>
      </c>
      <c r="S107" s="15">
        <f t="shared" ca="1" si="486"/>
        <v>-145110</v>
      </c>
      <c r="T107" s="15">
        <f t="shared" ca="1" si="486"/>
        <v>-224557.5</v>
      </c>
      <c r="U107" s="15">
        <f t="shared" ca="1" si="486"/>
        <v>-157917.5</v>
      </c>
      <c r="V107" s="15">
        <f t="shared" ca="1" si="486"/>
        <v>-198470</v>
      </c>
      <c r="W107" s="15">
        <f t="shared" ca="1" si="486"/>
        <v>-293670</v>
      </c>
      <c r="X107" s="15">
        <f t="shared" ca="1" si="486"/>
        <v>-322230</v>
      </c>
      <c r="Y107" s="15">
        <f t="shared" ca="1" si="486"/>
        <v>-262557.5</v>
      </c>
      <c r="Z107" s="15">
        <f t="shared" ca="1" si="486"/>
        <v>-291117.5</v>
      </c>
      <c r="AA107" s="15">
        <f t="shared" ca="1" si="486"/>
        <v>-198280</v>
      </c>
      <c r="AB107" s="15">
        <f t="shared" ca="1" si="486"/>
        <v>-169720</v>
      </c>
      <c r="AC107" s="125">
        <f ca="1">+AC103-AC105</f>
        <v>-2491070</v>
      </c>
      <c r="AD107" s="15">
        <f t="shared" ca="1" si="486"/>
        <v>-394638.80000000005</v>
      </c>
      <c r="AE107" s="15">
        <f t="shared" ca="1" si="486"/>
        <v>-362958.80000000005</v>
      </c>
      <c r="AF107" s="15">
        <f t="shared" ca="1" si="486"/>
        <v>-331278.80000000005</v>
      </c>
      <c r="AG107" s="15">
        <f t="shared" ca="1" si="486"/>
        <v>-355038.80000000005</v>
      </c>
      <c r="AH107" s="15">
        <f t="shared" ca="1" si="486"/>
        <v>-188718.80000000005</v>
      </c>
      <c r="AI107" s="15">
        <f t="shared" ca="1" si="486"/>
        <v>-234041.30000000005</v>
      </c>
      <c r="AJ107" s="15">
        <f t="shared" ca="1" si="486"/>
        <v>-307481.30000000005</v>
      </c>
      <c r="AK107" s="15">
        <f t="shared" ca="1" si="486"/>
        <v>-370841.30000000005</v>
      </c>
      <c r="AL107" s="15">
        <f t="shared" ca="1" si="486"/>
        <v>-242951.30000000005</v>
      </c>
      <c r="AM107" s="15">
        <f t="shared" ca="1" si="486"/>
        <v>-179591.30000000005</v>
      </c>
      <c r="AN107" s="15">
        <f t="shared" ca="1" si="486"/>
        <v>-179591.30000000005</v>
      </c>
      <c r="AO107" s="15">
        <f t="shared" ca="1" si="486"/>
        <v>-211271.30000000005</v>
      </c>
      <c r="AP107" s="125">
        <f ca="1">+AP103-AP105</f>
        <v>-3358403.0999999987</v>
      </c>
      <c r="AQ107" s="15">
        <f t="shared" ca="1" si="486"/>
        <v>-304717.31300000008</v>
      </c>
      <c r="AR107" s="15">
        <f t="shared" ca="1" si="486"/>
        <v>-257197.31300000008</v>
      </c>
      <c r="AS107" s="15">
        <f t="shared" ca="1" si="486"/>
        <v>-241357.31300000008</v>
      </c>
      <c r="AT107" s="15">
        <f t="shared" ca="1" si="486"/>
        <v>-201757.31300000008</v>
      </c>
      <c r="AU107" s="15">
        <f t="shared" ca="1" si="486"/>
        <v>162562.68699999992</v>
      </c>
      <c r="AV107" s="15">
        <f t="shared" ca="1" si="486"/>
        <v>126960.18699999992</v>
      </c>
      <c r="AW107" s="15">
        <f t="shared" ca="1" si="486"/>
        <v>324960.18699999992</v>
      </c>
      <c r="AX107" s="15">
        <f t="shared" ca="1" si="486"/>
        <v>720960.18699999992</v>
      </c>
      <c r="AY107" s="15">
        <f t="shared" ca="1" si="486"/>
        <v>734640.18699999992</v>
      </c>
      <c r="AZ107" s="15">
        <f t="shared" ca="1" si="486"/>
        <v>964320.18699999992</v>
      </c>
      <c r="BA107" s="15">
        <f t="shared" ca="1" si="486"/>
        <v>940560.18699999992</v>
      </c>
      <c r="BB107" s="15">
        <f t="shared" ca="1" si="486"/>
        <v>715293.68052000005</v>
      </c>
      <c r="BC107" s="125">
        <f ca="1">+BC103-BC105</f>
        <v>3685228.2375199953</v>
      </c>
      <c r="BD107" s="15">
        <f t="shared" ca="1" si="486"/>
        <v>696820.18886999995</v>
      </c>
      <c r="BE107" s="15">
        <f t="shared" ca="1" si="486"/>
        <v>968975.18886999995</v>
      </c>
      <c r="BF107" s="15">
        <f t="shared" ca="1" si="486"/>
        <v>1282210.1888699997</v>
      </c>
      <c r="BG107" s="15">
        <f t="shared" ca="1" si="486"/>
        <v>1723820.1888699997</v>
      </c>
      <c r="BH107" s="15">
        <f t="shared" ca="1" si="486"/>
        <v>2617310.1888699997</v>
      </c>
      <c r="BI107" s="15">
        <f t="shared" ca="1" si="486"/>
        <v>3110270.1888699997</v>
      </c>
      <c r="BJ107" s="15">
        <f t="shared" ca="1" si="486"/>
        <v>4055110.1888699997</v>
      </c>
      <c r="BK107" s="15">
        <f t="shared" ca="1" si="486"/>
        <v>5379940.1888699997</v>
      </c>
      <c r="BL107" s="15">
        <f t="shared" ca="1" si="486"/>
        <v>6350455.1888699997</v>
      </c>
      <c r="BM107" s="15">
        <f t="shared" ca="1" si="486"/>
        <v>7839605.1888699997</v>
      </c>
      <c r="BN107" s="15">
        <f t="shared" ca="1" si="486"/>
        <v>9230845.1888699997</v>
      </c>
      <c r="BO107" s="15">
        <f t="shared" ca="1" si="486"/>
        <v>-5917844.7341995966</v>
      </c>
      <c r="BP107" s="125">
        <f ca="1">+BP103-BP105</f>
        <v>37337517.343370393</v>
      </c>
      <c r="BQ107" s="15">
        <f t="shared" ca="1" si="486"/>
        <v>7137780.4173444994</v>
      </c>
      <c r="BR107" s="15">
        <f t="shared" ca="1" si="486"/>
        <v>9391950.4173444994</v>
      </c>
      <c r="BS107" s="15">
        <f t="shared" ca="1" si="486"/>
        <v>8835620.4173444994</v>
      </c>
      <c r="BT107" s="15">
        <f t="shared" ca="1" si="486"/>
        <v>10902790.417344499</v>
      </c>
      <c r="BU107" s="15">
        <f t="shared" ca="1" si="486"/>
        <v>12537293.750677835</v>
      </c>
      <c r="BV107" s="15">
        <f t="shared" ca="1" si="486"/>
        <v>13181797.084011167</v>
      </c>
      <c r="BW107" s="15">
        <f t="shared" ca="1" si="486"/>
        <v>15245300.417344499</v>
      </c>
      <c r="BX107" s="15">
        <f t="shared" ca="1" si="486"/>
        <v>18692359.306233395</v>
      </c>
      <c r="BY107" s="15">
        <f t="shared" ca="1" si="486"/>
        <v>20276140.417344499</v>
      </c>
      <c r="BZ107" s="15">
        <f t="shared" ca="1" si="486"/>
        <v>23082754.861788947</v>
      </c>
      <c r="CA107" s="15">
        <f t="shared" ca="1" si="486"/>
        <v>26228739.676603768</v>
      </c>
      <c r="CB107" s="15">
        <f t="shared" ca="1" si="486"/>
        <v>-36091298.855791435</v>
      </c>
      <c r="CC107" s="125">
        <f ca="1">+CC103-CC105</f>
        <v>129421228.32759073</v>
      </c>
      <c r="CE107" s="15" t="str">
        <f t="shared" ref="CE107:CF107" si="487">IF(ISNA(INDEX($B$1:$CC$117,ROW(B107),MATCH(CE$7,$B$7:$CC$7,0))),"",INDEX($B$1:$CC$117,ROW(B107),MATCH(CE$7,$B$7:$CC$7,0)))</f>
        <v/>
      </c>
      <c r="CF107" s="15" t="str">
        <f t="shared" si="487"/>
        <v/>
      </c>
      <c r="CG107" s="15" t="str">
        <f t="shared" ref="CG107:DB107" si="488">IF(ISNA(INDEX($B$1:$CC$117,ROW(D107),MATCH(CG$7,$B$7:$CC$7,0))),"",INDEX($B$1:$CC$117,ROW(D107),MATCH(CG$7,$B$7:$CC$7,0)))</f>
        <v/>
      </c>
      <c r="CH107" s="15" t="str">
        <f t="shared" si="488"/>
        <v/>
      </c>
      <c r="CI107" s="15" t="str">
        <f t="shared" si="488"/>
        <v/>
      </c>
      <c r="CJ107" s="15" t="str">
        <f t="shared" si="488"/>
        <v/>
      </c>
      <c r="CK107" s="15" t="str">
        <f t="shared" si="488"/>
        <v/>
      </c>
      <c r="CL107" s="15" t="str">
        <f t="shared" si="488"/>
        <v/>
      </c>
      <c r="CM107" s="15" t="str">
        <f t="shared" si="488"/>
        <v/>
      </c>
      <c r="CN107" s="15" t="str">
        <f t="shared" si="488"/>
        <v/>
      </c>
      <c r="CO107" s="15" t="str">
        <f t="shared" si="488"/>
        <v/>
      </c>
      <c r="CP107" s="15" t="str">
        <f t="shared" si="488"/>
        <v/>
      </c>
      <c r="CQ107" s="15">
        <f t="shared" ca="1" si="488"/>
        <v>0</v>
      </c>
      <c r="CR107" s="15">
        <f t="shared" ca="1" si="488"/>
        <v>0</v>
      </c>
      <c r="CS107" s="15">
        <f t="shared" ca="1" si="488"/>
        <v>-111210</v>
      </c>
      <c r="CT107" s="15">
        <f t="shared" ca="1" si="488"/>
        <v>-111210</v>
      </c>
      <c r="CU107" s="15">
        <f t="shared" ca="1" si="488"/>
        <v>-135240</v>
      </c>
      <c r="CV107" s="15">
        <f t="shared" ca="1" si="488"/>
        <v>-135240</v>
      </c>
      <c r="CW107" s="15">
        <f t="shared" ca="1" si="488"/>
        <v>-132760</v>
      </c>
      <c r="CX107" s="15">
        <f t="shared" ca="1" si="488"/>
        <v>-94680</v>
      </c>
      <c r="CY107" s="15">
        <f t="shared" ca="1" si="488"/>
        <v>-145110</v>
      </c>
      <c r="CZ107" s="15">
        <f t="shared" ca="1" si="488"/>
        <v>-224557.5</v>
      </c>
      <c r="DA107" s="15">
        <f t="shared" ca="1" si="488"/>
        <v>-157917.5</v>
      </c>
      <c r="DB107" s="15">
        <f t="shared" ca="1" si="488"/>
        <v>-198470</v>
      </c>
      <c r="DC107" s="604" t="s">
        <v>793</v>
      </c>
      <c r="DD107" s="604" t="s">
        <v>793</v>
      </c>
      <c r="DE107" s="125">
        <f ca="1">+DE103-DE105</f>
        <v>-1446395</v>
      </c>
      <c r="DF107" s="15">
        <f ca="1">IF(ISNA(INDEX($B$1:$CC$117,ROW(Z107),MATCH(DF$7,$B$7:$CC$7,0))),"",INDEX($B$1:$CC$117,ROW(Z107),MATCH(DF$7,$B$7:$CC$7,0)))</f>
        <v>-293670</v>
      </c>
      <c r="DG107" s="15">
        <f ca="1">IF(ISNA(INDEX($B$1:$CC$117,ROW(AA107),MATCH(DG$7,$B$7:$CC$7,0))),"",INDEX($B$1:$CC$117,ROW(AA107),MATCH(DG$7,$B$7:$CC$7,0)))</f>
        <v>-322230</v>
      </c>
      <c r="DH107" s="15">
        <f ca="1">IF(ISNA(INDEX($B$1:$CC$117,ROW(AB107),MATCH(DH$7,$B$7:$CC$7,0))),"",INDEX($B$1:$CC$117,ROW(AB107),MATCH(DH$7,$B$7:$CC$7,0)))</f>
        <v>-262557.5</v>
      </c>
      <c r="DI107" s="15">
        <f ca="1">IF(ISNA(INDEX($B$1:$CC$117,ROW(AC107),MATCH(DI$7,$B$7:$CC$7,0))),"",INDEX($B$1:$CC$117,ROW(AC107),MATCH(DI$7,$B$7:$CC$7,0)))</f>
        <v>-291117.5</v>
      </c>
      <c r="DJ107" s="15">
        <f t="shared" ref="DJ107:DQ107" ca="1" si="489">IF(ISNA(INDEX($B$1:$CC$117,ROW(AD107),MATCH(DJ$7,$B$7:$CC$7,0))),"",INDEX($B$1:$CC$117,ROW(AD107),MATCH(DJ$7,$B$7:$CC$7,0)))</f>
        <v>-198280</v>
      </c>
      <c r="DK107" s="15">
        <f t="shared" ca="1" si="489"/>
        <v>-169720</v>
      </c>
      <c r="DL107" s="15">
        <f t="shared" ca="1" si="489"/>
        <v>-394638.80000000005</v>
      </c>
      <c r="DM107" s="15">
        <f t="shared" ca="1" si="489"/>
        <v>-362958.80000000005</v>
      </c>
      <c r="DN107" s="15">
        <f t="shared" ca="1" si="489"/>
        <v>-331278.80000000005</v>
      </c>
      <c r="DO107" s="15">
        <f t="shared" ca="1" si="489"/>
        <v>-355038.80000000005</v>
      </c>
      <c r="DP107" s="15">
        <f t="shared" ca="1" si="489"/>
        <v>-188718.80000000005</v>
      </c>
      <c r="DQ107" s="15">
        <f t="shared" ca="1" si="489"/>
        <v>-234041.30000000005</v>
      </c>
      <c r="DR107" s="125">
        <f>+DR102-DR105</f>
        <v>0</v>
      </c>
      <c r="DS107" s="15">
        <f t="shared" ref="DS107:ED107" ca="1" si="490">IF(ISNA(INDEX($B$1:$CC$117,ROW(AL107),MATCH(DS$7,$B$7:$CC$7,0))),"",INDEX($B$1:$CC$117,ROW(AL107),MATCH(DS$7,$B$7:$CC$7,0)))</f>
        <v>-307481.30000000005</v>
      </c>
      <c r="DT107" s="15">
        <f t="shared" ca="1" si="490"/>
        <v>-370841.30000000005</v>
      </c>
      <c r="DU107" s="15">
        <f t="shared" ca="1" si="490"/>
        <v>-242951.30000000005</v>
      </c>
      <c r="DV107" s="15">
        <f t="shared" ca="1" si="490"/>
        <v>-179591.30000000005</v>
      </c>
      <c r="DW107" s="15">
        <f t="shared" ca="1" si="490"/>
        <v>-179591.30000000005</v>
      </c>
      <c r="DX107" s="15">
        <f t="shared" ca="1" si="490"/>
        <v>-211271.30000000005</v>
      </c>
      <c r="DY107" s="15">
        <f t="shared" ca="1" si="490"/>
        <v>-304717.31300000008</v>
      </c>
      <c r="DZ107" s="15">
        <f t="shared" ca="1" si="490"/>
        <v>-257197.31300000008</v>
      </c>
      <c r="EA107" s="15">
        <f t="shared" ca="1" si="490"/>
        <v>-241357.31300000008</v>
      </c>
      <c r="EB107" s="15">
        <f t="shared" ca="1" si="490"/>
        <v>-201757.31300000008</v>
      </c>
      <c r="EC107" s="15">
        <f t="shared" ca="1" si="490"/>
        <v>162562.68699999992</v>
      </c>
      <c r="ED107" s="15">
        <f t="shared" ca="1" si="490"/>
        <v>126960.18699999992</v>
      </c>
      <c r="EE107" s="125">
        <f>+EE102-EE105</f>
        <v>0</v>
      </c>
      <c r="EF107" s="15">
        <f t="shared" ref="EF107:EQ107" ca="1" si="491">IF(ISNA(INDEX($B$1:$CC$117,ROW(AX107),MATCH(EF$7,$B$7:$CC$7,0))),"",INDEX($B$1:$CC$117,ROW(AX107),MATCH(EF$7,$B$7:$CC$7,0)))</f>
        <v>324960.18699999992</v>
      </c>
      <c r="EG107" s="15">
        <f t="shared" ca="1" si="491"/>
        <v>720960.18699999992</v>
      </c>
      <c r="EH107" s="15">
        <f t="shared" ca="1" si="491"/>
        <v>734640.18699999992</v>
      </c>
      <c r="EI107" s="15">
        <f t="shared" ca="1" si="491"/>
        <v>964320.18699999992</v>
      </c>
      <c r="EJ107" s="15">
        <f t="shared" ca="1" si="491"/>
        <v>940560.18699999992</v>
      </c>
      <c r="EK107" s="15">
        <f t="shared" ca="1" si="491"/>
        <v>715293.68052000005</v>
      </c>
      <c r="EL107" s="15">
        <f t="shared" ca="1" si="491"/>
        <v>696820.18886999995</v>
      </c>
      <c r="EM107" s="15">
        <f t="shared" ca="1" si="491"/>
        <v>968975.18886999995</v>
      </c>
      <c r="EN107" s="15">
        <f t="shared" ca="1" si="491"/>
        <v>1282210.1888699997</v>
      </c>
      <c r="EO107" s="15">
        <f t="shared" ca="1" si="491"/>
        <v>1723820.1888699997</v>
      </c>
      <c r="EP107" s="15">
        <f t="shared" ca="1" si="491"/>
        <v>2617310.1888699997</v>
      </c>
      <c r="EQ107" s="15">
        <f t="shared" ca="1" si="491"/>
        <v>3110270.1888699997</v>
      </c>
      <c r="ER107" s="125">
        <f>+ER102-ER105</f>
        <v>0</v>
      </c>
      <c r="ES107" s="15">
        <f t="shared" ref="ES107:FD107" ca="1" si="492">IF(ISNA(INDEX($B$1:$CC$117,ROW(BJ107),MATCH(ES$7,$B$7:$CC$7,0))),"",INDEX($B$1:$CC$117,ROW(BJ107),MATCH(ES$7,$B$7:$CC$7,0)))</f>
        <v>4055110.1888699997</v>
      </c>
      <c r="ET107" s="15">
        <f t="shared" ca="1" si="492"/>
        <v>5379940.1888699997</v>
      </c>
      <c r="EU107" s="15">
        <f t="shared" ca="1" si="492"/>
        <v>6350455.1888699997</v>
      </c>
      <c r="EV107" s="15">
        <f t="shared" ca="1" si="492"/>
        <v>7839605.1888699997</v>
      </c>
      <c r="EW107" s="15">
        <f t="shared" ca="1" si="492"/>
        <v>9230845.1888699997</v>
      </c>
      <c r="EX107" s="15">
        <f t="shared" ca="1" si="492"/>
        <v>-5917844.7341995966</v>
      </c>
      <c r="EY107" s="15">
        <f t="shared" ca="1" si="492"/>
        <v>7137780.4173444994</v>
      </c>
      <c r="EZ107" s="15">
        <f t="shared" ca="1" si="492"/>
        <v>9391950.4173444994</v>
      </c>
      <c r="FA107" s="15">
        <f t="shared" ca="1" si="492"/>
        <v>8835620.4173444994</v>
      </c>
      <c r="FB107" s="15">
        <f t="shared" ca="1" si="492"/>
        <v>10902790.417344499</v>
      </c>
      <c r="FC107" s="15">
        <f t="shared" ca="1" si="492"/>
        <v>12537293.750677835</v>
      </c>
      <c r="FD107" s="15">
        <f t="shared" ca="1" si="492"/>
        <v>13181797.084011167</v>
      </c>
      <c r="FE107" s="125">
        <f>+FE102-FE105</f>
        <v>0</v>
      </c>
    </row>
    <row r="108" spans="2:165" ht="15" customHeight="1" x14ac:dyDescent="0.2">
      <c r="C108" s="120"/>
      <c r="D108" s="16"/>
      <c r="E108" s="16"/>
      <c r="F108" s="16"/>
      <c r="G108" s="16"/>
      <c r="H108" s="16"/>
      <c r="I108" s="16"/>
      <c r="J108" s="16"/>
      <c r="K108" s="16"/>
      <c r="L108" s="16"/>
      <c r="M108" s="16"/>
      <c r="N108" s="16"/>
      <c r="O108" s="16"/>
      <c r="P108" s="130"/>
      <c r="Q108" s="16"/>
      <c r="R108" s="16"/>
      <c r="S108" s="16"/>
      <c r="T108" s="16"/>
      <c r="U108" s="16"/>
      <c r="V108" s="16"/>
      <c r="W108" s="16"/>
      <c r="X108" s="16"/>
      <c r="Y108" s="16"/>
      <c r="Z108" s="16"/>
      <c r="AA108" s="16"/>
      <c r="AB108" s="16"/>
      <c r="AC108" s="130"/>
      <c r="AD108" s="16"/>
      <c r="AE108" s="16"/>
      <c r="AF108" s="16"/>
      <c r="AG108" s="16"/>
      <c r="AH108" s="16"/>
      <c r="AI108" s="16"/>
      <c r="AJ108" s="16"/>
      <c r="AK108" s="16"/>
      <c r="AL108" s="16"/>
      <c r="AM108" s="16"/>
      <c r="AN108" s="16"/>
      <c r="AO108" s="16"/>
      <c r="AP108" s="130"/>
      <c r="AQ108" s="16"/>
      <c r="AR108" s="16"/>
      <c r="AS108" s="16"/>
      <c r="AT108" s="16"/>
      <c r="AU108" s="16"/>
      <c r="AV108" s="16"/>
      <c r="AW108" s="16"/>
      <c r="AX108" s="16"/>
      <c r="AY108" s="16"/>
      <c r="AZ108" s="16"/>
      <c r="BA108" s="16"/>
      <c r="BB108" s="16"/>
      <c r="BC108" s="130"/>
      <c r="BD108" s="16"/>
      <c r="BE108" s="16"/>
      <c r="BF108" s="16"/>
      <c r="BG108" s="16"/>
      <c r="BH108" s="16"/>
      <c r="BI108" s="16"/>
      <c r="BJ108" s="16"/>
      <c r="BK108" s="16"/>
      <c r="BL108" s="16"/>
      <c r="BM108" s="16"/>
      <c r="BN108" s="16"/>
      <c r="BO108" s="16"/>
      <c r="BP108" s="130"/>
      <c r="BQ108" s="16"/>
      <c r="BR108" s="16"/>
      <c r="BS108" s="16"/>
      <c r="BT108" s="16"/>
      <c r="BU108" s="16"/>
      <c r="BV108" s="16"/>
      <c r="BW108" s="16"/>
      <c r="BX108" s="16"/>
      <c r="BY108" s="16"/>
      <c r="BZ108" s="16"/>
      <c r="CA108" s="16"/>
      <c r="CB108" s="16"/>
      <c r="CC108" s="130"/>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30"/>
      <c r="DD108" s="130"/>
      <c r="DE108" s="130"/>
      <c r="DF108" s="16"/>
      <c r="DG108" s="16"/>
      <c r="DH108" s="16"/>
      <c r="DI108" s="16"/>
      <c r="DJ108" s="16"/>
      <c r="DK108" s="16"/>
      <c r="DL108" s="16"/>
      <c r="DM108" s="16"/>
      <c r="DN108" s="16"/>
      <c r="DO108" s="16"/>
      <c r="DP108" s="16"/>
      <c r="DQ108" s="16"/>
      <c r="DR108" s="130"/>
      <c r="DS108" s="16"/>
      <c r="DT108" s="16"/>
      <c r="DU108" s="16"/>
      <c r="DV108" s="16"/>
      <c r="DW108" s="16"/>
      <c r="DX108" s="16"/>
      <c r="DY108" s="16"/>
      <c r="DZ108" s="16"/>
      <c r="EA108" s="16"/>
      <c r="EB108" s="16"/>
      <c r="EC108" s="16"/>
      <c r="ED108" s="16"/>
      <c r="EE108" s="130"/>
      <c r="EF108" s="16"/>
      <c r="EG108" s="16"/>
      <c r="EH108" s="16"/>
      <c r="EI108" s="16"/>
      <c r="EJ108" s="16"/>
      <c r="EK108" s="16"/>
      <c r="EL108" s="16"/>
      <c r="EM108" s="16"/>
      <c r="EN108" s="16"/>
      <c r="EO108" s="16"/>
      <c r="EP108" s="16"/>
      <c r="EQ108" s="16"/>
      <c r="ER108" s="130"/>
      <c r="ES108" s="16"/>
      <c r="ET108" s="16"/>
      <c r="EU108" s="16"/>
      <c r="EV108" s="16"/>
      <c r="EW108" s="16"/>
      <c r="EX108" s="16"/>
      <c r="EY108" s="16"/>
      <c r="EZ108" s="16"/>
      <c r="FA108" s="16"/>
      <c r="FB108" s="16"/>
      <c r="FC108" s="16"/>
      <c r="FD108" s="16"/>
      <c r="FE108" s="130"/>
    </row>
    <row r="109" spans="2:165" ht="15" customHeight="1" x14ac:dyDescent="0.2">
      <c r="B109" s="191" t="s">
        <v>44</v>
      </c>
      <c r="C109" s="192"/>
      <c r="D109" s="183"/>
      <c r="E109" s="183"/>
      <c r="F109" s="183"/>
      <c r="G109" s="183"/>
      <c r="H109" s="183"/>
      <c r="I109" s="183"/>
      <c r="J109" s="183"/>
      <c r="K109" s="183"/>
      <c r="L109" s="183"/>
      <c r="M109" s="183"/>
      <c r="N109" s="183"/>
      <c r="O109" s="183"/>
      <c r="P109" s="193"/>
      <c r="Q109" s="183"/>
      <c r="R109" s="183"/>
      <c r="S109" s="183"/>
      <c r="T109" s="183"/>
      <c r="U109" s="183"/>
      <c r="V109" s="183"/>
      <c r="W109" s="183"/>
      <c r="X109" s="183"/>
      <c r="Y109" s="183"/>
      <c r="Z109" s="183"/>
      <c r="AA109" s="183"/>
      <c r="AB109" s="183"/>
      <c r="AC109" s="193"/>
      <c r="AD109" s="183"/>
      <c r="AE109" s="183"/>
      <c r="AF109" s="183"/>
      <c r="AG109" s="183"/>
      <c r="AH109" s="183"/>
      <c r="AI109" s="183"/>
      <c r="AJ109" s="183"/>
      <c r="AK109" s="183"/>
      <c r="AL109" s="183"/>
      <c r="AM109" s="183"/>
      <c r="AN109" s="183"/>
      <c r="AO109" s="183"/>
      <c r="AP109" s="193"/>
      <c r="AQ109" s="183"/>
      <c r="AR109" s="183"/>
      <c r="AS109" s="183"/>
      <c r="AT109" s="183"/>
      <c r="AU109" s="183"/>
      <c r="AV109" s="183"/>
      <c r="AW109" s="183"/>
      <c r="AX109" s="183"/>
      <c r="AY109" s="183"/>
      <c r="AZ109" s="183"/>
      <c r="BA109" s="183"/>
      <c r="BB109" s="183"/>
      <c r="BC109" s="193"/>
      <c r="BD109" s="183"/>
      <c r="BE109" s="183"/>
      <c r="BF109" s="183"/>
      <c r="BG109" s="183"/>
      <c r="BH109" s="183"/>
      <c r="BI109" s="183"/>
      <c r="BJ109" s="183"/>
      <c r="BK109" s="183"/>
      <c r="BL109" s="183"/>
      <c r="BM109" s="183"/>
      <c r="BN109" s="183"/>
      <c r="BO109" s="183"/>
      <c r="BP109" s="194"/>
      <c r="BQ109" s="183"/>
      <c r="BR109" s="183"/>
      <c r="BS109" s="183"/>
      <c r="BT109" s="183"/>
      <c r="BU109" s="183"/>
      <c r="BV109" s="183"/>
      <c r="BW109" s="183"/>
      <c r="BX109" s="183"/>
      <c r="BY109" s="183"/>
      <c r="BZ109" s="183"/>
      <c r="CA109" s="183"/>
      <c r="CB109" s="183"/>
      <c r="CC109" s="194"/>
      <c r="CE109" s="183" t="str">
        <f t="shared" ref="CE109:CF109" si="493">IF(ISNA(INDEX($B$1:$CC$117,ROW(B109),MATCH(CE$7,$B$7:$CC$7,0))),"",INDEX($B$1:$CC$117,ROW(B109),MATCH(CE$7,$B$7:$CC$7,0)))</f>
        <v/>
      </c>
      <c r="CF109" s="183" t="str">
        <f t="shared" si="493"/>
        <v/>
      </c>
      <c r="CG109" s="183" t="str">
        <f t="shared" ref="CG109:DB109" si="494">IF(ISNA(INDEX($B$1:$CC$117,ROW(D109),MATCH(CG$7,$B$7:$CC$7,0))),"",INDEX($B$1:$CC$117,ROW(D109),MATCH(CG$7,$B$7:$CC$7,0)))</f>
        <v/>
      </c>
      <c r="CH109" s="183" t="str">
        <f t="shared" si="494"/>
        <v/>
      </c>
      <c r="CI109" s="183" t="str">
        <f t="shared" si="494"/>
        <v/>
      </c>
      <c r="CJ109" s="183" t="str">
        <f t="shared" si="494"/>
        <v/>
      </c>
      <c r="CK109" s="183" t="str">
        <f t="shared" si="494"/>
        <v/>
      </c>
      <c r="CL109" s="183" t="str">
        <f t="shared" si="494"/>
        <v/>
      </c>
      <c r="CM109" s="183" t="str">
        <f t="shared" si="494"/>
        <v/>
      </c>
      <c r="CN109" s="183" t="str">
        <f t="shared" si="494"/>
        <v/>
      </c>
      <c r="CO109" s="183" t="str">
        <f t="shared" si="494"/>
        <v/>
      </c>
      <c r="CP109" s="183" t="str">
        <f t="shared" si="494"/>
        <v/>
      </c>
      <c r="CQ109" s="183">
        <f t="shared" si="494"/>
        <v>0</v>
      </c>
      <c r="CR109" s="183">
        <f t="shared" si="494"/>
        <v>0</v>
      </c>
      <c r="CS109" s="183">
        <f t="shared" si="494"/>
        <v>0</v>
      </c>
      <c r="CT109" s="183">
        <f t="shared" si="494"/>
        <v>0</v>
      </c>
      <c r="CU109" s="183">
        <f t="shared" si="494"/>
        <v>0</v>
      </c>
      <c r="CV109" s="183">
        <f t="shared" si="494"/>
        <v>0</v>
      </c>
      <c r="CW109" s="183">
        <f t="shared" si="494"/>
        <v>0</v>
      </c>
      <c r="CX109" s="183">
        <f t="shared" si="494"/>
        <v>0</v>
      </c>
      <c r="CY109" s="183">
        <f t="shared" si="494"/>
        <v>0</v>
      </c>
      <c r="CZ109" s="183">
        <f t="shared" si="494"/>
        <v>0</v>
      </c>
      <c r="DA109" s="183">
        <f t="shared" si="494"/>
        <v>0</v>
      </c>
      <c r="DB109" s="183">
        <f t="shared" si="494"/>
        <v>0</v>
      </c>
      <c r="DC109" s="194"/>
      <c r="DD109" s="194"/>
      <c r="DE109" s="194"/>
      <c r="DF109" s="183">
        <f>IF(ISNA(INDEX($B$1:$CC$117,ROW(Z109),MATCH(DF$7,$B$7:$CC$7,0))),"",INDEX($B$1:$CC$117,ROW(Z109),MATCH(DF$7,$B$7:$CC$7,0)))</f>
        <v>0</v>
      </c>
      <c r="DG109" s="183">
        <f>IF(ISNA(INDEX($B$1:$CC$117,ROW(AA109),MATCH(DG$7,$B$7:$CC$7,0))),"",INDEX($B$1:$CC$117,ROW(AA109),MATCH(DG$7,$B$7:$CC$7,0)))</f>
        <v>0</v>
      </c>
      <c r="DH109" s="183">
        <f>IF(ISNA(INDEX($B$1:$CC$117,ROW(AB109),MATCH(DH$7,$B$7:$CC$7,0))),"",INDEX($B$1:$CC$117,ROW(AB109),MATCH(DH$7,$B$7:$CC$7,0)))</f>
        <v>0</v>
      </c>
      <c r="DI109" s="183">
        <f>IF(ISNA(INDEX($B$1:$CC$117,ROW(AC109),MATCH(DI$7,$B$7:$CC$7,0))),"",INDEX($B$1:$CC$117,ROW(AC109),MATCH(DI$7,$B$7:$CC$7,0)))</f>
        <v>0</v>
      </c>
      <c r="DJ109" s="183">
        <f t="shared" ref="DJ109:DQ109" si="495">IF(ISNA(INDEX($B$1:$CC$117,ROW(AD109),MATCH(DJ$7,$B$7:$CC$7,0))),"",INDEX($B$1:$CC$117,ROW(AD109),MATCH(DJ$7,$B$7:$CC$7,0)))</f>
        <v>0</v>
      </c>
      <c r="DK109" s="183">
        <f t="shared" si="495"/>
        <v>0</v>
      </c>
      <c r="DL109" s="183">
        <f t="shared" si="495"/>
        <v>0</v>
      </c>
      <c r="DM109" s="183">
        <f t="shared" si="495"/>
        <v>0</v>
      </c>
      <c r="DN109" s="183">
        <f t="shared" si="495"/>
        <v>0</v>
      </c>
      <c r="DO109" s="183">
        <f t="shared" si="495"/>
        <v>0</v>
      </c>
      <c r="DP109" s="183">
        <f t="shared" si="495"/>
        <v>0</v>
      </c>
      <c r="DQ109" s="183">
        <f t="shared" si="495"/>
        <v>0</v>
      </c>
      <c r="DR109" s="194"/>
      <c r="DS109" s="183">
        <f t="shared" ref="DS109:ED109" si="496">IF(ISNA(INDEX($B$1:$CC$117,ROW(AL109),MATCH(DS$7,$B$7:$CC$7,0))),"",INDEX($B$1:$CC$117,ROW(AL109),MATCH(DS$7,$B$7:$CC$7,0)))</f>
        <v>0</v>
      </c>
      <c r="DT109" s="183">
        <f t="shared" si="496"/>
        <v>0</v>
      </c>
      <c r="DU109" s="183">
        <f t="shared" si="496"/>
        <v>0</v>
      </c>
      <c r="DV109" s="183">
        <f t="shared" si="496"/>
        <v>0</v>
      </c>
      <c r="DW109" s="183">
        <f t="shared" si="496"/>
        <v>0</v>
      </c>
      <c r="DX109" s="183">
        <f t="shared" si="496"/>
        <v>0</v>
      </c>
      <c r="DY109" s="183">
        <f t="shared" si="496"/>
        <v>0</v>
      </c>
      <c r="DZ109" s="183">
        <f t="shared" si="496"/>
        <v>0</v>
      </c>
      <c r="EA109" s="183">
        <f t="shared" si="496"/>
        <v>0</v>
      </c>
      <c r="EB109" s="183">
        <f t="shared" si="496"/>
        <v>0</v>
      </c>
      <c r="EC109" s="183">
        <f t="shared" si="496"/>
        <v>0</v>
      </c>
      <c r="ED109" s="183">
        <f t="shared" si="496"/>
        <v>0</v>
      </c>
      <c r="EE109" s="194"/>
      <c r="EF109" s="183">
        <f t="shared" ref="EF109:EQ109" si="497">IF(ISNA(INDEX($B$1:$CC$117,ROW(AX109),MATCH(EF$7,$B$7:$CC$7,0))),"",INDEX($B$1:$CC$117,ROW(AX109),MATCH(EF$7,$B$7:$CC$7,0)))</f>
        <v>0</v>
      </c>
      <c r="EG109" s="183">
        <f t="shared" si="497"/>
        <v>0</v>
      </c>
      <c r="EH109" s="183">
        <f t="shared" si="497"/>
        <v>0</v>
      </c>
      <c r="EI109" s="183">
        <f t="shared" si="497"/>
        <v>0</v>
      </c>
      <c r="EJ109" s="183">
        <f t="shared" si="497"/>
        <v>0</v>
      </c>
      <c r="EK109" s="183">
        <f t="shared" si="497"/>
        <v>0</v>
      </c>
      <c r="EL109" s="183">
        <f t="shared" si="497"/>
        <v>0</v>
      </c>
      <c r="EM109" s="183">
        <f t="shared" si="497"/>
        <v>0</v>
      </c>
      <c r="EN109" s="183">
        <f t="shared" si="497"/>
        <v>0</v>
      </c>
      <c r="EO109" s="183">
        <f t="shared" si="497"/>
        <v>0</v>
      </c>
      <c r="EP109" s="183">
        <f t="shared" si="497"/>
        <v>0</v>
      </c>
      <c r="EQ109" s="183">
        <f t="shared" si="497"/>
        <v>0</v>
      </c>
      <c r="ER109" s="194"/>
      <c r="ES109" s="183">
        <f t="shared" ref="ES109:FD109" si="498">IF(ISNA(INDEX($B$1:$CC$117,ROW(BJ109),MATCH(ES$7,$B$7:$CC$7,0))),"",INDEX($B$1:$CC$117,ROW(BJ109),MATCH(ES$7,$B$7:$CC$7,0)))</f>
        <v>0</v>
      </c>
      <c r="ET109" s="183">
        <f t="shared" si="498"/>
        <v>0</v>
      </c>
      <c r="EU109" s="183">
        <f t="shared" si="498"/>
        <v>0</v>
      </c>
      <c r="EV109" s="183">
        <f t="shared" si="498"/>
        <v>0</v>
      </c>
      <c r="EW109" s="183">
        <f t="shared" si="498"/>
        <v>0</v>
      </c>
      <c r="EX109" s="183">
        <f t="shared" si="498"/>
        <v>0</v>
      </c>
      <c r="EY109" s="183">
        <f t="shared" si="498"/>
        <v>0</v>
      </c>
      <c r="EZ109" s="183">
        <f t="shared" si="498"/>
        <v>0</v>
      </c>
      <c r="FA109" s="183">
        <f t="shared" si="498"/>
        <v>0</v>
      </c>
      <c r="FB109" s="183">
        <f t="shared" si="498"/>
        <v>0</v>
      </c>
      <c r="FC109" s="183">
        <f t="shared" si="498"/>
        <v>0</v>
      </c>
      <c r="FD109" s="183">
        <f t="shared" si="498"/>
        <v>0</v>
      </c>
      <c r="FE109" s="194"/>
    </row>
    <row r="110" spans="2:165" ht="15" customHeight="1" x14ac:dyDescent="0.2">
      <c r="C110" s="203"/>
      <c r="D110" s="16"/>
      <c r="E110" s="16"/>
      <c r="F110" s="16"/>
      <c r="G110" s="16"/>
      <c r="H110" s="16"/>
      <c r="I110" s="16"/>
      <c r="J110" s="16"/>
      <c r="K110" s="16"/>
      <c r="L110" s="16"/>
      <c r="M110" s="16"/>
      <c r="N110" s="16"/>
      <c r="O110" s="16"/>
      <c r="P110" s="130"/>
      <c r="Q110" s="16"/>
      <c r="R110" s="16"/>
      <c r="S110" s="16"/>
      <c r="T110" s="16"/>
      <c r="U110" s="16"/>
      <c r="V110" s="16"/>
      <c r="W110" s="16"/>
      <c r="X110" s="16"/>
      <c r="Y110" s="16"/>
      <c r="Z110" s="16"/>
      <c r="AA110" s="16"/>
      <c r="AB110" s="16"/>
      <c r="AC110" s="130"/>
      <c r="AD110" s="16"/>
      <c r="AE110" s="16"/>
      <c r="AF110" s="16"/>
      <c r="AG110" s="16"/>
      <c r="AH110" s="16"/>
      <c r="AI110" s="16"/>
      <c r="AJ110" s="16"/>
      <c r="AK110" s="16"/>
      <c r="AL110" s="16"/>
      <c r="AM110" s="16"/>
      <c r="AN110" s="16"/>
      <c r="AO110" s="16"/>
      <c r="AP110" s="130"/>
      <c r="AQ110" s="16"/>
      <c r="AR110" s="16"/>
      <c r="AS110" s="16"/>
      <c r="AT110" s="16"/>
      <c r="AU110" s="16"/>
      <c r="AV110" s="16"/>
      <c r="AW110" s="16"/>
      <c r="AX110" s="16"/>
      <c r="AY110" s="16"/>
      <c r="AZ110" s="16"/>
      <c r="BA110" s="16"/>
      <c r="BB110" s="16"/>
      <c r="BC110" s="130"/>
      <c r="BD110" s="16"/>
      <c r="BE110" s="16"/>
      <c r="BF110" s="16"/>
      <c r="BG110" s="16"/>
      <c r="BH110" s="16"/>
      <c r="BI110" s="16"/>
      <c r="BJ110" s="16"/>
      <c r="BK110" s="16"/>
      <c r="BL110" s="16"/>
      <c r="BM110" s="16"/>
      <c r="BN110" s="16"/>
      <c r="BO110" s="16"/>
      <c r="BP110" s="130"/>
      <c r="BQ110" s="16"/>
      <c r="BR110" s="16"/>
      <c r="BS110" s="16"/>
      <c r="BT110" s="16"/>
      <c r="BU110" s="16"/>
      <c r="BV110" s="16"/>
      <c r="BW110" s="16"/>
      <c r="BX110" s="16"/>
      <c r="BY110" s="16"/>
      <c r="BZ110" s="16"/>
      <c r="CA110" s="16"/>
      <c r="CB110" s="16"/>
      <c r="CC110" s="130"/>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30"/>
      <c r="DD110" s="130"/>
      <c r="DE110" s="130"/>
      <c r="DF110" s="16"/>
      <c r="DG110" s="16"/>
      <c r="DH110" s="16"/>
      <c r="DI110" s="16"/>
      <c r="DJ110" s="16"/>
      <c r="DK110" s="16"/>
      <c r="DL110" s="16"/>
      <c r="DM110" s="16"/>
      <c r="DN110" s="16"/>
      <c r="DO110" s="16"/>
      <c r="DP110" s="16"/>
      <c r="DQ110" s="16"/>
      <c r="DR110" s="130"/>
      <c r="DS110" s="16"/>
      <c r="DT110" s="16"/>
      <c r="DU110" s="16"/>
      <c r="DV110" s="16"/>
      <c r="DW110" s="16"/>
      <c r="DX110" s="16"/>
      <c r="DY110" s="16"/>
      <c r="DZ110" s="16"/>
      <c r="EA110" s="16"/>
      <c r="EB110" s="16"/>
      <c r="EC110" s="16"/>
      <c r="ED110" s="16"/>
      <c r="EE110" s="130"/>
      <c r="EF110" s="16"/>
      <c r="EG110" s="16"/>
      <c r="EH110" s="16"/>
      <c r="EI110" s="16"/>
      <c r="EJ110" s="16"/>
      <c r="EK110" s="16"/>
      <c r="EL110" s="16"/>
      <c r="EM110" s="16"/>
      <c r="EN110" s="16"/>
      <c r="EO110" s="16"/>
      <c r="EP110" s="16"/>
      <c r="EQ110" s="16"/>
      <c r="ER110" s="130"/>
      <c r="ES110" s="16"/>
      <c r="ET110" s="16"/>
      <c r="EU110" s="16"/>
      <c r="EV110" s="16"/>
      <c r="EW110" s="16"/>
      <c r="EX110" s="16"/>
      <c r="EY110" s="16"/>
      <c r="EZ110" s="16"/>
      <c r="FA110" s="16"/>
      <c r="FB110" s="16"/>
      <c r="FC110" s="16"/>
      <c r="FD110" s="16"/>
      <c r="FE110" s="130"/>
    </row>
    <row r="111" spans="2:165" ht="15" customHeight="1" x14ac:dyDescent="0.2">
      <c r="B111" s="13" t="s">
        <v>14</v>
      </c>
      <c r="C111" s="203"/>
      <c r="D111" s="181"/>
      <c r="E111" s="181"/>
      <c r="F111" s="181"/>
      <c r="G111" s="181"/>
      <c r="H111" s="181"/>
      <c r="I111" s="181"/>
      <c r="J111" s="181"/>
      <c r="K111" s="181"/>
      <c r="L111" s="181"/>
      <c r="M111" s="181"/>
      <c r="N111" s="181"/>
      <c r="O111" s="181"/>
      <c r="P111" s="181"/>
      <c r="Q111" s="181"/>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602"/>
      <c r="DD111" s="602"/>
      <c r="DE111" s="190"/>
      <c r="DF111" s="181"/>
      <c r="DG111" s="181"/>
      <c r="DH111" s="181"/>
      <c r="DI111" s="181"/>
      <c r="DJ111" s="181"/>
      <c r="DK111" s="181"/>
      <c r="DL111" s="181"/>
      <c r="DM111" s="181"/>
      <c r="DN111" s="181"/>
      <c r="DO111" s="181"/>
      <c r="DP111" s="181"/>
      <c r="DQ111" s="181"/>
      <c r="DR111" s="190"/>
      <c r="DS111" s="181"/>
      <c r="DT111" s="181"/>
      <c r="DU111" s="181"/>
      <c r="DV111" s="181"/>
      <c r="DW111" s="181"/>
      <c r="DX111" s="181"/>
      <c r="DY111" s="181"/>
      <c r="DZ111" s="181"/>
      <c r="EA111" s="181"/>
      <c r="EB111" s="181"/>
      <c r="EC111" s="181"/>
      <c r="ED111" s="181"/>
      <c r="EE111" s="190"/>
      <c r="EF111" s="181"/>
      <c r="EG111" s="181"/>
      <c r="EH111" s="181"/>
      <c r="EI111" s="181"/>
      <c r="EJ111" s="181"/>
      <c r="EK111" s="181"/>
      <c r="EL111" s="181"/>
      <c r="EM111" s="181"/>
      <c r="EN111" s="181"/>
      <c r="EO111" s="181"/>
      <c r="EP111" s="181"/>
      <c r="EQ111" s="181"/>
      <c r="ER111" s="190"/>
      <c r="ES111" s="181"/>
      <c r="ET111" s="181"/>
      <c r="EU111" s="181"/>
      <c r="EV111" s="181"/>
      <c r="EW111" s="181"/>
      <c r="EX111" s="181"/>
      <c r="EY111" s="181"/>
      <c r="EZ111" s="181"/>
      <c r="FA111" s="181"/>
      <c r="FB111" s="181"/>
      <c r="FC111" s="181"/>
      <c r="FD111" s="181"/>
      <c r="FE111" s="190"/>
    </row>
    <row r="112" spans="2:165" ht="15" customHeight="1" x14ac:dyDescent="0.2">
      <c r="B112" s="13" t="s">
        <v>12</v>
      </c>
      <c r="C112" s="203"/>
      <c r="D112" s="181">
        <f t="shared" ref="D112:O112" si="499">+D99+D111</f>
        <v>0</v>
      </c>
      <c r="E112" s="181">
        <f t="shared" ca="1" si="499"/>
        <v>0</v>
      </c>
      <c r="F112" s="181">
        <f t="shared" ca="1" si="499"/>
        <v>0</v>
      </c>
      <c r="G112" s="181">
        <f t="shared" ca="1" si="499"/>
        <v>0</v>
      </c>
      <c r="H112" s="181">
        <f t="shared" ca="1" si="499"/>
        <v>0</v>
      </c>
      <c r="I112" s="181">
        <f t="shared" ca="1" si="499"/>
        <v>0</v>
      </c>
      <c r="J112" s="181">
        <f t="shared" ca="1" si="499"/>
        <v>0</v>
      </c>
      <c r="K112" s="181">
        <f t="shared" ca="1" si="499"/>
        <v>0</v>
      </c>
      <c r="L112" s="181">
        <f t="shared" ca="1" si="499"/>
        <v>-111210</v>
      </c>
      <c r="M112" s="181">
        <f t="shared" ca="1" si="499"/>
        <v>-111210</v>
      </c>
      <c r="N112" s="181">
        <f t="shared" ca="1" si="499"/>
        <v>-135240</v>
      </c>
      <c r="O112" s="181">
        <f t="shared" ca="1" si="499"/>
        <v>-135240</v>
      </c>
      <c r="P112" s="190">
        <f ca="1">SUM(D112:O112)</f>
        <v>-492900</v>
      </c>
      <c r="Q112" s="181">
        <f t="shared" ref="Q112:AB112" ca="1" si="500">+Q99+Q111</f>
        <v>-132760</v>
      </c>
      <c r="R112" s="181">
        <f t="shared" ca="1" si="500"/>
        <v>-94680</v>
      </c>
      <c r="S112" s="181">
        <f t="shared" ca="1" si="500"/>
        <v>-145110</v>
      </c>
      <c r="T112" s="181">
        <f t="shared" ca="1" si="500"/>
        <v>-224557.5</v>
      </c>
      <c r="U112" s="181">
        <f t="shared" ca="1" si="500"/>
        <v>-157917.5</v>
      </c>
      <c r="V112" s="181">
        <f t="shared" ca="1" si="500"/>
        <v>-198470</v>
      </c>
      <c r="W112" s="181">
        <f t="shared" ca="1" si="500"/>
        <v>-293670</v>
      </c>
      <c r="X112" s="181">
        <f t="shared" ca="1" si="500"/>
        <v>-322230</v>
      </c>
      <c r="Y112" s="181">
        <f t="shared" ca="1" si="500"/>
        <v>-262557.5</v>
      </c>
      <c r="Z112" s="181">
        <f t="shared" ca="1" si="500"/>
        <v>-291117.5</v>
      </c>
      <c r="AA112" s="181">
        <f t="shared" ca="1" si="500"/>
        <v>-198280</v>
      </c>
      <c r="AB112" s="181">
        <f t="shared" ca="1" si="500"/>
        <v>-169720</v>
      </c>
      <c r="AC112" s="190">
        <f ca="1">SUM(Q112:AB112)</f>
        <v>-2491070</v>
      </c>
      <c r="AD112" s="181">
        <f t="shared" ref="AD112:AO112" ca="1" si="501">+AD99+AD111</f>
        <v>-394638.80000000005</v>
      </c>
      <c r="AE112" s="181">
        <f t="shared" ca="1" si="501"/>
        <v>-362958.80000000005</v>
      </c>
      <c r="AF112" s="181">
        <f t="shared" ca="1" si="501"/>
        <v>-331278.80000000005</v>
      </c>
      <c r="AG112" s="181">
        <f t="shared" ca="1" si="501"/>
        <v>-355038.80000000005</v>
      </c>
      <c r="AH112" s="181">
        <f t="shared" ca="1" si="501"/>
        <v>-188718.80000000005</v>
      </c>
      <c r="AI112" s="181">
        <f t="shared" ca="1" si="501"/>
        <v>-234041.30000000005</v>
      </c>
      <c r="AJ112" s="181">
        <f t="shared" ca="1" si="501"/>
        <v>-307481.30000000005</v>
      </c>
      <c r="AK112" s="181">
        <f t="shared" ca="1" si="501"/>
        <v>-370841.30000000005</v>
      </c>
      <c r="AL112" s="181">
        <f t="shared" ca="1" si="501"/>
        <v>-242951.30000000005</v>
      </c>
      <c r="AM112" s="181">
        <f t="shared" ca="1" si="501"/>
        <v>-179591.30000000005</v>
      </c>
      <c r="AN112" s="181">
        <f t="shared" ca="1" si="501"/>
        <v>-179591.30000000005</v>
      </c>
      <c r="AO112" s="181">
        <f t="shared" ca="1" si="501"/>
        <v>-211271.30000000005</v>
      </c>
      <c r="AP112" s="190">
        <f ca="1">SUM(AD112:AO112)</f>
        <v>-3358403.0999999996</v>
      </c>
      <c r="AQ112" s="181">
        <f t="shared" ref="AQ112:BB112" ca="1" si="502">+AQ99+AQ111</f>
        <v>-304717.31300000008</v>
      </c>
      <c r="AR112" s="181">
        <f t="shared" ca="1" si="502"/>
        <v>-257197.31300000008</v>
      </c>
      <c r="AS112" s="181">
        <f t="shared" ca="1" si="502"/>
        <v>-241357.31300000008</v>
      </c>
      <c r="AT112" s="181">
        <f t="shared" ca="1" si="502"/>
        <v>-201757.31300000008</v>
      </c>
      <c r="AU112" s="181">
        <f t="shared" ca="1" si="502"/>
        <v>162562.68699999992</v>
      </c>
      <c r="AV112" s="181">
        <f t="shared" ca="1" si="502"/>
        <v>126960.18699999992</v>
      </c>
      <c r="AW112" s="181">
        <f t="shared" ca="1" si="502"/>
        <v>324960.18699999992</v>
      </c>
      <c r="AX112" s="181">
        <f t="shared" ca="1" si="502"/>
        <v>720960.18699999992</v>
      </c>
      <c r="AY112" s="181">
        <f t="shared" ca="1" si="502"/>
        <v>734640.18699999992</v>
      </c>
      <c r="AZ112" s="181">
        <f t="shared" ca="1" si="502"/>
        <v>964320.18699999992</v>
      </c>
      <c r="BA112" s="181">
        <f t="shared" ca="1" si="502"/>
        <v>940560.18699999992</v>
      </c>
      <c r="BB112" s="181">
        <f t="shared" ca="1" si="502"/>
        <v>1265280.1869999999</v>
      </c>
      <c r="BC112" s="190">
        <f ca="1">SUM(AQ112:BB112)</f>
        <v>4235214.743999999</v>
      </c>
      <c r="BD112" s="181">
        <f t="shared" ref="BD112:BO112" ca="1" si="503">+BD99+BD111</f>
        <v>696820.18886999995</v>
      </c>
      <c r="BE112" s="181">
        <f t="shared" ca="1" si="503"/>
        <v>968975.18886999995</v>
      </c>
      <c r="BF112" s="181">
        <f t="shared" ca="1" si="503"/>
        <v>1282210.1888699997</v>
      </c>
      <c r="BG112" s="181">
        <f t="shared" ca="1" si="503"/>
        <v>1723820.1888699997</v>
      </c>
      <c r="BH112" s="181">
        <f t="shared" ca="1" si="503"/>
        <v>2617310.1888699997</v>
      </c>
      <c r="BI112" s="181">
        <f t="shared" ca="1" si="503"/>
        <v>3110270.1888699997</v>
      </c>
      <c r="BJ112" s="181">
        <f t="shared" ca="1" si="503"/>
        <v>4055110.1888699997</v>
      </c>
      <c r="BK112" s="181">
        <f t="shared" ca="1" si="503"/>
        <v>5379940.1888699997</v>
      </c>
      <c r="BL112" s="181">
        <f t="shared" ca="1" si="503"/>
        <v>6350455.1888699997</v>
      </c>
      <c r="BM112" s="181">
        <f t="shared" ca="1" si="503"/>
        <v>7839605.1888699997</v>
      </c>
      <c r="BN112" s="181">
        <f t="shared" ca="1" si="503"/>
        <v>9230845.1888699997</v>
      </c>
      <c r="BO112" s="181">
        <f t="shared" ca="1" si="503"/>
        <v>11397815.18887</v>
      </c>
      <c r="BP112" s="190">
        <f ca="1">SUM(BD112:BO112)</f>
        <v>54653177.266439989</v>
      </c>
      <c r="BQ112" s="181">
        <f t="shared" ref="BQ112:CB112" ca="1" si="504">+BQ99+BQ111</f>
        <v>7137780.4173444994</v>
      </c>
      <c r="BR112" s="181">
        <f t="shared" ca="1" si="504"/>
        <v>9391950.4173444994</v>
      </c>
      <c r="BS112" s="181">
        <f t="shared" ca="1" si="504"/>
        <v>8835620.4173444994</v>
      </c>
      <c r="BT112" s="181">
        <f t="shared" ca="1" si="504"/>
        <v>10902790.417344499</v>
      </c>
      <c r="BU112" s="181">
        <f t="shared" ca="1" si="504"/>
        <v>12537293.750677835</v>
      </c>
      <c r="BV112" s="181">
        <f t="shared" ca="1" si="504"/>
        <v>13181797.084011167</v>
      </c>
      <c r="BW112" s="181">
        <f t="shared" ca="1" si="504"/>
        <v>15245300.417344499</v>
      </c>
      <c r="BX112" s="181">
        <f t="shared" ca="1" si="504"/>
        <v>18692359.306233395</v>
      </c>
      <c r="BY112" s="181">
        <f t="shared" ca="1" si="504"/>
        <v>20276140.417344499</v>
      </c>
      <c r="BZ112" s="181">
        <f t="shared" ca="1" si="504"/>
        <v>23082754.861788947</v>
      </c>
      <c r="CA112" s="181">
        <f t="shared" ca="1" si="504"/>
        <v>26228739.676603768</v>
      </c>
      <c r="CB112" s="181">
        <f t="shared" ca="1" si="504"/>
        <v>30580243.009937096</v>
      </c>
      <c r="CC112" s="190">
        <f ca="1">SUM(BQ112:CB112)</f>
        <v>196092770.1933192</v>
      </c>
      <c r="CE112" s="181" t="str">
        <f t="shared" ref="CE112:CF112" si="505">IF(ISNA(INDEX($B$1:$CC$117,ROW(B112),MATCH(CE$7,$B$7:$CC$7,0))),"",INDEX($B$1:$CC$117,ROW(B112),MATCH(CE$7,$B$7:$CC$7,0)))</f>
        <v/>
      </c>
      <c r="CF112" s="181" t="str">
        <f t="shared" si="505"/>
        <v/>
      </c>
      <c r="CG112" s="181" t="str">
        <f t="shared" ref="CG112:DB112" si="506">IF(ISNA(INDEX($B$1:$CC$117,ROW(D112),MATCH(CG$7,$B$7:$CC$7,0))),"",INDEX($B$1:$CC$117,ROW(D112),MATCH(CG$7,$B$7:$CC$7,0)))</f>
        <v/>
      </c>
      <c r="CH112" s="181" t="str">
        <f t="shared" si="506"/>
        <v/>
      </c>
      <c r="CI112" s="181" t="str">
        <f t="shared" si="506"/>
        <v/>
      </c>
      <c r="CJ112" s="181" t="str">
        <f t="shared" si="506"/>
        <v/>
      </c>
      <c r="CK112" s="181" t="str">
        <f t="shared" si="506"/>
        <v/>
      </c>
      <c r="CL112" s="181" t="str">
        <f t="shared" si="506"/>
        <v/>
      </c>
      <c r="CM112" s="181" t="str">
        <f t="shared" si="506"/>
        <v/>
      </c>
      <c r="CN112" s="181" t="str">
        <f t="shared" si="506"/>
        <v/>
      </c>
      <c r="CO112" s="606" t="str">
        <f t="shared" si="506"/>
        <v/>
      </c>
      <c r="CP112" s="606" t="str">
        <f t="shared" si="506"/>
        <v/>
      </c>
      <c r="CQ112" s="606">
        <f t="shared" ca="1" si="506"/>
        <v>0</v>
      </c>
      <c r="CR112" s="606">
        <f t="shared" ca="1" si="506"/>
        <v>0</v>
      </c>
      <c r="CS112" s="606">
        <f t="shared" ca="1" si="506"/>
        <v>-111210</v>
      </c>
      <c r="CT112" s="606">
        <f t="shared" ca="1" si="506"/>
        <v>-111210</v>
      </c>
      <c r="CU112" s="606">
        <f t="shared" ca="1" si="506"/>
        <v>-135240</v>
      </c>
      <c r="CV112" s="606">
        <f t="shared" ca="1" si="506"/>
        <v>-135240</v>
      </c>
      <c r="CW112" s="606">
        <f t="shared" ca="1" si="506"/>
        <v>-132760</v>
      </c>
      <c r="CX112" s="606">
        <f t="shared" ca="1" si="506"/>
        <v>-94680</v>
      </c>
      <c r="CY112" s="606">
        <f t="shared" ca="1" si="506"/>
        <v>-145110</v>
      </c>
      <c r="CZ112" s="606">
        <f t="shared" ca="1" si="506"/>
        <v>-224557.5</v>
      </c>
      <c r="DA112" s="606">
        <f t="shared" ca="1" si="506"/>
        <v>-157917.5</v>
      </c>
      <c r="DB112" s="606">
        <f t="shared" ca="1" si="506"/>
        <v>-198470</v>
      </c>
      <c r="DC112" s="607" t="s">
        <v>793</v>
      </c>
      <c r="DD112" s="607" t="s">
        <v>793</v>
      </c>
      <c r="DE112" s="190">
        <f ca="1">SUM(CE112:DD112)</f>
        <v>-1446395</v>
      </c>
      <c r="DF112" s="606">
        <f ca="1">IF(ISNA(INDEX($B$1:$CC$117,ROW(Z112),MATCH(DF$7,$B$7:$CC$7,0))),"",INDEX($B$1:$CC$117,ROW(Z112),MATCH(DF$7,$B$7:$CC$7,0)))</f>
        <v>-293670</v>
      </c>
      <c r="DG112" s="606">
        <f ca="1">IF(ISNA(INDEX($B$1:$CC$117,ROW(AA112),MATCH(DG$7,$B$7:$CC$7,0))),"",INDEX($B$1:$CC$117,ROW(AA112),MATCH(DG$7,$B$7:$CC$7,0)))</f>
        <v>-322230</v>
      </c>
      <c r="DH112" s="606">
        <f ca="1">IF(ISNA(INDEX($B$1:$CC$117,ROW(AB112),MATCH(DH$7,$B$7:$CC$7,0))),"",INDEX($B$1:$CC$117,ROW(AB112),MATCH(DH$7,$B$7:$CC$7,0)))</f>
        <v>-262557.5</v>
      </c>
      <c r="DI112" s="606">
        <f ca="1">IF(ISNA(INDEX($B$1:$CC$117,ROW(AC112),MATCH(DI$7,$B$7:$CC$7,0))),"",INDEX($B$1:$CC$117,ROW(AC112),MATCH(DI$7,$B$7:$CC$7,0)))</f>
        <v>-291117.5</v>
      </c>
      <c r="DJ112" s="606">
        <f t="shared" ref="DJ112:DQ112" ca="1" si="507">IF(ISNA(INDEX($B$1:$CC$117,ROW(AD112),MATCH(DJ$7,$B$7:$CC$7,0))),"",INDEX($B$1:$CC$117,ROW(AD112),MATCH(DJ$7,$B$7:$CC$7,0)))</f>
        <v>-198280</v>
      </c>
      <c r="DK112" s="606">
        <f t="shared" ca="1" si="507"/>
        <v>-169720</v>
      </c>
      <c r="DL112" s="606">
        <f t="shared" ca="1" si="507"/>
        <v>-394638.80000000005</v>
      </c>
      <c r="DM112" s="606">
        <f t="shared" ca="1" si="507"/>
        <v>-362958.80000000005</v>
      </c>
      <c r="DN112" s="606">
        <f t="shared" ca="1" si="507"/>
        <v>-331278.80000000005</v>
      </c>
      <c r="DO112" s="606">
        <f t="shared" ca="1" si="507"/>
        <v>-355038.80000000005</v>
      </c>
      <c r="DP112" s="606">
        <f t="shared" ca="1" si="507"/>
        <v>-188718.80000000005</v>
      </c>
      <c r="DQ112" s="606">
        <f t="shared" ca="1" si="507"/>
        <v>-234041.30000000005</v>
      </c>
      <c r="DR112" s="605">
        <f ca="1">SUM(DF112:DQ112)</f>
        <v>-3404250.3</v>
      </c>
      <c r="DS112" s="606">
        <f t="shared" ref="DS112:ED112" ca="1" si="508">IF(ISNA(INDEX($B$1:$CC$117,ROW(AL112),MATCH(DS$7,$B$7:$CC$7,0))),"",INDEX($B$1:$CC$117,ROW(AL112),MATCH(DS$7,$B$7:$CC$7,0)))</f>
        <v>-307481.30000000005</v>
      </c>
      <c r="DT112" s="606">
        <f t="shared" ca="1" si="508"/>
        <v>-370841.30000000005</v>
      </c>
      <c r="DU112" s="606">
        <f t="shared" ca="1" si="508"/>
        <v>-242951.30000000005</v>
      </c>
      <c r="DV112" s="606">
        <f t="shared" ca="1" si="508"/>
        <v>-179591.30000000005</v>
      </c>
      <c r="DW112" s="606">
        <f t="shared" ca="1" si="508"/>
        <v>-179591.30000000005</v>
      </c>
      <c r="DX112" s="606">
        <f t="shared" ca="1" si="508"/>
        <v>-211271.30000000005</v>
      </c>
      <c r="DY112" s="606">
        <f t="shared" ca="1" si="508"/>
        <v>-304717.31300000008</v>
      </c>
      <c r="DZ112" s="606">
        <f t="shared" ca="1" si="508"/>
        <v>-257197.31300000008</v>
      </c>
      <c r="EA112" s="606">
        <f t="shared" ca="1" si="508"/>
        <v>-241357.31300000008</v>
      </c>
      <c r="EB112" s="606">
        <f t="shared" ca="1" si="508"/>
        <v>-201757.31300000008</v>
      </c>
      <c r="EC112" s="606">
        <f t="shared" ca="1" si="508"/>
        <v>162562.68699999992</v>
      </c>
      <c r="ED112" s="606">
        <f t="shared" ca="1" si="508"/>
        <v>126960.18699999992</v>
      </c>
      <c r="EE112" s="605">
        <f ca="1">SUM(DS112:ED112)</f>
        <v>-2207234.1780000008</v>
      </c>
      <c r="EF112" s="606">
        <f t="shared" ref="EF112:EQ112" ca="1" si="509">IF(ISNA(INDEX($B$1:$CC$117,ROW(AX112),MATCH(EF$7,$B$7:$CC$7,0))),"",INDEX($B$1:$CC$117,ROW(AX112),MATCH(EF$7,$B$7:$CC$7,0)))</f>
        <v>324960.18699999992</v>
      </c>
      <c r="EG112" s="606">
        <f t="shared" ca="1" si="509"/>
        <v>720960.18699999992</v>
      </c>
      <c r="EH112" s="606">
        <f t="shared" ca="1" si="509"/>
        <v>734640.18699999992</v>
      </c>
      <c r="EI112" s="606">
        <f t="shared" ca="1" si="509"/>
        <v>964320.18699999992</v>
      </c>
      <c r="EJ112" s="606">
        <f t="shared" ca="1" si="509"/>
        <v>940560.18699999992</v>
      </c>
      <c r="EK112" s="606">
        <f t="shared" ca="1" si="509"/>
        <v>1265280.1869999999</v>
      </c>
      <c r="EL112" s="606">
        <f t="shared" ca="1" si="509"/>
        <v>696820.18886999995</v>
      </c>
      <c r="EM112" s="606">
        <f t="shared" ca="1" si="509"/>
        <v>968975.18886999995</v>
      </c>
      <c r="EN112" s="606">
        <f t="shared" ca="1" si="509"/>
        <v>1282210.1888699997</v>
      </c>
      <c r="EO112" s="606">
        <f t="shared" ca="1" si="509"/>
        <v>1723820.1888699997</v>
      </c>
      <c r="EP112" s="606">
        <f t="shared" ca="1" si="509"/>
        <v>2617310.1888699997</v>
      </c>
      <c r="EQ112" s="606">
        <f t="shared" ca="1" si="509"/>
        <v>3110270.1888699997</v>
      </c>
      <c r="ER112" s="605">
        <f ca="1">SUM(EF112:EQ112)</f>
        <v>15350127.255219998</v>
      </c>
      <c r="ES112" s="606">
        <f t="shared" ref="ES112:FD112" ca="1" si="510">IF(ISNA(INDEX($B$1:$CC$117,ROW(BJ112),MATCH(ES$7,$B$7:$CC$7,0))),"",INDEX($B$1:$CC$117,ROW(BJ112),MATCH(ES$7,$B$7:$CC$7,0)))</f>
        <v>4055110.1888699997</v>
      </c>
      <c r="ET112" s="606">
        <f t="shared" ca="1" si="510"/>
        <v>5379940.1888699997</v>
      </c>
      <c r="EU112" s="606">
        <f t="shared" ca="1" si="510"/>
        <v>6350455.1888699997</v>
      </c>
      <c r="EV112" s="606">
        <f t="shared" ca="1" si="510"/>
        <v>7839605.1888699997</v>
      </c>
      <c r="EW112" s="606">
        <f t="shared" ca="1" si="510"/>
        <v>9230845.1888699997</v>
      </c>
      <c r="EX112" s="606">
        <f t="shared" ca="1" si="510"/>
        <v>11397815.18887</v>
      </c>
      <c r="EY112" s="606">
        <f t="shared" ca="1" si="510"/>
        <v>7137780.4173444994</v>
      </c>
      <c r="EZ112" s="606">
        <f t="shared" ca="1" si="510"/>
        <v>9391950.4173444994</v>
      </c>
      <c r="FA112" s="606">
        <f t="shared" ca="1" si="510"/>
        <v>8835620.4173444994</v>
      </c>
      <c r="FB112" s="606">
        <f t="shared" ca="1" si="510"/>
        <v>10902790.417344499</v>
      </c>
      <c r="FC112" s="606">
        <f t="shared" ca="1" si="510"/>
        <v>12537293.750677835</v>
      </c>
      <c r="FD112" s="606">
        <f t="shared" ca="1" si="510"/>
        <v>13181797.084011167</v>
      </c>
      <c r="FE112" s="605">
        <f ca="1">SUM(ES112:FD112)</f>
        <v>106241003.63728699</v>
      </c>
      <c r="FF112" s="608"/>
      <c r="FG112" s="608"/>
      <c r="FH112" s="608"/>
      <c r="FI112" s="608"/>
    </row>
    <row r="113" spans="2:165" s="120" customFormat="1" ht="15" customHeight="1" x14ac:dyDescent="0.2">
      <c r="B113" s="120" t="s">
        <v>36</v>
      </c>
      <c r="C113" s="203"/>
      <c r="D113" s="181"/>
      <c r="E113" s="181"/>
      <c r="F113" s="181"/>
      <c r="G113" s="181"/>
      <c r="H113" s="181"/>
      <c r="I113" s="181"/>
      <c r="J113" s="181"/>
      <c r="K113" s="181"/>
      <c r="L113" s="181"/>
      <c r="M113" s="181"/>
      <c r="N113" s="181"/>
      <c r="O113" s="181"/>
      <c r="P113" s="190">
        <f>SUM(D113:O113)</f>
        <v>0</v>
      </c>
      <c r="Q113" s="181"/>
      <c r="R113" s="181"/>
      <c r="S113" s="181"/>
      <c r="T113" s="181"/>
      <c r="U113" s="181"/>
      <c r="V113" s="181"/>
      <c r="W113" s="181"/>
      <c r="X113" s="181"/>
      <c r="Y113" s="181"/>
      <c r="Z113" s="181"/>
      <c r="AA113" s="181"/>
      <c r="AB113" s="181"/>
      <c r="AC113" s="605">
        <f>AB113</f>
        <v>0</v>
      </c>
      <c r="AD113" s="181"/>
      <c r="AE113" s="181"/>
      <c r="AF113" s="181"/>
      <c r="AG113" s="181"/>
      <c r="AH113" s="181"/>
      <c r="AI113" s="181"/>
      <c r="AJ113" s="181"/>
      <c r="AK113" s="181"/>
      <c r="AL113" s="181"/>
      <c r="AM113" s="181"/>
      <c r="AN113" s="181"/>
      <c r="AO113" s="181"/>
      <c r="AP113" s="605">
        <f>AO113</f>
        <v>0</v>
      </c>
      <c r="AQ113" s="181"/>
      <c r="AR113" s="181"/>
      <c r="AS113" s="181"/>
      <c r="AT113" s="181"/>
      <c r="AU113" s="181"/>
      <c r="AV113" s="181"/>
      <c r="AW113" s="181"/>
      <c r="AX113" s="181"/>
      <c r="AY113" s="181"/>
      <c r="AZ113" s="181"/>
      <c r="BA113" s="181"/>
      <c r="BB113" s="181"/>
      <c r="BC113" s="605">
        <f>BB113</f>
        <v>0</v>
      </c>
      <c r="BD113" s="181"/>
      <c r="BE113" s="181"/>
      <c r="BF113" s="181"/>
      <c r="BG113" s="181"/>
      <c r="BH113" s="181"/>
      <c r="BI113" s="181"/>
      <c r="BJ113" s="181"/>
      <c r="BK113" s="181"/>
      <c r="BL113" s="181"/>
      <c r="BM113" s="181"/>
      <c r="BN113" s="181"/>
      <c r="BO113" s="181"/>
      <c r="BP113" s="605">
        <f>BO113</f>
        <v>0</v>
      </c>
      <c r="BQ113" s="181"/>
      <c r="BR113" s="181"/>
      <c r="BS113" s="181"/>
      <c r="BT113" s="181"/>
      <c r="BU113" s="181"/>
      <c r="BV113" s="181"/>
      <c r="BW113" s="181"/>
      <c r="BX113" s="181"/>
      <c r="BY113" s="181"/>
      <c r="BZ113" s="181"/>
      <c r="CA113" s="181"/>
      <c r="CB113" s="181"/>
      <c r="CC113" s="605">
        <f>CB113</f>
        <v>0</v>
      </c>
      <c r="CE113" s="181"/>
      <c r="CF113" s="181"/>
      <c r="CG113" s="181"/>
      <c r="CH113" s="181"/>
      <c r="CI113" s="181"/>
      <c r="CJ113" s="181"/>
      <c r="CK113" s="181"/>
      <c r="CL113" s="181"/>
      <c r="CM113" s="181"/>
      <c r="CN113" s="181"/>
      <c r="CO113" s="606"/>
      <c r="CP113" s="606"/>
      <c r="CQ113" s="606"/>
      <c r="CR113" s="606"/>
      <c r="CS113" s="606"/>
      <c r="CT113" s="606"/>
      <c r="CU113" s="606"/>
      <c r="CV113" s="606"/>
      <c r="CW113" s="606"/>
      <c r="CX113" s="606"/>
      <c r="CY113" s="606"/>
      <c r="CZ113" s="606"/>
      <c r="DA113" s="606"/>
      <c r="DB113" s="606"/>
      <c r="DC113" s="607"/>
      <c r="DD113" s="607"/>
      <c r="DE113" s="190">
        <f>SUM(CS113:DD113)</f>
        <v>0</v>
      </c>
      <c r="DF113" s="606"/>
      <c r="DG113" s="606"/>
      <c r="DH113" s="606"/>
      <c r="DI113" s="606"/>
      <c r="DJ113" s="606"/>
      <c r="DK113" s="606"/>
      <c r="DL113" s="606"/>
      <c r="DM113" s="606"/>
      <c r="DN113" s="606"/>
      <c r="DO113" s="606"/>
      <c r="DP113" s="606"/>
      <c r="DQ113" s="606"/>
      <c r="DR113" s="605">
        <f>DQ113</f>
        <v>0</v>
      </c>
      <c r="DS113" s="606"/>
      <c r="DT113" s="606"/>
      <c r="DU113" s="606"/>
      <c r="DV113" s="606"/>
      <c r="DW113" s="606"/>
      <c r="DX113" s="606"/>
      <c r="DY113" s="606"/>
      <c r="DZ113" s="606"/>
      <c r="EA113" s="606"/>
      <c r="EB113" s="606"/>
      <c r="EC113" s="606"/>
      <c r="ED113" s="606"/>
      <c r="EE113" s="605">
        <f>ED113</f>
        <v>0</v>
      </c>
      <c r="EF113" s="606"/>
      <c r="EG113" s="606"/>
      <c r="EH113" s="606"/>
      <c r="EI113" s="606"/>
      <c r="EJ113" s="606"/>
      <c r="EK113" s="606"/>
      <c r="EL113" s="606"/>
      <c r="EM113" s="606"/>
      <c r="EN113" s="606"/>
      <c r="EO113" s="606"/>
      <c r="EP113" s="606"/>
      <c r="EQ113" s="606"/>
      <c r="ER113" s="605">
        <f>EQ113</f>
        <v>0</v>
      </c>
      <c r="ES113" s="606"/>
      <c r="ET113" s="606"/>
      <c r="EU113" s="606"/>
      <c r="EV113" s="606"/>
      <c r="EW113" s="606"/>
      <c r="EX113" s="606"/>
      <c r="EY113" s="606"/>
      <c r="EZ113" s="606"/>
      <c r="FA113" s="606"/>
      <c r="FB113" s="606"/>
      <c r="FC113" s="606"/>
      <c r="FD113" s="606"/>
      <c r="FE113" s="605">
        <f>FD113</f>
        <v>0</v>
      </c>
      <c r="FF113" s="608"/>
      <c r="FG113" s="608"/>
      <c r="FH113" s="608"/>
      <c r="FI113" s="608"/>
    </row>
    <row r="114" spans="2:165" ht="15" customHeight="1" x14ac:dyDescent="0.2">
      <c r="B114" s="13" t="s">
        <v>15</v>
      </c>
      <c r="C114" s="203"/>
      <c r="D114" s="181"/>
      <c r="E114" s="181"/>
      <c r="F114" s="181"/>
      <c r="G114" s="181"/>
      <c r="H114" s="181"/>
      <c r="I114" s="181"/>
      <c r="J114" s="181"/>
      <c r="K114" s="181"/>
      <c r="L114" s="181"/>
      <c r="M114" s="181"/>
      <c r="N114" s="181"/>
      <c r="O114" s="181"/>
      <c r="P114" s="190">
        <f ca="1">P112</f>
        <v>-492900</v>
      </c>
      <c r="Q114" s="181"/>
      <c r="R114" s="181"/>
      <c r="S114" s="181"/>
      <c r="T114" s="181"/>
      <c r="U114" s="181"/>
      <c r="V114" s="181"/>
      <c r="W114" s="181"/>
      <c r="X114" s="181"/>
      <c r="Y114" s="181"/>
      <c r="Z114" s="181"/>
      <c r="AA114" s="181"/>
      <c r="AB114" s="181"/>
      <c r="AC114" s="609">
        <f ca="1">IF(AC112&lt;0,AC112+P117,IF(ABS(AC112+P117)&lt;1000000,AC112+P117,IF(1000000+(AC112-1000000)*0.5&lt;ABS(P117),AC112-1000000-(AC112-1000000)*0.5,AC112+P117)))</f>
        <v>-2983970</v>
      </c>
      <c r="AD114" s="181"/>
      <c r="AE114" s="181"/>
      <c r="AF114" s="181"/>
      <c r="AG114" s="181"/>
      <c r="AH114" s="181"/>
      <c r="AI114" s="181"/>
      <c r="AJ114" s="181"/>
      <c r="AK114" s="181"/>
      <c r="AL114" s="181"/>
      <c r="AM114" s="181"/>
      <c r="AN114" s="181"/>
      <c r="AO114" s="181"/>
      <c r="AP114" s="609">
        <f ca="1">IF(AP112&lt;0,AP112+AC117,IF(ABS(AP112+AC117)&lt;1000000,AP112+AC117,IF(1000000+(AP112-1000000)*0.5&lt;ABS(AC117),AP112-1000000-(AP112-1000000)*0.5,AP112+AC117)))</f>
        <v>-6342373.0999999996</v>
      </c>
      <c r="AQ114" s="181"/>
      <c r="AR114" s="181"/>
      <c r="AS114" s="181"/>
      <c r="AT114" s="181"/>
      <c r="AU114" s="181"/>
      <c r="AV114" s="181"/>
      <c r="AW114" s="181"/>
      <c r="AX114" s="181"/>
      <c r="AY114" s="181"/>
      <c r="AZ114" s="181"/>
      <c r="BA114" s="181"/>
      <c r="BB114" s="181"/>
      <c r="BC114" s="609">
        <f ca="1">IF(BC112&lt;0,BC112+AP117,IF(ABS(BC112+AP117)&lt;1000000,BC112+AP117,IF(1000000+(BC112-1000000)*0.5&lt;ABS(AP117),BC112-1000000-(BC112-1000000)*0.5,BC112+AP117)))</f>
        <v>1617607.3719999995</v>
      </c>
      <c r="BD114" s="181"/>
      <c r="BE114" s="181"/>
      <c r="BF114" s="181"/>
      <c r="BG114" s="181"/>
      <c r="BH114" s="181"/>
      <c r="BI114" s="181"/>
      <c r="BJ114" s="181"/>
      <c r="BK114" s="181"/>
      <c r="BL114" s="181"/>
      <c r="BM114" s="181"/>
      <c r="BN114" s="181"/>
      <c r="BO114" s="181"/>
      <c r="BP114" s="609">
        <f ca="1">IF(BP112&lt;0,BP112+BC117,IF(ABS(BP112+BC117)&lt;1000000,BP112+BC117,IF(1000000+(BP112-1000000)*0.5&lt;ABS(BC117),BP112-1000000-(BP112-1000000)*0.5,BP112+BC117)))</f>
        <v>50928411.538439989</v>
      </c>
      <c r="BQ114" s="181"/>
      <c r="BR114" s="181"/>
      <c r="BS114" s="181"/>
      <c r="BT114" s="181"/>
      <c r="BU114" s="181"/>
      <c r="BV114" s="181"/>
      <c r="BW114" s="181"/>
      <c r="BX114" s="181"/>
      <c r="BY114" s="181"/>
      <c r="BZ114" s="181"/>
      <c r="CA114" s="181"/>
      <c r="CB114" s="181"/>
      <c r="CC114" s="609">
        <f ca="1">IF(CC112&lt;0,CC112+BP117,IF(ABS(CC112+BP117)&lt;1000000,CC112+BP117,IF(1000000+(CC112-1000000)*0.5&lt;ABS(BP117),CC112-1000000-(CC112-1000000)*0.5,CC112+BP117)))</f>
        <v>196092770.1933192</v>
      </c>
      <c r="CE114" s="181"/>
      <c r="CF114" s="181"/>
      <c r="CG114" s="181"/>
      <c r="CH114" s="181"/>
      <c r="CI114" s="181"/>
      <c r="CJ114" s="181"/>
      <c r="CK114" s="181"/>
      <c r="CL114" s="181"/>
      <c r="CM114" s="181"/>
      <c r="CN114" s="181"/>
      <c r="CO114" s="606"/>
      <c r="CP114" s="606"/>
      <c r="CQ114" s="606"/>
      <c r="CR114" s="606"/>
      <c r="CS114" s="606"/>
      <c r="CT114" s="606"/>
      <c r="CU114" s="606"/>
      <c r="CV114" s="606"/>
      <c r="CW114" s="606"/>
      <c r="CX114" s="606"/>
      <c r="CY114" s="606"/>
      <c r="CZ114" s="606"/>
      <c r="DA114" s="606"/>
      <c r="DB114" s="606"/>
      <c r="DC114" s="607"/>
      <c r="DD114" s="607"/>
      <c r="DE114" s="190">
        <f ca="1">DE112</f>
        <v>-1446395</v>
      </c>
      <c r="DF114" s="606"/>
      <c r="DG114" s="606"/>
      <c r="DH114" s="606"/>
      <c r="DI114" s="606"/>
      <c r="DJ114" s="606"/>
      <c r="DK114" s="606"/>
      <c r="DL114" s="606"/>
      <c r="DM114" s="606"/>
      <c r="DN114" s="606"/>
      <c r="DO114" s="606"/>
      <c r="DP114" s="606"/>
      <c r="DQ114" s="606"/>
      <c r="DR114" s="609">
        <f ca="1">IF(DR112&lt;0,DR112+DE117,IF(ABS(DR112+DE117)&lt;1000000,DR112+DE117,IF(1000000+(DR112-1000000)*0.5&lt;ABS(DE117),DR112-1000000-(DR112-1000000)*0.5,DR112+DE117)))</f>
        <v>-4850645.3</v>
      </c>
      <c r="DS114" s="606"/>
      <c r="DT114" s="606"/>
      <c r="DU114" s="606"/>
      <c r="DV114" s="606"/>
      <c r="DW114" s="606"/>
      <c r="DX114" s="606"/>
      <c r="DY114" s="606"/>
      <c r="DZ114" s="606"/>
      <c r="EA114" s="606"/>
      <c r="EB114" s="606"/>
      <c r="EC114" s="606"/>
      <c r="ED114" s="606"/>
      <c r="EE114" s="609">
        <f ca="1">IF(EE112&lt;0,EE112+DR117,IF(ABS(EE112+DR117)&lt;1000000,EE112+DR117,IF(1000000+(EE112-1000000)*0.5&lt;ABS(DR117),EE112-1000000-(EE112-1000000)*0.5,EE112+DR117)))</f>
        <v>-7057879.4780000001</v>
      </c>
      <c r="EF114" s="606"/>
      <c r="EG114" s="606"/>
      <c r="EH114" s="606"/>
      <c r="EI114" s="606"/>
      <c r="EJ114" s="606"/>
      <c r="EK114" s="606"/>
      <c r="EL114" s="606"/>
      <c r="EM114" s="606"/>
      <c r="EN114" s="606"/>
      <c r="EO114" s="606"/>
      <c r="EP114" s="606"/>
      <c r="EQ114" s="606"/>
      <c r="ER114" s="609">
        <f ca="1">IF(ER112&lt;0,ER112+EE117,IF(ABS(ER112+EE117)&lt;1000000,ER112+EE117,IF(1000000+(ER112-1000000)*0.5&lt;ABS(EE117),ER112-1000000-(ER112-1000000)*0.5,ER112+EE117)))</f>
        <v>8292247.7772199977</v>
      </c>
      <c r="ES114" s="606"/>
      <c r="ET114" s="606"/>
      <c r="EU114" s="606"/>
      <c r="EV114" s="606"/>
      <c r="EW114" s="606"/>
      <c r="EX114" s="606"/>
      <c r="EY114" s="606"/>
      <c r="EZ114" s="606"/>
      <c r="FA114" s="606"/>
      <c r="FB114" s="606"/>
      <c r="FC114" s="606"/>
      <c r="FD114" s="606"/>
      <c r="FE114" s="609">
        <f ca="1">IF(FE112&lt;0,FE112+ER117,IF(ABS(FE112+ER117)&lt;1000000,FE112+ER117,IF(1000000+(FE112-1000000)*0.5&lt;ABS(ER117),FE112-1000000-(FE112-1000000)*0.5,FE112+ER117)))</f>
        <v>106241003.63728699</v>
      </c>
      <c r="FF114" s="608"/>
      <c r="FG114" s="608"/>
      <c r="FH114" s="608"/>
      <c r="FI114" s="608"/>
    </row>
    <row r="115" spans="2:165" s="120" customFormat="1" ht="15" customHeight="1" x14ac:dyDescent="0.2">
      <c r="B115" s="120" t="s">
        <v>13</v>
      </c>
      <c r="C115" s="203"/>
      <c r="D115" s="181"/>
      <c r="E115" s="181"/>
      <c r="F115" s="181"/>
      <c r="G115" s="181"/>
      <c r="H115" s="181"/>
      <c r="I115" s="181"/>
      <c r="J115" s="181"/>
      <c r="K115" s="181"/>
      <c r="L115" s="181"/>
      <c r="M115" s="181"/>
      <c r="N115" s="181"/>
      <c r="O115" s="181"/>
      <c r="P115" s="190">
        <f ca="1">IF(P114&gt;0,P114*'Données de base'!$C$350,0)</f>
        <v>0</v>
      </c>
      <c r="Q115" s="181"/>
      <c r="R115" s="181"/>
      <c r="S115" s="181"/>
      <c r="T115" s="181"/>
      <c r="U115" s="181"/>
      <c r="V115" s="181"/>
      <c r="W115" s="181"/>
      <c r="X115" s="181"/>
      <c r="Y115" s="181"/>
      <c r="Z115" s="181"/>
      <c r="AA115" s="181"/>
      <c r="AB115" s="181"/>
      <c r="AC115" s="190">
        <f ca="1">IF(AC114&gt;0,AC114*'Données de base'!$C$350,0)</f>
        <v>0</v>
      </c>
      <c r="AD115" s="181"/>
      <c r="AE115" s="181"/>
      <c r="AF115" s="181"/>
      <c r="AG115" s="181"/>
      <c r="AH115" s="181"/>
      <c r="AI115" s="181"/>
      <c r="AJ115" s="181"/>
      <c r="AK115" s="181"/>
      <c r="AL115" s="181"/>
      <c r="AM115" s="181"/>
      <c r="AN115" s="181"/>
      <c r="AO115" s="181"/>
      <c r="AP115" s="190">
        <f ca="1">IF(AP114&gt;0,AP114*'Données de base'!$C$350,0)</f>
        <v>0</v>
      </c>
      <c r="AQ115" s="181"/>
      <c r="AR115" s="181"/>
      <c r="AS115" s="181"/>
      <c r="AT115" s="181"/>
      <c r="AU115" s="181"/>
      <c r="AV115" s="181"/>
      <c r="AW115" s="181"/>
      <c r="AX115" s="181"/>
      <c r="AY115" s="181"/>
      <c r="AZ115" s="181"/>
      <c r="BA115" s="181"/>
      <c r="BB115" s="181"/>
      <c r="BC115" s="190">
        <f ca="1">IF(BC114&gt;0,BC114*'Données de base'!$C$350,0)</f>
        <v>549986.50647999987</v>
      </c>
      <c r="BD115" s="181"/>
      <c r="BE115" s="181"/>
      <c r="BF115" s="181"/>
      <c r="BG115" s="181"/>
      <c r="BH115" s="181"/>
      <c r="BI115" s="181"/>
      <c r="BJ115" s="181"/>
      <c r="BK115" s="181"/>
      <c r="BL115" s="181"/>
      <c r="BM115" s="181"/>
      <c r="BN115" s="181"/>
      <c r="BO115" s="181"/>
      <c r="BP115" s="190">
        <f ca="1">IF(BP114&gt;0,BP114*'Données de base'!$C$350,0)</f>
        <v>17315659.923069596</v>
      </c>
      <c r="BQ115" s="181"/>
      <c r="BR115" s="181"/>
      <c r="BS115" s="181"/>
      <c r="BT115" s="181"/>
      <c r="BU115" s="181"/>
      <c r="BV115" s="181"/>
      <c r="BW115" s="181"/>
      <c r="BX115" s="181"/>
      <c r="BY115" s="181"/>
      <c r="BZ115" s="181"/>
      <c r="CA115" s="181"/>
      <c r="CB115" s="181"/>
      <c r="CC115" s="190">
        <f ca="1">IF(CC114&gt;0,CC114*'Données de base'!$C$350,0)</f>
        <v>66671541.865728535</v>
      </c>
      <c r="CE115" s="181"/>
      <c r="CF115" s="181"/>
      <c r="CG115" s="181"/>
      <c r="CH115" s="181"/>
      <c r="CI115" s="181"/>
      <c r="CJ115" s="181"/>
      <c r="CK115" s="181"/>
      <c r="CL115" s="181"/>
      <c r="CM115" s="181"/>
      <c r="CN115" s="181"/>
      <c r="CO115" s="606"/>
      <c r="CP115" s="606"/>
      <c r="CQ115" s="606"/>
      <c r="CR115" s="606"/>
      <c r="CS115" s="606"/>
      <c r="CT115" s="606"/>
      <c r="CU115" s="606"/>
      <c r="CV115" s="606"/>
      <c r="CW115" s="606"/>
      <c r="CX115" s="606"/>
      <c r="CY115" s="606"/>
      <c r="CZ115" s="606"/>
      <c r="DA115" s="606"/>
      <c r="DB115" s="606"/>
      <c r="DC115" s="607"/>
      <c r="DD115" s="607"/>
      <c r="DE115" s="190">
        <f ca="1">IF(DE114&gt;0,DE114*'Données de base'!$C$350,0)</f>
        <v>0</v>
      </c>
      <c r="DF115" s="606"/>
      <c r="DG115" s="606"/>
      <c r="DH115" s="606"/>
      <c r="DI115" s="606"/>
      <c r="DJ115" s="606"/>
      <c r="DK115" s="606"/>
      <c r="DL115" s="606"/>
      <c r="DM115" s="606"/>
      <c r="DN115" s="606"/>
      <c r="DO115" s="606"/>
      <c r="DP115" s="606"/>
      <c r="DQ115" s="606"/>
      <c r="DR115" s="190">
        <f ca="1">IF(DR114&gt;0,DR114*'Données de base'!$C$350,0)</f>
        <v>0</v>
      </c>
      <c r="DS115" s="606"/>
      <c r="DT115" s="606"/>
      <c r="DU115" s="606"/>
      <c r="DV115" s="606"/>
      <c r="DW115" s="606"/>
      <c r="DX115" s="606"/>
      <c r="DY115" s="606"/>
      <c r="DZ115" s="606"/>
      <c r="EA115" s="606"/>
      <c r="EB115" s="606"/>
      <c r="EC115" s="606"/>
      <c r="ED115" s="606"/>
      <c r="EE115" s="190">
        <f ca="1">IF(EE114&gt;0,EE114*'Données de base'!$C$350,0)</f>
        <v>0</v>
      </c>
      <c r="EF115" s="606"/>
      <c r="EG115" s="606"/>
      <c r="EH115" s="606"/>
      <c r="EI115" s="606"/>
      <c r="EJ115" s="606"/>
      <c r="EK115" s="606"/>
      <c r="EL115" s="606"/>
      <c r="EM115" s="606"/>
      <c r="EN115" s="606"/>
      <c r="EO115" s="606"/>
      <c r="EP115" s="606"/>
      <c r="EQ115" s="606"/>
      <c r="ER115" s="190">
        <f ca="1">IF(ER114&gt;0,ER114*'Données de base'!$C$350,0)</f>
        <v>2819364.2442547996</v>
      </c>
      <c r="ES115" s="606"/>
      <c r="ET115" s="606"/>
      <c r="EU115" s="606"/>
      <c r="EV115" s="606"/>
      <c r="EW115" s="606"/>
      <c r="EX115" s="606"/>
      <c r="EY115" s="606"/>
      <c r="EZ115" s="606"/>
      <c r="FA115" s="606"/>
      <c r="FB115" s="606"/>
      <c r="FC115" s="606"/>
      <c r="FD115" s="606"/>
      <c r="FE115" s="190">
        <f ca="1">IF(FE114&gt;0,FE114*'Données de base'!$C$350,0)</f>
        <v>36121941.23667758</v>
      </c>
      <c r="FF115" s="608"/>
      <c r="FG115" s="608"/>
      <c r="FH115" s="608"/>
      <c r="FI115" s="608"/>
    </row>
    <row r="116" spans="2:165" ht="15" customHeight="1" x14ac:dyDescent="0.2">
      <c r="C116" s="203"/>
      <c r="D116" s="16"/>
      <c r="E116" s="16"/>
      <c r="F116" s="16"/>
      <c r="G116" s="16"/>
      <c r="H116" s="16"/>
      <c r="I116" s="16"/>
      <c r="J116" s="16"/>
      <c r="K116" s="16"/>
      <c r="L116" s="16"/>
      <c r="M116" s="16"/>
      <c r="N116" s="16"/>
      <c r="O116" s="16"/>
      <c r="P116" s="130"/>
      <c r="Q116" s="16"/>
      <c r="R116" s="16"/>
      <c r="S116" s="16"/>
      <c r="T116" s="16"/>
      <c r="U116" s="16"/>
      <c r="V116" s="16"/>
      <c r="W116" s="16"/>
      <c r="X116" s="16"/>
      <c r="Y116" s="16"/>
      <c r="Z116" s="16"/>
      <c r="AA116" s="16"/>
      <c r="AB116" s="16"/>
      <c r="AC116" s="130"/>
      <c r="AD116" s="16"/>
      <c r="AE116" s="16"/>
      <c r="AF116" s="16"/>
      <c r="AG116" s="16"/>
      <c r="AH116" s="16"/>
      <c r="AI116" s="16"/>
      <c r="AJ116" s="16"/>
      <c r="AK116" s="16"/>
      <c r="AL116" s="16"/>
      <c r="AM116" s="16"/>
      <c r="AN116" s="16"/>
      <c r="AO116" s="16"/>
      <c r="AP116" s="130"/>
      <c r="AQ116" s="16"/>
      <c r="AR116" s="16"/>
      <c r="AS116" s="16"/>
      <c r="AT116" s="16"/>
      <c r="AU116" s="16"/>
      <c r="AV116" s="16"/>
      <c r="AW116" s="16"/>
      <c r="AX116" s="16"/>
      <c r="AY116" s="16"/>
      <c r="AZ116" s="16"/>
      <c r="BA116" s="16"/>
      <c r="BB116" s="16"/>
      <c r="BC116" s="130"/>
      <c r="BD116" s="16"/>
      <c r="BE116" s="16"/>
      <c r="BF116" s="16"/>
      <c r="BG116" s="16"/>
      <c r="BH116" s="16"/>
      <c r="BI116" s="16"/>
      <c r="BJ116" s="16"/>
      <c r="BK116" s="16"/>
      <c r="BL116" s="16"/>
      <c r="BM116" s="16"/>
      <c r="BN116" s="16"/>
      <c r="BO116" s="16"/>
      <c r="BP116" s="130"/>
      <c r="BQ116" s="16"/>
      <c r="BR116" s="16"/>
      <c r="BS116" s="16"/>
      <c r="BT116" s="16"/>
      <c r="BU116" s="16"/>
      <c r="BV116" s="16"/>
      <c r="BW116" s="16"/>
      <c r="BX116" s="16"/>
      <c r="BY116" s="16"/>
      <c r="BZ116" s="16"/>
      <c r="CA116" s="16"/>
      <c r="CB116" s="16"/>
      <c r="CC116" s="130"/>
      <c r="CE116" s="16"/>
      <c r="CF116" s="16"/>
      <c r="CG116" s="16"/>
      <c r="CH116" s="16"/>
      <c r="CI116" s="16"/>
      <c r="CJ116" s="16"/>
      <c r="CK116" s="16"/>
      <c r="CL116" s="16"/>
      <c r="CM116" s="16"/>
      <c r="CN116" s="16"/>
      <c r="CO116" s="294"/>
      <c r="CP116" s="294"/>
      <c r="CQ116" s="294"/>
      <c r="CR116" s="294"/>
      <c r="CS116" s="294"/>
      <c r="CT116" s="294"/>
      <c r="CU116" s="294"/>
      <c r="CV116" s="294"/>
      <c r="CW116" s="294"/>
      <c r="CX116" s="294"/>
      <c r="CY116" s="294"/>
      <c r="CZ116" s="294"/>
      <c r="DA116" s="294"/>
      <c r="DB116" s="294"/>
      <c r="DC116" s="607" t="s">
        <v>793</v>
      </c>
      <c r="DD116" s="607" t="s">
        <v>793</v>
      </c>
      <c r="DE116" s="130"/>
      <c r="DF116" s="294"/>
      <c r="DG116" s="294"/>
      <c r="DH116" s="294"/>
      <c r="DI116" s="294"/>
      <c r="DJ116" s="294"/>
      <c r="DK116" s="294"/>
      <c r="DL116" s="294"/>
      <c r="DM116" s="294"/>
      <c r="DN116" s="294"/>
      <c r="DO116" s="294"/>
      <c r="DP116" s="294"/>
      <c r="DQ116" s="294"/>
      <c r="DR116" s="130"/>
      <c r="DS116" s="294"/>
      <c r="DT116" s="294"/>
      <c r="DU116" s="294"/>
      <c r="DV116" s="294"/>
      <c r="DW116" s="294"/>
      <c r="DX116" s="294"/>
      <c r="DY116" s="294"/>
      <c r="DZ116" s="294"/>
      <c r="EA116" s="294"/>
      <c r="EB116" s="294"/>
      <c r="EC116" s="294"/>
      <c r="ED116" s="294"/>
      <c r="EE116" s="130"/>
      <c r="EF116" s="294"/>
      <c r="EG116" s="294"/>
      <c r="EH116" s="294"/>
      <c r="EI116" s="294"/>
      <c r="EJ116" s="294"/>
      <c r="EK116" s="294"/>
      <c r="EL116" s="294"/>
      <c r="EM116" s="294"/>
      <c r="EN116" s="294"/>
      <c r="EO116" s="294"/>
      <c r="EP116" s="294"/>
      <c r="EQ116" s="294"/>
      <c r="ER116" s="130"/>
      <c r="ES116" s="294"/>
      <c r="ET116" s="294"/>
      <c r="EU116" s="294"/>
      <c r="EV116" s="294"/>
      <c r="EW116" s="294"/>
      <c r="EX116" s="294"/>
      <c r="EY116" s="294"/>
      <c r="EZ116" s="294"/>
      <c r="FA116" s="294"/>
      <c r="FB116" s="294"/>
      <c r="FC116" s="294"/>
      <c r="FD116" s="294"/>
      <c r="FE116" s="130"/>
      <c r="FF116" s="608"/>
      <c r="FG116" s="608"/>
      <c r="FH116" s="608"/>
      <c r="FI116" s="608"/>
    </row>
    <row r="117" spans="2:165" ht="15" customHeight="1" x14ac:dyDescent="0.2">
      <c r="B117" s="13" t="s">
        <v>356</v>
      </c>
      <c r="C117" s="203"/>
      <c r="D117" s="181"/>
      <c r="E117" s="181"/>
      <c r="F117" s="181"/>
      <c r="G117" s="181"/>
      <c r="H117" s="181"/>
      <c r="I117" s="181"/>
      <c r="J117" s="181"/>
      <c r="K117" s="181"/>
      <c r="L117" s="181"/>
      <c r="M117" s="181"/>
      <c r="N117" s="181"/>
      <c r="O117" s="181"/>
      <c r="P117" s="190">
        <f ca="1">IF(P114&lt;0,P114,0)</f>
        <v>-492900</v>
      </c>
      <c r="Q117" s="181"/>
      <c r="R117" s="181"/>
      <c r="S117" s="181"/>
      <c r="T117" s="181"/>
      <c r="U117" s="181"/>
      <c r="V117" s="181"/>
      <c r="W117" s="181"/>
      <c r="X117" s="181"/>
      <c r="Y117" s="181"/>
      <c r="Z117" s="181"/>
      <c r="AA117" s="181"/>
      <c r="AB117" s="181"/>
      <c r="AC117" s="190">
        <f ca="1">IF(AC114&lt;0,AC114,IF(P117+(AC112-AC114)&lt;0,P117+(AC112-AC114),0))</f>
        <v>-2983970</v>
      </c>
      <c r="AD117" s="181"/>
      <c r="AE117" s="181"/>
      <c r="AF117" s="181"/>
      <c r="AG117" s="181"/>
      <c r="AH117" s="181"/>
      <c r="AI117" s="181"/>
      <c r="AJ117" s="181"/>
      <c r="AK117" s="181"/>
      <c r="AL117" s="181"/>
      <c r="AM117" s="181"/>
      <c r="AN117" s="181"/>
      <c r="AO117" s="181"/>
      <c r="AP117" s="190">
        <f ca="1">IF(AP114&lt;0,AP114,IF(AC117+(AP112-AP114)&lt;0,AC117+(AP112-AP114),0))</f>
        <v>-6342373.0999999996</v>
      </c>
      <c r="AQ117" s="181"/>
      <c r="AR117" s="181"/>
      <c r="AS117" s="181"/>
      <c r="AT117" s="181"/>
      <c r="AU117" s="181"/>
      <c r="AV117" s="181"/>
      <c r="AW117" s="181"/>
      <c r="AX117" s="181"/>
      <c r="AY117" s="181"/>
      <c r="AZ117" s="181"/>
      <c r="BA117" s="181"/>
      <c r="BB117" s="181"/>
      <c r="BC117" s="190">
        <f ca="1">IF(BC114&lt;0,BC114,IF(AP117+(BC112-BC114)&lt;0,AP117+(BC112-BC114),0))</f>
        <v>-3724765.7280000001</v>
      </c>
      <c r="BD117" s="181"/>
      <c r="BE117" s="181"/>
      <c r="BF117" s="181"/>
      <c r="BG117" s="181"/>
      <c r="BH117" s="181"/>
      <c r="BI117" s="181"/>
      <c r="BJ117" s="181"/>
      <c r="BK117" s="181"/>
      <c r="BL117" s="181"/>
      <c r="BM117" s="181"/>
      <c r="BN117" s="181"/>
      <c r="BO117" s="181"/>
      <c r="BP117" s="190">
        <f ca="1">IF(BP114&lt;0,BP114,IF(BC117+(BP112-BP114)&lt;0,BC117+(BP112-BP114),0))</f>
        <v>0</v>
      </c>
      <c r="BQ117" s="181"/>
      <c r="BR117" s="181"/>
      <c r="BS117" s="181"/>
      <c r="BT117" s="181"/>
      <c r="BU117" s="181"/>
      <c r="BV117" s="181"/>
      <c r="BW117" s="181"/>
      <c r="BX117" s="181"/>
      <c r="BY117" s="181"/>
      <c r="BZ117" s="181"/>
      <c r="CA117" s="181"/>
      <c r="CB117" s="181"/>
      <c r="CC117" s="190">
        <f ca="1">IF(CC114&lt;0,CC114,IF(BP117+(CC112-CC114)&lt;0,BP117+(CC112-CC114),0))</f>
        <v>0</v>
      </c>
      <c r="CE117" s="181"/>
      <c r="CF117" s="181"/>
      <c r="CG117" s="181"/>
      <c r="CH117" s="181"/>
      <c r="CI117" s="181"/>
      <c r="CJ117" s="181"/>
      <c r="CK117" s="181"/>
      <c r="CL117" s="181"/>
      <c r="CM117" s="181"/>
      <c r="CN117" s="181"/>
      <c r="CO117" s="606"/>
      <c r="CP117" s="606"/>
      <c r="CQ117" s="606"/>
      <c r="CR117" s="606"/>
      <c r="CS117" s="606"/>
      <c r="CT117" s="606"/>
      <c r="CU117" s="606"/>
      <c r="CV117" s="606"/>
      <c r="CW117" s="606"/>
      <c r="CX117" s="606"/>
      <c r="CY117" s="606"/>
      <c r="CZ117" s="606"/>
      <c r="DA117" s="606"/>
      <c r="DB117" s="606"/>
      <c r="DC117" s="607"/>
      <c r="DD117" s="607"/>
      <c r="DE117" s="190">
        <f ca="1">IF(DE114&lt;0,DE114,0)</f>
        <v>-1446395</v>
      </c>
      <c r="DF117" s="606"/>
      <c r="DG117" s="606"/>
      <c r="DH117" s="606"/>
      <c r="DI117" s="606"/>
      <c r="DJ117" s="606"/>
      <c r="DK117" s="606"/>
      <c r="DL117" s="606"/>
      <c r="DM117" s="606"/>
      <c r="DN117" s="606"/>
      <c r="DO117" s="606"/>
      <c r="DP117" s="606"/>
      <c r="DQ117" s="606"/>
      <c r="DR117" s="190">
        <f ca="1">IF(DR114&lt;0,DR114,IF(DE117+(DR112-DR114)&lt;0,DE117+(DR112-DR114),0))</f>
        <v>-4850645.3</v>
      </c>
      <c r="DS117" s="606"/>
      <c r="DT117" s="606"/>
      <c r="DU117" s="606"/>
      <c r="DV117" s="606"/>
      <c r="DW117" s="606"/>
      <c r="DX117" s="606"/>
      <c r="DY117" s="606"/>
      <c r="DZ117" s="606"/>
      <c r="EA117" s="606"/>
      <c r="EB117" s="606"/>
      <c r="EC117" s="606"/>
      <c r="ED117" s="606"/>
      <c r="EE117" s="190">
        <f ca="1">IF(EE114&lt;0,EE114,IF(DR117+(EE112-EE114)&lt;0,DR117+(EE112-EE114),0))</f>
        <v>-7057879.4780000001</v>
      </c>
      <c r="EF117" s="606"/>
      <c r="EG117" s="606"/>
      <c r="EH117" s="606"/>
      <c r="EI117" s="606"/>
      <c r="EJ117" s="606"/>
      <c r="EK117" s="606"/>
      <c r="EL117" s="606"/>
      <c r="EM117" s="606"/>
      <c r="EN117" s="606"/>
      <c r="EO117" s="606"/>
      <c r="EP117" s="606"/>
      <c r="EQ117" s="606"/>
      <c r="ER117" s="190">
        <f ca="1">IF(ER114&lt;0,ER114,IF(EE117+(ER112-ER114)&lt;0,EE117+(ER112-ER114),0))</f>
        <v>0</v>
      </c>
      <c r="ES117" s="606"/>
      <c r="ET117" s="606"/>
      <c r="EU117" s="606"/>
      <c r="EV117" s="606"/>
      <c r="EW117" s="606"/>
      <c r="EX117" s="606"/>
      <c r="EY117" s="606"/>
      <c r="EZ117" s="606"/>
      <c r="FA117" s="606"/>
      <c r="FB117" s="606"/>
      <c r="FC117" s="606"/>
      <c r="FD117" s="606"/>
      <c r="FE117" s="190">
        <f ca="1">IF(FE114&lt;0,FE114,IF(ER117+(FE112-FE114)&lt;0,ER117+(FE112-FE114),0))</f>
        <v>0</v>
      </c>
      <c r="FF117" s="608"/>
      <c r="FG117" s="608"/>
      <c r="FH117" s="608"/>
      <c r="FI117" s="608"/>
    </row>
    <row r="118" spans="2:165" ht="15" customHeight="1" x14ac:dyDescent="0.2">
      <c r="D118" s="66"/>
      <c r="E118" s="66"/>
      <c r="F118" s="66"/>
      <c r="G118" s="66"/>
      <c r="H118" s="66"/>
      <c r="I118" s="66"/>
      <c r="J118" s="66"/>
      <c r="K118" s="66"/>
      <c r="L118" s="66"/>
      <c r="M118" s="66"/>
      <c r="N118" s="66"/>
      <c r="O118" s="66"/>
      <c r="P118" s="188"/>
      <c r="CO118" s="608"/>
      <c r="CP118" s="608"/>
      <c r="CQ118" s="608"/>
      <c r="CR118" s="608"/>
      <c r="CS118" s="608"/>
      <c r="CT118" s="608"/>
      <c r="CU118" s="608"/>
      <c r="CV118" s="608"/>
      <c r="CW118" s="608"/>
      <c r="CX118" s="608"/>
      <c r="CY118" s="608"/>
      <c r="CZ118" s="608"/>
      <c r="DA118" s="608"/>
      <c r="DB118" s="608"/>
      <c r="DC118" s="608"/>
      <c r="DD118" s="608"/>
      <c r="DE118" s="608"/>
      <c r="DF118" s="608"/>
      <c r="DG118" s="608"/>
      <c r="DH118" s="608"/>
      <c r="DI118" s="608"/>
      <c r="DJ118" s="608"/>
      <c r="DK118" s="608"/>
      <c r="DL118" s="608"/>
      <c r="DM118" s="608"/>
      <c r="DN118" s="608"/>
      <c r="DO118" s="608"/>
      <c r="DP118" s="608"/>
      <c r="DQ118" s="608"/>
      <c r="DR118" s="608"/>
      <c r="DS118" s="608"/>
      <c r="DT118" s="608"/>
      <c r="DU118" s="608"/>
      <c r="DV118" s="608"/>
      <c r="DW118" s="608"/>
      <c r="DX118" s="608"/>
      <c r="DY118" s="608"/>
      <c r="DZ118" s="608"/>
      <c r="EA118" s="608"/>
      <c r="EB118" s="608"/>
      <c r="EC118" s="608"/>
      <c r="ED118" s="608"/>
      <c r="EE118" s="608"/>
      <c r="EF118" s="608"/>
      <c r="EG118" s="608"/>
      <c r="EH118" s="608"/>
      <c r="EI118" s="608"/>
      <c r="EJ118" s="608"/>
      <c r="EK118" s="608"/>
      <c r="EL118" s="608"/>
      <c r="EM118" s="608"/>
      <c r="EN118" s="608"/>
      <c r="EO118" s="608"/>
      <c r="EP118" s="608"/>
      <c r="EQ118" s="608"/>
      <c r="ER118" s="608"/>
      <c r="ES118" s="608"/>
      <c r="ET118" s="608"/>
      <c r="EU118" s="608"/>
      <c r="EV118" s="608"/>
      <c r="EW118" s="608"/>
      <c r="EX118" s="608"/>
      <c r="EY118" s="608"/>
      <c r="EZ118" s="608"/>
      <c r="FA118" s="608"/>
      <c r="FB118" s="608"/>
      <c r="FC118" s="608"/>
      <c r="FD118" s="608"/>
      <c r="FE118" s="608"/>
      <c r="FF118" s="608"/>
      <c r="FG118" s="608"/>
      <c r="FH118" s="608"/>
      <c r="FI118" s="608"/>
    </row>
    <row r="119" spans="2:165" ht="15" customHeight="1" x14ac:dyDescent="0.2">
      <c r="D119" s="66"/>
      <c r="E119" s="66"/>
      <c r="F119" s="66"/>
      <c r="G119" s="66"/>
      <c r="H119" s="66"/>
      <c r="I119" s="66"/>
      <c r="J119" s="66"/>
      <c r="K119" s="66"/>
      <c r="L119" s="66"/>
      <c r="M119" s="66"/>
      <c r="N119" s="66"/>
      <c r="O119" s="66"/>
      <c r="P119" s="188"/>
      <c r="CO119" s="608"/>
      <c r="CP119" s="608"/>
      <c r="CQ119" s="608"/>
      <c r="CR119" s="608"/>
      <c r="CS119" s="608"/>
      <c r="CT119" s="608"/>
      <c r="CU119" s="608"/>
      <c r="CV119" s="608"/>
      <c r="CW119" s="608"/>
      <c r="CX119" s="608"/>
      <c r="CY119" s="608"/>
      <c r="CZ119" s="608"/>
      <c r="DA119" s="608"/>
      <c r="DB119" s="608"/>
      <c r="DC119" s="608"/>
      <c r="DD119" s="608"/>
      <c r="DE119" s="608"/>
      <c r="DF119" s="608"/>
      <c r="DG119" s="608"/>
      <c r="DH119" s="608"/>
      <c r="DI119" s="608"/>
      <c r="DJ119" s="608"/>
      <c r="DK119" s="608"/>
      <c r="DL119" s="608"/>
      <c r="DM119" s="608"/>
      <c r="DN119" s="608"/>
      <c r="DO119" s="608"/>
      <c r="DP119" s="608"/>
      <c r="DQ119" s="608"/>
      <c r="DR119" s="608"/>
      <c r="DS119" s="608"/>
      <c r="DT119" s="608"/>
      <c r="DU119" s="608"/>
      <c r="DV119" s="608"/>
      <c r="DW119" s="608"/>
      <c r="DX119" s="608"/>
      <c r="DY119" s="608"/>
      <c r="DZ119" s="608"/>
      <c r="EA119" s="608"/>
      <c r="EB119" s="608"/>
      <c r="EC119" s="608"/>
      <c r="ED119" s="608"/>
      <c r="EE119" s="608"/>
      <c r="EF119" s="608"/>
      <c r="EG119" s="608"/>
      <c r="EH119" s="608"/>
      <c r="EI119" s="608"/>
      <c r="EJ119" s="608"/>
      <c r="EK119" s="608"/>
      <c r="EL119" s="608"/>
      <c r="EM119" s="608"/>
      <c r="EN119" s="608"/>
      <c r="EO119" s="608"/>
      <c r="EP119" s="608"/>
      <c r="EQ119" s="608"/>
      <c r="ER119" s="608"/>
      <c r="ES119" s="608"/>
      <c r="ET119" s="608"/>
      <c r="EU119" s="608"/>
      <c r="EV119" s="608"/>
      <c r="EW119" s="608"/>
      <c r="EX119" s="608"/>
      <c r="EY119" s="608"/>
      <c r="EZ119" s="608"/>
      <c r="FA119" s="608"/>
      <c r="FB119" s="608"/>
      <c r="FC119" s="608"/>
      <c r="FD119" s="608"/>
      <c r="FE119" s="608"/>
      <c r="FF119" s="608"/>
      <c r="FG119" s="608"/>
      <c r="FH119" s="608"/>
      <c r="FI119" s="608"/>
    </row>
  </sheetData>
  <mergeCells count="49">
    <mergeCell ref="D5:O5"/>
    <mergeCell ref="P5:P7"/>
    <mergeCell ref="AQ5:BB5"/>
    <mergeCell ref="B2:P2"/>
    <mergeCell ref="Q5:AB5"/>
    <mergeCell ref="AC5:AC7"/>
    <mergeCell ref="AD5:AO5"/>
    <mergeCell ref="AP5:AP7"/>
    <mergeCell ref="BQ5:CB5"/>
    <mergeCell ref="CC5:CC7"/>
    <mergeCell ref="BC5:BC7"/>
    <mergeCell ref="BD5:BO5"/>
    <mergeCell ref="BP5:BP7"/>
    <mergeCell ref="D56:O56"/>
    <mergeCell ref="P56:P58"/>
    <mergeCell ref="Q56:AB56"/>
    <mergeCell ref="AC56:AC58"/>
    <mergeCell ref="FE5:FE7"/>
    <mergeCell ref="ER5:ER7"/>
    <mergeCell ref="EE5:EE7"/>
    <mergeCell ref="DR5:DR7"/>
    <mergeCell ref="DE5:DE7"/>
    <mergeCell ref="CE5:DB5"/>
    <mergeCell ref="DF5:DQ5"/>
    <mergeCell ref="DS5:ED5"/>
    <mergeCell ref="EF5:EQ5"/>
    <mergeCell ref="ES5:FD5"/>
    <mergeCell ref="DC5:DC7"/>
    <mergeCell ref="DD5:DD7"/>
    <mergeCell ref="AD56:AO56"/>
    <mergeCell ref="AP56:AP58"/>
    <mergeCell ref="AQ56:BB56"/>
    <mergeCell ref="BC56:BC58"/>
    <mergeCell ref="BD56:BO56"/>
    <mergeCell ref="BP56:BP58"/>
    <mergeCell ref="BQ56:CB56"/>
    <mergeCell ref="CC56:CC58"/>
    <mergeCell ref="CE56:DB56"/>
    <mergeCell ref="DC56:DC58"/>
    <mergeCell ref="DD56:DD58"/>
    <mergeCell ref="DE56:DE58"/>
    <mergeCell ref="DF56:DQ56"/>
    <mergeCell ref="DR56:DR58"/>
    <mergeCell ref="DS56:ED56"/>
    <mergeCell ref="EE56:EE58"/>
    <mergeCell ref="EF56:EQ56"/>
    <mergeCell ref="ER56:ER58"/>
    <mergeCell ref="ES56:FD56"/>
    <mergeCell ref="FE56:FE58"/>
  </mergeCells>
  <pageMargins left="0.23622047244094491" right="0.23622047244094491" top="0.74803149606299213" bottom="0.74803149606299213" header="0.31496062992125984" footer="0.31496062992125984"/>
  <pageSetup paperSize="9" scale="44" fitToWidth="6" fitToHeight="2" orientation="landscape" r:id="rId1"/>
  <headerFooter>
    <oddHeader>&amp;L&amp;A</oddHeader>
    <oddFooter>&amp;C&amp;F&amp;R&amp;P</oddFooter>
  </headerFooter>
  <rowBreaks count="1" manualBreakCount="1">
    <brk id="52" min="1" max="160" man="1"/>
  </rowBreaks>
  <colBreaks count="3" manualBreakCount="3">
    <brk id="29" min="1" max="111" man="1"/>
    <brk id="109" min="1" max="115" man="1"/>
    <brk id="135" min="1" max="115"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
    <tabColor rgb="FF002060"/>
  </sheetPr>
  <dimension ref="B2:FE53"/>
  <sheetViews>
    <sheetView showGridLines="0" view="pageBreakPreview" zoomScale="85" zoomScaleNormal="55" zoomScaleSheetLayoutView="85" workbookViewId="0">
      <pane xSplit="3" ySplit="8" topLeftCell="CC9" activePane="bottomRight" state="frozen"/>
      <selection activeCell="C6" sqref="C6"/>
      <selection pane="topRight" activeCell="C6" sqref="C6"/>
      <selection pane="bottomLeft" activeCell="C6" sqref="C6"/>
      <selection pane="bottomRight" activeCell="CD2" sqref="CD2"/>
    </sheetView>
  </sheetViews>
  <sheetFormatPr baseColWidth="10" defaultColWidth="9.140625" defaultRowHeight="15" customHeight="1" outlineLevelCol="2" x14ac:dyDescent="0.2"/>
  <cols>
    <col min="1" max="2" width="2.7109375" style="13" customWidth="1"/>
    <col min="3" max="3" width="50.7109375" style="13" customWidth="1"/>
    <col min="4" max="5" width="11.85546875" style="13" customWidth="1" outlineLevel="1"/>
    <col min="6" max="10" width="10.28515625" style="13" customWidth="1" outlineLevel="1"/>
    <col min="11" max="11" width="11.140625" style="13" customWidth="1" outlineLevel="1"/>
    <col min="12" max="15" width="10.28515625" style="13" customWidth="1" outlineLevel="1"/>
    <col min="16" max="16" width="10.28515625" style="69" customWidth="1" outlineLevel="1"/>
    <col min="17" max="28" width="10.28515625" style="13" customWidth="1" outlineLevel="2"/>
    <col min="29" max="29" width="10.28515625" style="69" customWidth="1" outlineLevel="1"/>
    <col min="30" max="41" width="10.28515625" style="13" customWidth="1" outlineLevel="2"/>
    <col min="42" max="42" width="10.28515625" style="69" customWidth="1" outlineLevel="1"/>
    <col min="43" max="54" width="10.28515625" style="13" customWidth="1" outlineLevel="2"/>
    <col min="55" max="55" width="10.28515625" style="69" customWidth="1" outlineLevel="1"/>
    <col min="56" max="62" width="10.28515625" style="13" customWidth="1" outlineLevel="2"/>
    <col min="63" max="67" width="11.42578125" style="13" customWidth="1" outlineLevel="2"/>
    <col min="68" max="68" width="12.85546875" style="69" customWidth="1" outlineLevel="1"/>
    <col min="69" max="80" width="12.85546875" style="13" customWidth="1" outlineLevel="2"/>
    <col min="81" max="81" width="12.85546875" style="69" customWidth="1" outlineLevel="1"/>
    <col min="82" max="82" width="9.140625" style="13"/>
    <col min="83" max="108" width="9.140625" style="13" customWidth="1" outlineLevel="1"/>
    <col min="109" max="109" width="11.5703125" style="13" customWidth="1"/>
    <col min="110" max="110" width="9.5703125" style="13" customWidth="1" outlineLevel="1"/>
    <col min="111" max="121" width="9.140625" style="13" customWidth="1" outlineLevel="1"/>
    <col min="122" max="122" width="10.42578125" style="13" customWidth="1"/>
    <col min="123" max="128" width="9.140625" style="13" customWidth="1" outlineLevel="1"/>
    <col min="129" max="129" width="11.85546875" style="13" customWidth="1" outlineLevel="1"/>
    <col min="130" max="131" width="9.140625" style="13" customWidth="1" outlineLevel="1"/>
    <col min="132" max="132" width="10.42578125" style="13" customWidth="1" outlineLevel="1"/>
    <col min="133" max="134" width="9.140625" style="13" customWidth="1" outlineLevel="1"/>
    <col min="135" max="135" width="10.7109375" style="13" customWidth="1"/>
    <col min="136" max="147" width="9.140625" style="13" customWidth="1" outlineLevel="1"/>
    <col min="148" max="148" width="10.5703125" style="13" customWidth="1"/>
    <col min="149" max="160" width="9.140625" style="13" customWidth="1" outlineLevel="1"/>
    <col min="161" max="161" width="11.5703125" style="13" customWidth="1"/>
    <col min="162" max="16384" width="9.140625" style="13"/>
  </cols>
  <sheetData>
    <row r="2" spans="2:161" ht="30" customHeight="1" x14ac:dyDescent="0.2">
      <c r="B2" s="845" t="s">
        <v>688</v>
      </c>
      <c r="C2" s="845"/>
      <c r="D2" s="845"/>
      <c r="E2" s="845"/>
      <c r="F2" s="845"/>
      <c r="G2" s="845"/>
      <c r="H2" s="845"/>
      <c r="I2" s="845"/>
      <c r="J2" s="845"/>
      <c r="K2" s="845"/>
      <c r="L2" s="845"/>
      <c r="M2" s="845"/>
      <c r="N2" s="845"/>
      <c r="O2" s="845"/>
      <c r="P2" s="845"/>
      <c r="Q2" s="297"/>
      <c r="R2" s="297"/>
      <c r="S2" s="297"/>
      <c r="T2" s="297"/>
      <c r="U2" s="297"/>
      <c r="V2" s="297"/>
      <c r="W2" s="297"/>
      <c r="X2" s="297"/>
      <c r="Y2" s="297"/>
      <c r="Z2" s="297"/>
      <c r="AA2" s="297"/>
      <c r="AB2" s="297"/>
      <c r="AC2" s="297"/>
      <c r="AD2" s="297"/>
      <c r="AE2" s="683" t="s">
        <v>688</v>
      </c>
      <c r="AF2" s="297"/>
      <c r="AG2" s="297"/>
      <c r="AH2" s="297"/>
      <c r="AI2" s="297"/>
      <c r="AJ2" s="297"/>
      <c r="AK2" s="297"/>
      <c r="AL2" s="297"/>
      <c r="AM2" s="297"/>
      <c r="AN2" s="297"/>
      <c r="AO2" s="297"/>
      <c r="AP2" s="297"/>
      <c r="AQ2" s="297"/>
      <c r="AR2" s="297"/>
      <c r="AS2" s="297"/>
      <c r="AT2" s="297"/>
      <c r="AU2" s="297"/>
      <c r="AV2" s="297"/>
      <c r="AW2" s="297"/>
      <c r="AX2" s="297"/>
      <c r="AY2" s="297"/>
      <c r="AZ2" s="297"/>
      <c r="BA2" s="297"/>
      <c r="BB2" s="297"/>
      <c r="BC2" s="297"/>
      <c r="BD2" s="297"/>
      <c r="BE2" s="683" t="s">
        <v>688</v>
      </c>
      <c r="BF2" s="297"/>
      <c r="BG2" s="297"/>
      <c r="BH2" s="297"/>
      <c r="BI2" s="297"/>
      <c r="BJ2" s="297"/>
      <c r="BK2" s="297"/>
      <c r="BL2" s="297"/>
      <c r="BM2" s="297"/>
      <c r="BN2" s="297"/>
      <c r="BO2" s="297"/>
      <c r="BP2" s="297"/>
      <c r="BQ2" s="297"/>
      <c r="BR2" s="297"/>
      <c r="BS2" s="297"/>
      <c r="BT2" s="297"/>
      <c r="BU2" s="297"/>
      <c r="BV2" s="297"/>
      <c r="BW2" s="297"/>
      <c r="BX2" s="297"/>
      <c r="BY2" s="297"/>
      <c r="BZ2" s="297"/>
      <c r="CA2" s="297"/>
      <c r="CB2" s="297"/>
      <c r="CC2" s="297"/>
      <c r="CD2" s="682"/>
      <c r="CE2" s="682"/>
      <c r="CF2" s="683" t="s">
        <v>688</v>
      </c>
      <c r="CG2" s="682"/>
      <c r="CH2" s="682"/>
      <c r="CI2" s="682"/>
      <c r="CJ2" s="682"/>
      <c r="CK2" s="682"/>
      <c r="CL2" s="682"/>
      <c r="CM2" s="682"/>
      <c r="CN2" s="682"/>
      <c r="CO2" s="682"/>
      <c r="CP2" s="682"/>
      <c r="CQ2" s="682"/>
      <c r="CR2" s="682"/>
      <c r="CS2" s="682"/>
      <c r="CT2" s="682"/>
      <c r="CU2" s="682"/>
      <c r="CV2" s="682"/>
      <c r="CW2" s="682"/>
      <c r="CX2" s="682"/>
      <c r="CY2" s="682"/>
      <c r="CZ2" s="682"/>
      <c r="DA2" s="682"/>
      <c r="DB2" s="682"/>
      <c r="DC2" s="682"/>
      <c r="DD2" s="682"/>
      <c r="DE2" s="682"/>
      <c r="DF2" s="682"/>
      <c r="DG2" s="683" t="s">
        <v>688</v>
      </c>
      <c r="DH2" s="682"/>
      <c r="DI2" s="682"/>
      <c r="DJ2" s="682"/>
      <c r="DK2" s="682"/>
      <c r="DL2" s="682"/>
      <c r="DM2" s="682"/>
      <c r="DN2" s="682"/>
      <c r="DO2" s="682"/>
      <c r="DP2" s="682"/>
      <c r="DQ2" s="682"/>
      <c r="DR2" s="682"/>
      <c r="DS2" s="682"/>
      <c r="DT2" s="682"/>
      <c r="DU2" s="682"/>
      <c r="DV2" s="682"/>
      <c r="DW2" s="682"/>
      <c r="DX2" s="682"/>
      <c r="DY2" s="682"/>
      <c r="DZ2" s="682"/>
      <c r="EA2" s="682"/>
      <c r="EB2" s="682"/>
      <c r="EC2" s="682"/>
      <c r="ED2" s="682"/>
      <c r="EE2" s="682"/>
      <c r="EF2" s="682"/>
      <c r="EG2" s="683" t="s">
        <v>688</v>
      </c>
      <c r="EH2" s="682"/>
      <c r="EI2" s="682"/>
      <c r="EJ2" s="682"/>
      <c r="EK2" s="682"/>
      <c r="EL2" s="682"/>
      <c r="EM2" s="682"/>
      <c r="EN2" s="682"/>
      <c r="EO2" s="682"/>
      <c r="EP2" s="682"/>
      <c r="EQ2" s="682"/>
      <c r="ER2" s="682"/>
      <c r="ES2" s="682"/>
      <c r="ET2" s="682"/>
      <c r="EU2" s="682"/>
      <c r="EV2" s="682"/>
      <c r="EW2" s="682"/>
      <c r="EX2" s="682"/>
      <c r="EY2" s="682"/>
      <c r="EZ2" s="682"/>
      <c r="FA2" s="682"/>
      <c r="FB2" s="682"/>
      <c r="FC2" s="682"/>
      <c r="FD2" s="682"/>
      <c r="FE2" s="682"/>
    </row>
    <row r="3" spans="2:161" ht="15" customHeight="1" x14ac:dyDescent="0.2">
      <c r="DF3" s="549"/>
    </row>
    <row r="5" spans="2:161" s="64" customFormat="1" ht="15" customHeight="1" x14ac:dyDescent="0.2">
      <c r="D5" s="838" t="str">
        <f>+CONCATENATE('Données de base'!C12," - ",+'Données de base'!C13)</f>
        <v>Année 1 - 2017</v>
      </c>
      <c r="E5" s="839"/>
      <c r="F5" s="839"/>
      <c r="G5" s="839"/>
      <c r="H5" s="839"/>
      <c r="I5" s="839"/>
      <c r="J5" s="839"/>
      <c r="K5" s="839"/>
      <c r="L5" s="839"/>
      <c r="M5" s="839"/>
      <c r="N5" s="839"/>
      <c r="O5" s="839"/>
      <c r="P5" s="835" t="str">
        <f>'Données de base'!O19</f>
        <v>TOTAL 2017</v>
      </c>
      <c r="Q5" s="838" t="str">
        <f>+CONCATENATE('Données de base'!E12," - ",+'Données de base'!E13)</f>
        <v>Année 2 - 2018</v>
      </c>
      <c r="R5" s="839"/>
      <c r="S5" s="839"/>
      <c r="T5" s="839"/>
      <c r="U5" s="839"/>
      <c r="V5" s="839"/>
      <c r="W5" s="839"/>
      <c r="X5" s="839"/>
      <c r="Y5" s="839"/>
      <c r="Z5" s="839"/>
      <c r="AA5" s="839"/>
      <c r="AB5" s="839"/>
      <c r="AC5" s="835" t="str">
        <f>'Données de base'!AB19</f>
        <v>TOTAL 2018</v>
      </c>
      <c r="AD5" s="838" t="str">
        <f>+CONCATENATE('Données de base'!G12," - ",+'Données de base'!G13)</f>
        <v>Année 3 - 2019</v>
      </c>
      <c r="AE5" s="839"/>
      <c r="AF5" s="839"/>
      <c r="AG5" s="839"/>
      <c r="AH5" s="839"/>
      <c r="AI5" s="839"/>
      <c r="AJ5" s="839"/>
      <c r="AK5" s="839"/>
      <c r="AL5" s="839"/>
      <c r="AM5" s="839"/>
      <c r="AN5" s="839"/>
      <c r="AO5" s="839"/>
      <c r="AP5" s="835" t="str">
        <f>'Données de base'!AO19</f>
        <v>TOTAL 2019</v>
      </c>
      <c r="AQ5" s="838" t="str">
        <f>+CONCATENATE('Données de base'!I12," - ",+'Données de base'!I13)</f>
        <v>Année 4 - 2020</v>
      </c>
      <c r="AR5" s="839"/>
      <c r="AS5" s="839"/>
      <c r="AT5" s="839"/>
      <c r="AU5" s="839"/>
      <c r="AV5" s="839"/>
      <c r="AW5" s="839"/>
      <c r="AX5" s="839"/>
      <c r="AY5" s="839"/>
      <c r="AZ5" s="839"/>
      <c r="BA5" s="839"/>
      <c r="BB5" s="839"/>
      <c r="BC5" s="835" t="str">
        <f>'Données de base'!BB19</f>
        <v>TOTAL 2020</v>
      </c>
      <c r="BD5" s="838" t="str">
        <f>+CONCATENATE('Données de base'!K12," - ",+'Données de base'!K13)</f>
        <v>Année 5 - 2021</v>
      </c>
      <c r="BE5" s="839"/>
      <c r="BF5" s="839"/>
      <c r="BG5" s="839"/>
      <c r="BH5" s="839"/>
      <c r="BI5" s="839"/>
      <c r="BJ5" s="839"/>
      <c r="BK5" s="839"/>
      <c r="BL5" s="839"/>
      <c r="BM5" s="839"/>
      <c r="BN5" s="839"/>
      <c r="BO5" s="839"/>
      <c r="BP5" s="835" t="str">
        <f>'Données de base'!BO19</f>
        <v>TOTAL 2021</v>
      </c>
      <c r="BQ5" s="838" t="str">
        <f>+CONCATENATE('Données de base'!M12," - ",+'Données de base'!M13)</f>
        <v>Année 6 - 2022</v>
      </c>
      <c r="BR5" s="839"/>
      <c r="BS5" s="839"/>
      <c r="BT5" s="839"/>
      <c r="BU5" s="839"/>
      <c r="BV5" s="839"/>
      <c r="BW5" s="839"/>
      <c r="BX5" s="839"/>
      <c r="BY5" s="839"/>
      <c r="BZ5" s="839"/>
      <c r="CA5" s="839"/>
      <c r="CB5" s="840"/>
      <c r="CC5" s="835" t="str">
        <f>'Données de base'!CB19</f>
        <v>TOTAL 2022</v>
      </c>
      <c r="CE5" s="832" t="str">
        <f>"Exercice fiscal 1 - démarrage le "&amp;'Données de base'!$C$17</f>
        <v>Exercice fiscal 1 - démarrage le 7/2017</v>
      </c>
      <c r="CF5" s="833"/>
      <c r="CG5" s="833"/>
      <c r="CH5" s="833"/>
      <c r="CI5" s="833"/>
      <c r="CJ5" s="833"/>
      <c r="CK5" s="833"/>
      <c r="CL5" s="833"/>
      <c r="CM5" s="833"/>
      <c r="CN5" s="833"/>
      <c r="CO5" s="833"/>
      <c r="CP5" s="833"/>
      <c r="CQ5" s="833"/>
      <c r="CR5" s="833"/>
      <c r="CS5" s="833"/>
      <c r="CT5" s="833"/>
      <c r="CU5" s="833"/>
      <c r="CV5" s="833"/>
      <c r="CW5" s="833"/>
      <c r="CX5" s="833"/>
      <c r="CY5" s="833"/>
      <c r="CZ5" s="833"/>
      <c r="DA5" s="833"/>
      <c r="DB5" s="834"/>
      <c r="DC5" s="841" t="str">
        <f>"Solde 1 - Démarrage à "&amp;CP7</f>
        <v xml:space="preserve">Solde 1 - Démarrage à </v>
      </c>
      <c r="DD5" s="841" t="str">
        <f>"Solde 2 - ("&amp;CQ7&amp;" - "&amp;DB7&amp;")"</f>
        <v>Solde 2 - (7/2017 - 6/2018)</v>
      </c>
      <c r="DE5" s="830" t="s">
        <v>782</v>
      </c>
      <c r="DF5" s="832" t="str">
        <f>"Exercice fiscal 2 - démarrage le "&amp;'Données de base'!$E$17</f>
        <v>Exercice fiscal 2 - démarrage le 7/2018</v>
      </c>
      <c r="DG5" s="833"/>
      <c r="DH5" s="833"/>
      <c r="DI5" s="833"/>
      <c r="DJ5" s="833"/>
      <c r="DK5" s="833"/>
      <c r="DL5" s="833"/>
      <c r="DM5" s="833"/>
      <c r="DN5" s="833"/>
      <c r="DO5" s="833"/>
      <c r="DP5" s="833"/>
      <c r="DQ5" s="833"/>
      <c r="DR5" s="830" t="s">
        <v>783</v>
      </c>
      <c r="DS5" s="832" t="str">
        <f>"Exercice fiscal 3- démarrage le "&amp;'Données de base'!$G$17</f>
        <v>Exercice fiscal 3- démarrage le 7/2019</v>
      </c>
      <c r="DT5" s="833"/>
      <c r="DU5" s="833"/>
      <c r="DV5" s="833"/>
      <c r="DW5" s="833"/>
      <c r="DX5" s="833"/>
      <c r="DY5" s="833"/>
      <c r="DZ5" s="833"/>
      <c r="EA5" s="833"/>
      <c r="EB5" s="833"/>
      <c r="EC5" s="833"/>
      <c r="ED5" s="833"/>
      <c r="EE5" s="830" t="s">
        <v>784</v>
      </c>
      <c r="EF5" s="832" t="str">
        <f>"Exercice fiscal 4 - démarrage le "&amp;'Données de base'!$I$17</f>
        <v>Exercice fiscal 4 - démarrage le 7/2020</v>
      </c>
      <c r="EG5" s="833"/>
      <c r="EH5" s="833"/>
      <c r="EI5" s="833"/>
      <c r="EJ5" s="833"/>
      <c r="EK5" s="833"/>
      <c r="EL5" s="833"/>
      <c r="EM5" s="833"/>
      <c r="EN5" s="833"/>
      <c r="EO5" s="833"/>
      <c r="EP5" s="833"/>
      <c r="EQ5" s="833"/>
      <c r="ER5" s="830" t="s">
        <v>785</v>
      </c>
      <c r="ES5" s="832" t="str">
        <f>"Exercice fiscal 5 - démarrage le "&amp;'Données de base'!$K$17</f>
        <v>Exercice fiscal 5 - démarrage le 7/2021</v>
      </c>
      <c r="ET5" s="833"/>
      <c r="EU5" s="833"/>
      <c r="EV5" s="833"/>
      <c r="EW5" s="833"/>
      <c r="EX5" s="833"/>
      <c r="EY5" s="833"/>
      <c r="EZ5" s="833"/>
      <c r="FA5" s="833"/>
      <c r="FB5" s="833"/>
      <c r="FC5" s="833"/>
      <c r="FD5" s="834"/>
      <c r="FE5" s="830" t="s">
        <v>786</v>
      </c>
    </row>
    <row r="6" spans="2:161" ht="15" customHeight="1" x14ac:dyDescent="0.2">
      <c r="D6" s="66"/>
      <c r="E6" s="66"/>
      <c r="F6" s="66"/>
      <c r="G6" s="66"/>
      <c r="H6" s="66"/>
      <c r="I6" s="66"/>
      <c r="J6" s="66"/>
      <c r="K6" s="66"/>
      <c r="L6" s="66"/>
      <c r="M6" s="66"/>
      <c r="N6" s="66"/>
      <c r="O6" s="66"/>
      <c r="P6" s="836"/>
      <c r="AC6" s="836"/>
      <c r="AP6" s="836"/>
      <c r="BC6" s="836"/>
      <c r="BP6" s="836"/>
      <c r="CC6" s="836"/>
      <c r="CE6" s="66"/>
      <c r="CF6" s="66"/>
      <c r="CG6" s="66"/>
      <c r="CH6" s="66"/>
      <c r="CI6" s="66"/>
      <c r="CJ6" s="66"/>
      <c r="CK6" s="66"/>
      <c r="CL6" s="66"/>
      <c r="CM6" s="66"/>
      <c r="CN6" s="66"/>
      <c r="CO6" s="66"/>
      <c r="CP6" s="66"/>
      <c r="DC6" s="841"/>
      <c r="DD6" s="841"/>
      <c r="DE6" s="830"/>
      <c r="DR6" s="830"/>
      <c r="EE6" s="830"/>
      <c r="ER6" s="830"/>
      <c r="FE6" s="830"/>
    </row>
    <row r="7" spans="2:161" s="64" customFormat="1" ht="15" customHeight="1" x14ac:dyDescent="0.2">
      <c r="D7" s="187" t="str">
        <f>'Données de base'!C20</f>
        <v>1/2017</v>
      </c>
      <c r="E7" s="187" t="str">
        <f>'Données de base'!D20</f>
        <v>2/2017</v>
      </c>
      <c r="F7" s="187" t="str">
        <f>'Données de base'!E20</f>
        <v>3/2017</v>
      </c>
      <c r="G7" s="187" t="str">
        <f>'Données de base'!F20</f>
        <v>4/2017</v>
      </c>
      <c r="H7" s="187" t="str">
        <f>'Données de base'!G20</f>
        <v>5/2017</v>
      </c>
      <c r="I7" s="187" t="str">
        <f>'Données de base'!H20</f>
        <v>6/2017</v>
      </c>
      <c r="J7" s="187" t="str">
        <f>'Données de base'!I20</f>
        <v>7/2017</v>
      </c>
      <c r="K7" s="187" t="str">
        <f>'Données de base'!J20</f>
        <v>8/2017</v>
      </c>
      <c r="L7" s="187" t="str">
        <f>'Données de base'!K20</f>
        <v>9/2017</v>
      </c>
      <c r="M7" s="187" t="str">
        <f>'Données de base'!L20</f>
        <v>10/2017</v>
      </c>
      <c r="N7" s="187" t="str">
        <f>'Données de base'!M20</f>
        <v>11/2017</v>
      </c>
      <c r="O7" s="187" t="str">
        <f>'Données de base'!N20</f>
        <v>12/2017</v>
      </c>
      <c r="P7" s="837"/>
      <c r="Q7" s="187" t="str">
        <f>'Données de base'!P20</f>
        <v>1/2018</v>
      </c>
      <c r="R7" s="187" t="str">
        <f>'Données de base'!Q20</f>
        <v>2/2018</v>
      </c>
      <c r="S7" s="187" t="str">
        <f>'Données de base'!R20</f>
        <v>3/2018</v>
      </c>
      <c r="T7" s="187" t="str">
        <f>'Données de base'!S20</f>
        <v>4/2018</v>
      </c>
      <c r="U7" s="187" t="str">
        <f>'Données de base'!T20</f>
        <v>5/2018</v>
      </c>
      <c r="V7" s="187" t="str">
        <f>'Données de base'!U20</f>
        <v>6/2018</v>
      </c>
      <c r="W7" s="187" t="str">
        <f>'Données de base'!V20</f>
        <v>7/2018</v>
      </c>
      <c r="X7" s="187" t="str">
        <f>'Données de base'!W20</f>
        <v>8/2018</v>
      </c>
      <c r="Y7" s="187" t="str">
        <f>'Données de base'!X20</f>
        <v>9/2018</v>
      </c>
      <c r="Z7" s="187" t="str">
        <f>'Données de base'!Y20</f>
        <v>10/2018</v>
      </c>
      <c r="AA7" s="187" t="str">
        <f>'Données de base'!Z20</f>
        <v>11/2018</v>
      </c>
      <c r="AB7" s="187" t="str">
        <f>'Données de base'!AA20</f>
        <v>12/2018</v>
      </c>
      <c r="AC7" s="837"/>
      <c r="AD7" s="187" t="str">
        <f>'Données de base'!AC20</f>
        <v>1/2019</v>
      </c>
      <c r="AE7" s="187" t="str">
        <f>'Données de base'!AD20</f>
        <v>2/2019</v>
      </c>
      <c r="AF7" s="187" t="str">
        <f>'Données de base'!AE20</f>
        <v>3/2019</v>
      </c>
      <c r="AG7" s="187" t="str">
        <f>'Données de base'!AF20</f>
        <v>4/2019</v>
      </c>
      <c r="AH7" s="187" t="str">
        <f>'Données de base'!AG20</f>
        <v>5/2019</v>
      </c>
      <c r="AI7" s="187" t="str">
        <f>'Données de base'!AH20</f>
        <v>6/2019</v>
      </c>
      <c r="AJ7" s="187" t="str">
        <f>'Données de base'!AI20</f>
        <v>7/2019</v>
      </c>
      <c r="AK7" s="187" t="str">
        <f>'Données de base'!AJ20</f>
        <v>8/2019</v>
      </c>
      <c r="AL7" s="187" t="str">
        <f>'Données de base'!AK20</f>
        <v>9/2019</v>
      </c>
      <c r="AM7" s="187" t="str">
        <f>'Données de base'!AL20</f>
        <v>10/2019</v>
      </c>
      <c r="AN7" s="187" t="str">
        <f>'Données de base'!AM20</f>
        <v>11/2019</v>
      </c>
      <c r="AO7" s="187" t="str">
        <f>'Données de base'!AN20</f>
        <v>12/2019</v>
      </c>
      <c r="AP7" s="837"/>
      <c r="AQ7" s="187" t="str">
        <f>'Données de base'!AP20</f>
        <v>1/2020</v>
      </c>
      <c r="AR7" s="187" t="str">
        <f>'Données de base'!AQ20</f>
        <v>2/2020</v>
      </c>
      <c r="AS7" s="187" t="str">
        <f>'Données de base'!AR20</f>
        <v>3/2020</v>
      </c>
      <c r="AT7" s="187" t="str">
        <f>'Données de base'!AS20</f>
        <v>4/2020</v>
      </c>
      <c r="AU7" s="187" t="str">
        <f>'Données de base'!AT20</f>
        <v>5/2020</v>
      </c>
      <c r="AV7" s="187" t="str">
        <f>'Données de base'!AU20</f>
        <v>6/2020</v>
      </c>
      <c r="AW7" s="187" t="str">
        <f>'Données de base'!AV20</f>
        <v>7/2020</v>
      </c>
      <c r="AX7" s="187" t="str">
        <f>'Données de base'!AW20</f>
        <v>8/2020</v>
      </c>
      <c r="AY7" s="187" t="str">
        <f>'Données de base'!AX20</f>
        <v>9/2020</v>
      </c>
      <c r="AZ7" s="187" t="str">
        <f>'Données de base'!AY20</f>
        <v>10/2020</v>
      </c>
      <c r="BA7" s="187" t="str">
        <f>'Données de base'!AZ20</f>
        <v>11/2020</v>
      </c>
      <c r="BB7" s="187" t="str">
        <f>'Données de base'!BA20</f>
        <v>12/2020</v>
      </c>
      <c r="BC7" s="837"/>
      <c r="BD7" s="187" t="str">
        <f>'Données de base'!BC20</f>
        <v>1/2021</v>
      </c>
      <c r="BE7" s="187" t="str">
        <f>'Données de base'!BD20</f>
        <v>2/2021</v>
      </c>
      <c r="BF7" s="187" t="str">
        <f>'Données de base'!BE20</f>
        <v>3/2021</v>
      </c>
      <c r="BG7" s="187" t="str">
        <f>'Données de base'!BF20</f>
        <v>4/2021</v>
      </c>
      <c r="BH7" s="187" t="str">
        <f>'Données de base'!BG20</f>
        <v>5/2021</v>
      </c>
      <c r="BI7" s="187" t="str">
        <f>'Données de base'!BH20</f>
        <v>6/2021</v>
      </c>
      <c r="BJ7" s="187" t="str">
        <f>'Données de base'!BI20</f>
        <v>7/2021</v>
      </c>
      <c r="BK7" s="187" t="str">
        <f>'Données de base'!BJ20</f>
        <v>8/2021</v>
      </c>
      <c r="BL7" s="187" t="str">
        <f>'Données de base'!BK20</f>
        <v>9/2021</v>
      </c>
      <c r="BM7" s="187" t="str">
        <f>'Données de base'!BL20</f>
        <v>10/2021</v>
      </c>
      <c r="BN7" s="187" t="str">
        <f>'Données de base'!BM20</f>
        <v>11/2021</v>
      </c>
      <c r="BO7" s="187" t="str">
        <f>'Données de base'!BN20</f>
        <v>12/2021</v>
      </c>
      <c r="BP7" s="837"/>
      <c r="BQ7" s="187" t="str">
        <f>'Données de base'!BP20</f>
        <v>1/2022</v>
      </c>
      <c r="BR7" s="187" t="str">
        <f>'Données de base'!BQ20</f>
        <v>2/2022</v>
      </c>
      <c r="BS7" s="187" t="str">
        <f>'Données de base'!BR20</f>
        <v>3/2022</v>
      </c>
      <c r="BT7" s="187" t="str">
        <f>'Données de base'!BS20</f>
        <v>4/2022</v>
      </c>
      <c r="BU7" s="187" t="str">
        <f>'Données de base'!BT20</f>
        <v>5/2022</v>
      </c>
      <c r="BV7" s="187" t="str">
        <f>'Données de base'!BU20</f>
        <v>6/2022</v>
      </c>
      <c r="BW7" s="187" t="str">
        <f>'Données de base'!BV20</f>
        <v>7/2022</v>
      </c>
      <c r="BX7" s="187" t="str">
        <f>'Données de base'!BW20</f>
        <v>8/2022</v>
      </c>
      <c r="BY7" s="187" t="str">
        <f>'Données de base'!BX20</f>
        <v>9/2022</v>
      </c>
      <c r="BZ7" s="187" t="str">
        <f>'Données de base'!BY20</f>
        <v>10/2022</v>
      </c>
      <c r="CA7" s="187" t="str">
        <f>'Données de base'!BZ20</f>
        <v>11/2022</v>
      </c>
      <c r="CB7" s="187" t="str">
        <f>'Données de base'!CA20</f>
        <v>12/2022</v>
      </c>
      <c r="CC7" s="837"/>
      <c r="CE7" s="555" t="str">
        <f>'Données de base'!$C$25</f>
        <v/>
      </c>
      <c r="CF7" s="555" t="str">
        <f>'Données de base'!$D$25</f>
        <v/>
      </c>
      <c r="CG7" s="555" t="str">
        <f>'Données de base'!$E$25</f>
        <v/>
      </c>
      <c r="CH7" s="555" t="str">
        <f>'Données de base'!$F$25</f>
        <v/>
      </c>
      <c r="CI7" s="555" t="str">
        <f>'Données de base'!$G$25</f>
        <v/>
      </c>
      <c r="CJ7" s="555" t="str">
        <f>'Données de base'!$H$25</f>
        <v/>
      </c>
      <c r="CK7" s="555" t="str">
        <f>'Données de base'!$I$25</f>
        <v/>
      </c>
      <c r="CL7" s="555" t="str">
        <f>'Données de base'!$J$25</f>
        <v/>
      </c>
      <c r="CM7" s="555" t="str">
        <f>'Données de base'!$K$25</f>
        <v/>
      </c>
      <c r="CN7" s="555" t="str">
        <f>'Données de base'!$L$25</f>
        <v/>
      </c>
      <c r="CO7" s="555" t="str">
        <f>'Données de base'!$M$25</f>
        <v/>
      </c>
      <c r="CP7" s="555" t="str">
        <f>'Données de base'!$N$25</f>
        <v/>
      </c>
      <c r="CQ7" s="555" t="str">
        <f>'Données de base'!$O$25</f>
        <v>7/2017</v>
      </c>
      <c r="CR7" s="555" t="str">
        <f>'Données de base'!$P$25</f>
        <v>8/2017</v>
      </c>
      <c r="CS7" s="555" t="str">
        <f>'Données de base'!$Q$25</f>
        <v>9/2017</v>
      </c>
      <c r="CT7" s="555" t="str">
        <f>'Données de base'!$R$25</f>
        <v>10/2017</v>
      </c>
      <c r="CU7" s="555" t="str">
        <f>'Données de base'!$S$25</f>
        <v>11/2017</v>
      </c>
      <c r="CV7" s="555" t="str">
        <f>'Données de base'!$T$25</f>
        <v>12/2017</v>
      </c>
      <c r="CW7" s="555" t="str">
        <f>'Données de base'!$U$25</f>
        <v>1/2018</v>
      </c>
      <c r="CX7" s="555" t="str">
        <f>'Données de base'!$V$25</f>
        <v>2/2018</v>
      </c>
      <c r="CY7" s="555" t="str">
        <f>'Données de base'!$W$25</f>
        <v>3/2018</v>
      </c>
      <c r="CZ7" s="555" t="str">
        <f>'Données de base'!$X$25</f>
        <v>4/2018</v>
      </c>
      <c r="DA7" s="555" t="str">
        <f>'Données de base'!$Y$25</f>
        <v>5/2018</v>
      </c>
      <c r="DB7" s="555" t="str">
        <f>'Données de base'!$Z$25</f>
        <v>6/2018</v>
      </c>
      <c r="DC7" s="842"/>
      <c r="DD7" s="842"/>
      <c r="DE7" s="831"/>
      <c r="DF7" s="555" t="str">
        <f>'Données de base'!$AA$25</f>
        <v>7/2018</v>
      </c>
      <c r="DG7" s="555" t="str">
        <f>'Données de base'!$AB$25</f>
        <v>8/2018</v>
      </c>
      <c r="DH7" s="555" t="str">
        <f>'Données de base'!$AC$25</f>
        <v>9/2018</v>
      </c>
      <c r="DI7" s="555" t="str">
        <f>'Données de base'!$AD$25</f>
        <v>10/2018</v>
      </c>
      <c r="DJ7" s="555" t="str">
        <f>'Données de base'!$AE$25</f>
        <v>11/2018</v>
      </c>
      <c r="DK7" s="555" t="str">
        <f>'Données de base'!$AF$25</f>
        <v>12/2018</v>
      </c>
      <c r="DL7" s="555" t="str">
        <f>'Données de base'!$AG$25</f>
        <v>1/2019</v>
      </c>
      <c r="DM7" s="555" t="str">
        <f>'Données de base'!$AH$25</f>
        <v>2/2019</v>
      </c>
      <c r="DN7" s="555" t="str">
        <f>'Données de base'!$AI$25</f>
        <v>3/2019</v>
      </c>
      <c r="DO7" s="555" t="str">
        <f>'Données de base'!$AJ$25</f>
        <v>4/2019</v>
      </c>
      <c r="DP7" s="555" t="str">
        <f>'Données de base'!$AK$25</f>
        <v>5/2019</v>
      </c>
      <c r="DQ7" s="555" t="str">
        <f>'Données de base'!$AL$25</f>
        <v>6/2019</v>
      </c>
      <c r="DR7" s="831"/>
      <c r="DS7" s="555" t="str">
        <f>'Données de base'!$AM$25</f>
        <v>7/2019</v>
      </c>
      <c r="DT7" s="555" t="str">
        <f>'Données de base'!$AN$25</f>
        <v>8/2019</v>
      </c>
      <c r="DU7" s="555" t="str">
        <f>'Données de base'!$AO$25</f>
        <v>9/2019</v>
      </c>
      <c r="DV7" s="555" t="str">
        <f>'Données de base'!$AP$25</f>
        <v>10/2019</v>
      </c>
      <c r="DW7" s="555" t="str">
        <f>'Données de base'!$AQ$25</f>
        <v>11/2019</v>
      </c>
      <c r="DX7" s="555" t="str">
        <f>'Données de base'!$AR$25</f>
        <v>12/2019</v>
      </c>
      <c r="DY7" s="555" t="str">
        <f>'Données de base'!$AS$25</f>
        <v>1/2020</v>
      </c>
      <c r="DZ7" s="555" t="str">
        <f>'Données de base'!$AT$25</f>
        <v>2/2020</v>
      </c>
      <c r="EA7" s="555" t="str">
        <f>'Données de base'!$AU$25</f>
        <v>3/2020</v>
      </c>
      <c r="EB7" s="555" t="str">
        <f>'Données de base'!$AV$25</f>
        <v>4/2020</v>
      </c>
      <c r="EC7" s="555" t="str">
        <f>'Données de base'!$AW$25</f>
        <v>5/2020</v>
      </c>
      <c r="ED7" s="555" t="str">
        <f>'Données de base'!$AX$25</f>
        <v>6/2020</v>
      </c>
      <c r="EE7" s="831"/>
      <c r="EF7" s="555" t="str">
        <f>'Données de base'!$AY$25</f>
        <v>7/2020</v>
      </c>
      <c r="EG7" s="555" t="str">
        <f>'Données de base'!$AZ$25</f>
        <v>8/2020</v>
      </c>
      <c r="EH7" s="555" t="str">
        <f>'Données de base'!$BA$25</f>
        <v>9/2020</v>
      </c>
      <c r="EI7" s="555" t="str">
        <f>'Données de base'!$BB$25</f>
        <v>10/2020</v>
      </c>
      <c r="EJ7" s="555" t="str">
        <f>'Données de base'!$BC$25</f>
        <v>11/2020</v>
      </c>
      <c r="EK7" s="555" t="str">
        <f>'Données de base'!$BD$25</f>
        <v>12/2020</v>
      </c>
      <c r="EL7" s="555" t="str">
        <f>'Données de base'!$BE$25</f>
        <v>1/2021</v>
      </c>
      <c r="EM7" s="555" t="str">
        <f>'Données de base'!$BF$25</f>
        <v>2/2021</v>
      </c>
      <c r="EN7" s="555" t="str">
        <f>'Données de base'!$BG$25</f>
        <v>3/2021</v>
      </c>
      <c r="EO7" s="555" t="str">
        <f>'Données de base'!$BH$25</f>
        <v>4/2021</v>
      </c>
      <c r="EP7" s="555" t="str">
        <f>'Données de base'!$BI$25</f>
        <v>5/2021</v>
      </c>
      <c r="EQ7" s="555" t="str">
        <f>'Données de base'!$BJ$25</f>
        <v>6/2021</v>
      </c>
      <c r="ER7" s="831"/>
      <c r="ES7" s="555" t="str">
        <f>'Données de base'!$BK$25</f>
        <v>7/2021</v>
      </c>
      <c r="ET7" s="555" t="str">
        <f>'Données de base'!$BL$25</f>
        <v>8/2021</v>
      </c>
      <c r="EU7" s="555" t="str">
        <f>'Données de base'!$BM$25</f>
        <v>9/2021</v>
      </c>
      <c r="EV7" s="555" t="str">
        <f>'Données de base'!$BN$25</f>
        <v>10/2021</v>
      </c>
      <c r="EW7" s="555" t="str">
        <f>'Données de base'!$BO$25</f>
        <v>11/2021</v>
      </c>
      <c r="EX7" s="555" t="str">
        <f>'Données de base'!$BP$25</f>
        <v>12/2021</v>
      </c>
      <c r="EY7" s="555" t="str">
        <f>'Données de base'!$BQ$25</f>
        <v>1/2022</v>
      </c>
      <c r="EZ7" s="555" t="str">
        <f>'Données de base'!$BR$25</f>
        <v>2/2022</v>
      </c>
      <c r="FA7" s="555" t="str">
        <f>'Données de base'!$BS$25</f>
        <v>3/2022</v>
      </c>
      <c r="FB7" s="555" t="str">
        <f>'Données de base'!$BT$25</f>
        <v>4/2022</v>
      </c>
      <c r="FC7" s="555" t="str">
        <f>'Données de base'!$BU$25</f>
        <v>5/2022</v>
      </c>
      <c r="FD7" s="555" t="str">
        <f>'Données de base'!$BV$25</f>
        <v>6/2022</v>
      </c>
      <c r="FE7" s="831"/>
    </row>
    <row r="10" spans="2:161" s="64" customFormat="1" ht="15" customHeight="1" x14ac:dyDescent="0.2">
      <c r="B10" s="191" t="s">
        <v>117</v>
      </c>
      <c r="C10" s="206" t="s">
        <v>85</v>
      </c>
      <c r="D10" s="183"/>
      <c r="E10" s="183"/>
      <c r="F10" s="183"/>
      <c r="G10" s="183"/>
      <c r="H10" s="183"/>
      <c r="I10" s="183"/>
      <c r="J10" s="183"/>
      <c r="K10" s="183"/>
      <c r="L10" s="183"/>
      <c r="M10" s="183"/>
      <c r="N10" s="183"/>
      <c r="O10" s="183"/>
      <c r="P10" s="193"/>
      <c r="Q10" s="183"/>
      <c r="R10" s="183"/>
      <c r="S10" s="183"/>
      <c r="T10" s="183"/>
      <c r="U10" s="183"/>
      <c r="V10" s="183"/>
      <c r="W10" s="183"/>
      <c r="X10" s="183"/>
      <c r="Y10" s="183"/>
      <c r="Z10" s="183"/>
      <c r="AA10" s="183"/>
      <c r="AB10" s="183"/>
      <c r="AC10" s="193"/>
      <c r="AD10" s="183"/>
      <c r="AE10" s="183"/>
      <c r="AF10" s="183"/>
      <c r="AG10" s="183"/>
      <c r="AH10" s="183"/>
      <c r="AI10" s="183"/>
      <c r="AJ10" s="183"/>
      <c r="AK10" s="183"/>
      <c r="AL10" s="183"/>
      <c r="AM10" s="183"/>
      <c r="AN10" s="183"/>
      <c r="AO10" s="183"/>
      <c r="AP10" s="193"/>
      <c r="AQ10" s="183"/>
      <c r="AR10" s="183"/>
      <c r="AS10" s="183"/>
      <c r="AT10" s="183"/>
      <c r="AU10" s="183"/>
      <c r="AV10" s="183"/>
      <c r="AW10" s="183"/>
      <c r="AX10" s="183"/>
      <c r="AY10" s="183"/>
      <c r="AZ10" s="183"/>
      <c r="BA10" s="183"/>
      <c r="BB10" s="183"/>
      <c r="BC10" s="193"/>
      <c r="BD10" s="183"/>
      <c r="BE10" s="183"/>
      <c r="BF10" s="183"/>
      <c r="BG10" s="183"/>
      <c r="BH10" s="183"/>
      <c r="BI10" s="183"/>
      <c r="BJ10" s="183"/>
      <c r="BK10" s="183"/>
      <c r="BL10" s="183"/>
      <c r="BM10" s="183"/>
      <c r="BN10" s="183"/>
      <c r="BO10" s="183"/>
      <c r="BP10" s="193"/>
      <c r="BQ10" s="183"/>
      <c r="BR10" s="183"/>
      <c r="BS10" s="183"/>
      <c r="BT10" s="183"/>
      <c r="BU10" s="183"/>
      <c r="BV10" s="183"/>
      <c r="BW10" s="183"/>
      <c r="BX10" s="183"/>
      <c r="BY10" s="183"/>
      <c r="BZ10" s="183"/>
      <c r="CA10" s="183"/>
      <c r="CB10" s="183"/>
      <c r="CC10" s="194"/>
      <c r="CE10" s="556"/>
      <c r="CF10" s="183"/>
      <c r="CG10" s="183"/>
      <c r="CH10" s="183"/>
      <c r="CI10" s="183"/>
      <c r="CJ10" s="183"/>
      <c r="CK10" s="183"/>
      <c r="CL10" s="183"/>
      <c r="CM10" s="183"/>
      <c r="CN10" s="183"/>
      <c r="CO10" s="183"/>
      <c r="CP10" s="183"/>
      <c r="CQ10" s="183"/>
      <c r="CR10" s="183"/>
      <c r="CS10" s="183"/>
      <c r="CT10" s="183"/>
      <c r="CU10" s="183"/>
      <c r="CV10" s="183"/>
      <c r="CW10" s="183"/>
      <c r="CX10" s="183"/>
      <c r="CY10" s="183"/>
      <c r="CZ10" s="183"/>
      <c r="DA10" s="183"/>
      <c r="DB10" s="183"/>
      <c r="DC10" s="183"/>
      <c r="DD10" s="183"/>
      <c r="DE10" s="183"/>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3"/>
      <c r="EH10" s="183"/>
      <c r="EI10" s="183"/>
      <c r="EJ10" s="183"/>
      <c r="EK10" s="183"/>
      <c r="EL10" s="183"/>
      <c r="EM10" s="183"/>
      <c r="EN10" s="183"/>
      <c r="EO10" s="183"/>
      <c r="EP10" s="183"/>
      <c r="EQ10" s="183"/>
      <c r="ER10" s="183"/>
      <c r="ES10" s="183"/>
      <c r="ET10" s="183"/>
      <c r="EU10" s="183"/>
      <c r="EV10" s="183"/>
      <c r="EW10" s="183"/>
      <c r="EX10" s="183"/>
      <c r="EY10" s="183"/>
      <c r="EZ10" s="183"/>
      <c r="FA10" s="183"/>
      <c r="FB10" s="183"/>
      <c r="FC10" s="183"/>
      <c r="FD10" s="183"/>
      <c r="FE10" s="558"/>
    </row>
    <row r="11" spans="2:161" ht="15" customHeight="1" x14ac:dyDescent="0.2">
      <c r="BP11" s="188"/>
      <c r="BQ11" s="66"/>
    </row>
    <row r="12" spans="2:161" s="63" customFormat="1" ht="15" customHeight="1" x14ac:dyDescent="0.2">
      <c r="C12" s="129" t="s">
        <v>104</v>
      </c>
      <c r="D12" s="190">
        <f>'4. Résultats'!D103+'4. Résultats'!D91</f>
        <v>0</v>
      </c>
      <c r="E12" s="190">
        <f ca="1">'4. Résultats'!E103+'4. Résultats'!E91</f>
        <v>0</v>
      </c>
      <c r="F12" s="190">
        <f ca="1">'4. Résultats'!F103+'4. Résultats'!F91</f>
        <v>0</v>
      </c>
      <c r="G12" s="190">
        <f ca="1">'4. Résultats'!G103+'4. Résultats'!G91</f>
        <v>0</v>
      </c>
      <c r="H12" s="190">
        <f ca="1">'4. Résultats'!H103+'4. Résultats'!H91</f>
        <v>0</v>
      </c>
      <c r="I12" s="190">
        <f ca="1">'4. Résultats'!I103+'4. Résultats'!I91</f>
        <v>0</v>
      </c>
      <c r="J12" s="190">
        <f ca="1">'4. Résultats'!J103+'4. Résultats'!J91</f>
        <v>0</v>
      </c>
      <c r="K12" s="190">
        <f ca="1">'4. Résultats'!K103+'4. Résultats'!K91</f>
        <v>0</v>
      </c>
      <c r="L12" s="190">
        <f ca="1">'4. Résultats'!L103+'4. Résultats'!L91</f>
        <v>-111210</v>
      </c>
      <c r="M12" s="190">
        <f ca="1">'4. Résultats'!M103+'4. Résultats'!M91</f>
        <v>-111210</v>
      </c>
      <c r="N12" s="190">
        <f ca="1">'4. Résultats'!N103+'4. Résultats'!N91</f>
        <v>-135240</v>
      </c>
      <c r="O12" s="190">
        <f ca="1">'4. Résultats'!O103+'4. Résultats'!O91</f>
        <v>-135240</v>
      </c>
      <c r="P12" s="190">
        <f ca="1">SUM(D12:O12)</f>
        <v>-492900</v>
      </c>
      <c r="Q12" s="190">
        <f ca="1">'4. Résultats'!Q103+'4. Résultats'!Q91</f>
        <v>-132760</v>
      </c>
      <c r="R12" s="190">
        <f ca="1">'4. Résultats'!R103+'4. Résultats'!R91</f>
        <v>-94680</v>
      </c>
      <c r="S12" s="190">
        <f ca="1">'4. Résultats'!S103+'4. Résultats'!S91</f>
        <v>-145110</v>
      </c>
      <c r="T12" s="190">
        <f ca="1">'4. Résultats'!T103+'4. Résultats'!T91</f>
        <v>-224557.5</v>
      </c>
      <c r="U12" s="190">
        <f ca="1">'4. Résultats'!U103+'4. Résultats'!U91</f>
        <v>-157917.5</v>
      </c>
      <c r="V12" s="190">
        <f ca="1">'4. Résultats'!V103+'4. Résultats'!V91</f>
        <v>-198470</v>
      </c>
      <c r="W12" s="190">
        <f ca="1">'4. Résultats'!W103+'4. Résultats'!W91</f>
        <v>-293670</v>
      </c>
      <c r="X12" s="190">
        <f ca="1">'4. Résultats'!X103+'4. Résultats'!X91</f>
        <v>-322230</v>
      </c>
      <c r="Y12" s="190">
        <f ca="1">'4. Résultats'!Y103+'4. Résultats'!Y91</f>
        <v>-262557.5</v>
      </c>
      <c r="Z12" s="190">
        <f ca="1">'4. Résultats'!Z103+'4. Résultats'!Z91</f>
        <v>-291117.5</v>
      </c>
      <c r="AA12" s="190">
        <f ca="1">'4. Résultats'!AA103+'4. Résultats'!AA91</f>
        <v>-198280</v>
      </c>
      <c r="AB12" s="190">
        <f ca="1">'4. Résultats'!AB103+'4. Résultats'!AB91</f>
        <v>-169720</v>
      </c>
      <c r="AC12" s="190">
        <f ca="1">SUM(Q12:AB12)</f>
        <v>-2491070</v>
      </c>
      <c r="AD12" s="190">
        <f ca="1">'4. Résultats'!AD103+'4. Résultats'!AD91</f>
        <v>-394638.80000000005</v>
      </c>
      <c r="AE12" s="190">
        <f ca="1">'4. Résultats'!AE103+'4. Résultats'!AE91</f>
        <v>-362958.80000000005</v>
      </c>
      <c r="AF12" s="190">
        <f ca="1">'4. Résultats'!AF103+'4. Résultats'!AF91</f>
        <v>-331278.80000000005</v>
      </c>
      <c r="AG12" s="190">
        <f ca="1">'4. Résultats'!AG103+'4. Résultats'!AG91</f>
        <v>-355038.80000000005</v>
      </c>
      <c r="AH12" s="190">
        <f ca="1">'4. Résultats'!AH103+'4. Résultats'!AH91</f>
        <v>-188718.80000000005</v>
      </c>
      <c r="AI12" s="190">
        <f ca="1">'4. Résultats'!AI103+'4. Résultats'!AI91</f>
        <v>-234041.30000000005</v>
      </c>
      <c r="AJ12" s="190">
        <f ca="1">'4. Résultats'!AJ103+'4. Résultats'!AJ91</f>
        <v>-307481.30000000005</v>
      </c>
      <c r="AK12" s="190">
        <f ca="1">'4. Résultats'!AK103+'4. Résultats'!AK91</f>
        <v>-370841.30000000005</v>
      </c>
      <c r="AL12" s="190">
        <f ca="1">'4. Résultats'!AL103+'4. Résultats'!AL91</f>
        <v>-242951.30000000005</v>
      </c>
      <c r="AM12" s="190">
        <f ca="1">'4. Résultats'!AM103+'4. Résultats'!AM91</f>
        <v>-179591.30000000005</v>
      </c>
      <c r="AN12" s="190">
        <f ca="1">'4. Résultats'!AN103+'4. Résultats'!AN91</f>
        <v>-179591.30000000005</v>
      </c>
      <c r="AO12" s="190">
        <f ca="1">'4. Résultats'!AO103+'4. Résultats'!AO91</f>
        <v>-211271.30000000005</v>
      </c>
      <c r="AP12" s="190">
        <f ca="1">SUM(AD12:AO12)</f>
        <v>-3358403.0999999996</v>
      </c>
      <c r="AQ12" s="190">
        <f ca="1">'4. Résultats'!AQ103+'4. Résultats'!AQ91</f>
        <v>-304717.31300000008</v>
      </c>
      <c r="AR12" s="190">
        <f ca="1">'4. Résultats'!AR103+'4. Résultats'!AR91</f>
        <v>-257197.31300000008</v>
      </c>
      <c r="AS12" s="190">
        <f ca="1">'4. Résultats'!AS103+'4. Résultats'!AS91</f>
        <v>-241357.31300000008</v>
      </c>
      <c r="AT12" s="190">
        <f ca="1">'4. Résultats'!AT103+'4. Résultats'!AT91</f>
        <v>-201757.31300000008</v>
      </c>
      <c r="AU12" s="190">
        <f ca="1">'4. Résultats'!AU103+'4. Résultats'!AU91</f>
        <v>162562.68699999992</v>
      </c>
      <c r="AV12" s="190">
        <f ca="1">'4. Résultats'!AV103+'4. Résultats'!AV91</f>
        <v>126960.18699999992</v>
      </c>
      <c r="AW12" s="190">
        <f ca="1">'4. Résultats'!AW103+'4. Résultats'!AW91</f>
        <v>324960.18699999992</v>
      </c>
      <c r="AX12" s="190">
        <f ca="1">'4. Résultats'!AX103+'4. Résultats'!AX91</f>
        <v>720960.18699999992</v>
      </c>
      <c r="AY12" s="190">
        <f ca="1">'4. Résultats'!AY103+'4. Résultats'!AY91</f>
        <v>734640.18699999992</v>
      </c>
      <c r="AZ12" s="190">
        <f ca="1">'4. Résultats'!AZ103+'4. Résultats'!AZ91</f>
        <v>964320.18699999992</v>
      </c>
      <c r="BA12" s="190">
        <f ca="1">'4. Résultats'!BA103+'4. Résultats'!BA91</f>
        <v>940560.18699999992</v>
      </c>
      <c r="BB12" s="190">
        <f ca="1">'4. Résultats'!BB103+'4. Résultats'!BB91</f>
        <v>715293.68052000005</v>
      </c>
      <c r="BC12" s="190">
        <f ca="1">SUM(AQ12:BB12)</f>
        <v>3685228.237519999</v>
      </c>
      <c r="BD12" s="190">
        <f ca="1">'4. Résultats'!BD103+'4. Résultats'!BD91</f>
        <v>696820.18886999995</v>
      </c>
      <c r="BE12" s="190">
        <f ca="1">'4. Résultats'!BE103+'4. Résultats'!BE91</f>
        <v>968975.18886999995</v>
      </c>
      <c r="BF12" s="190">
        <f ca="1">'4. Résultats'!BF103+'4. Résultats'!BF91</f>
        <v>1282210.1888699997</v>
      </c>
      <c r="BG12" s="190">
        <f ca="1">'4. Résultats'!BG103+'4. Résultats'!BG91</f>
        <v>1723820.1888699997</v>
      </c>
      <c r="BH12" s="190">
        <f ca="1">'4. Résultats'!BH103+'4. Résultats'!BH91</f>
        <v>2617310.1888699997</v>
      </c>
      <c r="BI12" s="190">
        <f ca="1">'4. Résultats'!BI103+'4. Résultats'!BI91</f>
        <v>3110270.1888699997</v>
      </c>
      <c r="BJ12" s="190">
        <f ca="1">'4. Résultats'!BJ103+'4. Résultats'!BJ91</f>
        <v>4055110.1888699997</v>
      </c>
      <c r="BK12" s="190">
        <f ca="1">'4. Résultats'!BK103+'4. Résultats'!BK91</f>
        <v>5379940.1888699997</v>
      </c>
      <c r="BL12" s="190">
        <f ca="1">'4. Résultats'!BL103+'4. Résultats'!BL91</f>
        <v>6350455.1888699997</v>
      </c>
      <c r="BM12" s="190">
        <f ca="1">'4. Résultats'!BM103+'4. Résultats'!BM91</f>
        <v>7839605.1888699997</v>
      </c>
      <c r="BN12" s="190">
        <f ca="1">'4. Résultats'!BN103+'4. Résultats'!BN91</f>
        <v>9230845.1888699997</v>
      </c>
      <c r="BO12" s="190">
        <f ca="1">'4. Résultats'!BO103+'4. Résultats'!BO91</f>
        <v>-5917844.7341995966</v>
      </c>
      <c r="BP12" s="190">
        <f ca="1">SUM(BD12:BO12)</f>
        <v>37337517.343370393</v>
      </c>
      <c r="BQ12" s="190">
        <f ca="1">'4. Résultats'!BQ103+'4. Résultats'!BQ91</f>
        <v>7137780.4173444994</v>
      </c>
      <c r="BR12" s="190">
        <f ca="1">'4. Résultats'!BR103+'4. Résultats'!BR91</f>
        <v>9391950.4173444994</v>
      </c>
      <c r="BS12" s="190">
        <f ca="1">'4. Résultats'!BS103+'4. Résultats'!BS91</f>
        <v>8835620.4173444994</v>
      </c>
      <c r="BT12" s="190">
        <f ca="1">'4. Résultats'!BT103+'4. Résultats'!BT91</f>
        <v>10902790.417344499</v>
      </c>
      <c r="BU12" s="190">
        <f ca="1">'4. Résultats'!BU103+'4. Résultats'!BU91</f>
        <v>12537293.750677835</v>
      </c>
      <c r="BV12" s="190">
        <f ca="1">'4. Résultats'!BV103+'4. Résultats'!BV91</f>
        <v>13181797.084011167</v>
      </c>
      <c r="BW12" s="190">
        <f ca="1">'4. Résultats'!BW103+'4. Résultats'!BW91</f>
        <v>15245300.417344499</v>
      </c>
      <c r="BX12" s="190">
        <f ca="1">'4. Résultats'!BX103+'4. Résultats'!BX91</f>
        <v>18692359.306233395</v>
      </c>
      <c r="BY12" s="190">
        <f ca="1">'4. Résultats'!BY103+'4. Résultats'!BY91</f>
        <v>20276140.417344499</v>
      </c>
      <c r="BZ12" s="190">
        <f ca="1">'4. Résultats'!BZ103+'4. Résultats'!BZ91</f>
        <v>23082754.861788947</v>
      </c>
      <c r="CA12" s="190">
        <f ca="1">'4. Résultats'!CA103+'4. Résultats'!CA91</f>
        <v>26228739.676603768</v>
      </c>
      <c r="CB12" s="190">
        <f ca="1">'4. Résultats'!CB103+'4. Résultats'!CB91</f>
        <v>-36091298.855791435</v>
      </c>
      <c r="CC12" s="190">
        <f ca="1">SUM(BQ12:CB12)</f>
        <v>129421228.32759066</v>
      </c>
      <c r="CE12" s="190" t="str">
        <f t="shared" ref="CE12:CP12" si="0">IF(ISNA(INDEX($B$1:$CC$50,ROW(A12),MATCH(CE$7,$B$7:$CC$7,0))),"",INDEX($B$1:$CC$50,ROW(A12),MATCH(CE$7,$B$7:$CC$7,0)))</f>
        <v/>
      </c>
      <c r="CF12" s="190" t="str">
        <f t="shared" si="0"/>
        <v/>
      </c>
      <c r="CG12" s="190" t="str">
        <f t="shared" si="0"/>
        <v/>
      </c>
      <c r="CH12" s="190" t="str">
        <f t="shared" si="0"/>
        <v/>
      </c>
      <c r="CI12" s="190" t="str">
        <f t="shared" si="0"/>
        <v/>
      </c>
      <c r="CJ12" s="190" t="str">
        <f t="shared" si="0"/>
        <v/>
      </c>
      <c r="CK12" s="190" t="str">
        <f t="shared" si="0"/>
        <v/>
      </c>
      <c r="CL12" s="190" t="str">
        <f t="shared" si="0"/>
        <v/>
      </c>
      <c r="CM12" s="190" t="str">
        <f t="shared" si="0"/>
        <v/>
      </c>
      <c r="CN12" s="190" t="str">
        <f t="shared" si="0"/>
        <v/>
      </c>
      <c r="CO12" s="190" t="str">
        <f t="shared" si="0"/>
        <v/>
      </c>
      <c r="CP12" s="190" t="str">
        <f t="shared" si="0"/>
        <v/>
      </c>
      <c r="CQ12" s="190">
        <f t="shared" ref="CQ12:DB12" ca="1" si="1">IF(ISNA(INDEX($B$1:$CC$50,ROW(M12),MATCH(CQ$7,$B$7:$CC$7,0))),"",INDEX($B$1:$CC$50,ROW(M12),MATCH(CQ$7,$B$7:$CC$7,0)))</f>
        <v>0</v>
      </c>
      <c r="CR12" s="190">
        <f t="shared" ca="1" si="1"/>
        <v>0</v>
      </c>
      <c r="CS12" s="190">
        <f t="shared" ca="1" si="1"/>
        <v>-111210</v>
      </c>
      <c r="CT12" s="190">
        <f t="shared" ca="1" si="1"/>
        <v>-111210</v>
      </c>
      <c r="CU12" s="190">
        <f t="shared" ca="1" si="1"/>
        <v>-135240</v>
      </c>
      <c r="CV12" s="190">
        <f t="shared" ca="1" si="1"/>
        <v>-135240</v>
      </c>
      <c r="CW12" s="190">
        <f t="shared" ca="1" si="1"/>
        <v>-132760</v>
      </c>
      <c r="CX12" s="190">
        <f t="shared" ca="1" si="1"/>
        <v>-94680</v>
      </c>
      <c r="CY12" s="190">
        <f t="shared" ca="1" si="1"/>
        <v>-145110</v>
      </c>
      <c r="CZ12" s="190">
        <f t="shared" ca="1" si="1"/>
        <v>-224557.5</v>
      </c>
      <c r="DA12" s="190">
        <f t="shared" ca="1" si="1"/>
        <v>-157917.5</v>
      </c>
      <c r="DB12" s="190">
        <f t="shared" ca="1" si="1"/>
        <v>-198470</v>
      </c>
      <c r="DC12" s="190">
        <f>SUM(CE12:CP12)</f>
        <v>0</v>
      </c>
      <c r="DD12" s="190">
        <f ca="1">SUM(CQ12:DB12)</f>
        <v>-1446395</v>
      </c>
      <c r="DE12" s="190">
        <f ca="1">SUM(CE12:DB12)</f>
        <v>-1446395</v>
      </c>
      <c r="DF12" s="190">
        <f t="shared" ref="DF12:DQ12" ca="1" si="2">IF(ISNA(INDEX($B$1:$CC$50,ROW(Y12),MATCH(DF$7,$B$7:$CC$7,0))),"",INDEX($B$1:$CC$50,ROW(Y12),MATCH(DF$7,$B$7:$CC$7,0)))</f>
        <v>-293670</v>
      </c>
      <c r="DG12" s="190">
        <f t="shared" ca="1" si="2"/>
        <v>-322230</v>
      </c>
      <c r="DH12" s="190">
        <f t="shared" ca="1" si="2"/>
        <v>-262557.5</v>
      </c>
      <c r="DI12" s="190">
        <f t="shared" ca="1" si="2"/>
        <v>-291117.5</v>
      </c>
      <c r="DJ12" s="190">
        <f t="shared" ca="1" si="2"/>
        <v>-198280</v>
      </c>
      <c r="DK12" s="190">
        <f t="shared" ca="1" si="2"/>
        <v>-169720</v>
      </c>
      <c r="DL12" s="190">
        <f t="shared" ca="1" si="2"/>
        <v>-394638.80000000005</v>
      </c>
      <c r="DM12" s="190">
        <f t="shared" ca="1" si="2"/>
        <v>-362958.80000000005</v>
      </c>
      <c r="DN12" s="190">
        <f t="shared" ca="1" si="2"/>
        <v>-331278.80000000005</v>
      </c>
      <c r="DO12" s="190">
        <f t="shared" ca="1" si="2"/>
        <v>-355038.80000000005</v>
      </c>
      <c r="DP12" s="190">
        <f t="shared" ca="1" si="2"/>
        <v>-188718.80000000005</v>
      </c>
      <c r="DQ12" s="190">
        <f t="shared" ca="1" si="2"/>
        <v>-234041.30000000005</v>
      </c>
      <c r="DR12" s="190">
        <f ca="1">SUM(DF12:DQ12)</f>
        <v>-3404250.3</v>
      </c>
      <c r="DS12" s="190">
        <f t="shared" ref="DS12:ED12" ca="1" si="3">IF(ISNA(INDEX($B$1:$CC$50,ROW(AK12),MATCH(DS$7,$B$7:$CC$7,0))),"",INDEX($B$1:$CC$50,ROW(AK12),MATCH(DS$7,$B$7:$CC$7,0)))</f>
        <v>-307481.30000000005</v>
      </c>
      <c r="DT12" s="190">
        <f t="shared" ca="1" si="3"/>
        <v>-370841.30000000005</v>
      </c>
      <c r="DU12" s="190">
        <f t="shared" ca="1" si="3"/>
        <v>-242951.30000000005</v>
      </c>
      <c r="DV12" s="190">
        <f t="shared" ca="1" si="3"/>
        <v>-179591.30000000005</v>
      </c>
      <c r="DW12" s="190">
        <f t="shared" ca="1" si="3"/>
        <v>-179591.30000000005</v>
      </c>
      <c r="DX12" s="190">
        <f t="shared" ca="1" si="3"/>
        <v>-211271.30000000005</v>
      </c>
      <c r="DY12" s="190">
        <f t="shared" ca="1" si="3"/>
        <v>-304717.31300000008</v>
      </c>
      <c r="DZ12" s="190">
        <f t="shared" ca="1" si="3"/>
        <v>-257197.31300000008</v>
      </c>
      <c r="EA12" s="190">
        <f t="shared" ca="1" si="3"/>
        <v>-241357.31300000008</v>
      </c>
      <c r="EB12" s="190">
        <f t="shared" ca="1" si="3"/>
        <v>-201757.31300000008</v>
      </c>
      <c r="EC12" s="190">
        <f t="shared" ca="1" si="3"/>
        <v>162562.68699999992</v>
      </c>
      <c r="ED12" s="190">
        <f t="shared" ca="1" si="3"/>
        <v>126960.18699999992</v>
      </c>
      <c r="EE12" s="190">
        <f ca="1">SUM(DS12:ED12)</f>
        <v>-2207234.1780000008</v>
      </c>
      <c r="EF12" s="190">
        <f t="shared" ref="EF12:EQ12" ca="1" si="4">IF(ISNA(INDEX($B$1:$CC$50,ROW(AW12),MATCH(EF$7,$B$7:$CC$7,0))),"",INDEX($B$1:$CC$50,ROW(AW12),MATCH(EF$7,$B$7:$CC$7,0)))</f>
        <v>324960.18699999992</v>
      </c>
      <c r="EG12" s="190">
        <f t="shared" ca="1" si="4"/>
        <v>720960.18699999992</v>
      </c>
      <c r="EH12" s="190">
        <f t="shared" ca="1" si="4"/>
        <v>734640.18699999992</v>
      </c>
      <c r="EI12" s="190">
        <f t="shared" ca="1" si="4"/>
        <v>964320.18699999992</v>
      </c>
      <c r="EJ12" s="190">
        <f t="shared" ca="1" si="4"/>
        <v>940560.18699999992</v>
      </c>
      <c r="EK12" s="190">
        <f t="shared" ca="1" si="4"/>
        <v>715293.68052000005</v>
      </c>
      <c r="EL12" s="190">
        <f t="shared" ca="1" si="4"/>
        <v>696820.18886999995</v>
      </c>
      <c r="EM12" s="190">
        <f t="shared" ca="1" si="4"/>
        <v>968975.18886999995</v>
      </c>
      <c r="EN12" s="190">
        <f t="shared" ca="1" si="4"/>
        <v>1282210.1888699997</v>
      </c>
      <c r="EO12" s="190">
        <f t="shared" ca="1" si="4"/>
        <v>1723820.1888699997</v>
      </c>
      <c r="EP12" s="190">
        <f t="shared" ca="1" si="4"/>
        <v>2617310.1888699997</v>
      </c>
      <c r="EQ12" s="190">
        <f t="shared" ca="1" si="4"/>
        <v>3110270.1888699997</v>
      </c>
      <c r="ER12" s="190">
        <f ca="1">SUM(EF12:EQ12)</f>
        <v>14800140.748739999</v>
      </c>
      <c r="ES12" s="190">
        <f t="shared" ref="ES12:FD12" ca="1" si="5">IF(ISNA(INDEX($B$1:$CC$50,ROW(BI12),MATCH(ES$7,$B$7:$CC$7,0))),"",INDEX($B$1:$CC$50,ROW(BI12),MATCH(ES$7,$B$7:$CC$7,0)))</f>
        <v>4055110.1888699997</v>
      </c>
      <c r="ET12" s="190">
        <f t="shared" ca="1" si="5"/>
        <v>5379940.1888699997</v>
      </c>
      <c r="EU12" s="190">
        <f t="shared" ca="1" si="5"/>
        <v>6350455.1888699997</v>
      </c>
      <c r="EV12" s="190">
        <f t="shared" ca="1" si="5"/>
        <v>7839605.1888699997</v>
      </c>
      <c r="EW12" s="190">
        <f t="shared" ca="1" si="5"/>
        <v>9230845.1888699997</v>
      </c>
      <c r="EX12" s="190">
        <f t="shared" ca="1" si="5"/>
        <v>-5917844.7341995966</v>
      </c>
      <c r="EY12" s="190">
        <f t="shared" ca="1" si="5"/>
        <v>7137780.4173444994</v>
      </c>
      <c r="EZ12" s="190">
        <f t="shared" ca="1" si="5"/>
        <v>9391950.4173444994</v>
      </c>
      <c r="FA12" s="190">
        <f t="shared" ca="1" si="5"/>
        <v>8835620.4173444994</v>
      </c>
      <c r="FB12" s="190">
        <f t="shared" ca="1" si="5"/>
        <v>10902790.417344499</v>
      </c>
      <c r="FC12" s="190">
        <f t="shared" ca="1" si="5"/>
        <v>12537293.750677835</v>
      </c>
      <c r="FD12" s="190">
        <f t="shared" ca="1" si="5"/>
        <v>13181797.084011167</v>
      </c>
      <c r="FE12" s="190">
        <f ca="1">SUM(ES12:FD12)</f>
        <v>88925343.714217395</v>
      </c>
    </row>
    <row r="13" spans="2:161" ht="15" customHeight="1" x14ac:dyDescent="0.2">
      <c r="D13" s="121"/>
      <c r="E13" s="121"/>
      <c r="F13" s="121"/>
      <c r="G13" s="121"/>
      <c r="H13" s="16"/>
      <c r="I13" s="16"/>
      <c r="J13" s="16"/>
      <c r="K13" s="16"/>
      <c r="L13" s="16"/>
      <c r="M13" s="16"/>
      <c r="N13" s="16"/>
      <c r="O13" s="16"/>
      <c r="P13" s="131"/>
      <c r="Q13" s="121"/>
      <c r="R13" s="121"/>
      <c r="S13" s="121"/>
      <c r="T13" s="121"/>
      <c r="U13" s="16"/>
      <c r="V13" s="16"/>
      <c r="W13" s="16"/>
      <c r="X13" s="16"/>
      <c r="Y13" s="16"/>
      <c r="Z13" s="16"/>
      <c r="AA13" s="16"/>
      <c r="AB13" s="16"/>
      <c r="AC13" s="131"/>
      <c r="AD13" s="121"/>
      <c r="AE13" s="121"/>
      <c r="AF13" s="121"/>
      <c r="AG13" s="121"/>
      <c r="AH13" s="16"/>
      <c r="AI13" s="16"/>
      <c r="AJ13" s="16"/>
      <c r="AK13" s="16"/>
      <c r="AL13" s="16"/>
      <c r="AM13" s="16"/>
      <c r="AN13" s="16"/>
      <c r="AO13" s="16"/>
      <c r="AP13" s="131"/>
      <c r="AQ13" s="121"/>
      <c r="AR13" s="121"/>
      <c r="AS13" s="121"/>
      <c r="AT13" s="121"/>
      <c r="AU13" s="16"/>
      <c r="AV13" s="16"/>
      <c r="AW13" s="16"/>
      <c r="AX13" s="16"/>
      <c r="AY13" s="16"/>
      <c r="AZ13" s="16"/>
      <c r="BA13" s="16"/>
      <c r="BB13" s="16"/>
      <c r="BC13" s="131"/>
      <c r="BD13" s="121"/>
      <c r="BE13" s="121"/>
      <c r="BF13" s="121"/>
      <c r="BG13" s="121"/>
      <c r="BH13" s="16"/>
      <c r="BI13" s="16"/>
      <c r="BJ13" s="16"/>
      <c r="BK13" s="16"/>
      <c r="BL13" s="16"/>
      <c r="BM13" s="16"/>
      <c r="BN13" s="16"/>
      <c r="BO13" s="16"/>
      <c r="BP13" s="538"/>
      <c r="BQ13" s="121"/>
      <c r="BR13" s="121"/>
      <c r="BS13" s="121"/>
      <c r="BT13" s="121"/>
      <c r="BU13" s="16"/>
      <c r="BV13" s="16"/>
      <c r="BW13" s="16"/>
      <c r="BX13" s="16"/>
      <c r="BY13" s="16"/>
      <c r="BZ13" s="16"/>
      <c r="CA13" s="16"/>
      <c r="CB13" s="16"/>
      <c r="CC13" s="535"/>
      <c r="CE13" s="121"/>
      <c r="CF13" s="121"/>
      <c r="CG13" s="121"/>
      <c r="CH13" s="121"/>
      <c r="CI13" s="121"/>
      <c r="CJ13" s="121"/>
      <c r="CK13" s="121"/>
      <c r="CL13" s="121"/>
      <c r="CM13" s="121"/>
      <c r="CN13" s="121"/>
      <c r="CO13" s="121"/>
      <c r="CP13" s="121"/>
      <c r="CQ13" s="121"/>
      <c r="CR13" s="121"/>
      <c r="CS13" s="121"/>
      <c r="CT13" s="121"/>
      <c r="CU13" s="121"/>
      <c r="CV13" s="121"/>
      <c r="CW13" s="121"/>
      <c r="CX13" s="121"/>
      <c r="CY13" s="121"/>
      <c r="CZ13" s="121"/>
      <c r="DA13" s="121"/>
      <c r="DB13" s="121"/>
      <c r="DC13" s="121"/>
      <c r="DD13" s="121"/>
      <c r="DE13" s="121"/>
      <c r="DF13" s="121"/>
      <c r="DG13" s="121"/>
      <c r="DH13" s="121"/>
      <c r="DI13" s="121"/>
      <c r="DJ13" s="121"/>
      <c r="DK13" s="121"/>
      <c r="DL13" s="121"/>
      <c r="DM13" s="121"/>
      <c r="DN13" s="121"/>
      <c r="DO13" s="121"/>
      <c r="DP13" s="121"/>
      <c r="DQ13" s="121"/>
      <c r="DR13" s="121"/>
      <c r="DS13" s="121"/>
      <c r="DT13" s="121"/>
      <c r="DU13" s="121"/>
      <c r="DV13" s="121"/>
      <c r="DW13" s="121"/>
      <c r="DX13" s="121"/>
      <c r="DY13" s="121"/>
      <c r="DZ13" s="121"/>
      <c r="EA13" s="121"/>
      <c r="EB13" s="121"/>
      <c r="EC13" s="121"/>
      <c r="ED13" s="121"/>
      <c r="EE13" s="121"/>
      <c r="EF13" s="121"/>
      <c r="EG13" s="121"/>
      <c r="EH13" s="121"/>
      <c r="EI13" s="121"/>
      <c r="EJ13" s="121"/>
      <c r="EK13" s="121"/>
      <c r="EL13" s="121"/>
      <c r="EM13" s="121"/>
      <c r="EN13" s="121"/>
      <c r="EO13" s="121"/>
      <c r="EP13" s="121"/>
      <c r="EQ13" s="121"/>
      <c r="ER13" s="121"/>
      <c r="ES13" s="121"/>
      <c r="ET13" s="121"/>
      <c r="EU13" s="121"/>
      <c r="EV13" s="121"/>
      <c r="EW13" s="121"/>
      <c r="EX13" s="121"/>
      <c r="EY13" s="121"/>
      <c r="EZ13" s="121"/>
      <c r="FA13" s="121"/>
      <c r="FB13" s="121"/>
      <c r="FC13" s="121"/>
      <c r="FD13" s="121"/>
      <c r="FE13" s="542"/>
    </row>
    <row r="14" spans="2:161" s="63" customFormat="1" ht="15" customHeight="1" x14ac:dyDescent="0.2">
      <c r="C14" s="129" t="s">
        <v>86</v>
      </c>
      <c r="D14" s="190">
        <f>+SUM(D15:D21)</f>
        <v>0</v>
      </c>
      <c r="E14" s="190">
        <f>+SUM(E15:E21)</f>
        <v>0</v>
      </c>
      <c r="F14" s="190">
        <f>+SUM(F15:F21)</f>
        <v>0</v>
      </c>
      <c r="G14" s="190">
        <f>+SUM(G15:G21)</f>
        <v>0</v>
      </c>
      <c r="H14" s="190">
        <f t="shared" ref="H14:O14" si="6">+SUM(H15:H21)</f>
        <v>0</v>
      </c>
      <c r="I14" s="190">
        <f t="shared" si="6"/>
        <v>0</v>
      </c>
      <c r="J14" s="190">
        <f t="shared" si="6"/>
        <v>0</v>
      </c>
      <c r="K14" s="190">
        <f t="shared" si="6"/>
        <v>0</v>
      </c>
      <c r="L14" s="190">
        <f t="shared" si="6"/>
        <v>-2790</v>
      </c>
      <c r="M14" s="190">
        <f t="shared" si="6"/>
        <v>0</v>
      </c>
      <c r="N14" s="190">
        <f t="shared" si="6"/>
        <v>588</v>
      </c>
      <c r="O14" s="190">
        <f t="shared" si="6"/>
        <v>552</v>
      </c>
      <c r="P14" s="190">
        <f>SUM(D14:O14)</f>
        <v>-1650</v>
      </c>
      <c r="Q14" s="190">
        <f>+SUM(Q15:Q21)</f>
        <v>-22790</v>
      </c>
      <c r="R14" s="190">
        <f>+SUM(R15:R21)</f>
        <v>-33192</v>
      </c>
      <c r="S14" s="190">
        <f>+SUM(S15:S21)</f>
        <v>53934</v>
      </c>
      <c r="T14" s="190">
        <f>+SUM(T15:T21)</f>
        <v>17805.5</v>
      </c>
      <c r="U14" s="190">
        <f t="shared" ref="U14:AB14" si="7">+SUM(U15:U21)</f>
        <v>-69461.5</v>
      </c>
      <c r="V14" s="190">
        <f t="shared" si="7"/>
        <v>-2941</v>
      </c>
      <c r="W14" s="190">
        <f t="shared" si="7"/>
        <v>87515</v>
      </c>
      <c r="X14" s="190">
        <f t="shared" si="7"/>
        <v>22716</v>
      </c>
      <c r="Y14" s="190">
        <f t="shared" si="7"/>
        <v>-123728.5</v>
      </c>
      <c r="Z14" s="190">
        <f t="shared" si="7"/>
        <v>45960</v>
      </c>
      <c r="AA14" s="190">
        <f t="shared" si="7"/>
        <v>-87671</v>
      </c>
      <c r="AB14" s="190">
        <f t="shared" si="7"/>
        <v>-4826</v>
      </c>
      <c r="AC14" s="190">
        <f>SUM(Q14:AB14)</f>
        <v>-116679.5</v>
      </c>
      <c r="AD14" s="190">
        <f>+SUM(AD15:AD21)</f>
        <v>94028.800000000003</v>
      </c>
      <c r="AE14" s="190">
        <f>+SUM(AE15:AE21)</f>
        <v>-26819.860000000015</v>
      </c>
      <c r="AF14" s="190">
        <f>+SUM(AF15:AF21)</f>
        <v>-20483.860000000015</v>
      </c>
      <c r="AG14" s="190">
        <f>+SUM(AG15:AG21)</f>
        <v>7703.7200000000157</v>
      </c>
      <c r="AH14" s="190">
        <f t="shared" ref="AH14:AO14" si="8">+SUM(AH15:AH21)</f>
        <v>-153539.86000000002</v>
      </c>
      <c r="AI14" s="190">
        <f t="shared" si="8"/>
        <v>38866.639999999985</v>
      </c>
      <c r="AJ14" s="190">
        <f t="shared" si="8"/>
        <v>14615.72000000003</v>
      </c>
      <c r="AK14" s="190">
        <f t="shared" si="8"/>
        <v>96151.639999999985</v>
      </c>
      <c r="AL14" s="190">
        <f t="shared" si="8"/>
        <v>-114520.36000000002</v>
      </c>
      <c r="AM14" s="190">
        <f t="shared" si="8"/>
        <v>-116271.27999999997</v>
      </c>
      <c r="AN14" s="190">
        <f t="shared" si="8"/>
        <v>59719.639999999956</v>
      </c>
      <c r="AO14" s="190">
        <f t="shared" si="8"/>
        <v>91399.639999999956</v>
      </c>
      <c r="AP14" s="190">
        <f>SUM(AD14:AO14)</f>
        <v>-29149.4200000001</v>
      </c>
      <c r="AQ14" s="190">
        <f>+SUM(AQ15:AQ21)</f>
        <v>-103225.16199999989</v>
      </c>
      <c r="AR14" s="190">
        <f>+SUM(AR15:AR21)</f>
        <v>2620.8164000000106</v>
      </c>
      <c r="AS14" s="190">
        <f>+SUM(AS15:AS21)</f>
        <v>43804.816400000011</v>
      </c>
      <c r="AT14" s="190">
        <f>+SUM(AT15:AT21)</f>
        <v>-149385.63280000002</v>
      </c>
      <c r="AU14" s="190">
        <f t="shared" ref="AU14:BB14" si="9">+SUM(AU15:AU21)</f>
        <v>-293587.18359999999</v>
      </c>
      <c r="AV14" s="190">
        <f t="shared" si="9"/>
        <v>160449.31640000001</v>
      </c>
      <c r="AW14" s="190">
        <f t="shared" si="9"/>
        <v>-412329.63280000002</v>
      </c>
      <c r="AX14" s="190">
        <f t="shared" si="9"/>
        <v>-216173.68359999987</v>
      </c>
      <c r="AY14" s="190">
        <f t="shared" si="9"/>
        <v>227346.31640000019</v>
      </c>
      <c r="AZ14" s="190">
        <f t="shared" si="9"/>
        <v>-668532.63280000025</v>
      </c>
      <c r="BA14" s="190">
        <f t="shared" si="9"/>
        <v>335058.31640000013</v>
      </c>
      <c r="BB14" s="190">
        <f t="shared" si="9"/>
        <v>-18173.683599999873</v>
      </c>
      <c r="BC14" s="190">
        <f>SUM(AQ14:BB14)</f>
        <v>-1092128.0291999995</v>
      </c>
      <c r="BD14" s="190">
        <f>+SUM(BD15:BD21)</f>
        <v>-124006.3486200003</v>
      </c>
      <c r="BE14" s="190">
        <f>+SUM(BE15:BE21)</f>
        <v>567.65956400008872</v>
      </c>
      <c r="BF14" s="190">
        <f>+SUM(BF15:BF21)</f>
        <v>13918.659564000089</v>
      </c>
      <c r="BG14" s="190">
        <f>+SUM(BG15:BG21)</f>
        <v>-1041486.3191280002</v>
      </c>
      <c r="BH14" s="190">
        <f t="shared" ref="BH14:BO14" si="10">+SUM(BH15:BH21)</f>
        <v>-415367.34043599991</v>
      </c>
      <c r="BI14" s="190">
        <f t="shared" si="10"/>
        <v>163860.65956400009</v>
      </c>
      <c r="BJ14" s="190">
        <f t="shared" si="10"/>
        <v>-2079783.3191280002</v>
      </c>
      <c r="BK14" s="190">
        <f t="shared" si="10"/>
        <v>-380449.34043599991</v>
      </c>
      <c r="BL14" s="190">
        <f t="shared" si="10"/>
        <v>238831.65956399962</v>
      </c>
      <c r="BM14" s="190">
        <f t="shared" si="10"/>
        <v>-3642877.3191279997</v>
      </c>
      <c r="BN14" s="190">
        <f t="shared" si="10"/>
        <v>294289.65956399962</v>
      </c>
      <c r="BO14" s="190">
        <f t="shared" si="10"/>
        <v>-184292.34043600038</v>
      </c>
      <c r="BP14" s="190">
        <f>SUM(BD14:BO14)</f>
        <v>-7156794.029492001</v>
      </c>
      <c r="BQ14" s="190">
        <f>+SUM(BQ15:BQ21)</f>
        <v>488552.02130800113</v>
      </c>
      <c r="BR14" s="190">
        <f>+SUM(BR15:BR21)</f>
        <v>-672600.20852320082</v>
      </c>
      <c r="BS14" s="190">
        <f>+SUM(BS15:BS21)</f>
        <v>2588733.7914767992</v>
      </c>
      <c r="BT14" s="190">
        <f>+SUM(BT15:BT21)</f>
        <v>-5681143.5829535984</v>
      </c>
      <c r="BU14" s="190">
        <f t="shared" ref="BU14:CB14" si="11">+SUM(BU15:BU21)</f>
        <v>700068.45814346522</v>
      </c>
      <c r="BV14" s="190">
        <f t="shared" si="11"/>
        <v>2016969.1248101369</v>
      </c>
      <c r="BW14" s="190">
        <f t="shared" si="11"/>
        <v>-7059547.5829536021</v>
      </c>
      <c r="BX14" s="190">
        <f t="shared" si="11"/>
        <v>-243985.09741209634</v>
      </c>
      <c r="BY14" s="190">
        <f t="shared" si="11"/>
        <v>2308704.4581434727</v>
      </c>
      <c r="BZ14" s="190">
        <f t="shared" si="11"/>
        <v>-9902173.8051758222</v>
      </c>
      <c r="CA14" s="190">
        <f t="shared" si="11"/>
        <v>1624579.8655508682</v>
      </c>
      <c r="CB14" s="190">
        <f t="shared" si="11"/>
        <v>1048258.3099953234</v>
      </c>
      <c r="CC14" s="190">
        <f>SUM(BQ14:CB14)</f>
        <v>-12783584.247590253</v>
      </c>
      <c r="CE14" s="190" t="str">
        <f t="shared" ref="CE14:CN21" si="12">IF(ISNA(INDEX($B$1:$CC$50,ROW(A14),MATCH(CE$7,$B$7:$CC$7,0))),"",INDEX($B$1:$CC$50,ROW(A14),MATCH(CE$7,$B$7:$CC$7,0)))</f>
        <v/>
      </c>
      <c r="CF14" s="190" t="str">
        <f t="shared" si="12"/>
        <v/>
      </c>
      <c r="CG14" s="190" t="str">
        <f t="shared" si="12"/>
        <v/>
      </c>
      <c r="CH14" s="190" t="str">
        <f t="shared" si="12"/>
        <v/>
      </c>
      <c r="CI14" s="190" t="str">
        <f t="shared" si="12"/>
        <v/>
      </c>
      <c r="CJ14" s="190" t="str">
        <f t="shared" si="12"/>
        <v/>
      </c>
      <c r="CK14" s="190" t="str">
        <f t="shared" si="12"/>
        <v/>
      </c>
      <c r="CL14" s="190" t="str">
        <f t="shared" si="12"/>
        <v/>
      </c>
      <c r="CM14" s="190" t="str">
        <f t="shared" si="12"/>
        <v/>
      </c>
      <c r="CN14" s="190" t="str">
        <f t="shared" si="12"/>
        <v/>
      </c>
      <c r="CO14" s="190" t="str">
        <f t="shared" ref="CO14:CX21" si="13">IF(ISNA(INDEX($B$1:$CC$50,ROW(K14),MATCH(CO$7,$B$7:$CC$7,0))),"",INDEX($B$1:$CC$50,ROW(K14),MATCH(CO$7,$B$7:$CC$7,0)))</f>
        <v/>
      </c>
      <c r="CP14" s="190" t="str">
        <f t="shared" si="13"/>
        <v/>
      </c>
      <c r="CQ14" s="190">
        <f t="shared" si="13"/>
        <v>0</v>
      </c>
      <c r="CR14" s="190">
        <f t="shared" si="13"/>
        <v>0</v>
      </c>
      <c r="CS14" s="190">
        <f t="shared" si="13"/>
        <v>-2790</v>
      </c>
      <c r="CT14" s="190">
        <f t="shared" si="13"/>
        <v>0</v>
      </c>
      <c r="CU14" s="190">
        <f t="shared" si="13"/>
        <v>588</v>
      </c>
      <c r="CV14" s="190">
        <f t="shared" si="13"/>
        <v>552</v>
      </c>
      <c r="CW14" s="190">
        <f t="shared" si="13"/>
        <v>-22790</v>
      </c>
      <c r="CX14" s="190">
        <f t="shared" si="13"/>
        <v>-33192</v>
      </c>
      <c r="CY14" s="190">
        <f t="shared" ref="CY14:DB21" si="14">IF(ISNA(INDEX($B$1:$CC$50,ROW(U14),MATCH(CY$7,$B$7:$CC$7,0))),"",INDEX($B$1:$CC$50,ROW(U14),MATCH(CY$7,$B$7:$CC$7,0)))</f>
        <v>53934</v>
      </c>
      <c r="CZ14" s="190">
        <f t="shared" si="14"/>
        <v>17805.5</v>
      </c>
      <c r="DA14" s="190">
        <f t="shared" si="14"/>
        <v>-69461.5</v>
      </c>
      <c r="DB14" s="190">
        <f t="shared" si="14"/>
        <v>-2941</v>
      </c>
      <c r="DC14" s="190">
        <f t="shared" ref="DC14:DC21" si="15">SUM(CE14:CP14)</f>
        <v>0</v>
      </c>
      <c r="DD14" s="190">
        <f t="shared" ref="DD14:DD21" si="16">SUM(CQ14:DB14)</f>
        <v>-58295</v>
      </c>
      <c r="DE14" s="190">
        <f t="shared" ref="DE14:DE21" si="17">SUM(CE14:DB14)</f>
        <v>-58295</v>
      </c>
      <c r="DF14" s="190">
        <f t="shared" ref="DF14:DQ21" si="18">IF(ISNA(INDEX($B$1:$CC$50,ROW(Y14),MATCH(DF$7,$B$7:$CC$7,0))),"",INDEX($B$1:$CC$50,ROW(Y14),MATCH(DF$7,$B$7:$CC$7,0)))</f>
        <v>87515</v>
      </c>
      <c r="DG14" s="190">
        <f t="shared" si="18"/>
        <v>22716</v>
      </c>
      <c r="DH14" s="190">
        <f t="shared" si="18"/>
        <v>-123728.5</v>
      </c>
      <c r="DI14" s="190">
        <f t="shared" si="18"/>
        <v>45960</v>
      </c>
      <c r="DJ14" s="190">
        <f t="shared" si="18"/>
        <v>-87671</v>
      </c>
      <c r="DK14" s="190">
        <f t="shared" si="18"/>
        <v>-4826</v>
      </c>
      <c r="DL14" s="190">
        <f t="shared" si="18"/>
        <v>94028.800000000003</v>
      </c>
      <c r="DM14" s="190">
        <f t="shared" si="18"/>
        <v>-26819.860000000015</v>
      </c>
      <c r="DN14" s="190">
        <f t="shared" si="18"/>
        <v>-20483.860000000015</v>
      </c>
      <c r="DO14" s="190">
        <f t="shared" si="18"/>
        <v>7703.7200000000157</v>
      </c>
      <c r="DP14" s="190">
        <f t="shared" si="18"/>
        <v>-153539.86000000002</v>
      </c>
      <c r="DQ14" s="190">
        <f t="shared" si="18"/>
        <v>38866.639999999985</v>
      </c>
      <c r="DR14" s="190">
        <f>SUM(DF14:DQ14)</f>
        <v>-120278.92000000004</v>
      </c>
      <c r="DS14" s="190">
        <f t="shared" ref="DS14:ED21" si="19">IF(ISNA(INDEX($B$1:$CC$50,ROW(AK14),MATCH(DS$7,$B$7:$CC$7,0))),"",INDEX($B$1:$CC$50,ROW(AK14),MATCH(DS$7,$B$7:$CC$7,0)))</f>
        <v>14615.72000000003</v>
      </c>
      <c r="DT14" s="190">
        <f t="shared" si="19"/>
        <v>96151.639999999985</v>
      </c>
      <c r="DU14" s="190">
        <f t="shared" si="19"/>
        <v>-114520.36000000002</v>
      </c>
      <c r="DV14" s="190">
        <f t="shared" si="19"/>
        <v>-116271.27999999997</v>
      </c>
      <c r="DW14" s="190">
        <f t="shared" si="19"/>
        <v>59719.639999999956</v>
      </c>
      <c r="DX14" s="190">
        <f t="shared" si="19"/>
        <v>91399.639999999956</v>
      </c>
      <c r="DY14" s="190">
        <f t="shared" si="19"/>
        <v>-103225.16199999989</v>
      </c>
      <c r="DZ14" s="190">
        <f t="shared" si="19"/>
        <v>2620.8164000000106</v>
      </c>
      <c r="EA14" s="190">
        <f t="shared" si="19"/>
        <v>43804.816400000011</v>
      </c>
      <c r="EB14" s="190">
        <f t="shared" si="19"/>
        <v>-149385.63280000002</v>
      </c>
      <c r="EC14" s="190">
        <f t="shared" si="19"/>
        <v>-293587.18359999999</v>
      </c>
      <c r="ED14" s="190">
        <f t="shared" si="19"/>
        <v>160449.31640000001</v>
      </c>
      <c r="EE14" s="190">
        <f>SUM(DS14:ED14)</f>
        <v>-308228.02919999993</v>
      </c>
      <c r="EF14" s="190">
        <f t="shared" ref="EF14:EQ21" si="20">IF(ISNA(INDEX($B$1:$CC$50,ROW(AW14),MATCH(EF$7,$B$7:$CC$7,0))),"",INDEX($B$1:$CC$50,ROW(AW14),MATCH(EF$7,$B$7:$CC$7,0)))</f>
        <v>-412329.63280000002</v>
      </c>
      <c r="EG14" s="190">
        <f t="shared" si="20"/>
        <v>-216173.68359999987</v>
      </c>
      <c r="EH14" s="190">
        <f t="shared" si="20"/>
        <v>227346.31640000019</v>
      </c>
      <c r="EI14" s="190">
        <f t="shared" si="20"/>
        <v>-668532.63280000025</v>
      </c>
      <c r="EJ14" s="190">
        <f t="shared" si="20"/>
        <v>335058.31640000013</v>
      </c>
      <c r="EK14" s="190">
        <f t="shared" si="20"/>
        <v>-18173.683599999873</v>
      </c>
      <c r="EL14" s="190">
        <f t="shared" si="20"/>
        <v>-124006.3486200003</v>
      </c>
      <c r="EM14" s="190">
        <f t="shared" si="20"/>
        <v>567.65956400008872</v>
      </c>
      <c r="EN14" s="190">
        <f t="shared" si="20"/>
        <v>13918.659564000089</v>
      </c>
      <c r="EO14" s="190">
        <f t="shared" si="20"/>
        <v>-1041486.3191280002</v>
      </c>
      <c r="EP14" s="190">
        <f t="shared" si="20"/>
        <v>-415367.34043599991</v>
      </c>
      <c r="EQ14" s="190">
        <f t="shared" si="20"/>
        <v>163860.65956400009</v>
      </c>
      <c r="ER14" s="190">
        <f>SUM(EF14:EQ14)</f>
        <v>-2155318.0294919997</v>
      </c>
      <c r="ES14" s="190">
        <f t="shared" ref="ES14:FD21" si="21">IF(ISNA(INDEX($B$1:$CC$50,ROW(BI14),MATCH(ES$7,$B$7:$CC$7,0))),"",INDEX($B$1:$CC$50,ROW(BI14),MATCH(ES$7,$B$7:$CC$7,0)))</f>
        <v>-2079783.3191280002</v>
      </c>
      <c r="ET14" s="190">
        <f t="shared" si="21"/>
        <v>-380449.34043599991</v>
      </c>
      <c r="EU14" s="190">
        <f t="shared" si="21"/>
        <v>238831.65956399962</v>
      </c>
      <c r="EV14" s="190">
        <f t="shared" si="21"/>
        <v>-3642877.3191279997</v>
      </c>
      <c r="EW14" s="190">
        <f t="shared" si="21"/>
        <v>294289.65956399962</v>
      </c>
      <c r="EX14" s="190">
        <f t="shared" si="21"/>
        <v>-184292.34043600038</v>
      </c>
      <c r="EY14" s="190">
        <f t="shared" si="21"/>
        <v>488552.02130800113</v>
      </c>
      <c r="EZ14" s="190">
        <f t="shared" si="21"/>
        <v>-672600.20852320082</v>
      </c>
      <c r="FA14" s="190">
        <f t="shared" si="21"/>
        <v>2588733.7914767992</v>
      </c>
      <c r="FB14" s="190">
        <f t="shared" si="21"/>
        <v>-5681143.5829535984</v>
      </c>
      <c r="FC14" s="190">
        <f t="shared" si="21"/>
        <v>700068.45814346522</v>
      </c>
      <c r="FD14" s="190">
        <f t="shared" si="21"/>
        <v>2016969.1248101369</v>
      </c>
      <c r="FE14" s="190">
        <f>SUM(ES14:FD14)</f>
        <v>-6313701.3957383968</v>
      </c>
    </row>
    <row r="15" spans="2:161" s="119" customFormat="1" ht="15" customHeight="1" x14ac:dyDescent="0.2">
      <c r="C15" s="13" t="s">
        <v>87</v>
      </c>
      <c r="D15" s="200">
        <f>-'10. Stocks'!D14</f>
        <v>0</v>
      </c>
      <c r="E15" s="200">
        <f>-'10. Stocks'!E14</f>
        <v>0</v>
      </c>
      <c r="F15" s="200">
        <f>-'10. Stocks'!F14</f>
        <v>0</v>
      </c>
      <c r="G15" s="200">
        <f>-'10. Stocks'!G14</f>
        <v>0</v>
      </c>
      <c r="H15" s="200">
        <f>-'10. Stocks'!H14</f>
        <v>0</v>
      </c>
      <c r="I15" s="200">
        <f>-'10. Stocks'!I14</f>
        <v>0</v>
      </c>
      <c r="J15" s="200">
        <f>-'10. Stocks'!J14</f>
        <v>0</v>
      </c>
      <c r="K15" s="200">
        <f>-'10. Stocks'!K14</f>
        <v>0</v>
      </c>
      <c r="L15" s="200">
        <f>-'10. Stocks'!L14</f>
        <v>0</v>
      </c>
      <c r="M15" s="200">
        <f>-'10. Stocks'!M14</f>
        <v>0</v>
      </c>
      <c r="N15" s="200">
        <f>-'10. Stocks'!N14</f>
        <v>0</v>
      </c>
      <c r="O15" s="200">
        <f>-'10. Stocks'!O14</f>
        <v>0</v>
      </c>
      <c r="P15" s="190">
        <f t="shared" ref="P15:P23" si="22">SUM(D15:O15)</f>
        <v>0</v>
      </c>
      <c r="Q15" s="200">
        <f>-'10. Stocks'!Q14</f>
        <v>0</v>
      </c>
      <c r="R15" s="200">
        <f>-'10. Stocks'!R14</f>
        <v>0</v>
      </c>
      <c r="S15" s="200">
        <f>-'10. Stocks'!S14</f>
        <v>0</v>
      </c>
      <c r="T15" s="200">
        <f>-'10. Stocks'!T14</f>
        <v>0</v>
      </c>
      <c r="U15" s="200">
        <f>-'10. Stocks'!U14</f>
        <v>0</v>
      </c>
      <c r="V15" s="200">
        <f>-'10. Stocks'!V14</f>
        <v>0</v>
      </c>
      <c r="W15" s="200">
        <f>-'10. Stocks'!W14</f>
        <v>0</v>
      </c>
      <c r="X15" s="200">
        <f>-'10. Stocks'!X14</f>
        <v>0</v>
      </c>
      <c r="Y15" s="200">
        <f>-'10. Stocks'!Y14</f>
        <v>0</v>
      </c>
      <c r="Z15" s="200">
        <f>-'10. Stocks'!Z14</f>
        <v>0</v>
      </c>
      <c r="AA15" s="200">
        <f>-'10. Stocks'!AA14</f>
        <v>0</v>
      </c>
      <c r="AB15" s="200">
        <f>-'10. Stocks'!AB14</f>
        <v>0</v>
      </c>
      <c r="AC15" s="190">
        <f t="shared" ref="AC15:AC21" si="23">SUM(Q15:AB15)</f>
        <v>0</v>
      </c>
      <c r="AD15" s="200">
        <f>-'10. Stocks'!AD14</f>
        <v>0</v>
      </c>
      <c r="AE15" s="200">
        <f>-'10. Stocks'!AE14</f>
        <v>0</v>
      </c>
      <c r="AF15" s="200">
        <f>-'10. Stocks'!AF14</f>
        <v>0</v>
      </c>
      <c r="AG15" s="200">
        <f>-'10. Stocks'!AG14</f>
        <v>0</v>
      </c>
      <c r="AH15" s="200">
        <f>-'10. Stocks'!AH14</f>
        <v>0</v>
      </c>
      <c r="AI15" s="200">
        <f>-'10. Stocks'!AI14</f>
        <v>0</v>
      </c>
      <c r="AJ15" s="200">
        <f>-'10. Stocks'!AJ14</f>
        <v>0</v>
      </c>
      <c r="AK15" s="200">
        <f>-'10. Stocks'!AK14</f>
        <v>0</v>
      </c>
      <c r="AL15" s="200">
        <f>-'10. Stocks'!AL14</f>
        <v>0</v>
      </c>
      <c r="AM15" s="200">
        <f>-'10. Stocks'!AM14</f>
        <v>0</v>
      </c>
      <c r="AN15" s="200">
        <f>-'10. Stocks'!AN14</f>
        <v>0</v>
      </c>
      <c r="AO15" s="200">
        <f>-'10. Stocks'!AO14</f>
        <v>0</v>
      </c>
      <c r="AP15" s="190">
        <f t="shared" ref="AP15:AP21" si="24">SUM(AD15:AO15)</f>
        <v>0</v>
      </c>
      <c r="AQ15" s="200">
        <f>-'10. Stocks'!AQ14</f>
        <v>0</v>
      </c>
      <c r="AR15" s="200">
        <f>-'10. Stocks'!AR14</f>
        <v>0</v>
      </c>
      <c r="AS15" s="200">
        <f>-'10. Stocks'!AS14</f>
        <v>0</v>
      </c>
      <c r="AT15" s="200">
        <f>-'10. Stocks'!AT14</f>
        <v>0</v>
      </c>
      <c r="AU15" s="200">
        <f>-'10. Stocks'!AU14</f>
        <v>0</v>
      </c>
      <c r="AV15" s="200">
        <f>-'10. Stocks'!AV14</f>
        <v>0</v>
      </c>
      <c r="AW15" s="200">
        <f>-'10. Stocks'!AW14</f>
        <v>0</v>
      </c>
      <c r="AX15" s="200">
        <f>-'10. Stocks'!AX14</f>
        <v>0</v>
      </c>
      <c r="AY15" s="200">
        <f>-'10. Stocks'!AY14</f>
        <v>0</v>
      </c>
      <c r="AZ15" s="200">
        <f>-'10. Stocks'!AZ14</f>
        <v>0</v>
      </c>
      <c r="BA15" s="200">
        <f>-'10. Stocks'!BA14</f>
        <v>0</v>
      </c>
      <c r="BB15" s="200">
        <f>-'10. Stocks'!BB14</f>
        <v>0</v>
      </c>
      <c r="BC15" s="190">
        <f t="shared" ref="BC15:BC21" si="25">SUM(AQ15:BB15)</f>
        <v>0</v>
      </c>
      <c r="BD15" s="200">
        <f>-'10. Stocks'!BD14</f>
        <v>0</v>
      </c>
      <c r="BE15" s="200">
        <f>-'10. Stocks'!BE14</f>
        <v>0</v>
      </c>
      <c r="BF15" s="200">
        <f>-'10. Stocks'!BF14</f>
        <v>0</v>
      </c>
      <c r="BG15" s="200">
        <f>-'10. Stocks'!BG14</f>
        <v>0</v>
      </c>
      <c r="BH15" s="200">
        <f>-'10. Stocks'!BH14</f>
        <v>0</v>
      </c>
      <c r="BI15" s="200">
        <f>-'10. Stocks'!BI14</f>
        <v>0</v>
      </c>
      <c r="BJ15" s="200">
        <f>-'10. Stocks'!BJ14</f>
        <v>0</v>
      </c>
      <c r="BK15" s="200">
        <f>-'10. Stocks'!BK14</f>
        <v>0</v>
      </c>
      <c r="BL15" s="200">
        <f>-'10. Stocks'!BL14</f>
        <v>0</v>
      </c>
      <c r="BM15" s="200">
        <f>-'10. Stocks'!BM14</f>
        <v>0</v>
      </c>
      <c r="BN15" s="200">
        <f>-'10. Stocks'!BN14</f>
        <v>0</v>
      </c>
      <c r="BO15" s="200">
        <f>-'10. Stocks'!BO14</f>
        <v>0</v>
      </c>
      <c r="BP15" s="190">
        <f t="shared" ref="BP15:BP21" si="26">SUM(BD15:BO15)</f>
        <v>0</v>
      </c>
      <c r="BQ15" s="200">
        <f>-'10. Stocks'!BQ14</f>
        <v>0</v>
      </c>
      <c r="BR15" s="200">
        <f>-'10. Stocks'!BR14</f>
        <v>0</v>
      </c>
      <c r="BS15" s="200">
        <f>-'10. Stocks'!BS14</f>
        <v>0</v>
      </c>
      <c r="BT15" s="200">
        <f>-'10. Stocks'!BT14</f>
        <v>0</v>
      </c>
      <c r="BU15" s="200">
        <f>-'10. Stocks'!BU14</f>
        <v>0</v>
      </c>
      <c r="BV15" s="200">
        <f>-'10. Stocks'!BV14</f>
        <v>0</v>
      </c>
      <c r="BW15" s="200">
        <f>-'10. Stocks'!BW14</f>
        <v>0</v>
      </c>
      <c r="BX15" s="200">
        <f>-'10. Stocks'!BX14</f>
        <v>0</v>
      </c>
      <c r="BY15" s="200">
        <f>-'10. Stocks'!BY14</f>
        <v>0</v>
      </c>
      <c r="BZ15" s="200">
        <f>-'10. Stocks'!BZ14</f>
        <v>0</v>
      </c>
      <c r="CA15" s="200">
        <f>-'10. Stocks'!CA14</f>
        <v>0</v>
      </c>
      <c r="CB15" s="200">
        <f>-'10. Stocks'!CB14</f>
        <v>0</v>
      </c>
      <c r="CC15" s="190">
        <f t="shared" ref="CC15:CC21" si="27">SUM(BQ15:CB15)</f>
        <v>0</v>
      </c>
      <c r="CE15" s="200" t="str">
        <f t="shared" si="12"/>
        <v/>
      </c>
      <c r="CF15" s="200" t="str">
        <f t="shared" si="12"/>
        <v/>
      </c>
      <c r="CG15" s="200" t="str">
        <f t="shared" si="12"/>
        <v/>
      </c>
      <c r="CH15" s="200" t="str">
        <f t="shared" si="12"/>
        <v/>
      </c>
      <c r="CI15" s="200" t="str">
        <f t="shared" si="12"/>
        <v/>
      </c>
      <c r="CJ15" s="200" t="str">
        <f t="shared" si="12"/>
        <v/>
      </c>
      <c r="CK15" s="200" t="str">
        <f t="shared" si="12"/>
        <v/>
      </c>
      <c r="CL15" s="200" t="str">
        <f t="shared" si="12"/>
        <v/>
      </c>
      <c r="CM15" s="200" t="str">
        <f t="shared" si="12"/>
        <v/>
      </c>
      <c r="CN15" s="200" t="str">
        <f t="shared" si="12"/>
        <v/>
      </c>
      <c r="CO15" s="200" t="str">
        <f t="shared" si="13"/>
        <v/>
      </c>
      <c r="CP15" s="200" t="str">
        <f t="shared" si="13"/>
        <v/>
      </c>
      <c r="CQ15" s="200">
        <f t="shared" si="13"/>
        <v>0</v>
      </c>
      <c r="CR15" s="200">
        <f t="shared" si="13"/>
        <v>0</v>
      </c>
      <c r="CS15" s="200">
        <f t="shared" si="13"/>
        <v>0</v>
      </c>
      <c r="CT15" s="200">
        <f t="shared" si="13"/>
        <v>0</v>
      </c>
      <c r="CU15" s="200">
        <f t="shared" si="13"/>
        <v>0</v>
      </c>
      <c r="CV15" s="200">
        <f t="shared" si="13"/>
        <v>0</v>
      </c>
      <c r="CW15" s="200">
        <f t="shared" si="13"/>
        <v>0</v>
      </c>
      <c r="CX15" s="200">
        <f t="shared" si="13"/>
        <v>0</v>
      </c>
      <c r="CY15" s="200">
        <f t="shared" si="14"/>
        <v>0</v>
      </c>
      <c r="CZ15" s="200">
        <f t="shared" si="14"/>
        <v>0</v>
      </c>
      <c r="DA15" s="200">
        <f t="shared" si="14"/>
        <v>0</v>
      </c>
      <c r="DB15" s="200">
        <f t="shared" si="14"/>
        <v>0</v>
      </c>
      <c r="DC15" s="200">
        <f t="shared" si="15"/>
        <v>0</v>
      </c>
      <c r="DD15" s="200">
        <f t="shared" si="16"/>
        <v>0</v>
      </c>
      <c r="DE15" s="200">
        <f t="shared" si="17"/>
        <v>0</v>
      </c>
      <c r="DF15" s="200">
        <f t="shared" si="18"/>
        <v>0</v>
      </c>
      <c r="DG15" s="200">
        <f t="shared" si="18"/>
        <v>0</v>
      </c>
      <c r="DH15" s="200">
        <f t="shared" si="18"/>
        <v>0</v>
      </c>
      <c r="DI15" s="200">
        <f t="shared" si="18"/>
        <v>0</v>
      </c>
      <c r="DJ15" s="200">
        <f t="shared" si="18"/>
        <v>0</v>
      </c>
      <c r="DK15" s="200">
        <f t="shared" si="18"/>
        <v>0</v>
      </c>
      <c r="DL15" s="200">
        <f t="shared" si="18"/>
        <v>0</v>
      </c>
      <c r="DM15" s="200">
        <f t="shared" si="18"/>
        <v>0</v>
      </c>
      <c r="DN15" s="200">
        <f t="shared" si="18"/>
        <v>0</v>
      </c>
      <c r="DO15" s="200">
        <f t="shared" si="18"/>
        <v>0</v>
      </c>
      <c r="DP15" s="200">
        <f t="shared" si="18"/>
        <v>0</v>
      </c>
      <c r="DQ15" s="200">
        <f t="shared" si="18"/>
        <v>0</v>
      </c>
      <c r="DR15" s="200">
        <f t="shared" ref="DR15:DR21" si="28">SUM(DF15:DQ15)</f>
        <v>0</v>
      </c>
      <c r="DS15" s="200">
        <f t="shared" si="19"/>
        <v>0</v>
      </c>
      <c r="DT15" s="200">
        <f t="shared" si="19"/>
        <v>0</v>
      </c>
      <c r="DU15" s="200">
        <f t="shared" si="19"/>
        <v>0</v>
      </c>
      <c r="DV15" s="200">
        <f t="shared" si="19"/>
        <v>0</v>
      </c>
      <c r="DW15" s="200">
        <f t="shared" si="19"/>
        <v>0</v>
      </c>
      <c r="DX15" s="200">
        <f t="shared" si="19"/>
        <v>0</v>
      </c>
      <c r="DY15" s="200">
        <f t="shared" si="19"/>
        <v>0</v>
      </c>
      <c r="DZ15" s="200">
        <f t="shared" si="19"/>
        <v>0</v>
      </c>
      <c r="EA15" s="200">
        <f t="shared" si="19"/>
        <v>0</v>
      </c>
      <c r="EB15" s="200">
        <f t="shared" si="19"/>
        <v>0</v>
      </c>
      <c r="EC15" s="200">
        <f t="shared" si="19"/>
        <v>0</v>
      </c>
      <c r="ED15" s="200">
        <f t="shared" si="19"/>
        <v>0</v>
      </c>
      <c r="EE15" s="200">
        <f t="shared" ref="EE15:EE21" si="29">SUM(DS15:ED15)</f>
        <v>0</v>
      </c>
      <c r="EF15" s="200">
        <f t="shared" si="20"/>
        <v>0</v>
      </c>
      <c r="EG15" s="200">
        <f t="shared" si="20"/>
        <v>0</v>
      </c>
      <c r="EH15" s="200">
        <f t="shared" si="20"/>
        <v>0</v>
      </c>
      <c r="EI15" s="200">
        <f t="shared" si="20"/>
        <v>0</v>
      </c>
      <c r="EJ15" s="200">
        <f t="shared" si="20"/>
        <v>0</v>
      </c>
      <c r="EK15" s="200">
        <f t="shared" si="20"/>
        <v>0</v>
      </c>
      <c r="EL15" s="200">
        <f t="shared" si="20"/>
        <v>0</v>
      </c>
      <c r="EM15" s="200">
        <f t="shared" si="20"/>
        <v>0</v>
      </c>
      <c r="EN15" s="200">
        <f t="shared" si="20"/>
        <v>0</v>
      </c>
      <c r="EO15" s="200">
        <f t="shared" si="20"/>
        <v>0</v>
      </c>
      <c r="EP15" s="200">
        <f t="shared" si="20"/>
        <v>0</v>
      </c>
      <c r="EQ15" s="200">
        <f t="shared" si="20"/>
        <v>0</v>
      </c>
      <c r="ER15" s="200">
        <f t="shared" ref="ER15:ER21" si="30">SUM(EF15:EQ15)</f>
        <v>0</v>
      </c>
      <c r="ES15" s="200">
        <f t="shared" si="21"/>
        <v>0</v>
      </c>
      <c r="ET15" s="200">
        <f t="shared" si="21"/>
        <v>0</v>
      </c>
      <c r="EU15" s="200">
        <f t="shared" si="21"/>
        <v>0</v>
      </c>
      <c r="EV15" s="200">
        <f t="shared" si="21"/>
        <v>0</v>
      </c>
      <c r="EW15" s="200">
        <f t="shared" si="21"/>
        <v>0</v>
      </c>
      <c r="EX15" s="200">
        <f t="shared" si="21"/>
        <v>0</v>
      </c>
      <c r="EY15" s="200">
        <f t="shared" si="21"/>
        <v>0</v>
      </c>
      <c r="EZ15" s="200">
        <f t="shared" si="21"/>
        <v>0</v>
      </c>
      <c r="FA15" s="200">
        <f t="shared" si="21"/>
        <v>0</v>
      </c>
      <c r="FB15" s="200">
        <f t="shared" si="21"/>
        <v>0</v>
      </c>
      <c r="FC15" s="200">
        <f t="shared" si="21"/>
        <v>0</v>
      </c>
      <c r="FD15" s="200">
        <f t="shared" si="21"/>
        <v>0</v>
      </c>
      <c r="FE15" s="190">
        <f t="shared" ref="FE15:FE21" si="31">SUM(ES15:FD15)</f>
        <v>0</v>
      </c>
    </row>
    <row r="16" spans="2:161" s="119" customFormat="1" ht="15" customHeight="1" x14ac:dyDescent="0.2">
      <c r="C16" s="13" t="s">
        <v>88</v>
      </c>
      <c r="D16" s="200">
        <f>-'3. Bilan'!D20</f>
        <v>0</v>
      </c>
      <c r="E16" s="200">
        <f>-('3. Bilan'!E20-'3. Bilan'!D20)</f>
        <v>0</v>
      </c>
      <c r="F16" s="200">
        <f>-('3. Bilan'!F20-'3. Bilan'!E20)</f>
        <v>0</v>
      </c>
      <c r="G16" s="200">
        <f>-('3. Bilan'!G20-'3. Bilan'!F20)</f>
        <v>0</v>
      </c>
      <c r="H16" s="200">
        <f>-('3. Bilan'!H20-'3. Bilan'!G20)</f>
        <v>0</v>
      </c>
      <c r="I16" s="200">
        <f>-('3. Bilan'!I20-'3. Bilan'!H20)</f>
        <v>0</v>
      </c>
      <c r="J16" s="200">
        <f>-('3. Bilan'!J20-'3. Bilan'!I20)</f>
        <v>0</v>
      </c>
      <c r="K16" s="200">
        <f>-('3. Bilan'!K20-'3. Bilan'!J20)</f>
        <v>0</v>
      </c>
      <c r="L16" s="200">
        <f>-('3. Bilan'!L20-'3. Bilan'!K20)</f>
        <v>-42840</v>
      </c>
      <c r="M16" s="200">
        <f>-('3. Bilan'!M20-'3. Bilan'!L20)</f>
        <v>0</v>
      </c>
      <c r="N16" s="200">
        <f>-('3. Bilan'!N20-'3. Bilan'!M20)</f>
        <v>0</v>
      </c>
      <c r="O16" s="200">
        <f>-('3. Bilan'!O20-'3. Bilan'!N20)</f>
        <v>0</v>
      </c>
      <c r="P16" s="190">
        <f t="shared" si="22"/>
        <v>-42840</v>
      </c>
      <c r="Q16" s="200">
        <f>-('3. Bilan'!Q20-'3. Bilan'!O20)</f>
        <v>-42840</v>
      </c>
      <c r="R16" s="200">
        <f>-('3. Bilan'!R20-'3. Bilan'!Q20)</f>
        <v>-57120</v>
      </c>
      <c r="S16" s="200">
        <f>-('3. Bilan'!S20-'3. Bilan'!R20)</f>
        <v>57120</v>
      </c>
      <c r="T16" s="200">
        <f>-('3. Bilan'!T20-'3. Bilan'!S20)</f>
        <v>42840</v>
      </c>
      <c r="U16" s="200">
        <f>-('3. Bilan'!U20-'3. Bilan'!T20)</f>
        <v>-99960</v>
      </c>
      <c r="V16" s="200">
        <f>-('3. Bilan'!V20-'3. Bilan'!U20)</f>
        <v>-42840</v>
      </c>
      <c r="W16" s="200">
        <f>-('3. Bilan'!W20-'3. Bilan'!V20)</f>
        <v>142800</v>
      </c>
      <c r="X16" s="200">
        <f>-('3. Bilan'!X20-'3. Bilan'!W20)</f>
        <v>42840</v>
      </c>
      <c r="Y16" s="200">
        <f>-('3. Bilan'!Y20-'3. Bilan'!X20)</f>
        <v>-185640</v>
      </c>
      <c r="Z16" s="200">
        <f>-('3. Bilan'!Z20-'3. Bilan'!Y20)</f>
        <v>42840</v>
      </c>
      <c r="AA16" s="200">
        <f>-('3. Bilan'!AA20-'3. Bilan'!Z20)</f>
        <v>-142800</v>
      </c>
      <c r="AB16" s="200">
        <f>-('3. Bilan'!AB20-'3. Bilan'!AA20)</f>
        <v>-42840</v>
      </c>
      <c r="AC16" s="190">
        <f t="shared" si="23"/>
        <v>-285600</v>
      </c>
      <c r="AD16" s="200">
        <f>-('3. Bilan'!AD20-'3. Bilan'!AB20)</f>
        <v>150240</v>
      </c>
      <c r="AE16" s="200">
        <f>-('3. Bilan'!AE20-'3. Bilan'!AD20)</f>
        <v>-47520</v>
      </c>
      <c r="AF16" s="200">
        <f>-('3. Bilan'!AF20-'3. Bilan'!AE20)</f>
        <v>-47520</v>
      </c>
      <c r="AG16" s="200">
        <f>-('3. Bilan'!AG20-'3. Bilan'!AF20)</f>
        <v>35640</v>
      </c>
      <c r="AH16" s="200">
        <f>-('3. Bilan'!AH20-'3. Bilan'!AG20)</f>
        <v>-249480</v>
      </c>
      <c r="AI16" s="200">
        <f>-('3. Bilan'!AI20-'3. Bilan'!AH20)</f>
        <v>-23760</v>
      </c>
      <c r="AJ16" s="200">
        <f>-('3. Bilan'!AJ20-'3. Bilan'!AI20)</f>
        <v>83160</v>
      </c>
      <c r="AK16" s="200">
        <f>-('3. Bilan'!AK20-'3. Bilan'!AJ20)</f>
        <v>95040</v>
      </c>
      <c r="AL16" s="200">
        <f>-('3. Bilan'!AL20-'3. Bilan'!AK20)</f>
        <v>-201960</v>
      </c>
      <c r="AM16" s="200">
        <f>-('3. Bilan'!AM20-'3. Bilan'!AL20)</f>
        <v>-95040</v>
      </c>
      <c r="AN16" s="200">
        <f>-('3. Bilan'!AN20-'3. Bilan'!AM20)</f>
        <v>0</v>
      </c>
      <c r="AO16" s="200">
        <f>-('3. Bilan'!AO20-'3. Bilan'!AN20)</f>
        <v>47520</v>
      </c>
      <c r="AP16" s="190">
        <f t="shared" si="24"/>
        <v>-253680</v>
      </c>
      <c r="AQ16" s="200">
        <f>-('3. Bilan'!AQ20-'3. Bilan'!AO20)</f>
        <v>-83160</v>
      </c>
      <c r="AR16" s="200">
        <f>-('3. Bilan'!AR20-'3. Bilan'!AQ20)</f>
        <v>-71280</v>
      </c>
      <c r="AS16" s="200">
        <f>-('3. Bilan'!AS20-'3. Bilan'!AR20)</f>
        <v>-23760</v>
      </c>
      <c r="AT16" s="200">
        <f>-('3. Bilan'!AT20-'3. Bilan'!AS20)</f>
        <v>-59400</v>
      </c>
      <c r="AU16" s="200">
        <f>-('3. Bilan'!AU20-'3. Bilan'!AT20)</f>
        <v>-546480</v>
      </c>
      <c r="AV16" s="200">
        <f>-('3. Bilan'!AV20-'3. Bilan'!AU20)</f>
        <v>23760</v>
      </c>
      <c r="AW16" s="200">
        <f>-('3. Bilan'!AW20-'3. Bilan'!AV20)</f>
        <v>-297000</v>
      </c>
      <c r="AX16" s="200">
        <f>-('3. Bilan'!AX20-'3. Bilan'!AW20)</f>
        <v>-594000</v>
      </c>
      <c r="AY16" s="200">
        <f>-('3. Bilan'!AY20-'3. Bilan'!AX20)</f>
        <v>-47520</v>
      </c>
      <c r="AZ16" s="200">
        <f>-('3. Bilan'!AZ20-'3. Bilan'!AY20)</f>
        <v>-344520</v>
      </c>
      <c r="BA16" s="200">
        <f>-('3. Bilan'!BA20-'3. Bilan'!AZ20)</f>
        <v>35640</v>
      </c>
      <c r="BB16" s="200">
        <f>-('3. Bilan'!BB20-'3. Bilan'!BA20)</f>
        <v>-487080</v>
      </c>
      <c r="BC16" s="190">
        <f t="shared" si="25"/>
        <v>-2494800</v>
      </c>
      <c r="BD16" s="200">
        <f>-('3. Bilan'!BD20-'3. Bilan'!BB20)</f>
        <v>-13560</v>
      </c>
      <c r="BE16" s="200">
        <f>-('3. Bilan'!BE20-'3. Bilan'!BD20)</f>
        <v>-502440</v>
      </c>
      <c r="BF16" s="200">
        <f>-('3. Bilan'!BF20-'3. Bilan'!BE20)</f>
        <v>-578280</v>
      </c>
      <c r="BG16" s="200">
        <f>-('3. Bilan'!BG20-'3. Bilan'!BF20)</f>
        <v>-815280</v>
      </c>
      <c r="BH16" s="200">
        <f>-('3. Bilan'!BH20-'3. Bilan'!BG20)</f>
        <v>-1649520</v>
      </c>
      <c r="BI16" s="200">
        <f>-('3. Bilan'!BI20-'3. Bilan'!BH20)</f>
        <v>-910080</v>
      </c>
      <c r="BJ16" s="200">
        <f>-('3. Bilan'!BJ20-'3. Bilan'!BI20)</f>
        <v>-1744320</v>
      </c>
      <c r="BK16" s="200">
        <f>-('3. Bilan'!BK20-'3. Bilan'!BJ20)</f>
        <v>-2445840</v>
      </c>
      <c r="BL16" s="200">
        <f>-('3. Bilan'!BL20-'3. Bilan'!BK20)</f>
        <v>-1791720</v>
      </c>
      <c r="BM16" s="200">
        <f>-('3. Bilan'!BM20-'3. Bilan'!BL20)</f>
        <v>-2749200</v>
      </c>
      <c r="BN16" s="200">
        <f>-('3. Bilan'!BN20-'3. Bilan'!BM20)</f>
        <v>-2597520</v>
      </c>
      <c r="BO16" s="200">
        <f>-('3. Bilan'!BO20-'3. Bilan'!BN20)</f>
        <v>-4000560</v>
      </c>
      <c r="BP16" s="190">
        <f t="shared" si="26"/>
        <v>-19798320</v>
      </c>
      <c r="BQ16" s="200">
        <f>-('3. Bilan'!BQ20-'3. Bilan'!BO20)</f>
        <v>3332640</v>
      </c>
      <c r="BR16" s="200">
        <f>-('3. Bilan'!BR20-'3. Bilan'!BQ20)</f>
        <v>-4105200</v>
      </c>
      <c r="BS16" s="200">
        <f>-('3. Bilan'!BS20-'3. Bilan'!BR20)</f>
        <v>-732600</v>
      </c>
      <c r="BT16" s="200">
        <f>-('3. Bilan'!BT20-'3. Bilan'!BS20)</f>
        <v>-3880800</v>
      </c>
      <c r="BU16" s="200">
        <f>-('3. Bilan'!BU20-'3. Bilan'!BT20)</f>
        <v>-3361600.0000000037</v>
      </c>
      <c r="BV16" s="200">
        <f>-('3. Bilan'!BV20-'3. Bilan'!BU20)</f>
        <v>-2173599.9999999963</v>
      </c>
      <c r="BW16" s="200">
        <f>-('3. Bilan'!BW20-'3. Bilan'!BV20)</f>
        <v>-3876400</v>
      </c>
      <c r="BX16" s="200">
        <f>-('3. Bilan'!BX20-'3. Bilan'!BW20)</f>
        <v>-5536666.6666666716</v>
      </c>
      <c r="BY16" s="200">
        <f>-('3. Bilan'!BY20-'3. Bilan'!BX20)</f>
        <v>-3300733.3333333284</v>
      </c>
      <c r="BZ16" s="200">
        <f>-('3. Bilan'!BZ20-'3. Bilan'!BY20)</f>
        <v>-4768133.3333333358</v>
      </c>
      <c r="CA16" s="200">
        <f>-('3. Bilan'!CA20-'3. Bilan'!BZ20)</f>
        <v>-5175377.7777777836</v>
      </c>
      <c r="CB16" s="200">
        <f>-('3. Bilan'!CB20-'3. Bilan'!CA20)</f>
        <v>-6621999.9999999925</v>
      </c>
      <c r="CC16" s="190">
        <f t="shared" si="27"/>
        <v>-40200471.111111112</v>
      </c>
      <c r="CE16" s="200" t="str">
        <f t="shared" si="12"/>
        <v/>
      </c>
      <c r="CF16" s="200" t="str">
        <f t="shared" si="12"/>
        <v/>
      </c>
      <c r="CG16" s="200" t="str">
        <f t="shared" si="12"/>
        <v/>
      </c>
      <c r="CH16" s="200" t="str">
        <f t="shared" si="12"/>
        <v/>
      </c>
      <c r="CI16" s="200" t="str">
        <f t="shared" si="12"/>
        <v/>
      </c>
      <c r="CJ16" s="200" t="str">
        <f t="shared" si="12"/>
        <v/>
      </c>
      <c r="CK16" s="200" t="str">
        <f t="shared" si="12"/>
        <v/>
      </c>
      <c r="CL16" s="200" t="str">
        <f t="shared" si="12"/>
        <v/>
      </c>
      <c r="CM16" s="200" t="str">
        <f t="shared" si="12"/>
        <v/>
      </c>
      <c r="CN16" s="200" t="str">
        <f t="shared" si="12"/>
        <v/>
      </c>
      <c r="CO16" s="200" t="str">
        <f t="shared" si="13"/>
        <v/>
      </c>
      <c r="CP16" s="200" t="str">
        <f t="shared" si="13"/>
        <v/>
      </c>
      <c r="CQ16" s="200">
        <f t="shared" si="13"/>
        <v>0</v>
      </c>
      <c r="CR16" s="200">
        <f t="shared" si="13"/>
        <v>0</v>
      </c>
      <c r="CS16" s="200">
        <f t="shared" si="13"/>
        <v>-42840</v>
      </c>
      <c r="CT16" s="200">
        <f t="shared" si="13"/>
        <v>0</v>
      </c>
      <c r="CU16" s="200">
        <f t="shared" si="13"/>
        <v>0</v>
      </c>
      <c r="CV16" s="200">
        <f t="shared" si="13"/>
        <v>0</v>
      </c>
      <c r="CW16" s="200">
        <f t="shared" si="13"/>
        <v>-42840</v>
      </c>
      <c r="CX16" s="200">
        <f t="shared" si="13"/>
        <v>-57120</v>
      </c>
      <c r="CY16" s="200">
        <f t="shared" si="14"/>
        <v>57120</v>
      </c>
      <c r="CZ16" s="200">
        <f t="shared" si="14"/>
        <v>42840</v>
      </c>
      <c r="DA16" s="200">
        <f t="shared" si="14"/>
        <v>-99960</v>
      </c>
      <c r="DB16" s="200">
        <f t="shared" si="14"/>
        <v>-42840</v>
      </c>
      <c r="DC16" s="200">
        <f t="shared" si="15"/>
        <v>0</v>
      </c>
      <c r="DD16" s="200">
        <f t="shared" si="16"/>
        <v>-185640</v>
      </c>
      <c r="DE16" s="200">
        <f t="shared" si="17"/>
        <v>-185640</v>
      </c>
      <c r="DF16" s="200">
        <f t="shared" si="18"/>
        <v>142800</v>
      </c>
      <c r="DG16" s="200">
        <f t="shared" si="18"/>
        <v>42840</v>
      </c>
      <c r="DH16" s="200">
        <f t="shared" si="18"/>
        <v>-185640</v>
      </c>
      <c r="DI16" s="200">
        <f t="shared" si="18"/>
        <v>42840</v>
      </c>
      <c r="DJ16" s="200">
        <f t="shared" si="18"/>
        <v>-142800</v>
      </c>
      <c r="DK16" s="200">
        <f t="shared" si="18"/>
        <v>-42840</v>
      </c>
      <c r="DL16" s="200">
        <f t="shared" si="18"/>
        <v>150240</v>
      </c>
      <c r="DM16" s="200">
        <f t="shared" si="18"/>
        <v>-47520</v>
      </c>
      <c r="DN16" s="200">
        <f t="shared" si="18"/>
        <v>-47520</v>
      </c>
      <c r="DO16" s="200">
        <f t="shared" si="18"/>
        <v>35640</v>
      </c>
      <c r="DP16" s="200">
        <f t="shared" si="18"/>
        <v>-249480</v>
      </c>
      <c r="DQ16" s="200">
        <f t="shared" si="18"/>
        <v>-23760</v>
      </c>
      <c r="DR16" s="200">
        <f t="shared" si="28"/>
        <v>-325200</v>
      </c>
      <c r="DS16" s="200">
        <f t="shared" si="19"/>
        <v>83160</v>
      </c>
      <c r="DT16" s="200">
        <f t="shared" si="19"/>
        <v>95040</v>
      </c>
      <c r="DU16" s="200">
        <f t="shared" si="19"/>
        <v>-201960</v>
      </c>
      <c r="DV16" s="200">
        <f t="shared" si="19"/>
        <v>-95040</v>
      </c>
      <c r="DW16" s="200">
        <f t="shared" si="19"/>
        <v>0</v>
      </c>
      <c r="DX16" s="200">
        <f t="shared" si="19"/>
        <v>47520</v>
      </c>
      <c r="DY16" s="200">
        <f t="shared" si="19"/>
        <v>-83160</v>
      </c>
      <c r="DZ16" s="200">
        <f t="shared" si="19"/>
        <v>-71280</v>
      </c>
      <c r="EA16" s="200">
        <f t="shared" si="19"/>
        <v>-23760</v>
      </c>
      <c r="EB16" s="200">
        <f t="shared" si="19"/>
        <v>-59400</v>
      </c>
      <c r="EC16" s="200">
        <f t="shared" si="19"/>
        <v>-546480</v>
      </c>
      <c r="ED16" s="200">
        <f t="shared" si="19"/>
        <v>23760</v>
      </c>
      <c r="EE16" s="200">
        <f t="shared" si="29"/>
        <v>-831600</v>
      </c>
      <c r="EF16" s="200">
        <f t="shared" si="20"/>
        <v>-297000</v>
      </c>
      <c r="EG16" s="200">
        <f t="shared" si="20"/>
        <v>-594000</v>
      </c>
      <c r="EH16" s="200">
        <f t="shared" si="20"/>
        <v>-47520</v>
      </c>
      <c r="EI16" s="200">
        <f t="shared" si="20"/>
        <v>-344520</v>
      </c>
      <c r="EJ16" s="200">
        <f t="shared" si="20"/>
        <v>35640</v>
      </c>
      <c r="EK16" s="200">
        <f t="shared" si="20"/>
        <v>-487080</v>
      </c>
      <c r="EL16" s="200">
        <f t="shared" si="20"/>
        <v>-13560</v>
      </c>
      <c r="EM16" s="200">
        <f t="shared" si="20"/>
        <v>-502440</v>
      </c>
      <c r="EN16" s="200">
        <f t="shared" si="20"/>
        <v>-578280</v>
      </c>
      <c r="EO16" s="200">
        <f t="shared" si="20"/>
        <v>-815280</v>
      </c>
      <c r="EP16" s="200">
        <f t="shared" si="20"/>
        <v>-1649520</v>
      </c>
      <c r="EQ16" s="200">
        <f t="shared" si="20"/>
        <v>-910080</v>
      </c>
      <c r="ER16" s="200">
        <f t="shared" si="30"/>
        <v>-6203640</v>
      </c>
      <c r="ES16" s="200">
        <f t="shared" si="21"/>
        <v>-1744320</v>
      </c>
      <c r="ET16" s="200">
        <f t="shared" si="21"/>
        <v>-2445840</v>
      </c>
      <c r="EU16" s="200">
        <f t="shared" si="21"/>
        <v>-1791720</v>
      </c>
      <c r="EV16" s="200">
        <f t="shared" si="21"/>
        <v>-2749200</v>
      </c>
      <c r="EW16" s="200">
        <f t="shared" si="21"/>
        <v>-2597520</v>
      </c>
      <c r="EX16" s="200">
        <f t="shared" si="21"/>
        <v>-4000560</v>
      </c>
      <c r="EY16" s="200">
        <f t="shared" si="21"/>
        <v>3332640</v>
      </c>
      <c r="EZ16" s="200">
        <f t="shared" si="21"/>
        <v>-4105200</v>
      </c>
      <c r="FA16" s="200">
        <f t="shared" si="21"/>
        <v>-732600</v>
      </c>
      <c r="FB16" s="200">
        <f t="shared" si="21"/>
        <v>-3880800</v>
      </c>
      <c r="FC16" s="200">
        <f t="shared" si="21"/>
        <v>-3361600.0000000037</v>
      </c>
      <c r="FD16" s="200">
        <f t="shared" si="21"/>
        <v>-2173599.9999999963</v>
      </c>
      <c r="FE16" s="190">
        <f t="shared" si="31"/>
        <v>-26250320</v>
      </c>
    </row>
    <row r="17" spans="2:161" s="119" customFormat="1" ht="15" customHeight="1" x14ac:dyDescent="0.2">
      <c r="C17" s="13" t="s">
        <v>672</v>
      </c>
      <c r="D17" s="200">
        <f>-'3. Bilan'!D21</f>
        <v>0</v>
      </c>
      <c r="E17" s="200">
        <f>-('3. Bilan'!E21-'3. Bilan'!D21)</f>
        <v>0</v>
      </c>
      <c r="F17" s="200">
        <f>-('3. Bilan'!F21-'3. Bilan'!E21)</f>
        <v>0</v>
      </c>
      <c r="G17" s="200">
        <f>-('3. Bilan'!G21-'3. Bilan'!F21)</f>
        <v>0</v>
      </c>
      <c r="H17" s="200">
        <f>-('3. Bilan'!H21-'3. Bilan'!G21)</f>
        <v>0</v>
      </c>
      <c r="I17" s="200">
        <f>-('3. Bilan'!I21-'3. Bilan'!H21)</f>
        <v>0</v>
      </c>
      <c r="J17" s="200">
        <f>-('3. Bilan'!J21-'3. Bilan'!I21)</f>
        <v>0</v>
      </c>
      <c r="K17" s="200">
        <f>-('3. Bilan'!K21-'3. Bilan'!J21)</f>
        <v>0</v>
      </c>
      <c r="L17" s="200">
        <f>-('3. Bilan'!L21-'3. Bilan'!K21)</f>
        <v>0</v>
      </c>
      <c r="M17" s="200">
        <f>-('3. Bilan'!M21-'3. Bilan'!L21)</f>
        <v>0</v>
      </c>
      <c r="N17" s="200">
        <f>-('3. Bilan'!N21-'3. Bilan'!M21)</f>
        <v>0</v>
      </c>
      <c r="O17" s="200">
        <f>-('3. Bilan'!O21-'3. Bilan'!N21)</f>
        <v>0</v>
      </c>
      <c r="P17" s="190">
        <f t="shared" si="22"/>
        <v>0</v>
      </c>
      <c r="Q17" s="200">
        <f>-('3. Bilan'!Q21-'3. Bilan'!O21)</f>
        <v>0</v>
      </c>
      <c r="R17" s="200">
        <f>-('3. Bilan'!R21-'3. Bilan'!Q21)</f>
        <v>0</v>
      </c>
      <c r="S17" s="200">
        <f>-('3. Bilan'!S21-'3. Bilan'!R21)</f>
        <v>0</v>
      </c>
      <c r="T17" s="200">
        <f>-('3. Bilan'!T21-'3. Bilan'!S21)</f>
        <v>-2821.5</v>
      </c>
      <c r="U17" s="200">
        <f>-('3. Bilan'!U21-'3. Bilan'!T21)</f>
        <v>2821.5</v>
      </c>
      <c r="V17" s="200">
        <f>-('3. Bilan'!V21-'3. Bilan'!U21)</f>
        <v>0</v>
      </c>
      <c r="W17" s="200">
        <f>-('3. Bilan'!W21-'3. Bilan'!V21)</f>
        <v>-5844</v>
      </c>
      <c r="X17" s="200">
        <f>-('3. Bilan'!X21-'3. Bilan'!W21)</f>
        <v>-11556</v>
      </c>
      <c r="Y17" s="200">
        <f>-('3. Bilan'!Y21-'3. Bilan'!X21)</f>
        <v>10878.5</v>
      </c>
      <c r="Z17" s="200">
        <f>-('3. Bilan'!Z21-'3. Bilan'!Y21)</f>
        <v>6521.5</v>
      </c>
      <c r="AA17" s="200">
        <f>-('3. Bilan'!AA21-'3. Bilan'!Z21)</f>
        <v>0</v>
      </c>
      <c r="AB17" s="200">
        <f>-('3. Bilan'!AB21-'3. Bilan'!AA21)</f>
        <v>0</v>
      </c>
      <c r="AC17" s="190">
        <f t="shared" si="23"/>
        <v>0</v>
      </c>
      <c r="AD17" s="200">
        <f>-('3. Bilan'!AD21-'3. Bilan'!AB21)</f>
        <v>0</v>
      </c>
      <c r="AE17" s="200">
        <f>-('3. Bilan'!AE21-'3. Bilan'!AD21)</f>
        <v>0</v>
      </c>
      <c r="AF17" s="200">
        <f>-('3. Bilan'!AF21-'3. Bilan'!AE21)</f>
        <v>0</v>
      </c>
      <c r="AG17" s="200">
        <f>-('3. Bilan'!AG21-'3. Bilan'!AF21)</f>
        <v>0</v>
      </c>
      <c r="AH17" s="200">
        <f>-('3. Bilan'!AH21-'3. Bilan'!AG21)</f>
        <v>0</v>
      </c>
      <c r="AI17" s="200">
        <f>-('3. Bilan'!AI21-'3. Bilan'!AH21)</f>
        <v>0</v>
      </c>
      <c r="AJ17" s="200">
        <f>-('3. Bilan'!AJ21-'3. Bilan'!AI21)</f>
        <v>0</v>
      </c>
      <c r="AK17" s="200">
        <f>-('3. Bilan'!AK21-'3. Bilan'!AJ21)</f>
        <v>0</v>
      </c>
      <c r="AL17" s="200">
        <f>-('3. Bilan'!AL21-'3. Bilan'!AK21)</f>
        <v>0</v>
      </c>
      <c r="AM17" s="200">
        <f>-('3. Bilan'!AM21-'3. Bilan'!AL21)</f>
        <v>0</v>
      </c>
      <c r="AN17" s="200">
        <f>-('3. Bilan'!AN21-'3. Bilan'!AM21)</f>
        <v>0</v>
      </c>
      <c r="AO17" s="200">
        <f>-('3. Bilan'!AO21-'3. Bilan'!AN21)</f>
        <v>0</v>
      </c>
      <c r="AP17" s="190">
        <f t="shared" si="24"/>
        <v>0</v>
      </c>
      <c r="AQ17" s="200">
        <f>-('3. Bilan'!AQ21-'3. Bilan'!AO21)</f>
        <v>0</v>
      </c>
      <c r="AR17" s="200">
        <f>-('3. Bilan'!AR21-'3. Bilan'!AQ21)</f>
        <v>0</v>
      </c>
      <c r="AS17" s="200">
        <f>-('3. Bilan'!AS21-'3. Bilan'!AR21)</f>
        <v>0</v>
      </c>
      <c r="AT17" s="200">
        <f>-('3. Bilan'!AT21-'3. Bilan'!AS21)</f>
        <v>0</v>
      </c>
      <c r="AU17" s="200">
        <f>-('3. Bilan'!AU21-'3. Bilan'!AT21)</f>
        <v>0</v>
      </c>
      <c r="AV17" s="200">
        <f>-('3. Bilan'!AV21-'3. Bilan'!AU21)</f>
        <v>0</v>
      </c>
      <c r="AW17" s="200">
        <f>-('3. Bilan'!AW21-'3. Bilan'!AV21)</f>
        <v>0</v>
      </c>
      <c r="AX17" s="200">
        <f>-('3. Bilan'!AX21-'3. Bilan'!AW21)</f>
        <v>0</v>
      </c>
      <c r="AY17" s="200">
        <f>-('3. Bilan'!AY21-'3. Bilan'!AX21)</f>
        <v>0</v>
      </c>
      <c r="AZ17" s="200">
        <f>-('3. Bilan'!AZ21-'3. Bilan'!AY21)</f>
        <v>0</v>
      </c>
      <c r="BA17" s="200">
        <f>-('3. Bilan'!BA21-'3. Bilan'!AZ21)</f>
        <v>0</v>
      </c>
      <c r="BB17" s="200">
        <f>-('3. Bilan'!BB21-'3. Bilan'!BA21)</f>
        <v>0</v>
      </c>
      <c r="BC17" s="190">
        <f t="shared" si="25"/>
        <v>0</v>
      </c>
      <c r="BD17" s="200">
        <f>-('3. Bilan'!BD21-'3. Bilan'!BB21)</f>
        <v>0</v>
      </c>
      <c r="BE17" s="200">
        <f>-('3. Bilan'!BE21-'3. Bilan'!BD21)</f>
        <v>0</v>
      </c>
      <c r="BF17" s="200">
        <f>-('3. Bilan'!BF21-'3. Bilan'!BE21)</f>
        <v>0</v>
      </c>
      <c r="BG17" s="200">
        <f>-('3. Bilan'!BG21-'3. Bilan'!BF21)</f>
        <v>0</v>
      </c>
      <c r="BH17" s="200">
        <f>-('3. Bilan'!BH21-'3. Bilan'!BG21)</f>
        <v>0</v>
      </c>
      <c r="BI17" s="200">
        <f>-('3. Bilan'!BI21-'3. Bilan'!BH21)</f>
        <v>0</v>
      </c>
      <c r="BJ17" s="200">
        <f>-('3. Bilan'!BJ21-'3. Bilan'!BI21)</f>
        <v>0</v>
      </c>
      <c r="BK17" s="200">
        <f>-('3. Bilan'!BK21-'3. Bilan'!BJ21)</f>
        <v>0</v>
      </c>
      <c r="BL17" s="200">
        <f>-('3. Bilan'!BL21-'3. Bilan'!BK21)</f>
        <v>0</v>
      </c>
      <c r="BM17" s="200">
        <f>-('3. Bilan'!BM21-'3. Bilan'!BL21)</f>
        <v>0</v>
      </c>
      <c r="BN17" s="200">
        <f>-('3. Bilan'!BN21-'3. Bilan'!BM21)</f>
        <v>0</v>
      </c>
      <c r="BO17" s="200">
        <f>-('3. Bilan'!BO21-'3. Bilan'!BN21)</f>
        <v>0</v>
      </c>
      <c r="BP17" s="190">
        <f t="shared" si="26"/>
        <v>0</v>
      </c>
      <c r="BQ17" s="200">
        <f>-('3. Bilan'!BQ21-'3. Bilan'!BO21)</f>
        <v>0</v>
      </c>
      <c r="BR17" s="200">
        <f>-('3. Bilan'!BR21-'3. Bilan'!BQ21)</f>
        <v>0</v>
      </c>
      <c r="BS17" s="200">
        <f>-('3. Bilan'!BS21-'3. Bilan'!BR21)</f>
        <v>0</v>
      </c>
      <c r="BT17" s="200">
        <f>-('3. Bilan'!BT21-'3. Bilan'!BS21)</f>
        <v>0</v>
      </c>
      <c r="BU17" s="200">
        <f>-('3. Bilan'!BU21-'3. Bilan'!BT21)</f>
        <v>0</v>
      </c>
      <c r="BV17" s="200">
        <f>-('3. Bilan'!BV21-'3. Bilan'!BU21)</f>
        <v>0</v>
      </c>
      <c r="BW17" s="200">
        <f>-('3. Bilan'!BW21-'3. Bilan'!BV21)</f>
        <v>0</v>
      </c>
      <c r="BX17" s="200">
        <f>-('3. Bilan'!BX21-'3. Bilan'!BW21)</f>
        <v>0</v>
      </c>
      <c r="BY17" s="200">
        <f>-('3. Bilan'!BY21-'3. Bilan'!BX21)</f>
        <v>0</v>
      </c>
      <c r="BZ17" s="200">
        <f>-('3. Bilan'!BZ21-'3. Bilan'!BY21)</f>
        <v>0</v>
      </c>
      <c r="CA17" s="200">
        <f>-('3. Bilan'!CA21-'3. Bilan'!BZ21)</f>
        <v>0</v>
      </c>
      <c r="CB17" s="200">
        <f>-('3. Bilan'!CB21-'3. Bilan'!CA21)</f>
        <v>0</v>
      </c>
      <c r="CC17" s="190">
        <f t="shared" si="27"/>
        <v>0</v>
      </c>
      <c r="CE17" s="200" t="str">
        <f t="shared" si="12"/>
        <v/>
      </c>
      <c r="CF17" s="200" t="str">
        <f t="shared" si="12"/>
        <v/>
      </c>
      <c r="CG17" s="200" t="str">
        <f t="shared" si="12"/>
        <v/>
      </c>
      <c r="CH17" s="200" t="str">
        <f t="shared" si="12"/>
        <v/>
      </c>
      <c r="CI17" s="200" t="str">
        <f t="shared" si="12"/>
        <v/>
      </c>
      <c r="CJ17" s="200" t="str">
        <f t="shared" si="12"/>
        <v/>
      </c>
      <c r="CK17" s="200" t="str">
        <f t="shared" si="12"/>
        <v/>
      </c>
      <c r="CL17" s="200" t="str">
        <f t="shared" si="12"/>
        <v/>
      </c>
      <c r="CM17" s="200" t="str">
        <f t="shared" si="12"/>
        <v/>
      </c>
      <c r="CN17" s="200" t="str">
        <f t="shared" si="12"/>
        <v/>
      </c>
      <c r="CO17" s="200" t="str">
        <f t="shared" si="13"/>
        <v/>
      </c>
      <c r="CP17" s="200" t="str">
        <f t="shared" si="13"/>
        <v/>
      </c>
      <c r="CQ17" s="200">
        <f t="shared" si="13"/>
        <v>0</v>
      </c>
      <c r="CR17" s="200">
        <f t="shared" si="13"/>
        <v>0</v>
      </c>
      <c r="CS17" s="200">
        <f t="shared" si="13"/>
        <v>0</v>
      </c>
      <c r="CT17" s="200">
        <f t="shared" si="13"/>
        <v>0</v>
      </c>
      <c r="CU17" s="200">
        <f t="shared" si="13"/>
        <v>0</v>
      </c>
      <c r="CV17" s="200">
        <f t="shared" si="13"/>
        <v>0</v>
      </c>
      <c r="CW17" s="200">
        <f t="shared" si="13"/>
        <v>0</v>
      </c>
      <c r="CX17" s="200">
        <f t="shared" si="13"/>
        <v>0</v>
      </c>
      <c r="CY17" s="200">
        <f t="shared" si="14"/>
        <v>0</v>
      </c>
      <c r="CZ17" s="200">
        <f t="shared" si="14"/>
        <v>-2821.5</v>
      </c>
      <c r="DA17" s="200">
        <f t="shared" si="14"/>
        <v>2821.5</v>
      </c>
      <c r="DB17" s="200">
        <f t="shared" si="14"/>
        <v>0</v>
      </c>
      <c r="DC17" s="200">
        <f t="shared" si="15"/>
        <v>0</v>
      </c>
      <c r="DD17" s="200">
        <f t="shared" si="16"/>
        <v>0</v>
      </c>
      <c r="DE17" s="200">
        <f t="shared" si="17"/>
        <v>0</v>
      </c>
      <c r="DF17" s="200">
        <f t="shared" si="18"/>
        <v>-5844</v>
      </c>
      <c r="DG17" s="200">
        <f t="shared" si="18"/>
        <v>-11556</v>
      </c>
      <c r="DH17" s="200">
        <f t="shared" si="18"/>
        <v>10878.5</v>
      </c>
      <c r="DI17" s="200">
        <f t="shared" si="18"/>
        <v>6521.5</v>
      </c>
      <c r="DJ17" s="200">
        <f t="shared" si="18"/>
        <v>0</v>
      </c>
      <c r="DK17" s="200">
        <f t="shared" si="18"/>
        <v>0</v>
      </c>
      <c r="DL17" s="200">
        <f t="shared" si="18"/>
        <v>0</v>
      </c>
      <c r="DM17" s="200">
        <f t="shared" si="18"/>
        <v>0</v>
      </c>
      <c r="DN17" s="200">
        <f t="shared" si="18"/>
        <v>0</v>
      </c>
      <c r="DO17" s="200">
        <f t="shared" si="18"/>
        <v>0</v>
      </c>
      <c r="DP17" s="200">
        <f t="shared" si="18"/>
        <v>0</v>
      </c>
      <c r="DQ17" s="200">
        <f t="shared" si="18"/>
        <v>0</v>
      </c>
      <c r="DR17" s="200">
        <f t="shared" si="28"/>
        <v>0</v>
      </c>
      <c r="DS17" s="200">
        <f t="shared" si="19"/>
        <v>0</v>
      </c>
      <c r="DT17" s="200">
        <f t="shared" si="19"/>
        <v>0</v>
      </c>
      <c r="DU17" s="200">
        <f t="shared" si="19"/>
        <v>0</v>
      </c>
      <c r="DV17" s="200">
        <f t="shared" si="19"/>
        <v>0</v>
      </c>
      <c r="DW17" s="200">
        <f t="shared" si="19"/>
        <v>0</v>
      </c>
      <c r="DX17" s="200">
        <f t="shared" si="19"/>
        <v>0</v>
      </c>
      <c r="DY17" s="200">
        <f t="shared" si="19"/>
        <v>0</v>
      </c>
      <c r="DZ17" s="200">
        <f t="shared" si="19"/>
        <v>0</v>
      </c>
      <c r="EA17" s="200">
        <f t="shared" si="19"/>
        <v>0</v>
      </c>
      <c r="EB17" s="200">
        <f t="shared" si="19"/>
        <v>0</v>
      </c>
      <c r="EC17" s="200">
        <f t="shared" si="19"/>
        <v>0</v>
      </c>
      <c r="ED17" s="200">
        <f t="shared" si="19"/>
        <v>0</v>
      </c>
      <c r="EE17" s="200">
        <f t="shared" si="29"/>
        <v>0</v>
      </c>
      <c r="EF17" s="200">
        <f t="shared" si="20"/>
        <v>0</v>
      </c>
      <c r="EG17" s="200">
        <f t="shared" si="20"/>
        <v>0</v>
      </c>
      <c r="EH17" s="200">
        <f t="shared" si="20"/>
        <v>0</v>
      </c>
      <c r="EI17" s="200">
        <f t="shared" si="20"/>
        <v>0</v>
      </c>
      <c r="EJ17" s="200">
        <f t="shared" si="20"/>
        <v>0</v>
      </c>
      <c r="EK17" s="200">
        <f t="shared" si="20"/>
        <v>0</v>
      </c>
      <c r="EL17" s="200">
        <f t="shared" si="20"/>
        <v>0</v>
      </c>
      <c r="EM17" s="200">
        <f t="shared" si="20"/>
        <v>0</v>
      </c>
      <c r="EN17" s="200">
        <f t="shared" si="20"/>
        <v>0</v>
      </c>
      <c r="EO17" s="200">
        <f t="shared" si="20"/>
        <v>0</v>
      </c>
      <c r="EP17" s="200">
        <f t="shared" si="20"/>
        <v>0</v>
      </c>
      <c r="EQ17" s="200">
        <f t="shared" si="20"/>
        <v>0</v>
      </c>
      <c r="ER17" s="200">
        <f t="shared" si="30"/>
        <v>0</v>
      </c>
      <c r="ES17" s="200">
        <f t="shared" si="21"/>
        <v>0</v>
      </c>
      <c r="ET17" s="200">
        <f t="shared" si="21"/>
        <v>0</v>
      </c>
      <c r="EU17" s="200">
        <f t="shared" si="21"/>
        <v>0</v>
      </c>
      <c r="EV17" s="200">
        <f t="shared" si="21"/>
        <v>0</v>
      </c>
      <c r="EW17" s="200">
        <f t="shared" si="21"/>
        <v>0</v>
      </c>
      <c r="EX17" s="200">
        <f t="shared" si="21"/>
        <v>0</v>
      </c>
      <c r="EY17" s="200">
        <f t="shared" si="21"/>
        <v>0</v>
      </c>
      <c r="EZ17" s="200">
        <f t="shared" si="21"/>
        <v>0</v>
      </c>
      <c r="FA17" s="200">
        <f t="shared" si="21"/>
        <v>0</v>
      </c>
      <c r="FB17" s="200">
        <f t="shared" si="21"/>
        <v>0</v>
      </c>
      <c r="FC17" s="200">
        <f t="shared" si="21"/>
        <v>0</v>
      </c>
      <c r="FD17" s="200">
        <f t="shared" si="21"/>
        <v>0</v>
      </c>
      <c r="FE17" s="190">
        <f t="shared" si="31"/>
        <v>0</v>
      </c>
    </row>
    <row r="18" spans="2:161" s="119" customFormat="1" ht="15" customHeight="1" x14ac:dyDescent="0.2">
      <c r="C18" s="13" t="s">
        <v>97</v>
      </c>
      <c r="D18" s="200">
        <f>-'3. Bilan'!D22</f>
        <v>0</v>
      </c>
      <c r="E18" s="200">
        <f>-('3. Bilan'!E22-'3. Bilan'!D22)</f>
        <v>0</v>
      </c>
      <c r="F18" s="200">
        <f>-('3. Bilan'!F22-'3. Bilan'!E22)</f>
        <v>0</v>
      </c>
      <c r="G18" s="200">
        <f>-('3. Bilan'!G22-'3. Bilan'!F22)</f>
        <v>0</v>
      </c>
      <c r="H18" s="200">
        <f>-('3. Bilan'!H22-'3. Bilan'!G22)</f>
        <v>0</v>
      </c>
      <c r="I18" s="200">
        <f>-('3. Bilan'!I22-'3. Bilan'!H22)</f>
        <v>0</v>
      </c>
      <c r="J18" s="200">
        <f>-('3. Bilan'!J22-'3. Bilan'!I22)</f>
        <v>0</v>
      </c>
      <c r="K18" s="200">
        <f>-('3. Bilan'!K22-'3. Bilan'!J22)</f>
        <v>0</v>
      </c>
      <c r="L18" s="200">
        <f>-('3. Bilan'!L22-'3. Bilan'!K22)</f>
        <v>0</v>
      </c>
      <c r="M18" s="200">
        <f>-('3. Bilan'!M22-'3. Bilan'!L22)</f>
        <v>0</v>
      </c>
      <c r="N18" s="200">
        <f>-('3. Bilan'!N22-'3. Bilan'!M22)</f>
        <v>0</v>
      </c>
      <c r="O18" s="200">
        <f>-('3. Bilan'!O22-'3. Bilan'!N22)</f>
        <v>0</v>
      </c>
      <c r="P18" s="190">
        <f t="shared" si="22"/>
        <v>0</v>
      </c>
      <c r="Q18" s="200">
        <f>-('3. Bilan'!Q22-'3. Bilan'!O22)</f>
        <v>0</v>
      </c>
      <c r="R18" s="200">
        <f>-('3. Bilan'!R22-'3. Bilan'!Q22)</f>
        <v>0</v>
      </c>
      <c r="S18" s="200">
        <f>-('3. Bilan'!S22-'3. Bilan'!R22)</f>
        <v>0</v>
      </c>
      <c r="T18" s="200">
        <f>-('3. Bilan'!T22-'3. Bilan'!S22)</f>
        <v>0</v>
      </c>
      <c r="U18" s="200">
        <f>-('3. Bilan'!U22-'3. Bilan'!T22)</f>
        <v>0</v>
      </c>
      <c r="V18" s="200">
        <f>-('3. Bilan'!V22-'3. Bilan'!U22)</f>
        <v>0</v>
      </c>
      <c r="W18" s="200">
        <f>-('3. Bilan'!W22-'3. Bilan'!V22)</f>
        <v>0</v>
      </c>
      <c r="X18" s="200">
        <f>-('3. Bilan'!X22-'3. Bilan'!W22)</f>
        <v>0</v>
      </c>
      <c r="Y18" s="200">
        <f>-('3. Bilan'!Y22-'3. Bilan'!X22)</f>
        <v>0</v>
      </c>
      <c r="Z18" s="200">
        <f>-('3. Bilan'!Z22-'3. Bilan'!Y22)</f>
        <v>0</v>
      </c>
      <c r="AA18" s="200">
        <f>-('3. Bilan'!AA22-'3. Bilan'!Z22)</f>
        <v>0</v>
      </c>
      <c r="AB18" s="200">
        <f>-('3. Bilan'!AB22-'3. Bilan'!AA22)</f>
        <v>0</v>
      </c>
      <c r="AC18" s="190">
        <f t="shared" si="23"/>
        <v>0</v>
      </c>
      <c r="AD18" s="200">
        <f>-('3. Bilan'!AD22-'3. Bilan'!AB22)</f>
        <v>0</v>
      </c>
      <c r="AE18" s="200">
        <f>-('3. Bilan'!AE22-'3. Bilan'!AD22)</f>
        <v>0</v>
      </c>
      <c r="AF18" s="200">
        <f>-('3. Bilan'!AF22-'3. Bilan'!AE22)</f>
        <v>0</v>
      </c>
      <c r="AG18" s="200">
        <f>-('3. Bilan'!AG22-'3. Bilan'!AF22)</f>
        <v>0</v>
      </c>
      <c r="AH18" s="200">
        <f>-('3. Bilan'!AH22-'3. Bilan'!AG22)</f>
        <v>0</v>
      </c>
      <c r="AI18" s="200">
        <f>-('3. Bilan'!AI22-'3. Bilan'!AH22)</f>
        <v>0</v>
      </c>
      <c r="AJ18" s="200">
        <f>-('3. Bilan'!AJ22-'3. Bilan'!AI22)</f>
        <v>0</v>
      </c>
      <c r="AK18" s="200">
        <f>-('3. Bilan'!AK22-'3. Bilan'!AJ22)</f>
        <v>0</v>
      </c>
      <c r="AL18" s="200">
        <f>-('3. Bilan'!AL22-'3. Bilan'!AK22)</f>
        <v>0</v>
      </c>
      <c r="AM18" s="200">
        <f>-('3. Bilan'!AM22-'3. Bilan'!AL22)</f>
        <v>0</v>
      </c>
      <c r="AN18" s="200">
        <f>-('3. Bilan'!AN22-'3. Bilan'!AM22)</f>
        <v>0</v>
      </c>
      <c r="AO18" s="200">
        <f>-('3. Bilan'!AO22-'3. Bilan'!AN22)</f>
        <v>0</v>
      </c>
      <c r="AP18" s="190">
        <f t="shared" si="24"/>
        <v>0</v>
      </c>
      <c r="AQ18" s="200">
        <f>-('3. Bilan'!AQ22-'3. Bilan'!AO22)</f>
        <v>0</v>
      </c>
      <c r="AR18" s="200">
        <f>-('3. Bilan'!AR22-'3. Bilan'!AQ22)</f>
        <v>0</v>
      </c>
      <c r="AS18" s="200">
        <f>-('3. Bilan'!AS22-'3. Bilan'!AR22)</f>
        <v>0</v>
      </c>
      <c r="AT18" s="200">
        <f>-('3. Bilan'!AT22-'3. Bilan'!AS22)</f>
        <v>0</v>
      </c>
      <c r="AU18" s="200">
        <f>-('3. Bilan'!AU22-'3. Bilan'!AT22)</f>
        <v>0</v>
      </c>
      <c r="AV18" s="200">
        <f>-('3. Bilan'!AV22-'3. Bilan'!AU22)</f>
        <v>0</v>
      </c>
      <c r="AW18" s="200">
        <f>-('3. Bilan'!AW22-'3. Bilan'!AV22)</f>
        <v>0</v>
      </c>
      <c r="AX18" s="200">
        <f>-('3. Bilan'!AX22-'3. Bilan'!AW22)</f>
        <v>0</v>
      </c>
      <c r="AY18" s="200">
        <f>-('3. Bilan'!AY22-'3. Bilan'!AX22)</f>
        <v>0</v>
      </c>
      <c r="AZ18" s="200">
        <f>-('3. Bilan'!AZ22-'3. Bilan'!AY22)</f>
        <v>0</v>
      </c>
      <c r="BA18" s="200">
        <f>-('3. Bilan'!BA22-'3. Bilan'!AZ22)</f>
        <v>0</v>
      </c>
      <c r="BB18" s="200">
        <f>-('3. Bilan'!BB22-'3. Bilan'!BA22)</f>
        <v>0</v>
      </c>
      <c r="BC18" s="190">
        <f t="shared" si="25"/>
        <v>0</v>
      </c>
      <c r="BD18" s="200">
        <f>-('3. Bilan'!BD22-'3. Bilan'!BB22)</f>
        <v>0</v>
      </c>
      <c r="BE18" s="200">
        <f>-('3. Bilan'!BE22-'3. Bilan'!BD22)</f>
        <v>0</v>
      </c>
      <c r="BF18" s="200">
        <f>-('3. Bilan'!BF22-'3. Bilan'!BE22)</f>
        <v>0</v>
      </c>
      <c r="BG18" s="200">
        <f>-('3. Bilan'!BG22-'3. Bilan'!BF22)</f>
        <v>0</v>
      </c>
      <c r="BH18" s="200">
        <f>-('3. Bilan'!BH22-'3. Bilan'!BG22)</f>
        <v>0</v>
      </c>
      <c r="BI18" s="200">
        <f>-('3. Bilan'!BI22-'3. Bilan'!BH22)</f>
        <v>0</v>
      </c>
      <c r="BJ18" s="200">
        <f>-('3. Bilan'!BJ22-'3. Bilan'!BI22)</f>
        <v>0</v>
      </c>
      <c r="BK18" s="200">
        <f>-('3. Bilan'!BK22-'3. Bilan'!BJ22)</f>
        <v>0</v>
      </c>
      <c r="BL18" s="200">
        <f>-('3. Bilan'!BL22-'3. Bilan'!BK22)</f>
        <v>0</v>
      </c>
      <c r="BM18" s="200">
        <f>-('3. Bilan'!BM22-'3. Bilan'!BL22)</f>
        <v>0</v>
      </c>
      <c r="BN18" s="200">
        <f>-('3. Bilan'!BN22-'3. Bilan'!BM22)</f>
        <v>0</v>
      </c>
      <c r="BO18" s="200">
        <f>-('3. Bilan'!BO22-'3. Bilan'!BN22)</f>
        <v>0</v>
      </c>
      <c r="BP18" s="190">
        <f t="shared" si="26"/>
        <v>0</v>
      </c>
      <c r="BQ18" s="200">
        <f>-('3. Bilan'!BQ22-'3. Bilan'!BO22)</f>
        <v>0</v>
      </c>
      <c r="BR18" s="200">
        <f>-('3. Bilan'!BR22-'3. Bilan'!BQ22)</f>
        <v>0</v>
      </c>
      <c r="BS18" s="200">
        <f>-('3. Bilan'!BS22-'3. Bilan'!BR22)</f>
        <v>0</v>
      </c>
      <c r="BT18" s="200">
        <f>-('3. Bilan'!BT22-'3. Bilan'!BS22)</f>
        <v>0</v>
      </c>
      <c r="BU18" s="200">
        <f>-('3. Bilan'!BU22-'3. Bilan'!BT22)</f>
        <v>0</v>
      </c>
      <c r="BV18" s="200">
        <f>-('3. Bilan'!BV22-'3. Bilan'!BU22)</f>
        <v>0</v>
      </c>
      <c r="BW18" s="200">
        <f>-('3. Bilan'!BW22-'3. Bilan'!BV22)</f>
        <v>0</v>
      </c>
      <c r="BX18" s="200">
        <f>-('3. Bilan'!BX22-'3. Bilan'!BW22)</f>
        <v>0</v>
      </c>
      <c r="BY18" s="200">
        <f>-('3. Bilan'!BY22-'3. Bilan'!BX22)</f>
        <v>0</v>
      </c>
      <c r="BZ18" s="200">
        <f>-('3. Bilan'!BZ22-'3. Bilan'!BY22)</f>
        <v>0</v>
      </c>
      <c r="CA18" s="200">
        <f>-('3. Bilan'!CA22-'3. Bilan'!BZ22)</f>
        <v>0</v>
      </c>
      <c r="CB18" s="200">
        <f>-('3. Bilan'!CB22-'3. Bilan'!CA22)</f>
        <v>0</v>
      </c>
      <c r="CC18" s="190">
        <f t="shared" si="27"/>
        <v>0</v>
      </c>
      <c r="CE18" s="200" t="str">
        <f t="shared" si="12"/>
        <v/>
      </c>
      <c r="CF18" s="200" t="str">
        <f t="shared" si="12"/>
        <v/>
      </c>
      <c r="CG18" s="200" t="str">
        <f t="shared" si="12"/>
        <v/>
      </c>
      <c r="CH18" s="200" t="str">
        <f t="shared" si="12"/>
        <v/>
      </c>
      <c r="CI18" s="200" t="str">
        <f t="shared" si="12"/>
        <v/>
      </c>
      <c r="CJ18" s="200" t="str">
        <f t="shared" si="12"/>
        <v/>
      </c>
      <c r="CK18" s="200" t="str">
        <f t="shared" si="12"/>
        <v/>
      </c>
      <c r="CL18" s="200" t="str">
        <f t="shared" si="12"/>
        <v/>
      </c>
      <c r="CM18" s="200" t="str">
        <f t="shared" si="12"/>
        <v/>
      </c>
      <c r="CN18" s="200" t="str">
        <f t="shared" si="12"/>
        <v/>
      </c>
      <c r="CO18" s="200" t="str">
        <f t="shared" si="13"/>
        <v/>
      </c>
      <c r="CP18" s="200" t="str">
        <f t="shared" si="13"/>
        <v/>
      </c>
      <c r="CQ18" s="200">
        <f t="shared" si="13"/>
        <v>0</v>
      </c>
      <c r="CR18" s="200">
        <f t="shared" si="13"/>
        <v>0</v>
      </c>
      <c r="CS18" s="200">
        <f t="shared" si="13"/>
        <v>0</v>
      </c>
      <c r="CT18" s="200">
        <f t="shared" si="13"/>
        <v>0</v>
      </c>
      <c r="CU18" s="200">
        <f t="shared" si="13"/>
        <v>0</v>
      </c>
      <c r="CV18" s="200">
        <f t="shared" si="13"/>
        <v>0</v>
      </c>
      <c r="CW18" s="200">
        <f t="shared" si="13"/>
        <v>0</v>
      </c>
      <c r="CX18" s="200">
        <f t="shared" si="13"/>
        <v>0</v>
      </c>
      <c r="CY18" s="200">
        <f t="shared" si="14"/>
        <v>0</v>
      </c>
      <c r="CZ18" s="200">
        <f t="shared" si="14"/>
        <v>0</v>
      </c>
      <c r="DA18" s="200">
        <f t="shared" si="14"/>
        <v>0</v>
      </c>
      <c r="DB18" s="200">
        <f t="shared" si="14"/>
        <v>0</v>
      </c>
      <c r="DC18" s="200">
        <f t="shared" si="15"/>
        <v>0</v>
      </c>
      <c r="DD18" s="200">
        <f t="shared" si="16"/>
        <v>0</v>
      </c>
      <c r="DE18" s="200">
        <f t="shared" si="17"/>
        <v>0</v>
      </c>
      <c r="DF18" s="200">
        <f t="shared" si="18"/>
        <v>0</v>
      </c>
      <c r="DG18" s="200">
        <f t="shared" si="18"/>
        <v>0</v>
      </c>
      <c r="DH18" s="200">
        <f t="shared" si="18"/>
        <v>0</v>
      </c>
      <c r="DI18" s="200">
        <f t="shared" si="18"/>
        <v>0</v>
      </c>
      <c r="DJ18" s="200">
        <f t="shared" si="18"/>
        <v>0</v>
      </c>
      <c r="DK18" s="200">
        <f t="shared" si="18"/>
        <v>0</v>
      </c>
      <c r="DL18" s="200">
        <f t="shared" si="18"/>
        <v>0</v>
      </c>
      <c r="DM18" s="200">
        <f t="shared" si="18"/>
        <v>0</v>
      </c>
      <c r="DN18" s="200">
        <f t="shared" si="18"/>
        <v>0</v>
      </c>
      <c r="DO18" s="200">
        <f t="shared" si="18"/>
        <v>0</v>
      </c>
      <c r="DP18" s="200">
        <f t="shared" si="18"/>
        <v>0</v>
      </c>
      <c r="DQ18" s="200">
        <f t="shared" si="18"/>
        <v>0</v>
      </c>
      <c r="DR18" s="200">
        <f t="shared" si="28"/>
        <v>0</v>
      </c>
      <c r="DS18" s="200">
        <f t="shared" si="19"/>
        <v>0</v>
      </c>
      <c r="DT18" s="200">
        <f t="shared" si="19"/>
        <v>0</v>
      </c>
      <c r="DU18" s="200">
        <f t="shared" si="19"/>
        <v>0</v>
      </c>
      <c r="DV18" s="200">
        <f t="shared" si="19"/>
        <v>0</v>
      </c>
      <c r="DW18" s="200">
        <f t="shared" si="19"/>
        <v>0</v>
      </c>
      <c r="DX18" s="200">
        <f t="shared" si="19"/>
        <v>0</v>
      </c>
      <c r="DY18" s="200">
        <f t="shared" si="19"/>
        <v>0</v>
      </c>
      <c r="DZ18" s="200">
        <f t="shared" si="19"/>
        <v>0</v>
      </c>
      <c r="EA18" s="200">
        <f t="shared" si="19"/>
        <v>0</v>
      </c>
      <c r="EB18" s="200">
        <f t="shared" si="19"/>
        <v>0</v>
      </c>
      <c r="EC18" s="200">
        <f t="shared" si="19"/>
        <v>0</v>
      </c>
      <c r="ED18" s="200">
        <f t="shared" si="19"/>
        <v>0</v>
      </c>
      <c r="EE18" s="200">
        <f t="shared" si="29"/>
        <v>0</v>
      </c>
      <c r="EF18" s="200">
        <f t="shared" si="20"/>
        <v>0</v>
      </c>
      <c r="EG18" s="200">
        <f t="shared" si="20"/>
        <v>0</v>
      </c>
      <c r="EH18" s="200">
        <f t="shared" si="20"/>
        <v>0</v>
      </c>
      <c r="EI18" s="200">
        <f t="shared" si="20"/>
        <v>0</v>
      </c>
      <c r="EJ18" s="200">
        <f t="shared" si="20"/>
        <v>0</v>
      </c>
      <c r="EK18" s="200">
        <f t="shared" si="20"/>
        <v>0</v>
      </c>
      <c r="EL18" s="200">
        <f t="shared" si="20"/>
        <v>0</v>
      </c>
      <c r="EM18" s="200">
        <f t="shared" si="20"/>
        <v>0</v>
      </c>
      <c r="EN18" s="200">
        <f t="shared" si="20"/>
        <v>0</v>
      </c>
      <c r="EO18" s="200">
        <f t="shared" si="20"/>
        <v>0</v>
      </c>
      <c r="EP18" s="200">
        <f t="shared" si="20"/>
        <v>0</v>
      </c>
      <c r="EQ18" s="200">
        <f t="shared" si="20"/>
        <v>0</v>
      </c>
      <c r="ER18" s="200">
        <f t="shared" si="30"/>
        <v>0</v>
      </c>
      <c r="ES18" s="200">
        <f t="shared" si="21"/>
        <v>0</v>
      </c>
      <c r="ET18" s="200">
        <f t="shared" si="21"/>
        <v>0</v>
      </c>
      <c r="EU18" s="200">
        <f t="shared" si="21"/>
        <v>0</v>
      </c>
      <c r="EV18" s="200">
        <f t="shared" si="21"/>
        <v>0</v>
      </c>
      <c r="EW18" s="200">
        <f t="shared" si="21"/>
        <v>0</v>
      </c>
      <c r="EX18" s="200">
        <f t="shared" si="21"/>
        <v>0</v>
      </c>
      <c r="EY18" s="200">
        <f t="shared" si="21"/>
        <v>0</v>
      </c>
      <c r="EZ18" s="200">
        <f t="shared" si="21"/>
        <v>0</v>
      </c>
      <c r="FA18" s="200">
        <f t="shared" si="21"/>
        <v>0</v>
      </c>
      <c r="FB18" s="200">
        <f t="shared" si="21"/>
        <v>0</v>
      </c>
      <c r="FC18" s="200">
        <f t="shared" si="21"/>
        <v>0</v>
      </c>
      <c r="FD18" s="200">
        <f t="shared" si="21"/>
        <v>0</v>
      </c>
      <c r="FE18" s="190">
        <f t="shared" si="31"/>
        <v>0</v>
      </c>
    </row>
    <row r="19" spans="2:161" s="119" customFormat="1" ht="15" customHeight="1" x14ac:dyDescent="0.2">
      <c r="C19" s="13" t="s">
        <v>98</v>
      </c>
      <c r="D19" s="200">
        <f>'3. Bilan'!D42</f>
        <v>0</v>
      </c>
      <c r="E19" s="200">
        <f>('3. Bilan'!E42-'3. Bilan'!D42)</f>
        <v>0</v>
      </c>
      <c r="F19" s="200">
        <f>('3. Bilan'!F42-'3. Bilan'!E42)</f>
        <v>0</v>
      </c>
      <c r="G19" s="200">
        <f>('3. Bilan'!G42-'3. Bilan'!F42)</f>
        <v>0</v>
      </c>
      <c r="H19" s="200">
        <f>('3. Bilan'!H42-'3. Bilan'!G42)</f>
        <v>0</v>
      </c>
      <c r="I19" s="200">
        <f>('3. Bilan'!I42-'3. Bilan'!H42)</f>
        <v>0</v>
      </c>
      <c r="J19" s="200">
        <f>('3. Bilan'!J42-'3. Bilan'!I42)</f>
        <v>0</v>
      </c>
      <c r="K19" s="200">
        <f>('3. Bilan'!K42-'3. Bilan'!J42)</f>
        <v>0</v>
      </c>
      <c r="L19" s="200">
        <f>('3. Bilan'!L42-'3. Bilan'!K42)</f>
        <v>39492</v>
      </c>
      <c r="M19" s="200">
        <f>('3. Bilan'!M42-'3. Bilan'!L42)</f>
        <v>0</v>
      </c>
      <c r="N19" s="200">
        <f>('3. Bilan'!N42-'3. Bilan'!M42)</f>
        <v>36</v>
      </c>
      <c r="O19" s="200">
        <f>('3. Bilan'!O42-'3. Bilan'!N42)</f>
        <v>0</v>
      </c>
      <c r="P19" s="190">
        <f t="shared" si="22"/>
        <v>39528</v>
      </c>
      <c r="Q19" s="200">
        <f>('3. Bilan'!Q42-'3. Bilan'!O42)</f>
        <v>16824</v>
      </c>
      <c r="R19" s="200">
        <f>('3. Bilan'!R42-'3. Bilan'!Q42)</f>
        <v>11424</v>
      </c>
      <c r="S19" s="200">
        <f>('3. Bilan'!S42-'3. Bilan'!R42)</f>
        <v>-7404</v>
      </c>
      <c r="T19" s="200">
        <f>('3. Bilan'!T42-'3. Bilan'!S42)</f>
        <v>-603</v>
      </c>
      <c r="U19" s="200">
        <f>('3. Bilan'!U42-'3. Bilan'!T42)</f>
        <v>19992</v>
      </c>
      <c r="V19" s="200">
        <f>('3. Bilan'!V42-'3. Bilan'!U42)</f>
        <v>26703</v>
      </c>
      <c r="W19" s="200">
        <f>('3. Bilan'!W42-'3. Bilan'!V42)</f>
        <v>-28560</v>
      </c>
      <c r="X19" s="200">
        <f>('3. Bilan'!X42-'3. Bilan'!W42)</f>
        <v>-8568</v>
      </c>
      <c r="Y19" s="200">
        <f>('3. Bilan'!Y42-'3. Bilan'!X42)</f>
        <v>51033</v>
      </c>
      <c r="Z19" s="200">
        <f>('3. Bilan'!Z42-'3. Bilan'!Y42)</f>
        <v>-8568</v>
      </c>
      <c r="AA19" s="200">
        <f>('3. Bilan'!AA42-'3. Bilan'!Z42)</f>
        <v>31395</v>
      </c>
      <c r="AB19" s="200">
        <f>('3. Bilan'!AB42-'3. Bilan'!AA42)</f>
        <v>8568</v>
      </c>
      <c r="AC19" s="190">
        <f t="shared" si="23"/>
        <v>112236</v>
      </c>
      <c r="AD19" s="200">
        <f>('3. Bilan'!AD42-'3. Bilan'!AB42)</f>
        <v>-2724.8399999999965</v>
      </c>
      <c r="AE19" s="200">
        <f>('3. Bilan'!AE42-'3. Bilan'!AD42)</f>
        <v>9504</v>
      </c>
      <c r="AF19" s="200">
        <f>('3. Bilan'!AF42-'3. Bilan'!AE42)</f>
        <v>9504</v>
      </c>
      <c r="AG19" s="200">
        <f>('3. Bilan'!AG42-'3. Bilan'!AF42)</f>
        <v>-7128</v>
      </c>
      <c r="AH19" s="200">
        <f>('3. Bilan'!AH42-'3. Bilan'!AG42)</f>
        <v>49896</v>
      </c>
      <c r="AI19" s="200">
        <f>('3. Bilan'!AI42-'3. Bilan'!AH42)</f>
        <v>15147</v>
      </c>
      <c r="AJ19" s="200">
        <f>('3. Bilan'!AJ42-'3. Bilan'!AI42)</f>
        <v>4968</v>
      </c>
      <c r="AK19" s="200">
        <f>('3. Bilan'!AK42-'3. Bilan'!AJ42)</f>
        <v>-19008</v>
      </c>
      <c r="AL19" s="200">
        <f>('3. Bilan'!AL42-'3. Bilan'!AK42)</f>
        <v>40392</v>
      </c>
      <c r="AM19" s="200">
        <f>('3. Bilan'!AM42-'3. Bilan'!AL42)</f>
        <v>19008.000000000029</v>
      </c>
      <c r="AN19" s="200">
        <f>('3. Bilan'!AN42-'3. Bilan'!AM42)</f>
        <v>0</v>
      </c>
      <c r="AO19" s="200">
        <f>('3. Bilan'!AO42-'3. Bilan'!AN42)</f>
        <v>-9504.0000000000291</v>
      </c>
      <c r="AP19" s="190">
        <f t="shared" si="24"/>
        <v>110054.16</v>
      </c>
      <c r="AQ19" s="200">
        <f>('3. Bilan'!AQ42-'3. Bilan'!AO42)</f>
        <v>102616.94159999999</v>
      </c>
      <c r="AR19" s="200">
        <f>('3. Bilan'!AR42-'3. Bilan'!AQ42)</f>
        <v>14256</v>
      </c>
      <c r="AS19" s="200">
        <f>('3. Bilan'!AS42-'3. Bilan'!AR42)</f>
        <v>4752</v>
      </c>
      <c r="AT19" s="200">
        <f>('3. Bilan'!AT42-'3. Bilan'!AS42)</f>
        <v>11880</v>
      </c>
      <c r="AU19" s="200">
        <f>('3. Bilan'!AU42-'3. Bilan'!AT42)</f>
        <v>109296</v>
      </c>
      <c r="AV19" s="200">
        <f>('3. Bilan'!AV42-'3. Bilan'!AU42)</f>
        <v>-3537</v>
      </c>
      <c r="AW19" s="200">
        <f>('3. Bilan'!AW42-'3. Bilan'!AV42)</f>
        <v>59399.999999999942</v>
      </c>
      <c r="AX19" s="200">
        <f>('3. Bilan'!AX42-'3. Bilan'!AW42)</f>
        <v>118800</v>
      </c>
      <c r="AY19" s="200">
        <f>('3. Bilan'!AY42-'3. Bilan'!AX42)</f>
        <v>9504</v>
      </c>
      <c r="AZ19" s="200">
        <f>('3. Bilan'!AZ42-'3. Bilan'!AY42)</f>
        <v>68904</v>
      </c>
      <c r="BA19" s="200">
        <f>('3. Bilan'!BA42-'3. Bilan'!AZ42)</f>
        <v>-7128</v>
      </c>
      <c r="BB19" s="200">
        <f>('3. Bilan'!BB42-'3. Bilan'!BA42)</f>
        <v>97416</v>
      </c>
      <c r="BC19" s="190">
        <f t="shared" si="25"/>
        <v>586159.9415999999</v>
      </c>
      <c r="BD19" s="200">
        <f>('3. Bilan'!BD42-'3. Bilan'!BB42)</f>
        <v>606165.941016</v>
      </c>
      <c r="BE19" s="200">
        <f>('3. Bilan'!BE42-'3. Bilan'!BD42)</f>
        <v>175854</v>
      </c>
      <c r="BF19" s="200">
        <f>('3. Bilan'!BF42-'3. Bilan'!BE42)</f>
        <v>202398</v>
      </c>
      <c r="BG19" s="200">
        <f>('3. Bilan'!BG42-'3. Bilan'!BF42)</f>
        <v>285348</v>
      </c>
      <c r="BH19" s="200">
        <f>('3. Bilan'!BH42-'3. Bilan'!BG42)</f>
        <v>577332</v>
      </c>
      <c r="BI19" s="200">
        <f>('3. Bilan'!BI42-'3. Bilan'!BH42)</f>
        <v>318528</v>
      </c>
      <c r="BJ19" s="200">
        <f>('3. Bilan'!BJ42-'3. Bilan'!BI42)</f>
        <v>610512</v>
      </c>
      <c r="BK19" s="200">
        <f>('3. Bilan'!BK42-'3. Bilan'!BJ42)</f>
        <v>856044.00000000047</v>
      </c>
      <c r="BL19" s="200">
        <f>('3. Bilan'!BL42-'3. Bilan'!BK42)</f>
        <v>627102</v>
      </c>
      <c r="BM19" s="200">
        <f>('3. Bilan'!BM42-'3. Bilan'!BL42)</f>
        <v>962220</v>
      </c>
      <c r="BN19" s="200">
        <f>('3. Bilan'!BN42-'3. Bilan'!BM42)</f>
        <v>909132</v>
      </c>
      <c r="BO19" s="200">
        <f>('3. Bilan'!BO42-'3. Bilan'!BN42)</f>
        <v>1400196</v>
      </c>
      <c r="BP19" s="190">
        <f t="shared" si="26"/>
        <v>7530831.9410159998</v>
      </c>
      <c r="BQ19" s="200">
        <f>('3. Bilan'!BQ42-'3. Bilan'!BO42)</f>
        <v>1674371.2085232008</v>
      </c>
      <c r="BR19" s="200">
        <f>('3. Bilan'!BR42-'3. Bilan'!BQ42)</f>
        <v>1400196</v>
      </c>
      <c r="BS19" s="200">
        <f>('3. Bilan'!BS42-'3. Bilan'!BR42)</f>
        <v>1400195.9999999981</v>
      </c>
      <c r="BT19" s="200">
        <f>('3. Bilan'!BT42-'3. Bilan'!BS42)</f>
        <v>1400196</v>
      </c>
      <c r="BU19" s="200">
        <f>('3. Bilan'!BU42-'3. Bilan'!BT42)</f>
        <v>1400196</v>
      </c>
      <c r="BV19" s="200">
        <f>('3. Bilan'!BV42-'3. Bilan'!BU42)</f>
        <v>1400196.0000000019</v>
      </c>
      <c r="BW19" s="200">
        <f>('3. Bilan'!BW42-'3. Bilan'!BV42)</f>
        <v>1400196</v>
      </c>
      <c r="BX19" s="200">
        <f>('3. Bilan'!BX42-'3. Bilan'!BW42)</f>
        <v>1400196</v>
      </c>
      <c r="BY19" s="200">
        <f>('3. Bilan'!BY42-'3. Bilan'!BX42)</f>
        <v>1400196</v>
      </c>
      <c r="BZ19" s="200">
        <f>('3. Bilan'!BZ42-'3. Bilan'!BY42)</f>
        <v>1400196</v>
      </c>
      <c r="CA19" s="200">
        <f>('3. Bilan'!CA42-'3. Bilan'!BZ42)</f>
        <v>1400196</v>
      </c>
      <c r="CB19" s="200">
        <f>('3. Bilan'!CB42-'3. Bilan'!CA42)</f>
        <v>1400196</v>
      </c>
      <c r="CC19" s="190">
        <f t="shared" si="27"/>
        <v>17076527.208523199</v>
      </c>
      <c r="CE19" s="200" t="str">
        <f t="shared" si="12"/>
        <v/>
      </c>
      <c r="CF19" s="200" t="str">
        <f t="shared" si="12"/>
        <v/>
      </c>
      <c r="CG19" s="200" t="str">
        <f t="shared" si="12"/>
        <v/>
      </c>
      <c r="CH19" s="200" t="str">
        <f t="shared" si="12"/>
        <v/>
      </c>
      <c r="CI19" s="200" t="str">
        <f t="shared" si="12"/>
        <v/>
      </c>
      <c r="CJ19" s="200" t="str">
        <f t="shared" si="12"/>
        <v/>
      </c>
      <c r="CK19" s="200" t="str">
        <f t="shared" si="12"/>
        <v/>
      </c>
      <c r="CL19" s="200" t="str">
        <f t="shared" si="12"/>
        <v/>
      </c>
      <c r="CM19" s="200" t="str">
        <f t="shared" si="12"/>
        <v/>
      </c>
      <c r="CN19" s="200" t="str">
        <f t="shared" si="12"/>
        <v/>
      </c>
      <c r="CO19" s="200" t="str">
        <f t="shared" si="13"/>
        <v/>
      </c>
      <c r="CP19" s="200" t="str">
        <f t="shared" si="13"/>
        <v/>
      </c>
      <c r="CQ19" s="200">
        <f t="shared" si="13"/>
        <v>0</v>
      </c>
      <c r="CR19" s="200">
        <f t="shared" si="13"/>
        <v>0</v>
      </c>
      <c r="CS19" s="200">
        <f t="shared" si="13"/>
        <v>39492</v>
      </c>
      <c r="CT19" s="200">
        <f t="shared" si="13"/>
        <v>0</v>
      </c>
      <c r="CU19" s="200">
        <f t="shared" si="13"/>
        <v>36</v>
      </c>
      <c r="CV19" s="200">
        <f t="shared" si="13"/>
        <v>0</v>
      </c>
      <c r="CW19" s="200">
        <f t="shared" si="13"/>
        <v>16824</v>
      </c>
      <c r="CX19" s="200">
        <f t="shared" si="13"/>
        <v>11424</v>
      </c>
      <c r="CY19" s="200">
        <f t="shared" si="14"/>
        <v>-7404</v>
      </c>
      <c r="CZ19" s="200">
        <f t="shared" si="14"/>
        <v>-603</v>
      </c>
      <c r="DA19" s="200">
        <f t="shared" si="14"/>
        <v>19992</v>
      </c>
      <c r="DB19" s="200">
        <f t="shared" si="14"/>
        <v>26703</v>
      </c>
      <c r="DC19" s="200">
        <f t="shared" si="15"/>
        <v>0</v>
      </c>
      <c r="DD19" s="200">
        <f t="shared" si="16"/>
        <v>106464</v>
      </c>
      <c r="DE19" s="200">
        <f t="shared" si="17"/>
        <v>106464</v>
      </c>
      <c r="DF19" s="200">
        <f t="shared" si="18"/>
        <v>-28560</v>
      </c>
      <c r="DG19" s="200">
        <f t="shared" si="18"/>
        <v>-8568</v>
      </c>
      <c r="DH19" s="200">
        <f t="shared" si="18"/>
        <v>51033</v>
      </c>
      <c r="DI19" s="200">
        <f t="shared" si="18"/>
        <v>-8568</v>
      </c>
      <c r="DJ19" s="200">
        <f t="shared" si="18"/>
        <v>31395</v>
      </c>
      <c r="DK19" s="200">
        <f t="shared" si="18"/>
        <v>8568</v>
      </c>
      <c r="DL19" s="200">
        <f t="shared" si="18"/>
        <v>-2724.8399999999965</v>
      </c>
      <c r="DM19" s="200">
        <f t="shared" si="18"/>
        <v>9504</v>
      </c>
      <c r="DN19" s="200">
        <f t="shared" si="18"/>
        <v>9504</v>
      </c>
      <c r="DO19" s="200">
        <f t="shared" si="18"/>
        <v>-7128</v>
      </c>
      <c r="DP19" s="200">
        <f t="shared" si="18"/>
        <v>49896</v>
      </c>
      <c r="DQ19" s="200">
        <f t="shared" si="18"/>
        <v>15147</v>
      </c>
      <c r="DR19" s="200">
        <f t="shared" si="28"/>
        <v>119498.16</v>
      </c>
      <c r="DS19" s="200">
        <f t="shared" si="19"/>
        <v>4968</v>
      </c>
      <c r="DT19" s="200">
        <f t="shared" si="19"/>
        <v>-19008</v>
      </c>
      <c r="DU19" s="200">
        <f t="shared" si="19"/>
        <v>40392</v>
      </c>
      <c r="DV19" s="200">
        <f t="shared" si="19"/>
        <v>19008.000000000029</v>
      </c>
      <c r="DW19" s="200">
        <f t="shared" si="19"/>
        <v>0</v>
      </c>
      <c r="DX19" s="200">
        <f t="shared" si="19"/>
        <v>-9504.0000000000291</v>
      </c>
      <c r="DY19" s="200">
        <f t="shared" si="19"/>
        <v>102616.94159999999</v>
      </c>
      <c r="DZ19" s="200">
        <f t="shared" si="19"/>
        <v>14256</v>
      </c>
      <c r="EA19" s="200">
        <f t="shared" si="19"/>
        <v>4752</v>
      </c>
      <c r="EB19" s="200">
        <f t="shared" si="19"/>
        <v>11880</v>
      </c>
      <c r="EC19" s="200">
        <f t="shared" si="19"/>
        <v>109296</v>
      </c>
      <c r="ED19" s="200">
        <f t="shared" si="19"/>
        <v>-3537</v>
      </c>
      <c r="EE19" s="200">
        <f t="shared" si="29"/>
        <v>275119.94160000002</v>
      </c>
      <c r="EF19" s="200">
        <f t="shared" si="20"/>
        <v>59399.999999999942</v>
      </c>
      <c r="EG19" s="200">
        <f t="shared" si="20"/>
        <v>118800</v>
      </c>
      <c r="EH19" s="200">
        <f t="shared" si="20"/>
        <v>9504</v>
      </c>
      <c r="EI19" s="200">
        <f t="shared" si="20"/>
        <v>68904</v>
      </c>
      <c r="EJ19" s="200">
        <f t="shared" si="20"/>
        <v>-7128</v>
      </c>
      <c r="EK19" s="200">
        <f t="shared" si="20"/>
        <v>97416</v>
      </c>
      <c r="EL19" s="200">
        <f t="shared" si="20"/>
        <v>606165.941016</v>
      </c>
      <c r="EM19" s="200">
        <f t="shared" si="20"/>
        <v>175854</v>
      </c>
      <c r="EN19" s="200">
        <f t="shared" si="20"/>
        <v>202398</v>
      </c>
      <c r="EO19" s="200">
        <f t="shared" si="20"/>
        <v>285348</v>
      </c>
      <c r="EP19" s="200">
        <f t="shared" si="20"/>
        <v>577332</v>
      </c>
      <c r="EQ19" s="200">
        <f t="shared" si="20"/>
        <v>318528</v>
      </c>
      <c r="ER19" s="200">
        <f t="shared" si="30"/>
        <v>2512521.9410159998</v>
      </c>
      <c r="ES19" s="200">
        <f t="shared" si="21"/>
        <v>610512</v>
      </c>
      <c r="ET19" s="200">
        <f t="shared" si="21"/>
        <v>856044.00000000047</v>
      </c>
      <c r="EU19" s="200">
        <f t="shared" si="21"/>
        <v>627102</v>
      </c>
      <c r="EV19" s="200">
        <f t="shared" si="21"/>
        <v>962220</v>
      </c>
      <c r="EW19" s="200">
        <f t="shared" si="21"/>
        <v>909132</v>
      </c>
      <c r="EX19" s="200">
        <f t="shared" si="21"/>
        <v>1400196</v>
      </c>
      <c r="EY19" s="200">
        <f t="shared" si="21"/>
        <v>1674371.2085232008</v>
      </c>
      <c r="EZ19" s="200">
        <f t="shared" si="21"/>
        <v>1400196</v>
      </c>
      <c r="FA19" s="200">
        <f t="shared" si="21"/>
        <v>1400195.9999999981</v>
      </c>
      <c r="FB19" s="200">
        <f t="shared" si="21"/>
        <v>1400196</v>
      </c>
      <c r="FC19" s="200">
        <f t="shared" si="21"/>
        <v>1400196</v>
      </c>
      <c r="FD19" s="200">
        <f t="shared" si="21"/>
        <v>1400196.0000000019</v>
      </c>
      <c r="FE19" s="190">
        <f t="shared" si="31"/>
        <v>14040557.208523201</v>
      </c>
    </row>
    <row r="20" spans="2:161" s="119" customFormat="1" ht="15" customHeight="1" x14ac:dyDescent="0.2">
      <c r="C20" s="13" t="s">
        <v>100</v>
      </c>
      <c r="D20" s="200">
        <f>'3. Bilan'!D43</f>
        <v>0</v>
      </c>
      <c r="E20" s="200">
        <f>('3. Bilan'!E43-'3. Bilan'!D43)</f>
        <v>0</v>
      </c>
      <c r="F20" s="200">
        <f>('3. Bilan'!F43-'3. Bilan'!E43)</f>
        <v>0</v>
      </c>
      <c r="G20" s="200">
        <f>('3. Bilan'!G43-'3. Bilan'!F43)</f>
        <v>0</v>
      </c>
      <c r="H20" s="200">
        <f>('3. Bilan'!H43-'3. Bilan'!G43)</f>
        <v>0</v>
      </c>
      <c r="I20" s="200">
        <f>('3. Bilan'!I43-'3. Bilan'!H43)</f>
        <v>0</v>
      </c>
      <c r="J20" s="200">
        <f>('3. Bilan'!J43-'3. Bilan'!I43)</f>
        <v>0</v>
      </c>
      <c r="K20" s="200">
        <f>('3. Bilan'!K43-'3. Bilan'!J43)</f>
        <v>0</v>
      </c>
      <c r="L20" s="200">
        <f>('3. Bilan'!L43-'3. Bilan'!K43)</f>
        <v>558</v>
      </c>
      <c r="M20" s="200">
        <f>('3. Bilan'!M43-'3. Bilan'!L43)</f>
        <v>0</v>
      </c>
      <c r="N20" s="200">
        <f>('3. Bilan'!N43-'3. Bilan'!M43)</f>
        <v>552</v>
      </c>
      <c r="O20" s="200">
        <f>('3. Bilan'!O43-'3. Bilan'!N43)</f>
        <v>552</v>
      </c>
      <c r="P20" s="190">
        <f t="shared" si="22"/>
        <v>1662</v>
      </c>
      <c r="Q20" s="200">
        <f>('3. Bilan'!Q43-'3. Bilan'!O43)</f>
        <v>3226</v>
      </c>
      <c r="R20" s="200">
        <f>('3. Bilan'!R43-'3. Bilan'!Q43)</f>
        <v>12504</v>
      </c>
      <c r="S20" s="200">
        <f>('3. Bilan'!S43-'3. Bilan'!R43)</f>
        <v>4218</v>
      </c>
      <c r="T20" s="200">
        <f>('3. Bilan'!T43-'3. Bilan'!S43)</f>
        <v>-21610</v>
      </c>
      <c r="U20" s="200">
        <f>('3. Bilan'!U43-'3. Bilan'!T43)</f>
        <v>7685</v>
      </c>
      <c r="V20" s="200">
        <f>('3. Bilan'!V43-'3. Bilan'!U43)</f>
        <v>13196</v>
      </c>
      <c r="W20" s="200">
        <f>('3. Bilan'!W43-'3. Bilan'!V43)</f>
        <v>-20881</v>
      </c>
      <c r="X20" s="200">
        <f>('3. Bilan'!X43-'3. Bilan'!W43)</f>
        <v>0</v>
      </c>
      <c r="Y20" s="200">
        <f>('3. Bilan'!Y43-'3. Bilan'!X43)</f>
        <v>0</v>
      </c>
      <c r="Z20" s="200">
        <f>('3. Bilan'!Z43-'3. Bilan'!Y43)</f>
        <v>5166.5</v>
      </c>
      <c r="AA20" s="200">
        <f>('3. Bilan'!AA43-'3. Bilan'!Z43)</f>
        <v>23734</v>
      </c>
      <c r="AB20" s="200">
        <f>('3. Bilan'!AB43-'3. Bilan'!AA43)</f>
        <v>29446</v>
      </c>
      <c r="AC20" s="190">
        <f t="shared" si="23"/>
        <v>56684.5</v>
      </c>
      <c r="AD20" s="200">
        <f>('3. Bilan'!AD43-'3. Bilan'!AB43)</f>
        <v>-53486.36</v>
      </c>
      <c r="AE20" s="200">
        <f>('3. Bilan'!AE43-'3. Bilan'!AD43)</f>
        <v>11196.139999999985</v>
      </c>
      <c r="AF20" s="200">
        <f>('3. Bilan'!AF43-'3. Bilan'!AE43)</f>
        <v>17532.139999999985</v>
      </c>
      <c r="AG20" s="200">
        <f>('3. Bilan'!AG43-'3. Bilan'!AF43)</f>
        <v>-20808.279999999984</v>
      </c>
      <c r="AH20" s="200">
        <f>('3. Bilan'!AH43-'3. Bilan'!AG43)</f>
        <v>46044.139999999985</v>
      </c>
      <c r="AI20" s="200">
        <f>('3. Bilan'!AI43-'3. Bilan'!AH43)</f>
        <v>47479.639999999985</v>
      </c>
      <c r="AJ20" s="200">
        <f>('3. Bilan'!AJ43-'3. Bilan'!AI43)</f>
        <v>-73512.27999999997</v>
      </c>
      <c r="AK20" s="200">
        <f>('3. Bilan'!AK43-'3. Bilan'!AJ43)</f>
        <v>20119.639999999985</v>
      </c>
      <c r="AL20" s="200">
        <f>('3. Bilan'!AL43-'3. Bilan'!AK43)</f>
        <v>47047.639999999985</v>
      </c>
      <c r="AM20" s="200">
        <f>('3. Bilan'!AM43-'3. Bilan'!AL43)</f>
        <v>-40239.279999999999</v>
      </c>
      <c r="AN20" s="200">
        <f>('3. Bilan'!AN43-'3. Bilan'!AM43)</f>
        <v>59719.639999999956</v>
      </c>
      <c r="AO20" s="200">
        <f>('3. Bilan'!AO43-'3. Bilan'!AN43)</f>
        <v>53383.639999999985</v>
      </c>
      <c r="AP20" s="190">
        <f t="shared" si="24"/>
        <v>114476.4199999999</v>
      </c>
      <c r="AQ20" s="200">
        <f>('3. Bilan'!AQ43-'3. Bilan'!AO43)</f>
        <v>-122682.10359999989</v>
      </c>
      <c r="AR20" s="200">
        <f>('3. Bilan'!AR43-'3. Bilan'!AQ43)</f>
        <v>59644.816400000011</v>
      </c>
      <c r="AS20" s="200">
        <f>('3. Bilan'!AS43-'3. Bilan'!AR43)</f>
        <v>62812.816400000011</v>
      </c>
      <c r="AT20" s="200">
        <f>('3. Bilan'!AT43-'3. Bilan'!AS43)</f>
        <v>-101865.63280000002</v>
      </c>
      <c r="AU20" s="200">
        <f>('3. Bilan'!AU43-'3. Bilan'!AT43)</f>
        <v>143596.81640000001</v>
      </c>
      <c r="AV20" s="200">
        <f>('3. Bilan'!AV43-'3. Bilan'!AU43)</f>
        <v>140226.31640000001</v>
      </c>
      <c r="AW20" s="200">
        <f>('3. Bilan'!AW43-'3. Bilan'!AV43)</f>
        <v>-174729.63279999996</v>
      </c>
      <c r="AX20" s="200">
        <f>('3. Bilan'!AX43-'3. Bilan'!AW43)</f>
        <v>259026.31640000013</v>
      </c>
      <c r="AY20" s="200">
        <f>('3. Bilan'!AY43-'3. Bilan'!AX43)</f>
        <v>265362.31640000019</v>
      </c>
      <c r="AZ20" s="200">
        <f>('3. Bilan'!AZ43-'3. Bilan'!AY43)</f>
        <v>-392916.63280000025</v>
      </c>
      <c r="BA20" s="200">
        <f>('3. Bilan'!BA43-'3. Bilan'!AZ43)</f>
        <v>306546.31640000013</v>
      </c>
      <c r="BB20" s="200">
        <f>('3. Bilan'!BB43-'3. Bilan'!BA43)</f>
        <v>371490.31640000013</v>
      </c>
      <c r="BC20" s="190">
        <f t="shared" si="25"/>
        <v>816512.02920000046</v>
      </c>
      <c r="BD20" s="200">
        <f>('3. Bilan'!BD43-'3. Bilan'!BB43)</f>
        <v>-716612.28963600029</v>
      </c>
      <c r="BE20" s="200">
        <f>('3. Bilan'!BE43-'3. Bilan'!BD43)</f>
        <v>327153.65956400009</v>
      </c>
      <c r="BF20" s="200">
        <f>('3. Bilan'!BF43-'3. Bilan'!BE43)</f>
        <v>389800.65956400009</v>
      </c>
      <c r="BG20" s="200">
        <f>('3. Bilan'!BG43-'3. Bilan'!BF43)</f>
        <v>-511554.31912800018</v>
      </c>
      <c r="BH20" s="200">
        <f>('3. Bilan'!BH43-'3. Bilan'!BG43)</f>
        <v>656820.65956400009</v>
      </c>
      <c r="BI20" s="200">
        <f>('3. Bilan'!BI43-'3. Bilan'!BH43)</f>
        <v>755412.65956400009</v>
      </c>
      <c r="BJ20" s="200">
        <f>('3. Bilan'!BJ43-'3. Bilan'!BI43)</f>
        <v>-945975.31912800018</v>
      </c>
      <c r="BK20" s="200">
        <f>('3. Bilan'!BK43-'3. Bilan'!BJ43)</f>
        <v>1209346.6595639996</v>
      </c>
      <c r="BL20" s="200">
        <f>('3. Bilan'!BL43-'3. Bilan'!BK43)</f>
        <v>1403449.6595639996</v>
      </c>
      <c r="BM20" s="200">
        <f>('3. Bilan'!BM43-'3. Bilan'!BL43)</f>
        <v>-1855897.3191279997</v>
      </c>
      <c r="BN20" s="200">
        <f>('3. Bilan'!BN43-'3. Bilan'!BM43)</f>
        <v>1982677.6595639996</v>
      </c>
      <c r="BO20" s="200">
        <f>('3. Bilan'!BO43-'3. Bilan'!BN43)</f>
        <v>2416071.6595639996</v>
      </c>
      <c r="BP20" s="190">
        <f t="shared" si="26"/>
        <v>5110694.0294919983</v>
      </c>
      <c r="BQ20" s="200">
        <f>('3. Bilan'!BQ43-'3. Bilan'!BO43)</f>
        <v>-4518459.1872151997</v>
      </c>
      <c r="BR20" s="200">
        <f>('3. Bilan'!BR43-'3. Bilan'!BQ43)</f>
        <v>2032403.7914767992</v>
      </c>
      <c r="BS20" s="200">
        <f>('3. Bilan'!BS43-'3. Bilan'!BR43)</f>
        <v>1921137.791476801</v>
      </c>
      <c r="BT20" s="200">
        <f>('3. Bilan'!BT43-'3. Bilan'!BS43)</f>
        <v>-3200539.5829535984</v>
      </c>
      <c r="BU20" s="200">
        <f>('3. Bilan'!BU43-'3. Bilan'!BT43)</f>
        <v>2661472.4581434689</v>
      </c>
      <c r="BV20" s="200">
        <f>('3. Bilan'!BV43-'3. Bilan'!BU43)</f>
        <v>2790373.1248101313</v>
      </c>
      <c r="BW20" s="200">
        <f>('3. Bilan'!BW43-'3. Bilan'!BV43)</f>
        <v>-4583343.5829536021</v>
      </c>
      <c r="BX20" s="200">
        <f>('3. Bilan'!BX43-'3. Bilan'!BW43)</f>
        <v>3892485.5692545753</v>
      </c>
      <c r="BY20" s="200">
        <f>('3. Bilan'!BY43-'3. Bilan'!BX43)</f>
        <v>4209241.791476801</v>
      </c>
      <c r="BZ20" s="200">
        <f>('3. Bilan'!BZ43-'3. Bilan'!BY43)</f>
        <v>-6534236.4718424864</v>
      </c>
      <c r="CA20" s="200">
        <f>('3. Bilan'!CA43-'3. Bilan'!BZ43)</f>
        <v>5399761.6433286518</v>
      </c>
      <c r="CB20" s="200">
        <f>('3. Bilan'!CB43-'3. Bilan'!CA43)</f>
        <v>6270062.309995316</v>
      </c>
      <c r="CC20" s="190">
        <f t="shared" si="27"/>
        <v>10340359.654997658</v>
      </c>
      <c r="CE20" s="200" t="str">
        <f t="shared" si="12"/>
        <v/>
      </c>
      <c r="CF20" s="200" t="str">
        <f t="shared" si="12"/>
        <v/>
      </c>
      <c r="CG20" s="200" t="str">
        <f t="shared" si="12"/>
        <v/>
      </c>
      <c r="CH20" s="200" t="str">
        <f t="shared" si="12"/>
        <v/>
      </c>
      <c r="CI20" s="200" t="str">
        <f t="shared" si="12"/>
        <v/>
      </c>
      <c r="CJ20" s="200" t="str">
        <f t="shared" si="12"/>
        <v/>
      </c>
      <c r="CK20" s="200" t="str">
        <f t="shared" si="12"/>
        <v/>
      </c>
      <c r="CL20" s="200" t="str">
        <f t="shared" si="12"/>
        <v/>
      </c>
      <c r="CM20" s="200" t="str">
        <f t="shared" si="12"/>
        <v/>
      </c>
      <c r="CN20" s="200" t="str">
        <f t="shared" si="12"/>
        <v/>
      </c>
      <c r="CO20" s="200" t="str">
        <f t="shared" si="13"/>
        <v/>
      </c>
      <c r="CP20" s="200" t="str">
        <f t="shared" si="13"/>
        <v/>
      </c>
      <c r="CQ20" s="200">
        <f t="shared" si="13"/>
        <v>0</v>
      </c>
      <c r="CR20" s="200">
        <f t="shared" si="13"/>
        <v>0</v>
      </c>
      <c r="CS20" s="200">
        <f t="shared" si="13"/>
        <v>558</v>
      </c>
      <c r="CT20" s="200">
        <f t="shared" si="13"/>
        <v>0</v>
      </c>
      <c r="CU20" s="200">
        <f t="shared" si="13"/>
        <v>552</v>
      </c>
      <c r="CV20" s="200">
        <f t="shared" si="13"/>
        <v>552</v>
      </c>
      <c r="CW20" s="200">
        <f t="shared" si="13"/>
        <v>3226</v>
      </c>
      <c r="CX20" s="200">
        <f t="shared" si="13"/>
        <v>12504</v>
      </c>
      <c r="CY20" s="200">
        <f t="shared" si="14"/>
        <v>4218</v>
      </c>
      <c r="CZ20" s="200">
        <f t="shared" si="14"/>
        <v>-21610</v>
      </c>
      <c r="DA20" s="200">
        <f t="shared" si="14"/>
        <v>7685</v>
      </c>
      <c r="DB20" s="200">
        <f t="shared" si="14"/>
        <v>13196</v>
      </c>
      <c r="DC20" s="200">
        <f t="shared" si="15"/>
        <v>0</v>
      </c>
      <c r="DD20" s="200">
        <f t="shared" si="16"/>
        <v>20881</v>
      </c>
      <c r="DE20" s="200">
        <f t="shared" si="17"/>
        <v>20881</v>
      </c>
      <c r="DF20" s="200">
        <f t="shared" si="18"/>
        <v>-20881</v>
      </c>
      <c r="DG20" s="200">
        <f t="shared" si="18"/>
        <v>0</v>
      </c>
      <c r="DH20" s="200">
        <f t="shared" si="18"/>
        <v>0</v>
      </c>
      <c r="DI20" s="200">
        <f t="shared" si="18"/>
        <v>5166.5</v>
      </c>
      <c r="DJ20" s="200">
        <f t="shared" si="18"/>
        <v>23734</v>
      </c>
      <c r="DK20" s="200">
        <f t="shared" si="18"/>
        <v>29446</v>
      </c>
      <c r="DL20" s="200">
        <f t="shared" si="18"/>
        <v>-53486.36</v>
      </c>
      <c r="DM20" s="200">
        <f t="shared" si="18"/>
        <v>11196.139999999985</v>
      </c>
      <c r="DN20" s="200">
        <f t="shared" si="18"/>
        <v>17532.139999999985</v>
      </c>
      <c r="DO20" s="200">
        <f t="shared" si="18"/>
        <v>-20808.279999999984</v>
      </c>
      <c r="DP20" s="200">
        <f t="shared" si="18"/>
        <v>46044.139999999985</v>
      </c>
      <c r="DQ20" s="200">
        <f t="shared" si="18"/>
        <v>47479.639999999985</v>
      </c>
      <c r="DR20" s="200">
        <f t="shared" si="28"/>
        <v>85422.919999999955</v>
      </c>
      <c r="DS20" s="200">
        <f t="shared" si="19"/>
        <v>-73512.27999999997</v>
      </c>
      <c r="DT20" s="200">
        <f t="shared" si="19"/>
        <v>20119.639999999985</v>
      </c>
      <c r="DU20" s="200">
        <f t="shared" si="19"/>
        <v>47047.639999999985</v>
      </c>
      <c r="DV20" s="200">
        <f t="shared" si="19"/>
        <v>-40239.279999999999</v>
      </c>
      <c r="DW20" s="200">
        <f t="shared" si="19"/>
        <v>59719.639999999956</v>
      </c>
      <c r="DX20" s="200">
        <f t="shared" si="19"/>
        <v>53383.639999999985</v>
      </c>
      <c r="DY20" s="200">
        <f t="shared" si="19"/>
        <v>-122682.10359999989</v>
      </c>
      <c r="DZ20" s="200">
        <f t="shared" si="19"/>
        <v>59644.816400000011</v>
      </c>
      <c r="EA20" s="200">
        <f t="shared" si="19"/>
        <v>62812.816400000011</v>
      </c>
      <c r="EB20" s="200">
        <f t="shared" si="19"/>
        <v>-101865.63280000002</v>
      </c>
      <c r="EC20" s="200">
        <f t="shared" si="19"/>
        <v>143596.81640000001</v>
      </c>
      <c r="ED20" s="200">
        <f t="shared" si="19"/>
        <v>140226.31640000001</v>
      </c>
      <c r="EE20" s="200">
        <f t="shared" si="29"/>
        <v>248252.02920000008</v>
      </c>
      <c r="EF20" s="200">
        <f t="shared" si="20"/>
        <v>-174729.63279999996</v>
      </c>
      <c r="EG20" s="200">
        <f t="shared" si="20"/>
        <v>259026.31640000013</v>
      </c>
      <c r="EH20" s="200">
        <f t="shared" si="20"/>
        <v>265362.31640000019</v>
      </c>
      <c r="EI20" s="200">
        <f t="shared" si="20"/>
        <v>-392916.63280000025</v>
      </c>
      <c r="EJ20" s="200">
        <f t="shared" si="20"/>
        <v>306546.31640000013</v>
      </c>
      <c r="EK20" s="200">
        <f t="shared" si="20"/>
        <v>371490.31640000013</v>
      </c>
      <c r="EL20" s="200">
        <f t="shared" si="20"/>
        <v>-716612.28963600029</v>
      </c>
      <c r="EM20" s="200">
        <f t="shared" si="20"/>
        <v>327153.65956400009</v>
      </c>
      <c r="EN20" s="200">
        <f t="shared" si="20"/>
        <v>389800.65956400009</v>
      </c>
      <c r="EO20" s="200">
        <f t="shared" si="20"/>
        <v>-511554.31912800018</v>
      </c>
      <c r="EP20" s="200">
        <f t="shared" si="20"/>
        <v>656820.65956400009</v>
      </c>
      <c r="EQ20" s="200">
        <f t="shared" si="20"/>
        <v>755412.65956400009</v>
      </c>
      <c r="ER20" s="200">
        <f t="shared" si="30"/>
        <v>1535800.0294920001</v>
      </c>
      <c r="ES20" s="200">
        <f t="shared" si="21"/>
        <v>-945975.31912800018</v>
      </c>
      <c r="ET20" s="200">
        <f t="shared" si="21"/>
        <v>1209346.6595639996</v>
      </c>
      <c r="EU20" s="200">
        <f t="shared" si="21"/>
        <v>1403449.6595639996</v>
      </c>
      <c r="EV20" s="200">
        <f t="shared" si="21"/>
        <v>-1855897.3191279997</v>
      </c>
      <c r="EW20" s="200">
        <f t="shared" si="21"/>
        <v>1982677.6595639996</v>
      </c>
      <c r="EX20" s="200">
        <f t="shared" si="21"/>
        <v>2416071.6595639996</v>
      </c>
      <c r="EY20" s="200">
        <f t="shared" si="21"/>
        <v>-4518459.1872151997</v>
      </c>
      <c r="EZ20" s="200">
        <f t="shared" si="21"/>
        <v>2032403.7914767992</v>
      </c>
      <c r="FA20" s="200">
        <f t="shared" si="21"/>
        <v>1921137.791476801</v>
      </c>
      <c r="FB20" s="200">
        <f t="shared" si="21"/>
        <v>-3200539.5829535984</v>
      </c>
      <c r="FC20" s="200">
        <f t="shared" si="21"/>
        <v>2661472.4581434689</v>
      </c>
      <c r="FD20" s="200">
        <f t="shared" si="21"/>
        <v>2790373.1248101313</v>
      </c>
      <c r="FE20" s="190">
        <f t="shared" si="31"/>
        <v>5896061.3957384005</v>
      </c>
    </row>
    <row r="21" spans="2:161" s="119" customFormat="1" ht="15" customHeight="1" x14ac:dyDescent="0.2">
      <c r="C21" s="13" t="s">
        <v>99</v>
      </c>
      <c r="D21" s="200">
        <f>'3. Bilan'!D44</f>
        <v>0</v>
      </c>
      <c r="E21" s="200">
        <f>('3. Bilan'!E44-'3. Bilan'!D44)</f>
        <v>0</v>
      </c>
      <c r="F21" s="200">
        <f>('3. Bilan'!F44-'3. Bilan'!E44)</f>
        <v>0</v>
      </c>
      <c r="G21" s="200">
        <f>('3. Bilan'!G44-'3. Bilan'!F44)</f>
        <v>0</v>
      </c>
      <c r="H21" s="200">
        <f>('3. Bilan'!H44-'3. Bilan'!G44)</f>
        <v>0</v>
      </c>
      <c r="I21" s="200">
        <f>('3. Bilan'!I44-'3. Bilan'!H44)</f>
        <v>0</v>
      </c>
      <c r="J21" s="200">
        <f>('3. Bilan'!J44-'3. Bilan'!I44)</f>
        <v>0</v>
      </c>
      <c r="K21" s="200">
        <f>('3. Bilan'!K44-'3. Bilan'!J44)</f>
        <v>0</v>
      </c>
      <c r="L21" s="200">
        <f>('3. Bilan'!L44-'3. Bilan'!K44)</f>
        <v>0</v>
      </c>
      <c r="M21" s="200">
        <f>('3. Bilan'!M44-'3. Bilan'!L44)</f>
        <v>0</v>
      </c>
      <c r="N21" s="200">
        <f>('3. Bilan'!N44-'3. Bilan'!M44)</f>
        <v>0</v>
      </c>
      <c r="O21" s="200">
        <f>('3. Bilan'!O44-'3. Bilan'!N44)</f>
        <v>0</v>
      </c>
      <c r="P21" s="190">
        <f t="shared" si="22"/>
        <v>0</v>
      </c>
      <c r="Q21" s="200">
        <f>('3. Bilan'!Q44-'3. Bilan'!O44)</f>
        <v>0</v>
      </c>
      <c r="R21" s="200">
        <f>('3. Bilan'!R44-'3. Bilan'!Q44)</f>
        <v>0</v>
      </c>
      <c r="S21" s="200">
        <f>('3. Bilan'!S44-'3. Bilan'!R44)</f>
        <v>0</v>
      </c>
      <c r="T21" s="200">
        <f>('3. Bilan'!T44-'3. Bilan'!S44)</f>
        <v>0</v>
      </c>
      <c r="U21" s="200">
        <f>('3. Bilan'!U44-'3. Bilan'!T44)</f>
        <v>0</v>
      </c>
      <c r="V21" s="200">
        <f>('3. Bilan'!V44-'3. Bilan'!U44)</f>
        <v>0</v>
      </c>
      <c r="W21" s="200">
        <f>('3. Bilan'!W44-'3. Bilan'!V44)</f>
        <v>0</v>
      </c>
      <c r="X21" s="200">
        <f>('3. Bilan'!X44-'3. Bilan'!W44)</f>
        <v>0</v>
      </c>
      <c r="Y21" s="200">
        <f>('3. Bilan'!Y44-'3. Bilan'!X44)</f>
        <v>0</v>
      </c>
      <c r="Z21" s="200">
        <f>('3. Bilan'!Z44-'3. Bilan'!Y44)</f>
        <v>0</v>
      </c>
      <c r="AA21" s="200">
        <f>('3. Bilan'!AA44-'3. Bilan'!Z44)</f>
        <v>0</v>
      </c>
      <c r="AB21" s="200">
        <f>('3. Bilan'!AB44-'3. Bilan'!AA44)</f>
        <v>0</v>
      </c>
      <c r="AC21" s="190">
        <f t="shared" si="23"/>
        <v>0</v>
      </c>
      <c r="AD21" s="200">
        <f>('3. Bilan'!AD44-'3. Bilan'!AB44)</f>
        <v>0</v>
      </c>
      <c r="AE21" s="200">
        <f>('3. Bilan'!AE44-'3. Bilan'!AD44)</f>
        <v>0</v>
      </c>
      <c r="AF21" s="200">
        <f>('3. Bilan'!AF44-'3. Bilan'!AE44)</f>
        <v>0</v>
      </c>
      <c r="AG21" s="200">
        <f>('3. Bilan'!AG44-'3. Bilan'!AF44)</f>
        <v>0</v>
      </c>
      <c r="AH21" s="200">
        <f>('3. Bilan'!AH44-'3. Bilan'!AG44)</f>
        <v>0</v>
      </c>
      <c r="AI21" s="200">
        <f>('3. Bilan'!AI44-'3. Bilan'!AH44)</f>
        <v>0</v>
      </c>
      <c r="AJ21" s="200">
        <f>('3. Bilan'!AJ44-'3. Bilan'!AI44)</f>
        <v>0</v>
      </c>
      <c r="AK21" s="200">
        <f>('3. Bilan'!AK44-'3. Bilan'!AJ44)</f>
        <v>0</v>
      </c>
      <c r="AL21" s="200">
        <f>('3. Bilan'!AL44-'3. Bilan'!AK44)</f>
        <v>0</v>
      </c>
      <c r="AM21" s="200">
        <f>('3. Bilan'!AM44-'3. Bilan'!AL44)</f>
        <v>0</v>
      </c>
      <c r="AN21" s="200">
        <f>('3. Bilan'!AN44-'3. Bilan'!AM44)</f>
        <v>0</v>
      </c>
      <c r="AO21" s="200">
        <f>('3. Bilan'!AO44-'3. Bilan'!AN44)</f>
        <v>0</v>
      </c>
      <c r="AP21" s="190">
        <f t="shared" si="24"/>
        <v>0</v>
      </c>
      <c r="AQ21" s="200">
        <f>('3. Bilan'!AQ44-'3. Bilan'!AO44)</f>
        <v>0</v>
      </c>
      <c r="AR21" s="200">
        <f>('3. Bilan'!AR44-'3. Bilan'!AQ44)</f>
        <v>0</v>
      </c>
      <c r="AS21" s="200">
        <f>('3. Bilan'!AS44-'3. Bilan'!AR44)</f>
        <v>0</v>
      </c>
      <c r="AT21" s="200">
        <f>('3. Bilan'!AT44-'3. Bilan'!AS44)</f>
        <v>0</v>
      </c>
      <c r="AU21" s="200">
        <f>('3. Bilan'!AU44-'3. Bilan'!AT44)</f>
        <v>0</v>
      </c>
      <c r="AV21" s="200">
        <f>('3. Bilan'!AV44-'3. Bilan'!AU44)</f>
        <v>0</v>
      </c>
      <c r="AW21" s="200">
        <f>('3. Bilan'!AW44-'3. Bilan'!AV44)</f>
        <v>0</v>
      </c>
      <c r="AX21" s="200">
        <f>('3. Bilan'!AX44-'3. Bilan'!AW44)</f>
        <v>0</v>
      </c>
      <c r="AY21" s="200">
        <f>('3. Bilan'!AY44-'3. Bilan'!AX44)</f>
        <v>0</v>
      </c>
      <c r="AZ21" s="200">
        <f>('3. Bilan'!AZ44-'3. Bilan'!AY44)</f>
        <v>0</v>
      </c>
      <c r="BA21" s="200">
        <f>('3. Bilan'!BA44-'3. Bilan'!AZ44)</f>
        <v>0</v>
      </c>
      <c r="BB21" s="200">
        <f>('3. Bilan'!BB44-'3. Bilan'!BA44)</f>
        <v>0</v>
      </c>
      <c r="BC21" s="190">
        <f t="shared" si="25"/>
        <v>0</v>
      </c>
      <c r="BD21" s="200">
        <f>('3. Bilan'!BD44-'3. Bilan'!BB44)</f>
        <v>0</v>
      </c>
      <c r="BE21" s="200">
        <f>('3. Bilan'!BE44-'3. Bilan'!BD44)</f>
        <v>0</v>
      </c>
      <c r="BF21" s="200">
        <f>('3. Bilan'!BF44-'3. Bilan'!BE44)</f>
        <v>0</v>
      </c>
      <c r="BG21" s="200">
        <f>('3. Bilan'!BG44-'3. Bilan'!BF44)</f>
        <v>0</v>
      </c>
      <c r="BH21" s="200">
        <f>('3. Bilan'!BH44-'3. Bilan'!BG44)</f>
        <v>0</v>
      </c>
      <c r="BI21" s="200">
        <f>('3. Bilan'!BI44-'3. Bilan'!BH44)</f>
        <v>0</v>
      </c>
      <c r="BJ21" s="200">
        <f>('3. Bilan'!BJ44-'3. Bilan'!BI44)</f>
        <v>0</v>
      </c>
      <c r="BK21" s="200">
        <f>('3. Bilan'!BK44-'3. Bilan'!BJ44)</f>
        <v>0</v>
      </c>
      <c r="BL21" s="200">
        <f>('3. Bilan'!BL44-'3. Bilan'!BK44)</f>
        <v>0</v>
      </c>
      <c r="BM21" s="200">
        <f>('3. Bilan'!BM44-'3. Bilan'!BL44)</f>
        <v>0</v>
      </c>
      <c r="BN21" s="200">
        <f>('3. Bilan'!BN44-'3. Bilan'!BM44)</f>
        <v>0</v>
      </c>
      <c r="BO21" s="200">
        <f>('3. Bilan'!BO44-'3. Bilan'!BN44)</f>
        <v>0</v>
      </c>
      <c r="BP21" s="190">
        <f t="shared" si="26"/>
        <v>0</v>
      </c>
      <c r="BQ21" s="200">
        <f>('3. Bilan'!BQ44-'3. Bilan'!BO44)</f>
        <v>0</v>
      </c>
      <c r="BR21" s="200">
        <f>('3. Bilan'!BR44-'3. Bilan'!BQ44)</f>
        <v>0</v>
      </c>
      <c r="BS21" s="200">
        <f>('3. Bilan'!BS44-'3. Bilan'!BR44)</f>
        <v>0</v>
      </c>
      <c r="BT21" s="200">
        <f>('3. Bilan'!BT44-'3. Bilan'!BS44)</f>
        <v>0</v>
      </c>
      <c r="BU21" s="200">
        <f>('3. Bilan'!BU44-'3. Bilan'!BT44)</f>
        <v>0</v>
      </c>
      <c r="BV21" s="200">
        <f>('3. Bilan'!BV44-'3. Bilan'!BU44)</f>
        <v>0</v>
      </c>
      <c r="BW21" s="200">
        <f>('3. Bilan'!BW44-'3. Bilan'!BV44)</f>
        <v>0</v>
      </c>
      <c r="BX21" s="200">
        <f>('3. Bilan'!BX44-'3. Bilan'!BW44)</f>
        <v>0</v>
      </c>
      <c r="BY21" s="200">
        <f>('3. Bilan'!BY44-'3. Bilan'!BX44)</f>
        <v>0</v>
      </c>
      <c r="BZ21" s="200">
        <f>('3. Bilan'!BZ44-'3. Bilan'!BY44)</f>
        <v>0</v>
      </c>
      <c r="CA21" s="200">
        <f>('3. Bilan'!CA44-'3. Bilan'!BZ44)</f>
        <v>0</v>
      </c>
      <c r="CB21" s="200">
        <f>('3. Bilan'!CB44-'3. Bilan'!CA44)</f>
        <v>0</v>
      </c>
      <c r="CC21" s="190">
        <f t="shared" si="27"/>
        <v>0</v>
      </c>
      <c r="CE21" s="200" t="str">
        <f t="shared" si="12"/>
        <v/>
      </c>
      <c r="CF21" s="200" t="str">
        <f t="shared" si="12"/>
        <v/>
      </c>
      <c r="CG21" s="200" t="str">
        <f t="shared" si="12"/>
        <v/>
      </c>
      <c r="CH21" s="200" t="str">
        <f t="shared" si="12"/>
        <v/>
      </c>
      <c r="CI21" s="200" t="str">
        <f t="shared" si="12"/>
        <v/>
      </c>
      <c r="CJ21" s="200" t="str">
        <f t="shared" si="12"/>
        <v/>
      </c>
      <c r="CK21" s="200" t="str">
        <f t="shared" si="12"/>
        <v/>
      </c>
      <c r="CL21" s="200" t="str">
        <f t="shared" si="12"/>
        <v/>
      </c>
      <c r="CM21" s="200" t="str">
        <f t="shared" si="12"/>
        <v/>
      </c>
      <c r="CN21" s="200" t="str">
        <f t="shared" si="12"/>
        <v/>
      </c>
      <c r="CO21" s="200" t="str">
        <f t="shared" si="13"/>
        <v/>
      </c>
      <c r="CP21" s="200" t="str">
        <f t="shared" si="13"/>
        <v/>
      </c>
      <c r="CQ21" s="200">
        <f t="shared" si="13"/>
        <v>0</v>
      </c>
      <c r="CR21" s="200">
        <f t="shared" si="13"/>
        <v>0</v>
      </c>
      <c r="CS21" s="200">
        <f t="shared" si="13"/>
        <v>0</v>
      </c>
      <c r="CT21" s="200">
        <f t="shared" si="13"/>
        <v>0</v>
      </c>
      <c r="CU21" s="200">
        <f t="shared" si="13"/>
        <v>0</v>
      </c>
      <c r="CV21" s="200">
        <f t="shared" si="13"/>
        <v>0</v>
      </c>
      <c r="CW21" s="200">
        <f t="shared" si="13"/>
        <v>0</v>
      </c>
      <c r="CX21" s="200">
        <f t="shared" si="13"/>
        <v>0</v>
      </c>
      <c r="CY21" s="200">
        <f t="shared" si="14"/>
        <v>0</v>
      </c>
      <c r="CZ21" s="200">
        <f t="shared" si="14"/>
        <v>0</v>
      </c>
      <c r="DA21" s="200">
        <f t="shared" si="14"/>
        <v>0</v>
      </c>
      <c r="DB21" s="200">
        <f t="shared" si="14"/>
        <v>0</v>
      </c>
      <c r="DC21" s="200">
        <f t="shared" si="15"/>
        <v>0</v>
      </c>
      <c r="DD21" s="200">
        <f t="shared" si="16"/>
        <v>0</v>
      </c>
      <c r="DE21" s="200">
        <f t="shared" si="17"/>
        <v>0</v>
      </c>
      <c r="DF21" s="200">
        <f t="shared" si="18"/>
        <v>0</v>
      </c>
      <c r="DG21" s="200">
        <f t="shared" si="18"/>
        <v>0</v>
      </c>
      <c r="DH21" s="200">
        <f t="shared" si="18"/>
        <v>0</v>
      </c>
      <c r="DI21" s="200">
        <f t="shared" si="18"/>
        <v>0</v>
      </c>
      <c r="DJ21" s="200">
        <f t="shared" si="18"/>
        <v>0</v>
      </c>
      <c r="DK21" s="200">
        <f t="shared" si="18"/>
        <v>0</v>
      </c>
      <c r="DL21" s="200">
        <f t="shared" si="18"/>
        <v>0</v>
      </c>
      <c r="DM21" s="200">
        <f t="shared" si="18"/>
        <v>0</v>
      </c>
      <c r="DN21" s="200">
        <f t="shared" si="18"/>
        <v>0</v>
      </c>
      <c r="DO21" s="200">
        <f t="shared" si="18"/>
        <v>0</v>
      </c>
      <c r="DP21" s="200">
        <f t="shared" si="18"/>
        <v>0</v>
      </c>
      <c r="DQ21" s="200">
        <f t="shared" si="18"/>
        <v>0</v>
      </c>
      <c r="DR21" s="200">
        <f t="shared" si="28"/>
        <v>0</v>
      </c>
      <c r="DS21" s="200">
        <f t="shared" si="19"/>
        <v>0</v>
      </c>
      <c r="DT21" s="200">
        <f t="shared" si="19"/>
        <v>0</v>
      </c>
      <c r="DU21" s="200">
        <f t="shared" si="19"/>
        <v>0</v>
      </c>
      <c r="DV21" s="200">
        <f t="shared" si="19"/>
        <v>0</v>
      </c>
      <c r="DW21" s="200">
        <f t="shared" si="19"/>
        <v>0</v>
      </c>
      <c r="DX21" s="200">
        <f t="shared" si="19"/>
        <v>0</v>
      </c>
      <c r="DY21" s="200">
        <f t="shared" si="19"/>
        <v>0</v>
      </c>
      <c r="DZ21" s="200">
        <f t="shared" si="19"/>
        <v>0</v>
      </c>
      <c r="EA21" s="200">
        <f t="shared" si="19"/>
        <v>0</v>
      </c>
      <c r="EB21" s="200">
        <f t="shared" si="19"/>
        <v>0</v>
      </c>
      <c r="EC21" s="200">
        <f t="shared" si="19"/>
        <v>0</v>
      </c>
      <c r="ED21" s="200">
        <f t="shared" si="19"/>
        <v>0</v>
      </c>
      <c r="EE21" s="200">
        <f t="shared" si="29"/>
        <v>0</v>
      </c>
      <c r="EF21" s="200">
        <f t="shared" si="20"/>
        <v>0</v>
      </c>
      <c r="EG21" s="200">
        <f t="shared" si="20"/>
        <v>0</v>
      </c>
      <c r="EH21" s="200">
        <f t="shared" si="20"/>
        <v>0</v>
      </c>
      <c r="EI21" s="200">
        <f t="shared" si="20"/>
        <v>0</v>
      </c>
      <c r="EJ21" s="200">
        <f t="shared" si="20"/>
        <v>0</v>
      </c>
      <c r="EK21" s="200">
        <f t="shared" si="20"/>
        <v>0</v>
      </c>
      <c r="EL21" s="200">
        <f t="shared" si="20"/>
        <v>0</v>
      </c>
      <c r="EM21" s="200">
        <f t="shared" si="20"/>
        <v>0</v>
      </c>
      <c r="EN21" s="200">
        <f t="shared" si="20"/>
        <v>0</v>
      </c>
      <c r="EO21" s="200">
        <f t="shared" si="20"/>
        <v>0</v>
      </c>
      <c r="EP21" s="200">
        <f t="shared" si="20"/>
        <v>0</v>
      </c>
      <c r="EQ21" s="200">
        <f t="shared" si="20"/>
        <v>0</v>
      </c>
      <c r="ER21" s="200">
        <f t="shared" si="30"/>
        <v>0</v>
      </c>
      <c r="ES21" s="200">
        <f t="shared" si="21"/>
        <v>0</v>
      </c>
      <c r="ET21" s="200">
        <f t="shared" si="21"/>
        <v>0</v>
      </c>
      <c r="EU21" s="200">
        <f t="shared" si="21"/>
        <v>0</v>
      </c>
      <c r="EV21" s="200">
        <f t="shared" si="21"/>
        <v>0</v>
      </c>
      <c r="EW21" s="200">
        <f t="shared" si="21"/>
        <v>0</v>
      </c>
      <c r="EX21" s="200">
        <f t="shared" si="21"/>
        <v>0</v>
      </c>
      <c r="EY21" s="200">
        <f t="shared" si="21"/>
        <v>0</v>
      </c>
      <c r="EZ21" s="200">
        <f t="shared" si="21"/>
        <v>0</v>
      </c>
      <c r="FA21" s="200">
        <f t="shared" si="21"/>
        <v>0</v>
      </c>
      <c r="FB21" s="200">
        <f t="shared" si="21"/>
        <v>0</v>
      </c>
      <c r="FC21" s="200">
        <f t="shared" si="21"/>
        <v>0</v>
      </c>
      <c r="FD21" s="200">
        <f t="shared" si="21"/>
        <v>0</v>
      </c>
      <c r="FE21" s="190">
        <f t="shared" si="31"/>
        <v>0</v>
      </c>
    </row>
    <row r="22" spans="2:161" s="119" customFormat="1" ht="15" customHeight="1" x14ac:dyDescent="0.2">
      <c r="D22" s="201"/>
      <c r="E22" s="201"/>
      <c r="F22" s="201"/>
      <c r="G22" s="201"/>
      <c r="H22" s="182"/>
      <c r="I22" s="182"/>
      <c r="J22" s="182"/>
      <c r="K22" s="182"/>
      <c r="L22" s="182"/>
      <c r="M22" s="182"/>
      <c r="N22" s="182"/>
      <c r="O22" s="182"/>
      <c r="P22" s="207"/>
      <c r="Q22" s="201"/>
      <c r="R22" s="201"/>
      <c r="S22" s="201"/>
      <c r="T22" s="201"/>
      <c r="U22" s="182"/>
      <c r="V22" s="182"/>
      <c r="W22" s="182"/>
      <c r="X22" s="182"/>
      <c r="Y22" s="182"/>
      <c r="Z22" s="182"/>
      <c r="AA22" s="182"/>
      <c r="AB22" s="182"/>
      <c r="AC22" s="207"/>
      <c r="AD22" s="201"/>
      <c r="AE22" s="201"/>
      <c r="AF22" s="201"/>
      <c r="AG22" s="201"/>
      <c r="AH22" s="182"/>
      <c r="AI22" s="182"/>
      <c r="AJ22" s="182"/>
      <c r="AK22" s="182"/>
      <c r="AL22" s="182"/>
      <c r="AM22" s="182"/>
      <c r="AN22" s="182"/>
      <c r="AO22" s="182"/>
      <c r="AP22" s="207"/>
      <c r="AQ22" s="201"/>
      <c r="AR22" s="201"/>
      <c r="AS22" s="201"/>
      <c r="AT22" s="201"/>
      <c r="AU22" s="182"/>
      <c r="AV22" s="182"/>
      <c r="AW22" s="182"/>
      <c r="AX22" s="182"/>
      <c r="AY22" s="182"/>
      <c r="AZ22" s="182"/>
      <c r="BA22" s="182"/>
      <c r="BB22" s="182"/>
      <c r="BC22" s="207"/>
      <c r="BD22" s="201"/>
      <c r="BE22" s="201"/>
      <c r="BF22" s="201"/>
      <c r="BG22" s="201"/>
      <c r="BH22" s="182"/>
      <c r="BI22" s="182"/>
      <c r="BJ22" s="182"/>
      <c r="BK22" s="182"/>
      <c r="BL22" s="182"/>
      <c r="BM22" s="182"/>
      <c r="BN22" s="182"/>
      <c r="BO22" s="182"/>
      <c r="BP22" s="207"/>
      <c r="BQ22" s="201"/>
      <c r="BR22" s="201"/>
      <c r="BS22" s="201"/>
      <c r="BT22" s="201"/>
      <c r="BU22" s="182"/>
      <c r="BV22" s="182"/>
      <c r="BW22" s="182"/>
      <c r="BX22" s="182"/>
      <c r="BY22" s="182"/>
      <c r="BZ22" s="182"/>
      <c r="CA22" s="182"/>
      <c r="CB22" s="182"/>
      <c r="CC22" s="207"/>
      <c r="CE22" s="201"/>
      <c r="CF22" s="201"/>
      <c r="CG22" s="201"/>
      <c r="CH22" s="201"/>
      <c r="CI22" s="201"/>
      <c r="CJ22" s="201"/>
      <c r="CK22" s="201"/>
      <c r="CL22" s="201"/>
      <c r="CM22" s="201"/>
      <c r="CN22" s="201"/>
      <c r="CO22" s="201"/>
      <c r="CP22" s="201"/>
      <c r="CQ22" s="201"/>
      <c r="CR22" s="201"/>
      <c r="CS22" s="201"/>
      <c r="CT22" s="201"/>
      <c r="CU22" s="201"/>
      <c r="CV22" s="201"/>
      <c r="CW22" s="201"/>
      <c r="CX22" s="201"/>
      <c r="CY22" s="201"/>
      <c r="CZ22" s="201"/>
      <c r="DA22" s="201"/>
      <c r="DB22" s="201"/>
      <c r="DC22" s="201"/>
      <c r="DD22" s="201"/>
      <c r="DE22" s="201"/>
      <c r="DF22" s="201"/>
      <c r="DG22" s="201"/>
      <c r="DH22" s="201"/>
      <c r="DI22" s="201"/>
      <c r="DJ22" s="201"/>
      <c r="DK22" s="201"/>
      <c r="DL22" s="201"/>
      <c r="DM22" s="201"/>
      <c r="DN22" s="201"/>
      <c r="DO22" s="201"/>
      <c r="DP22" s="201"/>
      <c r="DQ22" s="201"/>
      <c r="DR22" s="201"/>
      <c r="DS22" s="201"/>
      <c r="DT22" s="201"/>
      <c r="DU22" s="201"/>
      <c r="DV22" s="201"/>
      <c r="DW22" s="201"/>
      <c r="DX22" s="201"/>
      <c r="DY22" s="201"/>
      <c r="DZ22" s="201"/>
      <c r="EA22" s="201"/>
      <c r="EB22" s="201"/>
      <c r="EC22" s="201"/>
      <c r="ED22" s="201"/>
      <c r="EE22" s="201"/>
      <c r="EF22" s="201"/>
      <c r="EG22" s="201"/>
      <c r="EH22" s="201"/>
      <c r="EI22" s="201"/>
      <c r="EJ22" s="201"/>
      <c r="EK22" s="201"/>
      <c r="EL22" s="201"/>
      <c r="EM22" s="201"/>
      <c r="EN22" s="201"/>
      <c r="EO22" s="201"/>
      <c r="EP22" s="201"/>
      <c r="EQ22" s="201"/>
      <c r="ER22" s="201"/>
      <c r="ES22" s="201"/>
      <c r="ET22" s="201"/>
      <c r="EU22" s="201"/>
      <c r="EV22" s="201"/>
      <c r="EW22" s="201"/>
      <c r="EX22" s="201"/>
      <c r="EY22" s="201"/>
      <c r="EZ22" s="201"/>
      <c r="FA22" s="201"/>
      <c r="FB22" s="201"/>
      <c r="FC22" s="201"/>
      <c r="FD22" s="201"/>
      <c r="FE22" s="207"/>
    </row>
    <row r="23" spans="2:161" s="63" customFormat="1" ht="15" customHeight="1" x14ac:dyDescent="0.2">
      <c r="C23" s="208" t="s">
        <v>101</v>
      </c>
      <c r="D23" s="190">
        <f>+D12+D14</f>
        <v>0</v>
      </c>
      <c r="E23" s="190">
        <f ca="1">+E12+E14</f>
        <v>0</v>
      </c>
      <c r="F23" s="190">
        <f ca="1">+F12+F14</f>
        <v>0</v>
      </c>
      <c r="G23" s="190">
        <f ca="1">+G12+G14</f>
        <v>0</v>
      </c>
      <c r="H23" s="190">
        <f t="shared" ref="H23:O23" ca="1" si="32">+H12+H14</f>
        <v>0</v>
      </c>
      <c r="I23" s="190">
        <f t="shared" ca="1" si="32"/>
        <v>0</v>
      </c>
      <c r="J23" s="190">
        <f t="shared" ca="1" si="32"/>
        <v>0</v>
      </c>
      <c r="K23" s="190">
        <f t="shared" ca="1" si="32"/>
        <v>0</v>
      </c>
      <c r="L23" s="190">
        <f t="shared" ca="1" si="32"/>
        <v>-114000</v>
      </c>
      <c r="M23" s="190">
        <f t="shared" ca="1" si="32"/>
        <v>-111210</v>
      </c>
      <c r="N23" s="190">
        <f t="shared" ca="1" si="32"/>
        <v>-134652</v>
      </c>
      <c r="O23" s="190">
        <f t="shared" ca="1" si="32"/>
        <v>-134688</v>
      </c>
      <c r="P23" s="190">
        <f t="shared" ca="1" si="22"/>
        <v>-494550</v>
      </c>
      <c r="Q23" s="190">
        <f ca="1">+Q12+Q14</f>
        <v>-155550</v>
      </c>
      <c r="R23" s="190">
        <f ca="1">+R12+R14</f>
        <v>-127872</v>
      </c>
      <c r="S23" s="190">
        <f ca="1">+S12+S14</f>
        <v>-91176</v>
      </c>
      <c r="T23" s="190">
        <f ca="1">+T12+T14</f>
        <v>-206752</v>
      </c>
      <c r="U23" s="190">
        <f t="shared" ref="U23:AB23" ca="1" si="33">+U12+U14</f>
        <v>-227379</v>
      </c>
      <c r="V23" s="190">
        <f t="shared" ca="1" si="33"/>
        <v>-201411</v>
      </c>
      <c r="W23" s="190">
        <f t="shared" ca="1" si="33"/>
        <v>-206155</v>
      </c>
      <c r="X23" s="190">
        <f t="shared" ca="1" si="33"/>
        <v>-299514</v>
      </c>
      <c r="Y23" s="190">
        <f t="shared" ca="1" si="33"/>
        <v>-386286</v>
      </c>
      <c r="Z23" s="190">
        <f t="shared" ca="1" si="33"/>
        <v>-245157.5</v>
      </c>
      <c r="AA23" s="190">
        <f t="shared" ca="1" si="33"/>
        <v>-285951</v>
      </c>
      <c r="AB23" s="190">
        <f t="shared" ca="1" si="33"/>
        <v>-174546</v>
      </c>
      <c r="AC23" s="190">
        <f ca="1">SUM(Q23:AB23)</f>
        <v>-2607749.5</v>
      </c>
      <c r="AD23" s="190">
        <f ca="1">+AD12+AD14</f>
        <v>-300610.00000000006</v>
      </c>
      <c r="AE23" s="190">
        <f ca="1">+AE12+AE14</f>
        <v>-389778.66000000003</v>
      </c>
      <c r="AF23" s="190">
        <f ca="1">+AF12+AF14</f>
        <v>-351762.66000000003</v>
      </c>
      <c r="AG23" s="190">
        <f ca="1">+AG12+AG14</f>
        <v>-347335.08</v>
      </c>
      <c r="AH23" s="190">
        <f t="shared" ref="AH23:AO23" ca="1" si="34">+AH12+AH14</f>
        <v>-342258.66000000003</v>
      </c>
      <c r="AI23" s="190">
        <f t="shared" ca="1" si="34"/>
        <v>-195174.66000000006</v>
      </c>
      <c r="AJ23" s="190">
        <f t="shared" ca="1" si="34"/>
        <v>-292865.58</v>
      </c>
      <c r="AK23" s="190">
        <f t="shared" ca="1" si="34"/>
        <v>-274689.66000000003</v>
      </c>
      <c r="AL23" s="190">
        <f t="shared" ca="1" si="34"/>
        <v>-357471.66000000003</v>
      </c>
      <c r="AM23" s="190">
        <f t="shared" ca="1" si="34"/>
        <v>-295862.58</v>
      </c>
      <c r="AN23" s="190">
        <f t="shared" ca="1" si="34"/>
        <v>-119871.66000000009</v>
      </c>
      <c r="AO23" s="190">
        <f t="shared" ca="1" si="34"/>
        <v>-119871.66000000009</v>
      </c>
      <c r="AP23" s="190">
        <f ca="1">SUM(AD23:AO23)</f>
        <v>-3387552.5200000009</v>
      </c>
      <c r="AQ23" s="190">
        <f ca="1">+AQ12+AQ14</f>
        <v>-407942.47499999998</v>
      </c>
      <c r="AR23" s="190">
        <f ca="1">+AR12+AR14</f>
        <v>-254576.49660000007</v>
      </c>
      <c r="AS23" s="190">
        <f ca="1">+AS12+AS14</f>
        <v>-197552.49660000007</v>
      </c>
      <c r="AT23" s="190">
        <f ca="1">+AT12+AT14</f>
        <v>-351142.9458000001</v>
      </c>
      <c r="AU23" s="190">
        <f t="shared" ref="AU23:BB23" ca="1" si="35">+AU12+AU14</f>
        <v>-131024.49660000007</v>
      </c>
      <c r="AV23" s="190">
        <f t="shared" ca="1" si="35"/>
        <v>287409.50339999993</v>
      </c>
      <c r="AW23" s="190">
        <f t="shared" ca="1" si="35"/>
        <v>-87369.445800000103</v>
      </c>
      <c r="AX23" s="190">
        <f t="shared" ca="1" si="35"/>
        <v>504786.50340000005</v>
      </c>
      <c r="AY23" s="190">
        <f t="shared" ca="1" si="35"/>
        <v>961986.50340000005</v>
      </c>
      <c r="AZ23" s="190">
        <f t="shared" ca="1" si="35"/>
        <v>295787.55419999966</v>
      </c>
      <c r="BA23" s="190">
        <f t="shared" ca="1" si="35"/>
        <v>1275618.5034</v>
      </c>
      <c r="BB23" s="190">
        <f t="shared" ca="1" si="35"/>
        <v>697119.99692000018</v>
      </c>
      <c r="BC23" s="190">
        <f ca="1">SUM(AQ23:BB23)</f>
        <v>2593100.2083199993</v>
      </c>
      <c r="BD23" s="190">
        <f ca="1">+BD12+BD14</f>
        <v>572813.84024999966</v>
      </c>
      <c r="BE23" s="190">
        <f ca="1">+BE12+BE14</f>
        <v>969542.84843400004</v>
      </c>
      <c r="BF23" s="190">
        <f ca="1">+BF12+BF14</f>
        <v>1296128.8484339998</v>
      </c>
      <c r="BG23" s="190">
        <f ca="1">+BG12+BG14</f>
        <v>682333.86974199954</v>
      </c>
      <c r="BH23" s="190">
        <f t="shared" ref="BH23:BO23" ca="1" si="36">+BH12+BH14</f>
        <v>2201942.8484339998</v>
      </c>
      <c r="BI23" s="190">
        <f t="shared" ca="1" si="36"/>
        <v>3274130.8484339998</v>
      </c>
      <c r="BJ23" s="190">
        <f t="shared" ca="1" si="36"/>
        <v>1975326.8697419995</v>
      </c>
      <c r="BK23" s="190">
        <f t="shared" ca="1" si="36"/>
        <v>4999490.8484339993</v>
      </c>
      <c r="BL23" s="190">
        <f t="shared" ca="1" si="36"/>
        <v>6589286.8484339993</v>
      </c>
      <c r="BM23" s="190">
        <f t="shared" ca="1" si="36"/>
        <v>4196727.8697420005</v>
      </c>
      <c r="BN23" s="190">
        <f t="shared" ca="1" si="36"/>
        <v>9525134.8484339993</v>
      </c>
      <c r="BO23" s="190">
        <f t="shared" ca="1" si="36"/>
        <v>-6102137.0746355969</v>
      </c>
      <c r="BP23" s="190">
        <f ca="1">SUM(BD23:BO23)</f>
        <v>30180723.313878402</v>
      </c>
      <c r="BQ23" s="190">
        <f ca="1">+BQ12+BQ14</f>
        <v>7626332.4386525005</v>
      </c>
      <c r="BR23" s="190">
        <f ca="1">+BR12+BR14</f>
        <v>8719350.2088212986</v>
      </c>
      <c r="BS23" s="190">
        <f ca="1">+BS12+BS14</f>
        <v>11424354.208821299</v>
      </c>
      <c r="BT23" s="190">
        <f ca="1">+BT12+BT14</f>
        <v>5221646.834390901</v>
      </c>
      <c r="BU23" s="190">
        <f t="shared" ref="BU23:CB23" ca="1" si="37">+BU12+BU14</f>
        <v>13237362.2088213</v>
      </c>
      <c r="BV23" s="190">
        <f t="shared" ca="1" si="37"/>
        <v>15198766.208821304</v>
      </c>
      <c r="BW23" s="190">
        <f t="shared" ca="1" si="37"/>
        <v>8185752.8343908973</v>
      </c>
      <c r="BX23" s="190">
        <f t="shared" ca="1" si="37"/>
        <v>18448374.208821297</v>
      </c>
      <c r="BY23" s="190">
        <f t="shared" ca="1" si="37"/>
        <v>22584844.875487972</v>
      </c>
      <c r="BZ23" s="190">
        <f t="shared" ca="1" si="37"/>
        <v>13180581.056613125</v>
      </c>
      <c r="CA23" s="190">
        <f t="shared" ca="1" si="37"/>
        <v>27853319.542154636</v>
      </c>
      <c r="CB23" s="190">
        <f t="shared" ca="1" si="37"/>
        <v>-35043040.545796111</v>
      </c>
      <c r="CC23" s="190">
        <f ca="1">SUM(BQ23:CB23)</f>
        <v>116637644.08000042</v>
      </c>
      <c r="CE23" s="190" t="str">
        <f t="shared" ref="CE23:CP23" si="38">IF(ISNA(INDEX($B$1:$CC$50,ROW(A23),MATCH(CE$7,$B$7:$CC$7,0))),"",INDEX($B$1:$CC$50,ROW(A23),MATCH(CE$7,$B$7:$CC$7,0)))</f>
        <v/>
      </c>
      <c r="CF23" s="190" t="str">
        <f t="shared" si="38"/>
        <v/>
      </c>
      <c r="CG23" s="190" t="str">
        <f t="shared" si="38"/>
        <v/>
      </c>
      <c r="CH23" s="190" t="str">
        <f t="shared" si="38"/>
        <v/>
      </c>
      <c r="CI23" s="190" t="str">
        <f t="shared" si="38"/>
        <v/>
      </c>
      <c r="CJ23" s="190" t="str">
        <f t="shared" si="38"/>
        <v/>
      </c>
      <c r="CK23" s="190" t="str">
        <f t="shared" si="38"/>
        <v/>
      </c>
      <c r="CL23" s="190" t="str">
        <f t="shared" si="38"/>
        <v/>
      </c>
      <c r="CM23" s="190" t="str">
        <f t="shared" si="38"/>
        <v/>
      </c>
      <c r="CN23" s="190" t="str">
        <f t="shared" si="38"/>
        <v/>
      </c>
      <c r="CO23" s="190" t="str">
        <f t="shared" si="38"/>
        <v/>
      </c>
      <c r="CP23" s="190" t="str">
        <f t="shared" si="38"/>
        <v/>
      </c>
      <c r="CQ23" s="190">
        <f t="shared" ref="CQ23:DB23" ca="1" si="39">IF(ISNA(INDEX($B$1:$CC$50,ROW(M23),MATCH(CQ$7,$B$7:$CC$7,0))),"",INDEX($B$1:$CC$50,ROW(M23),MATCH(CQ$7,$B$7:$CC$7,0)))</f>
        <v>0</v>
      </c>
      <c r="CR23" s="190">
        <f t="shared" ca="1" si="39"/>
        <v>0</v>
      </c>
      <c r="CS23" s="190">
        <f t="shared" ca="1" si="39"/>
        <v>-114000</v>
      </c>
      <c r="CT23" s="190">
        <f t="shared" ca="1" si="39"/>
        <v>-111210</v>
      </c>
      <c r="CU23" s="190">
        <f t="shared" ca="1" si="39"/>
        <v>-134652</v>
      </c>
      <c r="CV23" s="190">
        <f t="shared" ca="1" si="39"/>
        <v>-134688</v>
      </c>
      <c r="CW23" s="190">
        <f t="shared" ca="1" si="39"/>
        <v>-155550</v>
      </c>
      <c r="CX23" s="190">
        <f t="shared" ca="1" si="39"/>
        <v>-127872</v>
      </c>
      <c r="CY23" s="190">
        <f t="shared" ca="1" si="39"/>
        <v>-91176</v>
      </c>
      <c r="CZ23" s="190">
        <f t="shared" ca="1" si="39"/>
        <v>-206752</v>
      </c>
      <c r="DA23" s="190">
        <f t="shared" ca="1" si="39"/>
        <v>-227379</v>
      </c>
      <c r="DB23" s="190">
        <f t="shared" ca="1" si="39"/>
        <v>-201411</v>
      </c>
      <c r="DC23" s="190">
        <f>SUM(CE23:CP23)</f>
        <v>0</v>
      </c>
      <c r="DD23" s="190">
        <f ca="1">SUM(CQ23:DB23)</f>
        <v>-1504690</v>
      </c>
      <c r="DE23" s="190">
        <f ca="1">SUM(CE23:DB23)</f>
        <v>-1504690</v>
      </c>
      <c r="DF23" s="190">
        <f t="shared" ref="DF23:DQ23" ca="1" si="40">IF(ISNA(INDEX($B$1:$CC$50,ROW(Y23),MATCH(DF$7,$B$7:$CC$7,0))),"",INDEX($B$1:$CC$50,ROW(Y23),MATCH(DF$7,$B$7:$CC$7,0)))</f>
        <v>-206155</v>
      </c>
      <c r="DG23" s="190">
        <f t="shared" ca="1" si="40"/>
        <v>-299514</v>
      </c>
      <c r="DH23" s="190">
        <f t="shared" ca="1" si="40"/>
        <v>-386286</v>
      </c>
      <c r="DI23" s="190">
        <f t="shared" ca="1" si="40"/>
        <v>-245157.5</v>
      </c>
      <c r="DJ23" s="190">
        <f t="shared" ca="1" si="40"/>
        <v>-285951</v>
      </c>
      <c r="DK23" s="190">
        <f t="shared" ca="1" si="40"/>
        <v>-174546</v>
      </c>
      <c r="DL23" s="190">
        <f t="shared" ca="1" si="40"/>
        <v>-300610.00000000006</v>
      </c>
      <c r="DM23" s="190">
        <f t="shared" ca="1" si="40"/>
        <v>-389778.66000000003</v>
      </c>
      <c r="DN23" s="190">
        <f t="shared" ca="1" si="40"/>
        <v>-351762.66000000003</v>
      </c>
      <c r="DO23" s="190">
        <f t="shared" ca="1" si="40"/>
        <v>-347335.08</v>
      </c>
      <c r="DP23" s="190">
        <f t="shared" ca="1" si="40"/>
        <v>-342258.66000000003</v>
      </c>
      <c r="DQ23" s="190">
        <f t="shared" ca="1" si="40"/>
        <v>-195174.66000000006</v>
      </c>
      <c r="DR23" s="190">
        <f ca="1">SUM(DF23:DQ23)</f>
        <v>-3524529.2200000007</v>
      </c>
      <c r="DS23" s="190">
        <f t="shared" ref="DS23:ED23" ca="1" si="41">IF(ISNA(INDEX($B$1:$CC$50,ROW(AK23),MATCH(DS$7,$B$7:$CC$7,0))),"",INDEX($B$1:$CC$50,ROW(AK23),MATCH(DS$7,$B$7:$CC$7,0)))</f>
        <v>-292865.58</v>
      </c>
      <c r="DT23" s="190">
        <f t="shared" ca="1" si="41"/>
        <v>-274689.66000000003</v>
      </c>
      <c r="DU23" s="190">
        <f t="shared" ca="1" si="41"/>
        <v>-357471.66000000003</v>
      </c>
      <c r="DV23" s="190">
        <f t="shared" ca="1" si="41"/>
        <v>-295862.58</v>
      </c>
      <c r="DW23" s="190">
        <f t="shared" ca="1" si="41"/>
        <v>-119871.66000000009</v>
      </c>
      <c r="DX23" s="190">
        <f t="shared" ca="1" si="41"/>
        <v>-119871.66000000009</v>
      </c>
      <c r="DY23" s="190">
        <f t="shared" ca="1" si="41"/>
        <v>-407942.47499999998</v>
      </c>
      <c r="DZ23" s="190">
        <f t="shared" ca="1" si="41"/>
        <v>-254576.49660000007</v>
      </c>
      <c r="EA23" s="190">
        <f t="shared" ca="1" si="41"/>
        <v>-197552.49660000007</v>
      </c>
      <c r="EB23" s="190">
        <f t="shared" ca="1" si="41"/>
        <v>-351142.9458000001</v>
      </c>
      <c r="EC23" s="190">
        <f t="shared" ca="1" si="41"/>
        <v>-131024.49660000007</v>
      </c>
      <c r="ED23" s="190">
        <f t="shared" ca="1" si="41"/>
        <v>287409.50339999993</v>
      </c>
      <c r="EE23" s="190">
        <f ca="1">SUM(DS23:ED23)</f>
        <v>-2515462.207200001</v>
      </c>
      <c r="EF23" s="190">
        <f t="shared" ref="EF23:EQ23" ca="1" si="42">IF(ISNA(INDEX($B$1:$CC$50,ROW(AW23),MATCH(EF$7,$B$7:$CC$7,0))),"",INDEX($B$1:$CC$50,ROW(AW23),MATCH(EF$7,$B$7:$CC$7,0)))</f>
        <v>-87369.445800000103</v>
      </c>
      <c r="EG23" s="190">
        <f t="shared" ca="1" si="42"/>
        <v>504786.50340000005</v>
      </c>
      <c r="EH23" s="190">
        <f t="shared" ca="1" si="42"/>
        <v>961986.50340000005</v>
      </c>
      <c r="EI23" s="190">
        <f t="shared" ca="1" si="42"/>
        <v>295787.55419999966</v>
      </c>
      <c r="EJ23" s="190">
        <f t="shared" ca="1" si="42"/>
        <v>1275618.5034</v>
      </c>
      <c r="EK23" s="190">
        <f t="shared" ca="1" si="42"/>
        <v>697119.99692000018</v>
      </c>
      <c r="EL23" s="190">
        <f t="shared" ca="1" si="42"/>
        <v>572813.84024999966</v>
      </c>
      <c r="EM23" s="190">
        <f t="shared" ca="1" si="42"/>
        <v>969542.84843400004</v>
      </c>
      <c r="EN23" s="190">
        <f t="shared" ca="1" si="42"/>
        <v>1296128.8484339998</v>
      </c>
      <c r="EO23" s="190">
        <f t="shared" ca="1" si="42"/>
        <v>682333.86974199954</v>
      </c>
      <c r="EP23" s="190">
        <f t="shared" ca="1" si="42"/>
        <v>2201942.8484339998</v>
      </c>
      <c r="EQ23" s="190">
        <f t="shared" ca="1" si="42"/>
        <v>3274130.8484339998</v>
      </c>
      <c r="ER23" s="190">
        <f ca="1">SUM(EF23:EQ23)</f>
        <v>12644822.719247999</v>
      </c>
      <c r="ES23" s="190">
        <f t="shared" ref="ES23:FD23" ca="1" si="43">IF(ISNA(INDEX($B$1:$CC$50,ROW(BI23),MATCH(ES$7,$B$7:$CC$7,0))),"",INDEX($B$1:$CC$50,ROW(BI23),MATCH(ES$7,$B$7:$CC$7,0)))</f>
        <v>1975326.8697419995</v>
      </c>
      <c r="ET23" s="190">
        <f t="shared" ca="1" si="43"/>
        <v>4999490.8484339993</v>
      </c>
      <c r="EU23" s="190">
        <f t="shared" ca="1" si="43"/>
        <v>6589286.8484339993</v>
      </c>
      <c r="EV23" s="190">
        <f t="shared" ca="1" si="43"/>
        <v>4196727.8697420005</v>
      </c>
      <c r="EW23" s="190">
        <f t="shared" ca="1" si="43"/>
        <v>9525134.8484339993</v>
      </c>
      <c r="EX23" s="190">
        <f t="shared" ca="1" si="43"/>
        <v>-6102137.0746355969</v>
      </c>
      <c r="EY23" s="190">
        <f t="shared" ca="1" si="43"/>
        <v>7626332.4386525005</v>
      </c>
      <c r="EZ23" s="190">
        <f t="shared" ca="1" si="43"/>
        <v>8719350.2088212986</v>
      </c>
      <c r="FA23" s="190">
        <f t="shared" ca="1" si="43"/>
        <v>11424354.208821299</v>
      </c>
      <c r="FB23" s="190">
        <f t="shared" ca="1" si="43"/>
        <v>5221646.834390901</v>
      </c>
      <c r="FC23" s="190">
        <f t="shared" ca="1" si="43"/>
        <v>13237362.2088213</v>
      </c>
      <c r="FD23" s="190">
        <f t="shared" ca="1" si="43"/>
        <v>15198766.208821304</v>
      </c>
      <c r="FE23" s="190">
        <f ca="1">SUM(ES23:FD23)</f>
        <v>82611642.318479002</v>
      </c>
    </row>
    <row r="24" spans="2:161" ht="15" customHeight="1" x14ac:dyDescent="0.2">
      <c r="BP24" s="188"/>
      <c r="BQ24" s="66"/>
      <c r="FE24" s="69"/>
    </row>
    <row r="25" spans="2:161" s="64" customFormat="1" ht="15" customHeight="1" x14ac:dyDescent="0.2">
      <c r="B25" s="191" t="s">
        <v>102</v>
      </c>
      <c r="C25" s="206" t="s">
        <v>103</v>
      </c>
      <c r="D25" s="183"/>
      <c r="E25" s="183"/>
      <c r="F25" s="183"/>
      <c r="G25" s="183"/>
      <c r="H25" s="183"/>
      <c r="I25" s="183"/>
      <c r="J25" s="183"/>
      <c r="K25" s="183"/>
      <c r="L25" s="183"/>
      <c r="M25" s="183"/>
      <c r="N25" s="183"/>
      <c r="O25" s="183"/>
      <c r="P25" s="193"/>
      <c r="Q25" s="183"/>
      <c r="R25" s="183"/>
      <c r="S25" s="183"/>
      <c r="T25" s="183"/>
      <c r="U25" s="183"/>
      <c r="V25" s="183"/>
      <c r="W25" s="183"/>
      <c r="X25" s="183"/>
      <c r="Y25" s="183"/>
      <c r="Z25" s="183"/>
      <c r="AA25" s="183"/>
      <c r="AB25" s="183"/>
      <c r="AC25" s="193"/>
      <c r="AD25" s="183"/>
      <c r="AE25" s="183"/>
      <c r="AF25" s="183"/>
      <c r="AG25" s="183"/>
      <c r="AH25" s="183"/>
      <c r="AI25" s="183"/>
      <c r="AJ25" s="183"/>
      <c r="AK25" s="183"/>
      <c r="AL25" s="183"/>
      <c r="AM25" s="183"/>
      <c r="AN25" s="183"/>
      <c r="AO25" s="183"/>
      <c r="AP25" s="193"/>
      <c r="AQ25" s="183"/>
      <c r="AR25" s="183"/>
      <c r="AS25" s="183"/>
      <c r="AT25" s="183"/>
      <c r="AU25" s="183"/>
      <c r="AV25" s="183"/>
      <c r="AW25" s="183"/>
      <c r="AX25" s="183"/>
      <c r="AY25" s="183"/>
      <c r="AZ25" s="183"/>
      <c r="BA25" s="183"/>
      <c r="BB25" s="183"/>
      <c r="BC25" s="193"/>
      <c r="BD25" s="183"/>
      <c r="BE25" s="183"/>
      <c r="BF25" s="183"/>
      <c r="BG25" s="183"/>
      <c r="BH25" s="183"/>
      <c r="BI25" s="183"/>
      <c r="BJ25" s="183"/>
      <c r="BK25" s="183"/>
      <c r="BL25" s="183"/>
      <c r="BM25" s="183"/>
      <c r="BN25" s="183"/>
      <c r="BO25" s="183"/>
      <c r="BP25" s="193"/>
      <c r="BQ25" s="183"/>
      <c r="BR25" s="183"/>
      <c r="BS25" s="183"/>
      <c r="BT25" s="183"/>
      <c r="BU25" s="183"/>
      <c r="BV25" s="183"/>
      <c r="BW25" s="183"/>
      <c r="BX25" s="183"/>
      <c r="BY25" s="183"/>
      <c r="BZ25" s="183"/>
      <c r="CA25" s="183"/>
      <c r="CB25" s="183"/>
      <c r="CC25" s="194"/>
      <c r="CE25" s="556" t="str">
        <f t="shared" ref="CE25:CP25" si="44">IF(ISNA(INDEX($B$1:$CC$50,ROW(A25),MATCH(CE$7,$B$7:$CC$7,0))),"",INDEX($B$1:$CC$50,ROW(A25),MATCH(CE$7,$B$7:$CC$7,0)))</f>
        <v/>
      </c>
      <c r="CF25" s="183" t="str">
        <f t="shared" si="44"/>
        <v/>
      </c>
      <c r="CG25" s="183" t="str">
        <f t="shared" si="44"/>
        <v/>
      </c>
      <c r="CH25" s="183" t="str">
        <f t="shared" si="44"/>
        <v/>
      </c>
      <c r="CI25" s="183" t="str">
        <f t="shared" si="44"/>
        <v/>
      </c>
      <c r="CJ25" s="183" t="str">
        <f t="shared" si="44"/>
        <v/>
      </c>
      <c r="CK25" s="183" t="str">
        <f t="shared" si="44"/>
        <v/>
      </c>
      <c r="CL25" s="183" t="str">
        <f t="shared" si="44"/>
        <v/>
      </c>
      <c r="CM25" s="183" t="str">
        <f t="shared" si="44"/>
        <v/>
      </c>
      <c r="CN25" s="183" t="str">
        <f t="shared" si="44"/>
        <v/>
      </c>
      <c r="CO25" s="183" t="str">
        <f t="shared" si="44"/>
        <v/>
      </c>
      <c r="CP25" s="183" t="str">
        <f t="shared" si="44"/>
        <v/>
      </c>
      <c r="CQ25" s="183">
        <f t="shared" ref="CQ25:DB25" si="45">IF(ISNA(INDEX($B$1:$CC$50,ROW(M25),MATCH(CQ$7,$B$7:$CC$7,0))),"",INDEX($B$1:$CC$50,ROW(M25),MATCH(CQ$7,$B$7:$CC$7,0)))</f>
        <v>0</v>
      </c>
      <c r="CR25" s="183">
        <f t="shared" si="45"/>
        <v>0</v>
      </c>
      <c r="CS25" s="183">
        <f t="shared" si="45"/>
        <v>0</v>
      </c>
      <c r="CT25" s="183">
        <f t="shared" si="45"/>
        <v>0</v>
      </c>
      <c r="CU25" s="183">
        <f t="shared" si="45"/>
        <v>0</v>
      </c>
      <c r="CV25" s="183">
        <f t="shared" si="45"/>
        <v>0</v>
      </c>
      <c r="CW25" s="183">
        <f t="shared" si="45"/>
        <v>0</v>
      </c>
      <c r="CX25" s="183">
        <f t="shared" si="45"/>
        <v>0</v>
      </c>
      <c r="CY25" s="183">
        <f t="shared" si="45"/>
        <v>0</v>
      </c>
      <c r="CZ25" s="183">
        <f t="shared" si="45"/>
        <v>0</v>
      </c>
      <c r="DA25" s="183">
        <f t="shared" si="45"/>
        <v>0</v>
      </c>
      <c r="DB25" s="183">
        <f t="shared" si="45"/>
        <v>0</v>
      </c>
      <c r="DC25" s="183"/>
      <c r="DD25" s="183"/>
      <c r="DE25" s="183"/>
      <c r="DF25" s="183">
        <f t="shared" ref="DF25:DQ25" si="46">IF(ISNA(INDEX($B$1:$CC$50,ROW(Y25),MATCH(DF$7,$B$7:$CC$7,0))),"",INDEX($B$1:$CC$50,ROW(Y25),MATCH(DF$7,$B$7:$CC$7,0)))</f>
        <v>0</v>
      </c>
      <c r="DG25" s="183">
        <f t="shared" si="46"/>
        <v>0</v>
      </c>
      <c r="DH25" s="183">
        <f t="shared" si="46"/>
        <v>0</v>
      </c>
      <c r="DI25" s="183">
        <f t="shared" si="46"/>
        <v>0</v>
      </c>
      <c r="DJ25" s="183">
        <f t="shared" si="46"/>
        <v>0</v>
      </c>
      <c r="DK25" s="183">
        <f t="shared" si="46"/>
        <v>0</v>
      </c>
      <c r="DL25" s="183">
        <f t="shared" si="46"/>
        <v>0</v>
      </c>
      <c r="DM25" s="183">
        <f t="shared" si="46"/>
        <v>0</v>
      </c>
      <c r="DN25" s="183">
        <f t="shared" si="46"/>
        <v>0</v>
      </c>
      <c r="DO25" s="183">
        <f t="shared" si="46"/>
        <v>0</v>
      </c>
      <c r="DP25" s="183">
        <f t="shared" si="46"/>
        <v>0</v>
      </c>
      <c r="DQ25" s="183">
        <f t="shared" si="46"/>
        <v>0</v>
      </c>
      <c r="DR25" s="183"/>
      <c r="DS25" s="183">
        <f t="shared" ref="DS25:ED25" si="47">IF(ISNA(INDEX($B$1:$CC$50,ROW(AK25),MATCH(DS$7,$B$7:$CC$7,0))),"",INDEX($B$1:$CC$50,ROW(AK25),MATCH(DS$7,$B$7:$CC$7,0)))</f>
        <v>0</v>
      </c>
      <c r="DT25" s="183">
        <f t="shared" si="47"/>
        <v>0</v>
      </c>
      <c r="DU25" s="183">
        <f t="shared" si="47"/>
        <v>0</v>
      </c>
      <c r="DV25" s="183">
        <f t="shared" si="47"/>
        <v>0</v>
      </c>
      <c r="DW25" s="183">
        <f t="shared" si="47"/>
        <v>0</v>
      </c>
      <c r="DX25" s="183">
        <f t="shared" si="47"/>
        <v>0</v>
      </c>
      <c r="DY25" s="183">
        <f t="shared" si="47"/>
        <v>0</v>
      </c>
      <c r="DZ25" s="183">
        <f t="shared" si="47"/>
        <v>0</v>
      </c>
      <c r="EA25" s="183">
        <f t="shared" si="47"/>
        <v>0</v>
      </c>
      <c r="EB25" s="183">
        <f t="shared" si="47"/>
        <v>0</v>
      </c>
      <c r="EC25" s="183">
        <f t="shared" si="47"/>
        <v>0</v>
      </c>
      <c r="ED25" s="183">
        <f t="shared" si="47"/>
        <v>0</v>
      </c>
      <c r="EE25" s="183"/>
      <c r="EF25" s="183">
        <f t="shared" ref="EF25:EQ25" si="48">IF(ISNA(INDEX($B$1:$CC$50,ROW(AW25),MATCH(EF$7,$B$7:$CC$7,0))),"",INDEX($B$1:$CC$50,ROW(AW25),MATCH(EF$7,$B$7:$CC$7,0)))</f>
        <v>0</v>
      </c>
      <c r="EG25" s="183">
        <f t="shared" si="48"/>
        <v>0</v>
      </c>
      <c r="EH25" s="183">
        <f t="shared" si="48"/>
        <v>0</v>
      </c>
      <c r="EI25" s="183">
        <f t="shared" si="48"/>
        <v>0</v>
      </c>
      <c r="EJ25" s="183">
        <f t="shared" si="48"/>
        <v>0</v>
      </c>
      <c r="EK25" s="183">
        <f t="shared" si="48"/>
        <v>0</v>
      </c>
      <c r="EL25" s="183">
        <f t="shared" si="48"/>
        <v>0</v>
      </c>
      <c r="EM25" s="183">
        <f t="shared" si="48"/>
        <v>0</v>
      </c>
      <c r="EN25" s="183">
        <f t="shared" si="48"/>
        <v>0</v>
      </c>
      <c r="EO25" s="183">
        <f t="shared" si="48"/>
        <v>0</v>
      </c>
      <c r="EP25" s="183">
        <f t="shared" si="48"/>
        <v>0</v>
      </c>
      <c r="EQ25" s="183">
        <f t="shared" si="48"/>
        <v>0</v>
      </c>
      <c r="ER25" s="183"/>
      <c r="ES25" s="183">
        <f t="shared" ref="ES25:FD25" si="49">IF(ISNA(INDEX($B$1:$CC$50,ROW(BI25),MATCH(ES$7,$B$7:$CC$7,0))),"",INDEX($B$1:$CC$50,ROW(BI25),MATCH(ES$7,$B$7:$CC$7,0)))</f>
        <v>0</v>
      </c>
      <c r="ET25" s="183">
        <f t="shared" si="49"/>
        <v>0</v>
      </c>
      <c r="EU25" s="183">
        <f t="shared" si="49"/>
        <v>0</v>
      </c>
      <c r="EV25" s="183">
        <f t="shared" si="49"/>
        <v>0</v>
      </c>
      <c r="EW25" s="183">
        <f t="shared" si="49"/>
        <v>0</v>
      </c>
      <c r="EX25" s="183">
        <f t="shared" si="49"/>
        <v>0</v>
      </c>
      <c r="EY25" s="183">
        <f t="shared" si="49"/>
        <v>0</v>
      </c>
      <c r="EZ25" s="183">
        <f t="shared" si="49"/>
        <v>0</v>
      </c>
      <c r="FA25" s="183">
        <f t="shared" si="49"/>
        <v>0</v>
      </c>
      <c r="FB25" s="183">
        <f t="shared" si="49"/>
        <v>0</v>
      </c>
      <c r="FC25" s="183">
        <f t="shared" si="49"/>
        <v>0</v>
      </c>
      <c r="FD25" s="183">
        <f t="shared" si="49"/>
        <v>0</v>
      </c>
      <c r="FE25" s="194"/>
    </row>
    <row r="26" spans="2:161" ht="15" customHeight="1" x14ac:dyDescent="0.2">
      <c r="BP26" s="188"/>
      <c r="BQ26" s="66"/>
      <c r="FE26" s="69"/>
    </row>
    <row r="27" spans="2:161" s="63" customFormat="1" ht="15" customHeight="1" x14ac:dyDescent="0.2">
      <c r="C27" s="209" t="s">
        <v>105</v>
      </c>
      <c r="D27" s="190">
        <f>+SUM(D28:D32)</f>
        <v>0</v>
      </c>
      <c r="E27" s="190">
        <f ca="1">+SUM(E28:E32)</f>
        <v>0</v>
      </c>
      <c r="F27" s="190">
        <f ca="1">+SUM(F28:F32)</f>
        <v>0</v>
      </c>
      <c r="G27" s="190">
        <f ca="1">+SUM(G28:G32)</f>
        <v>0</v>
      </c>
      <c r="H27" s="190">
        <f t="shared" ref="H27:O27" ca="1" si="50">+SUM(H28:H32)</f>
        <v>0</v>
      </c>
      <c r="I27" s="190">
        <f t="shared" ca="1" si="50"/>
        <v>0</v>
      </c>
      <c r="J27" s="190">
        <f t="shared" ca="1" si="50"/>
        <v>0</v>
      </c>
      <c r="K27" s="190">
        <f t="shared" ca="1" si="50"/>
        <v>0</v>
      </c>
      <c r="L27" s="190">
        <f t="shared" ca="1" si="50"/>
        <v>0</v>
      </c>
      <c r="M27" s="190">
        <f t="shared" ca="1" si="50"/>
        <v>0</v>
      </c>
      <c r="N27" s="190">
        <f t="shared" ca="1" si="50"/>
        <v>0</v>
      </c>
      <c r="O27" s="190">
        <f t="shared" ca="1" si="50"/>
        <v>0</v>
      </c>
      <c r="P27" s="190">
        <f t="shared" ref="P27:P39" ca="1" si="51">SUM(D27:O27)</f>
        <v>0</v>
      </c>
      <c r="Q27" s="190">
        <f ca="1">+SUM(Q28:Q32)</f>
        <v>0</v>
      </c>
      <c r="R27" s="190">
        <f ca="1">+SUM(R28:R32)</f>
        <v>0</v>
      </c>
      <c r="S27" s="190">
        <f ca="1">+SUM(S28:S32)</f>
        <v>0</v>
      </c>
      <c r="T27" s="190">
        <f ca="1">+SUM(T28:T32)</f>
        <v>0</v>
      </c>
      <c r="U27" s="190">
        <f t="shared" ref="U27:AB27" ca="1" si="52">+SUM(U28:U32)</f>
        <v>0</v>
      </c>
      <c r="V27" s="190">
        <f t="shared" ca="1" si="52"/>
        <v>0</v>
      </c>
      <c r="W27" s="190">
        <f t="shared" ca="1" si="52"/>
        <v>0</v>
      </c>
      <c r="X27" s="190">
        <f t="shared" ca="1" si="52"/>
        <v>0</v>
      </c>
      <c r="Y27" s="190">
        <f t="shared" ca="1" si="52"/>
        <v>0</v>
      </c>
      <c r="Z27" s="190">
        <f t="shared" ca="1" si="52"/>
        <v>0</v>
      </c>
      <c r="AA27" s="190">
        <f t="shared" ca="1" si="52"/>
        <v>0</v>
      </c>
      <c r="AB27" s="190">
        <f t="shared" ca="1" si="52"/>
        <v>0</v>
      </c>
      <c r="AC27" s="190">
        <f t="shared" ref="AC27:AC32" ca="1" si="53">SUM(Q27:AB27)</f>
        <v>0</v>
      </c>
      <c r="AD27" s="190">
        <f ca="1">+SUM(AD28:AD32)</f>
        <v>0</v>
      </c>
      <c r="AE27" s="190">
        <f ca="1">+SUM(AE28:AE32)</f>
        <v>0</v>
      </c>
      <c r="AF27" s="190">
        <f ca="1">+SUM(AF28:AF32)</f>
        <v>0</v>
      </c>
      <c r="AG27" s="190">
        <f ca="1">+SUM(AG28:AG32)</f>
        <v>0</v>
      </c>
      <c r="AH27" s="190">
        <f t="shared" ref="AH27:AO27" ca="1" si="54">+SUM(AH28:AH32)</f>
        <v>0</v>
      </c>
      <c r="AI27" s="190">
        <f t="shared" ca="1" si="54"/>
        <v>0</v>
      </c>
      <c r="AJ27" s="190">
        <f t="shared" ca="1" si="54"/>
        <v>0</v>
      </c>
      <c r="AK27" s="190">
        <f t="shared" ca="1" si="54"/>
        <v>0</v>
      </c>
      <c r="AL27" s="190">
        <f t="shared" ca="1" si="54"/>
        <v>0</v>
      </c>
      <c r="AM27" s="190">
        <f t="shared" ca="1" si="54"/>
        <v>0</v>
      </c>
      <c r="AN27" s="190">
        <f t="shared" ca="1" si="54"/>
        <v>0</v>
      </c>
      <c r="AO27" s="190">
        <f t="shared" ca="1" si="54"/>
        <v>0</v>
      </c>
      <c r="AP27" s="190">
        <f t="shared" ref="AP27:AP32" ca="1" si="55">SUM(AD27:AO27)</f>
        <v>0</v>
      </c>
      <c r="AQ27" s="190">
        <f ca="1">+SUM(AQ28:AQ32)</f>
        <v>0</v>
      </c>
      <c r="AR27" s="190">
        <f ca="1">+SUM(AR28:AR32)</f>
        <v>0</v>
      </c>
      <c r="AS27" s="190">
        <f ca="1">+SUM(AS28:AS32)</f>
        <v>0</v>
      </c>
      <c r="AT27" s="190">
        <f ca="1">+SUM(AT28:AT32)</f>
        <v>0</v>
      </c>
      <c r="AU27" s="190">
        <f t="shared" ref="AU27:BB27" ca="1" si="56">+SUM(AU28:AU32)</f>
        <v>0</v>
      </c>
      <c r="AV27" s="190">
        <f t="shared" ca="1" si="56"/>
        <v>0</v>
      </c>
      <c r="AW27" s="190">
        <f t="shared" ca="1" si="56"/>
        <v>0</v>
      </c>
      <c r="AX27" s="190">
        <f t="shared" ca="1" si="56"/>
        <v>0</v>
      </c>
      <c r="AY27" s="190">
        <f t="shared" ca="1" si="56"/>
        <v>0</v>
      </c>
      <c r="AZ27" s="190">
        <f t="shared" ca="1" si="56"/>
        <v>0</v>
      </c>
      <c r="BA27" s="190">
        <f t="shared" ca="1" si="56"/>
        <v>0</v>
      </c>
      <c r="BB27" s="190">
        <f t="shared" ca="1" si="56"/>
        <v>0</v>
      </c>
      <c r="BC27" s="190">
        <f t="shared" ref="BC27:BC32" ca="1" si="57">SUM(AQ27:BB27)</f>
        <v>0</v>
      </c>
      <c r="BD27" s="190">
        <f ca="1">+SUM(BD28:BD32)</f>
        <v>0</v>
      </c>
      <c r="BE27" s="190">
        <f ca="1">+SUM(BE28:BE32)</f>
        <v>0</v>
      </c>
      <c r="BF27" s="190">
        <f ca="1">+SUM(BF28:BF32)</f>
        <v>0</v>
      </c>
      <c r="BG27" s="190">
        <f ca="1">+SUM(BG28:BG32)</f>
        <v>0</v>
      </c>
      <c r="BH27" s="190">
        <f t="shared" ref="BH27:BO27" ca="1" si="58">+SUM(BH28:BH32)</f>
        <v>0</v>
      </c>
      <c r="BI27" s="190">
        <f t="shared" ca="1" si="58"/>
        <v>0</v>
      </c>
      <c r="BJ27" s="190">
        <f t="shared" ca="1" si="58"/>
        <v>0</v>
      </c>
      <c r="BK27" s="190">
        <f t="shared" ca="1" si="58"/>
        <v>0</v>
      </c>
      <c r="BL27" s="190">
        <f t="shared" ca="1" si="58"/>
        <v>0</v>
      </c>
      <c r="BM27" s="190">
        <f t="shared" ca="1" si="58"/>
        <v>0</v>
      </c>
      <c r="BN27" s="190">
        <f t="shared" ca="1" si="58"/>
        <v>0</v>
      </c>
      <c r="BO27" s="190">
        <f t="shared" ca="1" si="58"/>
        <v>0</v>
      </c>
      <c r="BP27" s="190">
        <f t="shared" ref="BP27:BP32" ca="1" si="59">SUM(BD27:BO27)</f>
        <v>0</v>
      </c>
      <c r="BQ27" s="190">
        <f ca="1">+SUM(BQ28:BQ32)</f>
        <v>0</v>
      </c>
      <c r="BR27" s="190">
        <f ca="1">+SUM(BR28:BR32)</f>
        <v>0</v>
      </c>
      <c r="BS27" s="190">
        <f ca="1">+SUM(BS28:BS32)</f>
        <v>0</v>
      </c>
      <c r="BT27" s="190">
        <f ca="1">+SUM(BT28:BT32)</f>
        <v>0</v>
      </c>
      <c r="BU27" s="190">
        <f t="shared" ref="BU27:CB27" ca="1" si="60">+SUM(BU28:BU32)</f>
        <v>0</v>
      </c>
      <c r="BV27" s="190">
        <f t="shared" ca="1" si="60"/>
        <v>0</v>
      </c>
      <c r="BW27" s="190">
        <f t="shared" ca="1" si="60"/>
        <v>0</v>
      </c>
      <c r="BX27" s="190">
        <f t="shared" ca="1" si="60"/>
        <v>0</v>
      </c>
      <c r="BY27" s="190">
        <f t="shared" ca="1" si="60"/>
        <v>0</v>
      </c>
      <c r="BZ27" s="190">
        <f t="shared" ca="1" si="60"/>
        <v>0</v>
      </c>
      <c r="CA27" s="190">
        <f t="shared" ca="1" si="60"/>
        <v>0</v>
      </c>
      <c r="CB27" s="190">
        <f t="shared" ca="1" si="60"/>
        <v>0</v>
      </c>
      <c r="CC27" s="190">
        <f t="shared" ref="CC27:CC32" ca="1" si="61">SUM(BQ27:CB27)</f>
        <v>0</v>
      </c>
      <c r="CE27" s="190" t="str">
        <f t="shared" ref="CE27:CN32" si="62">IF(ISNA(INDEX($B$1:$CC$50,ROW(A27),MATCH(CE$7,$B$7:$CC$7,0))),"",INDEX($B$1:$CC$50,ROW(A27),MATCH(CE$7,$B$7:$CC$7,0)))</f>
        <v/>
      </c>
      <c r="CF27" s="190" t="str">
        <f t="shared" si="62"/>
        <v/>
      </c>
      <c r="CG27" s="190" t="str">
        <f t="shared" si="62"/>
        <v/>
      </c>
      <c r="CH27" s="190" t="str">
        <f t="shared" si="62"/>
        <v/>
      </c>
      <c r="CI27" s="190" t="str">
        <f t="shared" si="62"/>
        <v/>
      </c>
      <c r="CJ27" s="190" t="str">
        <f t="shared" si="62"/>
        <v/>
      </c>
      <c r="CK27" s="190" t="str">
        <f t="shared" si="62"/>
        <v/>
      </c>
      <c r="CL27" s="190" t="str">
        <f t="shared" si="62"/>
        <v/>
      </c>
      <c r="CM27" s="190" t="str">
        <f t="shared" si="62"/>
        <v/>
      </c>
      <c r="CN27" s="190" t="str">
        <f t="shared" si="62"/>
        <v/>
      </c>
      <c r="CO27" s="190" t="str">
        <f t="shared" ref="CO27:CX32" si="63">IF(ISNA(INDEX($B$1:$CC$50,ROW(K27),MATCH(CO$7,$B$7:$CC$7,0))),"",INDEX($B$1:$CC$50,ROW(K27),MATCH(CO$7,$B$7:$CC$7,0)))</f>
        <v/>
      </c>
      <c r="CP27" s="190" t="str">
        <f t="shared" si="63"/>
        <v/>
      </c>
      <c r="CQ27" s="190">
        <f t="shared" ca="1" si="63"/>
        <v>0</v>
      </c>
      <c r="CR27" s="190">
        <f t="shared" ca="1" si="63"/>
        <v>0</v>
      </c>
      <c r="CS27" s="190">
        <f t="shared" ca="1" si="63"/>
        <v>0</v>
      </c>
      <c r="CT27" s="190">
        <f t="shared" ca="1" si="63"/>
        <v>0</v>
      </c>
      <c r="CU27" s="190">
        <f t="shared" ca="1" si="63"/>
        <v>0</v>
      </c>
      <c r="CV27" s="190">
        <f t="shared" ca="1" si="63"/>
        <v>0</v>
      </c>
      <c r="CW27" s="190">
        <f t="shared" ca="1" si="63"/>
        <v>0</v>
      </c>
      <c r="CX27" s="190">
        <f t="shared" ca="1" si="63"/>
        <v>0</v>
      </c>
      <c r="CY27" s="190">
        <f t="shared" ref="CY27:DB32" ca="1" si="64">IF(ISNA(INDEX($B$1:$CC$50,ROW(U27),MATCH(CY$7,$B$7:$CC$7,0))),"",INDEX($B$1:$CC$50,ROW(U27),MATCH(CY$7,$B$7:$CC$7,0)))</f>
        <v>0</v>
      </c>
      <c r="CZ27" s="190">
        <f t="shared" ca="1" si="64"/>
        <v>0</v>
      </c>
      <c r="DA27" s="190">
        <f t="shared" ca="1" si="64"/>
        <v>0</v>
      </c>
      <c r="DB27" s="190">
        <f t="shared" ca="1" si="64"/>
        <v>0</v>
      </c>
      <c r="DC27" s="190">
        <f t="shared" ref="DC27:DC32" si="65">SUM(CE27:CP27)</f>
        <v>0</v>
      </c>
      <c r="DD27" s="190">
        <f t="shared" ref="DD27:DD32" ca="1" si="66">SUM(CQ27:DB27)</f>
        <v>0</v>
      </c>
      <c r="DE27" s="190">
        <f t="shared" ref="DE27:DE32" ca="1" si="67">SUM(CE27:DB27)</f>
        <v>0</v>
      </c>
      <c r="DF27" s="190">
        <f t="shared" ref="DF27:DQ32" ca="1" si="68">IF(ISNA(INDEX($B$1:$CC$50,ROW(Y27),MATCH(DF$7,$B$7:$CC$7,0))),"",INDEX($B$1:$CC$50,ROW(Y27),MATCH(DF$7,$B$7:$CC$7,0)))</f>
        <v>0</v>
      </c>
      <c r="DG27" s="190">
        <f t="shared" ca="1" si="68"/>
        <v>0</v>
      </c>
      <c r="DH27" s="190">
        <f t="shared" ca="1" si="68"/>
        <v>0</v>
      </c>
      <c r="DI27" s="190">
        <f t="shared" ca="1" si="68"/>
        <v>0</v>
      </c>
      <c r="DJ27" s="190">
        <f t="shared" ca="1" si="68"/>
        <v>0</v>
      </c>
      <c r="DK27" s="190">
        <f t="shared" ca="1" si="68"/>
        <v>0</v>
      </c>
      <c r="DL27" s="190">
        <f t="shared" ca="1" si="68"/>
        <v>0</v>
      </c>
      <c r="DM27" s="190">
        <f t="shared" ca="1" si="68"/>
        <v>0</v>
      </c>
      <c r="DN27" s="190">
        <f t="shared" ca="1" si="68"/>
        <v>0</v>
      </c>
      <c r="DO27" s="190">
        <f t="shared" ca="1" si="68"/>
        <v>0</v>
      </c>
      <c r="DP27" s="190">
        <f t="shared" ca="1" si="68"/>
        <v>0</v>
      </c>
      <c r="DQ27" s="190">
        <f t="shared" ca="1" si="68"/>
        <v>0</v>
      </c>
      <c r="DR27" s="190">
        <f t="shared" ref="DR27:DR32" ca="1" si="69">SUM(DF27:DQ27)</f>
        <v>0</v>
      </c>
      <c r="DS27" s="190">
        <f t="shared" ref="DS27:ED32" ca="1" si="70">IF(ISNA(INDEX($B$1:$CC$50,ROW(AK27),MATCH(DS$7,$B$7:$CC$7,0))),"",INDEX($B$1:$CC$50,ROW(AK27),MATCH(DS$7,$B$7:$CC$7,0)))</f>
        <v>0</v>
      </c>
      <c r="DT27" s="190">
        <f t="shared" ca="1" si="70"/>
        <v>0</v>
      </c>
      <c r="DU27" s="190">
        <f t="shared" ca="1" si="70"/>
        <v>0</v>
      </c>
      <c r="DV27" s="190">
        <f t="shared" ca="1" si="70"/>
        <v>0</v>
      </c>
      <c r="DW27" s="190">
        <f t="shared" ca="1" si="70"/>
        <v>0</v>
      </c>
      <c r="DX27" s="190">
        <f t="shared" ca="1" si="70"/>
        <v>0</v>
      </c>
      <c r="DY27" s="190">
        <f t="shared" ca="1" si="70"/>
        <v>0</v>
      </c>
      <c r="DZ27" s="190">
        <f t="shared" ca="1" si="70"/>
        <v>0</v>
      </c>
      <c r="EA27" s="190">
        <f t="shared" ca="1" si="70"/>
        <v>0</v>
      </c>
      <c r="EB27" s="190">
        <f t="shared" ca="1" si="70"/>
        <v>0</v>
      </c>
      <c r="EC27" s="190">
        <f t="shared" ca="1" si="70"/>
        <v>0</v>
      </c>
      <c r="ED27" s="190">
        <f t="shared" ca="1" si="70"/>
        <v>0</v>
      </c>
      <c r="EE27" s="190">
        <f t="shared" ref="EE27:EE32" ca="1" si="71">SUM(DS27:ED27)</f>
        <v>0</v>
      </c>
      <c r="EF27" s="190">
        <f t="shared" ref="EF27:EQ32" ca="1" si="72">IF(ISNA(INDEX($B$1:$CC$50,ROW(AW27),MATCH(EF$7,$B$7:$CC$7,0))),"",INDEX($B$1:$CC$50,ROW(AW27),MATCH(EF$7,$B$7:$CC$7,0)))</f>
        <v>0</v>
      </c>
      <c r="EG27" s="190">
        <f t="shared" ca="1" si="72"/>
        <v>0</v>
      </c>
      <c r="EH27" s="190">
        <f t="shared" ca="1" si="72"/>
        <v>0</v>
      </c>
      <c r="EI27" s="190">
        <f t="shared" ca="1" si="72"/>
        <v>0</v>
      </c>
      <c r="EJ27" s="190">
        <f t="shared" ca="1" si="72"/>
        <v>0</v>
      </c>
      <c r="EK27" s="190">
        <f t="shared" ca="1" si="72"/>
        <v>0</v>
      </c>
      <c r="EL27" s="190">
        <f t="shared" ca="1" si="72"/>
        <v>0</v>
      </c>
      <c r="EM27" s="190">
        <f t="shared" ca="1" si="72"/>
        <v>0</v>
      </c>
      <c r="EN27" s="190">
        <f t="shared" ca="1" si="72"/>
        <v>0</v>
      </c>
      <c r="EO27" s="190">
        <f t="shared" ca="1" si="72"/>
        <v>0</v>
      </c>
      <c r="EP27" s="190">
        <f t="shared" ca="1" si="72"/>
        <v>0</v>
      </c>
      <c r="EQ27" s="190">
        <f t="shared" ca="1" si="72"/>
        <v>0</v>
      </c>
      <c r="ER27" s="190">
        <f t="shared" ref="ER27:ER32" ca="1" si="73">SUM(EF27:EQ27)</f>
        <v>0</v>
      </c>
      <c r="ES27" s="190">
        <f t="shared" ref="ES27:FD32" ca="1" si="74">IF(ISNA(INDEX($B$1:$CC$50,ROW(BI27),MATCH(ES$7,$B$7:$CC$7,0))),"",INDEX($B$1:$CC$50,ROW(BI27),MATCH(ES$7,$B$7:$CC$7,0)))</f>
        <v>0</v>
      </c>
      <c r="ET27" s="190">
        <f t="shared" ca="1" si="74"/>
        <v>0</v>
      </c>
      <c r="EU27" s="190">
        <f t="shared" ca="1" si="74"/>
        <v>0</v>
      </c>
      <c r="EV27" s="190">
        <f t="shared" ca="1" si="74"/>
        <v>0</v>
      </c>
      <c r="EW27" s="190">
        <f t="shared" ca="1" si="74"/>
        <v>0</v>
      </c>
      <c r="EX27" s="190">
        <f t="shared" ca="1" si="74"/>
        <v>0</v>
      </c>
      <c r="EY27" s="190">
        <f t="shared" ca="1" si="74"/>
        <v>0</v>
      </c>
      <c r="EZ27" s="190">
        <f t="shared" ca="1" si="74"/>
        <v>0</v>
      </c>
      <c r="FA27" s="190">
        <f t="shared" ca="1" si="74"/>
        <v>0</v>
      </c>
      <c r="FB27" s="190">
        <f t="shared" ca="1" si="74"/>
        <v>0</v>
      </c>
      <c r="FC27" s="190">
        <f t="shared" ca="1" si="74"/>
        <v>0</v>
      </c>
      <c r="FD27" s="190">
        <f t="shared" ca="1" si="74"/>
        <v>0</v>
      </c>
      <c r="FE27" s="190">
        <f t="shared" ref="FE27:FE32" ca="1" si="75">SUM(ES27:FD27)</f>
        <v>0</v>
      </c>
    </row>
    <row r="28" spans="2:161" s="119" customFormat="1" ht="15" customHeight="1" x14ac:dyDescent="0.2">
      <c r="C28" s="182" t="s">
        <v>62</v>
      </c>
      <c r="D28" s="200">
        <f>'Données de base'!C316</f>
        <v>0</v>
      </c>
      <c r="E28" s="200">
        <f>'Données de base'!D316</f>
        <v>0</v>
      </c>
      <c r="F28" s="200">
        <f>'Données de base'!E316</f>
        <v>0</v>
      </c>
      <c r="G28" s="200">
        <f>'Données de base'!F316</f>
        <v>0</v>
      </c>
      <c r="H28" s="200">
        <f>'Données de base'!G316</f>
        <v>0</v>
      </c>
      <c r="I28" s="200">
        <f>'Données de base'!H316</f>
        <v>0</v>
      </c>
      <c r="J28" s="200">
        <f>'Données de base'!I316</f>
        <v>0</v>
      </c>
      <c r="K28" s="200">
        <f>'Données de base'!J316</f>
        <v>0</v>
      </c>
      <c r="L28" s="200">
        <f>'Données de base'!K316</f>
        <v>0</v>
      </c>
      <c r="M28" s="200">
        <f>'Données de base'!L316</f>
        <v>0</v>
      </c>
      <c r="N28" s="200">
        <f>'Données de base'!M316</f>
        <v>0</v>
      </c>
      <c r="O28" s="200">
        <f>'Données de base'!N316</f>
        <v>0</v>
      </c>
      <c r="P28" s="190">
        <f t="shared" si="51"/>
        <v>0</v>
      </c>
      <c r="Q28" s="201">
        <f>'Données de base'!P316</f>
        <v>0</v>
      </c>
      <c r="R28" s="201">
        <f>'Données de base'!Q316</f>
        <v>0</v>
      </c>
      <c r="S28" s="201">
        <f>'Données de base'!R316</f>
        <v>0</v>
      </c>
      <c r="T28" s="201">
        <f>'Données de base'!S316</f>
        <v>0</v>
      </c>
      <c r="U28" s="201">
        <f>'Données de base'!T316</f>
        <v>0</v>
      </c>
      <c r="V28" s="201">
        <f>'Données de base'!U316</f>
        <v>0</v>
      </c>
      <c r="W28" s="201">
        <f>'Données de base'!V316</f>
        <v>0</v>
      </c>
      <c r="X28" s="201">
        <f>'Données de base'!W316</f>
        <v>0</v>
      </c>
      <c r="Y28" s="201">
        <f>'Données de base'!X316</f>
        <v>0</v>
      </c>
      <c r="Z28" s="201">
        <f>'Données de base'!Y316</f>
        <v>0</v>
      </c>
      <c r="AA28" s="201">
        <f>'Données de base'!Z316</f>
        <v>0</v>
      </c>
      <c r="AB28" s="201">
        <f>'Données de base'!AA316</f>
        <v>0</v>
      </c>
      <c r="AC28" s="190">
        <f t="shared" si="53"/>
        <v>0</v>
      </c>
      <c r="AD28" s="201">
        <f>'Données de base'!AC316</f>
        <v>0</v>
      </c>
      <c r="AE28" s="201">
        <f>'Données de base'!AD316</f>
        <v>0</v>
      </c>
      <c r="AF28" s="201">
        <f>'Données de base'!AE316</f>
        <v>0</v>
      </c>
      <c r="AG28" s="201">
        <f>'Données de base'!AF316</f>
        <v>0</v>
      </c>
      <c r="AH28" s="201">
        <f>'Données de base'!AG316</f>
        <v>0</v>
      </c>
      <c r="AI28" s="201">
        <f>'Données de base'!AH316</f>
        <v>0</v>
      </c>
      <c r="AJ28" s="201">
        <f>'Données de base'!AI316</f>
        <v>0</v>
      </c>
      <c r="AK28" s="201">
        <f>'Données de base'!AJ316</f>
        <v>0</v>
      </c>
      <c r="AL28" s="201">
        <f>'Données de base'!AK316</f>
        <v>0</v>
      </c>
      <c r="AM28" s="201">
        <f>'Données de base'!AL316</f>
        <v>0</v>
      </c>
      <c r="AN28" s="201">
        <f>'Données de base'!AM316</f>
        <v>0</v>
      </c>
      <c r="AO28" s="201">
        <f>'Données de base'!AN316</f>
        <v>0</v>
      </c>
      <c r="AP28" s="190">
        <f t="shared" si="55"/>
        <v>0</v>
      </c>
      <c r="AQ28" s="201">
        <f>'Données de base'!AP316</f>
        <v>0</v>
      </c>
      <c r="AR28" s="201">
        <f>'Données de base'!AQ316</f>
        <v>0</v>
      </c>
      <c r="AS28" s="201">
        <f>'Données de base'!AR316</f>
        <v>0</v>
      </c>
      <c r="AT28" s="201">
        <f>'Données de base'!AS316</f>
        <v>0</v>
      </c>
      <c r="AU28" s="201">
        <f>'Données de base'!AT316</f>
        <v>0</v>
      </c>
      <c r="AV28" s="201">
        <f>'Données de base'!AU316</f>
        <v>0</v>
      </c>
      <c r="AW28" s="201">
        <f>'Données de base'!AV316</f>
        <v>0</v>
      </c>
      <c r="AX28" s="201">
        <f>'Données de base'!AW316</f>
        <v>0</v>
      </c>
      <c r="AY28" s="201">
        <f>'Données de base'!AX316</f>
        <v>0</v>
      </c>
      <c r="AZ28" s="201">
        <f>'Données de base'!AY316</f>
        <v>0</v>
      </c>
      <c r="BA28" s="201">
        <f>'Données de base'!AZ316</f>
        <v>0</v>
      </c>
      <c r="BB28" s="201">
        <f>'Données de base'!BA316</f>
        <v>0</v>
      </c>
      <c r="BC28" s="190">
        <f t="shared" si="57"/>
        <v>0</v>
      </c>
      <c r="BD28" s="201">
        <f>'Données de base'!BC316</f>
        <v>0</v>
      </c>
      <c r="BE28" s="201">
        <f>'Données de base'!BD316</f>
        <v>0</v>
      </c>
      <c r="BF28" s="201">
        <f>'Données de base'!BE316</f>
        <v>0</v>
      </c>
      <c r="BG28" s="201">
        <f>'Données de base'!BF316</f>
        <v>0</v>
      </c>
      <c r="BH28" s="201">
        <f>'Données de base'!BG316</f>
        <v>0</v>
      </c>
      <c r="BI28" s="201">
        <f>'Données de base'!BH316</f>
        <v>0</v>
      </c>
      <c r="BJ28" s="201">
        <f>'Données de base'!BI316</f>
        <v>0</v>
      </c>
      <c r="BK28" s="201">
        <f>'Données de base'!BJ316</f>
        <v>0</v>
      </c>
      <c r="BL28" s="201">
        <f>'Données de base'!BK316</f>
        <v>0</v>
      </c>
      <c r="BM28" s="201">
        <f>'Données de base'!BL316</f>
        <v>0</v>
      </c>
      <c r="BN28" s="201">
        <f>'Données de base'!BM316</f>
        <v>0</v>
      </c>
      <c r="BO28" s="201">
        <f>'Données de base'!BN316</f>
        <v>0</v>
      </c>
      <c r="BP28" s="190">
        <f t="shared" si="59"/>
        <v>0</v>
      </c>
      <c r="BQ28" s="201">
        <f>'Données de base'!BP316</f>
        <v>0</v>
      </c>
      <c r="BR28" s="201">
        <f>'Données de base'!BQ316</f>
        <v>0</v>
      </c>
      <c r="BS28" s="201">
        <f>'Données de base'!BR316</f>
        <v>0</v>
      </c>
      <c r="BT28" s="201">
        <f>'Données de base'!BS316</f>
        <v>0</v>
      </c>
      <c r="BU28" s="201">
        <f>'Données de base'!BT316</f>
        <v>0</v>
      </c>
      <c r="BV28" s="201">
        <f>'Données de base'!BU316</f>
        <v>0</v>
      </c>
      <c r="BW28" s="201">
        <f>'Données de base'!BV316</f>
        <v>0</v>
      </c>
      <c r="BX28" s="201">
        <f>'Données de base'!BW316</f>
        <v>0</v>
      </c>
      <c r="BY28" s="201">
        <f>'Données de base'!BX316</f>
        <v>0</v>
      </c>
      <c r="BZ28" s="201">
        <f>'Données de base'!BY316</f>
        <v>0</v>
      </c>
      <c r="CA28" s="201">
        <f>'Données de base'!BZ316</f>
        <v>0</v>
      </c>
      <c r="CB28" s="201">
        <f>'Données de base'!CA316</f>
        <v>0</v>
      </c>
      <c r="CC28" s="190">
        <f t="shared" si="61"/>
        <v>0</v>
      </c>
      <c r="CE28" s="201" t="str">
        <f t="shared" si="62"/>
        <v/>
      </c>
      <c r="CF28" s="201" t="str">
        <f t="shared" si="62"/>
        <v/>
      </c>
      <c r="CG28" s="201" t="str">
        <f t="shared" si="62"/>
        <v/>
      </c>
      <c r="CH28" s="201" t="str">
        <f t="shared" si="62"/>
        <v/>
      </c>
      <c r="CI28" s="201" t="str">
        <f t="shared" si="62"/>
        <v/>
      </c>
      <c r="CJ28" s="201" t="str">
        <f t="shared" si="62"/>
        <v/>
      </c>
      <c r="CK28" s="201" t="str">
        <f t="shared" si="62"/>
        <v/>
      </c>
      <c r="CL28" s="201" t="str">
        <f t="shared" si="62"/>
        <v/>
      </c>
      <c r="CM28" s="201" t="str">
        <f t="shared" si="62"/>
        <v/>
      </c>
      <c r="CN28" s="201" t="str">
        <f t="shared" si="62"/>
        <v/>
      </c>
      <c r="CO28" s="201" t="str">
        <f t="shared" si="63"/>
        <v/>
      </c>
      <c r="CP28" s="201" t="str">
        <f t="shared" si="63"/>
        <v/>
      </c>
      <c r="CQ28" s="201">
        <f t="shared" si="63"/>
        <v>0</v>
      </c>
      <c r="CR28" s="201">
        <f t="shared" si="63"/>
        <v>0</v>
      </c>
      <c r="CS28" s="201">
        <f t="shared" si="63"/>
        <v>0</v>
      </c>
      <c r="CT28" s="201">
        <f t="shared" si="63"/>
        <v>0</v>
      </c>
      <c r="CU28" s="201">
        <f t="shared" si="63"/>
        <v>0</v>
      </c>
      <c r="CV28" s="201">
        <f t="shared" si="63"/>
        <v>0</v>
      </c>
      <c r="CW28" s="201">
        <f t="shared" si="63"/>
        <v>0</v>
      </c>
      <c r="CX28" s="201">
        <f t="shared" si="63"/>
        <v>0</v>
      </c>
      <c r="CY28" s="201">
        <f t="shared" si="64"/>
        <v>0</v>
      </c>
      <c r="CZ28" s="201">
        <f t="shared" si="64"/>
        <v>0</v>
      </c>
      <c r="DA28" s="201">
        <f t="shared" si="64"/>
        <v>0</v>
      </c>
      <c r="DB28" s="201">
        <f t="shared" si="64"/>
        <v>0</v>
      </c>
      <c r="DC28" s="201">
        <f t="shared" si="65"/>
        <v>0</v>
      </c>
      <c r="DD28" s="201">
        <f t="shared" si="66"/>
        <v>0</v>
      </c>
      <c r="DE28" s="201">
        <f t="shared" si="67"/>
        <v>0</v>
      </c>
      <c r="DF28" s="201">
        <f t="shared" si="68"/>
        <v>0</v>
      </c>
      <c r="DG28" s="201">
        <f t="shared" si="68"/>
        <v>0</v>
      </c>
      <c r="DH28" s="201">
        <f t="shared" si="68"/>
        <v>0</v>
      </c>
      <c r="DI28" s="201">
        <f t="shared" si="68"/>
        <v>0</v>
      </c>
      <c r="DJ28" s="201">
        <f t="shared" si="68"/>
        <v>0</v>
      </c>
      <c r="DK28" s="201">
        <f t="shared" si="68"/>
        <v>0</v>
      </c>
      <c r="DL28" s="201">
        <f t="shared" si="68"/>
        <v>0</v>
      </c>
      <c r="DM28" s="201">
        <f t="shared" si="68"/>
        <v>0</v>
      </c>
      <c r="DN28" s="201">
        <f t="shared" si="68"/>
        <v>0</v>
      </c>
      <c r="DO28" s="201">
        <f t="shared" si="68"/>
        <v>0</v>
      </c>
      <c r="DP28" s="201">
        <f t="shared" si="68"/>
        <v>0</v>
      </c>
      <c r="DQ28" s="201">
        <f t="shared" si="68"/>
        <v>0</v>
      </c>
      <c r="DR28" s="201">
        <f t="shared" si="69"/>
        <v>0</v>
      </c>
      <c r="DS28" s="201">
        <f t="shared" si="70"/>
        <v>0</v>
      </c>
      <c r="DT28" s="201">
        <f t="shared" si="70"/>
        <v>0</v>
      </c>
      <c r="DU28" s="201">
        <f t="shared" si="70"/>
        <v>0</v>
      </c>
      <c r="DV28" s="201">
        <f t="shared" si="70"/>
        <v>0</v>
      </c>
      <c r="DW28" s="201">
        <f t="shared" si="70"/>
        <v>0</v>
      </c>
      <c r="DX28" s="201">
        <f t="shared" si="70"/>
        <v>0</v>
      </c>
      <c r="DY28" s="201">
        <f t="shared" si="70"/>
        <v>0</v>
      </c>
      <c r="DZ28" s="201">
        <f t="shared" si="70"/>
        <v>0</v>
      </c>
      <c r="EA28" s="201">
        <f t="shared" si="70"/>
        <v>0</v>
      </c>
      <c r="EB28" s="201">
        <f t="shared" si="70"/>
        <v>0</v>
      </c>
      <c r="EC28" s="201">
        <f t="shared" si="70"/>
        <v>0</v>
      </c>
      <c r="ED28" s="201">
        <f t="shared" si="70"/>
        <v>0</v>
      </c>
      <c r="EE28" s="201">
        <f t="shared" si="71"/>
        <v>0</v>
      </c>
      <c r="EF28" s="201">
        <f t="shared" si="72"/>
        <v>0</v>
      </c>
      <c r="EG28" s="201">
        <f t="shared" si="72"/>
        <v>0</v>
      </c>
      <c r="EH28" s="201">
        <f t="shared" si="72"/>
        <v>0</v>
      </c>
      <c r="EI28" s="201">
        <f t="shared" si="72"/>
        <v>0</v>
      </c>
      <c r="EJ28" s="201">
        <f t="shared" si="72"/>
        <v>0</v>
      </c>
      <c r="EK28" s="201">
        <f t="shared" si="72"/>
        <v>0</v>
      </c>
      <c r="EL28" s="201">
        <f t="shared" si="72"/>
        <v>0</v>
      </c>
      <c r="EM28" s="201">
        <f t="shared" si="72"/>
        <v>0</v>
      </c>
      <c r="EN28" s="201">
        <f t="shared" si="72"/>
        <v>0</v>
      </c>
      <c r="EO28" s="201">
        <f t="shared" si="72"/>
        <v>0</v>
      </c>
      <c r="EP28" s="201">
        <f t="shared" si="72"/>
        <v>0</v>
      </c>
      <c r="EQ28" s="201">
        <f t="shared" si="72"/>
        <v>0</v>
      </c>
      <c r="ER28" s="201">
        <f t="shared" si="73"/>
        <v>0</v>
      </c>
      <c r="ES28" s="201">
        <f t="shared" si="74"/>
        <v>0</v>
      </c>
      <c r="ET28" s="201">
        <f t="shared" si="74"/>
        <v>0</v>
      </c>
      <c r="EU28" s="201">
        <f t="shared" si="74"/>
        <v>0</v>
      </c>
      <c r="EV28" s="201">
        <f t="shared" si="74"/>
        <v>0</v>
      </c>
      <c r="EW28" s="201">
        <f t="shared" si="74"/>
        <v>0</v>
      </c>
      <c r="EX28" s="201">
        <f t="shared" si="74"/>
        <v>0</v>
      </c>
      <c r="EY28" s="201">
        <f t="shared" si="74"/>
        <v>0</v>
      </c>
      <c r="EZ28" s="201">
        <f t="shared" si="74"/>
        <v>0</v>
      </c>
      <c r="FA28" s="201">
        <f t="shared" si="74"/>
        <v>0</v>
      </c>
      <c r="FB28" s="201">
        <f t="shared" si="74"/>
        <v>0</v>
      </c>
      <c r="FC28" s="201">
        <f t="shared" si="74"/>
        <v>0</v>
      </c>
      <c r="FD28" s="201">
        <f t="shared" si="74"/>
        <v>0</v>
      </c>
      <c r="FE28" s="190">
        <f t="shared" si="75"/>
        <v>0</v>
      </c>
    </row>
    <row r="29" spans="2:161" s="119" customFormat="1" ht="15" customHeight="1" x14ac:dyDescent="0.2">
      <c r="C29" s="182" t="s">
        <v>815</v>
      </c>
      <c r="D29" s="200">
        <f>-'Données de base'!C224</f>
        <v>0</v>
      </c>
      <c r="E29" s="200">
        <f>-'Données de base'!D224</f>
        <v>0</v>
      </c>
      <c r="F29" s="200">
        <f>-'Données de base'!E224</f>
        <v>0</v>
      </c>
      <c r="G29" s="200">
        <f>-'Données de base'!F224</f>
        <v>0</v>
      </c>
      <c r="H29" s="200">
        <f>-'Données de base'!G224</f>
        <v>0</v>
      </c>
      <c r="I29" s="200">
        <f>-'Données de base'!H224</f>
        <v>0</v>
      </c>
      <c r="J29" s="200">
        <f>-'Données de base'!I224</f>
        <v>0</v>
      </c>
      <c r="K29" s="200">
        <f>-'Données de base'!J224</f>
        <v>0</v>
      </c>
      <c r="L29" s="200">
        <f>-'Données de base'!K224</f>
        <v>0</v>
      </c>
      <c r="M29" s="200">
        <f>-'Données de base'!L224</f>
        <v>0</v>
      </c>
      <c r="N29" s="200">
        <f>-'Données de base'!M224</f>
        <v>0</v>
      </c>
      <c r="O29" s="200">
        <f>-'Données de base'!N224</f>
        <v>0</v>
      </c>
      <c r="P29" s="190">
        <f>SUM(D29:O29)</f>
        <v>0</v>
      </c>
      <c r="Q29" s="200">
        <f>-'Données de base'!P224</f>
        <v>0</v>
      </c>
      <c r="R29" s="200">
        <f>-'Données de base'!Q224</f>
        <v>0</v>
      </c>
      <c r="S29" s="200">
        <f>-'Données de base'!R224</f>
        <v>0</v>
      </c>
      <c r="T29" s="200">
        <f>-'Données de base'!S224</f>
        <v>0</v>
      </c>
      <c r="U29" s="200">
        <f>-'Données de base'!T224</f>
        <v>0</v>
      </c>
      <c r="V29" s="200">
        <f>-'Données de base'!U224</f>
        <v>0</v>
      </c>
      <c r="W29" s="200">
        <f>-'Données de base'!V224</f>
        <v>0</v>
      </c>
      <c r="X29" s="200">
        <f>-'Données de base'!W224</f>
        <v>0</v>
      </c>
      <c r="Y29" s="200">
        <f>-'Données de base'!X224</f>
        <v>0</v>
      </c>
      <c r="Z29" s="200">
        <f>-'Données de base'!Y224</f>
        <v>0</v>
      </c>
      <c r="AA29" s="200">
        <f>-'Données de base'!Z224</f>
        <v>0</v>
      </c>
      <c r="AB29" s="200">
        <f>-'Données de base'!AA224</f>
        <v>0</v>
      </c>
      <c r="AC29" s="190">
        <f t="shared" si="53"/>
        <v>0</v>
      </c>
      <c r="AD29" s="200">
        <f>-'Données de base'!AC224</f>
        <v>0</v>
      </c>
      <c r="AE29" s="200">
        <f>-'Données de base'!AD224</f>
        <v>0</v>
      </c>
      <c r="AF29" s="200">
        <f>-'Données de base'!AE224</f>
        <v>0</v>
      </c>
      <c r="AG29" s="200">
        <f>-'Données de base'!AF224</f>
        <v>0</v>
      </c>
      <c r="AH29" s="200">
        <f>-'Données de base'!AG224</f>
        <v>0</v>
      </c>
      <c r="AI29" s="200">
        <f>-'Données de base'!AH224</f>
        <v>0</v>
      </c>
      <c r="AJ29" s="200">
        <f>-'Données de base'!AI224</f>
        <v>0</v>
      </c>
      <c r="AK29" s="200">
        <f>-'Données de base'!AJ224</f>
        <v>0</v>
      </c>
      <c r="AL29" s="200">
        <f>-'Données de base'!AK224</f>
        <v>0</v>
      </c>
      <c r="AM29" s="200">
        <f>-'Données de base'!AL224</f>
        <v>0</v>
      </c>
      <c r="AN29" s="200">
        <f>-'Données de base'!AM224</f>
        <v>0</v>
      </c>
      <c r="AO29" s="200">
        <f>-'Données de base'!AN224</f>
        <v>0</v>
      </c>
      <c r="AP29" s="190">
        <f t="shared" si="55"/>
        <v>0</v>
      </c>
      <c r="AQ29" s="200">
        <f>-'Données de base'!AP224</f>
        <v>0</v>
      </c>
      <c r="AR29" s="200">
        <f>-'Données de base'!AQ224</f>
        <v>0</v>
      </c>
      <c r="AS29" s="200">
        <f>-'Données de base'!AR224</f>
        <v>0</v>
      </c>
      <c r="AT29" s="200">
        <f>-'Données de base'!AS224</f>
        <v>0</v>
      </c>
      <c r="AU29" s="200">
        <f>-'Données de base'!AT224</f>
        <v>0</v>
      </c>
      <c r="AV29" s="200">
        <f>-'Données de base'!AU224</f>
        <v>0</v>
      </c>
      <c r="AW29" s="200">
        <f>-'Données de base'!AV224</f>
        <v>0</v>
      </c>
      <c r="AX29" s="200">
        <f>-'Données de base'!AW224</f>
        <v>0</v>
      </c>
      <c r="AY29" s="200">
        <f>-'Données de base'!AX224</f>
        <v>0</v>
      </c>
      <c r="AZ29" s="200">
        <f>-'Données de base'!AY224</f>
        <v>0</v>
      </c>
      <c r="BA29" s="200">
        <f>-'Données de base'!AZ224</f>
        <v>0</v>
      </c>
      <c r="BB29" s="200">
        <f>-'Données de base'!BA224</f>
        <v>0</v>
      </c>
      <c r="BC29" s="190">
        <f t="shared" si="57"/>
        <v>0</v>
      </c>
      <c r="BD29" s="200">
        <f>-'Données de base'!BC224</f>
        <v>0</v>
      </c>
      <c r="BE29" s="200">
        <f>-'Données de base'!BD224</f>
        <v>0</v>
      </c>
      <c r="BF29" s="200">
        <f>-'Données de base'!BE224</f>
        <v>0</v>
      </c>
      <c r="BG29" s="200">
        <f>-'Données de base'!BF224</f>
        <v>0</v>
      </c>
      <c r="BH29" s="200">
        <f>-'Données de base'!BG224</f>
        <v>0</v>
      </c>
      <c r="BI29" s="200">
        <f>-'Données de base'!BH224</f>
        <v>0</v>
      </c>
      <c r="BJ29" s="200">
        <f>-'Données de base'!BI224</f>
        <v>0</v>
      </c>
      <c r="BK29" s="200">
        <f>-'Données de base'!BJ224</f>
        <v>0</v>
      </c>
      <c r="BL29" s="200">
        <f>-'Données de base'!BK224</f>
        <v>0</v>
      </c>
      <c r="BM29" s="200">
        <f>-'Données de base'!BL224</f>
        <v>0</v>
      </c>
      <c r="BN29" s="200">
        <f>-'Données de base'!BM224</f>
        <v>0</v>
      </c>
      <c r="BO29" s="200">
        <f>-'Données de base'!BN224</f>
        <v>0</v>
      </c>
      <c r="BP29" s="190">
        <f t="shared" si="59"/>
        <v>0</v>
      </c>
      <c r="BQ29" s="200">
        <f>-'Données de base'!BP224</f>
        <v>0</v>
      </c>
      <c r="BR29" s="200">
        <f>-'Données de base'!BQ224</f>
        <v>0</v>
      </c>
      <c r="BS29" s="200">
        <f>-'Données de base'!BR224</f>
        <v>0</v>
      </c>
      <c r="BT29" s="200">
        <f>-'Données de base'!BS224</f>
        <v>0</v>
      </c>
      <c r="BU29" s="200">
        <f>-'Données de base'!BT224</f>
        <v>0</v>
      </c>
      <c r="BV29" s="200">
        <f>-'Données de base'!BU224</f>
        <v>0</v>
      </c>
      <c r="BW29" s="200">
        <f>-'Données de base'!BV224</f>
        <v>0</v>
      </c>
      <c r="BX29" s="200">
        <f>-'Données de base'!BW224</f>
        <v>0</v>
      </c>
      <c r="BY29" s="200">
        <f>-'Données de base'!BX224</f>
        <v>0</v>
      </c>
      <c r="BZ29" s="200">
        <f>-'Données de base'!BY224</f>
        <v>0</v>
      </c>
      <c r="CA29" s="200">
        <f>-'Données de base'!BZ224</f>
        <v>0</v>
      </c>
      <c r="CB29" s="200">
        <f>-'Données de base'!CA224</f>
        <v>0</v>
      </c>
      <c r="CC29" s="190">
        <f t="shared" si="61"/>
        <v>0</v>
      </c>
      <c r="CE29" s="201" t="str">
        <f t="shared" si="62"/>
        <v/>
      </c>
      <c r="CF29" s="201" t="str">
        <f t="shared" si="62"/>
        <v/>
      </c>
      <c r="CG29" s="201" t="str">
        <f t="shared" si="62"/>
        <v/>
      </c>
      <c r="CH29" s="201" t="str">
        <f t="shared" si="62"/>
        <v/>
      </c>
      <c r="CI29" s="201" t="str">
        <f t="shared" si="62"/>
        <v/>
      </c>
      <c r="CJ29" s="201" t="str">
        <f t="shared" si="62"/>
        <v/>
      </c>
      <c r="CK29" s="201" t="str">
        <f t="shared" si="62"/>
        <v/>
      </c>
      <c r="CL29" s="201" t="str">
        <f t="shared" si="62"/>
        <v/>
      </c>
      <c r="CM29" s="201" t="str">
        <f t="shared" si="62"/>
        <v/>
      </c>
      <c r="CN29" s="201" t="str">
        <f t="shared" si="62"/>
        <v/>
      </c>
      <c r="CO29" s="201" t="str">
        <f t="shared" si="63"/>
        <v/>
      </c>
      <c r="CP29" s="201" t="str">
        <f t="shared" si="63"/>
        <v/>
      </c>
      <c r="CQ29" s="201">
        <f t="shared" si="63"/>
        <v>0</v>
      </c>
      <c r="CR29" s="201">
        <f t="shared" si="63"/>
        <v>0</v>
      </c>
      <c r="CS29" s="201">
        <f t="shared" si="63"/>
        <v>0</v>
      </c>
      <c r="CT29" s="201">
        <f t="shared" si="63"/>
        <v>0</v>
      </c>
      <c r="CU29" s="201">
        <f t="shared" si="63"/>
        <v>0</v>
      </c>
      <c r="CV29" s="201">
        <f t="shared" si="63"/>
        <v>0</v>
      </c>
      <c r="CW29" s="201">
        <f t="shared" si="63"/>
        <v>0</v>
      </c>
      <c r="CX29" s="201">
        <f t="shared" si="63"/>
        <v>0</v>
      </c>
      <c r="CY29" s="201">
        <f t="shared" si="64"/>
        <v>0</v>
      </c>
      <c r="CZ29" s="201">
        <f t="shared" si="64"/>
        <v>0</v>
      </c>
      <c r="DA29" s="201">
        <f t="shared" si="64"/>
        <v>0</v>
      </c>
      <c r="DB29" s="201">
        <f t="shared" si="64"/>
        <v>0</v>
      </c>
      <c r="DC29" s="201">
        <f t="shared" si="65"/>
        <v>0</v>
      </c>
      <c r="DD29" s="201">
        <f t="shared" si="66"/>
        <v>0</v>
      </c>
      <c r="DE29" s="201">
        <f t="shared" si="67"/>
        <v>0</v>
      </c>
      <c r="DF29" s="201">
        <f t="shared" si="68"/>
        <v>0</v>
      </c>
      <c r="DG29" s="201">
        <f t="shared" si="68"/>
        <v>0</v>
      </c>
      <c r="DH29" s="201">
        <f t="shared" si="68"/>
        <v>0</v>
      </c>
      <c r="DI29" s="201">
        <f t="shared" si="68"/>
        <v>0</v>
      </c>
      <c r="DJ29" s="201">
        <f t="shared" si="68"/>
        <v>0</v>
      </c>
      <c r="DK29" s="201">
        <f t="shared" si="68"/>
        <v>0</v>
      </c>
      <c r="DL29" s="201">
        <f t="shared" si="68"/>
        <v>0</v>
      </c>
      <c r="DM29" s="201">
        <f t="shared" si="68"/>
        <v>0</v>
      </c>
      <c r="DN29" s="201">
        <f t="shared" si="68"/>
        <v>0</v>
      </c>
      <c r="DO29" s="201">
        <f t="shared" si="68"/>
        <v>0</v>
      </c>
      <c r="DP29" s="201">
        <f t="shared" si="68"/>
        <v>0</v>
      </c>
      <c r="DQ29" s="201">
        <f t="shared" si="68"/>
        <v>0</v>
      </c>
      <c r="DR29" s="201">
        <f t="shared" si="69"/>
        <v>0</v>
      </c>
      <c r="DS29" s="201">
        <f t="shared" si="70"/>
        <v>0</v>
      </c>
      <c r="DT29" s="201">
        <f t="shared" si="70"/>
        <v>0</v>
      </c>
      <c r="DU29" s="201">
        <f t="shared" si="70"/>
        <v>0</v>
      </c>
      <c r="DV29" s="201">
        <f t="shared" si="70"/>
        <v>0</v>
      </c>
      <c r="DW29" s="201">
        <f t="shared" si="70"/>
        <v>0</v>
      </c>
      <c r="DX29" s="201">
        <f t="shared" si="70"/>
        <v>0</v>
      </c>
      <c r="DY29" s="201">
        <f t="shared" si="70"/>
        <v>0</v>
      </c>
      <c r="DZ29" s="201">
        <f t="shared" si="70"/>
        <v>0</v>
      </c>
      <c r="EA29" s="201">
        <f t="shared" si="70"/>
        <v>0</v>
      </c>
      <c r="EB29" s="201">
        <f t="shared" si="70"/>
        <v>0</v>
      </c>
      <c r="EC29" s="201">
        <f t="shared" si="70"/>
        <v>0</v>
      </c>
      <c r="ED29" s="201">
        <f t="shared" si="70"/>
        <v>0</v>
      </c>
      <c r="EE29" s="201">
        <f t="shared" si="71"/>
        <v>0</v>
      </c>
      <c r="EF29" s="201">
        <f t="shared" si="72"/>
        <v>0</v>
      </c>
      <c r="EG29" s="201">
        <f t="shared" si="72"/>
        <v>0</v>
      </c>
      <c r="EH29" s="201">
        <f t="shared" si="72"/>
        <v>0</v>
      </c>
      <c r="EI29" s="201">
        <f t="shared" si="72"/>
        <v>0</v>
      </c>
      <c r="EJ29" s="201">
        <f t="shared" si="72"/>
        <v>0</v>
      </c>
      <c r="EK29" s="201">
        <f t="shared" si="72"/>
        <v>0</v>
      </c>
      <c r="EL29" s="201">
        <f t="shared" si="72"/>
        <v>0</v>
      </c>
      <c r="EM29" s="201">
        <f t="shared" si="72"/>
        <v>0</v>
      </c>
      <c r="EN29" s="201">
        <f t="shared" si="72"/>
        <v>0</v>
      </c>
      <c r="EO29" s="201">
        <f t="shared" si="72"/>
        <v>0</v>
      </c>
      <c r="EP29" s="201">
        <f t="shared" si="72"/>
        <v>0</v>
      </c>
      <c r="EQ29" s="201">
        <f t="shared" si="72"/>
        <v>0</v>
      </c>
      <c r="ER29" s="201">
        <f t="shared" si="73"/>
        <v>0</v>
      </c>
      <c r="ES29" s="201">
        <f t="shared" si="74"/>
        <v>0</v>
      </c>
      <c r="ET29" s="201">
        <f t="shared" si="74"/>
        <v>0</v>
      </c>
      <c r="EU29" s="201">
        <f t="shared" si="74"/>
        <v>0</v>
      </c>
      <c r="EV29" s="201">
        <f t="shared" si="74"/>
        <v>0</v>
      </c>
      <c r="EW29" s="201">
        <f t="shared" si="74"/>
        <v>0</v>
      </c>
      <c r="EX29" s="201">
        <f t="shared" si="74"/>
        <v>0</v>
      </c>
      <c r="EY29" s="201">
        <f t="shared" si="74"/>
        <v>0</v>
      </c>
      <c r="EZ29" s="201">
        <f t="shared" si="74"/>
        <v>0</v>
      </c>
      <c r="FA29" s="201">
        <f t="shared" si="74"/>
        <v>0</v>
      </c>
      <c r="FB29" s="201">
        <f t="shared" si="74"/>
        <v>0</v>
      </c>
      <c r="FC29" s="201">
        <f t="shared" si="74"/>
        <v>0</v>
      </c>
      <c r="FD29" s="201">
        <f t="shared" si="74"/>
        <v>0</v>
      </c>
      <c r="FE29" s="190">
        <f t="shared" si="75"/>
        <v>0</v>
      </c>
    </row>
    <row r="30" spans="2:161" s="261" customFormat="1" ht="15" customHeight="1" x14ac:dyDescent="0.2">
      <c r="C30" s="210" t="str">
        <f>'8.1. Emprunts'!B12</f>
        <v xml:space="preserve">Emprunt 1 - </v>
      </c>
      <c r="D30" s="255">
        <f>'8.1. Emprunts'!D12</f>
        <v>0</v>
      </c>
      <c r="E30" s="255">
        <f ca="1">'8.1. Emprunts'!E12</f>
        <v>0</v>
      </c>
      <c r="F30" s="255">
        <f ca="1">'8.1. Emprunts'!F12</f>
        <v>0</v>
      </c>
      <c r="G30" s="255">
        <f ca="1">'8.1. Emprunts'!G12</f>
        <v>0</v>
      </c>
      <c r="H30" s="255">
        <f ca="1">'8.1. Emprunts'!H12</f>
        <v>0</v>
      </c>
      <c r="I30" s="255">
        <f ca="1">'8.1. Emprunts'!I12</f>
        <v>0</v>
      </c>
      <c r="J30" s="255">
        <f ca="1">'8.1. Emprunts'!J12</f>
        <v>0</v>
      </c>
      <c r="K30" s="255">
        <f ca="1">'8.1. Emprunts'!K12</f>
        <v>0</v>
      </c>
      <c r="L30" s="255">
        <f ca="1">'8.1. Emprunts'!L12</f>
        <v>0</v>
      </c>
      <c r="M30" s="255">
        <f ca="1">'8.1. Emprunts'!M12</f>
        <v>0</v>
      </c>
      <c r="N30" s="255">
        <f ca="1">'8.1. Emprunts'!N12</f>
        <v>0</v>
      </c>
      <c r="O30" s="255">
        <f ca="1">'8.1. Emprunts'!O12</f>
        <v>0</v>
      </c>
      <c r="P30" s="251">
        <f t="shared" ca="1" si="51"/>
        <v>0</v>
      </c>
      <c r="Q30" s="255">
        <f ca="1">'8.1. Emprunts'!Q12</f>
        <v>0</v>
      </c>
      <c r="R30" s="255">
        <f ca="1">'8.1. Emprunts'!R12</f>
        <v>0</v>
      </c>
      <c r="S30" s="255">
        <f ca="1">'8.1. Emprunts'!S12</f>
        <v>0</v>
      </c>
      <c r="T30" s="255">
        <f ca="1">'8.1. Emprunts'!T12</f>
        <v>0</v>
      </c>
      <c r="U30" s="255">
        <f ca="1">'8.1. Emprunts'!U12</f>
        <v>0</v>
      </c>
      <c r="V30" s="255">
        <f ca="1">'8.1. Emprunts'!V12</f>
        <v>0</v>
      </c>
      <c r="W30" s="255">
        <f ca="1">'8.1. Emprunts'!W12</f>
        <v>0</v>
      </c>
      <c r="X30" s="255">
        <f ca="1">'8.1. Emprunts'!X12</f>
        <v>0</v>
      </c>
      <c r="Y30" s="255">
        <f ca="1">'8.1. Emprunts'!Y12</f>
        <v>0</v>
      </c>
      <c r="Z30" s="255">
        <f ca="1">'8.1. Emprunts'!Z12</f>
        <v>0</v>
      </c>
      <c r="AA30" s="255">
        <f ca="1">'8.1. Emprunts'!AA12</f>
        <v>0</v>
      </c>
      <c r="AB30" s="255">
        <f ca="1">'8.1. Emprunts'!AB12</f>
        <v>0</v>
      </c>
      <c r="AC30" s="251">
        <f t="shared" ca="1" si="53"/>
        <v>0</v>
      </c>
      <c r="AD30" s="255">
        <f ca="1">'8.1. Emprunts'!AD12</f>
        <v>0</v>
      </c>
      <c r="AE30" s="255">
        <f ca="1">'8.1. Emprunts'!AE12</f>
        <v>0</v>
      </c>
      <c r="AF30" s="255">
        <f ca="1">'8.1. Emprunts'!AF12</f>
        <v>0</v>
      </c>
      <c r="AG30" s="255">
        <f ca="1">'8.1. Emprunts'!AG12</f>
        <v>0</v>
      </c>
      <c r="AH30" s="255">
        <f ca="1">'8.1. Emprunts'!AH12</f>
        <v>0</v>
      </c>
      <c r="AI30" s="255">
        <f ca="1">'8.1. Emprunts'!AI12</f>
        <v>0</v>
      </c>
      <c r="AJ30" s="255">
        <f ca="1">'8.1. Emprunts'!AJ12</f>
        <v>0</v>
      </c>
      <c r="AK30" s="255">
        <f ca="1">'8.1. Emprunts'!AK12</f>
        <v>0</v>
      </c>
      <c r="AL30" s="255">
        <f ca="1">'8.1. Emprunts'!AL12</f>
        <v>0</v>
      </c>
      <c r="AM30" s="255">
        <f ca="1">'8.1. Emprunts'!AM12</f>
        <v>0</v>
      </c>
      <c r="AN30" s="255">
        <f ca="1">'8.1. Emprunts'!AN12</f>
        <v>0</v>
      </c>
      <c r="AO30" s="255">
        <f ca="1">'8.1. Emprunts'!AO12</f>
        <v>0</v>
      </c>
      <c r="AP30" s="251">
        <f t="shared" ca="1" si="55"/>
        <v>0</v>
      </c>
      <c r="AQ30" s="255">
        <f ca="1">'8.1. Emprunts'!AQ12</f>
        <v>0</v>
      </c>
      <c r="AR30" s="255">
        <f ca="1">'8.1. Emprunts'!AR12</f>
        <v>0</v>
      </c>
      <c r="AS30" s="255">
        <f ca="1">'8.1. Emprunts'!AS12</f>
        <v>0</v>
      </c>
      <c r="AT30" s="255">
        <f ca="1">'8.1. Emprunts'!AT12</f>
        <v>0</v>
      </c>
      <c r="AU30" s="255">
        <f ca="1">'8.1. Emprunts'!AU12</f>
        <v>0</v>
      </c>
      <c r="AV30" s="255">
        <f ca="1">'8.1. Emprunts'!AV12</f>
        <v>0</v>
      </c>
      <c r="AW30" s="255">
        <f ca="1">'8.1. Emprunts'!AW12</f>
        <v>0</v>
      </c>
      <c r="AX30" s="255">
        <f ca="1">'8.1. Emprunts'!AX12</f>
        <v>0</v>
      </c>
      <c r="AY30" s="255">
        <f ca="1">'8.1. Emprunts'!AY12</f>
        <v>0</v>
      </c>
      <c r="AZ30" s="255">
        <f ca="1">'8.1. Emprunts'!AZ12</f>
        <v>0</v>
      </c>
      <c r="BA30" s="255">
        <f ca="1">'8.1. Emprunts'!BA12</f>
        <v>0</v>
      </c>
      <c r="BB30" s="255">
        <f ca="1">'8.1. Emprunts'!BB12</f>
        <v>0</v>
      </c>
      <c r="BC30" s="251">
        <f t="shared" ca="1" si="57"/>
        <v>0</v>
      </c>
      <c r="BD30" s="255">
        <f ca="1">'8.1. Emprunts'!BD12</f>
        <v>0</v>
      </c>
      <c r="BE30" s="255">
        <f ca="1">'8.1. Emprunts'!BE12</f>
        <v>0</v>
      </c>
      <c r="BF30" s="255">
        <f ca="1">'8.1. Emprunts'!BF12</f>
        <v>0</v>
      </c>
      <c r="BG30" s="255">
        <f ca="1">'8.1. Emprunts'!BG12</f>
        <v>0</v>
      </c>
      <c r="BH30" s="255">
        <f ca="1">'8.1. Emprunts'!BH12</f>
        <v>0</v>
      </c>
      <c r="BI30" s="255">
        <f ca="1">'8.1. Emprunts'!BI12</f>
        <v>0</v>
      </c>
      <c r="BJ30" s="255">
        <f ca="1">'8.1. Emprunts'!BJ12</f>
        <v>0</v>
      </c>
      <c r="BK30" s="255">
        <f ca="1">'8.1. Emprunts'!BK12</f>
        <v>0</v>
      </c>
      <c r="BL30" s="255">
        <f ca="1">'8.1. Emprunts'!BL12</f>
        <v>0</v>
      </c>
      <c r="BM30" s="255">
        <f ca="1">'8.1. Emprunts'!BM12</f>
        <v>0</v>
      </c>
      <c r="BN30" s="255">
        <f ca="1">'8.1. Emprunts'!BN12</f>
        <v>0</v>
      </c>
      <c r="BO30" s="255">
        <f ca="1">'8.1. Emprunts'!BO12</f>
        <v>0</v>
      </c>
      <c r="BP30" s="251">
        <f t="shared" ca="1" si="59"/>
        <v>0</v>
      </c>
      <c r="BQ30" s="255">
        <f ca="1">'8.1. Emprunts'!BQ12</f>
        <v>0</v>
      </c>
      <c r="BR30" s="255">
        <f ca="1">'8.1. Emprunts'!BR12</f>
        <v>0</v>
      </c>
      <c r="BS30" s="255">
        <f ca="1">'8.1. Emprunts'!BS12</f>
        <v>0</v>
      </c>
      <c r="BT30" s="255">
        <f ca="1">'8.1. Emprunts'!BT12</f>
        <v>0</v>
      </c>
      <c r="BU30" s="255">
        <f ca="1">'8.1. Emprunts'!BU12</f>
        <v>0</v>
      </c>
      <c r="BV30" s="255">
        <f ca="1">'8.1. Emprunts'!BV12</f>
        <v>0</v>
      </c>
      <c r="BW30" s="255">
        <f ca="1">'8.1. Emprunts'!BW12</f>
        <v>0</v>
      </c>
      <c r="BX30" s="255">
        <f ca="1">'8.1. Emprunts'!BX12</f>
        <v>0</v>
      </c>
      <c r="BY30" s="255">
        <f ca="1">'8.1. Emprunts'!BY12</f>
        <v>0</v>
      </c>
      <c r="BZ30" s="255">
        <f ca="1">'8.1. Emprunts'!BZ12</f>
        <v>0</v>
      </c>
      <c r="CA30" s="255">
        <f ca="1">'8.1. Emprunts'!CA12</f>
        <v>0</v>
      </c>
      <c r="CB30" s="255">
        <f ca="1">'8.1. Emprunts'!CB12</f>
        <v>0</v>
      </c>
      <c r="CC30" s="251">
        <f t="shared" ca="1" si="61"/>
        <v>0</v>
      </c>
      <c r="CE30" s="255" t="str">
        <f t="shared" si="62"/>
        <v/>
      </c>
      <c r="CF30" s="255" t="str">
        <f t="shared" si="62"/>
        <v/>
      </c>
      <c r="CG30" s="255" t="str">
        <f t="shared" si="62"/>
        <v/>
      </c>
      <c r="CH30" s="255" t="str">
        <f t="shared" si="62"/>
        <v/>
      </c>
      <c r="CI30" s="255" t="str">
        <f t="shared" si="62"/>
        <v/>
      </c>
      <c r="CJ30" s="255" t="str">
        <f t="shared" si="62"/>
        <v/>
      </c>
      <c r="CK30" s="255" t="str">
        <f t="shared" si="62"/>
        <v/>
      </c>
      <c r="CL30" s="255" t="str">
        <f t="shared" si="62"/>
        <v/>
      </c>
      <c r="CM30" s="255" t="str">
        <f t="shared" si="62"/>
        <v/>
      </c>
      <c r="CN30" s="255" t="str">
        <f t="shared" si="62"/>
        <v/>
      </c>
      <c r="CO30" s="255" t="str">
        <f t="shared" si="63"/>
        <v/>
      </c>
      <c r="CP30" s="255" t="str">
        <f t="shared" si="63"/>
        <v/>
      </c>
      <c r="CQ30" s="255">
        <f t="shared" ca="1" si="63"/>
        <v>0</v>
      </c>
      <c r="CR30" s="255">
        <f t="shared" ca="1" si="63"/>
        <v>0</v>
      </c>
      <c r="CS30" s="255">
        <f t="shared" ca="1" si="63"/>
        <v>0</v>
      </c>
      <c r="CT30" s="255">
        <f t="shared" ca="1" si="63"/>
        <v>0</v>
      </c>
      <c r="CU30" s="255">
        <f t="shared" ca="1" si="63"/>
        <v>0</v>
      </c>
      <c r="CV30" s="255">
        <f t="shared" ca="1" si="63"/>
        <v>0</v>
      </c>
      <c r="CW30" s="255">
        <f t="shared" ca="1" si="63"/>
        <v>0</v>
      </c>
      <c r="CX30" s="255">
        <f t="shared" ca="1" si="63"/>
        <v>0</v>
      </c>
      <c r="CY30" s="255">
        <f t="shared" ca="1" si="64"/>
        <v>0</v>
      </c>
      <c r="CZ30" s="255">
        <f t="shared" ca="1" si="64"/>
        <v>0</v>
      </c>
      <c r="DA30" s="255">
        <f t="shared" ca="1" si="64"/>
        <v>0</v>
      </c>
      <c r="DB30" s="255">
        <f t="shared" ca="1" si="64"/>
        <v>0</v>
      </c>
      <c r="DC30" s="255">
        <f t="shared" si="65"/>
        <v>0</v>
      </c>
      <c r="DD30" s="255">
        <f t="shared" ca="1" si="66"/>
        <v>0</v>
      </c>
      <c r="DE30" s="255">
        <f t="shared" ca="1" si="67"/>
        <v>0</v>
      </c>
      <c r="DF30" s="255">
        <f t="shared" ca="1" si="68"/>
        <v>0</v>
      </c>
      <c r="DG30" s="255">
        <f t="shared" ca="1" si="68"/>
        <v>0</v>
      </c>
      <c r="DH30" s="255">
        <f t="shared" ca="1" si="68"/>
        <v>0</v>
      </c>
      <c r="DI30" s="255">
        <f t="shared" ca="1" si="68"/>
        <v>0</v>
      </c>
      <c r="DJ30" s="255">
        <f t="shared" ca="1" si="68"/>
        <v>0</v>
      </c>
      <c r="DK30" s="255">
        <f t="shared" ca="1" si="68"/>
        <v>0</v>
      </c>
      <c r="DL30" s="255">
        <f t="shared" ca="1" si="68"/>
        <v>0</v>
      </c>
      <c r="DM30" s="255">
        <f t="shared" ca="1" si="68"/>
        <v>0</v>
      </c>
      <c r="DN30" s="255">
        <f t="shared" ca="1" si="68"/>
        <v>0</v>
      </c>
      <c r="DO30" s="255">
        <f t="shared" ca="1" si="68"/>
        <v>0</v>
      </c>
      <c r="DP30" s="255">
        <f t="shared" ca="1" si="68"/>
        <v>0</v>
      </c>
      <c r="DQ30" s="255">
        <f t="shared" ca="1" si="68"/>
        <v>0</v>
      </c>
      <c r="DR30" s="255">
        <f t="shared" ca="1" si="69"/>
        <v>0</v>
      </c>
      <c r="DS30" s="255">
        <f t="shared" ca="1" si="70"/>
        <v>0</v>
      </c>
      <c r="DT30" s="255">
        <f t="shared" ca="1" si="70"/>
        <v>0</v>
      </c>
      <c r="DU30" s="255">
        <f t="shared" ca="1" si="70"/>
        <v>0</v>
      </c>
      <c r="DV30" s="255">
        <f t="shared" ca="1" si="70"/>
        <v>0</v>
      </c>
      <c r="DW30" s="255">
        <f t="shared" ca="1" si="70"/>
        <v>0</v>
      </c>
      <c r="DX30" s="255">
        <f t="shared" ca="1" si="70"/>
        <v>0</v>
      </c>
      <c r="DY30" s="255">
        <f t="shared" ca="1" si="70"/>
        <v>0</v>
      </c>
      <c r="DZ30" s="255">
        <f t="shared" ca="1" si="70"/>
        <v>0</v>
      </c>
      <c r="EA30" s="255">
        <f t="shared" ca="1" si="70"/>
        <v>0</v>
      </c>
      <c r="EB30" s="255">
        <f t="shared" ca="1" si="70"/>
        <v>0</v>
      </c>
      <c r="EC30" s="255">
        <f t="shared" ca="1" si="70"/>
        <v>0</v>
      </c>
      <c r="ED30" s="255">
        <f t="shared" ca="1" si="70"/>
        <v>0</v>
      </c>
      <c r="EE30" s="255">
        <f t="shared" ca="1" si="71"/>
        <v>0</v>
      </c>
      <c r="EF30" s="255">
        <f t="shared" ca="1" si="72"/>
        <v>0</v>
      </c>
      <c r="EG30" s="255">
        <f t="shared" ca="1" si="72"/>
        <v>0</v>
      </c>
      <c r="EH30" s="255">
        <f t="shared" ca="1" si="72"/>
        <v>0</v>
      </c>
      <c r="EI30" s="255">
        <f t="shared" ca="1" si="72"/>
        <v>0</v>
      </c>
      <c r="EJ30" s="255">
        <f t="shared" ca="1" si="72"/>
        <v>0</v>
      </c>
      <c r="EK30" s="255">
        <f t="shared" ca="1" si="72"/>
        <v>0</v>
      </c>
      <c r="EL30" s="255">
        <f t="shared" ca="1" si="72"/>
        <v>0</v>
      </c>
      <c r="EM30" s="255">
        <f t="shared" ca="1" si="72"/>
        <v>0</v>
      </c>
      <c r="EN30" s="255">
        <f t="shared" ca="1" si="72"/>
        <v>0</v>
      </c>
      <c r="EO30" s="255">
        <f t="shared" ca="1" si="72"/>
        <v>0</v>
      </c>
      <c r="EP30" s="255">
        <f t="shared" ca="1" si="72"/>
        <v>0</v>
      </c>
      <c r="EQ30" s="255">
        <f t="shared" ca="1" si="72"/>
        <v>0</v>
      </c>
      <c r="ER30" s="255">
        <f t="shared" ca="1" si="73"/>
        <v>0</v>
      </c>
      <c r="ES30" s="255">
        <f t="shared" ca="1" si="74"/>
        <v>0</v>
      </c>
      <c r="ET30" s="255">
        <f t="shared" ca="1" si="74"/>
        <v>0</v>
      </c>
      <c r="EU30" s="255">
        <f t="shared" ca="1" si="74"/>
        <v>0</v>
      </c>
      <c r="EV30" s="255">
        <f t="shared" ca="1" si="74"/>
        <v>0</v>
      </c>
      <c r="EW30" s="255">
        <f t="shared" ca="1" si="74"/>
        <v>0</v>
      </c>
      <c r="EX30" s="255">
        <f t="shared" ca="1" si="74"/>
        <v>0</v>
      </c>
      <c r="EY30" s="255">
        <f t="shared" ca="1" si="74"/>
        <v>0</v>
      </c>
      <c r="EZ30" s="255">
        <f t="shared" ca="1" si="74"/>
        <v>0</v>
      </c>
      <c r="FA30" s="255">
        <f t="shared" ca="1" si="74"/>
        <v>0</v>
      </c>
      <c r="FB30" s="255">
        <f t="shared" ca="1" si="74"/>
        <v>0</v>
      </c>
      <c r="FC30" s="255">
        <f t="shared" ca="1" si="74"/>
        <v>0</v>
      </c>
      <c r="FD30" s="255">
        <f t="shared" ca="1" si="74"/>
        <v>0</v>
      </c>
      <c r="FE30" s="251">
        <f t="shared" ca="1" si="75"/>
        <v>0</v>
      </c>
    </row>
    <row r="31" spans="2:161" s="261" customFormat="1" ht="15" customHeight="1" x14ac:dyDescent="0.2">
      <c r="C31" s="210" t="str">
        <f>'8.1. Emprunts'!B13</f>
        <v xml:space="preserve">Emprunt 2 - </v>
      </c>
      <c r="D31" s="255">
        <f>'8.1. Emprunts'!D13</f>
        <v>0</v>
      </c>
      <c r="E31" s="255">
        <f ca="1">'8.1. Emprunts'!E13</f>
        <v>0</v>
      </c>
      <c r="F31" s="255">
        <f ca="1">'8.1. Emprunts'!F13</f>
        <v>0</v>
      </c>
      <c r="G31" s="255">
        <f ca="1">'8.1. Emprunts'!G13</f>
        <v>0</v>
      </c>
      <c r="H31" s="255">
        <f ca="1">'8.1. Emprunts'!H13</f>
        <v>0</v>
      </c>
      <c r="I31" s="255">
        <f ca="1">'8.1. Emprunts'!I13</f>
        <v>0</v>
      </c>
      <c r="J31" s="255">
        <f ca="1">'8.1. Emprunts'!J13</f>
        <v>0</v>
      </c>
      <c r="K31" s="255">
        <f ca="1">'8.1. Emprunts'!K13</f>
        <v>0</v>
      </c>
      <c r="L31" s="255">
        <f ca="1">'8.1. Emprunts'!L13</f>
        <v>0</v>
      </c>
      <c r="M31" s="255">
        <f ca="1">'8.1. Emprunts'!M13</f>
        <v>0</v>
      </c>
      <c r="N31" s="255">
        <f ca="1">'8.1. Emprunts'!N13</f>
        <v>0</v>
      </c>
      <c r="O31" s="255">
        <f ca="1">'8.1. Emprunts'!O13</f>
        <v>0</v>
      </c>
      <c r="P31" s="251">
        <f t="shared" ca="1" si="51"/>
        <v>0</v>
      </c>
      <c r="Q31" s="255">
        <f ca="1">'8.1. Emprunts'!Q13</f>
        <v>0</v>
      </c>
      <c r="R31" s="255">
        <f ca="1">'8.1. Emprunts'!R13</f>
        <v>0</v>
      </c>
      <c r="S31" s="255">
        <f ca="1">'8.1. Emprunts'!S13</f>
        <v>0</v>
      </c>
      <c r="T31" s="255">
        <f ca="1">'8.1. Emprunts'!T13</f>
        <v>0</v>
      </c>
      <c r="U31" s="255">
        <f ca="1">'8.1. Emprunts'!U13</f>
        <v>0</v>
      </c>
      <c r="V31" s="255">
        <f ca="1">'8.1. Emprunts'!V13</f>
        <v>0</v>
      </c>
      <c r="W31" s="255">
        <f ca="1">'8.1. Emprunts'!W13</f>
        <v>0</v>
      </c>
      <c r="X31" s="255">
        <f ca="1">'8.1. Emprunts'!X13</f>
        <v>0</v>
      </c>
      <c r="Y31" s="255">
        <f ca="1">'8.1. Emprunts'!Y13</f>
        <v>0</v>
      </c>
      <c r="Z31" s="255">
        <f ca="1">'8.1. Emprunts'!Z13</f>
        <v>0</v>
      </c>
      <c r="AA31" s="255">
        <f ca="1">'8.1. Emprunts'!AA13</f>
        <v>0</v>
      </c>
      <c r="AB31" s="255">
        <f ca="1">'8.1. Emprunts'!AB13</f>
        <v>0</v>
      </c>
      <c r="AC31" s="251">
        <f t="shared" ca="1" si="53"/>
        <v>0</v>
      </c>
      <c r="AD31" s="255">
        <f ca="1">'8.1. Emprunts'!AD13</f>
        <v>0</v>
      </c>
      <c r="AE31" s="255">
        <f ca="1">'8.1. Emprunts'!AE13</f>
        <v>0</v>
      </c>
      <c r="AF31" s="255">
        <f ca="1">'8.1. Emprunts'!AF13</f>
        <v>0</v>
      </c>
      <c r="AG31" s="255">
        <f ca="1">'8.1. Emprunts'!AG13</f>
        <v>0</v>
      </c>
      <c r="AH31" s="255">
        <f ca="1">'8.1. Emprunts'!AH13</f>
        <v>0</v>
      </c>
      <c r="AI31" s="255">
        <f ca="1">'8.1. Emprunts'!AI13</f>
        <v>0</v>
      </c>
      <c r="AJ31" s="255">
        <f ca="1">'8.1. Emprunts'!AJ13</f>
        <v>0</v>
      </c>
      <c r="AK31" s="255">
        <f ca="1">'8.1. Emprunts'!AK13</f>
        <v>0</v>
      </c>
      <c r="AL31" s="255">
        <f ca="1">'8.1. Emprunts'!AL13</f>
        <v>0</v>
      </c>
      <c r="AM31" s="255">
        <f ca="1">'8.1. Emprunts'!AM13</f>
        <v>0</v>
      </c>
      <c r="AN31" s="255">
        <f ca="1">'8.1. Emprunts'!AN13</f>
        <v>0</v>
      </c>
      <c r="AO31" s="255">
        <f ca="1">'8.1. Emprunts'!AO13</f>
        <v>0</v>
      </c>
      <c r="AP31" s="251">
        <f t="shared" ca="1" si="55"/>
        <v>0</v>
      </c>
      <c r="AQ31" s="255">
        <f ca="1">'8.1. Emprunts'!AQ13</f>
        <v>0</v>
      </c>
      <c r="AR31" s="255">
        <f ca="1">'8.1. Emprunts'!AR13</f>
        <v>0</v>
      </c>
      <c r="AS31" s="255">
        <f ca="1">'8.1. Emprunts'!AS13</f>
        <v>0</v>
      </c>
      <c r="AT31" s="255">
        <f ca="1">'8.1. Emprunts'!AT13</f>
        <v>0</v>
      </c>
      <c r="AU31" s="255">
        <f ca="1">'8.1. Emprunts'!AU13</f>
        <v>0</v>
      </c>
      <c r="AV31" s="255">
        <f ca="1">'8.1. Emprunts'!AV13</f>
        <v>0</v>
      </c>
      <c r="AW31" s="255">
        <f ca="1">'8.1. Emprunts'!AW13</f>
        <v>0</v>
      </c>
      <c r="AX31" s="255">
        <f ca="1">'8.1. Emprunts'!AX13</f>
        <v>0</v>
      </c>
      <c r="AY31" s="255">
        <f ca="1">'8.1. Emprunts'!AY13</f>
        <v>0</v>
      </c>
      <c r="AZ31" s="255">
        <f ca="1">'8.1. Emprunts'!AZ13</f>
        <v>0</v>
      </c>
      <c r="BA31" s="255">
        <f ca="1">'8.1. Emprunts'!BA13</f>
        <v>0</v>
      </c>
      <c r="BB31" s="255">
        <f ca="1">'8.1. Emprunts'!BB13</f>
        <v>0</v>
      </c>
      <c r="BC31" s="251">
        <f t="shared" ca="1" si="57"/>
        <v>0</v>
      </c>
      <c r="BD31" s="255">
        <f ca="1">'8.1. Emprunts'!BD13</f>
        <v>0</v>
      </c>
      <c r="BE31" s="255">
        <f ca="1">'8.1. Emprunts'!BE13</f>
        <v>0</v>
      </c>
      <c r="BF31" s="255">
        <f ca="1">'8.1. Emprunts'!BF13</f>
        <v>0</v>
      </c>
      <c r="BG31" s="255">
        <f ca="1">'8.1. Emprunts'!BG13</f>
        <v>0</v>
      </c>
      <c r="BH31" s="255">
        <f ca="1">'8.1. Emprunts'!BH13</f>
        <v>0</v>
      </c>
      <c r="BI31" s="255">
        <f ca="1">'8.1. Emprunts'!BI13</f>
        <v>0</v>
      </c>
      <c r="BJ31" s="255">
        <f ca="1">'8.1. Emprunts'!BJ13</f>
        <v>0</v>
      </c>
      <c r="BK31" s="255">
        <f ca="1">'8.1. Emprunts'!BK13</f>
        <v>0</v>
      </c>
      <c r="BL31" s="255">
        <f ca="1">'8.1. Emprunts'!BL13</f>
        <v>0</v>
      </c>
      <c r="BM31" s="255">
        <f ca="1">'8.1. Emprunts'!BM13</f>
        <v>0</v>
      </c>
      <c r="BN31" s="255">
        <f ca="1">'8.1. Emprunts'!BN13</f>
        <v>0</v>
      </c>
      <c r="BO31" s="255">
        <f ca="1">'8.1. Emprunts'!BO13</f>
        <v>0</v>
      </c>
      <c r="BP31" s="251">
        <f t="shared" ca="1" si="59"/>
        <v>0</v>
      </c>
      <c r="BQ31" s="255">
        <f ca="1">'8.1. Emprunts'!BQ13</f>
        <v>0</v>
      </c>
      <c r="BR31" s="255">
        <f ca="1">'8.1. Emprunts'!BR13</f>
        <v>0</v>
      </c>
      <c r="BS31" s="255">
        <f ca="1">'8.1. Emprunts'!BS13</f>
        <v>0</v>
      </c>
      <c r="BT31" s="255">
        <f ca="1">'8.1. Emprunts'!BT13</f>
        <v>0</v>
      </c>
      <c r="BU31" s="255">
        <f ca="1">'8.1. Emprunts'!BU13</f>
        <v>0</v>
      </c>
      <c r="BV31" s="255">
        <f ca="1">'8.1. Emprunts'!BV13</f>
        <v>0</v>
      </c>
      <c r="BW31" s="255">
        <f ca="1">'8.1. Emprunts'!BW13</f>
        <v>0</v>
      </c>
      <c r="BX31" s="255">
        <f ca="1">'8.1. Emprunts'!BX13</f>
        <v>0</v>
      </c>
      <c r="BY31" s="255">
        <f ca="1">'8.1. Emprunts'!BY13</f>
        <v>0</v>
      </c>
      <c r="BZ31" s="255">
        <f ca="1">'8.1. Emprunts'!BZ13</f>
        <v>0</v>
      </c>
      <c r="CA31" s="255">
        <f ca="1">'8.1. Emprunts'!CA13</f>
        <v>0</v>
      </c>
      <c r="CB31" s="255">
        <f ca="1">'8.1. Emprunts'!CB13</f>
        <v>0</v>
      </c>
      <c r="CC31" s="251">
        <f t="shared" ca="1" si="61"/>
        <v>0</v>
      </c>
      <c r="CE31" s="255" t="str">
        <f t="shared" si="62"/>
        <v/>
      </c>
      <c r="CF31" s="255" t="str">
        <f t="shared" si="62"/>
        <v/>
      </c>
      <c r="CG31" s="255" t="str">
        <f t="shared" si="62"/>
        <v/>
      </c>
      <c r="CH31" s="255" t="str">
        <f t="shared" si="62"/>
        <v/>
      </c>
      <c r="CI31" s="255" t="str">
        <f t="shared" si="62"/>
        <v/>
      </c>
      <c r="CJ31" s="255" t="str">
        <f t="shared" si="62"/>
        <v/>
      </c>
      <c r="CK31" s="255" t="str">
        <f t="shared" si="62"/>
        <v/>
      </c>
      <c r="CL31" s="255" t="str">
        <f t="shared" si="62"/>
        <v/>
      </c>
      <c r="CM31" s="255" t="str">
        <f t="shared" si="62"/>
        <v/>
      </c>
      <c r="CN31" s="255" t="str">
        <f t="shared" si="62"/>
        <v/>
      </c>
      <c r="CO31" s="255" t="str">
        <f t="shared" si="63"/>
        <v/>
      </c>
      <c r="CP31" s="255" t="str">
        <f t="shared" si="63"/>
        <v/>
      </c>
      <c r="CQ31" s="255">
        <f t="shared" ca="1" si="63"/>
        <v>0</v>
      </c>
      <c r="CR31" s="255">
        <f t="shared" ca="1" si="63"/>
        <v>0</v>
      </c>
      <c r="CS31" s="255">
        <f t="shared" ca="1" si="63"/>
        <v>0</v>
      </c>
      <c r="CT31" s="255">
        <f t="shared" ca="1" si="63"/>
        <v>0</v>
      </c>
      <c r="CU31" s="255">
        <f t="shared" ca="1" si="63"/>
        <v>0</v>
      </c>
      <c r="CV31" s="255">
        <f t="shared" ca="1" si="63"/>
        <v>0</v>
      </c>
      <c r="CW31" s="255">
        <f t="shared" ca="1" si="63"/>
        <v>0</v>
      </c>
      <c r="CX31" s="255">
        <f t="shared" ca="1" si="63"/>
        <v>0</v>
      </c>
      <c r="CY31" s="255">
        <f t="shared" ca="1" si="64"/>
        <v>0</v>
      </c>
      <c r="CZ31" s="255">
        <f t="shared" ca="1" si="64"/>
        <v>0</v>
      </c>
      <c r="DA31" s="255">
        <f t="shared" ca="1" si="64"/>
        <v>0</v>
      </c>
      <c r="DB31" s="255">
        <f t="shared" ca="1" si="64"/>
        <v>0</v>
      </c>
      <c r="DC31" s="255">
        <f t="shared" si="65"/>
        <v>0</v>
      </c>
      <c r="DD31" s="255">
        <f t="shared" ca="1" si="66"/>
        <v>0</v>
      </c>
      <c r="DE31" s="255">
        <f t="shared" ca="1" si="67"/>
        <v>0</v>
      </c>
      <c r="DF31" s="255">
        <f t="shared" ca="1" si="68"/>
        <v>0</v>
      </c>
      <c r="DG31" s="255">
        <f t="shared" ca="1" si="68"/>
        <v>0</v>
      </c>
      <c r="DH31" s="255">
        <f t="shared" ca="1" si="68"/>
        <v>0</v>
      </c>
      <c r="DI31" s="255">
        <f t="shared" ca="1" si="68"/>
        <v>0</v>
      </c>
      <c r="DJ31" s="255">
        <f t="shared" ca="1" si="68"/>
        <v>0</v>
      </c>
      <c r="DK31" s="255">
        <f t="shared" ca="1" si="68"/>
        <v>0</v>
      </c>
      <c r="DL31" s="255">
        <f t="shared" ca="1" si="68"/>
        <v>0</v>
      </c>
      <c r="DM31" s="255">
        <f t="shared" ca="1" si="68"/>
        <v>0</v>
      </c>
      <c r="DN31" s="255">
        <f t="shared" ca="1" si="68"/>
        <v>0</v>
      </c>
      <c r="DO31" s="255">
        <f t="shared" ca="1" si="68"/>
        <v>0</v>
      </c>
      <c r="DP31" s="255">
        <f t="shared" ca="1" si="68"/>
        <v>0</v>
      </c>
      <c r="DQ31" s="255">
        <f t="shared" ca="1" si="68"/>
        <v>0</v>
      </c>
      <c r="DR31" s="255">
        <f t="shared" ca="1" si="69"/>
        <v>0</v>
      </c>
      <c r="DS31" s="255">
        <f t="shared" ca="1" si="70"/>
        <v>0</v>
      </c>
      <c r="DT31" s="255">
        <f t="shared" ca="1" si="70"/>
        <v>0</v>
      </c>
      <c r="DU31" s="255">
        <f t="shared" ca="1" si="70"/>
        <v>0</v>
      </c>
      <c r="DV31" s="255">
        <f t="shared" ca="1" si="70"/>
        <v>0</v>
      </c>
      <c r="DW31" s="255">
        <f t="shared" ca="1" si="70"/>
        <v>0</v>
      </c>
      <c r="DX31" s="255">
        <f t="shared" ca="1" si="70"/>
        <v>0</v>
      </c>
      <c r="DY31" s="255">
        <f t="shared" ca="1" si="70"/>
        <v>0</v>
      </c>
      <c r="DZ31" s="255">
        <f t="shared" ca="1" si="70"/>
        <v>0</v>
      </c>
      <c r="EA31" s="255">
        <f t="shared" ca="1" si="70"/>
        <v>0</v>
      </c>
      <c r="EB31" s="255">
        <f t="shared" ca="1" si="70"/>
        <v>0</v>
      </c>
      <c r="EC31" s="255">
        <f t="shared" ca="1" si="70"/>
        <v>0</v>
      </c>
      <c r="ED31" s="255">
        <f t="shared" ca="1" si="70"/>
        <v>0</v>
      </c>
      <c r="EE31" s="255">
        <f t="shared" ca="1" si="71"/>
        <v>0</v>
      </c>
      <c r="EF31" s="255">
        <f t="shared" ca="1" si="72"/>
        <v>0</v>
      </c>
      <c r="EG31" s="255">
        <f t="shared" ca="1" si="72"/>
        <v>0</v>
      </c>
      <c r="EH31" s="255">
        <f t="shared" ca="1" si="72"/>
        <v>0</v>
      </c>
      <c r="EI31" s="255">
        <f t="shared" ca="1" si="72"/>
        <v>0</v>
      </c>
      <c r="EJ31" s="255">
        <f t="shared" ca="1" si="72"/>
        <v>0</v>
      </c>
      <c r="EK31" s="255">
        <f t="shared" ca="1" si="72"/>
        <v>0</v>
      </c>
      <c r="EL31" s="255">
        <f t="shared" ca="1" si="72"/>
        <v>0</v>
      </c>
      <c r="EM31" s="255">
        <f t="shared" ca="1" si="72"/>
        <v>0</v>
      </c>
      <c r="EN31" s="255">
        <f t="shared" ca="1" si="72"/>
        <v>0</v>
      </c>
      <c r="EO31" s="255">
        <f t="shared" ca="1" si="72"/>
        <v>0</v>
      </c>
      <c r="EP31" s="255">
        <f t="shared" ca="1" si="72"/>
        <v>0</v>
      </c>
      <c r="EQ31" s="255">
        <f t="shared" ca="1" si="72"/>
        <v>0</v>
      </c>
      <c r="ER31" s="255">
        <f t="shared" ca="1" si="73"/>
        <v>0</v>
      </c>
      <c r="ES31" s="255">
        <f t="shared" ca="1" si="74"/>
        <v>0</v>
      </c>
      <c r="ET31" s="255">
        <f t="shared" ca="1" si="74"/>
        <v>0</v>
      </c>
      <c r="EU31" s="255">
        <f t="shared" ca="1" si="74"/>
        <v>0</v>
      </c>
      <c r="EV31" s="255">
        <f t="shared" ca="1" si="74"/>
        <v>0</v>
      </c>
      <c r="EW31" s="255">
        <f t="shared" ca="1" si="74"/>
        <v>0</v>
      </c>
      <c r="EX31" s="255">
        <f t="shared" ca="1" si="74"/>
        <v>0</v>
      </c>
      <c r="EY31" s="255">
        <f t="shared" ca="1" si="74"/>
        <v>0</v>
      </c>
      <c r="EZ31" s="255">
        <f t="shared" ca="1" si="74"/>
        <v>0</v>
      </c>
      <c r="FA31" s="255">
        <f t="shared" ca="1" si="74"/>
        <v>0</v>
      </c>
      <c r="FB31" s="255">
        <f t="shared" ca="1" si="74"/>
        <v>0</v>
      </c>
      <c r="FC31" s="255">
        <f t="shared" ca="1" si="74"/>
        <v>0</v>
      </c>
      <c r="FD31" s="255">
        <f t="shared" ca="1" si="74"/>
        <v>0</v>
      </c>
      <c r="FE31" s="251">
        <f t="shared" ca="1" si="75"/>
        <v>0</v>
      </c>
    </row>
    <row r="32" spans="2:161" s="261" customFormat="1" ht="15" customHeight="1" x14ac:dyDescent="0.2">
      <c r="C32" s="210" t="str">
        <f>'8.1. Emprunts'!B14</f>
        <v xml:space="preserve">Emprunt 3 - </v>
      </c>
      <c r="D32" s="255">
        <f>'8.1. Emprunts'!D14</f>
        <v>0</v>
      </c>
      <c r="E32" s="255">
        <f ca="1">'8.1. Emprunts'!E14</f>
        <v>0</v>
      </c>
      <c r="F32" s="255">
        <f ca="1">'8.1. Emprunts'!F14</f>
        <v>0</v>
      </c>
      <c r="G32" s="255">
        <f ca="1">'8.1. Emprunts'!G14</f>
        <v>0</v>
      </c>
      <c r="H32" s="255">
        <f ca="1">'8.1. Emprunts'!H14</f>
        <v>0</v>
      </c>
      <c r="I32" s="255">
        <f ca="1">'8.1. Emprunts'!I14</f>
        <v>0</v>
      </c>
      <c r="J32" s="255">
        <f ca="1">'8.1. Emprunts'!J14</f>
        <v>0</v>
      </c>
      <c r="K32" s="255">
        <f ca="1">'8.1. Emprunts'!K14</f>
        <v>0</v>
      </c>
      <c r="L32" s="255">
        <f ca="1">'8.1. Emprunts'!L14</f>
        <v>0</v>
      </c>
      <c r="M32" s="255">
        <f ca="1">'8.1. Emprunts'!M14</f>
        <v>0</v>
      </c>
      <c r="N32" s="255">
        <f ca="1">'8.1. Emprunts'!N14</f>
        <v>0</v>
      </c>
      <c r="O32" s="255">
        <f ca="1">'8.1. Emprunts'!O14</f>
        <v>0</v>
      </c>
      <c r="P32" s="251">
        <f t="shared" ca="1" si="51"/>
        <v>0</v>
      </c>
      <c r="Q32" s="255">
        <f ca="1">'8.1. Emprunts'!Q14</f>
        <v>0</v>
      </c>
      <c r="R32" s="255">
        <f ca="1">'8.1. Emprunts'!R14</f>
        <v>0</v>
      </c>
      <c r="S32" s="255">
        <f ca="1">'8.1. Emprunts'!S14</f>
        <v>0</v>
      </c>
      <c r="T32" s="255">
        <f ca="1">'8.1. Emprunts'!T14</f>
        <v>0</v>
      </c>
      <c r="U32" s="255">
        <f ca="1">'8.1. Emprunts'!U14</f>
        <v>0</v>
      </c>
      <c r="V32" s="255">
        <f ca="1">'8.1. Emprunts'!V14</f>
        <v>0</v>
      </c>
      <c r="W32" s="255">
        <f ca="1">'8.1. Emprunts'!W14</f>
        <v>0</v>
      </c>
      <c r="X32" s="255">
        <f ca="1">'8.1. Emprunts'!X14</f>
        <v>0</v>
      </c>
      <c r="Y32" s="255">
        <f ca="1">'8.1. Emprunts'!Y14</f>
        <v>0</v>
      </c>
      <c r="Z32" s="255">
        <f ca="1">'8.1. Emprunts'!Z14</f>
        <v>0</v>
      </c>
      <c r="AA32" s="255">
        <f ca="1">'8.1. Emprunts'!AA14</f>
        <v>0</v>
      </c>
      <c r="AB32" s="255">
        <f ca="1">'8.1. Emprunts'!AB14</f>
        <v>0</v>
      </c>
      <c r="AC32" s="251">
        <f t="shared" ca="1" si="53"/>
        <v>0</v>
      </c>
      <c r="AD32" s="255">
        <f ca="1">'8.1. Emprunts'!AD14</f>
        <v>0</v>
      </c>
      <c r="AE32" s="255">
        <f ca="1">'8.1. Emprunts'!AE14</f>
        <v>0</v>
      </c>
      <c r="AF32" s="255">
        <f ca="1">'8.1. Emprunts'!AF14</f>
        <v>0</v>
      </c>
      <c r="AG32" s="255">
        <f ca="1">'8.1. Emprunts'!AG14</f>
        <v>0</v>
      </c>
      <c r="AH32" s="255">
        <f ca="1">'8.1. Emprunts'!AH14</f>
        <v>0</v>
      </c>
      <c r="AI32" s="255">
        <f ca="1">'8.1. Emprunts'!AI14</f>
        <v>0</v>
      </c>
      <c r="AJ32" s="255">
        <f ca="1">'8.1. Emprunts'!AJ14</f>
        <v>0</v>
      </c>
      <c r="AK32" s="255">
        <f ca="1">'8.1. Emprunts'!AK14</f>
        <v>0</v>
      </c>
      <c r="AL32" s="255">
        <f ca="1">'8.1. Emprunts'!AL14</f>
        <v>0</v>
      </c>
      <c r="AM32" s="255">
        <f ca="1">'8.1. Emprunts'!AM14</f>
        <v>0</v>
      </c>
      <c r="AN32" s="255">
        <f ca="1">'8.1. Emprunts'!AN14</f>
        <v>0</v>
      </c>
      <c r="AO32" s="255">
        <f ca="1">'8.1. Emprunts'!AO14</f>
        <v>0</v>
      </c>
      <c r="AP32" s="251">
        <f t="shared" ca="1" si="55"/>
        <v>0</v>
      </c>
      <c r="AQ32" s="255">
        <f ca="1">'8.1. Emprunts'!AQ14</f>
        <v>0</v>
      </c>
      <c r="AR32" s="255">
        <f ca="1">'8.1. Emprunts'!AR14</f>
        <v>0</v>
      </c>
      <c r="AS32" s="255">
        <f ca="1">'8.1. Emprunts'!AS14</f>
        <v>0</v>
      </c>
      <c r="AT32" s="255">
        <f ca="1">'8.1. Emprunts'!AT14</f>
        <v>0</v>
      </c>
      <c r="AU32" s="255">
        <f ca="1">'8.1. Emprunts'!AU14</f>
        <v>0</v>
      </c>
      <c r="AV32" s="255">
        <f ca="1">'8.1. Emprunts'!AV14</f>
        <v>0</v>
      </c>
      <c r="AW32" s="255">
        <f ca="1">'8.1. Emprunts'!AW14</f>
        <v>0</v>
      </c>
      <c r="AX32" s="255">
        <f ca="1">'8.1. Emprunts'!AX14</f>
        <v>0</v>
      </c>
      <c r="AY32" s="255">
        <f ca="1">'8.1. Emprunts'!AY14</f>
        <v>0</v>
      </c>
      <c r="AZ32" s="255">
        <f ca="1">'8.1. Emprunts'!AZ14</f>
        <v>0</v>
      </c>
      <c r="BA32" s="255">
        <f ca="1">'8.1. Emprunts'!BA14</f>
        <v>0</v>
      </c>
      <c r="BB32" s="255">
        <f ca="1">'8.1. Emprunts'!BB14</f>
        <v>0</v>
      </c>
      <c r="BC32" s="251">
        <f t="shared" ca="1" si="57"/>
        <v>0</v>
      </c>
      <c r="BD32" s="255">
        <f ca="1">'8.1. Emprunts'!BD14</f>
        <v>0</v>
      </c>
      <c r="BE32" s="255">
        <f ca="1">'8.1. Emprunts'!BE14</f>
        <v>0</v>
      </c>
      <c r="BF32" s="255">
        <f ca="1">'8.1. Emprunts'!BF14</f>
        <v>0</v>
      </c>
      <c r="BG32" s="255">
        <f ca="1">'8.1. Emprunts'!BG14</f>
        <v>0</v>
      </c>
      <c r="BH32" s="255">
        <f ca="1">'8.1. Emprunts'!BH14</f>
        <v>0</v>
      </c>
      <c r="BI32" s="255">
        <f ca="1">'8.1. Emprunts'!BI14</f>
        <v>0</v>
      </c>
      <c r="BJ32" s="255">
        <f ca="1">'8.1. Emprunts'!BJ14</f>
        <v>0</v>
      </c>
      <c r="BK32" s="255">
        <f ca="1">'8.1. Emprunts'!BK14</f>
        <v>0</v>
      </c>
      <c r="BL32" s="255">
        <f ca="1">'8.1. Emprunts'!BL14</f>
        <v>0</v>
      </c>
      <c r="BM32" s="255">
        <f ca="1">'8.1. Emprunts'!BM14</f>
        <v>0</v>
      </c>
      <c r="BN32" s="255">
        <f ca="1">'8.1. Emprunts'!BN14</f>
        <v>0</v>
      </c>
      <c r="BO32" s="255">
        <f ca="1">'8.1. Emprunts'!BO14</f>
        <v>0</v>
      </c>
      <c r="BP32" s="251">
        <f t="shared" ca="1" si="59"/>
        <v>0</v>
      </c>
      <c r="BQ32" s="255">
        <f ca="1">'8.1. Emprunts'!BQ14</f>
        <v>0</v>
      </c>
      <c r="BR32" s="255">
        <f ca="1">'8.1. Emprunts'!BR14</f>
        <v>0</v>
      </c>
      <c r="BS32" s="255">
        <f ca="1">'8.1. Emprunts'!BS14</f>
        <v>0</v>
      </c>
      <c r="BT32" s="255">
        <f ca="1">'8.1. Emprunts'!BT14</f>
        <v>0</v>
      </c>
      <c r="BU32" s="255">
        <f ca="1">'8.1. Emprunts'!BU14</f>
        <v>0</v>
      </c>
      <c r="BV32" s="255">
        <f ca="1">'8.1. Emprunts'!BV14</f>
        <v>0</v>
      </c>
      <c r="BW32" s="255">
        <f ca="1">'8.1. Emprunts'!BW14</f>
        <v>0</v>
      </c>
      <c r="BX32" s="255">
        <f ca="1">'8.1. Emprunts'!BX14</f>
        <v>0</v>
      </c>
      <c r="BY32" s="255">
        <f ca="1">'8.1. Emprunts'!BY14</f>
        <v>0</v>
      </c>
      <c r="BZ32" s="255">
        <f ca="1">'8.1. Emprunts'!BZ14</f>
        <v>0</v>
      </c>
      <c r="CA32" s="255">
        <f ca="1">'8.1. Emprunts'!CA14</f>
        <v>0</v>
      </c>
      <c r="CB32" s="255">
        <f ca="1">'8.1. Emprunts'!CB14</f>
        <v>0</v>
      </c>
      <c r="CC32" s="251">
        <f t="shared" ca="1" si="61"/>
        <v>0</v>
      </c>
      <c r="CE32" s="255" t="str">
        <f t="shared" si="62"/>
        <v/>
      </c>
      <c r="CF32" s="255" t="str">
        <f t="shared" si="62"/>
        <v/>
      </c>
      <c r="CG32" s="255" t="str">
        <f t="shared" si="62"/>
        <v/>
      </c>
      <c r="CH32" s="255" t="str">
        <f t="shared" si="62"/>
        <v/>
      </c>
      <c r="CI32" s="255" t="str">
        <f t="shared" si="62"/>
        <v/>
      </c>
      <c r="CJ32" s="255" t="str">
        <f t="shared" si="62"/>
        <v/>
      </c>
      <c r="CK32" s="255" t="str">
        <f t="shared" si="62"/>
        <v/>
      </c>
      <c r="CL32" s="255" t="str">
        <f t="shared" si="62"/>
        <v/>
      </c>
      <c r="CM32" s="255" t="str">
        <f t="shared" si="62"/>
        <v/>
      </c>
      <c r="CN32" s="255" t="str">
        <f t="shared" si="62"/>
        <v/>
      </c>
      <c r="CO32" s="255" t="str">
        <f t="shared" si="63"/>
        <v/>
      </c>
      <c r="CP32" s="255" t="str">
        <f t="shared" si="63"/>
        <v/>
      </c>
      <c r="CQ32" s="255">
        <f t="shared" ca="1" si="63"/>
        <v>0</v>
      </c>
      <c r="CR32" s="255">
        <f t="shared" ca="1" si="63"/>
        <v>0</v>
      </c>
      <c r="CS32" s="255">
        <f t="shared" ca="1" si="63"/>
        <v>0</v>
      </c>
      <c r="CT32" s="255">
        <f t="shared" ca="1" si="63"/>
        <v>0</v>
      </c>
      <c r="CU32" s="255">
        <f t="shared" ca="1" si="63"/>
        <v>0</v>
      </c>
      <c r="CV32" s="255">
        <f t="shared" ca="1" si="63"/>
        <v>0</v>
      </c>
      <c r="CW32" s="255">
        <f t="shared" ca="1" si="63"/>
        <v>0</v>
      </c>
      <c r="CX32" s="255">
        <f t="shared" ca="1" si="63"/>
        <v>0</v>
      </c>
      <c r="CY32" s="255">
        <f t="shared" ca="1" si="64"/>
        <v>0</v>
      </c>
      <c r="CZ32" s="255">
        <f t="shared" ca="1" si="64"/>
        <v>0</v>
      </c>
      <c r="DA32" s="255">
        <f t="shared" ca="1" si="64"/>
        <v>0</v>
      </c>
      <c r="DB32" s="255">
        <f t="shared" ca="1" si="64"/>
        <v>0</v>
      </c>
      <c r="DC32" s="255">
        <f t="shared" si="65"/>
        <v>0</v>
      </c>
      <c r="DD32" s="255">
        <f t="shared" ca="1" si="66"/>
        <v>0</v>
      </c>
      <c r="DE32" s="255">
        <f t="shared" ca="1" si="67"/>
        <v>0</v>
      </c>
      <c r="DF32" s="255">
        <f t="shared" ca="1" si="68"/>
        <v>0</v>
      </c>
      <c r="DG32" s="255">
        <f t="shared" ca="1" si="68"/>
        <v>0</v>
      </c>
      <c r="DH32" s="255">
        <f t="shared" ca="1" si="68"/>
        <v>0</v>
      </c>
      <c r="DI32" s="255">
        <f t="shared" ca="1" si="68"/>
        <v>0</v>
      </c>
      <c r="DJ32" s="255">
        <f t="shared" ca="1" si="68"/>
        <v>0</v>
      </c>
      <c r="DK32" s="255">
        <f t="shared" ca="1" si="68"/>
        <v>0</v>
      </c>
      <c r="DL32" s="255">
        <f t="shared" ca="1" si="68"/>
        <v>0</v>
      </c>
      <c r="DM32" s="255">
        <f t="shared" ca="1" si="68"/>
        <v>0</v>
      </c>
      <c r="DN32" s="255">
        <f t="shared" ca="1" si="68"/>
        <v>0</v>
      </c>
      <c r="DO32" s="255">
        <f t="shared" ca="1" si="68"/>
        <v>0</v>
      </c>
      <c r="DP32" s="255">
        <f t="shared" ca="1" si="68"/>
        <v>0</v>
      </c>
      <c r="DQ32" s="255">
        <f t="shared" ca="1" si="68"/>
        <v>0</v>
      </c>
      <c r="DR32" s="255">
        <f t="shared" ca="1" si="69"/>
        <v>0</v>
      </c>
      <c r="DS32" s="255">
        <f t="shared" ca="1" si="70"/>
        <v>0</v>
      </c>
      <c r="DT32" s="255">
        <f t="shared" ca="1" si="70"/>
        <v>0</v>
      </c>
      <c r="DU32" s="255">
        <f t="shared" ca="1" si="70"/>
        <v>0</v>
      </c>
      <c r="DV32" s="255">
        <f t="shared" ca="1" si="70"/>
        <v>0</v>
      </c>
      <c r="DW32" s="255">
        <f t="shared" ca="1" si="70"/>
        <v>0</v>
      </c>
      <c r="DX32" s="255">
        <f t="shared" ca="1" si="70"/>
        <v>0</v>
      </c>
      <c r="DY32" s="255">
        <f t="shared" ca="1" si="70"/>
        <v>0</v>
      </c>
      <c r="DZ32" s="255">
        <f t="shared" ca="1" si="70"/>
        <v>0</v>
      </c>
      <c r="EA32" s="255">
        <f t="shared" ca="1" si="70"/>
        <v>0</v>
      </c>
      <c r="EB32" s="255">
        <f t="shared" ca="1" si="70"/>
        <v>0</v>
      </c>
      <c r="EC32" s="255">
        <f t="shared" ca="1" si="70"/>
        <v>0</v>
      </c>
      <c r="ED32" s="255">
        <f t="shared" ca="1" si="70"/>
        <v>0</v>
      </c>
      <c r="EE32" s="255">
        <f t="shared" ca="1" si="71"/>
        <v>0</v>
      </c>
      <c r="EF32" s="255">
        <f t="shared" ca="1" si="72"/>
        <v>0</v>
      </c>
      <c r="EG32" s="255">
        <f t="shared" ca="1" si="72"/>
        <v>0</v>
      </c>
      <c r="EH32" s="255">
        <f t="shared" ca="1" si="72"/>
        <v>0</v>
      </c>
      <c r="EI32" s="255">
        <f t="shared" ca="1" si="72"/>
        <v>0</v>
      </c>
      <c r="EJ32" s="255">
        <f t="shared" ca="1" si="72"/>
        <v>0</v>
      </c>
      <c r="EK32" s="255">
        <f t="shared" ca="1" si="72"/>
        <v>0</v>
      </c>
      <c r="EL32" s="255">
        <f t="shared" ca="1" si="72"/>
        <v>0</v>
      </c>
      <c r="EM32" s="255">
        <f t="shared" ca="1" si="72"/>
        <v>0</v>
      </c>
      <c r="EN32" s="255">
        <f t="shared" ca="1" si="72"/>
        <v>0</v>
      </c>
      <c r="EO32" s="255">
        <f t="shared" ca="1" si="72"/>
        <v>0</v>
      </c>
      <c r="EP32" s="255">
        <f t="shared" ca="1" si="72"/>
        <v>0</v>
      </c>
      <c r="EQ32" s="255">
        <f t="shared" ca="1" si="72"/>
        <v>0</v>
      </c>
      <c r="ER32" s="255">
        <f t="shared" ca="1" si="73"/>
        <v>0</v>
      </c>
      <c r="ES32" s="255">
        <f t="shared" ca="1" si="74"/>
        <v>0</v>
      </c>
      <c r="ET32" s="255">
        <f t="shared" ca="1" si="74"/>
        <v>0</v>
      </c>
      <c r="EU32" s="255">
        <f t="shared" ca="1" si="74"/>
        <v>0</v>
      </c>
      <c r="EV32" s="255">
        <f t="shared" ca="1" si="74"/>
        <v>0</v>
      </c>
      <c r="EW32" s="255">
        <f t="shared" ca="1" si="74"/>
        <v>0</v>
      </c>
      <c r="EX32" s="255">
        <f t="shared" ca="1" si="74"/>
        <v>0</v>
      </c>
      <c r="EY32" s="255">
        <f t="shared" ca="1" si="74"/>
        <v>0</v>
      </c>
      <c r="EZ32" s="255">
        <f t="shared" ca="1" si="74"/>
        <v>0</v>
      </c>
      <c r="FA32" s="255">
        <f t="shared" ca="1" si="74"/>
        <v>0</v>
      </c>
      <c r="FB32" s="255">
        <f t="shared" ca="1" si="74"/>
        <v>0</v>
      </c>
      <c r="FC32" s="255">
        <f t="shared" ca="1" si="74"/>
        <v>0</v>
      </c>
      <c r="FD32" s="255">
        <f t="shared" ca="1" si="74"/>
        <v>0</v>
      </c>
      <c r="FE32" s="251">
        <f t="shared" ca="1" si="75"/>
        <v>0</v>
      </c>
    </row>
    <row r="33" spans="2:161" s="119" customFormat="1" ht="15" customHeight="1" x14ac:dyDescent="0.2">
      <c r="C33" s="210"/>
      <c r="D33" s="200"/>
      <c r="E33" s="200"/>
      <c r="F33" s="200"/>
      <c r="G33" s="200"/>
      <c r="H33" s="182"/>
      <c r="I33" s="182"/>
      <c r="J33" s="182"/>
      <c r="K33" s="182"/>
      <c r="L33" s="182"/>
      <c r="M33" s="182"/>
      <c r="N33" s="182"/>
      <c r="O33" s="182"/>
      <c r="P33" s="207"/>
      <c r="Q33" s="200"/>
      <c r="R33" s="200"/>
      <c r="S33" s="200"/>
      <c r="T33" s="200"/>
      <c r="U33" s="182"/>
      <c r="V33" s="182"/>
      <c r="W33" s="182"/>
      <c r="X33" s="182"/>
      <c r="Y33" s="182"/>
      <c r="Z33" s="182"/>
      <c r="AA33" s="182"/>
      <c r="AB33" s="182"/>
      <c r="AC33" s="207"/>
      <c r="AD33" s="200"/>
      <c r="AE33" s="200"/>
      <c r="AF33" s="200"/>
      <c r="AG33" s="200"/>
      <c r="AH33" s="182"/>
      <c r="AI33" s="182"/>
      <c r="AJ33" s="182"/>
      <c r="AK33" s="182"/>
      <c r="AL33" s="182"/>
      <c r="AM33" s="182"/>
      <c r="AN33" s="182"/>
      <c r="AO33" s="182"/>
      <c r="AP33" s="207"/>
      <c r="AQ33" s="200"/>
      <c r="AR33" s="200"/>
      <c r="AS33" s="200"/>
      <c r="AT33" s="200"/>
      <c r="AU33" s="182"/>
      <c r="AV33" s="182"/>
      <c r="AW33" s="182"/>
      <c r="AX33" s="182"/>
      <c r="AY33" s="182"/>
      <c r="AZ33" s="182"/>
      <c r="BA33" s="182"/>
      <c r="BB33" s="182"/>
      <c r="BC33" s="207"/>
      <c r="BD33" s="200"/>
      <c r="BE33" s="200"/>
      <c r="BF33" s="200"/>
      <c r="BG33" s="200"/>
      <c r="BH33" s="182"/>
      <c r="BI33" s="182"/>
      <c r="BJ33" s="182"/>
      <c r="BK33" s="182"/>
      <c r="BL33" s="182"/>
      <c r="BM33" s="182"/>
      <c r="BN33" s="182"/>
      <c r="BO33" s="182"/>
      <c r="BP33" s="207"/>
      <c r="BQ33" s="200"/>
      <c r="BR33" s="200"/>
      <c r="BS33" s="200"/>
      <c r="BT33" s="200"/>
      <c r="BU33" s="182"/>
      <c r="BV33" s="182"/>
      <c r="BW33" s="182"/>
      <c r="BX33" s="182"/>
      <c r="BY33" s="182"/>
      <c r="BZ33" s="182"/>
      <c r="CA33" s="182"/>
      <c r="CB33" s="182"/>
      <c r="CC33" s="207"/>
      <c r="CE33" s="200"/>
      <c r="CF33" s="200"/>
      <c r="CG33" s="200"/>
      <c r="CH33" s="200"/>
      <c r="CI33" s="200"/>
      <c r="CJ33" s="200"/>
      <c r="CK33" s="200"/>
      <c r="CL33" s="200"/>
      <c r="CM33" s="200"/>
      <c r="CN33" s="200"/>
      <c r="CO33" s="200"/>
      <c r="CP33" s="200"/>
      <c r="CQ33" s="200"/>
      <c r="CR33" s="200"/>
      <c r="CS33" s="200"/>
      <c r="CT33" s="200"/>
      <c r="CU33" s="200"/>
      <c r="CV33" s="200"/>
      <c r="CW33" s="200"/>
      <c r="CX33" s="200"/>
      <c r="CY33" s="200"/>
      <c r="CZ33" s="200"/>
      <c r="DA33" s="200"/>
      <c r="DB33" s="200"/>
      <c r="DC33" s="200"/>
      <c r="DD33" s="200"/>
      <c r="DE33" s="200"/>
      <c r="DF33" s="200"/>
      <c r="DG33" s="200"/>
      <c r="DH33" s="200"/>
      <c r="DI33" s="200"/>
      <c r="DJ33" s="200"/>
      <c r="DK33" s="200"/>
      <c r="DL33" s="200"/>
      <c r="DM33" s="200"/>
      <c r="DN33" s="200"/>
      <c r="DO33" s="200"/>
      <c r="DP33" s="200"/>
      <c r="DQ33" s="200"/>
      <c r="DR33" s="200"/>
      <c r="DS33" s="200"/>
      <c r="DT33" s="200"/>
      <c r="DU33" s="200"/>
      <c r="DV33" s="200"/>
      <c r="DW33" s="200"/>
      <c r="DX33" s="200"/>
      <c r="DY33" s="200"/>
      <c r="DZ33" s="200"/>
      <c r="EA33" s="200"/>
      <c r="EB33" s="200"/>
      <c r="EC33" s="200"/>
      <c r="ED33" s="200"/>
      <c r="EE33" s="200"/>
      <c r="EF33" s="200"/>
      <c r="EG33" s="200"/>
      <c r="EH33" s="200"/>
      <c r="EI33" s="200"/>
      <c r="EJ33" s="200"/>
      <c r="EK33" s="200"/>
      <c r="EL33" s="200"/>
      <c r="EM33" s="200"/>
      <c r="EN33" s="200"/>
      <c r="EO33" s="200"/>
      <c r="EP33" s="200"/>
      <c r="EQ33" s="200"/>
      <c r="ER33" s="200"/>
      <c r="ES33" s="200"/>
      <c r="ET33" s="200"/>
      <c r="EU33" s="200"/>
      <c r="EV33" s="200"/>
      <c r="EW33" s="200"/>
      <c r="EX33" s="200"/>
      <c r="EY33" s="200"/>
      <c r="EZ33" s="200"/>
      <c r="FA33" s="200"/>
      <c r="FB33" s="200"/>
      <c r="FC33" s="200"/>
      <c r="FD33" s="200"/>
      <c r="FE33" s="207"/>
    </row>
    <row r="34" spans="2:161" s="63" customFormat="1" ht="15" customHeight="1" x14ac:dyDescent="0.2">
      <c r="C34" s="209" t="s">
        <v>111</v>
      </c>
      <c r="D34" s="190">
        <f>+SUM(D35:D38)</f>
        <v>0</v>
      </c>
      <c r="E34" s="190">
        <f ca="1">+SUM(E35:E38)</f>
        <v>0</v>
      </c>
      <c r="F34" s="190">
        <f ca="1">+SUM(F35:F38)</f>
        <v>0</v>
      </c>
      <c r="G34" s="190">
        <f ca="1">+SUM(G35:G38)</f>
        <v>0</v>
      </c>
      <c r="H34" s="190">
        <f t="shared" ref="H34:O34" ca="1" si="76">+SUM(H35:H38)</f>
        <v>0</v>
      </c>
      <c r="I34" s="190">
        <f t="shared" ca="1" si="76"/>
        <v>0</v>
      </c>
      <c r="J34" s="190">
        <f t="shared" ca="1" si="76"/>
        <v>0</v>
      </c>
      <c r="K34" s="190">
        <f t="shared" ca="1" si="76"/>
        <v>0</v>
      </c>
      <c r="L34" s="190">
        <f t="shared" ca="1" si="76"/>
        <v>0</v>
      </c>
      <c r="M34" s="190">
        <f t="shared" ca="1" si="76"/>
        <v>0</v>
      </c>
      <c r="N34" s="190">
        <f t="shared" ca="1" si="76"/>
        <v>0</v>
      </c>
      <c r="O34" s="190">
        <f t="shared" ca="1" si="76"/>
        <v>0</v>
      </c>
      <c r="P34" s="190">
        <f t="shared" ca="1" si="51"/>
        <v>0</v>
      </c>
      <c r="Q34" s="190">
        <f ca="1">+SUM(Q35:Q38)</f>
        <v>0</v>
      </c>
      <c r="R34" s="190">
        <f ca="1">+SUM(R35:R38)</f>
        <v>0</v>
      </c>
      <c r="S34" s="190">
        <f ca="1">+SUM(S35:S38)</f>
        <v>0</v>
      </c>
      <c r="T34" s="190">
        <f ca="1">+SUM(T35:T38)</f>
        <v>0</v>
      </c>
      <c r="U34" s="190">
        <f t="shared" ref="U34:AB34" ca="1" si="77">+SUM(U35:U38)</f>
        <v>0</v>
      </c>
      <c r="V34" s="190">
        <f t="shared" ca="1" si="77"/>
        <v>0</v>
      </c>
      <c r="W34" s="190">
        <f t="shared" ca="1" si="77"/>
        <v>0</v>
      </c>
      <c r="X34" s="190">
        <f t="shared" ca="1" si="77"/>
        <v>0</v>
      </c>
      <c r="Y34" s="190">
        <f t="shared" ca="1" si="77"/>
        <v>0</v>
      </c>
      <c r="Z34" s="190">
        <f t="shared" ca="1" si="77"/>
        <v>0</v>
      </c>
      <c r="AA34" s="190">
        <f t="shared" ca="1" si="77"/>
        <v>0</v>
      </c>
      <c r="AB34" s="190">
        <f t="shared" ca="1" si="77"/>
        <v>0</v>
      </c>
      <c r="AC34" s="190">
        <f ca="1">SUM(Q34:AB34)</f>
        <v>0</v>
      </c>
      <c r="AD34" s="190">
        <f ca="1">+SUM(AD35:AD38)</f>
        <v>0</v>
      </c>
      <c r="AE34" s="190">
        <f ca="1">+SUM(AE35:AE38)</f>
        <v>0</v>
      </c>
      <c r="AF34" s="190">
        <f ca="1">+SUM(AF35:AF38)</f>
        <v>0</v>
      </c>
      <c r="AG34" s="190">
        <f ca="1">+SUM(AG35:AG38)</f>
        <v>0</v>
      </c>
      <c r="AH34" s="190">
        <f t="shared" ref="AH34:AO34" ca="1" si="78">+SUM(AH35:AH38)</f>
        <v>0</v>
      </c>
      <c r="AI34" s="190">
        <f t="shared" ca="1" si="78"/>
        <v>0</v>
      </c>
      <c r="AJ34" s="190">
        <f t="shared" ca="1" si="78"/>
        <v>0</v>
      </c>
      <c r="AK34" s="190">
        <f t="shared" ca="1" si="78"/>
        <v>0</v>
      </c>
      <c r="AL34" s="190">
        <f t="shared" ca="1" si="78"/>
        <v>0</v>
      </c>
      <c r="AM34" s="190">
        <f t="shared" ca="1" si="78"/>
        <v>0</v>
      </c>
      <c r="AN34" s="190">
        <f t="shared" ca="1" si="78"/>
        <v>0</v>
      </c>
      <c r="AO34" s="190">
        <f t="shared" ca="1" si="78"/>
        <v>0</v>
      </c>
      <c r="AP34" s="190">
        <f ca="1">SUM(AD34:AO34)</f>
        <v>0</v>
      </c>
      <c r="AQ34" s="190">
        <f ca="1">+SUM(AQ35:AQ38)</f>
        <v>0</v>
      </c>
      <c r="AR34" s="190">
        <f ca="1">+SUM(AR35:AR38)</f>
        <v>0</v>
      </c>
      <c r="AS34" s="190">
        <f ca="1">+SUM(AS35:AS38)</f>
        <v>0</v>
      </c>
      <c r="AT34" s="190">
        <f ca="1">+SUM(AT35:AT38)</f>
        <v>0</v>
      </c>
      <c r="AU34" s="190">
        <f t="shared" ref="AU34:BB34" ca="1" si="79">+SUM(AU35:AU38)</f>
        <v>0</v>
      </c>
      <c r="AV34" s="190">
        <f t="shared" ca="1" si="79"/>
        <v>0</v>
      </c>
      <c r="AW34" s="190">
        <f t="shared" ca="1" si="79"/>
        <v>0</v>
      </c>
      <c r="AX34" s="190">
        <f t="shared" ca="1" si="79"/>
        <v>0</v>
      </c>
      <c r="AY34" s="190">
        <f t="shared" ca="1" si="79"/>
        <v>0</v>
      </c>
      <c r="AZ34" s="190">
        <f t="shared" ca="1" si="79"/>
        <v>0</v>
      </c>
      <c r="BA34" s="190">
        <f t="shared" ca="1" si="79"/>
        <v>0</v>
      </c>
      <c r="BB34" s="190">
        <f t="shared" ca="1" si="79"/>
        <v>0</v>
      </c>
      <c r="BC34" s="190">
        <f ca="1">SUM(AQ34:BB34)</f>
        <v>0</v>
      </c>
      <c r="BD34" s="190">
        <f ca="1">+SUM(BD35:BD38)</f>
        <v>0</v>
      </c>
      <c r="BE34" s="190">
        <f ca="1">+SUM(BE35:BE38)</f>
        <v>0</v>
      </c>
      <c r="BF34" s="190">
        <f ca="1">+SUM(BF35:BF38)</f>
        <v>0</v>
      </c>
      <c r="BG34" s="190">
        <f ca="1">+SUM(BG35:BG38)</f>
        <v>0</v>
      </c>
      <c r="BH34" s="190">
        <f t="shared" ref="BH34:BO34" ca="1" si="80">+SUM(BH35:BH38)</f>
        <v>0</v>
      </c>
      <c r="BI34" s="190">
        <f t="shared" ca="1" si="80"/>
        <v>0</v>
      </c>
      <c r="BJ34" s="190">
        <f t="shared" ca="1" si="80"/>
        <v>0</v>
      </c>
      <c r="BK34" s="190">
        <f t="shared" ca="1" si="80"/>
        <v>0</v>
      </c>
      <c r="BL34" s="190">
        <f t="shared" ca="1" si="80"/>
        <v>0</v>
      </c>
      <c r="BM34" s="190">
        <f t="shared" ca="1" si="80"/>
        <v>0</v>
      </c>
      <c r="BN34" s="190">
        <f t="shared" ca="1" si="80"/>
        <v>0</v>
      </c>
      <c r="BO34" s="190">
        <f t="shared" ca="1" si="80"/>
        <v>0</v>
      </c>
      <c r="BP34" s="190">
        <f ca="1">SUM(BD34:BO34)</f>
        <v>0</v>
      </c>
      <c r="BQ34" s="190">
        <f ca="1">+SUM(BQ35:BQ38)</f>
        <v>0</v>
      </c>
      <c r="BR34" s="190">
        <f ca="1">+SUM(BR35:BR38)</f>
        <v>0</v>
      </c>
      <c r="BS34" s="190">
        <f ca="1">+SUM(BS35:BS38)</f>
        <v>0</v>
      </c>
      <c r="BT34" s="190">
        <f ca="1">+SUM(BT35:BT38)</f>
        <v>0</v>
      </c>
      <c r="BU34" s="190">
        <f t="shared" ref="BU34:CB34" ca="1" si="81">+SUM(BU35:BU38)</f>
        <v>0</v>
      </c>
      <c r="BV34" s="190">
        <f t="shared" ca="1" si="81"/>
        <v>0</v>
      </c>
      <c r="BW34" s="190">
        <f t="shared" ca="1" si="81"/>
        <v>0</v>
      </c>
      <c r="BX34" s="190">
        <f t="shared" ca="1" si="81"/>
        <v>0</v>
      </c>
      <c r="BY34" s="190">
        <f t="shared" ca="1" si="81"/>
        <v>0</v>
      </c>
      <c r="BZ34" s="190">
        <f t="shared" ca="1" si="81"/>
        <v>0</v>
      </c>
      <c r="CA34" s="190">
        <f t="shared" ca="1" si="81"/>
        <v>0</v>
      </c>
      <c r="CB34" s="190">
        <f t="shared" ca="1" si="81"/>
        <v>0</v>
      </c>
      <c r="CC34" s="190">
        <f ca="1">SUM(BQ34:CB34)</f>
        <v>0</v>
      </c>
      <c r="CE34" s="190" t="str">
        <f t="shared" ref="CE34:CN37" si="82">IF(ISNA(INDEX($B$1:$CC$50,ROW(A34),MATCH(CE$7,$B$7:$CC$7,0))),"",INDEX($B$1:$CC$50,ROW(A34),MATCH(CE$7,$B$7:$CC$7,0)))</f>
        <v/>
      </c>
      <c r="CF34" s="190" t="str">
        <f t="shared" si="82"/>
        <v/>
      </c>
      <c r="CG34" s="190" t="str">
        <f t="shared" si="82"/>
        <v/>
      </c>
      <c r="CH34" s="190" t="str">
        <f t="shared" si="82"/>
        <v/>
      </c>
      <c r="CI34" s="190" t="str">
        <f t="shared" si="82"/>
        <v/>
      </c>
      <c r="CJ34" s="190" t="str">
        <f t="shared" si="82"/>
        <v/>
      </c>
      <c r="CK34" s="190" t="str">
        <f t="shared" si="82"/>
        <v/>
      </c>
      <c r="CL34" s="190" t="str">
        <f t="shared" si="82"/>
        <v/>
      </c>
      <c r="CM34" s="190" t="str">
        <f t="shared" si="82"/>
        <v/>
      </c>
      <c r="CN34" s="190" t="str">
        <f t="shared" si="82"/>
        <v/>
      </c>
      <c r="CO34" s="190" t="str">
        <f t="shared" ref="CO34:CX37" si="83">IF(ISNA(INDEX($B$1:$CC$50,ROW(K34),MATCH(CO$7,$B$7:$CC$7,0))),"",INDEX($B$1:$CC$50,ROW(K34),MATCH(CO$7,$B$7:$CC$7,0)))</f>
        <v/>
      </c>
      <c r="CP34" s="190" t="str">
        <f t="shared" si="83"/>
        <v/>
      </c>
      <c r="CQ34" s="190">
        <f t="shared" ca="1" si="83"/>
        <v>0</v>
      </c>
      <c r="CR34" s="190">
        <f t="shared" ca="1" si="83"/>
        <v>0</v>
      </c>
      <c r="CS34" s="190">
        <f t="shared" ca="1" si="83"/>
        <v>0</v>
      </c>
      <c r="CT34" s="190">
        <f t="shared" ca="1" si="83"/>
        <v>0</v>
      </c>
      <c r="CU34" s="190">
        <f t="shared" ca="1" si="83"/>
        <v>0</v>
      </c>
      <c r="CV34" s="190">
        <f t="shared" ca="1" si="83"/>
        <v>0</v>
      </c>
      <c r="CW34" s="190">
        <f t="shared" ca="1" si="83"/>
        <v>0</v>
      </c>
      <c r="CX34" s="190">
        <f t="shared" ca="1" si="83"/>
        <v>0</v>
      </c>
      <c r="CY34" s="190">
        <f t="shared" ref="CY34:DB37" ca="1" si="84">IF(ISNA(INDEX($B$1:$CC$50,ROW(U34),MATCH(CY$7,$B$7:$CC$7,0))),"",INDEX($B$1:$CC$50,ROW(U34),MATCH(CY$7,$B$7:$CC$7,0)))</f>
        <v>0</v>
      </c>
      <c r="CZ34" s="190">
        <f t="shared" ca="1" si="84"/>
        <v>0</v>
      </c>
      <c r="DA34" s="190">
        <f t="shared" ca="1" si="84"/>
        <v>0</v>
      </c>
      <c r="DB34" s="190">
        <f t="shared" ca="1" si="84"/>
        <v>0</v>
      </c>
      <c r="DC34" s="190">
        <f>SUM(CE34:CP34)</f>
        <v>0</v>
      </c>
      <c r="DD34" s="190">
        <f ca="1">SUM(CQ34:DB34)</f>
        <v>0</v>
      </c>
      <c r="DE34" s="190">
        <f ca="1">SUM(CE34:DB34)</f>
        <v>0</v>
      </c>
      <c r="DF34" s="190">
        <f t="shared" ref="DF34:DQ37" ca="1" si="85">IF(ISNA(INDEX($B$1:$CC$50,ROW(Y34),MATCH(DF$7,$B$7:$CC$7,0))),"",INDEX($B$1:$CC$50,ROW(Y34),MATCH(DF$7,$B$7:$CC$7,0)))</f>
        <v>0</v>
      </c>
      <c r="DG34" s="190">
        <f t="shared" ca="1" si="85"/>
        <v>0</v>
      </c>
      <c r="DH34" s="190">
        <f t="shared" ca="1" si="85"/>
        <v>0</v>
      </c>
      <c r="DI34" s="190">
        <f t="shared" ca="1" si="85"/>
        <v>0</v>
      </c>
      <c r="DJ34" s="190">
        <f t="shared" ca="1" si="85"/>
        <v>0</v>
      </c>
      <c r="DK34" s="190">
        <f t="shared" ca="1" si="85"/>
        <v>0</v>
      </c>
      <c r="DL34" s="190">
        <f t="shared" ca="1" si="85"/>
        <v>0</v>
      </c>
      <c r="DM34" s="190">
        <f t="shared" ca="1" si="85"/>
        <v>0</v>
      </c>
      <c r="DN34" s="190">
        <f t="shared" ca="1" si="85"/>
        <v>0</v>
      </c>
      <c r="DO34" s="190">
        <f t="shared" ca="1" si="85"/>
        <v>0</v>
      </c>
      <c r="DP34" s="190">
        <f t="shared" ca="1" si="85"/>
        <v>0</v>
      </c>
      <c r="DQ34" s="190">
        <f t="shared" ca="1" si="85"/>
        <v>0</v>
      </c>
      <c r="DR34" s="190">
        <f ca="1">SUM(DF34:DQ34)</f>
        <v>0</v>
      </c>
      <c r="DS34" s="190">
        <f t="shared" ref="DS34:ED37" ca="1" si="86">IF(ISNA(INDEX($B$1:$CC$50,ROW(AK34),MATCH(DS$7,$B$7:$CC$7,0))),"",INDEX($B$1:$CC$50,ROW(AK34),MATCH(DS$7,$B$7:$CC$7,0)))</f>
        <v>0</v>
      </c>
      <c r="DT34" s="190">
        <f t="shared" ca="1" si="86"/>
        <v>0</v>
      </c>
      <c r="DU34" s="190">
        <f t="shared" ca="1" si="86"/>
        <v>0</v>
      </c>
      <c r="DV34" s="190">
        <f t="shared" ca="1" si="86"/>
        <v>0</v>
      </c>
      <c r="DW34" s="190">
        <f t="shared" ca="1" si="86"/>
        <v>0</v>
      </c>
      <c r="DX34" s="190">
        <f t="shared" ca="1" si="86"/>
        <v>0</v>
      </c>
      <c r="DY34" s="190">
        <f t="shared" ca="1" si="86"/>
        <v>0</v>
      </c>
      <c r="DZ34" s="190">
        <f t="shared" ca="1" si="86"/>
        <v>0</v>
      </c>
      <c r="EA34" s="190">
        <f t="shared" ca="1" si="86"/>
        <v>0</v>
      </c>
      <c r="EB34" s="190">
        <f t="shared" ca="1" si="86"/>
        <v>0</v>
      </c>
      <c r="EC34" s="190">
        <f t="shared" ca="1" si="86"/>
        <v>0</v>
      </c>
      <c r="ED34" s="190">
        <f t="shared" ca="1" si="86"/>
        <v>0</v>
      </c>
      <c r="EE34" s="190">
        <f ca="1">SUM(DS34:ED34)</f>
        <v>0</v>
      </c>
      <c r="EF34" s="190">
        <f t="shared" ref="EF34:EQ37" ca="1" si="87">IF(ISNA(INDEX($B$1:$CC$50,ROW(AW34),MATCH(EF$7,$B$7:$CC$7,0))),"",INDEX($B$1:$CC$50,ROW(AW34),MATCH(EF$7,$B$7:$CC$7,0)))</f>
        <v>0</v>
      </c>
      <c r="EG34" s="190">
        <f t="shared" ca="1" si="87"/>
        <v>0</v>
      </c>
      <c r="EH34" s="190">
        <f t="shared" ca="1" si="87"/>
        <v>0</v>
      </c>
      <c r="EI34" s="190">
        <f t="shared" ca="1" si="87"/>
        <v>0</v>
      </c>
      <c r="EJ34" s="190">
        <f t="shared" ca="1" si="87"/>
        <v>0</v>
      </c>
      <c r="EK34" s="190">
        <f t="shared" ca="1" si="87"/>
        <v>0</v>
      </c>
      <c r="EL34" s="190">
        <f t="shared" ca="1" si="87"/>
        <v>0</v>
      </c>
      <c r="EM34" s="190">
        <f t="shared" ca="1" si="87"/>
        <v>0</v>
      </c>
      <c r="EN34" s="190">
        <f t="shared" ca="1" si="87"/>
        <v>0</v>
      </c>
      <c r="EO34" s="190">
        <f t="shared" ca="1" si="87"/>
        <v>0</v>
      </c>
      <c r="EP34" s="190">
        <f t="shared" ca="1" si="87"/>
        <v>0</v>
      </c>
      <c r="EQ34" s="190">
        <f t="shared" ca="1" si="87"/>
        <v>0</v>
      </c>
      <c r="ER34" s="190">
        <f ca="1">SUM(EF34:EQ34)</f>
        <v>0</v>
      </c>
      <c r="ES34" s="190">
        <f t="shared" ref="ES34:FD37" ca="1" si="88">IF(ISNA(INDEX($B$1:$CC$50,ROW(BI34),MATCH(ES$7,$B$7:$CC$7,0))),"",INDEX($B$1:$CC$50,ROW(BI34),MATCH(ES$7,$B$7:$CC$7,0)))</f>
        <v>0</v>
      </c>
      <c r="ET34" s="190">
        <f t="shared" ca="1" si="88"/>
        <v>0</v>
      </c>
      <c r="EU34" s="190">
        <f t="shared" ca="1" si="88"/>
        <v>0</v>
      </c>
      <c r="EV34" s="190">
        <f t="shared" ca="1" si="88"/>
        <v>0</v>
      </c>
      <c r="EW34" s="190">
        <f t="shared" ca="1" si="88"/>
        <v>0</v>
      </c>
      <c r="EX34" s="190">
        <f t="shared" ca="1" si="88"/>
        <v>0</v>
      </c>
      <c r="EY34" s="190">
        <f t="shared" ca="1" si="88"/>
        <v>0</v>
      </c>
      <c r="EZ34" s="190">
        <f t="shared" ca="1" si="88"/>
        <v>0</v>
      </c>
      <c r="FA34" s="190">
        <f t="shared" ca="1" si="88"/>
        <v>0</v>
      </c>
      <c r="FB34" s="190">
        <f t="shared" ca="1" si="88"/>
        <v>0</v>
      </c>
      <c r="FC34" s="190">
        <f t="shared" ca="1" si="88"/>
        <v>0</v>
      </c>
      <c r="FD34" s="190">
        <f t="shared" ca="1" si="88"/>
        <v>0</v>
      </c>
      <c r="FE34" s="190">
        <f ca="1">SUM(ES34:FD34)</f>
        <v>0</v>
      </c>
    </row>
    <row r="35" spans="2:161" s="261" customFormat="1" ht="15" customHeight="1" x14ac:dyDescent="0.2">
      <c r="C35" s="210" t="str">
        <f>'8.1. Emprunts'!B12</f>
        <v xml:space="preserve">Emprunt 1 - </v>
      </c>
      <c r="D35" s="255">
        <f>-'8.1. Emprunts'!D22</f>
        <v>0</v>
      </c>
      <c r="E35" s="255">
        <f ca="1">-'8.1. Emprunts'!E22</f>
        <v>0</v>
      </c>
      <c r="F35" s="255">
        <f ca="1">-'8.1. Emprunts'!F22</f>
        <v>0</v>
      </c>
      <c r="G35" s="255">
        <f ca="1">-'8.1. Emprunts'!G22</f>
        <v>0</v>
      </c>
      <c r="H35" s="255">
        <f ca="1">-'8.1. Emprunts'!H22</f>
        <v>0</v>
      </c>
      <c r="I35" s="255">
        <f ca="1">-'8.1. Emprunts'!I22</f>
        <v>0</v>
      </c>
      <c r="J35" s="255">
        <f ca="1">-'8.1. Emprunts'!J22</f>
        <v>0</v>
      </c>
      <c r="K35" s="255">
        <f ca="1">-'8.1. Emprunts'!K22</f>
        <v>0</v>
      </c>
      <c r="L35" s="255">
        <f ca="1">-'8.1. Emprunts'!L22</f>
        <v>0</v>
      </c>
      <c r="M35" s="255">
        <f ca="1">-'8.1. Emprunts'!M22</f>
        <v>0</v>
      </c>
      <c r="N35" s="255">
        <f ca="1">-'8.1. Emprunts'!N22</f>
        <v>0</v>
      </c>
      <c r="O35" s="255">
        <f ca="1">-'8.1. Emprunts'!O22</f>
        <v>0</v>
      </c>
      <c r="P35" s="251">
        <f t="shared" ca="1" si="51"/>
        <v>0</v>
      </c>
      <c r="Q35" s="255">
        <f ca="1">-'8.1. Emprunts'!Q22</f>
        <v>0</v>
      </c>
      <c r="R35" s="255">
        <f ca="1">-'8.1. Emprunts'!R22</f>
        <v>0</v>
      </c>
      <c r="S35" s="255">
        <f ca="1">-'8.1. Emprunts'!S22</f>
        <v>0</v>
      </c>
      <c r="T35" s="255">
        <f ca="1">-'8.1. Emprunts'!T22</f>
        <v>0</v>
      </c>
      <c r="U35" s="255">
        <f ca="1">-'8.1. Emprunts'!U22</f>
        <v>0</v>
      </c>
      <c r="V35" s="255">
        <f ca="1">-'8.1. Emprunts'!V22</f>
        <v>0</v>
      </c>
      <c r="W35" s="255">
        <f ca="1">-'8.1. Emprunts'!W22</f>
        <v>0</v>
      </c>
      <c r="X35" s="255">
        <f ca="1">-'8.1. Emprunts'!X22</f>
        <v>0</v>
      </c>
      <c r="Y35" s="255">
        <f ca="1">-'8.1. Emprunts'!Y22</f>
        <v>0</v>
      </c>
      <c r="Z35" s="255">
        <f ca="1">-'8.1. Emprunts'!Z22</f>
        <v>0</v>
      </c>
      <c r="AA35" s="255">
        <f ca="1">-'8.1. Emprunts'!AA22</f>
        <v>0</v>
      </c>
      <c r="AB35" s="255">
        <f ca="1">-'8.1. Emprunts'!AB22</f>
        <v>0</v>
      </c>
      <c r="AC35" s="251">
        <f ca="1">SUM(Q35:AB35)</f>
        <v>0</v>
      </c>
      <c r="AD35" s="255">
        <f ca="1">-'8.1. Emprunts'!AD22</f>
        <v>0</v>
      </c>
      <c r="AE35" s="255">
        <f ca="1">-'8.1. Emprunts'!AE22</f>
        <v>0</v>
      </c>
      <c r="AF35" s="255">
        <f ca="1">-'8.1. Emprunts'!AF22</f>
        <v>0</v>
      </c>
      <c r="AG35" s="255">
        <f ca="1">-'8.1. Emprunts'!AG22</f>
        <v>0</v>
      </c>
      <c r="AH35" s="255">
        <f ca="1">-'8.1. Emprunts'!AH22</f>
        <v>0</v>
      </c>
      <c r="AI35" s="255">
        <f ca="1">-'8.1. Emprunts'!AI22</f>
        <v>0</v>
      </c>
      <c r="AJ35" s="255">
        <f ca="1">-'8.1. Emprunts'!AJ22</f>
        <v>0</v>
      </c>
      <c r="AK35" s="255">
        <f ca="1">-'8.1. Emprunts'!AK22</f>
        <v>0</v>
      </c>
      <c r="AL35" s="255">
        <f ca="1">-'8.1. Emprunts'!AL22</f>
        <v>0</v>
      </c>
      <c r="AM35" s="255">
        <f ca="1">-'8.1. Emprunts'!AM22</f>
        <v>0</v>
      </c>
      <c r="AN35" s="255">
        <f ca="1">-'8.1. Emprunts'!AN22</f>
        <v>0</v>
      </c>
      <c r="AO35" s="255">
        <f ca="1">-'8.1. Emprunts'!AO22</f>
        <v>0</v>
      </c>
      <c r="AP35" s="251">
        <f ca="1">SUM(AD35:AO35)</f>
        <v>0</v>
      </c>
      <c r="AQ35" s="255">
        <f ca="1">-'8.1. Emprunts'!AQ22</f>
        <v>0</v>
      </c>
      <c r="AR35" s="255">
        <f ca="1">-'8.1. Emprunts'!AR22</f>
        <v>0</v>
      </c>
      <c r="AS35" s="255">
        <f ca="1">-'8.1. Emprunts'!AS22</f>
        <v>0</v>
      </c>
      <c r="AT35" s="255">
        <f ca="1">-'8.1. Emprunts'!AT22</f>
        <v>0</v>
      </c>
      <c r="AU35" s="255">
        <f ca="1">-'8.1. Emprunts'!AU22</f>
        <v>0</v>
      </c>
      <c r="AV35" s="255">
        <f ca="1">-'8.1. Emprunts'!AV22</f>
        <v>0</v>
      </c>
      <c r="AW35" s="255">
        <f ca="1">-'8.1. Emprunts'!AW22</f>
        <v>0</v>
      </c>
      <c r="AX35" s="255">
        <f ca="1">-'8.1. Emprunts'!AX22</f>
        <v>0</v>
      </c>
      <c r="AY35" s="255">
        <f ca="1">-'8.1. Emprunts'!AY22</f>
        <v>0</v>
      </c>
      <c r="AZ35" s="255">
        <f ca="1">-'8.1. Emprunts'!AZ22</f>
        <v>0</v>
      </c>
      <c r="BA35" s="255">
        <f ca="1">-'8.1. Emprunts'!BA22</f>
        <v>0</v>
      </c>
      <c r="BB35" s="255">
        <f ca="1">-'8.1. Emprunts'!BB22</f>
        <v>0</v>
      </c>
      <c r="BC35" s="251">
        <f ca="1">SUM(AQ35:BB35)</f>
        <v>0</v>
      </c>
      <c r="BD35" s="255">
        <f ca="1">-'8.1. Emprunts'!BD22</f>
        <v>0</v>
      </c>
      <c r="BE35" s="255">
        <f ca="1">-'8.1. Emprunts'!BE22</f>
        <v>0</v>
      </c>
      <c r="BF35" s="255">
        <f ca="1">-'8.1. Emprunts'!BF22</f>
        <v>0</v>
      </c>
      <c r="BG35" s="255">
        <f ca="1">-'8.1. Emprunts'!BG22</f>
        <v>0</v>
      </c>
      <c r="BH35" s="255">
        <f ca="1">-'8.1. Emprunts'!BH22</f>
        <v>0</v>
      </c>
      <c r="BI35" s="255">
        <f ca="1">-'8.1. Emprunts'!BI22</f>
        <v>0</v>
      </c>
      <c r="BJ35" s="255">
        <f ca="1">-'8.1. Emprunts'!BJ22</f>
        <v>0</v>
      </c>
      <c r="BK35" s="255">
        <f ca="1">-'8.1. Emprunts'!BK22</f>
        <v>0</v>
      </c>
      <c r="BL35" s="255">
        <f ca="1">-'8.1. Emprunts'!BL22</f>
        <v>0</v>
      </c>
      <c r="BM35" s="255">
        <f ca="1">-'8.1. Emprunts'!BM22</f>
        <v>0</v>
      </c>
      <c r="BN35" s="255">
        <f ca="1">-'8.1. Emprunts'!BN22</f>
        <v>0</v>
      </c>
      <c r="BO35" s="255">
        <f ca="1">-'8.1. Emprunts'!BO22</f>
        <v>0</v>
      </c>
      <c r="BP35" s="251">
        <f ca="1">SUM(BD35:BO35)</f>
        <v>0</v>
      </c>
      <c r="BQ35" s="255">
        <f ca="1">-'8.1. Emprunts'!BQ22</f>
        <v>0</v>
      </c>
      <c r="BR35" s="255">
        <f ca="1">-'8.1. Emprunts'!BR22</f>
        <v>0</v>
      </c>
      <c r="BS35" s="255">
        <f ca="1">-'8.1. Emprunts'!BS22</f>
        <v>0</v>
      </c>
      <c r="BT35" s="255">
        <f ca="1">-'8.1. Emprunts'!BT22</f>
        <v>0</v>
      </c>
      <c r="BU35" s="255">
        <f ca="1">-'8.1. Emprunts'!BU22</f>
        <v>0</v>
      </c>
      <c r="BV35" s="255">
        <f ca="1">-'8.1. Emprunts'!BV22</f>
        <v>0</v>
      </c>
      <c r="BW35" s="255">
        <f ca="1">-'8.1. Emprunts'!BW22</f>
        <v>0</v>
      </c>
      <c r="BX35" s="255">
        <f ca="1">-'8.1. Emprunts'!BX22</f>
        <v>0</v>
      </c>
      <c r="BY35" s="255">
        <f ca="1">-'8.1. Emprunts'!BY22</f>
        <v>0</v>
      </c>
      <c r="BZ35" s="255">
        <f ca="1">-'8.1. Emprunts'!BZ22</f>
        <v>0</v>
      </c>
      <c r="CA35" s="255">
        <f ca="1">-'8.1. Emprunts'!CA22</f>
        <v>0</v>
      </c>
      <c r="CB35" s="255">
        <f ca="1">-'8.1. Emprunts'!CB22</f>
        <v>0</v>
      </c>
      <c r="CC35" s="251">
        <f ca="1">SUM(BQ35:CB35)</f>
        <v>0</v>
      </c>
      <c r="CE35" s="255" t="str">
        <f t="shared" si="82"/>
        <v/>
      </c>
      <c r="CF35" s="255" t="str">
        <f t="shared" si="82"/>
        <v/>
      </c>
      <c r="CG35" s="255" t="str">
        <f t="shared" si="82"/>
        <v/>
      </c>
      <c r="CH35" s="255" t="str">
        <f t="shared" si="82"/>
        <v/>
      </c>
      <c r="CI35" s="255" t="str">
        <f t="shared" si="82"/>
        <v/>
      </c>
      <c r="CJ35" s="255" t="str">
        <f t="shared" si="82"/>
        <v/>
      </c>
      <c r="CK35" s="255" t="str">
        <f t="shared" si="82"/>
        <v/>
      </c>
      <c r="CL35" s="255" t="str">
        <f t="shared" si="82"/>
        <v/>
      </c>
      <c r="CM35" s="255" t="str">
        <f t="shared" si="82"/>
        <v/>
      </c>
      <c r="CN35" s="255" t="str">
        <f t="shared" si="82"/>
        <v/>
      </c>
      <c r="CO35" s="255" t="str">
        <f t="shared" si="83"/>
        <v/>
      </c>
      <c r="CP35" s="255" t="str">
        <f t="shared" si="83"/>
        <v/>
      </c>
      <c r="CQ35" s="255">
        <f t="shared" ca="1" si="83"/>
        <v>0</v>
      </c>
      <c r="CR35" s="255">
        <f t="shared" ca="1" si="83"/>
        <v>0</v>
      </c>
      <c r="CS35" s="255">
        <f t="shared" ca="1" si="83"/>
        <v>0</v>
      </c>
      <c r="CT35" s="255">
        <f t="shared" ca="1" si="83"/>
        <v>0</v>
      </c>
      <c r="CU35" s="255">
        <f t="shared" ca="1" si="83"/>
        <v>0</v>
      </c>
      <c r="CV35" s="255">
        <f t="shared" ca="1" si="83"/>
        <v>0</v>
      </c>
      <c r="CW35" s="255">
        <f t="shared" ca="1" si="83"/>
        <v>0</v>
      </c>
      <c r="CX35" s="255">
        <f t="shared" ca="1" si="83"/>
        <v>0</v>
      </c>
      <c r="CY35" s="255">
        <f t="shared" ca="1" si="84"/>
        <v>0</v>
      </c>
      <c r="CZ35" s="255">
        <f t="shared" ca="1" si="84"/>
        <v>0</v>
      </c>
      <c r="DA35" s="255">
        <f t="shared" ca="1" si="84"/>
        <v>0</v>
      </c>
      <c r="DB35" s="255">
        <f t="shared" ca="1" si="84"/>
        <v>0</v>
      </c>
      <c r="DC35" s="255">
        <f>SUM(CE35:CP35)</f>
        <v>0</v>
      </c>
      <c r="DD35" s="255">
        <f ca="1">SUM(CQ35:DB35)</f>
        <v>0</v>
      </c>
      <c r="DE35" s="255">
        <f ca="1">SUM(CE35:DB35)</f>
        <v>0</v>
      </c>
      <c r="DF35" s="255">
        <f t="shared" ca="1" si="85"/>
        <v>0</v>
      </c>
      <c r="DG35" s="255">
        <f t="shared" ca="1" si="85"/>
        <v>0</v>
      </c>
      <c r="DH35" s="255">
        <f t="shared" ca="1" si="85"/>
        <v>0</v>
      </c>
      <c r="DI35" s="255">
        <f t="shared" ca="1" si="85"/>
        <v>0</v>
      </c>
      <c r="DJ35" s="255">
        <f t="shared" ca="1" si="85"/>
        <v>0</v>
      </c>
      <c r="DK35" s="255">
        <f t="shared" ca="1" si="85"/>
        <v>0</v>
      </c>
      <c r="DL35" s="255">
        <f t="shared" ca="1" si="85"/>
        <v>0</v>
      </c>
      <c r="DM35" s="255">
        <f t="shared" ca="1" si="85"/>
        <v>0</v>
      </c>
      <c r="DN35" s="255">
        <f t="shared" ca="1" si="85"/>
        <v>0</v>
      </c>
      <c r="DO35" s="255">
        <f t="shared" ca="1" si="85"/>
        <v>0</v>
      </c>
      <c r="DP35" s="255">
        <f t="shared" ca="1" si="85"/>
        <v>0</v>
      </c>
      <c r="DQ35" s="255">
        <f t="shared" ca="1" si="85"/>
        <v>0</v>
      </c>
      <c r="DR35" s="255">
        <f ca="1">SUM(DF35:DQ35)</f>
        <v>0</v>
      </c>
      <c r="DS35" s="255">
        <f t="shared" ca="1" si="86"/>
        <v>0</v>
      </c>
      <c r="DT35" s="255">
        <f t="shared" ca="1" si="86"/>
        <v>0</v>
      </c>
      <c r="DU35" s="255">
        <f t="shared" ca="1" si="86"/>
        <v>0</v>
      </c>
      <c r="DV35" s="255">
        <f t="shared" ca="1" si="86"/>
        <v>0</v>
      </c>
      <c r="DW35" s="255">
        <f t="shared" ca="1" si="86"/>
        <v>0</v>
      </c>
      <c r="DX35" s="255">
        <f t="shared" ca="1" si="86"/>
        <v>0</v>
      </c>
      <c r="DY35" s="255">
        <f t="shared" ca="1" si="86"/>
        <v>0</v>
      </c>
      <c r="DZ35" s="255">
        <f t="shared" ca="1" si="86"/>
        <v>0</v>
      </c>
      <c r="EA35" s="255">
        <f t="shared" ca="1" si="86"/>
        <v>0</v>
      </c>
      <c r="EB35" s="255">
        <f t="shared" ca="1" si="86"/>
        <v>0</v>
      </c>
      <c r="EC35" s="255">
        <f t="shared" ca="1" si="86"/>
        <v>0</v>
      </c>
      <c r="ED35" s="255">
        <f t="shared" ca="1" si="86"/>
        <v>0</v>
      </c>
      <c r="EE35" s="255">
        <f ca="1">SUM(DS35:ED35)</f>
        <v>0</v>
      </c>
      <c r="EF35" s="255">
        <f t="shared" ca="1" si="87"/>
        <v>0</v>
      </c>
      <c r="EG35" s="255">
        <f t="shared" ca="1" si="87"/>
        <v>0</v>
      </c>
      <c r="EH35" s="255">
        <f t="shared" ca="1" si="87"/>
        <v>0</v>
      </c>
      <c r="EI35" s="255">
        <f t="shared" ca="1" si="87"/>
        <v>0</v>
      </c>
      <c r="EJ35" s="255">
        <f t="shared" ca="1" si="87"/>
        <v>0</v>
      </c>
      <c r="EK35" s="255">
        <f t="shared" ca="1" si="87"/>
        <v>0</v>
      </c>
      <c r="EL35" s="255">
        <f t="shared" ca="1" si="87"/>
        <v>0</v>
      </c>
      <c r="EM35" s="255">
        <f t="shared" ca="1" si="87"/>
        <v>0</v>
      </c>
      <c r="EN35" s="255">
        <f t="shared" ca="1" si="87"/>
        <v>0</v>
      </c>
      <c r="EO35" s="255">
        <f t="shared" ca="1" si="87"/>
        <v>0</v>
      </c>
      <c r="EP35" s="255">
        <f t="shared" ca="1" si="87"/>
        <v>0</v>
      </c>
      <c r="EQ35" s="255">
        <f t="shared" ca="1" si="87"/>
        <v>0</v>
      </c>
      <c r="ER35" s="255">
        <f ca="1">SUM(EF35:EQ35)</f>
        <v>0</v>
      </c>
      <c r="ES35" s="255">
        <f t="shared" ca="1" si="88"/>
        <v>0</v>
      </c>
      <c r="ET35" s="255">
        <f t="shared" ca="1" si="88"/>
        <v>0</v>
      </c>
      <c r="EU35" s="255">
        <f t="shared" ca="1" si="88"/>
        <v>0</v>
      </c>
      <c r="EV35" s="255">
        <f t="shared" ca="1" si="88"/>
        <v>0</v>
      </c>
      <c r="EW35" s="255">
        <f t="shared" ca="1" si="88"/>
        <v>0</v>
      </c>
      <c r="EX35" s="255">
        <f t="shared" ca="1" si="88"/>
        <v>0</v>
      </c>
      <c r="EY35" s="255">
        <f t="shared" ca="1" si="88"/>
        <v>0</v>
      </c>
      <c r="EZ35" s="255">
        <f t="shared" ca="1" si="88"/>
        <v>0</v>
      </c>
      <c r="FA35" s="255">
        <f t="shared" ca="1" si="88"/>
        <v>0</v>
      </c>
      <c r="FB35" s="255">
        <f t="shared" ca="1" si="88"/>
        <v>0</v>
      </c>
      <c r="FC35" s="255">
        <f t="shared" ca="1" si="88"/>
        <v>0</v>
      </c>
      <c r="FD35" s="255">
        <f t="shared" ca="1" si="88"/>
        <v>0</v>
      </c>
      <c r="FE35" s="251">
        <f ca="1">SUM(ES35:FD35)</f>
        <v>0</v>
      </c>
    </row>
    <row r="36" spans="2:161" s="261" customFormat="1" ht="15" customHeight="1" x14ac:dyDescent="0.2">
      <c r="C36" s="210" t="str">
        <f>'8.1. Emprunts'!B13</f>
        <v xml:space="preserve">Emprunt 2 - </v>
      </c>
      <c r="D36" s="255">
        <f>-'8.1. Emprunts'!D23</f>
        <v>0</v>
      </c>
      <c r="E36" s="255">
        <f ca="1">-'8.1. Emprunts'!E23</f>
        <v>0</v>
      </c>
      <c r="F36" s="255">
        <f ca="1">-'8.1. Emprunts'!F23</f>
        <v>0</v>
      </c>
      <c r="G36" s="255">
        <f ca="1">-'8.1. Emprunts'!G23</f>
        <v>0</v>
      </c>
      <c r="H36" s="255">
        <f ca="1">-'8.1. Emprunts'!H23</f>
        <v>0</v>
      </c>
      <c r="I36" s="255">
        <f ca="1">-'8.1. Emprunts'!I23</f>
        <v>0</v>
      </c>
      <c r="J36" s="255">
        <f ca="1">-'8.1. Emprunts'!J23</f>
        <v>0</v>
      </c>
      <c r="K36" s="255">
        <f ca="1">-'8.1. Emprunts'!K23</f>
        <v>0</v>
      </c>
      <c r="L36" s="255">
        <f ca="1">-'8.1. Emprunts'!L23</f>
        <v>0</v>
      </c>
      <c r="M36" s="255">
        <f ca="1">-'8.1. Emprunts'!M23</f>
        <v>0</v>
      </c>
      <c r="N36" s="255">
        <f ca="1">-'8.1. Emprunts'!N23</f>
        <v>0</v>
      </c>
      <c r="O36" s="255">
        <f ca="1">-'8.1. Emprunts'!O23</f>
        <v>0</v>
      </c>
      <c r="P36" s="251">
        <f t="shared" ca="1" si="51"/>
        <v>0</v>
      </c>
      <c r="Q36" s="255">
        <f ca="1">-'8.1. Emprunts'!Q23</f>
        <v>0</v>
      </c>
      <c r="R36" s="255">
        <f ca="1">-'8.1. Emprunts'!R23</f>
        <v>0</v>
      </c>
      <c r="S36" s="255">
        <f ca="1">-'8.1. Emprunts'!S23</f>
        <v>0</v>
      </c>
      <c r="T36" s="255">
        <f ca="1">-'8.1. Emprunts'!T23</f>
        <v>0</v>
      </c>
      <c r="U36" s="255">
        <f ca="1">-'8.1. Emprunts'!U23</f>
        <v>0</v>
      </c>
      <c r="V36" s="255">
        <f ca="1">-'8.1. Emprunts'!V23</f>
        <v>0</v>
      </c>
      <c r="W36" s="255">
        <f ca="1">-'8.1. Emprunts'!W23</f>
        <v>0</v>
      </c>
      <c r="X36" s="255">
        <f ca="1">-'8.1. Emprunts'!X23</f>
        <v>0</v>
      </c>
      <c r="Y36" s="255">
        <f ca="1">-'8.1. Emprunts'!Y23</f>
        <v>0</v>
      </c>
      <c r="Z36" s="255">
        <f ca="1">-'8.1. Emprunts'!Z23</f>
        <v>0</v>
      </c>
      <c r="AA36" s="255">
        <f ca="1">-'8.1. Emprunts'!AA23</f>
        <v>0</v>
      </c>
      <c r="AB36" s="255">
        <f ca="1">-'8.1. Emprunts'!AB23</f>
        <v>0</v>
      </c>
      <c r="AC36" s="251">
        <f ca="1">SUM(Q36:AB36)</f>
        <v>0</v>
      </c>
      <c r="AD36" s="255">
        <f ca="1">-'8.1. Emprunts'!AD23</f>
        <v>0</v>
      </c>
      <c r="AE36" s="255">
        <f ca="1">-'8.1. Emprunts'!AE23</f>
        <v>0</v>
      </c>
      <c r="AF36" s="255">
        <f ca="1">-'8.1. Emprunts'!AF23</f>
        <v>0</v>
      </c>
      <c r="AG36" s="255">
        <f ca="1">-'8.1. Emprunts'!AG23</f>
        <v>0</v>
      </c>
      <c r="AH36" s="255">
        <f ca="1">-'8.1. Emprunts'!AH23</f>
        <v>0</v>
      </c>
      <c r="AI36" s="255">
        <f ca="1">-'8.1. Emprunts'!AI23</f>
        <v>0</v>
      </c>
      <c r="AJ36" s="255">
        <f ca="1">-'8.1. Emprunts'!AJ23</f>
        <v>0</v>
      </c>
      <c r="AK36" s="255">
        <f ca="1">-'8.1. Emprunts'!AK23</f>
        <v>0</v>
      </c>
      <c r="AL36" s="255">
        <f ca="1">-'8.1. Emprunts'!AL23</f>
        <v>0</v>
      </c>
      <c r="AM36" s="255">
        <f ca="1">-'8.1. Emprunts'!AM23</f>
        <v>0</v>
      </c>
      <c r="AN36" s="255">
        <f ca="1">-'8.1. Emprunts'!AN23</f>
        <v>0</v>
      </c>
      <c r="AO36" s="255">
        <f ca="1">-'8.1. Emprunts'!AO23</f>
        <v>0</v>
      </c>
      <c r="AP36" s="251">
        <f ca="1">SUM(AD36:AO36)</f>
        <v>0</v>
      </c>
      <c r="AQ36" s="255">
        <f ca="1">-'8.1. Emprunts'!AQ23</f>
        <v>0</v>
      </c>
      <c r="AR36" s="255">
        <f ca="1">-'8.1. Emprunts'!AR23</f>
        <v>0</v>
      </c>
      <c r="AS36" s="255">
        <f ca="1">-'8.1. Emprunts'!AS23</f>
        <v>0</v>
      </c>
      <c r="AT36" s="255">
        <f ca="1">-'8.1. Emprunts'!AT23</f>
        <v>0</v>
      </c>
      <c r="AU36" s="255">
        <f ca="1">-'8.1. Emprunts'!AU23</f>
        <v>0</v>
      </c>
      <c r="AV36" s="255">
        <f ca="1">-'8.1. Emprunts'!AV23</f>
        <v>0</v>
      </c>
      <c r="AW36" s="255">
        <f ca="1">-'8.1. Emprunts'!AW23</f>
        <v>0</v>
      </c>
      <c r="AX36" s="255">
        <f ca="1">-'8.1. Emprunts'!AX23</f>
        <v>0</v>
      </c>
      <c r="AY36" s="255">
        <f ca="1">-'8.1. Emprunts'!AY23</f>
        <v>0</v>
      </c>
      <c r="AZ36" s="255">
        <f ca="1">-'8.1. Emprunts'!AZ23</f>
        <v>0</v>
      </c>
      <c r="BA36" s="255">
        <f ca="1">-'8.1. Emprunts'!BA23</f>
        <v>0</v>
      </c>
      <c r="BB36" s="255">
        <f ca="1">-'8.1. Emprunts'!BB23</f>
        <v>0</v>
      </c>
      <c r="BC36" s="251">
        <f ca="1">SUM(AQ36:BB36)</f>
        <v>0</v>
      </c>
      <c r="BD36" s="255">
        <f ca="1">-'8.1. Emprunts'!BD23</f>
        <v>0</v>
      </c>
      <c r="BE36" s="255">
        <f ca="1">-'8.1. Emprunts'!BE23</f>
        <v>0</v>
      </c>
      <c r="BF36" s="255">
        <f ca="1">-'8.1. Emprunts'!BF23</f>
        <v>0</v>
      </c>
      <c r="BG36" s="255">
        <f ca="1">-'8.1. Emprunts'!BG23</f>
        <v>0</v>
      </c>
      <c r="BH36" s="255">
        <f ca="1">-'8.1. Emprunts'!BH23</f>
        <v>0</v>
      </c>
      <c r="BI36" s="255">
        <f ca="1">-'8.1. Emprunts'!BI23</f>
        <v>0</v>
      </c>
      <c r="BJ36" s="255">
        <f ca="1">-'8.1. Emprunts'!BJ23</f>
        <v>0</v>
      </c>
      <c r="BK36" s="255">
        <f ca="1">-'8.1. Emprunts'!BK23</f>
        <v>0</v>
      </c>
      <c r="BL36" s="255">
        <f ca="1">-'8.1. Emprunts'!BL23</f>
        <v>0</v>
      </c>
      <c r="BM36" s="255">
        <f ca="1">-'8.1. Emprunts'!BM23</f>
        <v>0</v>
      </c>
      <c r="BN36" s="255">
        <f ca="1">-'8.1. Emprunts'!BN23</f>
        <v>0</v>
      </c>
      <c r="BO36" s="255">
        <f ca="1">-'8.1. Emprunts'!BO23</f>
        <v>0</v>
      </c>
      <c r="BP36" s="251">
        <f ca="1">SUM(BD36:BO36)</f>
        <v>0</v>
      </c>
      <c r="BQ36" s="255">
        <f ca="1">-'8.1. Emprunts'!BQ23</f>
        <v>0</v>
      </c>
      <c r="BR36" s="255">
        <f ca="1">-'8.1. Emprunts'!BR23</f>
        <v>0</v>
      </c>
      <c r="BS36" s="255">
        <f ca="1">-'8.1. Emprunts'!BS23</f>
        <v>0</v>
      </c>
      <c r="BT36" s="255">
        <f ca="1">-'8.1. Emprunts'!BT23</f>
        <v>0</v>
      </c>
      <c r="BU36" s="255">
        <f ca="1">-'8.1. Emprunts'!BU23</f>
        <v>0</v>
      </c>
      <c r="BV36" s="255">
        <f ca="1">-'8.1. Emprunts'!BV23</f>
        <v>0</v>
      </c>
      <c r="BW36" s="255">
        <f ca="1">-'8.1. Emprunts'!BW23</f>
        <v>0</v>
      </c>
      <c r="BX36" s="255">
        <f ca="1">-'8.1. Emprunts'!BX23</f>
        <v>0</v>
      </c>
      <c r="BY36" s="255">
        <f ca="1">-'8.1. Emprunts'!BY23</f>
        <v>0</v>
      </c>
      <c r="BZ36" s="255">
        <f ca="1">-'8.1. Emprunts'!BZ23</f>
        <v>0</v>
      </c>
      <c r="CA36" s="255">
        <f ca="1">-'8.1. Emprunts'!CA23</f>
        <v>0</v>
      </c>
      <c r="CB36" s="255">
        <f ca="1">-'8.1. Emprunts'!CB23</f>
        <v>0</v>
      </c>
      <c r="CC36" s="251">
        <f ca="1">SUM(BQ36:CB36)</f>
        <v>0</v>
      </c>
      <c r="CE36" s="255" t="str">
        <f t="shared" si="82"/>
        <v/>
      </c>
      <c r="CF36" s="255" t="str">
        <f t="shared" si="82"/>
        <v/>
      </c>
      <c r="CG36" s="255" t="str">
        <f t="shared" si="82"/>
        <v/>
      </c>
      <c r="CH36" s="255" t="str">
        <f t="shared" si="82"/>
        <v/>
      </c>
      <c r="CI36" s="255" t="str">
        <f t="shared" si="82"/>
        <v/>
      </c>
      <c r="CJ36" s="255" t="str">
        <f t="shared" si="82"/>
        <v/>
      </c>
      <c r="CK36" s="255" t="str">
        <f t="shared" si="82"/>
        <v/>
      </c>
      <c r="CL36" s="255" t="str">
        <f t="shared" si="82"/>
        <v/>
      </c>
      <c r="CM36" s="255" t="str">
        <f t="shared" si="82"/>
        <v/>
      </c>
      <c r="CN36" s="255" t="str">
        <f t="shared" si="82"/>
        <v/>
      </c>
      <c r="CO36" s="255" t="str">
        <f t="shared" si="83"/>
        <v/>
      </c>
      <c r="CP36" s="255" t="str">
        <f t="shared" si="83"/>
        <v/>
      </c>
      <c r="CQ36" s="255">
        <f t="shared" ca="1" si="83"/>
        <v>0</v>
      </c>
      <c r="CR36" s="255">
        <f t="shared" ca="1" si="83"/>
        <v>0</v>
      </c>
      <c r="CS36" s="255">
        <f t="shared" ca="1" si="83"/>
        <v>0</v>
      </c>
      <c r="CT36" s="255">
        <f t="shared" ca="1" si="83"/>
        <v>0</v>
      </c>
      <c r="CU36" s="255">
        <f t="shared" ca="1" si="83"/>
        <v>0</v>
      </c>
      <c r="CV36" s="255">
        <f t="shared" ca="1" si="83"/>
        <v>0</v>
      </c>
      <c r="CW36" s="255">
        <f t="shared" ca="1" si="83"/>
        <v>0</v>
      </c>
      <c r="CX36" s="255">
        <f t="shared" ca="1" si="83"/>
        <v>0</v>
      </c>
      <c r="CY36" s="255">
        <f t="shared" ca="1" si="84"/>
        <v>0</v>
      </c>
      <c r="CZ36" s="255">
        <f t="shared" ca="1" si="84"/>
        <v>0</v>
      </c>
      <c r="DA36" s="255">
        <f t="shared" ca="1" si="84"/>
        <v>0</v>
      </c>
      <c r="DB36" s="255">
        <f t="shared" ca="1" si="84"/>
        <v>0</v>
      </c>
      <c r="DC36" s="255">
        <f>SUM(CE36:CP36)</f>
        <v>0</v>
      </c>
      <c r="DD36" s="255">
        <f ca="1">SUM(CQ36:DB36)</f>
        <v>0</v>
      </c>
      <c r="DE36" s="255">
        <f ca="1">SUM(CE36:DB36)</f>
        <v>0</v>
      </c>
      <c r="DF36" s="255">
        <f t="shared" ca="1" si="85"/>
        <v>0</v>
      </c>
      <c r="DG36" s="255">
        <f t="shared" ca="1" si="85"/>
        <v>0</v>
      </c>
      <c r="DH36" s="255">
        <f t="shared" ca="1" si="85"/>
        <v>0</v>
      </c>
      <c r="DI36" s="255">
        <f t="shared" ca="1" si="85"/>
        <v>0</v>
      </c>
      <c r="DJ36" s="255">
        <f t="shared" ca="1" si="85"/>
        <v>0</v>
      </c>
      <c r="DK36" s="255">
        <f t="shared" ca="1" si="85"/>
        <v>0</v>
      </c>
      <c r="DL36" s="255">
        <f t="shared" ca="1" si="85"/>
        <v>0</v>
      </c>
      <c r="DM36" s="255">
        <f t="shared" ca="1" si="85"/>
        <v>0</v>
      </c>
      <c r="DN36" s="255">
        <f t="shared" ca="1" si="85"/>
        <v>0</v>
      </c>
      <c r="DO36" s="255">
        <f t="shared" ca="1" si="85"/>
        <v>0</v>
      </c>
      <c r="DP36" s="255">
        <f t="shared" ca="1" si="85"/>
        <v>0</v>
      </c>
      <c r="DQ36" s="255">
        <f t="shared" ca="1" si="85"/>
        <v>0</v>
      </c>
      <c r="DR36" s="255">
        <f ca="1">SUM(DF36:DQ36)</f>
        <v>0</v>
      </c>
      <c r="DS36" s="255">
        <f t="shared" ca="1" si="86"/>
        <v>0</v>
      </c>
      <c r="DT36" s="255">
        <f t="shared" ca="1" si="86"/>
        <v>0</v>
      </c>
      <c r="DU36" s="255">
        <f t="shared" ca="1" si="86"/>
        <v>0</v>
      </c>
      <c r="DV36" s="255">
        <f t="shared" ca="1" si="86"/>
        <v>0</v>
      </c>
      <c r="DW36" s="255">
        <f t="shared" ca="1" si="86"/>
        <v>0</v>
      </c>
      <c r="DX36" s="255">
        <f t="shared" ca="1" si="86"/>
        <v>0</v>
      </c>
      <c r="DY36" s="255">
        <f t="shared" ca="1" si="86"/>
        <v>0</v>
      </c>
      <c r="DZ36" s="255">
        <f t="shared" ca="1" si="86"/>
        <v>0</v>
      </c>
      <c r="EA36" s="255">
        <f t="shared" ca="1" si="86"/>
        <v>0</v>
      </c>
      <c r="EB36" s="255">
        <f t="shared" ca="1" si="86"/>
        <v>0</v>
      </c>
      <c r="EC36" s="255">
        <f t="shared" ca="1" si="86"/>
        <v>0</v>
      </c>
      <c r="ED36" s="255">
        <f t="shared" ca="1" si="86"/>
        <v>0</v>
      </c>
      <c r="EE36" s="255">
        <f ca="1">SUM(DS36:ED36)</f>
        <v>0</v>
      </c>
      <c r="EF36" s="255">
        <f t="shared" ca="1" si="87"/>
        <v>0</v>
      </c>
      <c r="EG36" s="255">
        <f t="shared" ca="1" si="87"/>
        <v>0</v>
      </c>
      <c r="EH36" s="255">
        <f t="shared" ca="1" si="87"/>
        <v>0</v>
      </c>
      <c r="EI36" s="255">
        <f t="shared" ca="1" si="87"/>
        <v>0</v>
      </c>
      <c r="EJ36" s="255">
        <f t="shared" ca="1" si="87"/>
        <v>0</v>
      </c>
      <c r="EK36" s="255">
        <f t="shared" ca="1" si="87"/>
        <v>0</v>
      </c>
      <c r="EL36" s="255">
        <f t="shared" ca="1" si="87"/>
        <v>0</v>
      </c>
      <c r="EM36" s="255">
        <f t="shared" ca="1" si="87"/>
        <v>0</v>
      </c>
      <c r="EN36" s="255">
        <f t="shared" ca="1" si="87"/>
        <v>0</v>
      </c>
      <c r="EO36" s="255">
        <f t="shared" ca="1" si="87"/>
        <v>0</v>
      </c>
      <c r="EP36" s="255">
        <f t="shared" ca="1" si="87"/>
        <v>0</v>
      </c>
      <c r="EQ36" s="255">
        <f t="shared" ca="1" si="87"/>
        <v>0</v>
      </c>
      <c r="ER36" s="255">
        <f ca="1">SUM(EF36:EQ36)</f>
        <v>0</v>
      </c>
      <c r="ES36" s="255">
        <f t="shared" ca="1" si="88"/>
        <v>0</v>
      </c>
      <c r="ET36" s="255">
        <f t="shared" ca="1" si="88"/>
        <v>0</v>
      </c>
      <c r="EU36" s="255">
        <f t="shared" ca="1" si="88"/>
        <v>0</v>
      </c>
      <c r="EV36" s="255">
        <f t="shared" ca="1" si="88"/>
        <v>0</v>
      </c>
      <c r="EW36" s="255">
        <f t="shared" ca="1" si="88"/>
        <v>0</v>
      </c>
      <c r="EX36" s="255">
        <f t="shared" ca="1" si="88"/>
        <v>0</v>
      </c>
      <c r="EY36" s="255">
        <f t="shared" ca="1" si="88"/>
        <v>0</v>
      </c>
      <c r="EZ36" s="255">
        <f t="shared" ca="1" si="88"/>
        <v>0</v>
      </c>
      <c r="FA36" s="255">
        <f t="shared" ca="1" si="88"/>
        <v>0</v>
      </c>
      <c r="FB36" s="255">
        <f t="shared" ca="1" si="88"/>
        <v>0</v>
      </c>
      <c r="FC36" s="255">
        <f t="shared" ca="1" si="88"/>
        <v>0</v>
      </c>
      <c r="FD36" s="255">
        <f t="shared" ca="1" si="88"/>
        <v>0</v>
      </c>
      <c r="FE36" s="251">
        <f ca="1">SUM(ES36:FD36)</f>
        <v>0</v>
      </c>
    </row>
    <row r="37" spans="2:161" s="261" customFormat="1" ht="15" customHeight="1" x14ac:dyDescent="0.2">
      <c r="C37" s="210" t="str">
        <f>'8.1. Emprunts'!B14</f>
        <v xml:space="preserve">Emprunt 3 - </v>
      </c>
      <c r="D37" s="255">
        <f>-'8.1. Emprunts'!D24</f>
        <v>0</v>
      </c>
      <c r="E37" s="255">
        <f ca="1">-'8.1. Emprunts'!E24</f>
        <v>0</v>
      </c>
      <c r="F37" s="255">
        <f ca="1">-'8.1. Emprunts'!F24</f>
        <v>0</v>
      </c>
      <c r="G37" s="255">
        <f ca="1">-'8.1. Emprunts'!G24</f>
        <v>0</v>
      </c>
      <c r="H37" s="255">
        <f ca="1">-'8.1. Emprunts'!H24</f>
        <v>0</v>
      </c>
      <c r="I37" s="255">
        <f ca="1">-'8.1. Emprunts'!I24</f>
        <v>0</v>
      </c>
      <c r="J37" s="255">
        <f ca="1">-'8.1. Emprunts'!J24</f>
        <v>0</v>
      </c>
      <c r="K37" s="255">
        <f ca="1">-'8.1. Emprunts'!K24</f>
        <v>0</v>
      </c>
      <c r="L37" s="255">
        <f ca="1">-'8.1. Emprunts'!L24</f>
        <v>0</v>
      </c>
      <c r="M37" s="255">
        <f ca="1">-'8.1. Emprunts'!M24</f>
        <v>0</v>
      </c>
      <c r="N37" s="255">
        <f ca="1">-'8.1. Emprunts'!N24</f>
        <v>0</v>
      </c>
      <c r="O37" s="255">
        <f ca="1">-'8.1. Emprunts'!O24</f>
        <v>0</v>
      </c>
      <c r="P37" s="251">
        <f t="shared" ca="1" si="51"/>
        <v>0</v>
      </c>
      <c r="Q37" s="255">
        <f ca="1">-'8.1. Emprunts'!Q24</f>
        <v>0</v>
      </c>
      <c r="R37" s="255">
        <f ca="1">-'8.1. Emprunts'!R24</f>
        <v>0</v>
      </c>
      <c r="S37" s="255">
        <f ca="1">-'8.1. Emprunts'!S24</f>
        <v>0</v>
      </c>
      <c r="T37" s="255">
        <f ca="1">-'8.1. Emprunts'!T24</f>
        <v>0</v>
      </c>
      <c r="U37" s="255">
        <f ca="1">-'8.1. Emprunts'!U24</f>
        <v>0</v>
      </c>
      <c r="V37" s="255">
        <f ca="1">-'8.1. Emprunts'!V24</f>
        <v>0</v>
      </c>
      <c r="W37" s="255">
        <f ca="1">-'8.1. Emprunts'!W24</f>
        <v>0</v>
      </c>
      <c r="X37" s="255">
        <f ca="1">-'8.1. Emprunts'!X24</f>
        <v>0</v>
      </c>
      <c r="Y37" s="255">
        <f ca="1">-'8.1. Emprunts'!Y24</f>
        <v>0</v>
      </c>
      <c r="Z37" s="255">
        <f ca="1">-'8.1. Emprunts'!Z24</f>
        <v>0</v>
      </c>
      <c r="AA37" s="255">
        <f ca="1">-'8.1. Emprunts'!AA24</f>
        <v>0</v>
      </c>
      <c r="AB37" s="255">
        <f ca="1">-'8.1. Emprunts'!AB24</f>
        <v>0</v>
      </c>
      <c r="AC37" s="251">
        <f ca="1">SUM(Q37:AB37)</f>
        <v>0</v>
      </c>
      <c r="AD37" s="255">
        <f ca="1">-'8.1. Emprunts'!AD24</f>
        <v>0</v>
      </c>
      <c r="AE37" s="255">
        <f ca="1">-'8.1. Emprunts'!AE24</f>
        <v>0</v>
      </c>
      <c r="AF37" s="255">
        <f ca="1">-'8.1. Emprunts'!AF24</f>
        <v>0</v>
      </c>
      <c r="AG37" s="255">
        <f ca="1">-'8.1. Emprunts'!AG24</f>
        <v>0</v>
      </c>
      <c r="AH37" s="255">
        <f ca="1">-'8.1. Emprunts'!AH24</f>
        <v>0</v>
      </c>
      <c r="AI37" s="255">
        <f ca="1">-'8.1. Emprunts'!AI24</f>
        <v>0</v>
      </c>
      <c r="AJ37" s="255">
        <f ca="1">-'8.1. Emprunts'!AJ24</f>
        <v>0</v>
      </c>
      <c r="AK37" s="255">
        <f ca="1">-'8.1. Emprunts'!AK24</f>
        <v>0</v>
      </c>
      <c r="AL37" s="255">
        <f ca="1">-'8.1. Emprunts'!AL24</f>
        <v>0</v>
      </c>
      <c r="AM37" s="255">
        <f ca="1">-'8.1. Emprunts'!AM24</f>
        <v>0</v>
      </c>
      <c r="AN37" s="255">
        <f ca="1">-'8.1. Emprunts'!AN24</f>
        <v>0</v>
      </c>
      <c r="AO37" s="255">
        <f ca="1">-'8.1. Emprunts'!AO24</f>
        <v>0</v>
      </c>
      <c r="AP37" s="251">
        <f ca="1">SUM(AD37:AO37)</f>
        <v>0</v>
      </c>
      <c r="AQ37" s="255">
        <f ca="1">-'8.1. Emprunts'!AQ24</f>
        <v>0</v>
      </c>
      <c r="AR37" s="255">
        <f ca="1">-'8.1. Emprunts'!AR24</f>
        <v>0</v>
      </c>
      <c r="AS37" s="255">
        <f ca="1">-'8.1. Emprunts'!AS24</f>
        <v>0</v>
      </c>
      <c r="AT37" s="255">
        <f ca="1">-'8.1. Emprunts'!AT24</f>
        <v>0</v>
      </c>
      <c r="AU37" s="255">
        <f ca="1">-'8.1. Emprunts'!AU24</f>
        <v>0</v>
      </c>
      <c r="AV37" s="255">
        <f ca="1">-'8.1. Emprunts'!AV24</f>
        <v>0</v>
      </c>
      <c r="AW37" s="255">
        <f ca="1">-'8.1. Emprunts'!AW24</f>
        <v>0</v>
      </c>
      <c r="AX37" s="255">
        <f ca="1">-'8.1. Emprunts'!AX24</f>
        <v>0</v>
      </c>
      <c r="AY37" s="255">
        <f ca="1">-'8.1. Emprunts'!AY24</f>
        <v>0</v>
      </c>
      <c r="AZ37" s="255">
        <f ca="1">-'8.1. Emprunts'!AZ24</f>
        <v>0</v>
      </c>
      <c r="BA37" s="255">
        <f ca="1">-'8.1. Emprunts'!BA24</f>
        <v>0</v>
      </c>
      <c r="BB37" s="255">
        <f ca="1">-'8.1. Emprunts'!BB24</f>
        <v>0</v>
      </c>
      <c r="BC37" s="251">
        <f ca="1">SUM(AQ37:BB37)</f>
        <v>0</v>
      </c>
      <c r="BD37" s="255">
        <f ca="1">-'8.1. Emprunts'!BD24</f>
        <v>0</v>
      </c>
      <c r="BE37" s="255">
        <f ca="1">-'8.1. Emprunts'!BE24</f>
        <v>0</v>
      </c>
      <c r="BF37" s="255">
        <f ca="1">-'8.1. Emprunts'!BF24</f>
        <v>0</v>
      </c>
      <c r="BG37" s="255">
        <f ca="1">-'8.1. Emprunts'!BG24</f>
        <v>0</v>
      </c>
      <c r="BH37" s="255">
        <f ca="1">-'8.1. Emprunts'!BH24</f>
        <v>0</v>
      </c>
      <c r="BI37" s="255">
        <f ca="1">-'8.1. Emprunts'!BI24</f>
        <v>0</v>
      </c>
      <c r="BJ37" s="255">
        <f ca="1">-'8.1. Emprunts'!BJ24</f>
        <v>0</v>
      </c>
      <c r="BK37" s="255">
        <f ca="1">-'8.1. Emprunts'!BK24</f>
        <v>0</v>
      </c>
      <c r="BL37" s="255">
        <f ca="1">-'8.1. Emprunts'!BL24</f>
        <v>0</v>
      </c>
      <c r="BM37" s="255">
        <f ca="1">-'8.1. Emprunts'!BM24</f>
        <v>0</v>
      </c>
      <c r="BN37" s="255">
        <f ca="1">-'8.1. Emprunts'!BN24</f>
        <v>0</v>
      </c>
      <c r="BO37" s="255">
        <f ca="1">-'8.1. Emprunts'!BO24</f>
        <v>0</v>
      </c>
      <c r="BP37" s="251">
        <f ca="1">SUM(BD37:BO37)</f>
        <v>0</v>
      </c>
      <c r="BQ37" s="255">
        <f ca="1">-'8.1. Emprunts'!BQ24</f>
        <v>0</v>
      </c>
      <c r="BR37" s="255">
        <f ca="1">-'8.1. Emprunts'!BR24</f>
        <v>0</v>
      </c>
      <c r="BS37" s="255">
        <f ca="1">-'8.1. Emprunts'!BS24</f>
        <v>0</v>
      </c>
      <c r="BT37" s="255">
        <f ca="1">-'8.1. Emprunts'!BT24</f>
        <v>0</v>
      </c>
      <c r="BU37" s="255">
        <f ca="1">-'8.1. Emprunts'!BU24</f>
        <v>0</v>
      </c>
      <c r="BV37" s="255">
        <f ca="1">-'8.1. Emprunts'!BV24</f>
        <v>0</v>
      </c>
      <c r="BW37" s="255">
        <f ca="1">-'8.1. Emprunts'!BW24</f>
        <v>0</v>
      </c>
      <c r="BX37" s="255">
        <f ca="1">-'8.1. Emprunts'!BX24</f>
        <v>0</v>
      </c>
      <c r="BY37" s="255">
        <f ca="1">-'8.1. Emprunts'!BY24</f>
        <v>0</v>
      </c>
      <c r="BZ37" s="255">
        <f ca="1">-'8.1. Emprunts'!BZ24</f>
        <v>0</v>
      </c>
      <c r="CA37" s="255">
        <f ca="1">-'8.1. Emprunts'!CA24</f>
        <v>0</v>
      </c>
      <c r="CB37" s="255">
        <f ca="1">-'8.1. Emprunts'!CB24</f>
        <v>0</v>
      </c>
      <c r="CC37" s="251">
        <f ca="1">SUM(BQ37:CB37)</f>
        <v>0</v>
      </c>
      <c r="CE37" s="255" t="str">
        <f t="shared" si="82"/>
        <v/>
      </c>
      <c r="CF37" s="255" t="str">
        <f t="shared" si="82"/>
        <v/>
      </c>
      <c r="CG37" s="255" t="str">
        <f t="shared" si="82"/>
        <v/>
      </c>
      <c r="CH37" s="255" t="str">
        <f t="shared" si="82"/>
        <v/>
      </c>
      <c r="CI37" s="255" t="str">
        <f t="shared" si="82"/>
        <v/>
      </c>
      <c r="CJ37" s="255" t="str">
        <f t="shared" si="82"/>
        <v/>
      </c>
      <c r="CK37" s="255" t="str">
        <f t="shared" si="82"/>
        <v/>
      </c>
      <c r="CL37" s="255" t="str">
        <f t="shared" si="82"/>
        <v/>
      </c>
      <c r="CM37" s="255" t="str">
        <f t="shared" si="82"/>
        <v/>
      </c>
      <c r="CN37" s="255" t="str">
        <f t="shared" si="82"/>
        <v/>
      </c>
      <c r="CO37" s="255" t="str">
        <f t="shared" si="83"/>
        <v/>
      </c>
      <c r="CP37" s="255" t="str">
        <f t="shared" si="83"/>
        <v/>
      </c>
      <c r="CQ37" s="255">
        <f t="shared" ca="1" si="83"/>
        <v>0</v>
      </c>
      <c r="CR37" s="255">
        <f t="shared" ca="1" si="83"/>
        <v>0</v>
      </c>
      <c r="CS37" s="255">
        <f t="shared" ca="1" si="83"/>
        <v>0</v>
      </c>
      <c r="CT37" s="255">
        <f t="shared" ca="1" si="83"/>
        <v>0</v>
      </c>
      <c r="CU37" s="255">
        <f t="shared" ca="1" si="83"/>
        <v>0</v>
      </c>
      <c r="CV37" s="255">
        <f t="shared" ca="1" si="83"/>
        <v>0</v>
      </c>
      <c r="CW37" s="255">
        <f t="shared" ca="1" si="83"/>
        <v>0</v>
      </c>
      <c r="CX37" s="255">
        <f t="shared" ca="1" si="83"/>
        <v>0</v>
      </c>
      <c r="CY37" s="255">
        <f t="shared" ca="1" si="84"/>
        <v>0</v>
      </c>
      <c r="CZ37" s="255">
        <f t="shared" ca="1" si="84"/>
        <v>0</v>
      </c>
      <c r="DA37" s="255">
        <f t="shared" ca="1" si="84"/>
        <v>0</v>
      </c>
      <c r="DB37" s="255">
        <f t="shared" ca="1" si="84"/>
        <v>0</v>
      </c>
      <c r="DC37" s="255">
        <f>SUM(CE37:CP37)</f>
        <v>0</v>
      </c>
      <c r="DD37" s="255">
        <f ca="1">SUM(CQ37:DB37)</f>
        <v>0</v>
      </c>
      <c r="DE37" s="255">
        <f ca="1">SUM(CE37:DB37)</f>
        <v>0</v>
      </c>
      <c r="DF37" s="255">
        <f t="shared" ca="1" si="85"/>
        <v>0</v>
      </c>
      <c r="DG37" s="255">
        <f t="shared" ca="1" si="85"/>
        <v>0</v>
      </c>
      <c r="DH37" s="255">
        <f t="shared" ca="1" si="85"/>
        <v>0</v>
      </c>
      <c r="DI37" s="255">
        <f t="shared" ca="1" si="85"/>
        <v>0</v>
      </c>
      <c r="DJ37" s="255">
        <f t="shared" ca="1" si="85"/>
        <v>0</v>
      </c>
      <c r="DK37" s="255">
        <f t="shared" ca="1" si="85"/>
        <v>0</v>
      </c>
      <c r="DL37" s="255">
        <f t="shared" ca="1" si="85"/>
        <v>0</v>
      </c>
      <c r="DM37" s="255">
        <f t="shared" ca="1" si="85"/>
        <v>0</v>
      </c>
      <c r="DN37" s="255">
        <f t="shared" ca="1" si="85"/>
        <v>0</v>
      </c>
      <c r="DO37" s="255">
        <f t="shared" ca="1" si="85"/>
        <v>0</v>
      </c>
      <c r="DP37" s="255">
        <f t="shared" ca="1" si="85"/>
        <v>0</v>
      </c>
      <c r="DQ37" s="255">
        <f t="shared" ca="1" si="85"/>
        <v>0</v>
      </c>
      <c r="DR37" s="255">
        <f ca="1">SUM(DF37:DQ37)</f>
        <v>0</v>
      </c>
      <c r="DS37" s="255">
        <f t="shared" ca="1" si="86"/>
        <v>0</v>
      </c>
      <c r="DT37" s="255">
        <f t="shared" ca="1" si="86"/>
        <v>0</v>
      </c>
      <c r="DU37" s="255">
        <f t="shared" ca="1" si="86"/>
        <v>0</v>
      </c>
      <c r="DV37" s="255">
        <f t="shared" ca="1" si="86"/>
        <v>0</v>
      </c>
      <c r="DW37" s="255">
        <f t="shared" ca="1" si="86"/>
        <v>0</v>
      </c>
      <c r="DX37" s="255">
        <f t="shared" ca="1" si="86"/>
        <v>0</v>
      </c>
      <c r="DY37" s="255">
        <f t="shared" ca="1" si="86"/>
        <v>0</v>
      </c>
      <c r="DZ37" s="255">
        <f t="shared" ca="1" si="86"/>
        <v>0</v>
      </c>
      <c r="EA37" s="255">
        <f t="shared" ca="1" si="86"/>
        <v>0</v>
      </c>
      <c r="EB37" s="255">
        <f t="shared" ca="1" si="86"/>
        <v>0</v>
      </c>
      <c r="EC37" s="255">
        <f t="shared" ca="1" si="86"/>
        <v>0</v>
      </c>
      <c r="ED37" s="255">
        <f t="shared" ca="1" si="86"/>
        <v>0</v>
      </c>
      <c r="EE37" s="255">
        <f ca="1">SUM(DS37:ED37)</f>
        <v>0</v>
      </c>
      <c r="EF37" s="255">
        <f t="shared" ca="1" si="87"/>
        <v>0</v>
      </c>
      <c r="EG37" s="255">
        <f t="shared" ca="1" si="87"/>
        <v>0</v>
      </c>
      <c r="EH37" s="255">
        <f t="shared" ca="1" si="87"/>
        <v>0</v>
      </c>
      <c r="EI37" s="255">
        <f t="shared" ca="1" si="87"/>
        <v>0</v>
      </c>
      <c r="EJ37" s="255">
        <f t="shared" ca="1" si="87"/>
        <v>0</v>
      </c>
      <c r="EK37" s="255">
        <f t="shared" ca="1" si="87"/>
        <v>0</v>
      </c>
      <c r="EL37" s="255">
        <f t="shared" ca="1" si="87"/>
        <v>0</v>
      </c>
      <c r="EM37" s="255">
        <f t="shared" ca="1" si="87"/>
        <v>0</v>
      </c>
      <c r="EN37" s="255">
        <f t="shared" ca="1" si="87"/>
        <v>0</v>
      </c>
      <c r="EO37" s="255">
        <f t="shared" ca="1" si="87"/>
        <v>0</v>
      </c>
      <c r="EP37" s="255">
        <f t="shared" ca="1" si="87"/>
        <v>0</v>
      </c>
      <c r="EQ37" s="255">
        <f t="shared" ca="1" si="87"/>
        <v>0</v>
      </c>
      <c r="ER37" s="255">
        <f ca="1">SUM(EF37:EQ37)</f>
        <v>0</v>
      </c>
      <c r="ES37" s="255">
        <f t="shared" ca="1" si="88"/>
        <v>0</v>
      </c>
      <c r="ET37" s="255">
        <f t="shared" ca="1" si="88"/>
        <v>0</v>
      </c>
      <c r="EU37" s="255">
        <f t="shared" ca="1" si="88"/>
        <v>0</v>
      </c>
      <c r="EV37" s="255">
        <f t="shared" ca="1" si="88"/>
        <v>0</v>
      </c>
      <c r="EW37" s="255">
        <f t="shared" ca="1" si="88"/>
        <v>0</v>
      </c>
      <c r="EX37" s="255">
        <f t="shared" ca="1" si="88"/>
        <v>0</v>
      </c>
      <c r="EY37" s="255">
        <f t="shared" ca="1" si="88"/>
        <v>0</v>
      </c>
      <c r="EZ37" s="255">
        <f t="shared" ca="1" si="88"/>
        <v>0</v>
      </c>
      <c r="FA37" s="255">
        <f t="shared" ca="1" si="88"/>
        <v>0</v>
      </c>
      <c r="FB37" s="255">
        <f t="shared" ca="1" si="88"/>
        <v>0</v>
      </c>
      <c r="FC37" s="255">
        <f t="shared" ca="1" si="88"/>
        <v>0</v>
      </c>
      <c r="FD37" s="255">
        <f t="shared" ca="1" si="88"/>
        <v>0</v>
      </c>
      <c r="FE37" s="251">
        <f ca="1">SUM(ES37:FD37)</f>
        <v>0</v>
      </c>
    </row>
    <row r="38" spans="2:161" s="119" customFormat="1" ht="15" customHeight="1" x14ac:dyDescent="0.2">
      <c r="C38" s="210"/>
      <c r="D38" s="201"/>
      <c r="E38" s="201"/>
      <c r="F38" s="201"/>
      <c r="G38" s="201"/>
      <c r="H38" s="182"/>
      <c r="I38" s="182"/>
      <c r="J38" s="182"/>
      <c r="K38" s="182"/>
      <c r="L38" s="182"/>
      <c r="M38" s="182"/>
      <c r="N38" s="182"/>
      <c r="O38" s="182"/>
      <c r="P38" s="207"/>
      <c r="Q38" s="201"/>
      <c r="R38" s="201"/>
      <c r="S38" s="201"/>
      <c r="T38" s="201"/>
      <c r="U38" s="182"/>
      <c r="V38" s="182"/>
      <c r="W38" s="182"/>
      <c r="X38" s="182"/>
      <c r="Y38" s="182"/>
      <c r="Z38" s="182"/>
      <c r="AA38" s="182"/>
      <c r="AB38" s="182"/>
      <c r="AC38" s="207"/>
      <c r="AD38" s="201"/>
      <c r="AE38" s="201"/>
      <c r="AF38" s="201"/>
      <c r="AG38" s="201"/>
      <c r="AH38" s="182"/>
      <c r="AI38" s="182"/>
      <c r="AJ38" s="182"/>
      <c r="AK38" s="182"/>
      <c r="AL38" s="182"/>
      <c r="AM38" s="182"/>
      <c r="AN38" s="182"/>
      <c r="AO38" s="182"/>
      <c r="AP38" s="207"/>
      <c r="AQ38" s="201"/>
      <c r="AR38" s="201"/>
      <c r="AS38" s="201"/>
      <c r="AT38" s="201"/>
      <c r="AU38" s="182"/>
      <c r="AV38" s="182"/>
      <c r="AW38" s="182"/>
      <c r="AX38" s="182"/>
      <c r="AY38" s="182"/>
      <c r="AZ38" s="182"/>
      <c r="BA38" s="182"/>
      <c r="BB38" s="182"/>
      <c r="BC38" s="207"/>
      <c r="BD38" s="201"/>
      <c r="BE38" s="201"/>
      <c r="BF38" s="201"/>
      <c r="BG38" s="201"/>
      <c r="BH38" s="182"/>
      <c r="BI38" s="182"/>
      <c r="BJ38" s="182"/>
      <c r="BK38" s="182"/>
      <c r="BL38" s="182"/>
      <c r="BM38" s="182"/>
      <c r="BN38" s="182"/>
      <c r="BO38" s="182"/>
      <c r="BP38" s="207"/>
      <c r="BQ38" s="201"/>
      <c r="BR38" s="201"/>
      <c r="BS38" s="201"/>
      <c r="BT38" s="201"/>
      <c r="BU38" s="182"/>
      <c r="BV38" s="182"/>
      <c r="BW38" s="182"/>
      <c r="BX38" s="182"/>
      <c r="BY38" s="182"/>
      <c r="BZ38" s="182"/>
      <c r="CA38" s="182"/>
      <c r="CB38" s="182"/>
      <c r="CC38" s="207"/>
      <c r="CE38" s="201"/>
      <c r="CF38" s="201"/>
      <c r="CG38" s="201"/>
      <c r="CH38" s="201"/>
      <c r="CI38" s="201"/>
      <c r="CJ38" s="201"/>
      <c r="CK38" s="201"/>
      <c r="CL38" s="201"/>
      <c r="CM38" s="201"/>
      <c r="CN38" s="201"/>
      <c r="CO38" s="201"/>
      <c r="CP38" s="201"/>
      <c r="CQ38" s="201"/>
      <c r="CR38" s="201"/>
      <c r="CS38" s="201"/>
      <c r="CT38" s="201"/>
      <c r="CU38" s="201"/>
      <c r="CV38" s="201"/>
      <c r="CW38" s="201"/>
      <c r="CX38" s="201"/>
      <c r="CY38" s="201"/>
      <c r="CZ38" s="201"/>
      <c r="DA38" s="201"/>
      <c r="DB38" s="201"/>
      <c r="DC38" s="201"/>
      <c r="DD38" s="201"/>
      <c r="DE38" s="201"/>
      <c r="DF38" s="201"/>
      <c r="DG38" s="201"/>
      <c r="DH38" s="201"/>
      <c r="DI38" s="201"/>
      <c r="DJ38" s="201"/>
      <c r="DK38" s="201"/>
      <c r="DL38" s="201"/>
      <c r="DM38" s="201"/>
      <c r="DN38" s="201"/>
      <c r="DO38" s="201"/>
      <c r="DP38" s="201"/>
      <c r="DQ38" s="201"/>
      <c r="DR38" s="201"/>
      <c r="DS38" s="201"/>
      <c r="DT38" s="201"/>
      <c r="DU38" s="201"/>
      <c r="DV38" s="201"/>
      <c r="DW38" s="201"/>
      <c r="DX38" s="201"/>
      <c r="DY38" s="201"/>
      <c r="DZ38" s="201"/>
      <c r="EA38" s="201"/>
      <c r="EB38" s="201"/>
      <c r="EC38" s="201"/>
      <c r="ED38" s="201"/>
      <c r="EE38" s="201"/>
      <c r="EF38" s="201"/>
      <c r="EG38" s="201"/>
      <c r="EH38" s="201"/>
      <c r="EI38" s="201"/>
      <c r="EJ38" s="201"/>
      <c r="EK38" s="201"/>
      <c r="EL38" s="201"/>
      <c r="EM38" s="201"/>
      <c r="EN38" s="201"/>
      <c r="EO38" s="201"/>
      <c r="EP38" s="201"/>
      <c r="EQ38" s="201"/>
      <c r="ER38" s="201"/>
      <c r="ES38" s="201"/>
      <c r="ET38" s="201"/>
      <c r="EU38" s="201"/>
      <c r="EV38" s="201"/>
      <c r="EW38" s="201"/>
      <c r="EX38" s="201"/>
      <c r="EY38" s="201"/>
      <c r="EZ38" s="201"/>
      <c r="FA38" s="201"/>
      <c r="FB38" s="201"/>
      <c r="FC38" s="201"/>
      <c r="FD38" s="201"/>
      <c r="FE38" s="207"/>
    </row>
    <row r="39" spans="2:161" s="63" customFormat="1" ht="15" customHeight="1" x14ac:dyDescent="0.2">
      <c r="C39" s="209" t="s">
        <v>103</v>
      </c>
      <c r="D39" s="190">
        <f>+D27+D34</f>
        <v>0</v>
      </c>
      <c r="E39" s="190">
        <f t="shared" ref="E39:O39" ca="1" si="89">+E27+E34</f>
        <v>0</v>
      </c>
      <c r="F39" s="190">
        <f t="shared" ca="1" si="89"/>
        <v>0</v>
      </c>
      <c r="G39" s="190">
        <f t="shared" ca="1" si="89"/>
        <v>0</v>
      </c>
      <c r="H39" s="190">
        <f t="shared" ca="1" si="89"/>
        <v>0</v>
      </c>
      <c r="I39" s="190">
        <f t="shared" ca="1" si="89"/>
        <v>0</v>
      </c>
      <c r="J39" s="190">
        <f t="shared" ca="1" si="89"/>
        <v>0</v>
      </c>
      <c r="K39" s="190">
        <f t="shared" ca="1" si="89"/>
        <v>0</v>
      </c>
      <c r="L39" s="190">
        <f t="shared" ca="1" si="89"/>
        <v>0</v>
      </c>
      <c r="M39" s="190">
        <f t="shared" ca="1" si="89"/>
        <v>0</v>
      </c>
      <c r="N39" s="190">
        <f t="shared" ca="1" si="89"/>
        <v>0</v>
      </c>
      <c r="O39" s="190">
        <f t="shared" ca="1" si="89"/>
        <v>0</v>
      </c>
      <c r="P39" s="190">
        <f t="shared" ca="1" si="51"/>
        <v>0</v>
      </c>
      <c r="Q39" s="190">
        <f ca="1">+Q27+Q34</f>
        <v>0</v>
      </c>
      <c r="R39" s="190">
        <f t="shared" ref="R39:AB39" ca="1" si="90">+R27+R34</f>
        <v>0</v>
      </c>
      <c r="S39" s="190">
        <f t="shared" ca="1" si="90"/>
        <v>0</v>
      </c>
      <c r="T39" s="190">
        <f t="shared" ca="1" si="90"/>
        <v>0</v>
      </c>
      <c r="U39" s="190">
        <f t="shared" ca="1" si="90"/>
        <v>0</v>
      </c>
      <c r="V39" s="190">
        <f t="shared" ca="1" si="90"/>
        <v>0</v>
      </c>
      <c r="W39" s="190">
        <f t="shared" ca="1" si="90"/>
        <v>0</v>
      </c>
      <c r="X39" s="190">
        <f t="shared" ca="1" si="90"/>
        <v>0</v>
      </c>
      <c r="Y39" s="190">
        <f t="shared" ca="1" si="90"/>
        <v>0</v>
      </c>
      <c r="Z39" s="190">
        <f t="shared" ca="1" si="90"/>
        <v>0</v>
      </c>
      <c r="AA39" s="190">
        <f t="shared" ca="1" si="90"/>
        <v>0</v>
      </c>
      <c r="AB39" s="190">
        <f t="shared" ca="1" si="90"/>
        <v>0</v>
      </c>
      <c r="AC39" s="190">
        <f ca="1">SUM(Q39:AB39)</f>
        <v>0</v>
      </c>
      <c r="AD39" s="190">
        <f ca="1">+AD27+AD34</f>
        <v>0</v>
      </c>
      <c r="AE39" s="190">
        <f t="shared" ref="AE39:AO39" ca="1" si="91">+AE27+AE34</f>
        <v>0</v>
      </c>
      <c r="AF39" s="190">
        <f t="shared" ca="1" si="91"/>
        <v>0</v>
      </c>
      <c r="AG39" s="190">
        <f t="shared" ca="1" si="91"/>
        <v>0</v>
      </c>
      <c r="AH39" s="190">
        <f t="shared" ca="1" si="91"/>
        <v>0</v>
      </c>
      <c r="AI39" s="190">
        <f t="shared" ca="1" si="91"/>
        <v>0</v>
      </c>
      <c r="AJ39" s="190">
        <f t="shared" ca="1" si="91"/>
        <v>0</v>
      </c>
      <c r="AK39" s="190">
        <f t="shared" ca="1" si="91"/>
        <v>0</v>
      </c>
      <c r="AL39" s="190">
        <f t="shared" ca="1" si="91"/>
        <v>0</v>
      </c>
      <c r="AM39" s="190">
        <f t="shared" ca="1" si="91"/>
        <v>0</v>
      </c>
      <c r="AN39" s="190">
        <f t="shared" ca="1" si="91"/>
        <v>0</v>
      </c>
      <c r="AO39" s="190">
        <f t="shared" ca="1" si="91"/>
        <v>0</v>
      </c>
      <c r="AP39" s="190">
        <f ca="1">SUM(AD39:AO39)</f>
        <v>0</v>
      </c>
      <c r="AQ39" s="190">
        <f ca="1">+AQ27+AQ34</f>
        <v>0</v>
      </c>
      <c r="AR39" s="190">
        <f t="shared" ref="AR39:BB39" ca="1" si="92">+AR27+AR34</f>
        <v>0</v>
      </c>
      <c r="AS39" s="190">
        <f t="shared" ca="1" si="92"/>
        <v>0</v>
      </c>
      <c r="AT39" s="190">
        <f t="shared" ca="1" si="92"/>
        <v>0</v>
      </c>
      <c r="AU39" s="190">
        <f t="shared" ca="1" si="92"/>
        <v>0</v>
      </c>
      <c r="AV39" s="190">
        <f t="shared" ca="1" si="92"/>
        <v>0</v>
      </c>
      <c r="AW39" s="190">
        <f t="shared" ca="1" si="92"/>
        <v>0</v>
      </c>
      <c r="AX39" s="190">
        <f t="shared" ca="1" si="92"/>
        <v>0</v>
      </c>
      <c r="AY39" s="190">
        <f t="shared" ca="1" si="92"/>
        <v>0</v>
      </c>
      <c r="AZ39" s="190">
        <f t="shared" ca="1" si="92"/>
        <v>0</v>
      </c>
      <c r="BA39" s="190">
        <f t="shared" ca="1" si="92"/>
        <v>0</v>
      </c>
      <c r="BB39" s="190">
        <f t="shared" ca="1" si="92"/>
        <v>0</v>
      </c>
      <c r="BC39" s="190">
        <f ca="1">SUM(AQ39:BB39)</f>
        <v>0</v>
      </c>
      <c r="BD39" s="190">
        <f ca="1">+BD27+BD34</f>
        <v>0</v>
      </c>
      <c r="BE39" s="190">
        <f t="shared" ref="BE39:BO39" ca="1" si="93">+BE27+BE34</f>
        <v>0</v>
      </c>
      <c r="BF39" s="190">
        <f t="shared" ca="1" si="93"/>
        <v>0</v>
      </c>
      <c r="BG39" s="190">
        <f t="shared" ca="1" si="93"/>
        <v>0</v>
      </c>
      <c r="BH39" s="190">
        <f t="shared" ca="1" si="93"/>
        <v>0</v>
      </c>
      <c r="BI39" s="190">
        <f t="shared" ca="1" si="93"/>
        <v>0</v>
      </c>
      <c r="BJ39" s="190">
        <f t="shared" ca="1" si="93"/>
        <v>0</v>
      </c>
      <c r="BK39" s="190">
        <f t="shared" ca="1" si="93"/>
        <v>0</v>
      </c>
      <c r="BL39" s="190">
        <f t="shared" ca="1" si="93"/>
        <v>0</v>
      </c>
      <c r="BM39" s="190">
        <f t="shared" ca="1" si="93"/>
        <v>0</v>
      </c>
      <c r="BN39" s="190">
        <f t="shared" ca="1" si="93"/>
        <v>0</v>
      </c>
      <c r="BO39" s="190">
        <f t="shared" ca="1" si="93"/>
        <v>0</v>
      </c>
      <c r="BP39" s="190">
        <f ca="1">SUM(BD39:BO39)</f>
        <v>0</v>
      </c>
      <c r="BQ39" s="190">
        <f ca="1">+BQ27+BQ34</f>
        <v>0</v>
      </c>
      <c r="BR39" s="190">
        <f t="shared" ref="BR39:CB39" ca="1" si="94">+BR27+BR34</f>
        <v>0</v>
      </c>
      <c r="BS39" s="190">
        <f t="shared" ca="1" si="94"/>
        <v>0</v>
      </c>
      <c r="BT39" s="190">
        <f t="shared" ca="1" si="94"/>
        <v>0</v>
      </c>
      <c r="BU39" s="190">
        <f t="shared" ca="1" si="94"/>
        <v>0</v>
      </c>
      <c r="BV39" s="190">
        <f t="shared" ca="1" si="94"/>
        <v>0</v>
      </c>
      <c r="BW39" s="190">
        <f t="shared" ca="1" si="94"/>
        <v>0</v>
      </c>
      <c r="BX39" s="190">
        <f t="shared" ca="1" si="94"/>
        <v>0</v>
      </c>
      <c r="BY39" s="190">
        <f t="shared" ca="1" si="94"/>
        <v>0</v>
      </c>
      <c r="BZ39" s="190">
        <f t="shared" ca="1" si="94"/>
        <v>0</v>
      </c>
      <c r="CA39" s="190">
        <f t="shared" ca="1" si="94"/>
        <v>0</v>
      </c>
      <c r="CB39" s="190">
        <f t="shared" ca="1" si="94"/>
        <v>0</v>
      </c>
      <c r="CC39" s="190">
        <f ca="1">SUM(BQ39:CB39)</f>
        <v>0</v>
      </c>
      <c r="CE39" s="190" t="str">
        <f t="shared" ref="CE39:CP39" si="95">IF(ISNA(INDEX($B$1:$CC$50,ROW(A39),MATCH(CE$7,$B$7:$CC$7,0))),"",INDEX($B$1:$CC$50,ROW(A39),MATCH(CE$7,$B$7:$CC$7,0)))</f>
        <v/>
      </c>
      <c r="CF39" s="190" t="str">
        <f t="shared" si="95"/>
        <v/>
      </c>
      <c r="CG39" s="190" t="str">
        <f t="shared" si="95"/>
        <v/>
      </c>
      <c r="CH39" s="190" t="str">
        <f t="shared" si="95"/>
        <v/>
      </c>
      <c r="CI39" s="190" t="str">
        <f t="shared" si="95"/>
        <v/>
      </c>
      <c r="CJ39" s="190" t="str">
        <f t="shared" si="95"/>
        <v/>
      </c>
      <c r="CK39" s="190" t="str">
        <f t="shared" si="95"/>
        <v/>
      </c>
      <c r="CL39" s="190" t="str">
        <f t="shared" si="95"/>
        <v/>
      </c>
      <c r="CM39" s="190" t="str">
        <f t="shared" si="95"/>
        <v/>
      </c>
      <c r="CN39" s="190" t="str">
        <f t="shared" si="95"/>
        <v/>
      </c>
      <c r="CO39" s="190" t="str">
        <f t="shared" si="95"/>
        <v/>
      </c>
      <c r="CP39" s="190" t="str">
        <f t="shared" si="95"/>
        <v/>
      </c>
      <c r="CQ39" s="190">
        <f t="shared" ref="CQ39:DB39" ca="1" si="96">IF(ISNA(INDEX($B$1:$CC$50,ROW(M39),MATCH(CQ$7,$B$7:$CC$7,0))),"",INDEX($B$1:$CC$50,ROW(M39),MATCH(CQ$7,$B$7:$CC$7,0)))</f>
        <v>0</v>
      </c>
      <c r="CR39" s="190">
        <f t="shared" ca="1" si="96"/>
        <v>0</v>
      </c>
      <c r="CS39" s="190">
        <f t="shared" ca="1" si="96"/>
        <v>0</v>
      </c>
      <c r="CT39" s="190">
        <f t="shared" ca="1" si="96"/>
        <v>0</v>
      </c>
      <c r="CU39" s="190">
        <f t="shared" ca="1" si="96"/>
        <v>0</v>
      </c>
      <c r="CV39" s="190">
        <f t="shared" ca="1" si="96"/>
        <v>0</v>
      </c>
      <c r="CW39" s="190">
        <f t="shared" ca="1" si="96"/>
        <v>0</v>
      </c>
      <c r="CX39" s="190">
        <f t="shared" ca="1" si="96"/>
        <v>0</v>
      </c>
      <c r="CY39" s="190">
        <f t="shared" ca="1" si="96"/>
        <v>0</v>
      </c>
      <c r="CZ39" s="190">
        <f t="shared" ca="1" si="96"/>
        <v>0</v>
      </c>
      <c r="DA39" s="190">
        <f t="shared" ca="1" si="96"/>
        <v>0</v>
      </c>
      <c r="DB39" s="190">
        <f t="shared" ca="1" si="96"/>
        <v>0</v>
      </c>
      <c r="DC39" s="190">
        <f>SUM(CE39:CP39)</f>
        <v>0</v>
      </c>
      <c r="DD39" s="190">
        <f ca="1">SUM(CQ39:DB39)</f>
        <v>0</v>
      </c>
      <c r="DE39" s="190">
        <f ca="1">SUM(CE39:DB39)</f>
        <v>0</v>
      </c>
      <c r="DF39" s="190">
        <f t="shared" ref="DF39:DQ39" ca="1" si="97">IF(ISNA(INDEX($B$1:$CC$50,ROW(Y39),MATCH(DF$7,$B$7:$CC$7,0))),"",INDEX($B$1:$CC$50,ROW(Y39),MATCH(DF$7,$B$7:$CC$7,0)))</f>
        <v>0</v>
      </c>
      <c r="DG39" s="190">
        <f t="shared" ca="1" si="97"/>
        <v>0</v>
      </c>
      <c r="DH39" s="190">
        <f t="shared" ca="1" si="97"/>
        <v>0</v>
      </c>
      <c r="DI39" s="190">
        <f t="shared" ca="1" si="97"/>
        <v>0</v>
      </c>
      <c r="DJ39" s="190">
        <f t="shared" ca="1" si="97"/>
        <v>0</v>
      </c>
      <c r="DK39" s="190">
        <f t="shared" ca="1" si="97"/>
        <v>0</v>
      </c>
      <c r="DL39" s="190">
        <f t="shared" ca="1" si="97"/>
        <v>0</v>
      </c>
      <c r="DM39" s="190">
        <f t="shared" ca="1" si="97"/>
        <v>0</v>
      </c>
      <c r="DN39" s="190">
        <f t="shared" ca="1" si="97"/>
        <v>0</v>
      </c>
      <c r="DO39" s="190">
        <f t="shared" ca="1" si="97"/>
        <v>0</v>
      </c>
      <c r="DP39" s="190">
        <f t="shared" ca="1" si="97"/>
        <v>0</v>
      </c>
      <c r="DQ39" s="190">
        <f t="shared" ca="1" si="97"/>
        <v>0</v>
      </c>
      <c r="DR39" s="190">
        <f ca="1">SUM(DF39:DQ39)</f>
        <v>0</v>
      </c>
      <c r="DS39" s="190">
        <f t="shared" ref="DS39:ED39" ca="1" si="98">IF(ISNA(INDEX($B$1:$CC$50,ROW(AK39),MATCH(DS$7,$B$7:$CC$7,0))),"",INDEX($B$1:$CC$50,ROW(AK39),MATCH(DS$7,$B$7:$CC$7,0)))</f>
        <v>0</v>
      </c>
      <c r="DT39" s="190">
        <f t="shared" ca="1" si="98"/>
        <v>0</v>
      </c>
      <c r="DU39" s="190">
        <f t="shared" ca="1" si="98"/>
        <v>0</v>
      </c>
      <c r="DV39" s="190">
        <f t="shared" ca="1" si="98"/>
        <v>0</v>
      </c>
      <c r="DW39" s="190">
        <f t="shared" ca="1" si="98"/>
        <v>0</v>
      </c>
      <c r="DX39" s="190">
        <f t="shared" ca="1" si="98"/>
        <v>0</v>
      </c>
      <c r="DY39" s="190">
        <f t="shared" ca="1" si="98"/>
        <v>0</v>
      </c>
      <c r="DZ39" s="190">
        <f t="shared" ca="1" si="98"/>
        <v>0</v>
      </c>
      <c r="EA39" s="190">
        <f t="shared" ca="1" si="98"/>
        <v>0</v>
      </c>
      <c r="EB39" s="190">
        <f t="shared" ca="1" si="98"/>
        <v>0</v>
      </c>
      <c r="EC39" s="190">
        <f t="shared" ca="1" si="98"/>
        <v>0</v>
      </c>
      <c r="ED39" s="190">
        <f t="shared" ca="1" si="98"/>
        <v>0</v>
      </c>
      <c r="EE39" s="190">
        <f ca="1">SUM(DS39:ED39)</f>
        <v>0</v>
      </c>
      <c r="EF39" s="190">
        <f t="shared" ref="EF39:EQ39" ca="1" si="99">IF(ISNA(INDEX($B$1:$CC$50,ROW(AW39),MATCH(EF$7,$B$7:$CC$7,0))),"",INDEX($B$1:$CC$50,ROW(AW39),MATCH(EF$7,$B$7:$CC$7,0)))</f>
        <v>0</v>
      </c>
      <c r="EG39" s="190">
        <f t="shared" ca="1" si="99"/>
        <v>0</v>
      </c>
      <c r="EH39" s="190">
        <f t="shared" ca="1" si="99"/>
        <v>0</v>
      </c>
      <c r="EI39" s="190">
        <f t="shared" ca="1" si="99"/>
        <v>0</v>
      </c>
      <c r="EJ39" s="190">
        <f t="shared" ca="1" si="99"/>
        <v>0</v>
      </c>
      <c r="EK39" s="190">
        <f t="shared" ca="1" si="99"/>
        <v>0</v>
      </c>
      <c r="EL39" s="190">
        <f t="shared" ca="1" si="99"/>
        <v>0</v>
      </c>
      <c r="EM39" s="190">
        <f t="shared" ca="1" si="99"/>
        <v>0</v>
      </c>
      <c r="EN39" s="190">
        <f t="shared" ca="1" si="99"/>
        <v>0</v>
      </c>
      <c r="EO39" s="190">
        <f t="shared" ca="1" si="99"/>
        <v>0</v>
      </c>
      <c r="EP39" s="190">
        <f t="shared" ca="1" si="99"/>
        <v>0</v>
      </c>
      <c r="EQ39" s="190">
        <f t="shared" ca="1" si="99"/>
        <v>0</v>
      </c>
      <c r="ER39" s="190">
        <f ca="1">SUM(EF39:EQ39)</f>
        <v>0</v>
      </c>
      <c r="ES39" s="190">
        <f t="shared" ref="ES39:FD39" ca="1" si="100">IF(ISNA(INDEX($B$1:$CC$50,ROW(BI39),MATCH(ES$7,$B$7:$CC$7,0))),"",INDEX($B$1:$CC$50,ROW(BI39),MATCH(ES$7,$B$7:$CC$7,0)))</f>
        <v>0</v>
      </c>
      <c r="ET39" s="190">
        <f t="shared" ca="1" si="100"/>
        <v>0</v>
      </c>
      <c r="EU39" s="190">
        <f t="shared" ca="1" si="100"/>
        <v>0</v>
      </c>
      <c r="EV39" s="190">
        <f t="shared" ca="1" si="100"/>
        <v>0</v>
      </c>
      <c r="EW39" s="190">
        <f t="shared" ca="1" si="100"/>
        <v>0</v>
      </c>
      <c r="EX39" s="190">
        <f t="shared" ca="1" si="100"/>
        <v>0</v>
      </c>
      <c r="EY39" s="190">
        <f t="shared" ca="1" si="100"/>
        <v>0</v>
      </c>
      <c r="EZ39" s="190">
        <f t="shared" ca="1" si="100"/>
        <v>0</v>
      </c>
      <c r="FA39" s="190">
        <f t="shared" ca="1" si="100"/>
        <v>0</v>
      </c>
      <c r="FB39" s="190">
        <f t="shared" ca="1" si="100"/>
        <v>0</v>
      </c>
      <c r="FC39" s="190">
        <f t="shared" ca="1" si="100"/>
        <v>0</v>
      </c>
      <c r="FD39" s="190">
        <f t="shared" ca="1" si="100"/>
        <v>0</v>
      </c>
      <c r="FE39" s="190">
        <f ca="1">SUM(ES39:FD39)</f>
        <v>0</v>
      </c>
    </row>
    <row r="40" spans="2:161" s="119" customFormat="1" ht="15" customHeight="1" x14ac:dyDescent="0.2">
      <c r="P40" s="124"/>
      <c r="AC40" s="124"/>
      <c r="AP40" s="124"/>
      <c r="BC40" s="124"/>
      <c r="BP40" s="545"/>
      <c r="BQ40" s="186"/>
      <c r="CC40" s="124"/>
      <c r="FE40" s="124"/>
    </row>
    <row r="41" spans="2:161" s="64" customFormat="1" ht="15" customHeight="1" x14ac:dyDescent="0.2">
      <c r="B41" s="191" t="s">
        <v>28</v>
      </c>
      <c r="C41" s="206" t="s">
        <v>29</v>
      </c>
      <c r="D41" s="183"/>
      <c r="E41" s="183"/>
      <c r="F41" s="183"/>
      <c r="G41" s="183"/>
      <c r="H41" s="183"/>
      <c r="I41" s="183"/>
      <c r="J41" s="183"/>
      <c r="K41" s="183"/>
      <c r="L41" s="183"/>
      <c r="M41" s="183"/>
      <c r="N41" s="183"/>
      <c r="O41" s="183"/>
      <c r="P41" s="193"/>
      <c r="Q41" s="183"/>
      <c r="R41" s="183"/>
      <c r="S41" s="183"/>
      <c r="T41" s="183"/>
      <c r="U41" s="183"/>
      <c r="V41" s="183"/>
      <c r="W41" s="183"/>
      <c r="X41" s="183"/>
      <c r="Y41" s="183"/>
      <c r="Z41" s="183"/>
      <c r="AA41" s="183"/>
      <c r="AB41" s="183"/>
      <c r="AC41" s="193"/>
      <c r="AD41" s="183"/>
      <c r="AE41" s="183"/>
      <c r="AF41" s="183"/>
      <c r="AG41" s="183"/>
      <c r="AH41" s="183"/>
      <c r="AI41" s="183"/>
      <c r="AJ41" s="183"/>
      <c r="AK41" s="183"/>
      <c r="AL41" s="183"/>
      <c r="AM41" s="183"/>
      <c r="AN41" s="183"/>
      <c r="AO41" s="183"/>
      <c r="AP41" s="193"/>
      <c r="AQ41" s="183"/>
      <c r="AR41" s="183"/>
      <c r="AS41" s="183"/>
      <c r="AT41" s="183"/>
      <c r="AU41" s="183"/>
      <c r="AV41" s="183"/>
      <c r="AW41" s="183"/>
      <c r="AX41" s="183"/>
      <c r="AY41" s="183"/>
      <c r="AZ41" s="183"/>
      <c r="BA41" s="183"/>
      <c r="BB41" s="183"/>
      <c r="BC41" s="193"/>
      <c r="BD41" s="183"/>
      <c r="BE41" s="183"/>
      <c r="BF41" s="183"/>
      <c r="BG41" s="183"/>
      <c r="BH41" s="183"/>
      <c r="BI41" s="183"/>
      <c r="BJ41" s="183"/>
      <c r="BK41" s="183"/>
      <c r="BL41" s="183"/>
      <c r="BM41" s="183"/>
      <c r="BN41" s="183"/>
      <c r="BO41" s="183"/>
      <c r="BP41" s="193"/>
      <c r="BQ41" s="183"/>
      <c r="BR41" s="183"/>
      <c r="BS41" s="183"/>
      <c r="BT41" s="183"/>
      <c r="BU41" s="183"/>
      <c r="BV41" s="183"/>
      <c r="BW41" s="183"/>
      <c r="BX41" s="183"/>
      <c r="BY41" s="183"/>
      <c r="BZ41" s="183"/>
      <c r="CA41" s="183"/>
      <c r="CB41" s="183"/>
      <c r="CC41" s="194"/>
      <c r="CE41" s="556" t="str">
        <f t="shared" ref="CE41:CP41" si="101">IF(ISNA(INDEX($B$1:$CC$50,ROW(A41),MATCH(CE$7,$B$7:$CC$7,0))),"",INDEX($B$1:$CC$50,ROW(A41),MATCH(CE$7,$B$7:$CC$7,0)))</f>
        <v/>
      </c>
      <c r="CF41" s="183" t="str">
        <f t="shared" si="101"/>
        <v/>
      </c>
      <c r="CG41" s="183" t="str">
        <f t="shared" si="101"/>
        <v/>
      </c>
      <c r="CH41" s="183" t="str">
        <f t="shared" si="101"/>
        <v/>
      </c>
      <c r="CI41" s="183" t="str">
        <f t="shared" si="101"/>
        <v/>
      </c>
      <c r="CJ41" s="183" t="str">
        <f t="shared" si="101"/>
        <v/>
      </c>
      <c r="CK41" s="183" t="str">
        <f t="shared" si="101"/>
        <v/>
      </c>
      <c r="CL41" s="183" t="str">
        <f t="shared" si="101"/>
        <v/>
      </c>
      <c r="CM41" s="183" t="str">
        <f t="shared" si="101"/>
        <v/>
      </c>
      <c r="CN41" s="183" t="str">
        <f t="shared" si="101"/>
        <v/>
      </c>
      <c r="CO41" s="183" t="str">
        <f t="shared" si="101"/>
        <v/>
      </c>
      <c r="CP41" s="183" t="str">
        <f t="shared" si="101"/>
        <v/>
      </c>
      <c r="CQ41" s="183">
        <f t="shared" ref="CQ41:DB41" si="102">IF(ISNA(INDEX($B$1:$CC$50,ROW(M41),MATCH(CQ$7,$B$7:$CC$7,0))),"",INDEX($B$1:$CC$50,ROW(M41),MATCH(CQ$7,$B$7:$CC$7,0)))</f>
        <v>0</v>
      </c>
      <c r="CR41" s="183">
        <f t="shared" si="102"/>
        <v>0</v>
      </c>
      <c r="CS41" s="183">
        <f t="shared" si="102"/>
        <v>0</v>
      </c>
      <c r="CT41" s="183">
        <f t="shared" si="102"/>
        <v>0</v>
      </c>
      <c r="CU41" s="183">
        <f t="shared" si="102"/>
        <v>0</v>
      </c>
      <c r="CV41" s="183">
        <f t="shared" si="102"/>
        <v>0</v>
      </c>
      <c r="CW41" s="183">
        <f t="shared" si="102"/>
        <v>0</v>
      </c>
      <c r="CX41" s="183">
        <f t="shared" si="102"/>
        <v>0</v>
      </c>
      <c r="CY41" s="183">
        <f t="shared" si="102"/>
        <v>0</v>
      </c>
      <c r="CZ41" s="183">
        <f t="shared" si="102"/>
        <v>0</v>
      </c>
      <c r="DA41" s="183">
        <f t="shared" si="102"/>
        <v>0</v>
      </c>
      <c r="DB41" s="183">
        <f t="shared" si="102"/>
        <v>0</v>
      </c>
      <c r="DC41" s="183"/>
      <c r="DD41" s="183"/>
      <c r="DE41" s="183"/>
      <c r="DF41" s="183">
        <f t="shared" ref="DF41:DQ41" si="103">IF(ISNA(INDEX($B$1:$CC$50,ROW(Y41),MATCH(DF$7,$B$7:$CC$7,0))),"",INDEX($B$1:$CC$50,ROW(Y41),MATCH(DF$7,$B$7:$CC$7,0)))</f>
        <v>0</v>
      </c>
      <c r="DG41" s="183">
        <f t="shared" si="103"/>
        <v>0</v>
      </c>
      <c r="DH41" s="183">
        <f t="shared" si="103"/>
        <v>0</v>
      </c>
      <c r="DI41" s="183">
        <f t="shared" si="103"/>
        <v>0</v>
      </c>
      <c r="DJ41" s="183">
        <f t="shared" si="103"/>
        <v>0</v>
      </c>
      <c r="DK41" s="183">
        <f t="shared" si="103"/>
        <v>0</v>
      </c>
      <c r="DL41" s="183">
        <f t="shared" si="103"/>
        <v>0</v>
      </c>
      <c r="DM41" s="183">
        <f t="shared" si="103"/>
        <v>0</v>
      </c>
      <c r="DN41" s="183">
        <f t="shared" si="103"/>
        <v>0</v>
      </c>
      <c r="DO41" s="183">
        <f t="shared" si="103"/>
        <v>0</v>
      </c>
      <c r="DP41" s="183">
        <f t="shared" si="103"/>
        <v>0</v>
      </c>
      <c r="DQ41" s="183">
        <f t="shared" si="103"/>
        <v>0</v>
      </c>
      <c r="DR41" s="183"/>
      <c r="DS41" s="183">
        <f t="shared" ref="DS41:ED41" si="104">IF(ISNA(INDEX($B$1:$CC$50,ROW(AK41),MATCH(DS$7,$B$7:$CC$7,0))),"",INDEX($B$1:$CC$50,ROW(AK41),MATCH(DS$7,$B$7:$CC$7,0)))</f>
        <v>0</v>
      </c>
      <c r="DT41" s="183">
        <f t="shared" si="104"/>
        <v>0</v>
      </c>
      <c r="DU41" s="183">
        <f t="shared" si="104"/>
        <v>0</v>
      </c>
      <c r="DV41" s="183">
        <f t="shared" si="104"/>
        <v>0</v>
      </c>
      <c r="DW41" s="183">
        <f t="shared" si="104"/>
        <v>0</v>
      </c>
      <c r="DX41" s="183">
        <f t="shared" si="104"/>
        <v>0</v>
      </c>
      <c r="DY41" s="183">
        <f t="shared" si="104"/>
        <v>0</v>
      </c>
      <c r="DZ41" s="183">
        <f t="shared" si="104"/>
        <v>0</v>
      </c>
      <c r="EA41" s="183">
        <f t="shared" si="104"/>
        <v>0</v>
      </c>
      <c r="EB41" s="183">
        <f t="shared" si="104"/>
        <v>0</v>
      </c>
      <c r="EC41" s="183">
        <f t="shared" si="104"/>
        <v>0</v>
      </c>
      <c r="ED41" s="183">
        <f t="shared" si="104"/>
        <v>0</v>
      </c>
      <c r="EE41" s="183"/>
      <c r="EF41" s="183">
        <f t="shared" ref="EF41:EQ41" si="105">IF(ISNA(INDEX($B$1:$CC$50,ROW(AW41),MATCH(EF$7,$B$7:$CC$7,0))),"",INDEX($B$1:$CC$50,ROW(AW41),MATCH(EF$7,$B$7:$CC$7,0)))</f>
        <v>0</v>
      </c>
      <c r="EG41" s="183">
        <f t="shared" si="105"/>
        <v>0</v>
      </c>
      <c r="EH41" s="183">
        <f t="shared" si="105"/>
        <v>0</v>
      </c>
      <c r="EI41" s="183">
        <f t="shared" si="105"/>
        <v>0</v>
      </c>
      <c r="EJ41" s="183">
        <f t="shared" si="105"/>
        <v>0</v>
      </c>
      <c r="EK41" s="183">
        <f t="shared" si="105"/>
        <v>0</v>
      </c>
      <c r="EL41" s="183">
        <f t="shared" si="105"/>
        <v>0</v>
      </c>
      <c r="EM41" s="183">
        <f t="shared" si="105"/>
        <v>0</v>
      </c>
      <c r="EN41" s="183">
        <f t="shared" si="105"/>
        <v>0</v>
      </c>
      <c r="EO41" s="183">
        <f t="shared" si="105"/>
        <v>0</v>
      </c>
      <c r="EP41" s="183">
        <f t="shared" si="105"/>
        <v>0</v>
      </c>
      <c r="EQ41" s="183">
        <f t="shared" si="105"/>
        <v>0</v>
      </c>
      <c r="ER41" s="183"/>
      <c r="ES41" s="183">
        <f t="shared" ref="ES41:FD41" si="106">IF(ISNA(INDEX($B$1:$CC$50,ROW(BI41),MATCH(ES$7,$B$7:$CC$7,0))),"",INDEX($B$1:$CC$50,ROW(BI41),MATCH(ES$7,$B$7:$CC$7,0)))</f>
        <v>0</v>
      </c>
      <c r="ET41" s="183">
        <f t="shared" si="106"/>
        <v>0</v>
      </c>
      <c r="EU41" s="183">
        <f t="shared" si="106"/>
        <v>0</v>
      </c>
      <c r="EV41" s="183">
        <f t="shared" si="106"/>
        <v>0</v>
      </c>
      <c r="EW41" s="183">
        <f t="shared" si="106"/>
        <v>0</v>
      </c>
      <c r="EX41" s="183">
        <f t="shared" si="106"/>
        <v>0</v>
      </c>
      <c r="EY41" s="183">
        <f t="shared" si="106"/>
        <v>0</v>
      </c>
      <c r="EZ41" s="183">
        <f t="shared" si="106"/>
        <v>0</v>
      </c>
      <c r="FA41" s="183">
        <f t="shared" si="106"/>
        <v>0</v>
      </c>
      <c r="FB41" s="183">
        <f t="shared" si="106"/>
        <v>0</v>
      </c>
      <c r="FC41" s="183">
        <f t="shared" si="106"/>
        <v>0</v>
      </c>
      <c r="FD41" s="183">
        <f t="shared" si="106"/>
        <v>0</v>
      </c>
      <c r="FE41" s="194"/>
    </row>
    <row r="42" spans="2:161" ht="15" customHeight="1" x14ac:dyDescent="0.2">
      <c r="BP42" s="188"/>
      <c r="BQ42" s="66"/>
      <c r="FE42" s="69"/>
    </row>
    <row r="43" spans="2:161" s="63" customFormat="1" ht="15" customHeight="1" x14ac:dyDescent="0.2">
      <c r="C43" s="129" t="s">
        <v>29</v>
      </c>
      <c r="D43" s="190">
        <f>-'6. Immobilisations'!AA59</f>
        <v>0</v>
      </c>
      <c r="E43" s="190">
        <f>-'6. Immobilisations'!AB59</f>
        <v>0</v>
      </c>
      <c r="F43" s="190">
        <f>-'6. Immobilisations'!AC59</f>
        <v>0</v>
      </c>
      <c r="G43" s="190">
        <f>-'6. Immobilisations'!AD59</f>
        <v>0</v>
      </c>
      <c r="H43" s="190">
        <f>-'6. Immobilisations'!AE59</f>
        <v>0</v>
      </c>
      <c r="I43" s="190">
        <f>-'6. Immobilisations'!AF59</f>
        <v>0</v>
      </c>
      <c r="J43" s="190">
        <f>-'6. Immobilisations'!AG59</f>
        <v>0</v>
      </c>
      <c r="K43" s="190">
        <f>-'6. Immobilisations'!AH59</f>
        <v>0</v>
      </c>
      <c r="L43" s="190">
        <f>-'6. Immobilisations'!AI59</f>
        <v>0</v>
      </c>
      <c r="M43" s="190">
        <f>-'6. Immobilisations'!AJ59</f>
        <v>0</v>
      </c>
      <c r="N43" s="190">
        <f>-'6. Immobilisations'!AK59</f>
        <v>0</v>
      </c>
      <c r="O43" s="190">
        <f>-'6. Immobilisations'!AL59</f>
        <v>0</v>
      </c>
      <c r="P43" s="190">
        <f>SUM(D43:O43)</f>
        <v>0</v>
      </c>
      <c r="Q43" s="190">
        <f>-'6. Immobilisations'!AO59</f>
        <v>0</v>
      </c>
      <c r="R43" s="190">
        <f>-'6. Immobilisations'!AP59</f>
        <v>0</v>
      </c>
      <c r="S43" s="190">
        <f>-'6. Immobilisations'!AQ59</f>
        <v>0</v>
      </c>
      <c r="T43" s="190">
        <f>-'6. Immobilisations'!AR59</f>
        <v>0</v>
      </c>
      <c r="U43" s="190">
        <f>-'6. Immobilisations'!AS59</f>
        <v>0</v>
      </c>
      <c r="V43" s="190">
        <f>-'6. Immobilisations'!AT59</f>
        <v>0</v>
      </c>
      <c r="W43" s="190">
        <f>-'6. Immobilisations'!AU59</f>
        <v>0</v>
      </c>
      <c r="X43" s="190">
        <f>-'6. Immobilisations'!AV59</f>
        <v>0</v>
      </c>
      <c r="Y43" s="190">
        <f>-'6. Immobilisations'!AW59</f>
        <v>0</v>
      </c>
      <c r="Z43" s="190">
        <f>-'6. Immobilisations'!AX59</f>
        <v>0</v>
      </c>
      <c r="AA43" s="190">
        <f>-'6. Immobilisations'!AY59</f>
        <v>0</v>
      </c>
      <c r="AB43" s="190">
        <f>-'6. Immobilisations'!AZ59</f>
        <v>0</v>
      </c>
      <c r="AC43" s="190">
        <f>SUM(Q43:AB43)</f>
        <v>0</v>
      </c>
      <c r="AD43" s="190">
        <f>-'6. Immobilisations'!BC59</f>
        <v>0</v>
      </c>
      <c r="AE43" s="190">
        <f>-'6. Immobilisations'!BD59</f>
        <v>0</v>
      </c>
      <c r="AF43" s="190">
        <f>-'6. Immobilisations'!BE59</f>
        <v>0</v>
      </c>
      <c r="AG43" s="190">
        <f>-'6. Immobilisations'!BF59</f>
        <v>0</v>
      </c>
      <c r="AH43" s="190">
        <f>-'6. Immobilisations'!BG59</f>
        <v>0</v>
      </c>
      <c r="AI43" s="190">
        <f>-'6. Immobilisations'!BH59</f>
        <v>0</v>
      </c>
      <c r="AJ43" s="190">
        <f>-'6. Immobilisations'!BI59</f>
        <v>0</v>
      </c>
      <c r="AK43" s="190">
        <f>-'6. Immobilisations'!BJ59</f>
        <v>0</v>
      </c>
      <c r="AL43" s="190">
        <f>-'6. Immobilisations'!BK59</f>
        <v>0</v>
      </c>
      <c r="AM43" s="190">
        <f>-'6. Immobilisations'!BL59</f>
        <v>0</v>
      </c>
      <c r="AN43" s="190">
        <f>-'6. Immobilisations'!BM59</f>
        <v>0</v>
      </c>
      <c r="AO43" s="190">
        <f>-'6. Immobilisations'!BN59</f>
        <v>0</v>
      </c>
      <c r="AP43" s="190">
        <f>SUM(AD43:AO43)</f>
        <v>0</v>
      </c>
      <c r="AQ43" s="190">
        <f>-'6. Immobilisations'!BQ59</f>
        <v>0</v>
      </c>
      <c r="AR43" s="190">
        <f>-'6. Immobilisations'!BR59</f>
        <v>0</v>
      </c>
      <c r="AS43" s="190">
        <f>-'6. Immobilisations'!BS59</f>
        <v>0</v>
      </c>
      <c r="AT43" s="190">
        <f>-'6. Immobilisations'!BT59</f>
        <v>0</v>
      </c>
      <c r="AU43" s="190">
        <f>-'6. Immobilisations'!BU59</f>
        <v>0</v>
      </c>
      <c r="AV43" s="190">
        <f>-'6. Immobilisations'!BV59</f>
        <v>0</v>
      </c>
      <c r="AW43" s="190">
        <f>-'6. Immobilisations'!BW59</f>
        <v>0</v>
      </c>
      <c r="AX43" s="190">
        <f>-'6. Immobilisations'!BX59</f>
        <v>0</v>
      </c>
      <c r="AY43" s="190">
        <f>-'6. Immobilisations'!BY59</f>
        <v>0</v>
      </c>
      <c r="AZ43" s="190">
        <f>-'6. Immobilisations'!BZ59</f>
        <v>0</v>
      </c>
      <c r="BA43" s="190">
        <f>-'6. Immobilisations'!CA59</f>
        <v>0</v>
      </c>
      <c r="BB43" s="190">
        <f>-'6. Immobilisations'!CB59</f>
        <v>0</v>
      </c>
      <c r="BC43" s="190">
        <f>SUM(AQ43:BB43)</f>
        <v>0</v>
      </c>
      <c r="BD43" s="190">
        <f>-'6. Immobilisations'!CE59</f>
        <v>0</v>
      </c>
      <c r="BE43" s="190">
        <f>-'6. Immobilisations'!CF59</f>
        <v>0</v>
      </c>
      <c r="BF43" s="190">
        <f>-'6. Immobilisations'!CG59</f>
        <v>0</v>
      </c>
      <c r="BG43" s="190">
        <f>-'6. Immobilisations'!CH59</f>
        <v>0</v>
      </c>
      <c r="BH43" s="190">
        <f>-'6. Immobilisations'!CI59</f>
        <v>0</v>
      </c>
      <c r="BI43" s="190">
        <f>-'6. Immobilisations'!CJ59</f>
        <v>0</v>
      </c>
      <c r="BJ43" s="190">
        <f>-'6. Immobilisations'!CK59</f>
        <v>0</v>
      </c>
      <c r="BK43" s="190">
        <f>-'6. Immobilisations'!CL59</f>
        <v>0</v>
      </c>
      <c r="BL43" s="190">
        <f>-'6. Immobilisations'!CM59</f>
        <v>0</v>
      </c>
      <c r="BM43" s="190">
        <f>-'6. Immobilisations'!CN59</f>
        <v>0</v>
      </c>
      <c r="BN43" s="190">
        <f>-'6. Immobilisations'!CO59</f>
        <v>0</v>
      </c>
      <c r="BO43" s="190">
        <f>-'6. Immobilisations'!CP59</f>
        <v>0</v>
      </c>
      <c r="BP43" s="190">
        <f>SUM(BD43:BO43)</f>
        <v>0</v>
      </c>
      <c r="BQ43" s="190">
        <f>-'6. Immobilisations'!CS59</f>
        <v>0</v>
      </c>
      <c r="BR43" s="190">
        <f>-'6. Immobilisations'!CT59</f>
        <v>0</v>
      </c>
      <c r="BS43" s="190">
        <f>-'6. Immobilisations'!CU59</f>
        <v>0</v>
      </c>
      <c r="BT43" s="190">
        <f>-'6. Immobilisations'!CV59</f>
        <v>0</v>
      </c>
      <c r="BU43" s="190">
        <f>-'6. Immobilisations'!CW59</f>
        <v>0</v>
      </c>
      <c r="BV43" s="190">
        <f>-'6. Immobilisations'!CX59</f>
        <v>0</v>
      </c>
      <c r="BW43" s="190">
        <f>-'6. Immobilisations'!CY59</f>
        <v>0</v>
      </c>
      <c r="BX43" s="190">
        <f>-'6. Immobilisations'!CZ59</f>
        <v>0</v>
      </c>
      <c r="BY43" s="190">
        <f>-'6. Immobilisations'!DA59</f>
        <v>0</v>
      </c>
      <c r="BZ43" s="190">
        <f>-'6. Immobilisations'!DB59</f>
        <v>0</v>
      </c>
      <c r="CA43" s="190">
        <f>-'6. Immobilisations'!DC59</f>
        <v>0</v>
      </c>
      <c r="CB43" s="190">
        <f>-'6. Immobilisations'!DD59</f>
        <v>0</v>
      </c>
      <c r="CC43" s="190">
        <f>SUM(BQ43:CB43)</f>
        <v>0</v>
      </c>
      <c r="CE43" s="190" t="str">
        <f t="shared" ref="CE43:CP43" si="107">IF(ISNA(INDEX($B$1:$CC$50,ROW(A43),MATCH(CE$7,$B$7:$CC$7,0))),"",INDEX($B$1:$CC$50,ROW(A43),MATCH(CE$7,$B$7:$CC$7,0)))</f>
        <v/>
      </c>
      <c r="CF43" s="190" t="str">
        <f t="shared" si="107"/>
        <v/>
      </c>
      <c r="CG43" s="190" t="str">
        <f t="shared" si="107"/>
        <v/>
      </c>
      <c r="CH43" s="190" t="str">
        <f t="shared" si="107"/>
        <v/>
      </c>
      <c r="CI43" s="190" t="str">
        <f t="shared" si="107"/>
        <v/>
      </c>
      <c r="CJ43" s="190" t="str">
        <f t="shared" si="107"/>
        <v/>
      </c>
      <c r="CK43" s="190" t="str">
        <f t="shared" si="107"/>
        <v/>
      </c>
      <c r="CL43" s="190" t="str">
        <f t="shared" si="107"/>
        <v/>
      </c>
      <c r="CM43" s="190" t="str">
        <f t="shared" si="107"/>
        <v/>
      </c>
      <c r="CN43" s="190" t="str">
        <f t="shared" si="107"/>
        <v/>
      </c>
      <c r="CO43" s="190" t="str">
        <f t="shared" si="107"/>
        <v/>
      </c>
      <c r="CP43" s="190" t="str">
        <f t="shared" si="107"/>
        <v/>
      </c>
      <c r="CQ43" s="190">
        <f t="shared" ref="CQ43:DB43" si="108">IF(ISNA(INDEX($B$1:$CC$50,ROW(M43),MATCH(CQ$7,$B$7:$CC$7,0))),"",INDEX($B$1:$CC$50,ROW(M43),MATCH(CQ$7,$B$7:$CC$7,0)))</f>
        <v>0</v>
      </c>
      <c r="CR43" s="190">
        <f t="shared" si="108"/>
        <v>0</v>
      </c>
      <c r="CS43" s="190">
        <f t="shared" si="108"/>
        <v>0</v>
      </c>
      <c r="CT43" s="190">
        <f t="shared" si="108"/>
        <v>0</v>
      </c>
      <c r="CU43" s="190">
        <f t="shared" si="108"/>
        <v>0</v>
      </c>
      <c r="CV43" s="190">
        <f t="shared" si="108"/>
        <v>0</v>
      </c>
      <c r="CW43" s="190">
        <f t="shared" si="108"/>
        <v>0</v>
      </c>
      <c r="CX43" s="190">
        <f t="shared" si="108"/>
        <v>0</v>
      </c>
      <c r="CY43" s="190">
        <f t="shared" si="108"/>
        <v>0</v>
      </c>
      <c r="CZ43" s="190">
        <f t="shared" si="108"/>
        <v>0</v>
      </c>
      <c r="DA43" s="190">
        <f t="shared" si="108"/>
        <v>0</v>
      </c>
      <c r="DB43" s="190">
        <f t="shared" si="108"/>
        <v>0</v>
      </c>
      <c r="DC43" s="190">
        <f>SUM(CE43:CP43)</f>
        <v>0</v>
      </c>
      <c r="DD43" s="190">
        <f>SUM(CQ43:DB43)</f>
        <v>0</v>
      </c>
      <c r="DE43" s="190">
        <f>SUM(CE43:DB43)</f>
        <v>0</v>
      </c>
      <c r="DF43" s="190">
        <f t="shared" ref="DF43:DQ43" si="109">IF(ISNA(INDEX($B$1:$CC$50,ROW(Y43),MATCH(DF$7,$B$7:$CC$7,0))),"",INDEX($B$1:$CC$50,ROW(Y43),MATCH(DF$7,$B$7:$CC$7,0)))</f>
        <v>0</v>
      </c>
      <c r="DG43" s="190">
        <f t="shared" si="109"/>
        <v>0</v>
      </c>
      <c r="DH43" s="190">
        <f t="shared" si="109"/>
        <v>0</v>
      </c>
      <c r="DI43" s="190">
        <f t="shared" si="109"/>
        <v>0</v>
      </c>
      <c r="DJ43" s="190">
        <f t="shared" si="109"/>
        <v>0</v>
      </c>
      <c r="DK43" s="190">
        <f t="shared" si="109"/>
        <v>0</v>
      </c>
      <c r="DL43" s="190">
        <f t="shared" si="109"/>
        <v>0</v>
      </c>
      <c r="DM43" s="190">
        <f t="shared" si="109"/>
        <v>0</v>
      </c>
      <c r="DN43" s="190">
        <f t="shared" si="109"/>
        <v>0</v>
      </c>
      <c r="DO43" s="190">
        <f t="shared" si="109"/>
        <v>0</v>
      </c>
      <c r="DP43" s="190">
        <f t="shared" si="109"/>
        <v>0</v>
      </c>
      <c r="DQ43" s="190">
        <f t="shared" si="109"/>
        <v>0</v>
      </c>
      <c r="DR43" s="190">
        <f>SUM(DF43:DQ43)</f>
        <v>0</v>
      </c>
      <c r="DS43" s="190">
        <f t="shared" ref="DS43:ED43" si="110">IF(ISNA(INDEX($B$1:$CC$50,ROW(AK43),MATCH(DS$7,$B$7:$CC$7,0))),"",INDEX($B$1:$CC$50,ROW(AK43),MATCH(DS$7,$B$7:$CC$7,0)))</f>
        <v>0</v>
      </c>
      <c r="DT43" s="190">
        <f t="shared" si="110"/>
        <v>0</v>
      </c>
      <c r="DU43" s="190">
        <f t="shared" si="110"/>
        <v>0</v>
      </c>
      <c r="DV43" s="190">
        <f t="shared" si="110"/>
        <v>0</v>
      </c>
      <c r="DW43" s="190">
        <f t="shared" si="110"/>
        <v>0</v>
      </c>
      <c r="DX43" s="190">
        <f t="shared" si="110"/>
        <v>0</v>
      </c>
      <c r="DY43" s="190">
        <f t="shared" si="110"/>
        <v>0</v>
      </c>
      <c r="DZ43" s="190">
        <f t="shared" si="110"/>
        <v>0</v>
      </c>
      <c r="EA43" s="190">
        <f t="shared" si="110"/>
        <v>0</v>
      </c>
      <c r="EB43" s="190">
        <f t="shared" si="110"/>
        <v>0</v>
      </c>
      <c r="EC43" s="190">
        <f t="shared" si="110"/>
        <v>0</v>
      </c>
      <c r="ED43" s="190">
        <f t="shared" si="110"/>
        <v>0</v>
      </c>
      <c r="EE43" s="190">
        <f>SUM(DS43:ED43)</f>
        <v>0</v>
      </c>
      <c r="EF43" s="190">
        <f t="shared" ref="EF43:EQ43" si="111">IF(ISNA(INDEX($B$1:$CC$50,ROW(AW43),MATCH(EF$7,$B$7:$CC$7,0))),"",INDEX($B$1:$CC$50,ROW(AW43),MATCH(EF$7,$B$7:$CC$7,0)))</f>
        <v>0</v>
      </c>
      <c r="EG43" s="190">
        <f t="shared" si="111"/>
        <v>0</v>
      </c>
      <c r="EH43" s="190">
        <f t="shared" si="111"/>
        <v>0</v>
      </c>
      <c r="EI43" s="190">
        <f t="shared" si="111"/>
        <v>0</v>
      </c>
      <c r="EJ43" s="190">
        <f t="shared" si="111"/>
        <v>0</v>
      </c>
      <c r="EK43" s="190">
        <f t="shared" si="111"/>
        <v>0</v>
      </c>
      <c r="EL43" s="190">
        <f t="shared" si="111"/>
        <v>0</v>
      </c>
      <c r="EM43" s="190">
        <f t="shared" si="111"/>
        <v>0</v>
      </c>
      <c r="EN43" s="190">
        <f t="shared" si="111"/>
        <v>0</v>
      </c>
      <c r="EO43" s="190">
        <f t="shared" si="111"/>
        <v>0</v>
      </c>
      <c r="EP43" s="190">
        <f t="shared" si="111"/>
        <v>0</v>
      </c>
      <c r="EQ43" s="190">
        <f t="shared" si="111"/>
        <v>0</v>
      </c>
      <c r="ER43" s="190">
        <f>SUM(EF43:EQ43)</f>
        <v>0</v>
      </c>
      <c r="ES43" s="190">
        <f t="shared" ref="ES43:FD43" si="112">IF(ISNA(INDEX($B$1:$CC$50,ROW(BI43),MATCH(ES$7,$B$7:$CC$7,0))),"",INDEX($B$1:$CC$50,ROW(BI43),MATCH(ES$7,$B$7:$CC$7,0)))</f>
        <v>0</v>
      </c>
      <c r="ET43" s="190">
        <f t="shared" si="112"/>
        <v>0</v>
      </c>
      <c r="EU43" s="190">
        <f t="shared" si="112"/>
        <v>0</v>
      </c>
      <c r="EV43" s="190">
        <f t="shared" si="112"/>
        <v>0</v>
      </c>
      <c r="EW43" s="190">
        <f t="shared" si="112"/>
        <v>0</v>
      </c>
      <c r="EX43" s="190">
        <f t="shared" si="112"/>
        <v>0</v>
      </c>
      <c r="EY43" s="190">
        <f t="shared" si="112"/>
        <v>0</v>
      </c>
      <c r="EZ43" s="190">
        <f t="shared" si="112"/>
        <v>0</v>
      </c>
      <c r="FA43" s="190">
        <f t="shared" si="112"/>
        <v>0</v>
      </c>
      <c r="FB43" s="190">
        <f t="shared" si="112"/>
        <v>0</v>
      </c>
      <c r="FC43" s="190">
        <f t="shared" si="112"/>
        <v>0</v>
      </c>
      <c r="FD43" s="190">
        <f t="shared" si="112"/>
        <v>0</v>
      </c>
      <c r="FE43" s="190">
        <f>SUM(ES43:FD43)</f>
        <v>0</v>
      </c>
    </row>
    <row r="44" spans="2:161" ht="15" customHeight="1" x14ac:dyDescent="0.2">
      <c r="D44" s="16"/>
      <c r="E44" s="16"/>
      <c r="F44" s="16"/>
      <c r="G44" s="16"/>
      <c r="H44" s="16"/>
      <c r="I44" s="16"/>
      <c r="J44" s="16"/>
      <c r="K44" s="16"/>
      <c r="L44" s="16"/>
      <c r="M44" s="16"/>
      <c r="N44" s="16"/>
      <c r="O44" s="16"/>
      <c r="P44" s="131"/>
      <c r="Q44" s="16"/>
      <c r="R44" s="16"/>
      <c r="S44" s="16"/>
      <c r="T44" s="16"/>
      <c r="U44" s="16"/>
      <c r="V44" s="16"/>
      <c r="W44" s="16"/>
      <c r="X44" s="16"/>
      <c r="Y44" s="16"/>
      <c r="Z44" s="16"/>
      <c r="AA44" s="16"/>
      <c r="AB44" s="16"/>
      <c r="AC44" s="131"/>
      <c r="AD44" s="16"/>
      <c r="AE44" s="16"/>
      <c r="AF44" s="16"/>
      <c r="AG44" s="16"/>
      <c r="AH44" s="16"/>
      <c r="AI44" s="16"/>
      <c r="AJ44" s="16"/>
      <c r="AK44" s="16"/>
      <c r="AL44" s="16"/>
      <c r="AM44" s="16"/>
      <c r="AN44" s="16"/>
      <c r="AO44" s="16"/>
      <c r="AP44" s="131"/>
      <c r="AQ44" s="16"/>
      <c r="AR44" s="16"/>
      <c r="AS44" s="16"/>
      <c r="AT44" s="16"/>
      <c r="AU44" s="16"/>
      <c r="AV44" s="16"/>
      <c r="AW44" s="16"/>
      <c r="AX44" s="16"/>
      <c r="AY44" s="16"/>
      <c r="AZ44" s="16"/>
      <c r="BA44" s="16"/>
      <c r="BB44" s="16"/>
      <c r="BC44" s="131"/>
      <c r="BD44" s="16"/>
      <c r="BE44" s="16"/>
      <c r="BF44" s="16"/>
      <c r="BG44" s="16"/>
      <c r="BH44" s="16"/>
      <c r="BI44" s="16"/>
      <c r="BJ44" s="16"/>
      <c r="BK44" s="16"/>
      <c r="BL44" s="16"/>
      <c r="BM44" s="16"/>
      <c r="BN44" s="16"/>
      <c r="BO44" s="16"/>
      <c r="BP44" s="538"/>
      <c r="BQ44" s="16"/>
      <c r="BR44" s="16"/>
      <c r="BS44" s="16"/>
      <c r="BT44" s="16"/>
      <c r="BU44" s="16"/>
      <c r="BV44" s="16"/>
      <c r="BW44" s="16"/>
      <c r="BX44" s="16"/>
      <c r="BY44" s="16"/>
      <c r="BZ44" s="16"/>
      <c r="CA44" s="16"/>
      <c r="CB44" s="16"/>
      <c r="CC44" s="535"/>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542"/>
    </row>
    <row r="45" spans="2:161" s="63" customFormat="1" ht="15" customHeight="1" x14ac:dyDescent="0.2">
      <c r="B45" s="191" t="s">
        <v>112</v>
      </c>
      <c r="C45" s="206"/>
      <c r="D45" s="193">
        <f>+D23+D39+D43</f>
        <v>0</v>
      </c>
      <c r="E45" s="193">
        <f t="shared" ref="E45:O45" ca="1" si="113">+E23+E39+E43</f>
        <v>0</v>
      </c>
      <c r="F45" s="193">
        <f t="shared" ca="1" si="113"/>
        <v>0</v>
      </c>
      <c r="G45" s="193">
        <f t="shared" ca="1" si="113"/>
        <v>0</v>
      </c>
      <c r="H45" s="193">
        <f t="shared" ca="1" si="113"/>
        <v>0</v>
      </c>
      <c r="I45" s="193">
        <f t="shared" ca="1" si="113"/>
        <v>0</v>
      </c>
      <c r="J45" s="193">
        <f t="shared" ca="1" si="113"/>
        <v>0</v>
      </c>
      <c r="K45" s="193">
        <f t="shared" ca="1" si="113"/>
        <v>0</v>
      </c>
      <c r="L45" s="193">
        <f t="shared" ca="1" si="113"/>
        <v>-114000</v>
      </c>
      <c r="M45" s="193">
        <f t="shared" ca="1" si="113"/>
        <v>-111210</v>
      </c>
      <c r="N45" s="193">
        <f t="shared" ca="1" si="113"/>
        <v>-134652</v>
      </c>
      <c r="O45" s="193">
        <f t="shared" ca="1" si="113"/>
        <v>-134688</v>
      </c>
      <c r="P45" s="193">
        <f ca="1">SUM(D45:O45)</f>
        <v>-494550</v>
      </c>
      <c r="Q45" s="193">
        <f ca="1">+Q23+Q39+Q43</f>
        <v>-155550</v>
      </c>
      <c r="R45" s="193">
        <f t="shared" ref="R45:AB45" ca="1" si="114">+R23+R39+R43</f>
        <v>-127872</v>
      </c>
      <c r="S45" s="193">
        <f t="shared" ca="1" si="114"/>
        <v>-91176</v>
      </c>
      <c r="T45" s="193">
        <f t="shared" ca="1" si="114"/>
        <v>-206752</v>
      </c>
      <c r="U45" s="193">
        <f t="shared" ca="1" si="114"/>
        <v>-227379</v>
      </c>
      <c r="V45" s="193">
        <f t="shared" ca="1" si="114"/>
        <v>-201411</v>
      </c>
      <c r="W45" s="193">
        <f t="shared" ca="1" si="114"/>
        <v>-206155</v>
      </c>
      <c r="X45" s="193">
        <f t="shared" ca="1" si="114"/>
        <v>-299514</v>
      </c>
      <c r="Y45" s="193">
        <f t="shared" ca="1" si="114"/>
        <v>-386286</v>
      </c>
      <c r="Z45" s="193">
        <f t="shared" ca="1" si="114"/>
        <v>-245157.5</v>
      </c>
      <c r="AA45" s="193">
        <f t="shared" ca="1" si="114"/>
        <v>-285951</v>
      </c>
      <c r="AB45" s="193">
        <f t="shared" ca="1" si="114"/>
        <v>-174546</v>
      </c>
      <c r="AC45" s="193">
        <f ca="1">SUM(Q45:AB45)</f>
        <v>-2607749.5</v>
      </c>
      <c r="AD45" s="193">
        <f ca="1">+AD23+AD39+AD43</f>
        <v>-300610.00000000006</v>
      </c>
      <c r="AE45" s="193">
        <f t="shared" ref="AE45:AO45" ca="1" si="115">+AE23+AE39+AE43</f>
        <v>-389778.66000000003</v>
      </c>
      <c r="AF45" s="193">
        <f t="shared" ca="1" si="115"/>
        <v>-351762.66000000003</v>
      </c>
      <c r="AG45" s="193">
        <f t="shared" ca="1" si="115"/>
        <v>-347335.08</v>
      </c>
      <c r="AH45" s="193">
        <f t="shared" ca="1" si="115"/>
        <v>-342258.66000000003</v>
      </c>
      <c r="AI45" s="193">
        <f t="shared" ca="1" si="115"/>
        <v>-195174.66000000006</v>
      </c>
      <c r="AJ45" s="193">
        <f t="shared" ca="1" si="115"/>
        <v>-292865.58</v>
      </c>
      <c r="AK45" s="193">
        <f t="shared" ca="1" si="115"/>
        <v>-274689.66000000003</v>
      </c>
      <c r="AL45" s="193">
        <f t="shared" ca="1" si="115"/>
        <v>-357471.66000000003</v>
      </c>
      <c r="AM45" s="193">
        <f t="shared" ca="1" si="115"/>
        <v>-295862.58</v>
      </c>
      <c r="AN45" s="193">
        <f t="shared" ca="1" si="115"/>
        <v>-119871.66000000009</v>
      </c>
      <c r="AO45" s="193">
        <f t="shared" ca="1" si="115"/>
        <v>-119871.66000000009</v>
      </c>
      <c r="AP45" s="193">
        <f ca="1">SUM(AD45:AO45)</f>
        <v>-3387552.5200000009</v>
      </c>
      <c r="AQ45" s="193">
        <f ca="1">+AQ23+AQ39+AQ43</f>
        <v>-407942.47499999998</v>
      </c>
      <c r="AR45" s="193">
        <f t="shared" ref="AR45:BB45" ca="1" si="116">+AR23+AR39+AR43</f>
        <v>-254576.49660000007</v>
      </c>
      <c r="AS45" s="193">
        <f t="shared" ca="1" si="116"/>
        <v>-197552.49660000007</v>
      </c>
      <c r="AT45" s="193">
        <f t="shared" ca="1" si="116"/>
        <v>-351142.9458000001</v>
      </c>
      <c r="AU45" s="193">
        <f t="shared" ca="1" si="116"/>
        <v>-131024.49660000007</v>
      </c>
      <c r="AV45" s="193">
        <f t="shared" ca="1" si="116"/>
        <v>287409.50339999993</v>
      </c>
      <c r="AW45" s="193">
        <f t="shared" ca="1" si="116"/>
        <v>-87369.445800000103</v>
      </c>
      <c r="AX45" s="193">
        <f t="shared" ca="1" si="116"/>
        <v>504786.50340000005</v>
      </c>
      <c r="AY45" s="193">
        <f t="shared" ca="1" si="116"/>
        <v>961986.50340000005</v>
      </c>
      <c r="AZ45" s="193">
        <f t="shared" ca="1" si="116"/>
        <v>295787.55419999966</v>
      </c>
      <c r="BA45" s="193">
        <f t="shared" ca="1" si="116"/>
        <v>1275618.5034</v>
      </c>
      <c r="BB45" s="193">
        <f t="shared" ca="1" si="116"/>
        <v>697119.99692000018</v>
      </c>
      <c r="BC45" s="193">
        <f ca="1">SUM(AQ45:BB45)</f>
        <v>2593100.2083199993</v>
      </c>
      <c r="BD45" s="193">
        <f ca="1">+BD23+BD39+BD43</f>
        <v>572813.84024999966</v>
      </c>
      <c r="BE45" s="193">
        <f t="shared" ref="BE45:BO45" ca="1" si="117">+BE23+BE39+BE43</f>
        <v>969542.84843400004</v>
      </c>
      <c r="BF45" s="193">
        <f t="shared" ca="1" si="117"/>
        <v>1296128.8484339998</v>
      </c>
      <c r="BG45" s="193">
        <f t="shared" ca="1" si="117"/>
        <v>682333.86974199954</v>
      </c>
      <c r="BH45" s="193">
        <f t="shared" ca="1" si="117"/>
        <v>2201942.8484339998</v>
      </c>
      <c r="BI45" s="193">
        <f t="shared" ca="1" si="117"/>
        <v>3274130.8484339998</v>
      </c>
      <c r="BJ45" s="193">
        <f t="shared" ca="1" si="117"/>
        <v>1975326.8697419995</v>
      </c>
      <c r="BK45" s="193">
        <f t="shared" ca="1" si="117"/>
        <v>4999490.8484339993</v>
      </c>
      <c r="BL45" s="193">
        <f t="shared" ca="1" si="117"/>
        <v>6589286.8484339993</v>
      </c>
      <c r="BM45" s="193">
        <f t="shared" ca="1" si="117"/>
        <v>4196727.8697420005</v>
      </c>
      <c r="BN45" s="193">
        <f t="shared" ca="1" si="117"/>
        <v>9525134.8484339993</v>
      </c>
      <c r="BO45" s="193">
        <f t="shared" ca="1" si="117"/>
        <v>-6102137.0746355969</v>
      </c>
      <c r="BP45" s="193">
        <f ca="1">SUM(BD45:BO45)</f>
        <v>30180723.313878402</v>
      </c>
      <c r="BQ45" s="193">
        <f ca="1">+BQ23+BQ39+BQ43</f>
        <v>7626332.4386525005</v>
      </c>
      <c r="BR45" s="193">
        <f t="shared" ref="BR45:CB45" ca="1" si="118">+BR23+BR39+BR43</f>
        <v>8719350.2088212986</v>
      </c>
      <c r="BS45" s="193">
        <f t="shared" ca="1" si="118"/>
        <v>11424354.208821299</v>
      </c>
      <c r="BT45" s="193">
        <f t="shared" ca="1" si="118"/>
        <v>5221646.834390901</v>
      </c>
      <c r="BU45" s="193">
        <f t="shared" ca="1" si="118"/>
        <v>13237362.2088213</v>
      </c>
      <c r="BV45" s="193">
        <f t="shared" ca="1" si="118"/>
        <v>15198766.208821304</v>
      </c>
      <c r="BW45" s="193">
        <f t="shared" ca="1" si="118"/>
        <v>8185752.8343908973</v>
      </c>
      <c r="BX45" s="193">
        <f t="shared" ca="1" si="118"/>
        <v>18448374.208821297</v>
      </c>
      <c r="BY45" s="193">
        <f t="shared" ca="1" si="118"/>
        <v>22584844.875487972</v>
      </c>
      <c r="BZ45" s="193">
        <f t="shared" ca="1" si="118"/>
        <v>13180581.056613125</v>
      </c>
      <c r="CA45" s="193">
        <f t="shared" ca="1" si="118"/>
        <v>27853319.542154636</v>
      </c>
      <c r="CB45" s="193">
        <f t="shared" ca="1" si="118"/>
        <v>-35043040.545796111</v>
      </c>
      <c r="CC45" s="194">
        <f ca="1">SUM(BQ45:CB45)</f>
        <v>116637644.08000042</v>
      </c>
      <c r="CE45" s="557" t="str">
        <f t="shared" ref="CE45:CP45" si="119">IF(ISNA(INDEX($B$1:$CC$50,ROW(A45),MATCH(CE$7,$B$7:$CC$7,0))),"",INDEX($B$1:$CC$50,ROW(A45),MATCH(CE$7,$B$7:$CC$7,0)))</f>
        <v/>
      </c>
      <c r="CF45" s="193" t="str">
        <f t="shared" si="119"/>
        <v/>
      </c>
      <c r="CG45" s="193" t="str">
        <f t="shared" si="119"/>
        <v/>
      </c>
      <c r="CH45" s="193" t="str">
        <f t="shared" si="119"/>
        <v/>
      </c>
      <c r="CI45" s="193" t="str">
        <f t="shared" si="119"/>
        <v/>
      </c>
      <c r="CJ45" s="193" t="str">
        <f t="shared" si="119"/>
        <v/>
      </c>
      <c r="CK45" s="193" t="str">
        <f t="shared" si="119"/>
        <v/>
      </c>
      <c r="CL45" s="193" t="str">
        <f t="shared" si="119"/>
        <v/>
      </c>
      <c r="CM45" s="193" t="str">
        <f t="shared" si="119"/>
        <v/>
      </c>
      <c r="CN45" s="193" t="str">
        <f t="shared" si="119"/>
        <v/>
      </c>
      <c r="CO45" s="193" t="str">
        <f t="shared" si="119"/>
        <v/>
      </c>
      <c r="CP45" s="193" t="str">
        <f t="shared" si="119"/>
        <v/>
      </c>
      <c r="CQ45" s="193">
        <f t="shared" ref="CQ45:DB45" ca="1" si="120">IF(ISNA(INDEX($B$1:$CC$50,ROW(M45),MATCH(CQ$7,$B$7:$CC$7,0))),"",INDEX($B$1:$CC$50,ROW(M45),MATCH(CQ$7,$B$7:$CC$7,0)))</f>
        <v>0</v>
      </c>
      <c r="CR45" s="193">
        <f t="shared" ca="1" si="120"/>
        <v>0</v>
      </c>
      <c r="CS45" s="193">
        <f t="shared" ca="1" si="120"/>
        <v>-114000</v>
      </c>
      <c r="CT45" s="193">
        <f t="shared" ca="1" si="120"/>
        <v>-111210</v>
      </c>
      <c r="CU45" s="193">
        <f t="shared" ca="1" si="120"/>
        <v>-134652</v>
      </c>
      <c r="CV45" s="193">
        <f t="shared" ca="1" si="120"/>
        <v>-134688</v>
      </c>
      <c r="CW45" s="193">
        <f t="shared" ca="1" si="120"/>
        <v>-155550</v>
      </c>
      <c r="CX45" s="193">
        <f t="shared" ca="1" si="120"/>
        <v>-127872</v>
      </c>
      <c r="CY45" s="193">
        <f t="shared" ca="1" si="120"/>
        <v>-91176</v>
      </c>
      <c r="CZ45" s="193">
        <f t="shared" ca="1" si="120"/>
        <v>-206752</v>
      </c>
      <c r="DA45" s="193">
        <f t="shared" ca="1" si="120"/>
        <v>-227379</v>
      </c>
      <c r="DB45" s="193">
        <f t="shared" ca="1" si="120"/>
        <v>-201411</v>
      </c>
      <c r="DC45" s="193">
        <f>SUM(CE45:CP45)</f>
        <v>0</v>
      </c>
      <c r="DD45" s="193">
        <f ca="1">SUM(CQ45:DB45)</f>
        <v>-1504690</v>
      </c>
      <c r="DE45" s="193">
        <f ca="1">SUM(CE45:DB45)</f>
        <v>-1504690</v>
      </c>
      <c r="DF45" s="193">
        <f t="shared" ref="DF45:DQ45" ca="1" si="121">IF(ISNA(INDEX($B$1:$CC$50,ROW(Y45),MATCH(DF$7,$B$7:$CC$7,0))),"",INDEX($B$1:$CC$50,ROW(Y45),MATCH(DF$7,$B$7:$CC$7,0)))</f>
        <v>-206155</v>
      </c>
      <c r="DG45" s="193">
        <f t="shared" ca="1" si="121"/>
        <v>-299514</v>
      </c>
      <c r="DH45" s="193">
        <f t="shared" ca="1" si="121"/>
        <v>-386286</v>
      </c>
      <c r="DI45" s="193">
        <f t="shared" ca="1" si="121"/>
        <v>-245157.5</v>
      </c>
      <c r="DJ45" s="193">
        <f t="shared" ca="1" si="121"/>
        <v>-285951</v>
      </c>
      <c r="DK45" s="193">
        <f t="shared" ca="1" si="121"/>
        <v>-174546</v>
      </c>
      <c r="DL45" s="193">
        <f t="shared" ca="1" si="121"/>
        <v>-300610.00000000006</v>
      </c>
      <c r="DM45" s="193">
        <f t="shared" ca="1" si="121"/>
        <v>-389778.66000000003</v>
      </c>
      <c r="DN45" s="193">
        <f t="shared" ca="1" si="121"/>
        <v>-351762.66000000003</v>
      </c>
      <c r="DO45" s="193">
        <f t="shared" ca="1" si="121"/>
        <v>-347335.08</v>
      </c>
      <c r="DP45" s="193">
        <f t="shared" ca="1" si="121"/>
        <v>-342258.66000000003</v>
      </c>
      <c r="DQ45" s="193">
        <f t="shared" ca="1" si="121"/>
        <v>-195174.66000000006</v>
      </c>
      <c r="DR45" s="193">
        <f ca="1">SUM(DF45:DQ45)</f>
        <v>-3524529.2200000007</v>
      </c>
      <c r="DS45" s="193">
        <f t="shared" ref="DS45:ED45" ca="1" si="122">IF(ISNA(INDEX($B$1:$CC$50,ROW(AK45),MATCH(DS$7,$B$7:$CC$7,0))),"",INDEX($B$1:$CC$50,ROW(AK45),MATCH(DS$7,$B$7:$CC$7,0)))</f>
        <v>-292865.58</v>
      </c>
      <c r="DT45" s="193">
        <f t="shared" ca="1" si="122"/>
        <v>-274689.66000000003</v>
      </c>
      <c r="DU45" s="193">
        <f t="shared" ca="1" si="122"/>
        <v>-357471.66000000003</v>
      </c>
      <c r="DV45" s="193">
        <f t="shared" ca="1" si="122"/>
        <v>-295862.58</v>
      </c>
      <c r="DW45" s="193">
        <f t="shared" ca="1" si="122"/>
        <v>-119871.66000000009</v>
      </c>
      <c r="DX45" s="193">
        <f t="shared" ca="1" si="122"/>
        <v>-119871.66000000009</v>
      </c>
      <c r="DY45" s="193">
        <f t="shared" ca="1" si="122"/>
        <v>-407942.47499999998</v>
      </c>
      <c r="DZ45" s="193">
        <f t="shared" ca="1" si="122"/>
        <v>-254576.49660000007</v>
      </c>
      <c r="EA45" s="193">
        <f t="shared" ca="1" si="122"/>
        <v>-197552.49660000007</v>
      </c>
      <c r="EB45" s="193">
        <f t="shared" ca="1" si="122"/>
        <v>-351142.9458000001</v>
      </c>
      <c r="EC45" s="193">
        <f t="shared" ca="1" si="122"/>
        <v>-131024.49660000007</v>
      </c>
      <c r="ED45" s="193">
        <f t="shared" ca="1" si="122"/>
        <v>287409.50339999993</v>
      </c>
      <c r="EE45" s="193">
        <f ca="1">SUM(DS45:ED45)</f>
        <v>-2515462.207200001</v>
      </c>
      <c r="EF45" s="193">
        <f t="shared" ref="EF45:EQ45" ca="1" si="123">IF(ISNA(INDEX($B$1:$CC$50,ROW(AW45),MATCH(EF$7,$B$7:$CC$7,0))),"",INDEX($B$1:$CC$50,ROW(AW45),MATCH(EF$7,$B$7:$CC$7,0)))</f>
        <v>-87369.445800000103</v>
      </c>
      <c r="EG45" s="193">
        <f t="shared" ca="1" si="123"/>
        <v>504786.50340000005</v>
      </c>
      <c r="EH45" s="193">
        <f t="shared" ca="1" si="123"/>
        <v>961986.50340000005</v>
      </c>
      <c r="EI45" s="193">
        <f t="shared" ca="1" si="123"/>
        <v>295787.55419999966</v>
      </c>
      <c r="EJ45" s="193">
        <f t="shared" ca="1" si="123"/>
        <v>1275618.5034</v>
      </c>
      <c r="EK45" s="193">
        <f t="shared" ca="1" si="123"/>
        <v>697119.99692000018</v>
      </c>
      <c r="EL45" s="193">
        <f t="shared" ca="1" si="123"/>
        <v>572813.84024999966</v>
      </c>
      <c r="EM45" s="193">
        <f t="shared" ca="1" si="123"/>
        <v>969542.84843400004</v>
      </c>
      <c r="EN45" s="193">
        <f t="shared" ca="1" si="123"/>
        <v>1296128.8484339998</v>
      </c>
      <c r="EO45" s="193">
        <f t="shared" ca="1" si="123"/>
        <v>682333.86974199954</v>
      </c>
      <c r="EP45" s="193">
        <f t="shared" ca="1" si="123"/>
        <v>2201942.8484339998</v>
      </c>
      <c r="EQ45" s="193">
        <f t="shared" ca="1" si="123"/>
        <v>3274130.8484339998</v>
      </c>
      <c r="ER45" s="193">
        <f ca="1">SUM(EF45:EQ45)</f>
        <v>12644822.719247999</v>
      </c>
      <c r="ES45" s="193">
        <f t="shared" ref="ES45:FD45" ca="1" si="124">IF(ISNA(INDEX($B$1:$CC$50,ROW(BI45),MATCH(ES$7,$B$7:$CC$7,0))),"",INDEX($B$1:$CC$50,ROW(BI45),MATCH(ES$7,$B$7:$CC$7,0)))</f>
        <v>1975326.8697419995</v>
      </c>
      <c r="ET45" s="193">
        <f t="shared" ca="1" si="124"/>
        <v>4999490.8484339993</v>
      </c>
      <c r="EU45" s="193">
        <f t="shared" ca="1" si="124"/>
        <v>6589286.8484339993</v>
      </c>
      <c r="EV45" s="193">
        <f t="shared" ca="1" si="124"/>
        <v>4196727.8697420005</v>
      </c>
      <c r="EW45" s="193">
        <f t="shared" ca="1" si="124"/>
        <v>9525134.8484339993</v>
      </c>
      <c r="EX45" s="193">
        <f t="shared" ca="1" si="124"/>
        <v>-6102137.0746355969</v>
      </c>
      <c r="EY45" s="193">
        <f t="shared" ca="1" si="124"/>
        <v>7626332.4386525005</v>
      </c>
      <c r="EZ45" s="193">
        <f t="shared" ca="1" si="124"/>
        <v>8719350.2088212986</v>
      </c>
      <c r="FA45" s="193">
        <f t="shared" ca="1" si="124"/>
        <v>11424354.208821299</v>
      </c>
      <c r="FB45" s="193">
        <f t="shared" ca="1" si="124"/>
        <v>5221646.834390901</v>
      </c>
      <c r="FC45" s="193">
        <f t="shared" ca="1" si="124"/>
        <v>13237362.2088213</v>
      </c>
      <c r="FD45" s="193">
        <f t="shared" ca="1" si="124"/>
        <v>15198766.208821304</v>
      </c>
      <c r="FE45" s="194">
        <f ca="1">SUM(ES45:FD45)</f>
        <v>82611642.318479002</v>
      </c>
    </row>
    <row r="46" spans="2:161" ht="15" customHeight="1" x14ac:dyDescent="0.2">
      <c r="D46" s="116"/>
      <c r="E46" s="116"/>
      <c r="F46" s="116"/>
      <c r="G46" s="116"/>
      <c r="Q46" s="116"/>
      <c r="R46" s="116"/>
      <c r="S46" s="116"/>
      <c r="T46" s="116"/>
      <c r="AD46" s="116"/>
      <c r="AE46" s="116"/>
      <c r="AF46" s="116"/>
      <c r="AG46" s="116"/>
      <c r="AQ46" s="116"/>
      <c r="AR46" s="116"/>
      <c r="AS46" s="116"/>
      <c r="AT46" s="116"/>
      <c r="BD46" s="116"/>
      <c r="BE46" s="116"/>
      <c r="BF46" s="116"/>
      <c r="BG46" s="116"/>
      <c r="BP46" s="188"/>
      <c r="BQ46" s="546"/>
      <c r="BR46" s="116"/>
      <c r="BS46" s="116"/>
      <c r="BT46" s="116"/>
      <c r="CE46" s="116"/>
      <c r="CF46" s="116"/>
      <c r="CG46" s="116"/>
      <c r="CH46" s="116"/>
      <c r="CI46" s="116"/>
      <c r="CJ46" s="116"/>
      <c r="CK46" s="116"/>
      <c r="CL46" s="116"/>
      <c r="CM46" s="116"/>
      <c r="CN46" s="116"/>
      <c r="CO46" s="116"/>
      <c r="CP46" s="116"/>
      <c r="CQ46" s="116"/>
      <c r="CR46" s="116"/>
      <c r="CS46" s="116"/>
      <c r="CT46" s="116"/>
      <c r="CU46" s="116"/>
      <c r="CV46" s="116"/>
      <c r="CW46" s="116"/>
      <c r="CX46" s="116"/>
      <c r="CY46" s="116"/>
      <c r="CZ46" s="116"/>
      <c r="DA46" s="116"/>
      <c r="DB46" s="116"/>
      <c r="DC46" s="116"/>
      <c r="DD46" s="116"/>
      <c r="DE46" s="116"/>
      <c r="DF46" s="116"/>
      <c r="DG46" s="116"/>
      <c r="DH46" s="116"/>
      <c r="DI46" s="116"/>
      <c r="DJ46" s="116"/>
      <c r="DK46" s="116"/>
      <c r="DL46" s="116"/>
      <c r="DM46" s="116"/>
      <c r="DN46" s="116"/>
      <c r="DO46" s="116"/>
      <c r="DP46" s="116"/>
      <c r="DQ46" s="116"/>
      <c r="DR46" s="116"/>
      <c r="DS46" s="116"/>
      <c r="DT46" s="116"/>
      <c r="DU46" s="116"/>
      <c r="DV46" s="116"/>
      <c r="DW46" s="116"/>
      <c r="DX46" s="116"/>
      <c r="DY46" s="116"/>
      <c r="DZ46" s="116"/>
      <c r="EA46" s="116"/>
      <c r="EB46" s="116"/>
      <c r="EC46" s="116"/>
      <c r="ED46" s="116"/>
      <c r="EE46" s="116"/>
      <c r="EF46" s="116"/>
      <c r="EG46" s="116"/>
      <c r="EH46" s="116"/>
      <c r="EI46" s="116"/>
      <c r="EJ46" s="116"/>
      <c r="EK46" s="116"/>
      <c r="EL46" s="116"/>
      <c r="EM46" s="116"/>
      <c r="EN46" s="116"/>
      <c r="EO46" s="116"/>
      <c r="EP46" s="116"/>
      <c r="EQ46" s="116"/>
      <c r="ER46" s="116"/>
      <c r="ES46" s="116"/>
      <c r="ET46" s="116"/>
      <c r="EU46" s="116"/>
      <c r="EV46" s="116"/>
      <c r="EW46" s="116"/>
      <c r="EX46" s="116"/>
      <c r="EY46" s="116"/>
      <c r="EZ46" s="116"/>
      <c r="FA46" s="116"/>
      <c r="FB46" s="116"/>
      <c r="FC46" s="116"/>
      <c r="FD46" s="116"/>
      <c r="FE46" s="69"/>
    </row>
    <row r="47" spans="2:161" s="63" customFormat="1" ht="15" customHeight="1" x14ac:dyDescent="0.2">
      <c r="B47" s="191" t="s">
        <v>126</v>
      </c>
      <c r="C47" s="206"/>
      <c r="D47" s="193">
        <f>+D45</f>
        <v>0</v>
      </c>
      <c r="E47" s="193">
        <f ca="1">+D47+E45</f>
        <v>0</v>
      </c>
      <c r="F47" s="193">
        <f t="shared" ref="F47:O47" ca="1" si="125">+E47+F45</f>
        <v>0</v>
      </c>
      <c r="G47" s="193">
        <f t="shared" ca="1" si="125"/>
        <v>0</v>
      </c>
      <c r="H47" s="193">
        <f t="shared" ca="1" si="125"/>
        <v>0</v>
      </c>
      <c r="I47" s="193">
        <f t="shared" ca="1" si="125"/>
        <v>0</v>
      </c>
      <c r="J47" s="193">
        <f t="shared" ca="1" si="125"/>
        <v>0</v>
      </c>
      <c r="K47" s="193">
        <f t="shared" ca="1" si="125"/>
        <v>0</v>
      </c>
      <c r="L47" s="193">
        <f t="shared" ca="1" si="125"/>
        <v>-114000</v>
      </c>
      <c r="M47" s="193">
        <f t="shared" ca="1" si="125"/>
        <v>-225210</v>
      </c>
      <c r="N47" s="193">
        <f t="shared" ca="1" si="125"/>
        <v>-359862</v>
      </c>
      <c r="O47" s="193">
        <f t="shared" ca="1" si="125"/>
        <v>-494550</v>
      </c>
      <c r="P47" s="193">
        <f ca="1">O47</f>
        <v>-494550</v>
      </c>
      <c r="Q47" s="193">
        <f ca="1">O47+Q45</f>
        <v>-650100</v>
      </c>
      <c r="R47" s="193">
        <f ca="1">Q47+R45</f>
        <v>-777972</v>
      </c>
      <c r="S47" s="193">
        <f t="shared" ref="S47:AB47" ca="1" si="126">R47+S45</f>
        <v>-869148</v>
      </c>
      <c r="T47" s="193">
        <f t="shared" ca="1" si="126"/>
        <v>-1075900</v>
      </c>
      <c r="U47" s="193">
        <f t="shared" ca="1" si="126"/>
        <v>-1303279</v>
      </c>
      <c r="V47" s="193">
        <f t="shared" ca="1" si="126"/>
        <v>-1504690</v>
      </c>
      <c r="W47" s="193">
        <f t="shared" ca="1" si="126"/>
        <v>-1710845</v>
      </c>
      <c r="X47" s="193">
        <f t="shared" ca="1" si="126"/>
        <v>-2010359</v>
      </c>
      <c r="Y47" s="193">
        <f t="shared" ca="1" si="126"/>
        <v>-2396645</v>
      </c>
      <c r="Z47" s="193">
        <f t="shared" ca="1" si="126"/>
        <v>-2641802.5</v>
      </c>
      <c r="AA47" s="193">
        <f t="shared" ca="1" si="126"/>
        <v>-2927753.5</v>
      </c>
      <c r="AB47" s="193">
        <f t="shared" ca="1" si="126"/>
        <v>-3102299.5</v>
      </c>
      <c r="AC47" s="193">
        <f ca="1">AB47</f>
        <v>-3102299.5</v>
      </c>
      <c r="AD47" s="193">
        <f ca="1">AB47+AD45</f>
        <v>-3402909.5</v>
      </c>
      <c r="AE47" s="193">
        <f ca="1">AD47+AE45</f>
        <v>-3792688.16</v>
      </c>
      <c r="AF47" s="193">
        <f t="shared" ref="AF47:AO47" ca="1" si="127">AE47+AF45</f>
        <v>-4144450.8200000003</v>
      </c>
      <c r="AG47" s="193">
        <f t="shared" ca="1" si="127"/>
        <v>-4491785.9000000004</v>
      </c>
      <c r="AH47" s="193">
        <f t="shared" ca="1" si="127"/>
        <v>-4834044.5600000005</v>
      </c>
      <c r="AI47" s="193">
        <f t="shared" ca="1" si="127"/>
        <v>-5029219.2200000007</v>
      </c>
      <c r="AJ47" s="193">
        <f t="shared" ca="1" si="127"/>
        <v>-5322084.8000000007</v>
      </c>
      <c r="AK47" s="193">
        <f t="shared" ca="1" si="127"/>
        <v>-5596774.4600000009</v>
      </c>
      <c r="AL47" s="193">
        <f t="shared" ca="1" si="127"/>
        <v>-5954246.120000001</v>
      </c>
      <c r="AM47" s="193">
        <f t="shared" ca="1" si="127"/>
        <v>-6250108.7000000011</v>
      </c>
      <c r="AN47" s="193">
        <f t="shared" ca="1" si="127"/>
        <v>-6369980.3600000013</v>
      </c>
      <c r="AO47" s="193">
        <f t="shared" ca="1" si="127"/>
        <v>-6489852.0200000014</v>
      </c>
      <c r="AP47" s="193">
        <f ca="1">AO47</f>
        <v>-6489852.0200000014</v>
      </c>
      <c r="AQ47" s="193">
        <f ca="1">AO47+AQ45</f>
        <v>-6897794.495000001</v>
      </c>
      <c r="AR47" s="193">
        <f ca="1">AQ47+AR45</f>
        <v>-7152370.9916000012</v>
      </c>
      <c r="AS47" s="193">
        <f t="shared" ref="AS47:BB47" ca="1" si="128">AR47+AS45</f>
        <v>-7349923.4882000014</v>
      </c>
      <c r="AT47" s="193">
        <f t="shared" ca="1" si="128"/>
        <v>-7701066.4340000013</v>
      </c>
      <c r="AU47" s="193">
        <f t="shared" ca="1" si="128"/>
        <v>-7832090.9306000015</v>
      </c>
      <c r="AV47" s="193">
        <f t="shared" ca="1" si="128"/>
        <v>-7544681.4272000017</v>
      </c>
      <c r="AW47" s="193">
        <f t="shared" ca="1" si="128"/>
        <v>-7632050.8730000015</v>
      </c>
      <c r="AX47" s="193">
        <f t="shared" ca="1" si="128"/>
        <v>-7127264.3696000017</v>
      </c>
      <c r="AY47" s="193">
        <f t="shared" ca="1" si="128"/>
        <v>-6165277.8662000019</v>
      </c>
      <c r="AZ47" s="193">
        <f t="shared" ca="1" si="128"/>
        <v>-5869490.3120000027</v>
      </c>
      <c r="BA47" s="193">
        <f t="shared" ca="1" si="128"/>
        <v>-4593871.8086000029</v>
      </c>
      <c r="BB47" s="193">
        <f t="shared" ca="1" si="128"/>
        <v>-3896751.8116800026</v>
      </c>
      <c r="BC47" s="193">
        <f ca="1">BB47</f>
        <v>-3896751.8116800026</v>
      </c>
      <c r="BD47" s="193">
        <f ca="1">BB47+BD45</f>
        <v>-3323937.9714300027</v>
      </c>
      <c r="BE47" s="193">
        <f ca="1">BD47+BE45</f>
        <v>-2354395.1229960024</v>
      </c>
      <c r="BF47" s="193">
        <f t="shared" ref="BF47:BO47" ca="1" si="129">BE47+BF45</f>
        <v>-1058266.2745620026</v>
      </c>
      <c r="BG47" s="193">
        <f t="shared" ca="1" si="129"/>
        <v>-375932.40482000308</v>
      </c>
      <c r="BH47" s="193">
        <f t="shared" ca="1" si="129"/>
        <v>1826010.4436139967</v>
      </c>
      <c r="BI47" s="193">
        <f t="shared" ca="1" si="129"/>
        <v>5100141.2920479961</v>
      </c>
      <c r="BJ47" s="193">
        <f t="shared" ca="1" si="129"/>
        <v>7075468.1617899956</v>
      </c>
      <c r="BK47" s="193">
        <f t="shared" ca="1" si="129"/>
        <v>12074959.010223996</v>
      </c>
      <c r="BL47" s="193">
        <f t="shared" ca="1" si="129"/>
        <v>18664245.858657993</v>
      </c>
      <c r="BM47" s="193">
        <f t="shared" ca="1" si="129"/>
        <v>22860973.728399992</v>
      </c>
      <c r="BN47" s="193">
        <f t="shared" ca="1" si="129"/>
        <v>32386108.576833993</v>
      </c>
      <c r="BO47" s="193">
        <f t="shared" ca="1" si="129"/>
        <v>26283971.502198398</v>
      </c>
      <c r="BP47" s="193">
        <f ca="1">BO47</f>
        <v>26283971.502198398</v>
      </c>
      <c r="BQ47" s="193">
        <f ca="1">BO47+BQ45</f>
        <v>33910303.940850899</v>
      </c>
      <c r="BR47" s="193">
        <f t="shared" ref="BR47:CB47" ca="1" si="130">BQ47+BR45</f>
        <v>42629654.149672195</v>
      </c>
      <c r="BS47" s="193">
        <f t="shared" ca="1" si="130"/>
        <v>54054008.358493492</v>
      </c>
      <c r="BT47" s="193">
        <f t="shared" ca="1" si="130"/>
        <v>59275655.192884393</v>
      </c>
      <c r="BU47" s="193">
        <f t="shared" ca="1" si="130"/>
        <v>72513017.401705697</v>
      </c>
      <c r="BV47" s="193">
        <f t="shared" ca="1" si="130"/>
        <v>87711783.610527009</v>
      </c>
      <c r="BW47" s="193">
        <f t="shared" ca="1" si="130"/>
        <v>95897536.444917902</v>
      </c>
      <c r="BX47" s="193">
        <f t="shared" ca="1" si="130"/>
        <v>114345910.6537392</v>
      </c>
      <c r="BY47" s="193">
        <f t="shared" ca="1" si="130"/>
        <v>136930755.52922717</v>
      </c>
      <c r="BZ47" s="193">
        <f t="shared" ca="1" si="130"/>
        <v>150111336.58584028</v>
      </c>
      <c r="CA47" s="193">
        <f t="shared" ca="1" si="130"/>
        <v>177964656.12799492</v>
      </c>
      <c r="CB47" s="193">
        <f t="shared" ca="1" si="130"/>
        <v>142921615.5821988</v>
      </c>
      <c r="CC47" s="194">
        <f ca="1">CB47</f>
        <v>142921615.5821988</v>
      </c>
      <c r="CE47" s="557" t="str">
        <f t="shared" ref="CE47:CP47" si="131">IF(ISNA(INDEX($B$1:$CC$50,ROW(A47),MATCH(CE$7,$B$7:$CC$7,0))),"",INDEX($B$1:$CC$50,ROW(A47),MATCH(CE$7,$B$7:$CC$7,0)))</f>
        <v/>
      </c>
      <c r="CF47" s="193" t="str">
        <f t="shared" si="131"/>
        <v/>
      </c>
      <c r="CG47" s="193" t="str">
        <f t="shared" si="131"/>
        <v/>
      </c>
      <c r="CH47" s="193" t="str">
        <f t="shared" si="131"/>
        <v/>
      </c>
      <c r="CI47" s="193" t="str">
        <f t="shared" si="131"/>
        <v/>
      </c>
      <c r="CJ47" s="193" t="str">
        <f t="shared" si="131"/>
        <v/>
      </c>
      <c r="CK47" s="193" t="str">
        <f t="shared" si="131"/>
        <v/>
      </c>
      <c r="CL47" s="193" t="str">
        <f t="shared" si="131"/>
        <v/>
      </c>
      <c r="CM47" s="193" t="str">
        <f t="shared" si="131"/>
        <v/>
      </c>
      <c r="CN47" s="193" t="str">
        <f t="shared" si="131"/>
        <v/>
      </c>
      <c r="CO47" s="193" t="str">
        <f t="shared" si="131"/>
        <v/>
      </c>
      <c r="CP47" s="193" t="str">
        <f t="shared" si="131"/>
        <v/>
      </c>
      <c r="CQ47" s="193">
        <f t="shared" ref="CQ47:DB47" ca="1" si="132">IF(ISNA(INDEX($B$1:$CC$50,ROW(M47),MATCH(CQ$7,$B$7:$CC$7,0))),"",INDEX($B$1:$CC$50,ROW(M47),MATCH(CQ$7,$B$7:$CC$7,0)))</f>
        <v>0</v>
      </c>
      <c r="CR47" s="193">
        <f t="shared" ca="1" si="132"/>
        <v>0</v>
      </c>
      <c r="CS47" s="193">
        <f t="shared" ca="1" si="132"/>
        <v>-114000</v>
      </c>
      <c r="CT47" s="193">
        <f t="shared" ca="1" si="132"/>
        <v>-225210</v>
      </c>
      <c r="CU47" s="193">
        <f t="shared" ca="1" si="132"/>
        <v>-359862</v>
      </c>
      <c r="CV47" s="193">
        <f t="shared" ca="1" si="132"/>
        <v>-494550</v>
      </c>
      <c r="CW47" s="193">
        <f t="shared" ca="1" si="132"/>
        <v>-650100</v>
      </c>
      <c r="CX47" s="193">
        <f t="shared" ca="1" si="132"/>
        <v>-777972</v>
      </c>
      <c r="CY47" s="193">
        <f t="shared" ca="1" si="132"/>
        <v>-869148</v>
      </c>
      <c r="CZ47" s="193">
        <f t="shared" ca="1" si="132"/>
        <v>-1075900</v>
      </c>
      <c r="DA47" s="193">
        <f t="shared" ca="1" si="132"/>
        <v>-1303279</v>
      </c>
      <c r="DB47" s="193">
        <f t="shared" ca="1" si="132"/>
        <v>-1504690</v>
      </c>
      <c r="DC47" s="193" t="str">
        <f>CP47</f>
        <v/>
      </c>
      <c r="DD47" s="193">
        <f ca="1">DB47</f>
        <v>-1504690</v>
      </c>
      <c r="DE47" s="193">
        <f ca="1">DB47</f>
        <v>-1504690</v>
      </c>
      <c r="DF47" s="193">
        <f t="shared" ref="DF47:DQ47" ca="1" si="133">IF(ISNA(INDEX($B$1:$CC$50,ROW(Y47),MATCH(DF$7,$B$7:$CC$7,0))),"",INDEX($B$1:$CC$50,ROW(Y47),MATCH(DF$7,$B$7:$CC$7,0)))</f>
        <v>-1710845</v>
      </c>
      <c r="DG47" s="193">
        <f t="shared" ca="1" si="133"/>
        <v>-2010359</v>
      </c>
      <c r="DH47" s="193">
        <f t="shared" ca="1" si="133"/>
        <v>-2396645</v>
      </c>
      <c r="DI47" s="193">
        <f t="shared" ca="1" si="133"/>
        <v>-2641802.5</v>
      </c>
      <c r="DJ47" s="193">
        <f t="shared" ca="1" si="133"/>
        <v>-2927753.5</v>
      </c>
      <c r="DK47" s="193">
        <f t="shared" ca="1" si="133"/>
        <v>-3102299.5</v>
      </c>
      <c r="DL47" s="193">
        <f t="shared" ca="1" si="133"/>
        <v>-3402909.5</v>
      </c>
      <c r="DM47" s="193">
        <f t="shared" ca="1" si="133"/>
        <v>-3792688.16</v>
      </c>
      <c r="DN47" s="193">
        <f t="shared" ca="1" si="133"/>
        <v>-4144450.8200000003</v>
      </c>
      <c r="DO47" s="193">
        <f t="shared" ca="1" si="133"/>
        <v>-4491785.9000000004</v>
      </c>
      <c r="DP47" s="193">
        <f t="shared" ca="1" si="133"/>
        <v>-4834044.5600000005</v>
      </c>
      <c r="DQ47" s="193">
        <f t="shared" ca="1" si="133"/>
        <v>-5029219.2200000007</v>
      </c>
      <c r="DR47" s="193">
        <f ca="1">DQ47</f>
        <v>-5029219.2200000007</v>
      </c>
      <c r="DS47" s="193">
        <f t="shared" ref="DS47:ED47" ca="1" si="134">IF(ISNA(INDEX($B$1:$CC$50,ROW(AK47),MATCH(DS$7,$B$7:$CC$7,0))),"",INDEX($B$1:$CC$50,ROW(AK47),MATCH(DS$7,$B$7:$CC$7,0)))</f>
        <v>-5322084.8000000007</v>
      </c>
      <c r="DT47" s="193">
        <f t="shared" ca="1" si="134"/>
        <v>-5596774.4600000009</v>
      </c>
      <c r="DU47" s="193">
        <f t="shared" ca="1" si="134"/>
        <v>-5954246.120000001</v>
      </c>
      <c r="DV47" s="193">
        <f t="shared" ca="1" si="134"/>
        <v>-6250108.7000000011</v>
      </c>
      <c r="DW47" s="193">
        <f t="shared" ca="1" si="134"/>
        <v>-6369980.3600000013</v>
      </c>
      <c r="DX47" s="193">
        <f t="shared" ca="1" si="134"/>
        <v>-6489852.0200000014</v>
      </c>
      <c r="DY47" s="193">
        <f t="shared" ca="1" si="134"/>
        <v>-6897794.495000001</v>
      </c>
      <c r="DZ47" s="193">
        <f t="shared" ca="1" si="134"/>
        <v>-7152370.9916000012</v>
      </c>
      <c r="EA47" s="193">
        <f t="shared" ca="1" si="134"/>
        <v>-7349923.4882000014</v>
      </c>
      <c r="EB47" s="193">
        <f t="shared" ca="1" si="134"/>
        <v>-7701066.4340000013</v>
      </c>
      <c r="EC47" s="193">
        <f t="shared" ca="1" si="134"/>
        <v>-7832090.9306000015</v>
      </c>
      <c r="ED47" s="193">
        <f t="shared" ca="1" si="134"/>
        <v>-7544681.4272000017</v>
      </c>
      <c r="EE47" s="193">
        <f ca="1">ED47</f>
        <v>-7544681.4272000017</v>
      </c>
      <c r="EF47" s="193">
        <f t="shared" ref="EF47:EQ47" ca="1" si="135">IF(ISNA(INDEX($B$1:$CC$50,ROW(AW47),MATCH(EF$7,$B$7:$CC$7,0))),"",INDEX($B$1:$CC$50,ROW(AW47),MATCH(EF$7,$B$7:$CC$7,0)))</f>
        <v>-7632050.8730000015</v>
      </c>
      <c r="EG47" s="193">
        <f t="shared" ca="1" si="135"/>
        <v>-7127264.3696000017</v>
      </c>
      <c r="EH47" s="193">
        <f t="shared" ca="1" si="135"/>
        <v>-6165277.8662000019</v>
      </c>
      <c r="EI47" s="193">
        <f t="shared" ca="1" si="135"/>
        <v>-5869490.3120000027</v>
      </c>
      <c r="EJ47" s="193">
        <f t="shared" ca="1" si="135"/>
        <v>-4593871.8086000029</v>
      </c>
      <c r="EK47" s="193">
        <f t="shared" ca="1" si="135"/>
        <v>-3896751.8116800026</v>
      </c>
      <c r="EL47" s="193">
        <f t="shared" ca="1" si="135"/>
        <v>-3323937.9714300027</v>
      </c>
      <c r="EM47" s="193">
        <f t="shared" ca="1" si="135"/>
        <v>-2354395.1229960024</v>
      </c>
      <c r="EN47" s="193">
        <f t="shared" ca="1" si="135"/>
        <v>-1058266.2745620026</v>
      </c>
      <c r="EO47" s="193">
        <f t="shared" ca="1" si="135"/>
        <v>-375932.40482000308</v>
      </c>
      <c r="EP47" s="193">
        <f t="shared" ca="1" si="135"/>
        <v>1826010.4436139967</v>
      </c>
      <c r="EQ47" s="193">
        <f t="shared" ca="1" si="135"/>
        <v>5100141.2920479961</v>
      </c>
      <c r="ER47" s="193">
        <f ca="1">EQ47</f>
        <v>5100141.2920479961</v>
      </c>
      <c r="ES47" s="193">
        <f t="shared" ref="ES47:FD47" ca="1" si="136">IF(ISNA(INDEX($B$1:$CC$50,ROW(BI47),MATCH(ES$7,$B$7:$CC$7,0))),"",INDEX($B$1:$CC$50,ROW(BI47),MATCH(ES$7,$B$7:$CC$7,0)))</f>
        <v>7075468.1617899956</v>
      </c>
      <c r="ET47" s="193">
        <f t="shared" ca="1" si="136"/>
        <v>12074959.010223996</v>
      </c>
      <c r="EU47" s="193">
        <f t="shared" ca="1" si="136"/>
        <v>18664245.858657993</v>
      </c>
      <c r="EV47" s="193">
        <f t="shared" ca="1" si="136"/>
        <v>22860973.728399992</v>
      </c>
      <c r="EW47" s="193">
        <f t="shared" ca="1" si="136"/>
        <v>32386108.576833993</v>
      </c>
      <c r="EX47" s="193">
        <f t="shared" ca="1" si="136"/>
        <v>26283971.502198398</v>
      </c>
      <c r="EY47" s="193">
        <f t="shared" ca="1" si="136"/>
        <v>33910303.940850899</v>
      </c>
      <c r="EZ47" s="193">
        <f t="shared" ca="1" si="136"/>
        <v>42629654.149672195</v>
      </c>
      <c r="FA47" s="193">
        <f t="shared" ca="1" si="136"/>
        <v>54054008.358493492</v>
      </c>
      <c r="FB47" s="193">
        <f t="shared" ca="1" si="136"/>
        <v>59275655.192884393</v>
      </c>
      <c r="FC47" s="193">
        <f t="shared" ca="1" si="136"/>
        <v>72513017.401705697</v>
      </c>
      <c r="FD47" s="193">
        <f t="shared" ca="1" si="136"/>
        <v>87711783.610527009</v>
      </c>
      <c r="FE47" s="194">
        <f ca="1">IF(FD47="",INDEX(ES47:FD47,1,MATCH('Données de base'!$O$17,'5. Cash Flow'!ES$7:FD$7,0)),FD47)</f>
        <v>87711783.610527009</v>
      </c>
    </row>
    <row r="48" spans="2:161" ht="15" customHeight="1" x14ac:dyDescent="0.2">
      <c r="BP48" s="188"/>
      <c r="BQ48" s="66"/>
      <c r="FE48" s="69"/>
    </row>
    <row r="49" spans="3:161" ht="15" customHeight="1" x14ac:dyDescent="0.2">
      <c r="C49" s="66" t="s">
        <v>25</v>
      </c>
      <c r="D49" s="121">
        <f>+IF(D47&lt;0,MIN(-D47,'Données de base'!$C$330),0)</f>
        <v>0</v>
      </c>
      <c r="E49" s="121">
        <f ca="1">+IF(E47&lt;0,MIN(-E47,'Données de base'!$C$330),0)</f>
        <v>0</v>
      </c>
      <c r="F49" s="121">
        <f ca="1">+IF(F47&lt;0,MIN(-F47,'Données de base'!$C$330),0)</f>
        <v>0</v>
      </c>
      <c r="G49" s="121">
        <f ca="1">+IF(G47&lt;0,MIN(-G47,'Données de base'!$C$330),0)</f>
        <v>0</v>
      </c>
      <c r="H49" s="121">
        <f ca="1">+IF(H47&lt;0,MIN(-H47,'Données de base'!$C$330),0)</f>
        <v>0</v>
      </c>
      <c r="I49" s="121">
        <f ca="1">+IF(I47&lt;0,MIN(-I47,'Données de base'!$C$330),0)</f>
        <v>0</v>
      </c>
      <c r="J49" s="181">
        <f ca="1">+IF(J47&lt;0,MIN(-J47,'Données de base'!$C$330),0)</f>
        <v>0</v>
      </c>
      <c r="K49" s="181">
        <f ca="1">+IF(K47&lt;0,MIN(-K47,'Données de base'!$C$330),0)</f>
        <v>0</v>
      </c>
      <c r="L49" s="181">
        <f ca="1">+IF(L47&lt;0,MIN(-L47,'Données de base'!$C$330),0)</f>
        <v>0</v>
      </c>
      <c r="M49" s="181">
        <f ca="1">+IF(M47&lt;0,MIN(-M47,'Données de base'!$C$330),0)</f>
        <v>0</v>
      </c>
      <c r="N49" s="181">
        <f ca="1">+IF(N47&lt;0,MIN(-N47,'Données de base'!$C$330),0)</f>
        <v>0</v>
      </c>
      <c r="O49" s="181">
        <f ca="1">+IF(O47&lt;0,MIN(-O47,'Données de base'!$C$330),0)</f>
        <v>0</v>
      </c>
      <c r="P49" s="190">
        <f ca="1">O49</f>
        <v>0</v>
      </c>
      <c r="Q49" s="121">
        <f ca="1">+IF(Q47&lt;0,MIN(-Q47,'Données de base'!$C$330),0)</f>
        <v>0</v>
      </c>
      <c r="R49" s="121">
        <f ca="1">+IF(R47&lt;0,MIN(-R47,'Données de base'!$C$330),0)</f>
        <v>0</v>
      </c>
      <c r="S49" s="121">
        <f ca="1">+IF(S47&lt;0,MIN(-S47,'Données de base'!$C$330),0)</f>
        <v>0</v>
      </c>
      <c r="T49" s="121">
        <f ca="1">+IF(T47&lt;0,MIN(-T47,'Données de base'!$C$330),0)</f>
        <v>0</v>
      </c>
      <c r="U49" s="121">
        <f ca="1">+IF(U47&lt;0,MIN(-U47,'Données de base'!$C$330),0)</f>
        <v>0</v>
      </c>
      <c r="V49" s="121">
        <f ca="1">+IF(V47&lt;0,MIN(-V47,'Données de base'!$C$330),0)</f>
        <v>0</v>
      </c>
      <c r="W49" s="181">
        <f ca="1">+IF(W47&lt;0,MIN(-W47,'Données de base'!$C$330),0)</f>
        <v>0</v>
      </c>
      <c r="X49" s="181">
        <f ca="1">+IF(X47&lt;0,MIN(-X47,'Données de base'!$C$330),0)</f>
        <v>0</v>
      </c>
      <c r="Y49" s="181">
        <f ca="1">+IF(Y47&lt;0,MIN(-Y47,'Données de base'!$C$330),0)</f>
        <v>0</v>
      </c>
      <c r="Z49" s="181">
        <f ca="1">+IF(Z47&lt;0,MIN(-Z47,'Données de base'!$C$330),0)</f>
        <v>0</v>
      </c>
      <c r="AA49" s="181">
        <f ca="1">+IF(AA47&lt;0,MIN(-AA47,'Données de base'!$C$330),0)</f>
        <v>0</v>
      </c>
      <c r="AB49" s="181">
        <f ca="1">+IF(AB47&lt;0,MIN(-AB47,'Données de base'!$C$330),0)</f>
        <v>0</v>
      </c>
      <c r="AC49" s="190">
        <f ca="1">AB49</f>
        <v>0</v>
      </c>
      <c r="AD49" s="121">
        <f ca="1">+IF(AD47&lt;0,MIN(-AD47,'Données de base'!$C$330),0)</f>
        <v>0</v>
      </c>
      <c r="AE49" s="121">
        <f ca="1">+IF(AE47&lt;0,MIN(-AE47,'Données de base'!$C$330),0)</f>
        <v>0</v>
      </c>
      <c r="AF49" s="121">
        <f ca="1">+IF(AF47&lt;0,MIN(-AF47,'Données de base'!$C$330),0)</f>
        <v>0</v>
      </c>
      <c r="AG49" s="121">
        <f ca="1">+IF(AG47&lt;0,MIN(-AG47,'Données de base'!$C$330),0)</f>
        <v>0</v>
      </c>
      <c r="AH49" s="121">
        <f ca="1">+IF(AH47&lt;0,MIN(-AH47,'Données de base'!$C$330),0)</f>
        <v>0</v>
      </c>
      <c r="AI49" s="121">
        <f ca="1">+IF(AI47&lt;0,MIN(-AI47,'Données de base'!$C$330),0)</f>
        <v>0</v>
      </c>
      <c r="AJ49" s="181">
        <f ca="1">+IF(AJ47&lt;0,MIN(-AJ47,'Données de base'!$C$330),0)</f>
        <v>0</v>
      </c>
      <c r="AK49" s="181">
        <f ca="1">+IF(AK47&lt;0,MIN(-AK47,'Données de base'!$C$330),0)</f>
        <v>0</v>
      </c>
      <c r="AL49" s="181">
        <f ca="1">+IF(AL47&lt;0,MIN(-AL47,'Données de base'!$C$330),0)</f>
        <v>0</v>
      </c>
      <c r="AM49" s="181">
        <f ca="1">+IF(AM47&lt;0,MIN(-AM47,'Données de base'!$C$330),0)</f>
        <v>0</v>
      </c>
      <c r="AN49" s="181">
        <f ca="1">+IF(AN47&lt;0,MIN(-AN47,'Données de base'!$C$330),0)</f>
        <v>0</v>
      </c>
      <c r="AO49" s="181">
        <f ca="1">+IF(AO47&lt;0,MIN(-AO47,'Données de base'!$C$330),0)</f>
        <v>0</v>
      </c>
      <c r="AP49" s="190">
        <f ca="1">AO49</f>
        <v>0</v>
      </c>
      <c r="AQ49" s="121">
        <f ca="1">+IF(AQ47&lt;0,MIN(-AQ47,'Données de base'!$C$330),0)</f>
        <v>0</v>
      </c>
      <c r="AR49" s="121">
        <f ca="1">+IF(AR47&lt;0,MIN(-AR47,'Données de base'!$C$330),0)</f>
        <v>0</v>
      </c>
      <c r="AS49" s="121">
        <f ca="1">+IF(AS47&lt;0,MIN(-AS47,'Données de base'!$C$330),0)</f>
        <v>0</v>
      </c>
      <c r="AT49" s="121">
        <f ca="1">+IF(AT47&lt;0,MIN(-AT47,'Données de base'!$C$330),0)</f>
        <v>0</v>
      </c>
      <c r="AU49" s="121">
        <f ca="1">+IF(AU47&lt;0,MIN(-AU47,'Données de base'!$C$330),0)</f>
        <v>0</v>
      </c>
      <c r="AV49" s="121">
        <f ca="1">+IF(AV47&lt;0,MIN(-AV47,'Données de base'!$C$330),0)</f>
        <v>0</v>
      </c>
      <c r="AW49" s="181">
        <f ca="1">+IF(AW47&lt;0,MIN(-AW47,'Données de base'!$C$330),0)</f>
        <v>0</v>
      </c>
      <c r="AX49" s="181">
        <f ca="1">+IF(AX47&lt;0,MIN(-AX47,'Données de base'!$C$330),0)</f>
        <v>0</v>
      </c>
      <c r="AY49" s="181">
        <f ca="1">+IF(AY47&lt;0,MIN(-AY47,'Données de base'!$C$330),0)</f>
        <v>0</v>
      </c>
      <c r="AZ49" s="181">
        <f ca="1">+IF(AZ47&lt;0,MIN(-AZ47,'Données de base'!$C$330),0)</f>
        <v>0</v>
      </c>
      <c r="BA49" s="181">
        <f ca="1">+IF(BA47&lt;0,MIN(-BA47,'Données de base'!$C$330),0)</f>
        <v>0</v>
      </c>
      <c r="BB49" s="181">
        <f ca="1">+IF(BB47&lt;0,MIN(-BB47,'Données de base'!$C$330),0)</f>
        <v>0</v>
      </c>
      <c r="BC49" s="190">
        <f ca="1">BB49</f>
        <v>0</v>
      </c>
      <c r="BD49" s="121">
        <f ca="1">+IF(BD47&lt;0,MIN(-BD47,'Données de base'!$C$330),0)</f>
        <v>0</v>
      </c>
      <c r="BE49" s="121">
        <f ca="1">+IF(BE47&lt;0,MIN(-BE47,'Données de base'!$C$330),0)</f>
        <v>0</v>
      </c>
      <c r="BF49" s="121">
        <f ca="1">+IF(BF47&lt;0,MIN(-BF47,'Données de base'!$C$330),0)</f>
        <v>0</v>
      </c>
      <c r="BG49" s="121">
        <f ca="1">+IF(BG47&lt;0,MIN(-BG47,'Données de base'!$C$330),0)</f>
        <v>0</v>
      </c>
      <c r="BH49" s="121">
        <f ca="1">+IF(BH47&lt;0,MIN(-BH47,'Données de base'!$C$330),0)</f>
        <v>0</v>
      </c>
      <c r="BI49" s="121">
        <f ca="1">+IF(BI47&lt;0,MIN(-BI47,'Données de base'!$C$330),0)</f>
        <v>0</v>
      </c>
      <c r="BJ49" s="181">
        <f ca="1">+IF(BJ47&lt;0,MIN(-BJ47,'Données de base'!$C$330),0)</f>
        <v>0</v>
      </c>
      <c r="BK49" s="181">
        <f ca="1">+IF(BK47&lt;0,MIN(-BK47,'Données de base'!$C$330),0)</f>
        <v>0</v>
      </c>
      <c r="BL49" s="181">
        <f ca="1">+IF(BL47&lt;0,MIN(-BL47,'Données de base'!$C$330),0)</f>
        <v>0</v>
      </c>
      <c r="BM49" s="181">
        <f ca="1">+IF(BM47&lt;0,MIN(-BM47,'Données de base'!$C$330),0)</f>
        <v>0</v>
      </c>
      <c r="BN49" s="181">
        <f ca="1">+IF(BN47&lt;0,MIN(-BN47,'Données de base'!$C$330),0)</f>
        <v>0</v>
      </c>
      <c r="BO49" s="181">
        <f ca="1">+IF(BO47&lt;0,MIN(-BO47,'Données de base'!$C$330),0)</f>
        <v>0</v>
      </c>
      <c r="BP49" s="190">
        <f ca="1">BO49</f>
        <v>0</v>
      </c>
      <c r="BQ49" s="121">
        <f ca="1">+IF(BQ47&lt;0,MIN(-BQ47,'Données de base'!$C$330),0)</f>
        <v>0</v>
      </c>
      <c r="BR49" s="121">
        <f ca="1">+IF(BR47&lt;0,MIN(-BR47,'Données de base'!$C$330),0)</f>
        <v>0</v>
      </c>
      <c r="BS49" s="121">
        <f ca="1">+IF(BS47&lt;0,MIN(-BS47,'Données de base'!$C$330),0)</f>
        <v>0</v>
      </c>
      <c r="BT49" s="121">
        <f ca="1">+IF(BT47&lt;0,MIN(-BT47,'Données de base'!$C$330),0)</f>
        <v>0</v>
      </c>
      <c r="BU49" s="121">
        <f ca="1">+IF(BU47&lt;0,MIN(-BU47,'Données de base'!$C$330),0)</f>
        <v>0</v>
      </c>
      <c r="BV49" s="121">
        <f ca="1">+IF(BV47&lt;0,MIN(-BV47,'Données de base'!$C$330),0)</f>
        <v>0</v>
      </c>
      <c r="BW49" s="181">
        <f ca="1">+IF(BW47&lt;0,MIN(-BW47,'Données de base'!$C$330),0)</f>
        <v>0</v>
      </c>
      <c r="BX49" s="181">
        <f ca="1">+IF(BX47&lt;0,MIN(-BX47,'Données de base'!$C$330),0)</f>
        <v>0</v>
      </c>
      <c r="BY49" s="181">
        <f ca="1">+IF(BY47&lt;0,MIN(-BY47,'Données de base'!$C$330),0)</f>
        <v>0</v>
      </c>
      <c r="BZ49" s="181">
        <f ca="1">+IF(BZ47&lt;0,MIN(-BZ47,'Données de base'!$C$330),0)</f>
        <v>0</v>
      </c>
      <c r="CA49" s="181">
        <f ca="1">+IF(CA47&lt;0,MIN(-CA47,'Données de base'!$C$330),0)</f>
        <v>0</v>
      </c>
      <c r="CB49" s="181">
        <f ca="1">+IF(CB47&lt;0,MIN(-CB47,'Données de base'!$C$330),0)</f>
        <v>0</v>
      </c>
      <c r="CC49" s="190">
        <f ca="1">CB49</f>
        <v>0</v>
      </c>
      <c r="CE49" s="121" t="str">
        <f t="shared" ref="CE49:CN50" si="137">IF(ISNA(INDEX($B$1:$CC$50,ROW(A49),MATCH(CE$7,$B$7:$CC$7,0))),"",INDEX($B$1:$CC$50,ROW(A49),MATCH(CE$7,$B$7:$CC$7,0)))</f>
        <v/>
      </c>
      <c r="CF49" s="121" t="str">
        <f t="shared" si="137"/>
        <v/>
      </c>
      <c r="CG49" s="121" t="str">
        <f t="shared" si="137"/>
        <v/>
      </c>
      <c r="CH49" s="121" t="str">
        <f t="shared" si="137"/>
        <v/>
      </c>
      <c r="CI49" s="121" t="str">
        <f t="shared" si="137"/>
        <v/>
      </c>
      <c r="CJ49" s="121" t="str">
        <f t="shared" si="137"/>
        <v/>
      </c>
      <c r="CK49" s="121" t="str">
        <f t="shared" si="137"/>
        <v/>
      </c>
      <c r="CL49" s="121" t="str">
        <f t="shared" si="137"/>
        <v/>
      </c>
      <c r="CM49" s="121" t="str">
        <f t="shared" si="137"/>
        <v/>
      </c>
      <c r="CN49" s="121" t="str">
        <f t="shared" si="137"/>
        <v/>
      </c>
      <c r="CO49" s="121" t="str">
        <f t="shared" ref="CO49:CX50" si="138">IF(ISNA(INDEX($B$1:$CC$50,ROW(K49),MATCH(CO$7,$B$7:$CC$7,0))),"",INDEX($B$1:$CC$50,ROW(K49),MATCH(CO$7,$B$7:$CC$7,0)))</f>
        <v/>
      </c>
      <c r="CP49" s="121" t="str">
        <f t="shared" si="138"/>
        <v/>
      </c>
      <c r="CQ49" s="121">
        <f t="shared" ca="1" si="138"/>
        <v>0</v>
      </c>
      <c r="CR49" s="121">
        <f t="shared" ca="1" si="138"/>
        <v>0</v>
      </c>
      <c r="CS49" s="121">
        <f t="shared" ca="1" si="138"/>
        <v>0</v>
      </c>
      <c r="CT49" s="121">
        <f t="shared" ca="1" si="138"/>
        <v>0</v>
      </c>
      <c r="CU49" s="121">
        <f t="shared" ca="1" si="138"/>
        <v>0</v>
      </c>
      <c r="CV49" s="121">
        <f t="shared" ca="1" si="138"/>
        <v>0</v>
      </c>
      <c r="CW49" s="121">
        <f t="shared" ca="1" si="138"/>
        <v>0</v>
      </c>
      <c r="CX49" s="121">
        <f t="shared" ca="1" si="138"/>
        <v>0</v>
      </c>
      <c r="CY49" s="121">
        <f t="shared" ref="CY49:DB50" ca="1" si="139">IF(ISNA(INDEX($B$1:$CC$50,ROW(U49),MATCH(CY$7,$B$7:$CC$7,0))),"",INDEX($B$1:$CC$50,ROW(U49),MATCH(CY$7,$B$7:$CC$7,0)))</f>
        <v>0</v>
      </c>
      <c r="CZ49" s="121">
        <f t="shared" ca="1" si="139"/>
        <v>0</v>
      </c>
      <c r="DA49" s="121">
        <f t="shared" ca="1" si="139"/>
        <v>0</v>
      </c>
      <c r="DB49" s="121">
        <f t="shared" ca="1" si="139"/>
        <v>0</v>
      </c>
      <c r="DC49" s="121" t="str">
        <f>CP49</f>
        <v/>
      </c>
      <c r="DD49" s="121">
        <f ca="1">DB49</f>
        <v>0</v>
      </c>
      <c r="DE49" s="121">
        <f ca="1">DB49</f>
        <v>0</v>
      </c>
      <c r="DF49" s="121">
        <f t="shared" ref="DF49:DQ50" ca="1" si="140">IF(ISNA(INDEX($B$1:$CC$50,ROW(Y49),MATCH(DF$7,$B$7:$CC$7,0))),"",INDEX($B$1:$CC$50,ROW(Y49),MATCH(DF$7,$B$7:$CC$7,0)))</f>
        <v>0</v>
      </c>
      <c r="DG49" s="121">
        <f t="shared" ca="1" si="140"/>
        <v>0</v>
      </c>
      <c r="DH49" s="121">
        <f t="shared" ca="1" si="140"/>
        <v>0</v>
      </c>
      <c r="DI49" s="121">
        <f t="shared" ca="1" si="140"/>
        <v>0</v>
      </c>
      <c r="DJ49" s="121">
        <f t="shared" ca="1" si="140"/>
        <v>0</v>
      </c>
      <c r="DK49" s="121">
        <f t="shared" ca="1" si="140"/>
        <v>0</v>
      </c>
      <c r="DL49" s="121">
        <f t="shared" ca="1" si="140"/>
        <v>0</v>
      </c>
      <c r="DM49" s="121">
        <f t="shared" ca="1" si="140"/>
        <v>0</v>
      </c>
      <c r="DN49" s="121">
        <f t="shared" ca="1" si="140"/>
        <v>0</v>
      </c>
      <c r="DO49" s="121">
        <f t="shared" ca="1" si="140"/>
        <v>0</v>
      </c>
      <c r="DP49" s="121">
        <f t="shared" ca="1" si="140"/>
        <v>0</v>
      </c>
      <c r="DQ49" s="121">
        <f t="shared" ca="1" si="140"/>
        <v>0</v>
      </c>
      <c r="DR49" s="121">
        <f ca="1">DQ49</f>
        <v>0</v>
      </c>
      <c r="DS49" s="121">
        <f t="shared" ref="DS49:ED50" ca="1" si="141">IF(ISNA(INDEX($B$1:$CC$50,ROW(AK49),MATCH(DS$7,$B$7:$CC$7,0))),"",INDEX($B$1:$CC$50,ROW(AK49),MATCH(DS$7,$B$7:$CC$7,0)))</f>
        <v>0</v>
      </c>
      <c r="DT49" s="121">
        <f t="shared" ca="1" si="141"/>
        <v>0</v>
      </c>
      <c r="DU49" s="121">
        <f t="shared" ca="1" si="141"/>
        <v>0</v>
      </c>
      <c r="DV49" s="121">
        <f t="shared" ca="1" si="141"/>
        <v>0</v>
      </c>
      <c r="DW49" s="121">
        <f t="shared" ca="1" si="141"/>
        <v>0</v>
      </c>
      <c r="DX49" s="121">
        <f t="shared" ca="1" si="141"/>
        <v>0</v>
      </c>
      <c r="DY49" s="121">
        <f t="shared" ca="1" si="141"/>
        <v>0</v>
      </c>
      <c r="DZ49" s="121">
        <f t="shared" ca="1" si="141"/>
        <v>0</v>
      </c>
      <c r="EA49" s="121">
        <f t="shared" ca="1" si="141"/>
        <v>0</v>
      </c>
      <c r="EB49" s="121">
        <f t="shared" ca="1" si="141"/>
        <v>0</v>
      </c>
      <c r="EC49" s="121">
        <f t="shared" ca="1" si="141"/>
        <v>0</v>
      </c>
      <c r="ED49" s="121">
        <f t="shared" ca="1" si="141"/>
        <v>0</v>
      </c>
      <c r="EE49" s="121">
        <f ca="1">ED49</f>
        <v>0</v>
      </c>
      <c r="EF49" s="121">
        <f t="shared" ref="EF49:EQ50" ca="1" si="142">IF(ISNA(INDEX($B$1:$CC$50,ROW(AW49),MATCH(EF$7,$B$7:$CC$7,0))),"",INDEX($B$1:$CC$50,ROW(AW49),MATCH(EF$7,$B$7:$CC$7,0)))</f>
        <v>0</v>
      </c>
      <c r="EG49" s="121">
        <f t="shared" ca="1" si="142"/>
        <v>0</v>
      </c>
      <c r="EH49" s="121">
        <f t="shared" ca="1" si="142"/>
        <v>0</v>
      </c>
      <c r="EI49" s="121">
        <f t="shared" ca="1" si="142"/>
        <v>0</v>
      </c>
      <c r="EJ49" s="121">
        <f t="shared" ca="1" si="142"/>
        <v>0</v>
      </c>
      <c r="EK49" s="121">
        <f t="shared" ca="1" si="142"/>
        <v>0</v>
      </c>
      <c r="EL49" s="121">
        <f t="shared" ca="1" si="142"/>
        <v>0</v>
      </c>
      <c r="EM49" s="121">
        <f t="shared" ca="1" si="142"/>
        <v>0</v>
      </c>
      <c r="EN49" s="121">
        <f t="shared" ca="1" si="142"/>
        <v>0</v>
      </c>
      <c r="EO49" s="121">
        <f t="shared" ca="1" si="142"/>
        <v>0</v>
      </c>
      <c r="EP49" s="121">
        <f t="shared" ca="1" si="142"/>
        <v>0</v>
      </c>
      <c r="EQ49" s="121">
        <f t="shared" ca="1" si="142"/>
        <v>0</v>
      </c>
      <c r="ER49" s="121">
        <f ca="1">EQ49</f>
        <v>0</v>
      </c>
      <c r="ES49" s="121">
        <f t="shared" ref="ES49:FD50" ca="1" si="143">IF(ISNA(INDEX($B$1:$CC$50,ROW(BI49),MATCH(ES$7,$B$7:$CC$7,0))),"",INDEX($B$1:$CC$50,ROW(BI49),MATCH(ES$7,$B$7:$CC$7,0)))</f>
        <v>0</v>
      </c>
      <c r="ET49" s="121">
        <f t="shared" ca="1" si="143"/>
        <v>0</v>
      </c>
      <c r="EU49" s="121">
        <f t="shared" ca="1" si="143"/>
        <v>0</v>
      </c>
      <c r="EV49" s="121">
        <f t="shared" ca="1" si="143"/>
        <v>0</v>
      </c>
      <c r="EW49" s="121">
        <f t="shared" ca="1" si="143"/>
        <v>0</v>
      </c>
      <c r="EX49" s="121">
        <f t="shared" ca="1" si="143"/>
        <v>0</v>
      </c>
      <c r="EY49" s="121">
        <f t="shared" ca="1" si="143"/>
        <v>0</v>
      </c>
      <c r="EZ49" s="121">
        <f t="shared" ca="1" si="143"/>
        <v>0</v>
      </c>
      <c r="FA49" s="121">
        <f t="shared" ca="1" si="143"/>
        <v>0</v>
      </c>
      <c r="FB49" s="121">
        <f t="shared" ca="1" si="143"/>
        <v>0</v>
      </c>
      <c r="FC49" s="121">
        <f t="shared" ca="1" si="143"/>
        <v>0</v>
      </c>
      <c r="FD49" s="121">
        <f t="shared" ca="1" si="143"/>
        <v>0</v>
      </c>
      <c r="FE49" s="190">
        <f ca="1">IF(FD49="",INDEX(ES49:FD49,1,MATCH('Données de base'!$O$17,'5. Cash Flow'!ES$7:FD$7,0)),FD49)</f>
        <v>0</v>
      </c>
    </row>
    <row r="50" spans="3:161" ht="15" customHeight="1" x14ac:dyDescent="0.2">
      <c r="C50" s="66" t="s">
        <v>26</v>
      </c>
      <c r="D50" s="181">
        <f>+D47+D49</f>
        <v>0</v>
      </c>
      <c r="E50" s="181">
        <f ca="1">+E47+E49</f>
        <v>0</v>
      </c>
      <c r="F50" s="181">
        <f t="shared" ref="F50:O50" ca="1" si="144">+F47+F49</f>
        <v>0</v>
      </c>
      <c r="G50" s="181">
        <f t="shared" ca="1" si="144"/>
        <v>0</v>
      </c>
      <c r="H50" s="181">
        <f t="shared" ca="1" si="144"/>
        <v>0</v>
      </c>
      <c r="I50" s="181">
        <f t="shared" ca="1" si="144"/>
        <v>0</v>
      </c>
      <c r="J50" s="181">
        <f t="shared" ca="1" si="144"/>
        <v>0</v>
      </c>
      <c r="K50" s="181">
        <f t="shared" ca="1" si="144"/>
        <v>0</v>
      </c>
      <c r="L50" s="181">
        <f t="shared" ca="1" si="144"/>
        <v>-114000</v>
      </c>
      <c r="M50" s="181">
        <f t="shared" ca="1" si="144"/>
        <v>-225210</v>
      </c>
      <c r="N50" s="181">
        <f t="shared" ca="1" si="144"/>
        <v>-359862</v>
      </c>
      <c r="O50" s="181">
        <f t="shared" ca="1" si="144"/>
        <v>-494550</v>
      </c>
      <c r="P50" s="190">
        <f ca="1">O50</f>
        <v>-494550</v>
      </c>
      <c r="Q50" s="181">
        <f ca="1">+Q47+Q49</f>
        <v>-650100</v>
      </c>
      <c r="R50" s="181">
        <f ca="1">+R47+R49</f>
        <v>-777972</v>
      </c>
      <c r="S50" s="181">
        <f t="shared" ref="S50:AB50" ca="1" si="145">+S47+S49</f>
        <v>-869148</v>
      </c>
      <c r="T50" s="181">
        <f t="shared" ca="1" si="145"/>
        <v>-1075900</v>
      </c>
      <c r="U50" s="181">
        <f t="shared" ca="1" si="145"/>
        <v>-1303279</v>
      </c>
      <c r="V50" s="181">
        <f t="shared" ca="1" si="145"/>
        <v>-1504690</v>
      </c>
      <c r="W50" s="181">
        <f t="shared" ca="1" si="145"/>
        <v>-1710845</v>
      </c>
      <c r="X50" s="181">
        <f t="shared" ca="1" si="145"/>
        <v>-2010359</v>
      </c>
      <c r="Y50" s="181">
        <f t="shared" ca="1" si="145"/>
        <v>-2396645</v>
      </c>
      <c r="Z50" s="181">
        <f t="shared" ca="1" si="145"/>
        <v>-2641802.5</v>
      </c>
      <c r="AA50" s="181">
        <f t="shared" ca="1" si="145"/>
        <v>-2927753.5</v>
      </c>
      <c r="AB50" s="181">
        <f t="shared" ca="1" si="145"/>
        <v>-3102299.5</v>
      </c>
      <c r="AC50" s="190">
        <f ca="1">AB50</f>
        <v>-3102299.5</v>
      </c>
      <c r="AD50" s="181">
        <f ca="1">+AD47+AD49</f>
        <v>-3402909.5</v>
      </c>
      <c r="AE50" s="181">
        <f ca="1">+AE47+AE49</f>
        <v>-3792688.16</v>
      </c>
      <c r="AF50" s="181">
        <f t="shared" ref="AF50:AO50" ca="1" si="146">+AF47+AF49</f>
        <v>-4144450.8200000003</v>
      </c>
      <c r="AG50" s="181">
        <f t="shared" ca="1" si="146"/>
        <v>-4491785.9000000004</v>
      </c>
      <c r="AH50" s="181">
        <f t="shared" ca="1" si="146"/>
        <v>-4834044.5600000005</v>
      </c>
      <c r="AI50" s="181">
        <f t="shared" ca="1" si="146"/>
        <v>-5029219.2200000007</v>
      </c>
      <c r="AJ50" s="181">
        <f t="shared" ca="1" si="146"/>
        <v>-5322084.8000000007</v>
      </c>
      <c r="AK50" s="181">
        <f t="shared" ca="1" si="146"/>
        <v>-5596774.4600000009</v>
      </c>
      <c r="AL50" s="181">
        <f t="shared" ca="1" si="146"/>
        <v>-5954246.120000001</v>
      </c>
      <c r="AM50" s="181">
        <f t="shared" ca="1" si="146"/>
        <v>-6250108.7000000011</v>
      </c>
      <c r="AN50" s="181">
        <f t="shared" ca="1" si="146"/>
        <v>-6369980.3600000013</v>
      </c>
      <c r="AO50" s="181">
        <f t="shared" ca="1" si="146"/>
        <v>-6489852.0200000014</v>
      </c>
      <c r="AP50" s="190">
        <f ca="1">AO50</f>
        <v>-6489852.0200000014</v>
      </c>
      <c r="AQ50" s="181">
        <f ca="1">+AQ47+AQ49</f>
        <v>-6897794.495000001</v>
      </c>
      <c r="AR50" s="181">
        <f ca="1">+AR47+AR49</f>
        <v>-7152370.9916000012</v>
      </c>
      <c r="AS50" s="181">
        <f t="shared" ref="AS50:BB50" ca="1" si="147">+AS47+AS49</f>
        <v>-7349923.4882000014</v>
      </c>
      <c r="AT50" s="181">
        <f t="shared" ca="1" si="147"/>
        <v>-7701066.4340000013</v>
      </c>
      <c r="AU50" s="181">
        <f t="shared" ca="1" si="147"/>
        <v>-7832090.9306000015</v>
      </c>
      <c r="AV50" s="181">
        <f t="shared" ca="1" si="147"/>
        <v>-7544681.4272000017</v>
      </c>
      <c r="AW50" s="181">
        <f t="shared" ca="1" si="147"/>
        <v>-7632050.8730000015</v>
      </c>
      <c r="AX50" s="181">
        <f t="shared" ca="1" si="147"/>
        <v>-7127264.3696000017</v>
      </c>
      <c r="AY50" s="181">
        <f t="shared" ca="1" si="147"/>
        <v>-6165277.8662000019</v>
      </c>
      <c r="AZ50" s="181">
        <f t="shared" ca="1" si="147"/>
        <v>-5869490.3120000027</v>
      </c>
      <c r="BA50" s="181">
        <f t="shared" ca="1" si="147"/>
        <v>-4593871.8086000029</v>
      </c>
      <c r="BB50" s="181">
        <f t="shared" ca="1" si="147"/>
        <v>-3896751.8116800026</v>
      </c>
      <c r="BC50" s="190">
        <f ca="1">BB50</f>
        <v>-3896751.8116800026</v>
      </c>
      <c r="BD50" s="181">
        <f ca="1">+BD47+BD49</f>
        <v>-3323937.9714300027</v>
      </c>
      <c r="BE50" s="181">
        <f ca="1">+BE47+BE49</f>
        <v>-2354395.1229960024</v>
      </c>
      <c r="BF50" s="181">
        <f t="shared" ref="BF50:BO50" ca="1" si="148">+BF47+BF49</f>
        <v>-1058266.2745620026</v>
      </c>
      <c r="BG50" s="181">
        <f t="shared" ca="1" si="148"/>
        <v>-375932.40482000308</v>
      </c>
      <c r="BH50" s="181">
        <f t="shared" ca="1" si="148"/>
        <v>1826010.4436139967</v>
      </c>
      <c r="BI50" s="181">
        <f t="shared" ca="1" si="148"/>
        <v>5100141.2920479961</v>
      </c>
      <c r="BJ50" s="181">
        <f t="shared" ca="1" si="148"/>
        <v>7075468.1617899956</v>
      </c>
      <c r="BK50" s="181">
        <f t="shared" ca="1" si="148"/>
        <v>12074959.010223996</v>
      </c>
      <c r="BL50" s="181">
        <f t="shared" ca="1" si="148"/>
        <v>18664245.858657993</v>
      </c>
      <c r="BM50" s="181">
        <f t="shared" ca="1" si="148"/>
        <v>22860973.728399992</v>
      </c>
      <c r="BN50" s="181">
        <f t="shared" ca="1" si="148"/>
        <v>32386108.576833993</v>
      </c>
      <c r="BO50" s="181">
        <f t="shared" ca="1" si="148"/>
        <v>26283971.502198398</v>
      </c>
      <c r="BP50" s="190">
        <f ca="1">BO50</f>
        <v>26283971.502198398</v>
      </c>
      <c r="BQ50" s="181">
        <f ca="1">+BQ47+BQ49</f>
        <v>33910303.940850899</v>
      </c>
      <c r="BR50" s="181">
        <f ca="1">+BR47+BR49</f>
        <v>42629654.149672195</v>
      </c>
      <c r="BS50" s="181">
        <f t="shared" ref="BS50:CB50" ca="1" si="149">+BS47+BS49</f>
        <v>54054008.358493492</v>
      </c>
      <c r="BT50" s="181">
        <f t="shared" ca="1" si="149"/>
        <v>59275655.192884393</v>
      </c>
      <c r="BU50" s="181">
        <f t="shared" ca="1" si="149"/>
        <v>72513017.401705697</v>
      </c>
      <c r="BV50" s="181">
        <f t="shared" ca="1" si="149"/>
        <v>87711783.610527009</v>
      </c>
      <c r="BW50" s="181">
        <f t="shared" ca="1" si="149"/>
        <v>95897536.444917902</v>
      </c>
      <c r="BX50" s="181">
        <f t="shared" ca="1" si="149"/>
        <v>114345910.6537392</v>
      </c>
      <c r="BY50" s="181">
        <f t="shared" ca="1" si="149"/>
        <v>136930755.52922717</v>
      </c>
      <c r="BZ50" s="181">
        <f t="shared" ca="1" si="149"/>
        <v>150111336.58584028</v>
      </c>
      <c r="CA50" s="181">
        <f t="shared" ca="1" si="149"/>
        <v>177964656.12799492</v>
      </c>
      <c r="CB50" s="181">
        <f t="shared" ca="1" si="149"/>
        <v>142921615.5821988</v>
      </c>
      <c r="CC50" s="190">
        <f ca="1">CB50</f>
        <v>142921615.5821988</v>
      </c>
      <c r="CE50" s="181" t="str">
        <f t="shared" si="137"/>
        <v/>
      </c>
      <c r="CF50" s="181" t="str">
        <f t="shared" si="137"/>
        <v/>
      </c>
      <c r="CG50" s="181" t="str">
        <f t="shared" si="137"/>
        <v/>
      </c>
      <c r="CH50" s="181" t="str">
        <f t="shared" si="137"/>
        <v/>
      </c>
      <c r="CI50" s="181" t="str">
        <f t="shared" si="137"/>
        <v/>
      </c>
      <c r="CJ50" s="181" t="str">
        <f t="shared" si="137"/>
        <v/>
      </c>
      <c r="CK50" s="181" t="str">
        <f t="shared" si="137"/>
        <v/>
      </c>
      <c r="CL50" s="181" t="str">
        <f t="shared" si="137"/>
        <v/>
      </c>
      <c r="CM50" s="181" t="str">
        <f t="shared" si="137"/>
        <v/>
      </c>
      <c r="CN50" s="181" t="str">
        <f t="shared" si="137"/>
        <v/>
      </c>
      <c r="CO50" s="181" t="str">
        <f t="shared" si="138"/>
        <v/>
      </c>
      <c r="CP50" s="181" t="str">
        <f t="shared" si="138"/>
        <v/>
      </c>
      <c r="CQ50" s="181">
        <f t="shared" ca="1" si="138"/>
        <v>0</v>
      </c>
      <c r="CR50" s="181">
        <f t="shared" ca="1" si="138"/>
        <v>0</v>
      </c>
      <c r="CS50" s="181">
        <f t="shared" ca="1" si="138"/>
        <v>-114000</v>
      </c>
      <c r="CT50" s="181">
        <f t="shared" ca="1" si="138"/>
        <v>-225210</v>
      </c>
      <c r="CU50" s="181">
        <f t="shared" ca="1" si="138"/>
        <v>-359862</v>
      </c>
      <c r="CV50" s="181">
        <f t="shared" ca="1" si="138"/>
        <v>-494550</v>
      </c>
      <c r="CW50" s="181">
        <f t="shared" ca="1" si="138"/>
        <v>-650100</v>
      </c>
      <c r="CX50" s="181">
        <f t="shared" ca="1" si="138"/>
        <v>-777972</v>
      </c>
      <c r="CY50" s="181">
        <f t="shared" ca="1" si="139"/>
        <v>-869148</v>
      </c>
      <c r="CZ50" s="181">
        <f t="shared" ca="1" si="139"/>
        <v>-1075900</v>
      </c>
      <c r="DA50" s="181">
        <f t="shared" ca="1" si="139"/>
        <v>-1303279</v>
      </c>
      <c r="DB50" s="181">
        <f t="shared" ca="1" si="139"/>
        <v>-1504690</v>
      </c>
      <c r="DC50" s="181" t="str">
        <f>CP50</f>
        <v/>
      </c>
      <c r="DD50" s="181">
        <f ca="1">DB50</f>
        <v>-1504690</v>
      </c>
      <c r="DE50" s="181">
        <f ca="1">DB50</f>
        <v>-1504690</v>
      </c>
      <c r="DF50" s="181">
        <f t="shared" ca="1" si="140"/>
        <v>-1710845</v>
      </c>
      <c r="DG50" s="181">
        <f t="shared" ca="1" si="140"/>
        <v>-2010359</v>
      </c>
      <c r="DH50" s="181">
        <f t="shared" ca="1" si="140"/>
        <v>-2396645</v>
      </c>
      <c r="DI50" s="181">
        <f t="shared" ca="1" si="140"/>
        <v>-2641802.5</v>
      </c>
      <c r="DJ50" s="181">
        <f t="shared" ca="1" si="140"/>
        <v>-2927753.5</v>
      </c>
      <c r="DK50" s="181">
        <f t="shared" ca="1" si="140"/>
        <v>-3102299.5</v>
      </c>
      <c r="DL50" s="181">
        <f t="shared" ca="1" si="140"/>
        <v>-3402909.5</v>
      </c>
      <c r="DM50" s="181">
        <f t="shared" ca="1" si="140"/>
        <v>-3792688.16</v>
      </c>
      <c r="DN50" s="181">
        <f t="shared" ca="1" si="140"/>
        <v>-4144450.8200000003</v>
      </c>
      <c r="DO50" s="181">
        <f t="shared" ca="1" si="140"/>
        <v>-4491785.9000000004</v>
      </c>
      <c r="DP50" s="181">
        <f t="shared" ca="1" si="140"/>
        <v>-4834044.5600000005</v>
      </c>
      <c r="DQ50" s="181">
        <f t="shared" ca="1" si="140"/>
        <v>-5029219.2200000007</v>
      </c>
      <c r="DR50" s="181">
        <f ca="1">DQ50</f>
        <v>-5029219.2200000007</v>
      </c>
      <c r="DS50" s="181">
        <f t="shared" ca="1" si="141"/>
        <v>-5322084.8000000007</v>
      </c>
      <c r="DT50" s="181">
        <f t="shared" ca="1" si="141"/>
        <v>-5596774.4600000009</v>
      </c>
      <c r="DU50" s="181">
        <f t="shared" ca="1" si="141"/>
        <v>-5954246.120000001</v>
      </c>
      <c r="DV50" s="181">
        <f t="shared" ca="1" si="141"/>
        <v>-6250108.7000000011</v>
      </c>
      <c r="DW50" s="181">
        <f t="shared" ca="1" si="141"/>
        <v>-6369980.3600000013</v>
      </c>
      <c r="DX50" s="181">
        <f t="shared" ca="1" si="141"/>
        <v>-6489852.0200000014</v>
      </c>
      <c r="DY50" s="181">
        <f t="shared" ca="1" si="141"/>
        <v>-6897794.495000001</v>
      </c>
      <c r="DZ50" s="181">
        <f t="shared" ca="1" si="141"/>
        <v>-7152370.9916000012</v>
      </c>
      <c r="EA50" s="181">
        <f t="shared" ca="1" si="141"/>
        <v>-7349923.4882000014</v>
      </c>
      <c r="EB50" s="181">
        <f t="shared" ca="1" si="141"/>
        <v>-7701066.4340000013</v>
      </c>
      <c r="EC50" s="181">
        <f t="shared" ca="1" si="141"/>
        <v>-7832090.9306000015</v>
      </c>
      <c r="ED50" s="181">
        <f t="shared" ca="1" si="141"/>
        <v>-7544681.4272000017</v>
      </c>
      <c r="EE50" s="181">
        <f ca="1">ED50</f>
        <v>-7544681.4272000017</v>
      </c>
      <c r="EF50" s="181">
        <f t="shared" ca="1" si="142"/>
        <v>-7632050.8730000015</v>
      </c>
      <c r="EG50" s="181">
        <f t="shared" ca="1" si="142"/>
        <v>-7127264.3696000017</v>
      </c>
      <c r="EH50" s="181">
        <f t="shared" ca="1" si="142"/>
        <v>-6165277.8662000019</v>
      </c>
      <c r="EI50" s="181">
        <f t="shared" ca="1" si="142"/>
        <v>-5869490.3120000027</v>
      </c>
      <c r="EJ50" s="181">
        <f t="shared" ca="1" si="142"/>
        <v>-4593871.8086000029</v>
      </c>
      <c r="EK50" s="181">
        <f t="shared" ca="1" si="142"/>
        <v>-3896751.8116800026</v>
      </c>
      <c r="EL50" s="181">
        <f t="shared" ca="1" si="142"/>
        <v>-3323937.9714300027</v>
      </c>
      <c r="EM50" s="181">
        <f t="shared" ca="1" si="142"/>
        <v>-2354395.1229960024</v>
      </c>
      <c r="EN50" s="181">
        <f t="shared" ca="1" si="142"/>
        <v>-1058266.2745620026</v>
      </c>
      <c r="EO50" s="181">
        <f t="shared" ca="1" si="142"/>
        <v>-375932.40482000308</v>
      </c>
      <c r="EP50" s="181">
        <f t="shared" ca="1" si="142"/>
        <v>1826010.4436139967</v>
      </c>
      <c r="EQ50" s="181">
        <f t="shared" ca="1" si="142"/>
        <v>5100141.2920479961</v>
      </c>
      <c r="ER50" s="181">
        <f ca="1">EQ50</f>
        <v>5100141.2920479961</v>
      </c>
      <c r="ES50" s="181">
        <f t="shared" ca="1" si="143"/>
        <v>7075468.1617899956</v>
      </c>
      <c r="ET50" s="181">
        <f t="shared" ca="1" si="143"/>
        <v>12074959.010223996</v>
      </c>
      <c r="EU50" s="181">
        <f t="shared" ca="1" si="143"/>
        <v>18664245.858657993</v>
      </c>
      <c r="EV50" s="181">
        <f t="shared" ca="1" si="143"/>
        <v>22860973.728399992</v>
      </c>
      <c r="EW50" s="181">
        <f t="shared" ca="1" si="143"/>
        <v>32386108.576833993</v>
      </c>
      <c r="EX50" s="181">
        <f t="shared" ca="1" si="143"/>
        <v>26283971.502198398</v>
      </c>
      <c r="EY50" s="181">
        <f t="shared" ca="1" si="143"/>
        <v>33910303.940850899</v>
      </c>
      <c r="EZ50" s="181">
        <f t="shared" ca="1" si="143"/>
        <v>42629654.149672195</v>
      </c>
      <c r="FA50" s="181">
        <f t="shared" ca="1" si="143"/>
        <v>54054008.358493492</v>
      </c>
      <c r="FB50" s="181">
        <f t="shared" ca="1" si="143"/>
        <v>59275655.192884393</v>
      </c>
      <c r="FC50" s="181">
        <f t="shared" ca="1" si="143"/>
        <v>72513017.401705697</v>
      </c>
      <c r="FD50" s="181">
        <f t="shared" ca="1" si="143"/>
        <v>87711783.610527009</v>
      </c>
      <c r="FE50" s="190">
        <f ca="1">IF(FD50="",INDEX(ES50:FD50,1,MATCH('Données de base'!$O$17,'5. Cash Flow'!ES$7:FD$7,0)),FD50)</f>
        <v>87711783.610527009</v>
      </c>
    </row>
    <row r="52" spans="3:161" ht="15" customHeight="1" x14ac:dyDescent="0.2">
      <c r="D52" s="127"/>
      <c r="E52" s="127"/>
      <c r="F52" s="127"/>
      <c r="G52" s="127"/>
      <c r="H52" s="127"/>
      <c r="I52" s="127"/>
      <c r="J52" s="127"/>
      <c r="K52" s="127"/>
      <c r="L52" s="127"/>
      <c r="M52" s="127"/>
      <c r="N52" s="127"/>
      <c r="O52" s="127"/>
      <c r="P52" s="128"/>
      <c r="Q52" s="127"/>
      <c r="R52" s="127"/>
      <c r="S52" s="127"/>
      <c r="T52" s="127"/>
      <c r="U52" s="127"/>
      <c r="V52" s="127"/>
      <c r="W52" s="127"/>
      <c r="X52" s="127"/>
      <c r="Y52" s="127"/>
      <c r="Z52" s="127"/>
      <c r="AA52" s="127"/>
      <c r="AB52" s="127"/>
      <c r="AC52" s="128"/>
      <c r="AD52" s="127"/>
      <c r="AE52" s="127"/>
      <c r="AF52" s="127"/>
      <c r="AG52" s="127"/>
      <c r="AH52" s="127"/>
      <c r="AI52" s="127"/>
      <c r="AJ52" s="127"/>
      <c r="AK52" s="127"/>
      <c r="AL52" s="127"/>
      <c r="AM52" s="127"/>
      <c r="AN52" s="127"/>
      <c r="AO52" s="127"/>
      <c r="AP52" s="128"/>
      <c r="AQ52" s="127"/>
      <c r="AR52" s="127"/>
      <c r="AS52" s="127"/>
      <c r="AT52" s="127"/>
      <c r="AU52" s="127"/>
      <c r="AV52" s="127"/>
      <c r="AW52" s="127"/>
      <c r="AX52" s="127"/>
      <c r="AY52" s="127"/>
      <c r="AZ52" s="127"/>
      <c r="BA52" s="127"/>
      <c r="BB52" s="127"/>
      <c r="BC52" s="128"/>
      <c r="BD52" s="127"/>
      <c r="BE52" s="127"/>
      <c r="BF52" s="127"/>
      <c r="BG52" s="127"/>
      <c r="BH52" s="127"/>
      <c r="BI52" s="127"/>
      <c r="BJ52" s="127"/>
      <c r="BK52" s="127"/>
      <c r="BL52" s="127"/>
      <c r="BM52" s="127"/>
      <c r="BN52" s="127"/>
      <c r="BO52" s="127"/>
      <c r="BP52" s="128"/>
      <c r="BQ52" s="127"/>
      <c r="BR52" s="127"/>
      <c r="BS52" s="127"/>
      <c r="BT52" s="127"/>
      <c r="BU52" s="127"/>
      <c r="BV52" s="127"/>
      <c r="BW52" s="127"/>
      <c r="BX52" s="127"/>
      <c r="BY52" s="127"/>
      <c r="BZ52" s="127"/>
      <c r="CA52" s="127"/>
      <c r="CB52" s="127"/>
      <c r="CC52" s="128"/>
    </row>
    <row r="53" spans="3:161" ht="15" customHeight="1" x14ac:dyDescent="0.2">
      <c r="D53" s="127"/>
      <c r="E53" s="127"/>
      <c r="F53" s="127"/>
      <c r="G53" s="127"/>
      <c r="H53" s="127"/>
      <c r="I53" s="127"/>
      <c r="J53" s="127"/>
      <c r="K53" s="127"/>
      <c r="L53" s="127"/>
      <c r="M53" s="127"/>
      <c r="N53" s="127"/>
      <c r="O53" s="127"/>
      <c r="P53" s="128"/>
      <c r="Q53" s="127"/>
      <c r="R53" s="127"/>
      <c r="S53" s="127"/>
      <c r="T53" s="127"/>
      <c r="U53" s="127"/>
      <c r="V53" s="127"/>
      <c r="W53" s="127"/>
      <c r="X53" s="127"/>
      <c r="Y53" s="127"/>
      <c r="Z53" s="127"/>
      <c r="AA53" s="127"/>
      <c r="AB53" s="127"/>
      <c r="AC53" s="128"/>
      <c r="AD53" s="127"/>
      <c r="AE53" s="127"/>
      <c r="AF53" s="127"/>
      <c r="AG53" s="127"/>
      <c r="AH53" s="127"/>
      <c r="AI53" s="127"/>
      <c r="AJ53" s="127"/>
      <c r="AK53" s="127"/>
      <c r="AL53" s="127"/>
      <c r="AM53" s="127"/>
      <c r="AN53" s="127"/>
      <c r="AO53" s="127"/>
      <c r="AP53" s="128"/>
      <c r="AQ53" s="127"/>
      <c r="AR53" s="127"/>
      <c r="AS53" s="127"/>
      <c r="AT53" s="127"/>
      <c r="AU53" s="127"/>
      <c r="AV53" s="127"/>
      <c r="AW53" s="127"/>
      <c r="AX53" s="127"/>
      <c r="AY53" s="127"/>
      <c r="AZ53" s="127"/>
      <c r="BA53" s="127"/>
      <c r="BB53" s="127"/>
      <c r="BC53" s="128"/>
      <c r="BD53" s="127"/>
      <c r="BE53" s="127"/>
      <c r="BF53" s="127"/>
      <c r="BG53" s="127"/>
      <c r="BH53" s="127"/>
      <c r="BI53" s="127"/>
      <c r="BJ53" s="127"/>
      <c r="BK53" s="127"/>
      <c r="BL53" s="127"/>
      <c r="BM53" s="127"/>
      <c r="BN53" s="127"/>
      <c r="BO53" s="127"/>
      <c r="BP53" s="128"/>
      <c r="BQ53" s="127"/>
      <c r="BR53" s="127"/>
      <c r="BS53" s="127"/>
      <c r="BT53" s="127"/>
      <c r="BU53" s="127"/>
      <c r="BV53" s="127"/>
      <c r="BW53" s="127"/>
      <c r="BX53" s="127"/>
      <c r="BY53" s="127"/>
      <c r="BZ53" s="127"/>
      <c r="CA53" s="127"/>
      <c r="CB53" s="127"/>
      <c r="CC53" s="128"/>
    </row>
  </sheetData>
  <mergeCells count="25">
    <mergeCell ref="ER5:ER7"/>
    <mergeCell ref="AD5:AO5"/>
    <mergeCell ref="B2:P2"/>
    <mergeCell ref="D5:O5"/>
    <mergeCell ref="P5:P7"/>
    <mergeCell ref="Q5:AB5"/>
    <mergeCell ref="AC5:AC7"/>
    <mergeCell ref="DC5:DC7"/>
    <mergeCell ref="DD5:DD7"/>
    <mergeCell ref="FE5:FE7"/>
    <mergeCell ref="BQ5:CB5"/>
    <mergeCell ref="CC5:CC7"/>
    <mergeCell ref="AP5:AP7"/>
    <mergeCell ref="AQ5:BB5"/>
    <mergeCell ref="BC5:BC7"/>
    <mergeCell ref="BD5:BO5"/>
    <mergeCell ref="BP5:BP7"/>
    <mergeCell ref="ES5:FD5"/>
    <mergeCell ref="CE5:DB5"/>
    <mergeCell ref="DS5:ED5"/>
    <mergeCell ref="EF5:EQ5"/>
    <mergeCell ref="DE5:DE7"/>
    <mergeCell ref="DF5:DQ5"/>
    <mergeCell ref="DR5:DR7"/>
    <mergeCell ref="EE5:EE7"/>
  </mergeCells>
  <printOptions horizontalCentered="1"/>
  <pageMargins left="0.23622047244094491" right="0.23622047244094491" top="0.74803149606299213" bottom="0.74803149606299213" header="0.31496062992125984" footer="0.31496062992125984"/>
  <pageSetup paperSize="9" scale="40" fitToWidth="5" orientation="landscape" r:id="rId1"/>
  <headerFooter>
    <oddHeader>&amp;L&amp;A</oddHeader>
    <oddFooter>&amp;C&amp;F&amp;R&amp;P</oddFooter>
  </headerFooter>
  <colBreaks count="5" manualBreakCount="5">
    <brk id="29" min="1" max="51" man="1"/>
    <brk id="55" min="1" max="51" man="1"/>
    <brk id="81" min="1" max="51" man="1"/>
    <brk id="109" min="1" max="51" man="1"/>
    <brk id="135" min="1" max="51"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2">
    <tabColor rgb="FF0070C0"/>
  </sheetPr>
  <dimension ref="A1:GM96"/>
  <sheetViews>
    <sheetView showGridLines="0" view="pageBreakPreview" zoomScale="55" zoomScaleNormal="55" zoomScaleSheetLayoutView="55" workbookViewId="0">
      <pane xSplit="2" ySplit="7" topLeftCell="BT8" activePane="bottomRight" state="frozen"/>
      <selection pane="topRight" activeCell="C1" sqref="C1"/>
      <selection pane="bottomLeft" activeCell="A8" sqref="A8"/>
      <selection pane="bottomRight" activeCell="DX14" sqref="DX14"/>
    </sheetView>
  </sheetViews>
  <sheetFormatPr baseColWidth="10" defaultColWidth="9.140625" defaultRowHeight="12.75" outlineLevelCol="1" x14ac:dyDescent="0.2"/>
  <cols>
    <col min="1" max="1" width="2.7109375" style="79" customWidth="1"/>
    <col min="2" max="2" width="50.7109375" style="79" customWidth="1"/>
    <col min="3" max="4" width="10.28515625" style="67" customWidth="1"/>
    <col min="5" max="5" width="10.28515625" style="68" customWidth="1"/>
    <col min="6" max="12" width="12.7109375" style="13" customWidth="1"/>
    <col min="13" max="24" width="12.7109375" style="79" customWidth="1"/>
    <col min="25" max="25" width="2.7109375" style="79" customWidth="1"/>
    <col min="26" max="26" width="50.7109375" style="79" customWidth="1"/>
    <col min="27" max="38" width="12.7109375" style="79" customWidth="1" outlineLevel="1"/>
    <col min="39" max="39" width="12" style="70" customWidth="1"/>
    <col min="40" max="40" width="50.7109375" style="79" customWidth="1"/>
    <col min="41" max="52" width="12.7109375" style="79" customWidth="1" outlineLevel="1"/>
    <col min="53" max="53" width="12" style="70" customWidth="1"/>
    <col min="54" max="54" width="50.7109375" style="79" customWidth="1"/>
    <col min="55" max="66" width="12.7109375" style="79" customWidth="1" outlineLevel="1"/>
    <col min="67" max="67" width="12" style="70" customWidth="1"/>
    <col min="68" max="68" width="50.7109375" style="79" customWidth="1"/>
    <col min="69" max="80" width="12.7109375" style="79" customWidth="1" outlineLevel="1"/>
    <col min="81" max="81" width="12" style="70" customWidth="1"/>
    <col min="82" max="82" width="50.7109375" style="79" customWidth="1"/>
    <col min="83" max="94" width="12.7109375" style="79" customWidth="1" outlineLevel="1"/>
    <col min="95" max="95" width="12" style="70" customWidth="1"/>
    <col min="96" max="96" width="50.7109375" style="79" customWidth="1"/>
    <col min="97" max="108" width="12.7109375" style="79" customWidth="1" outlineLevel="1"/>
    <col min="109" max="109" width="12" style="70" customWidth="1"/>
    <col min="110" max="110" width="2.7109375" style="79" customWidth="1"/>
    <col min="111" max="111" width="50.7109375" style="79" customWidth="1"/>
    <col min="112" max="112" width="11.42578125" style="85" customWidth="1" outlineLevel="1"/>
    <col min="113" max="124" width="11.42578125" style="79" customWidth="1" outlineLevel="1"/>
    <col min="125" max="125" width="12" style="67" customWidth="1"/>
    <col min="126" max="126" width="11.42578125" style="85" customWidth="1" outlineLevel="1"/>
    <col min="127" max="138" width="11.42578125" style="79" customWidth="1" outlineLevel="1"/>
    <col min="139" max="139" width="12" style="67" customWidth="1"/>
    <col min="140" max="140" width="11.42578125" style="85" customWidth="1" outlineLevel="1"/>
    <col min="141" max="152" width="11.42578125" style="79" customWidth="1" outlineLevel="1"/>
    <col min="153" max="153" width="12" style="67" customWidth="1"/>
    <col min="154" max="154" width="11.42578125" style="85" customWidth="1" outlineLevel="1"/>
    <col min="155" max="166" width="11.42578125" style="79" customWidth="1" outlineLevel="1"/>
    <col min="167" max="167" width="12" style="67" customWidth="1"/>
    <col min="168" max="168" width="11.42578125" style="85" customWidth="1" outlineLevel="1"/>
    <col min="169" max="180" width="11.42578125" style="79" customWidth="1" outlineLevel="1"/>
    <col min="181" max="181" width="12" style="67" customWidth="1"/>
    <col min="182" max="182" width="11.42578125" style="85" customWidth="1" outlineLevel="1"/>
    <col min="183" max="194" width="11.42578125" style="79" customWidth="1" outlineLevel="1"/>
    <col min="195" max="195" width="12" style="67" customWidth="1"/>
    <col min="196" max="16384" width="9.140625" style="79"/>
  </cols>
  <sheetData>
    <row r="1" spans="1:195" s="13" customFormat="1" ht="15" customHeight="1" x14ac:dyDescent="0.2">
      <c r="C1" s="69"/>
      <c r="D1" s="69"/>
      <c r="E1" s="69"/>
      <c r="AM1" s="63"/>
      <c r="BA1" s="63"/>
      <c r="BO1" s="63"/>
      <c r="CC1" s="63"/>
      <c r="CQ1" s="63"/>
      <c r="DE1" s="533"/>
      <c r="DH1" s="16"/>
      <c r="DU1" s="69"/>
      <c r="DV1" s="16"/>
      <c r="EI1" s="69"/>
      <c r="EJ1" s="16"/>
      <c r="EW1" s="69"/>
      <c r="EX1" s="16"/>
      <c r="FK1" s="69"/>
      <c r="FL1" s="16"/>
      <c r="FY1" s="69"/>
      <c r="FZ1" s="16"/>
      <c r="GM1" s="69"/>
    </row>
    <row r="2" spans="1:195" s="16" customFormat="1" ht="30" customHeight="1" x14ac:dyDescent="0.2">
      <c r="A2" s="13"/>
      <c r="B2" s="826" t="s">
        <v>438</v>
      </c>
      <c r="C2" s="826"/>
      <c r="D2" s="826"/>
      <c r="E2" s="826"/>
      <c r="F2" s="826"/>
      <c r="G2" s="826"/>
      <c r="H2" s="826"/>
      <c r="I2" s="826"/>
      <c r="J2" s="826"/>
      <c r="K2" s="826"/>
      <c r="L2" s="826"/>
      <c r="M2" s="826"/>
      <c r="N2" s="826"/>
      <c r="O2" s="826"/>
      <c r="P2" s="826"/>
      <c r="Q2" s="826"/>
      <c r="R2" s="826"/>
      <c r="S2" s="826"/>
      <c r="T2" s="826"/>
      <c r="U2" s="826"/>
      <c r="V2" s="826"/>
      <c r="W2" s="826"/>
      <c r="X2" s="532"/>
      <c r="Z2" s="678"/>
      <c r="AA2" s="678"/>
      <c r="AB2" s="678"/>
      <c r="AC2" s="678"/>
      <c r="AD2" s="678"/>
      <c r="AE2" s="678"/>
      <c r="AF2" s="678"/>
      <c r="AG2" s="678"/>
      <c r="AH2" s="678"/>
      <c r="AI2" s="678"/>
      <c r="AJ2" s="678"/>
      <c r="AK2" s="678"/>
      <c r="AL2" s="678"/>
      <c r="AM2" s="678"/>
      <c r="AN2" s="678"/>
      <c r="AO2" s="678"/>
      <c r="AP2" s="678"/>
      <c r="AQ2" s="678"/>
      <c r="AR2" s="678"/>
      <c r="AS2" s="678"/>
      <c r="AT2" s="678"/>
      <c r="AU2" s="678"/>
      <c r="AV2" s="678"/>
      <c r="AW2" s="678"/>
      <c r="AX2" s="678"/>
      <c r="AY2" s="678"/>
      <c r="AZ2" s="678"/>
      <c r="BA2" s="678"/>
      <c r="BB2" s="678"/>
      <c r="BC2" s="678"/>
      <c r="BD2" s="678"/>
      <c r="BE2" s="678"/>
      <c r="BF2" s="678"/>
      <c r="BG2" s="678"/>
      <c r="BH2" s="678"/>
      <c r="BI2" s="678"/>
      <c r="BJ2" s="678"/>
      <c r="BK2" s="678"/>
      <c r="BL2" s="678"/>
      <c r="BM2" s="678"/>
      <c r="BN2" s="678"/>
      <c r="BO2" s="678"/>
      <c r="BP2" s="678"/>
      <c r="BQ2" s="678"/>
      <c r="BR2" s="678"/>
      <c r="BS2" s="678"/>
      <c r="BT2" s="678"/>
      <c r="BU2" s="678"/>
      <c r="BV2" s="678"/>
      <c r="BW2" s="678"/>
      <c r="BX2" s="678"/>
      <c r="BY2" s="678"/>
      <c r="BZ2" s="678"/>
      <c r="CA2" s="678"/>
      <c r="CB2" s="678"/>
      <c r="CC2" s="678"/>
      <c r="CD2" s="678"/>
      <c r="CE2" s="678"/>
      <c r="CF2" s="678"/>
      <c r="CG2" s="678"/>
      <c r="CH2" s="678"/>
      <c r="CI2" s="678"/>
      <c r="CJ2" s="678"/>
      <c r="CK2" s="678"/>
      <c r="CL2" s="678"/>
      <c r="CM2" s="678"/>
      <c r="CN2" s="678"/>
      <c r="CO2" s="678"/>
      <c r="CP2" s="678"/>
      <c r="CQ2" s="678"/>
      <c r="CR2" s="678"/>
      <c r="CS2" s="678"/>
      <c r="CT2" s="678"/>
      <c r="CU2" s="678"/>
      <c r="CV2" s="678"/>
      <c r="CW2" s="678"/>
      <c r="CX2" s="678"/>
      <c r="CY2" s="678"/>
      <c r="CZ2" s="678"/>
      <c r="DA2" s="678"/>
      <c r="DB2" s="678"/>
      <c r="DC2" s="678"/>
      <c r="DD2" s="678"/>
      <c r="DE2" s="678"/>
      <c r="DF2" s="678"/>
      <c r="DG2" s="678"/>
      <c r="DH2" s="678"/>
      <c r="DI2" s="678"/>
      <c r="DJ2" s="678"/>
      <c r="DK2" s="678"/>
      <c r="DL2" s="678"/>
      <c r="DM2" s="678"/>
      <c r="DN2" s="678"/>
      <c r="DO2" s="678"/>
      <c r="DP2" s="678"/>
      <c r="DQ2" s="678"/>
      <c r="DR2" s="678"/>
      <c r="DS2" s="678"/>
      <c r="DT2" s="678"/>
      <c r="DU2" s="678"/>
      <c r="DV2" s="678"/>
      <c r="DW2" s="678"/>
      <c r="DX2" s="678"/>
      <c r="DY2" s="678"/>
      <c r="DZ2" s="678"/>
      <c r="EA2" s="678"/>
      <c r="EB2" s="678"/>
      <c r="EC2" s="678"/>
      <c r="ED2" s="678"/>
      <c r="EE2" s="678"/>
      <c r="EF2" s="678"/>
      <c r="EG2" s="678"/>
      <c r="EH2" s="678"/>
      <c r="EI2" s="678"/>
      <c r="EJ2" s="678"/>
      <c r="EK2" s="678"/>
      <c r="EL2" s="678"/>
      <c r="EM2" s="678"/>
      <c r="EN2" s="678"/>
      <c r="EO2" s="678"/>
      <c r="EP2" s="678"/>
      <c r="EQ2" s="678"/>
      <c r="ER2" s="678"/>
      <c r="ES2" s="678"/>
      <c r="ET2" s="678"/>
      <c r="EU2" s="678"/>
      <c r="EV2" s="678"/>
      <c r="EW2" s="678"/>
      <c r="EX2" s="678"/>
      <c r="EY2" s="678"/>
      <c r="EZ2" s="678"/>
      <c r="FA2" s="678"/>
      <c r="FB2" s="678"/>
      <c r="FC2" s="678"/>
      <c r="FD2" s="678"/>
      <c r="FE2" s="678"/>
      <c r="FF2" s="678"/>
      <c r="FG2" s="678"/>
      <c r="FH2" s="678"/>
      <c r="FI2" s="678"/>
      <c r="FJ2" s="678"/>
      <c r="FK2" s="678"/>
      <c r="FL2" s="678"/>
      <c r="FM2" s="678"/>
      <c r="FN2" s="678"/>
      <c r="FO2" s="678"/>
      <c r="FP2" s="678"/>
      <c r="FQ2" s="678"/>
      <c r="FR2" s="678"/>
      <c r="FS2" s="678"/>
      <c r="FT2" s="678"/>
      <c r="FU2" s="678"/>
      <c r="FV2" s="678"/>
      <c r="FW2" s="678"/>
      <c r="FX2" s="678"/>
      <c r="FY2" s="678"/>
      <c r="FZ2" s="678"/>
      <c r="GA2" s="678"/>
      <c r="GB2" s="678"/>
      <c r="GC2" s="678"/>
      <c r="GD2" s="678"/>
      <c r="GE2" s="678"/>
      <c r="GF2" s="678"/>
      <c r="GG2" s="678"/>
      <c r="GH2" s="678"/>
      <c r="GI2" s="678"/>
      <c r="GJ2" s="678"/>
      <c r="GK2" s="678"/>
      <c r="GL2" s="678"/>
      <c r="GM2" s="678"/>
    </row>
    <row r="3" spans="1:195" s="67" customFormat="1" ht="15" customHeight="1" x14ac:dyDescent="0.2">
      <c r="A3" s="13"/>
      <c r="E3" s="68"/>
      <c r="F3" s="69"/>
      <c r="G3" s="69"/>
      <c r="H3" s="69"/>
      <c r="I3" s="69"/>
      <c r="J3" s="69"/>
      <c r="K3" s="69"/>
      <c r="L3" s="69"/>
      <c r="AM3" s="70"/>
      <c r="BA3" s="70"/>
      <c r="BO3" s="70"/>
      <c r="CC3" s="70"/>
      <c r="CQ3" s="70"/>
      <c r="DE3" s="70"/>
      <c r="DH3" s="71"/>
      <c r="DV3" s="71"/>
      <c r="EJ3" s="71"/>
      <c r="EX3" s="71"/>
      <c r="FL3" s="71"/>
      <c r="FZ3" s="71"/>
    </row>
    <row r="4" spans="1:195" s="67" customFormat="1" ht="15" customHeight="1" x14ac:dyDescent="0.2">
      <c r="A4" s="13"/>
      <c r="E4" s="68"/>
      <c r="F4" s="69"/>
      <c r="G4" s="69"/>
      <c r="H4" s="69"/>
      <c r="I4" s="69"/>
      <c r="J4" s="69"/>
      <c r="K4" s="69"/>
      <c r="L4" s="69"/>
      <c r="Z4" s="846" t="s">
        <v>340</v>
      </c>
      <c r="AA4" s="838">
        <f>'Données de base'!C13</f>
        <v>2017</v>
      </c>
      <c r="AB4" s="839"/>
      <c r="AC4" s="839"/>
      <c r="AD4" s="839"/>
      <c r="AE4" s="839"/>
      <c r="AF4" s="839"/>
      <c r="AG4" s="839"/>
      <c r="AH4" s="839"/>
      <c r="AI4" s="839"/>
      <c r="AJ4" s="839"/>
      <c r="AK4" s="839"/>
      <c r="AL4" s="839"/>
      <c r="AM4" s="835" t="str">
        <f>'Données de base'!O19</f>
        <v>TOTAL 2017</v>
      </c>
      <c r="AN4" s="846" t="s">
        <v>340</v>
      </c>
      <c r="AO4" s="838">
        <f>'Données de base'!E13</f>
        <v>2018</v>
      </c>
      <c r="AP4" s="839"/>
      <c r="AQ4" s="839"/>
      <c r="AR4" s="839"/>
      <c r="AS4" s="839"/>
      <c r="AT4" s="839"/>
      <c r="AU4" s="839"/>
      <c r="AV4" s="839"/>
      <c r="AW4" s="839"/>
      <c r="AX4" s="839"/>
      <c r="AY4" s="839"/>
      <c r="AZ4" s="839"/>
      <c r="BA4" s="835" t="str">
        <f>'Données de base'!AB19</f>
        <v>TOTAL 2018</v>
      </c>
      <c r="BB4" s="846" t="s">
        <v>340</v>
      </c>
      <c r="BC4" s="838">
        <f>'Données de base'!G13</f>
        <v>2019</v>
      </c>
      <c r="BD4" s="839"/>
      <c r="BE4" s="839"/>
      <c r="BF4" s="839"/>
      <c r="BG4" s="839"/>
      <c r="BH4" s="839"/>
      <c r="BI4" s="839"/>
      <c r="BJ4" s="839"/>
      <c r="BK4" s="839"/>
      <c r="BL4" s="839"/>
      <c r="BM4" s="839"/>
      <c r="BN4" s="839"/>
      <c r="BO4" s="835" t="str">
        <f>'Données de base'!AO19</f>
        <v>TOTAL 2019</v>
      </c>
      <c r="BP4" s="846" t="s">
        <v>340</v>
      </c>
      <c r="BQ4" s="838">
        <f>'Données de base'!I13</f>
        <v>2020</v>
      </c>
      <c r="BR4" s="839"/>
      <c r="BS4" s="839"/>
      <c r="BT4" s="839"/>
      <c r="BU4" s="839"/>
      <c r="BV4" s="839"/>
      <c r="BW4" s="839"/>
      <c r="BX4" s="839"/>
      <c r="BY4" s="839"/>
      <c r="BZ4" s="839"/>
      <c r="CA4" s="839"/>
      <c r="CB4" s="839"/>
      <c r="CC4" s="835" t="str">
        <f>'Données de base'!BB19</f>
        <v>TOTAL 2020</v>
      </c>
      <c r="CD4" s="846" t="s">
        <v>340</v>
      </c>
      <c r="CE4" s="838">
        <f>'Données de base'!K13</f>
        <v>2021</v>
      </c>
      <c r="CF4" s="839"/>
      <c r="CG4" s="839"/>
      <c r="CH4" s="839"/>
      <c r="CI4" s="839"/>
      <c r="CJ4" s="839"/>
      <c r="CK4" s="839"/>
      <c r="CL4" s="839"/>
      <c r="CM4" s="839"/>
      <c r="CN4" s="839"/>
      <c r="CO4" s="839"/>
      <c r="CP4" s="839"/>
      <c r="CQ4" s="835" t="str">
        <f>'Données de base'!BO19</f>
        <v>TOTAL 2021</v>
      </c>
      <c r="CR4" s="846" t="s">
        <v>340</v>
      </c>
      <c r="CS4" s="838">
        <f>'Données de base'!M13</f>
        <v>2022</v>
      </c>
      <c r="CT4" s="839"/>
      <c r="CU4" s="839"/>
      <c r="CV4" s="839"/>
      <c r="CW4" s="839"/>
      <c r="CX4" s="839"/>
      <c r="CY4" s="839"/>
      <c r="CZ4" s="839"/>
      <c r="DA4" s="839"/>
      <c r="DB4" s="839"/>
      <c r="DC4" s="839"/>
      <c r="DD4" s="839"/>
      <c r="DE4" s="835" t="str">
        <f>'Données de base'!CB19</f>
        <v>TOTAL 2022</v>
      </c>
      <c r="DG4" s="850" t="s">
        <v>341</v>
      </c>
      <c r="DH4" s="853" t="s">
        <v>342</v>
      </c>
      <c r="DI4" s="838">
        <f>'Données de base'!C13</f>
        <v>2017</v>
      </c>
      <c r="DJ4" s="839"/>
      <c r="DK4" s="839"/>
      <c r="DL4" s="839"/>
      <c r="DM4" s="839"/>
      <c r="DN4" s="839"/>
      <c r="DO4" s="839"/>
      <c r="DP4" s="839"/>
      <c r="DQ4" s="839"/>
      <c r="DR4" s="839"/>
      <c r="DS4" s="839"/>
      <c r="DT4" s="839"/>
      <c r="DU4" s="835" t="str">
        <f>'Données de base'!O19</f>
        <v>TOTAL 2017</v>
      </c>
      <c r="DV4" s="849" t="s">
        <v>342</v>
      </c>
      <c r="DW4" s="838">
        <f>'Données de base'!E13</f>
        <v>2018</v>
      </c>
      <c r="DX4" s="839"/>
      <c r="DY4" s="839"/>
      <c r="DZ4" s="839"/>
      <c r="EA4" s="839"/>
      <c r="EB4" s="839"/>
      <c r="EC4" s="839"/>
      <c r="ED4" s="839"/>
      <c r="EE4" s="839"/>
      <c r="EF4" s="839"/>
      <c r="EG4" s="839"/>
      <c r="EH4" s="839"/>
      <c r="EI4" s="835" t="str">
        <f>'Données de base'!AB19</f>
        <v>TOTAL 2018</v>
      </c>
      <c r="EJ4" s="849" t="s">
        <v>342</v>
      </c>
      <c r="EK4" s="838">
        <f>'Données de base'!G13</f>
        <v>2019</v>
      </c>
      <c r="EL4" s="839"/>
      <c r="EM4" s="839"/>
      <c r="EN4" s="839"/>
      <c r="EO4" s="839"/>
      <c r="EP4" s="839"/>
      <c r="EQ4" s="839"/>
      <c r="ER4" s="839"/>
      <c r="ES4" s="839"/>
      <c r="ET4" s="839"/>
      <c r="EU4" s="839"/>
      <c r="EV4" s="839"/>
      <c r="EW4" s="835" t="str">
        <f>'Données de base'!AO19</f>
        <v>TOTAL 2019</v>
      </c>
      <c r="EX4" s="849" t="s">
        <v>342</v>
      </c>
      <c r="EY4" s="838">
        <f>'Données de base'!I13</f>
        <v>2020</v>
      </c>
      <c r="EZ4" s="839"/>
      <c r="FA4" s="839"/>
      <c r="FB4" s="839"/>
      <c r="FC4" s="839"/>
      <c r="FD4" s="839"/>
      <c r="FE4" s="839"/>
      <c r="FF4" s="839"/>
      <c r="FG4" s="839"/>
      <c r="FH4" s="839"/>
      <c r="FI4" s="839"/>
      <c r="FJ4" s="839"/>
      <c r="FK4" s="835" t="str">
        <f>'Données de base'!BB19</f>
        <v>TOTAL 2020</v>
      </c>
      <c r="FL4" s="849" t="str">
        <f>EX4</f>
        <v>Solde
Mois</v>
      </c>
      <c r="FM4" s="838">
        <f>'Données de base'!K13</f>
        <v>2021</v>
      </c>
      <c r="FN4" s="839"/>
      <c r="FO4" s="839"/>
      <c r="FP4" s="839"/>
      <c r="FQ4" s="839"/>
      <c r="FR4" s="839"/>
      <c r="FS4" s="839"/>
      <c r="FT4" s="839"/>
      <c r="FU4" s="839"/>
      <c r="FV4" s="839"/>
      <c r="FW4" s="839"/>
      <c r="FX4" s="839"/>
      <c r="FY4" s="835" t="str">
        <f>'Données de base'!BO19</f>
        <v>TOTAL 2021</v>
      </c>
      <c r="FZ4" s="849" t="str">
        <f>FL4</f>
        <v>Solde
Mois</v>
      </c>
      <c r="GA4" s="838">
        <f>'Données de base'!M13</f>
        <v>2022</v>
      </c>
      <c r="GB4" s="839"/>
      <c r="GC4" s="839"/>
      <c r="GD4" s="839"/>
      <c r="GE4" s="839"/>
      <c r="GF4" s="839"/>
      <c r="GG4" s="839"/>
      <c r="GH4" s="839"/>
      <c r="GI4" s="839"/>
      <c r="GJ4" s="839"/>
      <c r="GK4" s="839"/>
      <c r="GL4" s="839"/>
      <c r="GM4" s="835" t="str">
        <f>'Données de base'!CB19</f>
        <v>TOTAL 2022</v>
      </c>
    </row>
    <row r="5" spans="1:195" s="72" customFormat="1" ht="15" customHeight="1" x14ac:dyDescent="0.2">
      <c r="A5" s="13"/>
      <c r="B5" s="856" t="s">
        <v>29</v>
      </c>
      <c r="C5" s="856" t="s">
        <v>65</v>
      </c>
      <c r="D5" s="856" t="s">
        <v>343</v>
      </c>
      <c r="E5" s="856" t="s">
        <v>108</v>
      </c>
      <c r="F5" s="856" t="s">
        <v>93</v>
      </c>
      <c r="G5" s="858" t="s">
        <v>94</v>
      </c>
      <c r="H5" s="859"/>
      <c r="I5" s="859"/>
      <c r="J5" s="859"/>
      <c r="K5" s="859"/>
      <c r="L5" s="860"/>
      <c r="M5" s="858" t="s">
        <v>95</v>
      </c>
      <c r="N5" s="859"/>
      <c r="O5" s="859"/>
      <c r="P5" s="859"/>
      <c r="Q5" s="859"/>
      <c r="R5" s="860"/>
      <c r="S5" s="861" t="s">
        <v>96</v>
      </c>
      <c r="T5" s="862"/>
      <c r="U5" s="862"/>
      <c r="V5" s="862"/>
      <c r="W5" s="862"/>
      <c r="X5" s="862"/>
      <c r="Z5" s="847"/>
      <c r="AA5" s="66"/>
      <c r="AB5" s="66"/>
      <c r="AC5" s="66"/>
      <c r="AD5" s="66"/>
      <c r="AE5" s="66"/>
      <c r="AF5" s="66"/>
      <c r="AG5" s="66"/>
      <c r="AH5" s="66"/>
      <c r="AI5" s="66"/>
      <c r="AJ5" s="66"/>
      <c r="AK5" s="66"/>
      <c r="AL5" s="66"/>
      <c r="AM5" s="836"/>
      <c r="AN5" s="847"/>
      <c r="AO5" s="66"/>
      <c r="AP5" s="66"/>
      <c r="AQ5" s="66"/>
      <c r="AR5" s="66"/>
      <c r="AS5" s="66"/>
      <c r="AT5" s="66"/>
      <c r="AU5" s="66"/>
      <c r="AV5" s="66"/>
      <c r="AW5" s="66"/>
      <c r="AX5" s="66"/>
      <c r="AY5" s="66"/>
      <c r="AZ5" s="66"/>
      <c r="BA5" s="836"/>
      <c r="BB5" s="847"/>
      <c r="BC5" s="66"/>
      <c r="BD5" s="66"/>
      <c r="BE5" s="66"/>
      <c r="BF5" s="66"/>
      <c r="BG5" s="66"/>
      <c r="BH5" s="66"/>
      <c r="BI5" s="66"/>
      <c r="BJ5" s="66"/>
      <c r="BK5" s="66"/>
      <c r="BL5" s="66"/>
      <c r="BM5" s="66"/>
      <c r="BN5" s="66"/>
      <c r="BO5" s="836"/>
      <c r="BP5" s="847"/>
      <c r="BQ5" s="66"/>
      <c r="BR5" s="66"/>
      <c r="BS5" s="66"/>
      <c r="BT5" s="66"/>
      <c r="BU5" s="66"/>
      <c r="BV5" s="66"/>
      <c r="BW5" s="66"/>
      <c r="BX5" s="66"/>
      <c r="BY5" s="66"/>
      <c r="BZ5" s="66"/>
      <c r="CA5" s="66"/>
      <c r="CB5" s="66"/>
      <c r="CC5" s="836"/>
      <c r="CD5" s="847"/>
      <c r="CE5" s="66"/>
      <c r="CF5" s="66"/>
      <c r="CG5" s="66"/>
      <c r="CH5" s="66"/>
      <c r="CI5" s="66"/>
      <c r="CJ5" s="66"/>
      <c r="CK5" s="66"/>
      <c r="CL5" s="66"/>
      <c r="CM5" s="66"/>
      <c r="CN5" s="66"/>
      <c r="CO5" s="66"/>
      <c r="CP5" s="66"/>
      <c r="CQ5" s="836"/>
      <c r="CR5" s="847"/>
      <c r="CS5" s="66"/>
      <c r="CT5" s="66"/>
      <c r="CU5" s="66"/>
      <c r="CV5" s="66"/>
      <c r="CW5" s="66"/>
      <c r="CX5" s="66"/>
      <c r="CY5" s="66"/>
      <c r="CZ5" s="66"/>
      <c r="DA5" s="66"/>
      <c r="DB5" s="66"/>
      <c r="DC5" s="66"/>
      <c r="DD5" s="66"/>
      <c r="DE5" s="836"/>
      <c r="DG5" s="851"/>
      <c r="DH5" s="854"/>
      <c r="DI5" s="66"/>
      <c r="DJ5" s="66"/>
      <c r="DK5" s="66"/>
      <c r="DL5" s="66"/>
      <c r="DM5" s="66"/>
      <c r="DN5" s="66"/>
      <c r="DO5" s="66"/>
      <c r="DP5" s="66"/>
      <c r="DQ5" s="66"/>
      <c r="DR5" s="66"/>
      <c r="DS5" s="66"/>
      <c r="DT5" s="66"/>
      <c r="DU5" s="836"/>
      <c r="DV5" s="849"/>
      <c r="DW5" s="66"/>
      <c r="DX5" s="66"/>
      <c r="DY5" s="66"/>
      <c r="DZ5" s="66"/>
      <c r="EA5" s="66"/>
      <c r="EB5" s="66"/>
      <c r="EC5" s="66"/>
      <c r="ED5" s="66"/>
      <c r="EE5" s="66"/>
      <c r="EF5" s="66"/>
      <c r="EG5" s="66"/>
      <c r="EH5" s="66"/>
      <c r="EI5" s="836"/>
      <c r="EJ5" s="849"/>
      <c r="EK5" s="66"/>
      <c r="EL5" s="66"/>
      <c r="EM5" s="66"/>
      <c r="EN5" s="66"/>
      <c r="EO5" s="66"/>
      <c r="EP5" s="66"/>
      <c r="EQ5" s="66"/>
      <c r="ER5" s="66"/>
      <c r="ES5" s="66"/>
      <c r="ET5" s="66"/>
      <c r="EU5" s="66"/>
      <c r="EV5" s="66"/>
      <c r="EW5" s="836"/>
      <c r="EX5" s="849"/>
      <c r="EY5" s="66"/>
      <c r="EZ5" s="66"/>
      <c r="FA5" s="66"/>
      <c r="FB5" s="66"/>
      <c r="FC5" s="66"/>
      <c r="FD5" s="66"/>
      <c r="FE5" s="66"/>
      <c r="FF5" s="66"/>
      <c r="FG5" s="66"/>
      <c r="FH5" s="66"/>
      <c r="FI5" s="66"/>
      <c r="FJ5" s="66"/>
      <c r="FK5" s="836"/>
      <c r="FL5" s="849"/>
      <c r="FM5" s="66"/>
      <c r="FN5" s="66"/>
      <c r="FO5" s="66"/>
      <c r="FP5" s="66"/>
      <c r="FQ5" s="66"/>
      <c r="FR5" s="66"/>
      <c r="FS5" s="66"/>
      <c r="FT5" s="66"/>
      <c r="FU5" s="66"/>
      <c r="FV5" s="66"/>
      <c r="FW5" s="66"/>
      <c r="FX5" s="66"/>
      <c r="FY5" s="836"/>
      <c r="FZ5" s="849"/>
      <c r="GA5" s="66"/>
      <c r="GB5" s="66"/>
      <c r="GC5" s="66"/>
      <c r="GD5" s="66"/>
      <c r="GE5" s="66"/>
      <c r="GF5" s="66"/>
      <c r="GG5" s="66"/>
      <c r="GH5" s="66"/>
      <c r="GI5" s="66"/>
      <c r="GJ5" s="66"/>
      <c r="GK5" s="66"/>
      <c r="GL5" s="66"/>
      <c r="GM5" s="836"/>
    </row>
    <row r="6" spans="1:195" s="72" customFormat="1" ht="15" customHeight="1" x14ac:dyDescent="0.2">
      <c r="A6" s="13"/>
      <c r="B6" s="857"/>
      <c r="C6" s="857"/>
      <c r="D6" s="857"/>
      <c r="E6" s="857"/>
      <c r="F6" s="857"/>
      <c r="G6" s="258">
        <f>+'Données de base'!C13</f>
        <v>2017</v>
      </c>
      <c r="H6" s="258">
        <f>+'Données de base'!E13</f>
        <v>2018</v>
      </c>
      <c r="I6" s="258">
        <f>+'Données de base'!G13</f>
        <v>2019</v>
      </c>
      <c r="J6" s="258">
        <f>+'Données de base'!I13</f>
        <v>2020</v>
      </c>
      <c r="K6" s="258">
        <f>+'Données de base'!K13</f>
        <v>2021</v>
      </c>
      <c r="L6" s="258">
        <f>+'Données de base'!M13</f>
        <v>2022</v>
      </c>
      <c r="M6" s="258">
        <f t="shared" ref="M6:W6" si="0">+G6</f>
        <v>2017</v>
      </c>
      <c r="N6" s="258">
        <f t="shared" si="0"/>
        <v>2018</v>
      </c>
      <c r="O6" s="258">
        <f t="shared" si="0"/>
        <v>2019</v>
      </c>
      <c r="P6" s="258">
        <f t="shared" si="0"/>
        <v>2020</v>
      </c>
      <c r="Q6" s="258">
        <f t="shared" si="0"/>
        <v>2021</v>
      </c>
      <c r="R6" s="258">
        <f t="shared" si="0"/>
        <v>2022</v>
      </c>
      <c r="S6" s="258">
        <f t="shared" si="0"/>
        <v>2017</v>
      </c>
      <c r="T6" s="258">
        <f t="shared" si="0"/>
        <v>2018</v>
      </c>
      <c r="U6" s="258">
        <f t="shared" si="0"/>
        <v>2019</v>
      </c>
      <c r="V6" s="258">
        <f t="shared" si="0"/>
        <v>2020</v>
      </c>
      <c r="W6" s="258">
        <f t="shared" si="0"/>
        <v>2021</v>
      </c>
      <c r="X6" s="258">
        <f>+L6</f>
        <v>2022</v>
      </c>
      <c r="Z6" s="848"/>
      <c r="AA6" s="187" t="str">
        <f>'Données de base'!C20</f>
        <v>1/2017</v>
      </c>
      <c r="AB6" s="187" t="str">
        <f>'Données de base'!D20</f>
        <v>2/2017</v>
      </c>
      <c r="AC6" s="187" t="str">
        <f>'Données de base'!E20</f>
        <v>3/2017</v>
      </c>
      <c r="AD6" s="187" t="str">
        <f>'Données de base'!F20</f>
        <v>4/2017</v>
      </c>
      <c r="AE6" s="187" t="str">
        <f>'Données de base'!G20</f>
        <v>5/2017</v>
      </c>
      <c r="AF6" s="187" t="str">
        <f>'Données de base'!H20</f>
        <v>6/2017</v>
      </c>
      <c r="AG6" s="187" t="str">
        <f>'Données de base'!I20</f>
        <v>7/2017</v>
      </c>
      <c r="AH6" s="187" t="str">
        <f>'Données de base'!J20</f>
        <v>8/2017</v>
      </c>
      <c r="AI6" s="187" t="str">
        <f>'Données de base'!K20</f>
        <v>9/2017</v>
      </c>
      <c r="AJ6" s="187" t="str">
        <f>'Données de base'!L20</f>
        <v>10/2017</v>
      </c>
      <c r="AK6" s="187" t="str">
        <f>'Données de base'!M20</f>
        <v>11/2017</v>
      </c>
      <c r="AL6" s="187" t="str">
        <f>'Données de base'!N20</f>
        <v>12/2017</v>
      </c>
      <c r="AM6" s="837"/>
      <c r="AN6" s="848"/>
      <c r="AO6" s="187" t="str">
        <f>'Données de base'!P20</f>
        <v>1/2018</v>
      </c>
      <c r="AP6" s="187" t="str">
        <f>'Données de base'!Q20</f>
        <v>2/2018</v>
      </c>
      <c r="AQ6" s="187" t="str">
        <f>'Données de base'!R20</f>
        <v>3/2018</v>
      </c>
      <c r="AR6" s="187" t="str">
        <f>'Données de base'!S20</f>
        <v>4/2018</v>
      </c>
      <c r="AS6" s="187" t="str">
        <f>'Données de base'!T20</f>
        <v>5/2018</v>
      </c>
      <c r="AT6" s="187" t="str">
        <f>'Données de base'!U20</f>
        <v>6/2018</v>
      </c>
      <c r="AU6" s="187" t="str">
        <f>'Données de base'!V20</f>
        <v>7/2018</v>
      </c>
      <c r="AV6" s="187" t="str">
        <f>'Données de base'!W20</f>
        <v>8/2018</v>
      </c>
      <c r="AW6" s="187" t="str">
        <f>'Données de base'!X20</f>
        <v>9/2018</v>
      </c>
      <c r="AX6" s="187" t="str">
        <f>'Données de base'!Y20</f>
        <v>10/2018</v>
      </c>
      <c r="AY6" s="187" t="str">
        <f>'Données de base'!Z20</f>
        <v>11/2018</v>
      </c>
      <c r="AZ6" s="187" t="str">
        <f>'Données de base'!AA20</f>
        <v>12/2018</v>
      </c>
      <c r="BA6" s="837"/>
      <c r="BB6" s="848"/>
      <c r="BC6" s="187" t="str">
        <f>'Données de base'!AC20</f>
        <v>1/2019</v>
      </c>
      <c r="BD6" s="187" t="str">
        <f>'Données de base'!AD20</f>
        <v>2/2019</v>
      </c>
      <c r="BE6" s="187" t="str">
        <f>'Données de base'!AE20</f>
        <v>3/2019</v>
      </c>
      <c r="BF6" s="187" t="str">
        <f>'Données de base'!AF20</f>
        <v>4/2019</v>
      </c>
      <c r="BG6" s="187" t="str">
        <f>'Données de base'!AG20</f>
        <v>5/2019</v>
      </c>
      <c r="BH6" s="187" t="str">
        <f>'Données de base'!AH20</f>
        <v>6/2019</v>
      </c>
      <c r="BI6" s="187" t="str">
        <f>'Données de base'!AI20</f>
        <v>7/2019</v>
      </c>
      <c r="BJ6" s="187" t="str">
        <f>'Données de base'!AJ20</f>
        <v>8/2019</v>
      </c>
      <c r="BK6" s="187" t="str">
        <f>'Données de base'!AK20</f>
        <v>9/2019</v>
      </c>
      <c r="BL6" s="187" t="str">
        <f>'Données de base'!AL20</f>
        <v>10/2019</v>
      </c>
      <c r="BM6" s="187" t="str">
        <f>'Données de base'!AM20</f>
        <v>11/2019</v>
      </c>
      <c r="BN6" s="187" t="str">
        <f>'Données de base'!AN20</f>
        <v>12/2019</v>
      </c>
      <c r="BO6" s="837"/>
      <c r="BP6" s="848"/>
      <c r="BQ6" s="187" t="str">
        <f>'Données de base'!AP20</f>
        <v>1/2020</v>
      </c>
      <c r="BR6" s="187" t="str">
        <f>'Données de base'!AQ20</f>
        <v>2/2020</v>
      </c>
      <c r="BS6" s="187" t="str">
        <f>'Données de base'!AR20</f>
        <v>3/2020</v>
      </c>
      <c r="BT6" s="187" t="str">
        <f>'Données de base'!AS20</f>
        <v>4/2020</v>
      </c>
      <c r="BU6" s="187" t="str">
        <f>'Données de base'!AT20</f>
        <v>5/2020</v>
      </c>
      <c r="BV6" s="187" t="str">
        <f>'Données de base'!AU20</f>
        <v>6/2020</v>
      </c>
      <c r="BW6" s="187" t="str">
        <f>'Données de base'!AV20</f>
        <v>7/2020</v>
      </c>
      <c r="BX6" s="187" t="str">
        <f>'Données de base'!AW20</f>
        <v>8/2020</v>
      </c>
      <c r="BY6" s="187" t="str">
        <f>'Données de base'!AX20</f>
        <v>9/2020</v>
      </c>
      <c r="BZ6" s="187" t="str">
        <f>'Données de base'!AY20</f>
        <v>10/2020</v>
      </c>
      <c r="CA6" s="187" t="str">
        <f>'Données de base'!AZ20</f>
        <v>11/2020</v>
      </c>
      <c r="CB6" s="187" t="str">
        <f>'Données de base'!BA20</f>
        <v>12/2020</v>
      </c>
      <c r="CC6" s="837"/>
      <c r="CD6" s="848"/>
      <c r="CE6" s="187" t="str">
        <f>'Données de base'!BC20</f>
        <v>1/2021</v>
      </c>
      <c r="CF6" s="187" t="str">
        <f>'Données de base'!BD20</f>
        <v>2/2021</v>
      </c>
      <c r="CG6" s="187" t="str">
        <f>'Données de base'!BE20</f>
        <v>3/2021</v>
      </c>
      <c r="CH6" s="187" t="str">
        <f>'Données de base'!BF20</f>
        <v>4/2021</v>
      </c>
      <c r="CI6" s="187" t="str">
        <f>'Données de base'!BG20</f>
        <v>5/2021</v>
      </c>
      <c r="CJ6" s="187" t="str">
        <f>'Données de base'!BH20</f>
        <v>6/2021</v>
      </c>
      <c r="CK6" s="187" t="str">
        <f>'Données de base'!BI20</f>
        <v>7/2021</v>
      </c>
      <c r="CL6" s="187" t="str">
        <f>'Données de base'!BJ20</f>
        <v>8/2021</v>
      </c>
      <c r="CM6" s="187" t="str">
        <f>'Données de base'!BK20</f>
        <v>9/2021</v>
      </c>
      <c r="CN6" s="187" t="str">
        <f>'Données de base'!BL20</f>
        <v>10/2021</v>
      </c>
      <c r="CO6" s="187" t="str">
        <f>'Données de base'!BM20</f>
        <v>11/2021</v>
      </c>
      <c r="CP6" s="187" t="str">
        <f>'Données de base'!BN20</f>
        <v>12/2021</v>
      </c>
      <c r="CQ6" s="837"/>
      <c r="CR6" s="848"/>
      <c r="CS6" s="187" t="str">
        <f>'Données de base'!BP20</f>
        <v>1/2022</v>
      </c>
      <c r="CT6" s="187" t="str">
        <f>'Données de base'!BQ20</f>
        <v>2/2022</v>
      </c>
      <c r="CU6" s="187" t="str">
        <f>'Données de base'!BR20</f>
        <v>3/2022</v>
      </c>
      <c r="CV6" s="187" t="str">
        <f>'Données de base'!BS20</f>
        <v>4/2022</v>
      </c>
      <c r="CW6" s="187" t="str">
        <f>'Données de base'!BT20</f>
        <v>5/2022</v>
      </c>
      <c r="CX6" s="187" t="str">
        <f>'Données de base'!BU20</f>
        <v>6/2022</v>
      </c>
      <c r="CY6" s="187" t="str">
        <f>'Données de base'!BV20</f>
        <v>7/2022</v>
      </c>
      <c r="CZ6" s="187" t="str">
        <f>'Données de base'!BW20</f>
        <v>8/2022</v>
      </c>
      <c r="DA6" s="187" t="str">
        <f>'Données de base'!BX20</f>
        <v>9/2022</v>
      </c>
      <c r="DB6" s="187" t="str">
        <f>'Données de base'!BY20</f>
        <v>10/2022</v>
      </c>
      <c r="DC6" s="187" t="str">
        <f>'Données de base'!BZ20</f>
        <v>11/2022</v>
      </c>
      <c r="DD6" s="187" t="str">
        <f>'Données de base'!CA20</f>
        <v>12/2022</v>
      </c>
      <c r="DE6" s="837"/>
      <c r="DG6" s="852"/>
      <c r="DH6" s="855"/>
      <c r="DI6" s="187" t="str">
        <f>'Données de base'!C20</f>
        <v>1/2017</v>
      </c>
      <c r="DJ6" s="187" t="str">
        <f>'Données de base'!D20</f>
        <v>2/2017</v>
      </c>
      <c r="DK6" s="187" t="str">
        <f>'Données de base'!E20</f>
        <v>3/2017</v>
      </c>
      <c r="DL6" s="187" t="str">
        <f>'Données de base'!F20</f>
        <v>4/2017</v>
      </c>
      <c r="DM6" s="187" t="str">
        <f>'Données de base'!G20</f>
        <v>5/2017</v>
      </c>
      <c r="DN6" s="187" t="str">
        <f>'Données de base'!H20</f>
        <v>6/2017</v>
      </c>
      <c r="DO6" s="187" t="str">
        <f>'Données de base'!I20</f>
        <v>7/2017</v>
      </c>
      <c r="DP6" s="187" t="str">
        <f>'Données de base'!J20</f>
        <v>8/2017</v>
      </c>
      <c r="DQ6" s="187" t="str">
        <f>'Données de base'!K20</f>
        <v>9/2017</v>
      </c>
      <c r="DR6" s="187" t="str">
        <f>'Données de base'!L20</f>
        <v>10/2017</v>
      </c>
      <c r="DS6" s="187" t="str">
        <f>'Données de base'!M20</f>
        <v>11/2017</v>
      </c>
      <c r="DT6" s="187" t="str">
        <f>'Données de base'!N20</f>
        <v>12/2017</v>
      </c>
      <c r="DU6" s="837"/>
      <c r="DV6" s="849"/>
      <c r="DW6" s="187" t="str">
        <f>'Données de base'!P20</f>
        <v>1/2018</v>
      </c>
      <c r="DX6" s="187" t="str">
        <f>'Données de base'!Q20</f>
        <v>2/2018</v>
      </c>
      <c r="DY6" s="187" t="str">
        <f>'Données de base'!R20</f>
        <v>3/2018</v>
      </c>
      <c r="DZ6" s="187" t="str">
        <f>'Données de base'!S20</f>
        <v>4/2018</v>
      </c>
      <c r="EA6" s="187" t="str">
        <f>'Données de base'!T20</f>
        <v>5/2018</v>
      </c>
      <c r="EB6" s="187" t="str">
        <f>'Données de base'!U20</f>
        <v>6/2018</v>
      </c>
      <c r="EC6" s="187" t="str">
        <f>'Données de base'!V20</f>
        <v>7/2018</v>
      </c>
      <c r="ED6" s="187" t="str">
        <f>'Données de base'!W20</f>
        <v>8/2018</v>
      </c>
      <c r="EE6" s="187" t="str">
        <f>'Données de base'!X20</f>
        <v>9/2018</v>
      </c>
      <c r="EF6" s="187" t="str">
        <f>'Données de base'!Y20</f>
        <v>10/2018</v>
      </c>
      <c r="EG6" s="187" t="str">
        <f>'Données de base'!Z20</f>
        <v>11/2018</v>
      </c>
      <c r="EH6" s="187" t="str">
        <f>'Données de base'!AA20</f>
        <v>12/2018</v>
      </c>
      <c r="EI6" s="837"/>
      <c r="EJ6" s="849"/>
      <c r="EK6" s="187" t="str">
        <f>'Données de base'!AC20</f>
        <v>1/2019</v>
      </c>
      <c r="EL6" s="187" t="str">
        <f>'Données de base'!AD20</f>
        <v>2/2019</v>
      </c>
      <c r="EM6" s="187" t="str">
        <f>'Données de base'!AE20</f>
        <v>3/2019</v>
      </c>
      <c r="EN6" s="187" t="str">
        <f>'Données de base'!AF20</f>
        <v>4/2019</v>
      </c>
      <c r="EO6" s="187" t="str">
        <f>'Données de base'!AG20</f>
        <v>5/2019</v>
      </c>
      <c r="EP6" s="187" t="str">
        <f>'Données de base'!AH20</f>
        <v>6/2019</v>
      </c>
      <c r="EQ6" s="187" t="str">
        <f>'Données de base'!AI20</f>
        <v>7/2019</v>
      </c>
      <c r="ER6" s="187" t="str">
        <f>'Données de base'!AJ20</f>
        <v>8/2019</v>
      </c>
      <c r="ES6" s="187" t="str">
        <f>'Données de base'!AK20</f>
        <v>9/2019</v>
      </c>
      <c r="ET6" s="187" t="str">
        <f>'Données de base'!AL20</f>
        <v>10/2019</v>
      </c>
      <c r="EU6" s="187" t="str">
        <f>'Données de base'!AM20</f>
        <v>11/2019</v>
      </c>
      <c r="EV6" s="187" t="str">
        <f>'Données de base'!AN20</f>
        <v>12/2019</v>
      </c>
      <c r="EW6" s="837"/>
      <c r="EX6" s="849"/>
      <c r="EY6" s="187" t="str">
        <f>'Données de base'!AP20</f>
        <v>1/2020</v>
      </c>
      <c r="EZ6" s="187" t="str">
        <f>'Données de base'!AQ20</f>
        <v>2/2020</v>
      </c>
      <c r="FA6" s="187" t="str">
        <f>'Données de base'!AR20</f>
        <v>3/2020</v>
      </c>
      <c r="FB6" s="187" t="str">
        <f>'Données de base'!AS20</f>
        <v>4/2020</v>
      </c>
      <c r="FC6" s="187" t="str">
        <f>'Données de base'!AT20</f>
        <v>5/2020</v>
      </c>
      <c r="FD6" s="187" t="str">
        <f>'Données de base'!AU20</f>
        <v>6/2020</v>
      </c>
      <c r="FE6" s="187" t="str">
        <f>'Données de base'!AV20</f>
        <v>7/2020</v>
      </c>
      <c r="FF6" s="187" t="str">
        <f>'Données de base'!AW20</f>
        <v>8/2020</v>
      </c>
      <c r="FG6" s="187" t="str">
        <f>'Données de base'!AX20</f>
        <v>9/2020</v>
      </c>
      <c r="FH6" s="187" t="str">
        <f>'Données de base'!AY20</f>
        <v>10/2020</v>
      </c>
      <c r="FI6" s="187" t="str">
        <f>'Données de base'!AZ20</f>
        <v>11/2020</v>
      </c>
      <c r="FJ6" s="187" t="str">
        <f>'Données de base'!BA20</f>
        <v>12/2020</v>
      </c>
      <c r="FK6" s="837"/>
      <c r="FL6" s="849"/>
      <c r="FM6" s="187" t="str">
        <f>'Données de base'!BC20</f>
        <v>1/2021</v>
      </c>
      <c r="FN6" s="187" t="str">
        <f>'Données de base'!BD20</f>
        <v>2/2021</v>
      </c>
      <c r="FO6" s="187" t="str">
        <f>'Données de base'!BE20</f>
        <v>3/2021</v>
      </c>
      <c r="FP6" s="187" t="str">
        <f>'Données de base'!BF20</f>
        <v>4/2021</v>
      </c>
      <c r="FQ6" s="187" t="str">
        <f>'Données de base'!BG20</f>
        <v>5/2021</v>
      </c>
      <c r="FR6" s="187" t="str">
        <f>'Données de base'!BH20</f>
        <v>6/2021</v>
      </c>
      <c r="FS6" s="187" t="str">
        <f>'Données de base'!BI20</f>
        <v>7/2021</v>
      </c>
      <c r="FT6" s="187" t="str">
        <f>'Données de base'!BJ20</f>
        <v>8/2021</v>
      </c>
      <c r="FU6" s="187" t="str">
        <f>'Données de base'!BK20</f>
        <v>9/2021</v>
      </c>
      <c r="FV6" s="187" t="str">
        <f>'Données de base'!BL20</f>
        <v>10/2021</v>
      </c>
      <c r="FW6" s="187" t="str">
        <f>'Données de base'!BM20</f>
        <v>11/2021</v>
      </c>
      <c r="FX6" s="187" t="str">
        <f>'Données de base'!BN20</f>
        <v>12/2021</v>
      </c>
      <c r="FY6" s="837"/>
      <c r="FZ6" s="849"/>
      <c r="GA6" s="187" t="str">
        <f>'Données de base'!BP20</f>
        <v>1/2022</v>
      </c>
      <c r="GB6" s="187" t="str">
        <f>'Données de base'!BQ20</f>
        <v>2/2022</v>
      </c>
      <c r="GC6" s="187" t="str">
        <f>'Données de base'!BR20</f>
        <v>3/2022</v>
      </c>
      <c r="GD6" s="187" t="str">
        <f>'Données de base'!BS20</f>
        <v>4/2022</v>
      </c>
      <c r="GE6" s="187" t="str">
        <f>'Données de base'!BT20</f>
        <v>5/2022</v>
      </c>
      <c r="GF6" s="187" t="str">
        <f>'Données de base'!BU20</f>
        <v>6/2022</v>
      </c>
      <c r="GG6" s="187" t="str">
        <f>'Données de base'!BV20</f>
        <v>7/2022</v>
      </c>
      <c r="GH6" s="187" t="str">
        <f>'Données de base'!BW20</f>
        <v>8/2022</v>
      </c>
      <c r="GI6" s="187" t="str">
        <f>'Données de base'!BX20</f>
        <v>9/2022</v>
      </c>
      <c r="GJ6" s="187" t="str">
        <f>'Données de base'!BY20</f>
        <v>10/2022</v>
      </c>
      <c r="GK6" s="187" t="str">
        <f>'Données de base'!BZ20</f>
        <v>11/2022</v>
      </c>
      <c r="GL6" s="187" t="str">
        <f>'Données de base'!CA20</f>
        <v>12/2022</v>
      </c>
      <c r="GM6" s="837"/>
    </row>
    <row r="7" spans="1:195" s="77" customFormat="1" ht="15" customHeight="1" x14ac:dyDescent="0.2">
      <c r="A7" s="120"/>
      <c r="B7" s="73"/>
      <c r="C7" s="73"/>
      <c r="D7" s="73"/>
      <c r="E7" s="74"/>
      <c r="F7" s="75"/>
      <c r="G7" s="76"/>
      <c r="H7" s="76"/>
      <c r="I7" s="76"/>
      <c r="J7" s="76"/>
      <c r="K7" s="76"/>
      <c r="L7" s="76"/>
      <c r="M7" s="76"/>
      <c r="N7" s="76"/>
      <c r="O7" s="76"/>
      <c r="P7" s="76"/>
      <c r="Q7" s="76"/>
      <c r="R7" s="76"/>
      <c r="S7" s="76"/>
      <c r="T7" s="76"/>
      <c r="U7" s="76"/>
      <c r="V7" s="76"/>
      <c r="W7" s="76"/>
      <c r="X7" s="76"/>
      <c r="AA7" s="78"/>
      <c r="AB7" s="78"/>
      <c r="AC7" s="78"/>
      <c r="AD7" s="78"/>
      <c r="AE7" s="78"/>
      <c r="AF7" s="78"/>
      <c r="AG7" s="78"/>
      <c r="AH7" s="78"/>
      <c r="AI7" s="78"/>
      <c r="AJ7" s="78"/>
      <c r="AK7" s="78"/>
      <c r="AL7" s="78"/>
      <c r="AM7" s="75"/>
      <c r="AO7" s="78"/>
      <c r="AP7" s="78"/>
      <c r="AQ7" s="78"/>
      <c r="AR7" s="78"/>
      <c r="AS7" s="78"/>
      <c r="AT7" s="78"/>
      <c r="AU7" s="78"/>
      <c r="AV7" s="78"/>
      <c r="AW7" s="78"/>
      <c r="AX7" s="78"/>
      <c r="AY7" s="78"/>
      <c r="AZ7" s="78"/>
      <c r="BA7" s="75"/>
      <c r="BC7" s="78"/>
      <c r="BD7" s="78"/>
      <c r="BE7" s="78"/>
      <c r="BF7" s="78"/>
      <c r="BG7" s="78"/>
      <c r="BH7" s="78"/>
      <c r="BI7" s="78"/>
      <c r="BJ7" s="78"/>
      <c r="BK7" s="78"/>
      <c r="BL7" s="78"/>
      <c r="BM7" s="78"/>
      <c r="BN7" s="78"/>
      <c r="BO7" s="75"/>
      <c r="BQ7" s="78"/>
      <c r="BR7" s="78"/>
      <c r="BS7" s="78"/>
      <c r="BT7" s="78"/>
      <c r="BU7" s="78"/>
      <c r="BV7" s="78"/>
      <c r="BW7" s="78"/>
      <c r="BX7" s="78"/>
      <c r="BY7" s="78"/>
      <c r="BZ7" s="78"/>
      <c r="CA7" s="78"/>
      <c r="CB7" s="78"/>
      <c r="CC7" s="75"/>
      <c r="CE7" s="78"/>
      <c r="CF7" s="78"/>
      <c r="CG7" s="78"/>
      <c r="CH7" s="78"/>
      <c r="CI7" s="78"/>
      <c r="CJ7" s="78"/>
      <c r="CK7" s="78"/>
      <c r="CL7" s="78"/>
      <c r="CM7" s="78"/>
      <c r="CN7" s="78"/>
      <c r="CO7" s="78"/>
      <c r="CP7" s="78"/>
      <c r="CQ7" s="75"/>
      <c r="CS7" s="78"/>
      <c r="CT7" s="78"/>
      <c r="CU7" s="78"/>
      <c r="CV7" s="78"/>
      <c r="CW7" s="78"/>
      <c r="CX7" s="78"/>
      <c r="CY7" s="78"/>
      <c r="CZ7" s="78"/>
      <c r="DA7" s="78"/>
      <c r="DB7" s="78"/>
      <c r="DC7" s="78"/>
      <c r="DD7" s="78"/>
      <c r="DE7" s="534"/>
      <c r="DG7" s="224"/>
      <c r="DH7" s="75"/>
      <c r="DI7" s="76"/>
      <c r="DJ7" s="76"/>
      <c r="DK7" s="76"/>
      <c r="DL7" s="76"/>
      <c r="DM7" s="76"/>
      <c r="DN7" s="76"/>
      <c r="DO7" s="76"/>
      <c r="DP7" s="76"/>
      <c r="DQ7" s="76"/>
      <c r="DR7" s="76"/>
      <c r="DS7" s="76"/>
      <c r="DT7" s="76"/>
      <c r="DU7" s="75"/>
      <c r="DV7" s="75"/>
      <c r="DW7" s="76"/>
      <c r="DX7" s="76"/>
      <c r="DY7" s="76"/>
      <c r="DZ7" s="76"/>
      <c r="EA7" s="76"/>
      <c r="EB7" s="76"/>
      <c r="EC7" s="76"/>
      <c r="ED7" s="76"/>
      <c r="EE7" s="76"/>
      <c r="EF7" s="76"/>
      <c r="EG7" s="76"/>
      <c r="EH7" s="76"/>
      <c r="EI7" s="75"/>
      <c r="EJ7" s="75"/>
      <c r="EK7" s="76"/>
      <c r="EL7" s="76"/>
      <c r="EM7" s="76"/>
      <c r="EN7" s="76"/>
      <c r="EO7" s="76"/>
      <c r="EP7" s="76"/>
      <c r="EQ7" s="76"/>
      <c r="ER7" s="76"/>
      <c r="ES7" s="76"/>
      <c r="ET7" s="76"/>
      <c r="EU7" s="76"/>
      <c r="EV7" s="76"/>
      <c r="EW7" s="75"/>
      <c r="EX7" s="75"/>
      <c r="EY7" s="76"/>
      <c r="EZ7" s="76"/>
      <c r="FA7" s="76"/>
      <c r="FB7" s="76"/>
      <c r="FC7" s="76"/>
      <c r="FD7" s="76"/>
      <c r="FE7" s="76"/>
      <c r="FF7" s="76"/>
      <c r="FG7" s="76"/>
      <c r="FH7" s="76"/>
      <c r="FI7" s="76"/>
      <c r="FJ7" s="76"/>
      <c r="FK7" s="75"/>
      <c r="FL7" s="75"/>
      <c r="FM7" s="76"/>
      <c r="FN7" s="76"/>
      <c r="FO7" s="76"/>
      <c r="FP7" s="76"/>
      <c r="FQ7" s="76"/>
      <c r="FR7" s="76"/>
      <c r="FS7" s="76"/>
      <c r="FT7" s="76"/>
      <c r="FU7" s="76"/>
      <c r="FV7" s="76"/>
      <c r="FW7" s="76"/>
      <c r="FX7" s="76"/>
      <c r="FY7" s="75"/>
      <c r="FZ7" s="534"/>
      <c r="GA7" s="76"/>
      <c r="GB7" s="76"/>
      <c r="GC7" s="76"/>
      <c r="GD7" s="76"/>
      <c r="GE7" s="76"/>
      <c r="GF7" s="76"/>
      <c r="GG7" s="76"/>
      <c r="GH7" s="76"/>
      <c r="GI7" s="76"/>
      <c r="GJ7" s="76"/>
      <c r="GK7" s="76"/>
      <c r="GL7" s="76"/>
      <c r="GM7" s="534"/>
    </row>
    <row r="8" spans="1:195" ht="15" customHeight="1" x14ac:dyDescent="0.2">
      <c r="A8" s="13"/>
      <c r="C8" s="80"/>
      <c r="D8" s="80"/>
      <c r="G8" s="81"/>
      <c r="H8" s="81"/>
      <c r="I8" s="81"/>
      <c r="J8" s="81"/>
      <c r="K8" s="81"/>
      <c r="L8" s="81"/>
      <c r="DG8" s="85"/>
      <c r="DH8" s="83"/>
      <c r="DI8" s="85"/>
      <c r="DJ8" s="85"/>
      <c r="DK8" s="85"/>
      <c r="DL8" s="85"/>
      <c r="DM8" s="85"/>
      <c r="DN8" s="85"/>
      <c r="DO8" s="85"/>
      <c r="DP8" s="85"/>
      <c r="DQ8" s="85"/>
      <c r="DR8" s="85"/>
      <c r="DS8" s="85"/>
      <c r="DT8" s="85"/>
      <c r="DU8" s="215"/>
      <c r="DV8" s="83"/>
      <c r="DW8" s="85"/>
      <c r="DX8" s="85"/>
      <c r="DY8" s="85"/>
      <c r="DZ8" s="85"/>
      <c r="EA8" s="85"/>
      <c r="EB8" s="85"/>
      <c r="EC8" s="85"/>
      <c r="ED8" s="85"/>
      <c r="EE8" s="85"/>
      <c r="EF8" s="85"/>
      <c r="EG8" s="85"/>
      <c r="EH8" s="85"/>
      <c r="EI8" s="215"/>
      <c r="EJ8" s="83"/>
      <c r="EK8" s="85"/>
      <c r="EL8" s="85"/>
      <c r="EM8" s="85"/>
      <c r="EN8" s="85"/>
      <c r="EO8" s="85"/>
      <c r="EP8" s="85"/>
      <c r="EQ8" s="85"/>
      <c r="ER8" s="85"/>
      <c r="ES8" s="85"/>
      <c r="ET8" s="85"/>
      <c r="EU8" s="85"/>
      <c r="EV8" s="85"/>
      <c r="EW8" s="215"/>
      <c r="EX8" s="83"/>
      <c r="EY8" s="85"/>
      <c r="EZ8" s="85"/>
      <c r="FA8" s="85"/>
      <c r="FB8" s="85"/>
      <c r="FC8" s="85"/>
      <c r="FD8" s="85"/>
      <c r="FE8" s="85"/>
      <c r="FF8" s="85"/>
      <c r="FG8" s="85"/>
      <c r="FH8" s="85"/>
      <c r="FI8" s="85"/>
      <c r="FJ8" s="85"/>
      <c r="FK8" s="215"/>
      <c r="FL8" s="83"/>
      <c r="FM8" s="85"/>
      <c r="FN8" s="85"/>
      <c r="FO8" s="85"/>
      <c r="FP8" s="85"/>
      <c r="FQ8" s="85"/>
      <c r="FR8" s="85"/>
      <c r="FS8" s="85"/>
      <c r="FT8" s="85"/>
      <c r="FU8" s="85"/>
      <c r="FV8" s="85"/>
      <c r="FW8" s="85"/>
      <c r="FX8" s="85"/>
      <c r="FY8" s="215"/>
      <c r="FZ8" s="83"/>
      <c r="GA8" s="85"/>
      <c r="GB8" s="85"/>
      <c r="GC8" s="85"/>
      <c r="GD8" s="85"/>
      <c r="GE8" s="85"/>
      <c r="GF8" s="85"/>
      <c r="GG8" s="85"/>
      <c r="GH8" s="85"/>
      <c r="GI8" s="85"/>
      <c r="GJ8" s="85"/>
      <c r="GK8" s="85"/>
      <c r="GL8" s="85"/>
      <c r="GM8" s="215"/>
    </row>
    <row r="9" spans="1:195" s="84" customFormat="1" ht="15" customHeight="1" x14ac:dyDescent="0.2">
      <c r="A9" s="64"/>
      <c r="B9" s="211" t="s">
        <v>116</v>
      </c>
      <c r="C9" s="212"/>
      <c r="D9" s="212"/>
      <c r="E9" s="213"/>
      <c r="F9" s="217"/>
      <c r="G9" s="217"/>
      <c r="H9" s="217"/>
      <c r="I9" s="217"/>
      <c r="J9" s="217"/>
      <c r="K9" s="217"/>
      <c r="L9" s="217"/>
      <c r="M9" s="217"/>
      <c r="N9" s="217"/>
      <c r="O9" s="217"/>
      <c r="P9" s="217"/>
      <c r="Q9" s="217"/>
      <c r="R9" s="217"/>
      <c r="S9" s="217"/>
      <c r="T9" s="217"/>
      <c r="U9" s="217"/>
      <c r="V9" s="217"/>
      <c r="W9" s="217"/>
      <c r="X9" s="214"/>
      <c r="Z9" s="211" t="s">
        <v>110</v>
      </c>
      <c r="AA9" s="225"/>
      <c r="AB9" s="225"/>
      <c r="AC9" s="225"/>
      <c r="AD9" s="225"/>
      <c r="AE9" s="225"/>
      <c r="AF9" s="225"/>
      <c r="AG9" s="225"/>
      <c r="AH9" s="225"/>
      <c r="AI9" s="225"/>
      <c r="AJ9" s="225"/>
      <c r="AK9" s="225"/>
      <c r="AL9" s="225"/>
      <c r="AM9" s="212"/>
      <c r="AN9" s="211" t="s">
        <v>110</v>
      </c>
      <c r="AO9" s="225"/>
      <c r="AP9" s="225"/>
      <c r="AQ9" s="225"/>
      <c r="AR9" s="225"/>
      <c r="AS9" s="225"/>
      <c r="AT9" s="225"/>
      <c r="AU9" s="225"/>
      <c r="AV9" s="225"/>
      <c r="AW9" s="225"/>
      <c r="AX9" s="225"/>
      <c r="AY9" s="225"/>
      <c r="AZ9" s="225"/>
      <c r="BA9" s="212"/>
      <c r="BB9" s="211" t="s">
        <v>110</v>
      </c>
      <c r="BC9" s="225"/>
      <c r="BD9" s="225"/>
      <c r="BE9" s="225"/>
      <c r="BF9" s="225"/>
      <c r="BG9" s="225"/>
      <c r="BH9" s="225"/>
      <c r="BI9" s="225"/>
      <c r="BJ9" s="225"/>
      <c r="BK9" s="225"/>
      <c r="BL9" s="225"/>
      <c r="BM9" s="225"/>
      <c r="BN9" s="225"/>
      <c r="BO9" s="212"/>
      <c r="BP9" s="211" t="s">
        <v>110</v>
      </c>
      <c r="BQ9" s="225"/>
      <c r="BR9" s="225"/>
      <c r="BS9" s="225"/>
      <c r="BT9" s="225"/>
      <c r="BU9" s="225"/>
      <c r="BV9" s="225"/>
      <c r="BW9" s="225"/>
      <c r="BX9" s="225"/>
      <c r="BY9" s="225"/>
      <c r="BZ9" s="225"/>
      <c r="CA9" s="225"/>
      <c r="CB9" s="225"/>
      <c r="CC9" s="212"/>
      <c r="CD9" s="211" t="s">
        <v>110</v>
      </c>
      <c r="CE9" s="225"/>
      <c r="CF9" s="225"/>
      <c r="CG9" s="225"/>
      <c r="CH9" s="225"/>
      <c r="CI9" s="225"/>
      <c r="CJ9" s="225"/>
      <c r="CK9" s="225"/>
      <c r="CL9" s="225"/>
      <c r="CM9" s="225"/>
      <c r="CN9" s="225"/>
      <c r="CO9" s="225"/>
      <c r="CP9" s="225"/>
      <c r="CQ9" s="212"/>
      <c r="CR9" s="211" t="s">
        <v>110</v>
      </c>
      <c r="CS9" s="225"/>
      <c r="CT9" s="225"/>
      <c r="CU9" s="225"/>
      <c r="CV9" s="225"/>
      <c r="CW9" s="225"/>
      <c r="CX9" s="225"/>
      <c r="CY9" s="225"/>
      <c r="CZ9" s="225"/>
      <c r="DA9" s="225"/>
      <c r="DB9" s="225"/>
      <c r="DC9" s="225"/>
      <c r="DD9" s="225"/>
      <c r="DE9" s="226"/>
      <c r="DG9" s="211" t="s">
        <v>110</v>
      </c>
      <c r="DH9" s="228"/>
      <c r="DI9" s="225"/>
      <c r="DJ9" s="225"/>
      <c r="DK9" s="225"/>
      <c r="DL9" s="225"/>
      <c r="DM9" s="225"/>
      <c r="DN9" s="225"/>
      <c r="DO9" s="225"/>
      <c r="DP9" s="225"/>
      <c r="DQ9" s="225"/>
      <c r="DR9" s="225"/>
      <c r="DS9" s="225"/>
      <c r="DT9" s="225"/>
      <c r="DU9" s="212"/>
      <c r="DV9" s="228"/>
      <c r="DW9" s="225"/>
      <c r="DX9" s="225"/>
      <c r="DY9" s="225"/>
      <c r="DZ9" s="225"/>
      <c r="EA9" s="225"/>
      <c r="EB9" s="225"/>
      <c r="EC9" s="225"/>
      <c r="ED9" s="225"/>
      <c r="EE9" s="225"/>
      <c r="EF9" s="225"/>
      <c r="EG9" s="225"/>
      <c r="EH9" s="225"/>
      <c r="EI9" s="212"/>
      <c r="EJ9" s="228"/>
      <c r="EK9" s="225"/>
      <c r="EL9" s="225"/>
      <c r="EM9" s="225"/>
      <c r="EN9" s="225"/>
      <c r="EO9" s="225"/>
      <c r="EP9" s="225"/>
      <c r="EQ9" s="225"/>
      <c r="ER9" s="225"/>
      <c r="ES9" s="225"/>
      <c r="ET9" s="225"/>
      <c r="EU9" s="225"/>
      <c r="EV9" s="225"/>
      <c r="EW9" s="212"/>
      <c r="EX9" s="228"/>
      <c r="EY9" s="225"/>
      <c r="EZ9" s="225"/>
      <c r="FA9" s="225"/>
      <c r="FB9" s="225"/>
      <c r="FC9" s="225"/>
      <c r="FD9" s="225"/>
      <c r="FE9" s="225"/>
      <c r="FF9" s="225"/>
      <c r="FG9" s="225"/>
      <c r="FH9" s="225"/>
      <c r="FI9" s="225"/>
      <c r="FJ9" s="225"/>
      <c r="FK9" s="212"/>
      <c r="FL9" s="228"/>
      <c r="FM9" s="225"/>
      <c r="FN9" s="225"/>
      <c r="FO9" s="225"/>
      <c r="FP9" s="225"/>
      <c r="FQ9" s="225"/>
      <c r="FR9" s="225"/>
      <c r="FS9" s="225"/>
      <c r="FT9" s="225"/>
      <c r="FU9" s="225"/>
      <c r="FV9" s="225"/>
      <c r="FW9" s="225"/>
      <c r="FX9" s="225"/>
      <c r="FY9" s="212"/>
      <c r="FZ9" s="228"/>
      <c r="GA9" s="225"/>
      <c r="GB9" s="225"/>
      <c r="GC9" s="225"/>
      <c r="GD9" s="225"/>
      <c r="GE9" s="225"/>
      <c r="GF9" s="225"/>
      <c r="GG9" s="225"/>
      <c r="GH9" s="225"/>
      <c r="GI9" s="225"/>
      <c r="GJ9" s="225"/>
      <c r="GK9" s="225"/>
      <c r="GL9" s="225"/>
      <c r="GM9" s="226"/>
    </row>
    <row r="10" spans="1:195" ht="15" customHeight="1" x14ac:dyDescent="0.2">
      <c r="A10" s="13"/>
      <c r="B10" s="182" t="str">
        <f>+'Données de base'!A231</f>
        <v xml:space="preserve"> (-)</v>
      </c>
      <c r="C10" s="222">
        <f>+YEAR('Données de base'!E231)</f>
        <v>2017</v>
      </c>
      <c r="D10" s="222">
        <f>IF('Données de base'!G231&lt;&gt;0,MONTH('Données de base'!E231),0)</f>
        <v>0</v>
      </c>
      <c r="E10" s="223">
        <f>1/'Données de base'!I231</f>
        <v>0.2</v>
      </c>
      <c r="F10" s="181">
        <f>+'Données de base'!G231</f>
        <v>0</v>
      </c>
      <c r="G10" s="181">
        <f>+IF(G$6=$C10,$F10," ")</f>
        <v>0</v>
      </c>
      <c r="H10" s="181"/>
      <c r="I10" s="181"/>
      <c r="J10" s="181"/>
      <c r="K10" s="181"/>
      <c r="L10" s="181"/>
      <c r="M10" s="181">
        <f>+$F10*$E10*(12-$D10+1)/12</f>
        <v>0</v>
      </c>
      <c r="N10" s="181">
        <f t="shared" ref="N10:R11" si="1">+IF(S10&gt;0,IF(($F10*$E10)&lt;S10,($F10*$E10),S10),0)</f>
        <v>0</v>
      </c>
      <c r="O10" s="181">
        <f t="shared" si="1"/>
        <v>0</v>
      </c>
      <c r="P10" s="181">
        <f t="shared" si="1"/>
        <v>0</v>
      </c>
      <c r="Q10" s="181">
        <f t="shared" si="1"/>
        <v>0</v>
      </c>
      <c r="R10" s="181">
        <f t="shared" si="1"/>
        <v>0</v>
      </c>
      <c r="S10" s="181">
        <f>+G10-M10</f>
        <v>0</v>
      </c>
      <c r="T10" s="181">
        <f t="shared" ref="T10:V11" si="2">+S10-N10</f>
        <v>0</v>
      </c>
      <c r="U10" s="181">
        <f t="shared" si="2"/>
        <v>0</v>
      </c>
      <c r="V10" s="181">
        <f t="shared" si="2"/>
        <v>0</v>
      </c>
      <c r="W10" s="181">
        <f>V10-Q10</f>
        <v>0</v>
      </c>
      <c r="X10" s="181">
        <f>W10-R10</f>
        <v>0</v>
      </c>
      <c r="Z10" s="16" t="str">
        <f>B10</f>
        <v xml:space="preserve"> (-)</v>
      </c>
      <c r="AA10" s="200">
        <f t="shared" ref="AA10:AL11" si="3">IF($C10=$AA$4,IF((MONTH(AA$6)=$D10),$F10,0),0)</f>
        <v>0</v>
      </c>
      <c r="AB10" s="200">
        <f t="shared" si="3"/>
        <v>0</v>
      </c>
      <c r="AC10" s="200">
        <f t="shared" si="3"/>
        <v>0</v>
      </c>
      <c r="AD10" s="200">
        <f t="shared" si="3"/>
        <v>0</v>
      </c>
      <c r="AE10" s="200">
        <f t="shared" si="3"/>
        <v>0</v>
      </c>
      <c r="AF10" s="200">
        <f t="shared" si="3"/>
        <v>0</v>
      </c>
      <c r="AG10" s="200">
        <f t="shared" si="3"/>
        <v>0</v>
      </c>
      <c r="AH10" s="200">
        <f t="shared" si="3"/>
        <v>0</v>
      </c>
      <c r="AI10" s="200">
        <f t="shared" si="3"/>
        <v>0</v>
      </c>
      <c r="AJ10" s="200">
        <f t="shared" si="3"/>
        <v>0</v>
      </c>
      <c r="AK10" s="200">
        <f t="shared" si="3"/>
        <v>0</v>
      </c>
      <c r="AL10" s="200">
        <f t="shared" si="3"/>
        <v>0</v>
      </c>
      <c r="AM10" s="190">
        <f>SUM(AA10:AL10)</f>
        <v>0</v>
      </c>
      <c r="AN10" s="16">
        <f>P10</f>
        <v>0</v>
      </c>
      <c r="AO10" s="200">
        <f t="shared" ref="AO10:AZ11" si="4">IF($C10=$AO$4,IF((MONTH(AO$6)=$D10),$F10,0),0)</f>
        <v>0</v>
      </c>
      <c r="AP10" s="200">
        <f t="shared" si="4"/>
        <v>0</v>
      </c>
      <c r="AQ10" s="200">
        <f t="shared" si="4"/>
        <v>0</v>
      </c>
      <c r="AR10" s="200">
        <f t="shared" si="4"/>
        <v>0</v>
      </c>
      <c r="AS10" s="200">
        <f t="shared" si="4"/>
        <v>0</v>
      </c>
      <c r="AT10" s="200">
        <f t="shared" si="4"/>
        <v>0</v>
      </c>
      <c r="AU10" s="200">
        <f t="shared" si="4"/>
        <v>0</v>
      </c>
      <c r="AV10" s="200">
        <f t="shared" si="4"/>
        <v>0</v>
      </c>
      <c r="AW10" s="200">
        <f t="shared" si="4"/>
        <v>0</v>
      </c>
      <c r="AX10" s="200">
        <f t="shared" si="4"/>
        <v>0</v>
      </c>
      <c r="AY10" s="200">
        <f t="shared" si="4"/>
        <v>0</v>
      </c>
      <c r="AZ10" s="200">
        <f t="shared" si="4"/>
        <v>0</v>
      </c>
      <c r="BA10" s="190">
        <f>SUM(AO10:AZ10)</f>
        <v>0</v>
      </c>
      <c r="BB10" s="16">
        <f>AD10</f>
        <v>0</v>
      </c>
      <c r="BC10" s="200">
        <f t="shared" ref="BC10:BN11" si="5">IF($C10=$BC$4,IF((MONTH(BC$6)=$D10),$F10,0),0)</f>
        <v>0</v>
      </c>
      <c r="BD10" s="200">
        <f t="shared" si="5"/>
        <v>0</v>
      </c>
      <c r="BE10" s="200">
        <f t="shared" si="5"/>
        <v>0</v>
      </c>
      <c r="BF10" s="200">
        <f t="shared" si="5"/>
        <v>0</v>
      </c>
      <c r="BG10" s="200">
        <f t="shared" si="5"/>
        <v>0</v>
      </c>
      <c r="BH10" s="200">
        <f t="shared" si="5"/>
        <v>0</v>
      </c>
      <c r="BI10" s="200">
        <f t="shared" si="5"/>
        <v>0</v>
      </c>
      <c r="BJ10" s="200">
        <f t="shared" si="5"/>
        <v>0</v>
      </c>
      <c r="BK10" s="200">
        <f t="shared" si="5"/>
        <v>0</v>
      </c>
      <c r="BL10" s="200">
        <f t="shared" si="5"/>
        <v>0</v>
      </c>
      <c r="BM10" s="200">
        <f t="shared" si="5"/>
        <v>0</v>
      </c>
      <c r="BN10" s="200">
        <f t="shared" si="5"/>
        <v>0</v>
      </c>
      <c r="BO10" s="190">
        <f>SUM(BC10:BN10)</f>
        <v>0</v>
      </c>
      <c r="BP10" s="16">
        <f>AR10</f>
        <v>0</v>
      </c>
      <c r="BQ10" s="200">
        <f t="shared" ref="BQ10:CB11" si="6">IF($C10=$BQ$4,IF((MONTH(BQ$6)=$D10),$F10,0),0)</f>
        <v>0</v>
      </c>
      <c r="BR10" s="200">
        <f t="shared" si="6"/>
        <v>0</v>
      </c>
      <c r="BS10" s="200">
        <f t="shared" si="6"/>
        <v>0</v>
      </c>
      <c r="BT10" s="200">
        <f t="shared" si="6"/>
        <v>0</v>
      </c>
      <c r="BU10" s="200">
        <f t="shared" si="6"/>
        <v>0</v>
      </c>
      <c r="BV10" s="200">
        <f t="shared" si="6"/>
        <v>0</v>
      </c>
      <c r="BW10" s="200">
        <f t="shared" si="6"/>
        <v>0</v>
      </c>
      <c r="BX10" s="200">
        <f t="shared" si="6"/>
        <v>0</v>
      </c>
      <c r="BY10" s="200">
        <f t="shared" si="6"/>
        <v>0</v>
      </c>
      <c r="BZ10" s="200">
        <f t="shared" si="6"/>
        <v>0</v>
      </c>
      <c r="CA10" s="200">
        <f t="shared" si="6"/>
        <v>0</v>
      </c>
      <c r="CB10" s="200">
        <f t="shared" si="6"/>
        <v>0</v>
      </c>
      <c r="CC10" s="190">
        <f>SUM(BQ10:CB10)</f>
        <v>0</v>
      </c>
      <c r="CD10" s="16">
        <f>BF10</f>
        <v>0</v>
      </c>
      <c r="CE10" s="200">
        <f t="shared" ref="CE10:CP11" si="7">IF($C10=$CE$4,IF((MONTH(CE$6)=$D10),$F10,0),0)</f>
        <v>0</v>
      </c>
      <c r="CF10" s="200">
        <f t="shared" si="7"/>
        <v>0</v>
      </c>
      <c r="CG10" s="200">
        <f t="shared" si="7"/>
        <v>0</v>
      </c>
      <c r="CH10" s="200">
        <f t="shared" si="7"/>
        <v>0</v>
      </c>
      <c r="CI10" s="200">
        <f t="shared" si="7"/>
        <v>0</v>
      </c>
      <c r="CJ10" s="200">
        <f t="shared" si="7"/>
        <v>0</v>
      </c>
      <c r="CK10" s="200">
        <f t="shared" si="7"/>
        <v>0</v>
      </c>
      <c r="CL10" s="200">
        <f t="shared" si="7"/>
        <v>0</v>
      </c>
      <c r="CM10" s="200">
        <f t="shared" si="7"/>
        <v>0</v>
      </c>
      <c r="CN10" s="200">
        <f t="shared" si="7"/>
        <v>0</v>
      </c>
      <c r="CO10" s="200">
        <f t="shared" si="7"/>
        <v>0</v>
      </c>
      <c r="CP10" s="200">
        <f t="shared" si="7"/>
        <v>0</v>
      </c>
      <c r="CQ10" s="190">
        <f>SUM(CE10:CP10)</f>
        <v>0</v>
      </c>
      <c r="CR10" s="16">
        <f>BT10</f>
        <v>0</v>
      </c>
      <c r="CS10" s="200">
        <f t="shared" ref="CS10:DD11" si="8">IF($C10=$CS$4,IF((MONTH(CS$6)=$D10),$F10,0),0)</f>
        <v>0</v>
      </c>
      <c r="CT10" s="200">
        <f t="shared" si="8"/>
        <v>0</v>
      </c>
      <c r="CU10" s="200">
        <f t="shared" si="8"/>
        <v>0</v>
      </c>
      <c r="CV10" s="200">
        <f t="shared" si="8"/>
        <v>0</v>
      </c>
      <c r="CW10" s="200">
        <f t="shared" si="8"/>
        <v>0</v>
      </c>
      <c r="CX10" s="200">
        <f t="shared" si="8"/>
        <v>0</v>
      </c>
      <c r="CY10" s="200">
        <f t="shared" si="8"/>
        <v>0</v>
      </c>
      <c r="CZ10" s="200">
        <f t="shared" si="8"/>
        <v>0</v>
      </c>
      <c r="DA10" s="200">
        <f t="shared" si="8"/>
        <v>0</v>
      </c>
      <c r="DB10" s="200">
        <f t="shared" si="8"/>
        <v>0</v>
      </c>
      <c r="DC10" s="200">
        <f t="shared" si="8"/>
        <v>0</v>
      </c>
      <c r="DD10" s="200">
        <f t="shared" si="8"/>
        <v>0</v>
      </c>
      <c r="DE10" s="190">
        <f>SUM(CS10:DD10)</f>
        <v>0</v>
      </c>
      <c r="DG10" s="16" t="str">
        <f>B10</f>
        <v xml:space="preserve"> (-)</v>
      </c>
      <c r="DH10" s="130">
        <f>IF($D10&lt;&gt;0,12-$D10+1,0)</f>
        <v>0</v>
      </c>
      <c r="DI10" s="200">
        <f>IF($C10=$DI$4,IF((MONTH(DI$6)=$D10),$M10/(12-$D10+1),0),0)</f>
        <v>0</v>
      </c>
      <c r="DJ10" s="200">
        <f t="shared" ref="DJ10:DT10" si="9">IF(DI10=0,IF($C10=$DI$4,IF((MONTH(DJ$6)=$D10),$M10/(12-$D10+1),0),0),$M10/(12-$D10+1))</f>
        <v>0</v>
      </c>
      <c r="DK10" s="200">
        <f t="shared" si="9"/>
        <v>0</v>
      </c>
      <c r="DL10" s="200">
        <f t="shared" si="9"/>
        <v>0</v>
      </c>
      <c r="DM10" s="200">
        <f t="shared" si="9"/>
        <v>0</v>
      </c>
      <c r="DN10" s="200">
        <f t="shared" si="9"/>
        <v>0</v>
      </c>
      <c r="DO10" s="200">
        <f t="shared" si="9"/>
        <v>0</v>
      </c>
      <c r="DP10" s="200">
        <f t="shared" si="9"/>
        <v>0</v>
      </c>
      <c r="DQ10" s="200">
        <f t="shared" si="9"/>
        <v>0</v>
      </c>
      <c r="DR10" s="200">
        <f t="shared" si="9"/>
        <v>0</v>
      </c>
      <c r="DS10" s="200">
        <f t="shared" si="9"/>
        <v>0</v>
      </c>
      <c r="DT10" s="200">
        <f t="shared" si="9"/>
        <v>0</v>
      </c>
      <c r="DU10" s="190">
        <f>SUM(DI10:DT10)</f>
        <v>0</v>
      </c>
      <c r="DV10" s="130">
        <f>IF($S10&lt;&gt;0,IF($N10&lt;&gt;($F10*$E10),($N10*12)/($F10*$E10),12),0)</f>
        <v>0</v>
      </c>
      <c r="DW10" s="200">
        <f>IF($DV10&lt;&gt;0,$N10/$DV10,0)</f>
        <v>0</v>
      </c>
      <c r="DX10" s="200">
        <f>IF($DV10&lt;&gt;0,IF($DW10&lt;$N10,$N10/$DV10,0),0)</f>
        <v>0</v>
      </c>
      <c r="DY10" s="200">
        <f>IF($DV10&lt;&gt;0,IF(SUM($DW10:DX10)&lt;$N10,$N10/$DV10,0),0)</f>
        <v>0</v>
      </c>
      <c r="DZ10" s="200">
        <f>IF($DV10&lt;&gt;0,IF(SUM($DW10:DY10)&lt;$N10,$N10/$DV10,0),0)</f>
        <v>0</v>
      </c>
      <c r="EA10" s="200">
        <f>IF($DV10&lt;&gt;0,IF(SUM($DW10:DZ10)&lt;$N10,$N10/$DV10,0),0)</f>
        <v>0</v>
      </c>
      <c r="EB10" s="200">
        <f>IF($DV10&lt;&gt;0,IF(SUM($DW10:EA10)&lt;$N10,$N10/$DV10,0),0)</f>
        <v>0</v>
      </c>
      <c r="EC10" s="200">
        <f>IF($DV10&lt;&gt;0,IF(SUM($DW10:EB10)&lt;$N10,$N10/$DV10,0),0)</f>
        <v>0</v>
      </c>
      <c r="ED10" s="200">
        <f>IF($DV10&lt;&gt;0,IF(SUM($DW10:EC10)&lt;$N10,$N10/$DV10,0),0)</f>
        <v>0</v>
      </c>
      <c r="EE10" s="200">
        <f>IF($DV10&lt;&gt;0,IF(SUM($DW10:ED10)&lt;$N10,$N10/$DV10,0),0)</f>
        <v>0</v>
      </c>
      <c r="EF10" s="200">
        <f>IF($DV10&lt;&gt;0,IF(SUM($DW10:EE10)&lt;$N10,$N10/$DV10,0),0)</f>
        <v>0</v>
      </c>
      <c r="EG10" s="200">
        <f>IF($DV10&lt;&gt;0,IF(SUM($DW10:EF10)&lt;$N10,$N10/$DV10,0),0)</f>
        <v>0</v>
      </c>
      <c r="EH10" s="200">
        <f>IF($DV10&lt;&gt;0,IF(SUM($DW10:EG10)&lt;$N10,$N10/$DV10,0),0)</f>
        <v>0</v>
      </c>
      <c r="EI10" s="190">
        <f>SUM(DW10:EH10)</f>
        <v>0</v>
      </c>
      <c r="EJ10" s="130">
        <f>IF($T10&lt;&gt;0,IF($O10&lt;&gt;($F10*$E10),($O10*12)/($F10*$E10),12),0)</f>
        <v>0</v>
      </c>
      <c r="EK10" s="200">
        <f>IF($EJ10&lt;&gt;0,$O10/$EJ10,0)</f>
        <v>0</v>
      </c>
      <c r="EL10" s="200">
        <f>IF($EJ10&lt;&gt;0,IF($EK10&lt;$O10,$O10/$EJ10,0),0)</f>
        <v>0</v>
      </c>
      <c r="EM10" s="200">
        <f>IF($EJ10&lt;&gt;0,IF(SUM($EK10:EL10)&lt;$O10,$O10/$EJ10,0),0)</f>
        <v>0</v>
      </c>
      <c r="EN10" s="200">
        <f>IF($EJ10&lt;&gt;0,IF(SUM($EK10:EM10)&lt;$O10,$O10/$EJ10,0),0)</f>
        <v>0</v>
      </c>
      <c r="EO10" s="200">
        <f>IF($EJ10&lt;&gt;0,IF(SUM($EK10:EN10)&lt;$O10,$O10/$EJ10,0),0)</f>
        <v>0</v>
      </c>
      <c r="EP10" s="200">
        <f>IF($EJ10&lt;&gt;0,IF(SUM($EK10:EO10)&lt;$O10,$O10/$EJ10,0),0)</f>
        <v>0</v>
      </c>
      <c r="EQ10" s="200">
        <f>IF($EJ10&lt;&gt;0,IF(SUM($EK10:EP10)&lt;$O10,$O10/$EJ10,0),0)</f>
        <v>0</v>
      </c>
      <c r="ER10" s="200">
        <f>IF($EJ10&lt;&gt;0,IF(SUM($EK10:EQ10)&lt;$O10,$O10/$EJ10,0),0)</f>
        <v>0</v>
      </c>
      <c r="ES10" s="200">
        <f>IF($EJ10&lt;&gt;0,IF(SUM($EK10:ER10)&lt;$O10,$O10/$EJ10,0),0)</f>
        <v>0</v>
      </c>
      <c r="ET10" s="200">
        <f>IF($EJ10&lt;&gt;0,IF(SUM($EK10:ES10)&lt;$O10,$O10/$EJ10,0),0)</f>
        <v>0</v>
      </c>
      <c r="EU10" s="200">
        <f>IF($EJ10&lt;&gt;0,IF(SUM($EK10:ET10)&lt;$O10,$O10/$EJ10,0),0)</f>
        <v>0</v>
      </c>
      <c r="EV10" s="200">
        <f>IF($EJ10&lt;&gt;0,IF(SUM($EK10:EU10)&lt;$O10,$O10/$EJ10,0),0)</f>
        <v>0</v>
      </c>
      <c r="EW10" s="190">
        <f>SUM(EK10:EV10)</f>
        <v>0</v>
      </c>
      <c r="EX10" s="130">
        <f>IF($U10&lt;&gt;0,IF($P10&lt;&gt;($F10*$E10),($P10*12)/($F10*$E10),12),0)</f>
        <v>0</v>
      </c>
      <c r="EY10" s="200">
        <f>IF($EX10&lt;&gt;0,$P10/$EX10,0)</f>
        <v>0</v>
      </c>
      <c r="EZ10" s="200">
        <f>IF($EX10&lt;&gt;0,IF($EY10&lt;$P10,$P10/$EX10,0),0)</f>
        <v>0</v>
      </c>
      <c r="FA10" s="200">
        <f>IF($EX10&lt;&gt;0,IF(SUM($EY10:EZ10)&lt;$P10,$P10/$EX10,0),0)</f>
        <v>0</v>
      </c>
      <c r="FB10" s="200">
        <f>IF($EX10&lt;&gt;0,IF(SUM($EY10:FA10)&lt;$P10,$P10/$EX10,0),0)</f>
        <v>0</v>
      </c>
      <c r="FC10" s="200">
        <f>IF($EX10&lt;&gt;0,IF(SUM($EY10:FB10)&lt;$P10,$P10/$EX10,0),0)</f>
        <v>0</v>
      </c>
      <c r="FD10" s="200">
        <f>IF($EX10&lt;&gt;0,IF(SUM($EY10:FC10)&lt;$P10,$P10/$EX10,0),0)</f>
        <v>0</v>
      </c>
      <c r="FE10" s="200">
        <f>IF($EX10&lt;&gt;0,IF(SUM($EY10:FD10)&lt;$P10,$P10/$EX10,0),0)</f>
        <v>0</v>
      </c>
      <c r="FF10" s="200">
        <f>IF($EX10&lt;&gt;0,IF(SUM($EY10:FE10)&lt;$P10,$P10/$EX10,0),0)</f>
        <v>0</v>
      </c>
      <c r="FG10" s="200">
        <f>IF($EX10&lt;&gt;0,IF(SUM($EY10:FF10)&lt;$P10,$P10/$EX10,0),0)</f>
        <v>0</v>
      </c>
      <c r="FH10" s="200">
        <f>IF($EX10&lt;&gt;0,IF(SUM($EY10:FG10)&lt;$P10,$P10/$EX10,0),0)</f>
        <v>0</v>
      </c>
      <c r="FI10" s="200">
        <f>IF($EX10&lt;&gt;0,IF(SUM($EY10:FH10)&lt;$P10,$P10/$EX10,0),0)</f>
        <v>0</v>
      </c>
      <c r="FJ10" s="200">
        <f>IF($EX10&lt;&gt;0,IF(SUM($EY10:FI10)&lt;$P10,$P10/$EX10,0),0)</f>
        <v>0</v>
      </c>
      <c r="FK10" s="190">
        <f>SUM(EY10:FJ10)</f>
        <v>0</v>
      </c>
      <c r="FL10" s="130">
        <f>IF($V10&lt;&gt;0,IF($Q10&lt;&gt;($F10*$E10),($Q10*12)/($F10*$E10),12),0)</f>
        <v>0</v>
      </c>
      <c r="FM10" s="200">
        <f>IF($FL10&lt;&gt;0,$Q10/$FL10,0)</f>
        <v>0</v>
      </c>
      <c r="FN10" s="200">
        <f>IF($FL10&lt;&gt;0,IF($FM10&lt;$Q10,$Q10/$FL10,0),0)</f>
        <v>0</v>
      </c>
      <c r="FO10" s="200">
        <f>IF($FL10&lt;&gt;0,IF(SUM($FM10:FN10)&lt;$Q10,$Q10/$FL10,0),0)</f>
        <v>0</v>
      </c>
      <c r="FP10" s="200">
        <f>IF($FL10&lt;&gt;0,IF(SUM($FM10:FO10)&lt;$Q10,$Q10/$FL10,0),0)</f>
        <v>0</v>
      </c>
      <c r="FQ10" s="200">
        <f>IF($FL10&lt;&gt;0,IF(SUM($FM10:FP10)&lt;$Q10,$Q10/$FL10,0),0)</f>
        <v>0</v>
      </c>
      <c r="FR10" s="200">
        <f>IF($FL10&lt;&gt;0,IF(SUM($FM10:FQ10)&lt;$Q10,$Q10/$FL10,0),0)</f>
        <v>0</v>
      </c>
      <c r="FS10" s="200">
        <f>IF($FL10&lt;&gt;0,IF(SUM($FM10:FR10)&lt;$Q10,$Q10/$FL10,0),0)</f>
        <v>0</v>
      </c>
      <c r="FT10" s="200">
        <f>IF($FL10&lt;&gt;0,IF(SUM($FM10:FS10)&lt;$Q10,$Q10/$FL10,0),0)</f>
        <v>0</v>
      </c>
      <c r="FU10" s="200">
        <f>IF($FL10&lt;&gt;0,IF(SUM($FM10:FT10)&lt;$Q10,$Q10/$FL10,0),0)</f>
        <v>0</v>
      </c>
      <c r="FV10" s="200">
        <f>IF($FL10&lt;&gt;0,IF(SUM($FM10:FU10)&lt;$Q10,$Q10/$FL10,0),0)</f>
        <v>0</v>
      </c>
      <c r="FW10" s="200">
        <f>IF($FL10&lt;&gt;0,IF(SUM($FM10:FV10)&lt;$Q10,$Q10/$FL10,0),0)</f>
        <v>0</v>
      </c>
      <c r="FX10" s="200">
        <f>IF($FL10&lt;&gt;0,IF(SUM($FM10:FW10)&lt;$Q10,$Q10/$FL10,0),0)</f>
        <v>0</v>
      </c>
      <c r="FY10" s="190">
        <f>SUM(FM10:FX10)</f>
        <v>0</v>
      </c>
      <c r="FZ10" s="130">
        <f>IF($W10&lt;&gt;0,IF($R10&lt;&gt;($F10*$E10),($R10*12)/($F10*$E10),12),0)</f>
        <v>0</v>
      </c>
      <c r="GA10" s="200">
        <f t="shared" ref="GA10:GL11" si="10">IF($FZ10&lt;&gt;0,$R10/$FL10,0)</f>
        <v>0</v>
      </c>
      <c r="GB10" s="200">
        <f t="shared" si="10"/>
        <v>0</v>
      </c>
      <c r="GC10" s="200">
        <f t="shared" si="10"/>
        <v>0</v>
      </c>
      <c r="GD10" s="200">
        <f t="shared" si="10"/>
        <v>0</v>
      </c>
      <c r="GE10" s="200">
        <f t="shared" si="10"/>
        <v>0</v>
      </c>
      <c r="GF10" s="200">
        <f t="shared" si="10"/>
        <v>0</v>
      </c>
      <c r="GG10" s="200">
        <f t="shared" si="10"/>
        <v>0</v>
      </c>
      <c r="GH10" s="200">
        <f t="shared" si="10"/>
        <v>0</v>
      </c>
      <c r="GI10" s="200">
        <f t="shared" si="10"/>
        <v>0</v>
      </c>
      <c r="GJ10" s="200">
        <f t="shared" si="10"/>
        <v>0</v>
      </c>
      <c r="GK10" s="200">
        <f t="shared" si="10"/>
        <v>0</v>
      </c>
      <c r="GL10" s="200">
        <f t="shared" si="10"/>
        <v>0</v>
      </c>
      <c r="GM10" s="190">
        <f>SUM(GA10:GL10)</f>
        <v>0</v>
      </c>
    </row>
    <row r="11" spans="1:195" ht="15" customHeight="1" x14ac:dyDescent="0.2">
      <c r="A11" s="13"/>
      <c r="B11" s="182" t="str">
        <f>+'Données de base'!A232</f>
        <v xml:space="preserve"> (-)</v>
      </c>
      <c r="C11" s="71">
        <f>+YEAR('Données de base'!E232)</f>
        <v>2017</v>
      </c>
      <c r="D11" s="222">
        <f>IF('Données de base'!G232&lt;&gt;0,MONTH('Données de base'!E232),0)</f>
        <v>0</v>
      </c>
      <c r="E11" s="223">
        <f>1/'Données de base'!I232</f>
        <v>0.2</v>
      </c>
      <c r="F11" s="181">
        <f>+'Données de base'!G232</f>
        <v>0</v>
      </c>
      <c r="G11" s="181">
        <f>+IF(G$6=$C11,$F11," ")</f>
        <v>0</v>
      </c>
      <c r="H11" s="181"/>
      <c r="I11" s="181"/>
      <c r="J11" s="181"/>
      <c r="K11" s="181"/>
      <c r="L11" s="181"/>
      <c r="M11" s="181">
        <f>+$F11*$E11*(12-$D11+1)/12</f>
        <v>0</v>
      </c>
      <c r="N11" s="181">
        <f t="shared" si="1"/>
        <v>0</v>
      </c>
      <c r="O11" s="181">
        <f t="shared" si="1"/>
        <v>0</v>
      </c>
      <c r="P11" s="181">
        <f t="shared" si="1"/>
        <v>0</v>
      </c>
      <c r="Q11" s="181">
        <f t="shared" si="1"/>
        <v>0</v>
      </c>
      <c r="R11" s="181">
        <f t="shared" si="1"/>
        <v>0</v>
      </c>
      <c r="S11" s="181">
        <f>+G11-M11</f>
        <v>0</v>
      </c>
      <c r="T11" s="181">
        <f t="shared" si="2"/>
        <v>0</v>
      </c>
      <c r="U11" s="181">
        <f t="shared" si="2"/>
        <v>0</v>
      </c>
      <c r="V11" s="181">
        <f t="shared" si="2"/>
        <v>0</v>
      </c>
      <c r="W11" s="181">
        <f>V11-Q11</f>
        <v>0</v>
      </c>
      <c r="X11" s="181">
        <f>W11-R11</f>
        <v>0</v>
      </c>
      <c r="Z11" s="16" t="str">
        <f>B11</f>
        <v xml:space="preserve"> (-)</v>
      </c>
      <c r="AA11" s="200">
        <f t="shared" si="3"/>
        <v>0</v>
      </c>
      <c r="AB11" s="200">
        <f t="shared" si="3"/>
        <v>0</v>
      </c>
      <c r="AC11" s="200">
        <f t="shared" si="3"/>
        <v>0</v>
      </c>
      <c r="AD11" s="200">
        <f t="shared" si="3"/>
        <v>0</v>
      </c>
      <c r="AE11" s="200">
        <f t="shared" si="3"/>
        <v>0</v>
      </c>
      <c r="AF11" s="200">
        <f t="shared" si="3"/>
        <v>0</v>
      </c>
      <c r="AG11" s="200">
        <f t="shared" si="3"/>
        <v>0</v>
      </c>
      <c r="AH11" s="200">
        <f t="shared" si="3"/>
        <v>0</v>
      </c>
      <c r="AI11" s="200">
        <f t="shared" si="3"/>
        <v>0</v>
      </c>
      <c r="AJ11" s="200">
        <f t="shared" si="3"/>
        <v>0</v>
      </c>
      <c r="AK11" s="200">
        <f t="shared" si="3"/>
        <v>0</v>
      </c>
      <c r="AL11" s="200">
        <f t="shared" si="3"/>
        <v>0</v>
      </c>
      <c r="AM11" s="190">
        <f>SUM(AA11:AL11)</f>
        <v>0</v>
      </c>
      <c r="AN11" s="16">
        <f>P11</f>
        <v>0</v>
      </c>
      <c r="AO11" s="200">
        <f t="shared" si="4"/>
        <v>0</v>
      </c>
      <c r="AP11" s="200">
        <f t="shared" si="4"/>
        <v>0</v>
      </c>
      <c r="AQ11" s="200">
        <f t="shared" si="4"/>
        <v>0</v>
      </c>
      <c r="AR11" s="200">
        <f t="shared" si="4"/>
        <v>0</v>
      </c>
      <c r="AS11" s="200">
        <f t="shared" si="4"/>
        <v>0</v>
      </c>
      <c r="AT11" s="200">
        <f t="shared" si="4"/>
        <v>0</v>
      </c>
      <c r="AU11" s="200">
        <f t="shared" si="4"/>
        <v>0</v>
      </c>
      <c r="AV11" s="200">
        <f t="shared" si="4"/>
        <v>0</v>
      </c>
      <c r="AW11" s="200">
        <f t="shared" si="4"/>
        <v>0</v>
      </c>
      <c r="AX11" s="200">
        <f t="shared" si="4"/>
        <v>0</v>
      </c>
      <c r="AY11" s="200">
        <f t="shared" si="4"/>
        <v>0</v>
      </c>
      <c r="AZ11" s="200">
        <f t="shared" si="4"/>
        <v>0</v>
      </c>
      <c r="BA11" s="190">
        <f>SUM(AO11:AZ11)</f>
        <v>0</v>
      </c>
      <c r="BB11" s="16">
        <f>AD11</f>
        <v>0</v>
      </c>
      <c r="BC11" s="200">
        <f t="shared" si="5"/>
        <v>0</v>
      </c>
      <c r="BD11" s="200">
        <f t="shared" si="5"/>
        <v>0</v>
      </c>
      <c r="BE11" s="200">
        <f t="shared" si="5"/>
        <v>0</v>
      </c>
      <c r="BF11" s="200">
        <f t="shared" si="5"/>
        <v>0</v>
      </c>
      <c r="BG11" s="200">
        <f t="shared" si="5"/>
        <v>0</v>
      </c>
      <c r="BH11" s="200">
        <f t="shared" si="5"/>
        <v>0</v>
      </c>
      <c r="BI11" s="200">
        <f t="shared" si="5"/>
        <v>0</v>
      </c>
      <c r="BJ11" s="200">
        <f t="shared" si="5"/>
        <v>0</v>
      </c>
      <c r="BK11" s="200">
        <f t="shared" si="5"/>
        <v>0</v>
      </c>
      <c r="BL11" s="200">
        <f t="shared" si="5"/>
        <v>0</v>
      </c>
      <c r="BM11" s="200">
        <f t="shared" si="5"/>
        <v>0</v>
      </c>
      <c r="BN11" s="200">
        <f t="shared" si="5"/>
        <v>0</v>
      </c>
      <c r="BO11" s="190">
        <f>SUM(BC11:BN11)</f>
        <v>0</v>
      </c>
      <c r="BP11" s="16">
        <f>AR11</f>
        <v>0</v>
      </c>
      <c r="BQ11" s="200">
        <f t="shared" si="6"/>
        <v>0</v>
      </c>
      <c r="BR11" s="200">
        <f t="shared" si="6"/>
        <v>0</v>
      </c>
      <c r="BS11" s="200">
        <f t="shared" si="6"/>
        <v>0</v>
      </c>
      <c r="BT11" s="200">
        <f t="shared" si="6"/>
        <v>0</v>
      </c>
      <c r="BU11" s="200">
        <f t="shared" si="6"/>
        <v>0</v>
      </c>
      <c r="BV11" s="200">
        <f t="shared" si="6"/>
        <v>0</v>
      </c>
      <c r="BW11" s="200">
        <f t="shared" si="6"/>
        <v>0</v>
      </c>
      <c r="BX11" s="200">
        <f t="shared" si="6"/>
        <v>0</v>
      </c>
      <c r="BY11" s="200">
        <f t="shared" si="6"/>
        <v>0</v>
      </c>
      <c r="BZ11" s="200">
        <f t="shared" si="6"/>
        <v>0</v>
      </c>
      <c r="CA11" s="200">
        <f t="shared" si="6"/>
        <v>0</v>
      </c>
      <c r="CB11" s="200">
        <f t="shared" si="6"/>
        <v>0</v>
      </c>
      <c r="CC11" s="190">
        <f>SUM(BQ11:CB11)</f>
        <v>0</v>
      </c>
      <c r="CD11" s="16">
        <f>BF11</f>
        <v>0</v>
      </c>
      <c r="CE11" s="200">
        <f t="shared" si="7"/>
        <v>0</v>
      </c>
      <c r="CF11" s="200">
        <f t="shared" si="7"/>
        <v>0</v>
      </c>
      <c r="CG11" s="200">
        <f t="shared" si="7"/>
        <v>0</v>
      </c>
      <c r="CH11" s="200">
        <f t="shared" si="7"/>
        <v>0</v>
      </c>
      <c r="CI11" s="200">
        <f t="shared" si="7"/>
        <v>0</v>
      </c>
      <c r="CJ11" s="200">
        <f t="shared" si="7"/>
        <v>0</v>
      </c>
      <c r="CK11" s="200">
        <f t="shared" si="7"/>
        <v>0</v>
      </c>
      <c r="CL11" s="200">
        <f t="shared" si="7"/>
        <v>0</v>
      </c>
      <c r="CM11" s="200">
        <f t="shared" si="7"/>
        <v>0</v>
      </c>
      <c r="CN11" s="200">
        <f t="shared" si="7"/>
        <v>0</v>
      </c>
      <c r="CO11" s="200">
        <f t="shared" si="7"/>
        <v>0</v>
      </c>
      <c r="CP11" s="200">
        <f t="shared" si="7"/>
        <v>0</v>
      </c>
      <c r="CQ11" s="190">
        <f>SUM(CE11:CP11)</f>
        <v>0</v>
      </c>
      <c r="CR11" s="16">
        <f>BT11</f>
        <v>0</v>
      </c>
      <c r="CS11" s="200">
        <f t="shared" si="8"/>
        <v>0</v>
      </c>
      <c r="CT11" s="200">
        <f t="shared" si="8"/>
        <v>0</v>
      </c>
      <c r="CU11" s="200">
        <f t="shared" si="8"/>
        <v>0</v>
      </c>
      <c r="CV11" s="200">
        <f t="shared" si="8"/>
        <v>0</v>
      </c>
      <c r="CW11" s="200">
        <f t="shared" si="8"/>
        <v>0</v>
      </c>
      <c r="CX11" s="200">
        <f t="shared" si="8"/>
        <v>0</v>
      </c>
      <c r="CY11" s="200">
        <f t="shared" si="8"/>
        <v>0</v>
      </c>
      <c r="CZ11" s="200">
        <f t="shared" si="8"/>
        <v>0</v>
      </c>
      <c r="DA11" s="200">
        <f t="shared" si="8"/>
        <v>0</v>
      </c>
      <c r="DB11" s="200">
        <f t="shared" si="8"/>
        <v>0</v>
      </c>
      <c r="DC11" s="200">
        <f t="shared" si="8"/>
        <v>0</v>
      </c>
      <c r="DD11" s="200">
        <f t="shared" si="8"/>
        <v>0</v>
      </c>
      <c r="DE11" s="190">
        <f>SUM(CS11:DD11)</f>
        <v>0</v>
      </c>
      <c r="DG11" s="16" t="str">
        <f>B11</f>
        <v xml:space="preserve"> (-)</v>
      </c>
      <c r="DH11" s="130">
        <f>IF($D11&lt;&gt;0,12-$D11+1,0)</f>
        <v>0</v>
      </c>
      <c r="DI11" s="200">
        <f>IF($C11=$DI$4,IF((MONTH(DI$6)=$D11),$M11/(12-$D11+1),0),0)</f>
        <v>0</v>
      </c>
      <c r="DJ11" s="200">
        <f t="shared" ref="DJ11:DT11" si="11">IF(DI11=0,IF($C11=$DI$4,IF((MONTH(DJ$6)=$D11),$M11/(12-$D11+1),0),0),$M11/(12-$D11+1))</f>
        <v>0</v>
      </c>
      <c r="DK11" s="200">
        <f t="shared" si="11"/>
        <v>0</v>
      </c>
      <c r="DL11" s="200">
        <f t="shared" si="11"/>
        <v>0</v>
      </c>
      <c r="DM11" s="200">
        <f t="shared" si="11"/>
        <v>0</v>
      </c>
      <c r="DN11" s="200">
        <f t="shared" si="11"/>
        <v>0</v>
      </c>
      <c r="DO11" s="200">
        <f t="shared" si="11"/>
        <v>0</v>
      </c>
      <c r="DP11" s="200">
        <f t="shared" si="11"/>
        <v>0</v>
      </c>
      <c r="DQ11" s="200">
        <f t="shared" si="11"/>
        <v>0</v>
      </c>
      <c r="DR11" s="200">
        <f t="shared" si="11"/>
        <v>0</v>
      </c>
      <c r="DS11" s="200">
        <f t="shared" si="11"/>
        <v>0</v>
      </c>
      <c r="DT11" s="200">
        <f t="shared" si="11"/>
        <v>0</v>
      </c>
      <c r="DU11" s="190">
        <f>SUM(DI11:DT11)</f>
        <v>0</v>
      </c>
      <c r="DV11" s="130">
        <f>IF($S11&lt;&gt;0,IF($N11&lt;&gt;($F11*$E11),($N11*12)/($F11*$E11),12),0)</f>
        <v>0</v>
      </c>
      <c r="DW11" s="200">
        <f>IF($DV11&lt;&gt;0,$N11/$DV11,0)</f>
        <v>0</v>
      </c>
      <c r="DX11" s="200">
        <f>IF($DV11&lt;&gt;0,IF($DW11&lt;$N11,$N11/$DV11,0),0)</f>
        <v>0</v>
      </c>
      <c r="DY11" s="200">
        <f>IF($DV11&lt;&gt;0,IF(SUM($DW11:DX11)&lt;$N11,$N11/$DV11,0),0)</f>
        <v>0</v>
      </c>
      <c r="DZ11" s="200">
        <f>IF($DV11&lt;&gt;0,IF(SUM($DW11:DY11)&lt;$N11,$N11/$DV11,0),0)</f>
        <v>0</v>
      </c>
      <c r="EA11" s="200">
        <f>IF($DV11&lt;&gt;0,IF(SUM($DW11:DZ11)&lt;$N11,$N11/$DV11,0),0)</f>
        <v>0</v>
      </c>
      <c r="EB11" s="200">
        <f>IF($DV11&lt;&gt;0,IF(SUM($DW11:EA11)&lt;$N11,$N11/$DV11,0),0)</f>
        <v>0</v>
      </c>
      <c r="EC11" s="200">
        <f>IF($DV11&lt;&gt;0,IF(SUM($DW11:EB11)&lt;$N11,$N11/$DV11,0),0)</f>
        <v>0</v>
      </c>
      <c r="ED11" s="200">
        <f>IF($DV11&lt;&gt;0,IF(SUM($DW11:EC11)&lt;$N11,$N11/$DV11,0),0)</f>
        <v>0</v>
      </c>
      <c r="EE11" s="200">
        <f>IF($DV11&lt;&gt;0,IF(SUM($DW11:ED11)&lt;$N11,$N11/$DV11,0),0)</f>
        <v>0</v>
      </c>
      <c r="EF11" s="200">
        <f>IF($DV11&lt;&gt;0,IF(SUM($DW11:EE11)&lt;$N11,$N11/$DV11,0),0)</f>
        <v>0</v>
      </c>
      <c r="EG11" s="200">
        <f>IF($DV11&lt;&gt;0,IF(SUM($DW11:EF11)&lt;$N11,$N11/$DV11,0),0)</f>
        <v>0</v>
      </c>
      <c r="EH11" s="200">
        <f>IF($DV11&lt;&gt;0,IF(SUM($DW11:EG11)&lt;$N11,$N11/$DV11,0),0)</f>
        <v>0</v>
      </c>
      <c r="EI11" s="190">
        <f>SUM(DW11:EH11)</f>
        <v>0</v>
      </c>
      <c r="EJ11" s="130">
        <f t="shared" ref="EJ11:EJ41" si="12">IF($T11&lt;&gt;0,IF($O11&lt;&gt;($F11*$E11),($O11*12)/($F11*$E11),12),0)</f>
        <v>0</v>
      </c>
      <c r="EK11" s="200">
        <f>IF($EJ11&lt;&gt;0,$O11/$EJ11,0)</f>
        <v>0</v>
      </c>
      <c r="EL11" s="200">
        <f>IF($EJ11&lt;&gt;0,IF($EK11&lt;$O11,$O11/$EJ11,0),0)</f>
        <v>0</v>
      </c>
      <c r="EM11" s="200">
        <f>IF($EJ11&lt;&gt;0,IF(SUM($EK11:EL11)&lt;$O11,$O11/$EJ11,0),0)</f>
        <v>0</v>
      </c>
      <c r="EN11" s="200">
        <f>IF($EJ11&lt;&gt;0,IF(SUM($EK11:EM11)&lt;$O11,$O11/$EJ11,0),0)</f>
        <v>0</v>
      </c>
      <c r="EO11" s="200">
        <f>IF($EJ11&lt;&gt;0,IF(SUM($EK11:EN11)&lt;$O11,$O11/$EJ11,0),0)</f>
        <v>0</v>
      </c>
      <c r="EP11" s="200">
        <f>IF($EJ11&lt;&gt;0,IF(SUM($EK11:EO11)&lt;$O11,$O11/$EJ11,0),0)</f>
        <v>0</v>
      </c>
      <c r="EQ11" s="200">
        <f>IF($EJ11&lt;&gt;0,IF(SUM($EK11:EP11)&lt;$O11,$O11/$EJ11,0),0)</f>
        <v>0</v>
      </c>
      <c r="ER11" s="200">
        <f>IF($EJ11&lt;&gt;0,IF(SUM($EK11:EQ11)&lt;$O11,$O11/$EJ11,0),0)</f>
        <v>0</v>
      </c>
      <c r="ES11" s="200">
        <f>IF($EJ11&lt;&gt;0,IF(SUM($EK11:ER11)&lt;$O11,$O11/$EJ11,0),0)</f>
        <v>0</v>
      </c>
      <c r="ET11" s="200">
        <f>IF($EJ11&lt;&gt;0,IF(SUM($EK11:ES11)&lt;$O11,$O11/$EJ11,0),0)</f>
        <v>0</v>
      </c>
      <c r="EU11" s="200">
        <f>IF($EJ11&lt;&gt;0,IF(SUM($EK11:ET11)&lt;$O11,$O11/$EJ11,0),0)</f>
        <v>0</v>
      </c>
      <c r="EV11" s="200">
        <f>IF($EJ11&lt;&gt;0,IF(SUM($EK11:EU11)&lt;$O11,$O11/$EJ11,0),0)</f>
        <v>0</v>
      </c>
      <c r="EW11" s="190">
        <f>SUM(EK11:EV11)</f>
        <v>0</v>
      </c>
      <c r="EX11" s="130">
        <f t="shared" ref="EX11:EX46" si="13">IF($U11&lt;&gt;0,IF($P11&lt;&gt;($F11*$E11),($P11*12)/($F11*$E11),12),0)</f>
        <v>0</v>
      </c>
      <c r="EY11" s="200">
        <f>IF($EX11&lt;&gt;0,$P11/$EX11,0)</f>
        <v>0</v>
      </c>
      <c r="EZ11" s="200">
        <f>IF($EX11&lt;&gt;0,IF($EY11&lt;$P11,$P11/$EX11,0),0)</f>
        <v>0</v>
      </c>
      <c r="FA11" s="200">
        <f>IF($EX11&lt;&gt;0,IF(SUM($EY11:EZ11)&lt;$P11,$P11/$EX11,0),0)</f>
        <v>0</v>
      </c>
      <c r="FB11" s="200">
        <f>IF($EX11&lt;&gt;0,IF(SUM($EY11:FA11)&lt;$P11,$P11/$EX11,0),0)</f>
        <v>0</v>
      </c>
      <c r="FC11" s="200">
        <f>IF($EX11&lt;&gt;0,IF(SUM($EY11:FB11)&lt;$P11,$P11/$EX11,0),0)</f>
        <v>0</v>
      </c>
      <c r="FD11" s="200">
        <f>IF($EX11&lt;&gt;0,IF(SUM($EY11:FC11)&lt;$P11,$P11/$EX11,0),0)</f>
        <v>0</v>
      </c>
      <c r="FE11" s="200">
        <f>IF($EX11&lt;&gt;0,IF(SUM($EY11:FD11)&lt;$P11,$P11/$EX11,0),0)</f>
        <v>0</v>
      </c>
      <c r="FF11" s="200">
        <f>IF($EX11&lt;&gt;0,IF(SUM($EY11:FE11)&lt;$P11,$P11/$EX11,0),0)</f>
        <v>0</v>
      </c>
      <c r="FG11" s="200">
        <f>IF($EX11&lt;&gt;0,IF(SUM($EY11:FF11)&lt;$P11,$P11/$EX11,0),0)</f>
        <v>0</v>
      </c>
      <c r="FH11" s="200">
        <f>IF($EX11&lt;&gt;0,IF(SUM($EY11:FG11)&lt;$P11,$P11/$EX11,0),0)</f>
        <v>0</v>
      </c>
      <c r="FI11" s="200">
        <f>IF($EX11&lt;&gt;0,IF(SUM($EY11:FH11)&lt;$P11,$P11/$EX11,0),0)</f>
        <v>0</v>
      </c>
      <c r="FJ11" s="200">
        <f>IF($EX11&lt;&gt;0,IF(SUM($EY11:FI11)&lt;$P11,$P11/$EX11,0),0)</f>
        <v>0</v>
      </c>
      <c r="FK11" s="190">
        <f>SUM(EY11:FJ11)</f>
        <v>0</v>
      </c>
      <c r="FL11" s="130">
        <f t="shared" ref="FL11:FL51" si="14">IF($V11&lt;&gt;0,IF($Q11&lt;&gt;($F11*$E11),($Q11*12)/($F11*$E11),12),0)</f>
        <v>0</v>
      </c>
      <c r="FM11" s="200">
        <f>IF($FL11&lt;&gt;0,$Q11/$FL11,0)</f>
        <v>0</v>
      </c>
      <c r="FN11" s="200">
        <f>IF($FL11&lt;&gt;0,IF($FM11&lt;$Q11,$Q11/$FL11,0),0)</f>
        <v>0</v>
      </c>
      <c r="FO11" s="200">
        <f>IF($FL11&lt;&gt;0,IF(SUM($FM11:FN11)&lt;$Q11,$Q11/$FL11,0),0)</f>
        <v>0</v>
      </c>
      <c r="FP11" s="200">
        <f>IF($FL11&lt;&gt;0,IF(SUM($FM11:FO11)&lt;$Q11,$Q11/$FL11,0),0)</f>
        <v>0</v>
      </c>
      <c r="FQ11" s="200">
        <f>IF($FL11&lt;&gt;0,IF(SUM($FM11:FP11)&lt;$Q11,$Q11/$FL11,0),0)</f>
        <v>0</v>
      </c>
      <c r="FR11" s="200">
        <f>IF($FL11&lt;&gt;0,IF(SUM($FM11:FQ11)&lt;$Q11,$Q11/$FL11,0),0)</f>
        <v>0</v>
      </c>
      <c r="FS11" s="200">
        <f>IF($FL11&lt;&gt;0,IF(SUM($FM11:FR11)&lt;$Q11,$Q11/$FL11,0),0)</f>
        <v>0</v>
      </c>
      <c r="FT11" s="200">
        <f>IF($FL11&lt;&gt;0,IF(SUM($FM11:FS11)&lt;$Q11,$Q11/$FL11,0),0)</f>
        <v>0</v>
      </c>
      <c r="FU11" s="200">
        <f>IF($FL11&lt;&gt;0,IF(SUM($FM11:FT11)&lt;$Q11,$Q11/$FL11,0),0)</f>
        <v>0</v>
      </c>
      <c r="FV11" s="200">
        <f>IF($FL11&lt;&gt;0,IF(SUM($FM11:FU11)&lt;$Q11,$Q11/$FL11,0),0)</f>
        <v>0</v>
      </c>
      <c r="FW11" s="200">
        <f>IF($FL11&lt;&gt;0,IF(SUM($FM11:FV11)&lt;$Q11,$Q11/$FL11,0),0)</f>
        <v>0</v>
      </c>
      <c r="FX11" s="200">
        <f>IF($FL11&lt;&gt;0,IF(SUM($FM11:FW11)&lt;$Q11,$Q11/$FL11,0),0)</f>
        <v>0</v>
      </c>
      <c r="FY11" s="190">
        <f>SUM(FM11:FX11)</f>
        <v>0</v>
      </c>
      <c r="FZ11" s="130">
        <f>IF($W11&lt;&gt;0,IF($R11&lt;&gt;($F11*$E11),($R11*12)/($F11*$E11),12),0)</f>
        <v>0</v>
      </c>
      <c r="GA11" s="200">
        <f t="shared" si="10"/>
        <v>0</v>
      </c>
      <c r="GB11" s="200">
        <f t="shared" si="10"/>
        <v>0</v>
      </c>
      <c r="GC11" s="200">
        <f t="shared" si="10"/>
        <v>0</v>
      </c>
      <c r="GD11" s="200">
        <f t="shared" si="10"/>
        <v>0</v>
      </c>
      <c r="GE11" s="200">
        <f t="shared" si="10"/>
        <v>0</v>
      </c>
      <c r="GF11" s="200">
        <f t="shared" si="10"/>
        <v>0</v>
      </c>
      <c r="GG11" s="200">
        <f t="shared" si="10"/>
        <v>0</v>
      </c>
      <c r="GH11" s="200">
        <f t="shared" si="10"/>
        <v>0</v>
      </c>
      <c r="GI11" s="200">
        <f t="shared" si="10"/>
        <v>0</v>
      </c>
      <c r="GJ11" s="200">
        <f t="shared" si="10"/>
        <v>0</v>
      </c>
      <c r="GK11" s="200">
        <f t="shared" si="10"/>
        <v>0</v>
      </c>
      <c r="GL11" s="200">
        <f t="shared" si="10"/>
        <v>0</v>
      </c>
      <c r="GM11" s="190">
        <f>SUM(GA11:GL11)</f>
        <v>0</v>
      </c>
    </row>
    <row r="12" spans="1:195" s="82" customFormat="1" ht="15" customHeight="1" x14ac:dyDescent="0.2">
      <c r="A12" s="64"/>
      <c r="B12" s="211" t="s">
        <v>150</v>
      </c>
      <c r="C12" s="212"/>
      <c r="D12" s="219"/>
      <c r="E12" s="213"/>
      <c r="F12" s="193">
        <f t="shared" ref="F12:W12" si="15">+SUM(F10:F11)</f>
        <v>0</v>
      </c>
      <c r="G12" s="193">
        <f t="shared" si="15"/>
        <v>0</v>
      </c>
      <c r="H12" s="193">
        <f t="shared" si="15"/>
        <v>0</v>
      </c>
      <c r="I12" s="193">
        <f t="shared" si="15"/>
        <v>0</v>
      </c>
      <c r="J12" s="193">
        <f t="shared" si="15"/>
        <v>0</v>
      </c>
      <c r="K12" s="193">
        <f t="shared" si="15"/>
        <v>0</v>
      </c>
      <c r="L12" s="193">
        <f>+SUM(L10:L11)</f>
        <v>0</v>
      </c>
      <c r="M12" s="193">
        <f t="shared" si="15"/>
        <v>0</v>
      </c>
      <c r="N12" s="193">
        <f t="shared" si="15"/>
        <v>0</v>
      </c>
      <c r="O12" s="193">
        <f t="shared" si="15"/>
        <v>0</v>
      </c>
      <c r="P12" s="193">
        <f t="shared" si="15"/>
        <v>0</v>
      </c>
      <c r="Q12" s="193">
        <f t="shared" si="15"/>
        <v>0</v>
      </c>
      <c r="R12" s="193">
        <f>+SUM(R10:R11)</f>
        <v>0</v>
      </c>
      <c r="S12" s="193">
        <f t="shared" si="15"/>
        <v>0</v>
      </c>
      <c r="T12" s="193">
        <f t="shared" si="15"/>
        <v>0</v>
      </c>
      <c r="U12" s="193">
        <f t="shared" si="15"/>
        <v>0</v>
      </c>
      <c r="V12" s="193">
        <f t="shared" si="15"/>
        <v>0</v>
      </c>
      <c r="W12" s="193">
        <f t="shared" si="15"/>
        <v>0</v>
      </c>
      <c r="X12" s="194">
        <f>+SUM(X10:X11)</f>
        <v>0</v>
      </c>
      <c r="Z12" s="191" t="s">
        <v>150</v>
      </c>
      <c r="AA12" s="193">
        <f>+AA10+AA11</f>
        <v>0</v>
      </c>
      <c r="AB12" s="193">
        <f>+AB10+AB11</f>
        <v>0</v>
      </c>
      <c r="AC12" s="193">
        <f>+AC10+AC11</f>
        <v>0</v>
      </c>
      <c r="AD12" s="193">
        <f>+AD10+AD11</f>
        <v>0</v>
      </c>
      <c r="AE12" s="193">
        <f t="shared" ref="AE12:AL12" si="16">+AE10+AE11</f>
        <v>0</v>
      </c>
      <c r="AF12" s="193">
        <f t="shared" si="16"/>
        <v>0</v>
      </c>
      <c r="AG12" s="193">
        <f t="shared" si="16"/>
        <v>0</v>
      </c>
      <c r="AH12" s="193">
        <f t="shared" si="16"/>
        <v>0</v>
      </c>
      <c r="AI12" s="193">
        <f t="shared" si="16"/>
        <v>0</v>
      </c>
      <c r="AJ12" s="193">
        <f t="shared" si="16"/>
        <v>0</v>
      </c>
      <c r="AK12" s="193">
        <f t="shared" si="16"/>
        <v>0</v>
      </c>
      <c r="AL12" s="193">
        <f t="shared" si="16"/>
        <v>0</v>
      </c>
      <c r="AM12" s="193">
        <f>SUM(AM10:AM11)</f>
        <v>0</v>
      </c>
      <c r="AN12" s="191" t="s">
        <v>150</v>
      </c>
      <c r="AO12" s="193">
        <f>+AO10+AO11</f>
        <v>0</v>
      </c>
      <c r="AP12" s="193">
        <f>+AP10+AP11</f>
        <v>0</v>
      </c>
      <c r="AQ12" s="193">
        <f>+AQ10+AQ11</f>
        <v>0</v>
      </c>
      <c r="AR12" s="193">
        <f t="shared" ref="AR12:AZ12" si="17">+AR10+AR11</f>
        <v>0</v>
      </c>
      <c r="AS12" s="193">
        <f t="shared" si="17"/>
        <v>0</v>
      </c>
      <c r="AT12" s="193">
        <f t="shared" si="17"/>
        <v>0</v>
      </c>
      <c r="AU12" s="193">
        <f t="shared" si="17"/>
        <v>0</v>
      </c>
      <c r="AV12" s="193">
        <f t="shared" si="17"/>
        <v>0</v>
      </c>
      <c r="AW12" s="193">
        <f t="shared" si="17"/>
        <v>0</v>
      </c>
      <c r="AX12" s="193">
        <f t="shared" si="17"/>
        <v>0</v>
      </c>
      <c r="AY12" s="193">
        <f t="shared" si="17"/>
        <v>0</v>
      </c>
      <c r="AZ12" s="193">
        <f t="shared" si="17"/>
        <v>0</v>
      </c>
      <c r="BA12" s="193">
        <f>SUM(BA10:BA11)</f>
        <v>0</v>
      </c>
      <c r="BB12" s="191" t="s">
        <v>150</v>
      </c>
      <c r="BC12" s="193">
        <f>+BC10+BC11</f>
        <v>0</v>
      </c>
      <c r="BD12" s="193">
        <f>+BD10+BD11</f>
        <v>0</v>
      </c>
      <c r="BE12" s="193">
        <f>+BE10+BE11</f>
        <v>0</v>
      </c>
      <c r="BF12" s="193">
        <f>+BF10+BF11</f>
        <v>0</v>
      </c>
      <c r="BG12" s="193">
        <f t="shared" ref="BG12:BN12" si="18">+BG10+BG11</f>
        <v>0</v>
      </c>
      <c r="BH12" s="193">
        <f t="shared" si="18"/>
        <v>0</v>
      </c>
      <c r="BI12" s="193">
        <f t="shared" si="18"/>
        <v>0</v>
      </c>
      <c r="BJ12" s="193">
        <f t="shared" si="18"/>
        <v>0</v>
      </c>
      <c r="BK12" s="193">
        <f t="shared" si="18"/>
        <v>0</v>
      </c>
      <c r="BL12" s="193">
        <f t="shared" si="18"/>
        <v>0</v>
      </c>
      <c r="BM12" s="193">
        <f t="shared" si="18"/>
        <v>0</v>
      </c>
      <c r="BN12" s="193">
        <f t="shared" si="18"/>
        <v>0</v>
      </c>
      <c r="BO12" s="193">
        <f>SUM(BO10:BO11)</f>
        <v>0</v>
      </c>
      <c r="BP12" s="191" t="s">
        <v>150</v>
      </c>
      <c r="BQ12" s="193">
        <f>+BQ10+BQ11</f>
        <v>0</v>
      </c>
      <c r="BR12" s="193">
        <f>+BR10+BR11</f>
        <v>0</v>
      </c>
      <c r="BS12" s="193">
        <f>+BS10+BS11</f>
        <v>0</v>
      </c>
      <c r="BT12" s="193">
        <f>+BT10+BT11</f>
        <v>0</v>
      </c>
      <c r="BU12" s="193">
        <f t="shared" ref="BU12:CB12" si="19">+BU10+BU11</f>
        <v>0</v>
      </c>
      <c r="BV12" s="193">
        <f t="shared" si="19"/>
        <v>0</v>
      </c>
      <c r="BW12" s="193">
        <f t="shared" si="19"/>
        <v>0</v>
      </c>
      <c r="BX12" s="193">
        <f t="shared" si="19"/>
        <v>0</v>
      </c>
      <c r="BY12" s="193">
        <f t="shared" si="19"/>
        <v>0</v>
      </c>
      <c r="BZ12" s="193">
        <f t="shared" si="19"/>
        <v>0</v>
      </c>
      <c r="CA12" s="193">
        <f t="shared" si="19"/>
        <v>0</v>
      </c>
      <c r="CB12" s="193">
        <f t="shared" si="19"/>
        <v>0</v>
      </c>
      <c r="CC12" s="193">
        <f>SUM(CC10:CC11)</f>
        <v>0</v>
      </c>
      <c r="CD12" s="191" t="s">
        <v>150</v>
      </c>
      <c r="CE12" s="193">
        <f>+CE10+CE11</f>
        <v>0</v>
      </c>
      <c r="CF12" s="193">
        <f>+CF10+CF11</f>
        <v>0</v>
      </c>
      <c r="CG12" s="193">
        <f>+CG10+CG11</f>
        <v>0</v>
      </c>
      <c r="CH12" s="193">
        <f>+CH10+CH11</f>
        <v>0</v>
      </c>
      <c r="CI12" s="193">
        <f t="shared" ref="CI12:CP12" si="20">+CI10+CI11</f>
        <v>0</v>
      </c>
      <c r="CJ12" s="193">
        <f t="shared" si="20"/>
        <v>0</v>
      </c>
      <c r="CK12" s="193">
        <f t="shared" si="20"/>
        <v>0</v>
      </c>
      <c r="CL12" s="193">
        <f t="shared" si="20"/>
        <v>0</v>
      </c>
      <c r="CM12" s="193">
        <f t="shared" si="20"/>
        <v>0</v>
      </c>
      <c r="CN12" s="193">
        <f t="shared" si="20"/>
        <v>0</v>
      </c>
      <c r="CO12" s="193">
        <f t="shared" si="20"/>
        <v>0</v>
      </c>
      <c r="CP12" s="193">
        <f t="shared" si="20"/>
        <v>0</v>
      </c>
      <c r="CQ12" s="193">
        <f>SUM(CQ10:CQ11)</f>
        <v>0</v>
      </c>
      <c r="CR12" s="191" t="s">
        <v>150</v>
      </c>
      <c r="CS12" s="193">
        <f>+CS10+CS11</f>
        <v>0</v>
      </c>
      <c r="CT12" s="193">
        <f>+CT10+CT11</f>
        <v>0</v>
      </c>
      <c r="CU12" s="193">
        <f>+CU10+CU11</f>
        <v>0</v>
      </c>
      <c r="CV12" s="193">
        <f>+CV10+CV11</f>
        <v>0</v>
      </c>
      <c r="CW12" s="193">
        <f t="shared" ref="CW12:DD12" si="21">+CW10+CW11</f>
        <v>0</v>
      </c>
      <c r="CX12" s="193">
        <f t="shared" si="21"/>
        <v>0</v>
      </c>
      <c r="CY12" s="193">
        <f t="shared" si="21"/>
        <v>0</v>
      </c>
      <c r="CZ12" s="193">
        <f t="shared" si="21"/>
        <v>0</v>
      </c>
      <c r="DA12" s="193">
        <f t="shared" si="21"/>
        <v>0</v>
      </c>
      <c r="DB12" s="193">
        <f t="shared" si="21"/>
        <v>0</v>
      </c>
      <c r="DC12" s="193">
        <f t="shared" si="21"/>
        <v>0</v>
      </c>
      <c r="DD12" s="193">
        <f t="shared" si="21"/>
        <v>0</v>
      </c>
      <c r="DE12" s="194">
        <f>SUM(DE10:DE11)</f>
        <v>0</v>
      </c>
      <c r="DG12" s="191" t="s">
        <v>150</v>
      </c>
      <c r="DH12" s="220"/>
      <c r="DI12" s="193">
        <f>+DI10+DI11</f>
        <v>0</v>
      </c>
      <c r="DJ12" s="193">
        <f>+DJ10+DJ11</f>
        <v>0</v>
      </c>
      <c r="DK12" s="193">
        <f>+DK10+DK11</f>
        <v>0</v>
      </c>
      <c r="DL12" s="193">
        <f>+DL10+DL11</f>
        <v>0</v>
      </c>
      <c r="DM12" s="193">
        <f t="shared" ref="DM12:DT12" si="22">+DM10+DM11</f>
        <v>0</v>
      </c>
      <c r="DN12" s="193">
        <f t="shared" si="22"/>
        <v>0</v>
      </c>
      <c r="DO12" s="193">
        <f t="shared" si="22"/>
        <v>0</v>
      </c>
      <c r="DP12" s="193">
        <f t="shared" si="22"/>
        <v>0</v>
      </c>
      <c r="DQ12" s="193">
        <f t="shared" si="22"/>
        <v>0</v>
      </c>
      <c r="DR12" s="193">
        <f t="shared" si="22"/>
        <v>0</v>
      </c>
      <c r="DS12" s="193">
        <f t="shared" si="22"/>
        <v>0</v>
      </c>
      <c r="DT12" s="193">
        <f t="shared" si="22"/>
        <v>0</v>
      </c>
      <c r="DU12" s="193">
        <f>SUM(DU10:DU11)</f>
        <v>0</v>
      </c>
      <c r="DV12" s="220"/>
      <c r="DW12" s="193">
        <f>+DW10+DW11</f>
        <v>0</v>
      </c>
      <c r="DX12" s="193">
        <f>+DX10+DX11</f>
        <v>0</v>
      </c>
      <c r="DY12" s="193">
        <f>+DY10+DY11</f>
        <v>0</v>
      </c>
      <c r="DZ12" s="193">
        <f t="shared" ref="DZ12:EH12" si="23">+DZ10+DZ11</f>
        <v>0</v>
      </c>
      <c r="EA12" s="193">
        <f t="shared" si="23"/>
        <v>0</v>
      </c>
      <c r="EB12" s="193">
        <f t="shared" si="23"/>
        <v>0</v>
      </c>
      <c r="EC12" s="193">
        <f t="shared" si="23"/>
        <v>0</v>
      </c>
      <c r="ED12" s="193">
        <f t="shared" si="23"/>
        <v>0</v>
      </c>
      <c r="EE12" s="193">
        <f t="shared" si="23"/>
        <v>0</v>
      </c>
      <c r="EF12" s="193">
        <f t="shared" si="23"/>
        <v>0</v>
      </c>
      <c r="EG12" s="193">
        <f t="shared" si="23"/>
        <v>0</v>
      </c>
      <c r="EH12" s="193">
        <f t="shared" si="23"/>
        <v>0</v>
      </c>
      <c r="EI12" s="193">
        <f>SUM(EI10:EI11)</f>
        <v>0</v>
      </c>
      <c r="EJ12" s="220"/>
      <c r="EK12" s="193">
        <f>+EK10+EK11</f>
        <v>0</v>
      </c>
      <c r="EL12" s="193">
        <f>+EL10+EL11</f>
        <v>0</v>
      </c>
      <c r="EM12" s="193">
        <f>+EM10+EM11</f>
        <v>0</v>
      </c>
      <c r="EN12" s="193">
        <f>+EN10+EN11</f>
        <v>0</v>
      </c>
      <c r="EO12" s="193">
        <f t="shared" ref="EO12:EV12" si="24">+EO10+EO11</f>
        <v>0</v>
      </c>
      <c r="EP12" s="193">
        <f t="shared" si="24"/>
        <v>0</v>
      </c>
      <c r="EQ12" s="193">
        <f t="shared" si="24"/>
        <v>0</v>
      </c>
      <c r="ER12" s="193">
        <f t="shared" si="24"/>
        <v>0</v>
      </c>
      <c r="ES12" s="193">
        <f t="shared" si="24"/>
        <v>0</v>
      </c>
      <c r="ET12" s="193">
        <f t="shared" si="24"/>
        <v>0</v>
      </c>
      <c r="EU12" s="193">
        <f t="shared" si="24"/>
        <v>0</v>
      </c>
      <c r="EV12" s="193">
        <f t="shared" si="24"/>
        <v>0</v>
      </c>
      <c r="EW12" s="193">
        <f>SUM(EW10:EW11)</f>
        <v>0</v>
      </c>
      <c r="EX12" s="220"/>
      <c r="EY12" s="193">
        <f>+EY10+EY11</f>
        <v>0</v>
      </c>
      <c r="EZ12" s="193">
        <f>+EZ10+EZ11</f>
        <v>0</v>
      </c>
      <c r="FA12" s="193">
        <f>+FA10+FA11</f>
        <v>0</v>
      </c>
      <c r="FB12" s="193">
        <f>+FB10+FB11</f>
        <v>0</v>
      </c>
      <c r="FC12" s="193">
        <f t="shared" ref="FC12:FJ12" si="25">+FC10+FC11</f>
        <v>0</v>
      </c>
      <c r="FD12" s="193">
        <f t="shared" si="25"/>
        <v>0</v>
      </c>
      <c r="FE12" s="193">
        <f t="shared" si="25"/>
        <v>0</v>
      </c>
      <c r="FF12" s="193">
        <f t="shared" si="25"/>
        <v>0</v>
      </c>
      <c r="FG12" s="193">
        <f t="shared" si="25"/>
        <v>0</v>
      </c>
      <c r="FH12" s="193">
        <f t="shared" si="25"/>
        <v>0</v>
      </c>
      <c r="FI12" s="193">
        <f t="shared" si="25"/>
        <v>0</v>
      </c>
      <c r="FJ12" s="193">
        <f t="shared" si="25"/>
        <v>0</v>
      </c>
      <c r="FK12" s="193">
        <f>SUM(FK10:FK11)</f>
        <v>0</v>
      </c>
      <c r="FL12" s="220"/>
      <c r="FM12" s="193">
        <f>+FM10+FM11</f>
        <v>0</v>
      </c>
      <c r="FN12" s="193">
        <f>+FN10+FN11</f>
        <v>0</v>
      </c>
      <c r="FO12" s="193">
        <f>+FO10+FO11</f>
        <v>0</v>
      </c>
      <c r="FP12" s="193">
        <f>+FP10+FP11</f>
        <v>0</v>
      </c>
      <c r="FQ12" s="193">
        <f t="shared" ref="FQ12:FX12" si="26">+FQ10+FQ11</f>
        <v>0</v>
      </c>
      <c r="FR12" s="193">
        <f t="shared" si="26"/>
        <v>0</v>
      </c>
      <c r="FS12" s="193">
        <f t="shared" si="26"/>
        <v>0</v>
      </c>
      <c r="FT12" s="193">
        <f t="shared" si="26"/>
        <v>0</v>
      </c>
      <c r="FU12" s="193">
        <f t="shared" si="26"/>
        <v>0</v>
      </c>
      <c r="FV12" s="193">
        <f t="shared" si="26"/>
        <v>0</v>
      </c>
      <c r="FW12" s="193">
        <f t="shared" si="26"/>
        <v>0</v>
      </c>
      <c r="FX12" s="193">
        <f t="shared" si="26"/>
        <v>0</v>
      </c>
      <c r="FY12" s="193">
        <f>SUM(FY10:FY11)</f>
        <v>0</v>
      </c>
      <c r="FZ12" s="220"/>
      <c r="GA12" s="193">
        <f>+GA10+GA11</f>
        <v>0</v>
      </c>
      <c r="GB12" s="193">
        <f>+GB10+GB11</f>
        <v>0</v>
      </c>
      <c r="GC12" s="193">
        <f>+GC10+GC11</f>
        <v>0</v>
      </c>
      <c r="GD12" s="193">
        <f>+GD10+GD11</f>
        <v>0</v>
      </c>
      <c r="GE12" s="193">
        <f t="shared" ref="GE12:GL12" si="27">+GE10+GE11</f>
        <v>0</v>
      </c>
      <c r="GF12" s="193">
        <f t="shared" si="27"/>
        <v>0</v>
      </c>
      <c r="GG12" s="193">
        <f t="shared" si="27"/>
        <v>0</v>
      </c>
      <c r="GH12" s="193">
        <f t="shared" si="27"/>
        <v>0</v>
      </c>
      <c r="GI12" s="193">
        <f t="shared" si="27"/>
        <v>0</v>
      </c>
      <c r="GJ12" s="193">
        <f t="shared" si="27"/>
        <v>0</v>
      </c>
      <c r="GK12" s="193">
        <f t="shared" si="27"/>
        <v>0</v>
      </c>
      <c r="GL12" s="193">
        <f t="shared" si="27"/>
        <v>0</v>
      </c>
      <c r="GM12" s="194">
        <f>SUM(GM10:GM11)</f>
        <v>0</v>
      </c>
    </row>
    <row r="13" spans="1:195" s="82" customFormat="1" ht="15" customHeight="1" x14ac:dyDescent="0.2">
      <c r="A13" s="64"/>
      <c r="C13" s="70"/>
      <c r="D13" s="70"/>
      <c r="E13" s="132"/>
      <c r="F13" s="64"/>
      <c r="G13" s="64"/>
      <c r="H13" s="64"/>
      <c r="I13" s="64"/>
      <c r="J13" s="64"/>
      <c r="K13" s="64"/>
      <c r="L13" s="64"/>
      <c r="M13" s="64"/>
      <c r="N13" s="64"/>
      <c r="O13" s="64"/>
      <c r="P13" s="64"/>
      <c r="Q13" s="64"/>
      <c r="R13" s="64"/>
      <c r="S13" s="64"/>
      <c r="T13" s="64"/>
      <c r="U13" s="64"/>
      <c r="V13" s="64"/>
      <c r="W13" s="133"/>
      <c r="X13" s="133"/>
      <c r="Z13" s="83" t="s">
        <v>344</v>
      </c>
      <c r="AA13" s="190">
        <f>AA12</f>
        <v>0</v>
      </c>
      <c r="AB13" s="190">
        <f>AB12+AA13</f>
        <v>0</v>
      </c>
      <c r="AC13" s="190">
        <f t="shared" ref="AC13:AL13" si="28">AC12+AB13</f>
        <v>0</v>
      </c>
      <c r="AD13" s="190">
        <f t="shared" si="28"/>
        <v>0</v>
      </c>
      <c r="AE13" s="190">
        <f t="shared" si="28"/>
        <v>0</v>
      </c>
      <c r="AF13" s="190">
        <f t="shared" si="28"/>
        <v>0</v>
      </c>
      <c r="AG13" s="190">
        <f t="shared" si="28"/>
        <v>0</v>
      </c>
      <c r="AH13" s="190">
        <f t="shared" si="28"/>
        <v>0</v>
      </c>
      <c r="AI13" s="190">
        <f t="shared" si="28"/>
        <v>0</v>
      </c>
      <c r="AJ13" s="190">
        <f t="shared" si="28"/>
        <v>0</v>
      </c>
      <c r="AK13" s="190">
        <f t="shared" si="28"/>
        <v>0</v>
      </c>
      <c r="AL13" s="190">
        <f t="shared" si="28"/>
        <v>0</v>
      </c>
      <c r="AM13" s="130"/>
      <c r="AN13" s="83" t="s">
        <v>344</v>
      </c>
      <c r="AO13" s="190">
        <f>AL13+AO12</f>
        <v>0</v>
      </c>
      <c r="AP13" s="190">
        <f>AP12+AO13</f>
        <v>0</v>
      </c>
      <c r="AQ13" s="190">
        <f t="shared" ref="AQ13:AZ13" si="29">AQ12+AP13</f>
        <v>0</v>
      </c>
      <c r="AR13" s="190">
        <f t="shared" si="29"/>
        <v>0</v>
      </c>
      <c r="AS13" s="190">
        <f t="shared" si="29"/>
        <v>0</v>
      </c>
      <c r="AT13" s="190">
        <f t="shared" si="29"/>
        <v>0</v>
      </c>
      <c r="AU13" s="190">
        <f t="shared" si="29"/>
        <v>0</v>
      </c>
      <c r="AV13" s="190">
        <f t="shared" si="29"/>
        <v>0</v>
      </c>
      <c r="AW13" s="190">
        <f t="shared" si="29"/>
        <v>0</v>
      </c>
      <c r="AX13" s="190">
        <f t="shared" si="29"/>
        <v>0</v>
      </c>
      <c r="AY13" s="190">
        <f t="shared" si="29"/>
        <v>0</v>
      </c>
      <c r="AZ13" s="190">
        <f t="shared" si="29"/>
        <v>0</v>
      </c>
      <c r="BA13" s="130"/>
      <c r="BB13" s="83" t="s">
        <v>344</v>
      </c>
      <c r="BC13" s="190">
        <f>AZ13+BC12</f>
        <v>0</v>
      </c>
      <c r="BD13" s="190">
        <f t="shared" ref="BD13:BN13" si="30">BD12+BC13</f>
        <v>0</v>
      </c>
      <c r="BE13" s="190">
        <f t="shared" si="30"/>
        <v>0</v>
      </c>
      <c r="BF13" s="190">
        <f t="shared" si="30"/>
        <v>0</v>
      </c>
      <c r="BG13" s="190">
        <f t="shared" si="30"/>
        <v>0</v>
      </c>
      <c r="BH13" s="190">
        <f t="shared" si="30"/>
        <v>0</v>
      </c>
      <c r="BI13" s="190">
        <f t="shared" si="30"/>
        <v>0</v>
      </c>
      <c r="BJ13" s="190">
        <f t="shared" si="30"/>
        <v>0</v>
      </c>
      <c r="BK13" s="190">
        <f t="shared" si="30"/>
        <v>0</v>
      </c>
      <c r="BL13" s="190">
        <f t="shared" si="30"/>
        <v>0</v>
      </c>
      <c r="BM13" s="190">
        <f t="shared" si="30"/>
        <v>0</v>
      </c>
      <c r="BN13" s="190">
        <f t="shared" si="30"/>
        <v>0</v>
      </c>
      <c r="BO13" s="130"/>
      <c r="BP13" s="83" t="s">
        <v>344</v>
      </c>
      <c r="BQ13" s="190">
        <f>BN13+BQ12</f>
        <v>0</v>
      </c>
      <c r="BR13" s="190">
        <f t="shared" ref="BR13:CB13" si="31">BR12+BQ13</f>
        <v>0</v>
      </c>
      <c r="BS13" s="190">
        <f t="shared" si="31"/>
        <v>0</v>
      </c>
      <c r="BT13" s="190">
        <f t="shared" si="31"/>
        <v>0</v>
      </c>
      <c r="BU13" s="190">
        <f t="shared" si="31"/>
        <v>0</v>
      </c>
      <c r="BV13" s="190">
        <f t="shared" si="31"/>
        <v>0</v>
      </c>
      <c r="BW13" s="190">
        <f t="shared" si="31"/>
        <v>0</v>
      </c>
      <c r="BX13" s="190">
        <f t="shared" si="31"/>
        <v>0</v>
      </c>
      <c r="BY13" s="190">
        <f t="shared" si="31"/>
        <v>0</v>
      </c>
      <c r="BZ13" s="190">
        <f t="shared" si="31"/>
        <v>0</v>
      </c>
      <c r="CA13" s="190">
        <f t="shared" si="31"/>
        <v>0</v>
      </c>
      <c r="CB13" s="190">
        <f t="shared" si="31"/>
        <v>0</v>
      </c>
      <c r="CC13" s="130"/>
      <c r="CD13" s="83" t="s">
        <v>344</v>
      </c>
      <c r="CE13" s="190">
        <f>CB13+CE12</f>
        <v>0</v>
      </c>
      <c r="CF13" s="190">
        <f t="shared" ref="CF13:CP13" si="32">CF12+CE13</f>
        <v>0</v>
      </c>
      <c r="CG13" s="190">
        <f t="shared" si="32"/>
        <v>0</v>
      </c>
      <c r="CH13" s="190">
        <f t="shared" si="32"/>
        <v>0</v>
      </c>
      <c r="CI13" s="190">
        <f t="shared" si="32"/>
        <v>0</v>
      </c>
      <c r="CJ13" s="190">
        <f t="shared" si="32"/>
        <v>0</v>
      </c>
      <c r="CK13" s="190">
        <f t="shared" si="32"/>
        <v>0</v>
      </c>
      <c r="CL13" s="190">
        <f t="shared" si="32"/>
        <v>0</v>
      </c>
      <c r="CM13" s="190">
        <f t="shared" si="32"/>
        <v>0</v>
      </c>
      <c r="CN13" s="190">
        <f t="shared" si="32"/>
        <v>0</v>
      </c>
      <c r="CO13" s="190">
        <f t="shared" si="32"/>
        <v>0</v>
      </c>
      <c r="CP13" s="190">
        <f t="shared" si="32"/>
        <v>0</v>
      </c>
      <c r="CQ13" s="130"/>
      <c r="CR13" s="83" t="s">
        <v>344</v>
      </c>
      <c r="CS13" s="190">
        <f>CP13+CS12</f>
        <v>0</v>
      </c>
      <c r="CT13" s="190">
        <f t="shared" ref="CT13:DD13" si="33">CT12+CS13</f>
        <v>0</v>
      </c>
      <c r="CU13" s="190">
        <f t="shared" si="33"/>
        <v>0</v>
      </c>
      <c r="CV13" s="190">
        <f t="shared" si="33"/>
        <v>0</v>
      </c>
      <c r="CW13" s="190">
        <f t="shared" si="33"/>
        <v>0</v>
      </c>
      <c r="CX13" s="190">
        <f t="shared" si="33"/>
        <v>0</v>
      </c>
      <c r="CY13" s="190">
        <f t="shared" si="33"/>
        <v>0</v>
      </c>
      <c r="CZ13" s="190">
        <f t="shared" si="33"/>
        <v>0</v>
      </c>
      <c r="DA13" s="190">
        <f t="shared" si="33"/>
        <v>0</v>
      </c>
      <c r="DB13" s="190">
        <f t="shared" si="33"/>
        <v>0</v>
      </c>
      <c r="DC13" s="190">
        <f t="shared" si="33"/>
        <v>0</v>
      </c>
      <c r="DD13" s="190">
        <f t="shared" si="33"/>
        <v>0</v>
      </c>
      <c r="DE13" s="130"/>
      <c r="DG13" s="83"/>
      <c r="DH13" s="130"/>
      <c r="DI13" s="65" t="str">
        <f t="shared" ref="DI13:DT13" si="34">IF($C71=AA$5,IF((AA$6=$D71),$F71," ")," ")</f>
        <v xml:space="preserve"> </v>
      </c>
      <c r="DJ13" s="65" t="str">
        <f t="shared" si="34"/>
        <v xml:space="preserve"> </v>
      </c>
      <c r="DK13" s="65" t="str">
        <f t="shared" si="34"/>
        <v xml:space="preserve"> </v>
      </c>
      <c r="DL13" s="65" t="str">
        <f t="shared" si="34"/>
        <v xml:space="preserve"> </v>
      </c>
      <c r="DM13" s="65" t="str">
        <f t="shared" si="34"/>
        <v xml:space="preserve"> </v>
      </c>
      <c r="DN13" s="65" t="str">
        <f t="shared" si="34"/>
        <v xml:space="preserve"> </v>
      </c>
      <c r="DO13" s="65" t="str">
        <f t="shared" si="34"/>
        <v xml:space="preserve"> </v>
      </c>
      <c r="DP13" s="65" t="str">
        <f t="shared" si="34"/>
        <v xml:space="preserve"> </v>
      </c>
      <c r="DQ13" s="65" t="str">
        <f t="shared" si="34"/>
        <v xml:space="preserve"> </v>
      </c>
      <c r="DR13" s="65" t="str">
        <f t="shared" si="34"/>
        <v xml:space="preserve"> </v>
      </c>
      <c r="DS13" s="65" t="str">
        <f t="shared" si="34"/>
        <v xml:space="preserve"> </v>
      </c>
      <c r="DT13" s="65" t="str">
        <f t="shared" si="34"/>
        <v xml:space="preserve"> </v>
      </c>
      <c r="DU13" s="130"/>
      <c r="DV13" s="130"/>
      <c r="DW13" s="65" t="str">
        <f t="shared" ref="DW13:EH13" si="35">IF($C71=AO$5,IF((AO$6=$D71),$F71," ")," ")</f>
        <v xml:space="preserve"> </v>
      </c>
      <c r="DX13" s="65" t="str">
        <f t="shared" si="35"/>
        <v xml:space="preserve"> </v>
      </c>
      <c r="DY13" s="65" t="str">
        <f t="shared" si="35"/>
        <v xml:space="preserve"> </v>
      </c>
      <c r="DZ13" s="65" t="str">
        <f t="shared" si="35"/>
        <v xml:space="preserve"> </v>
      </c>
      <c r="EA13" s="65" t="str">
        <f t="shared" si="35"/>
        <v xml:space="preserve"> </v>
      </c>
      <c r="EB13" s="65" t="str">
        <f t="shared" si="35"/>
        <v xml:space="preserve"> </v>
      </c>
      <c r="EC13" s="65" t="str">
        <f t="shared" si="35"/>
        <v xml:space="preserve"> </v>
      </c>
      <c r="ED13" s="65" t="str">
        <f t="shared" si="35"/>
        <v xml:space="preserve"> </v>
      </c>
      <c r="EE13" s="65" t="str">
        <f t="shared" si="35"/>
        <v xml:space="preserve"> </v>
      </c>
      <c r="EF13" s="65" t="str">
        <f t="shared" si="35"/>
        <v xml:space="preserve"> </v>
      </c>
      <c r="EG13" s="65" t="str">
        <f t="shared" si="35"/>
        <v xml:space="preserve"> </v>
      </c>
      <c r="EH13" s="65" t="str">
        <f t="shared" si="35"/>
        <v xml:space="preserve"> </v>
      </c>
      <c r="EI13" s="130"/>
      <c r="EJ13" s="130"/>
      <c r="EK13" s="65" t="str">
        <f t="shared" ref="EK13:EV13" si="36">IF($C71=BC$5,IF((BC$6=$D71),$F71," ")," ")</f>
        <v xml:space="preserve"> </v>
      </c>
      <c r="EL13" s="65" t="str">
        <f t="shared" si="36"/>
        <v xml:space="preserve"> </v>
      </c>
      <c r="EM13" s="65" t="str">
        <f t="shared" si="36"/>
        <v xml:space="preserve"> </v>
      </c>
      <c r="EN13" s="65" t="str">
        <f t="shared" si="36"/>
        <v xml:space="preserve"> </v>
      </c>
      <c r="EO13" s="65" t="str">
        <f t="shared" si="36"/>
        <v xml:space="preserve"> </v>
      </c>
      <c r="EP13" s="65" t="str">
        <f t="shared" si="36"/>
        <v xml:space="preserve"> </v>
      </c>
      <c r="EQ13" s="65" t="str">
        <f t="shared" si="36"/>
        <v xml:space="preserve"> </v>
      </c>
      <c r="ER13" s="65" t="str">
        <f t="shared" si="36"/>
        <v xml:space="preserve"> </v>
      </c>
      <c r="ES13" s="65" t="str">
        <f t="shared" si="36"/>
        <v xml:space="preserve"> </v>
      </c>
      <c r="ET13" s="65" t="str">
        <f t="shared" si="36"/>
        <v xml:space="preserve"> </v>
      </c>
      <c r="EU13" s="65" t="str">
        <f t="shared" si="36"/>
        <v xml:space="preserve"> </v>
      </c>
      <c r="EV13" s="65" t="str">
        <f t="shared" si="36"/>
        <v xml:space="preserve"> </v>
      </c>
      <c r="EW13" s="130"/>
      <c r="EX13" s="130"/>
      <c r="EY13" s="65" t="str">
        <f t="shared" ref="EY13:FJ13" si="37">IF($C71=BQ$5,IF((BQ$6=$D71),$F71," ")," ")</f>
        <v xml:space="preserve"> </v>
      </c>
      <c r="EZ13" s="65" t="str">
        <f t="shared" si="37"/>
        <v xml:space="preserve"> </v>
      </c>
      <c r="FA13" s="65" t="str">
        <f t="shared" si="37"/>
        <v xml:space="preserve"> </v>
      </c>
      <c r="FB13" s="65" t="str">
        <f t="shared" si="37"/>
        <v xml:space="preserve"> </v>
      </c>
      <c r="FC13" s="65" t="str">
        <f t="shared" si="37"/>
        <v xml:space="preserve"> </v>
      </c>
      <c r="FD13" s="65" t="str">
        <f t="shared" si="37"/>
        <v xml:space="preserve"> </v>
      </c>
      <c r="FE13" s="65" t="str">
        <f t="shared" si="37"/>
        <v xml:space="preserve"> </v>
      </c>
      <c r="FF13" s="65" t="str">
        <f t="shared" si="37"/>
        <v xml:space="preserve"> </v>
      </c>
      <c r="FG13" s="65" t="str">
        <f t="shared" si="37"/>
        <v xml:space="preserve"> </v>
      </c>
      <c r="FH13" s="65" t="str">
        <f t="shared" si="37"/>
        <v xml:space="preserve"> </v>
      </c>
      <c r="FI13" s="65" t="str">
        <f t="shared" si="37"/>
        <v xml:space="preserve"> </v>
      </c>
      <c r="FJ13" s="65" t="str">
        <f t="shared" si="37"/>
        <v xml:space="preserve"> </v>
      </c>
      <c r="FK13" s="130"/>
      <c r="FL13" s="130"/>
      <c r="FM13" s="65" t="str">
        <f t="shared" ref="FM13:FX13" si="38">IF($C71=CE$5,IF((CE$6=$D71),$F71," ")," ")</f>
        <v xml:space="preserve"> </v>
      </c>
      <c r="FN13" s="65" t="str">
        <f t="shared" si="38"/>
        <v xml:space="preserve"> </v>
      </c>
      <c r="FO13" s="65" t="str">
        <f t="shared" si="38"/>
        <v xml:space="preserve"> </v>
      </c>
      <c r="FP13" s="65" t="str">
        <f t="shared" si="38"/>
        <v xml:space="preserve"> </v>
      </c>
      <c r="FQ13" s="65" t="str">
        <f t="shared" si="38"/>
        <v xml:space="preserve"> </v>
      </c>
      <c r="FR13" s="65" t="str">
        <f t="shared" si="38"/>
        <v xml:space="preserve"> </v>
      </c>
      <c r="FS13" s="65" t="str">
        <f t="shared" si="38"/>
        <v xml:space="preserve"> </v>
      </c>
      <c r="FT13" s="65" t="str">
        <f t="shared" si="38"/>
        <v xml:space="preserve"> </v>
      </c>
      <c r="FU13" s="65" t="str">
        <f t="shared" si="38"/>
        <v xml:space="preserve"> </v>
      </c>
      <c r="FV13" s="65" t="str">
        <f t="shared" si="38"/>
        <v xml:space="preserve"> </v>
      </c>
      <c r="FW13" s="65" t="str">
        <f t="shared" si="38"/>
        <v xml:space="preserve"> </v>
      </c>
      <c r="FX13" s="65" t="str">
        <f t="shared" si="38"/>
        <v xml:space="preserve"> </v>
      </c>
      <c r="FY13" s="130"/>
      <c r="FZ13" s="130"/>
      <c r="GA13" s="65"/>
      <c r="GB13" s="65"/>
      <c r="GC13" s="65"/>
      <c r="GD13" s="65"/>
      <c r="GE13" s="65"/>
      <c r="GF13" s="65"/>
      <c r="GG13" s="65"/>
      <c r="GH13" s="65"/>
      <c r="GI13" s="65"/>
      <c r="GJ13" s="65"/>
      <c r="GK13" s="65"/>
      <c r="GL13" s="65"/>
      <c r="GM13" s="130"/>
    </row>
    <row r="14" spans="1:195" s="84" customFormat="1" ht="15" customHeight="1" x14ac:dyDescent="0.2">
      <c r="A14" s="64"/>
      <c r="B14" s="211" t="s">
        <v>106</v>
      </c>
      <c r="C14" s="212"/>
      <c r="D14" s="212"/>
      <c r="E14" s="213"/>
      <c r="F14" s="217"/>
      <c r="G14" s="217"/>
      <c r="H14" s="217"/>
      <c r="I14" s="217"/>
      <c r="J14" s="217"/>
      <c r="K14" s="217"/>
      <c r="L14" s="217"/>
      <c r="M14" s="217"/>
      <c r="N14" s="217"/>
      <c r="O14" s="217"/>
      <c r="P14" s="217"/>
      <c r="Q14" s="217"/>
      <c r="R14" s="217"/>
      <c r="S14" s="217"/>
      <c r="T14" s="217"/>
      <c r="U14" s="217"/>
      <c r="V14" s="217"/>
      <c r="W14" s="217"/>
      <c r="X14" s="214"/>
      <c r="Z14" s="211" t="s">
        <v>109</v>
      </c>
      <c r="AA14" s="225"/>
      <c r="AB14" s="225"/>
      <c r="AC14" s="225"/>
      <c r="AD14" s="225"/>
      <c r="AE14" s="225"/>
      <c r="AF14" s="225"/>
      <c r="AG14" s="225"/>
      <c r="AH14" s="225"/>
      <c r="AI14" s="225"/>
      <c r="AJ14" s="225"/>
      <c r="AK14" s="225"/>
      <c r="AL14" s="225"/>
      <c r="AM14" s="219"/>
      <c r="AN14" s="211" t="s">
        <v>109</v>
      </c>
      <c r="AO14" s="225"/>
      <c r="AP14" s="225"/>
      <c r="AQ14" s="225"/>
      <c r="AR14" s="225"/>
      <c r="AS14" s="225"/>
      <c r="AT14" s="225"/>
      <c r="AU14" s="225"/>
      <c r="AV14" s="225"/>
      <c r="AW14" s="225"/>
      <c r="AX14" s="225"/>
      <c r="AY14" s="225"/>
      <c r="AZ14" s="225"/>
      <c r="BA14" s="219"/>
      <c r="BB14" s="211" t="s">
        <v>109</v>
      </c>
      <c r="BC14" s="225"/>
      <c r="BD14" s="225"/>
      <c r="BE14" s="225"/>
      <c r="BF14" s="225"/>
      <c r="BG14" s="225"/>
      <c r="BH14" s="225"/>
      <c r="BI14" s="225"/>
      <c r="BJ14" s="225"/>
      <c r="BK14" s="225"/>
      <c r="BL14" s="225"/>
      <c r="BM14" s="225"/>
      <c r="BN14" s="225"/>
      <c r="BO14" s="219"/>
      <c r="BP14" s="211" t="s">
        <v>109</v>
      </c>
      <c r="BQ14" s="225"/>
      <c r="BR14" s="225"/>
      <c r="BS14" s="225"/>
      <c r="BT14" s="225"/>
      <c r="BU14" s="225"/>
      <c r="BV14" s="225"/>
      <c r="BW14" s="225"/>
      <c r="BX14" s="225"/>
      <c r="BY14" s="225"/>
      <c r="BZ14" s="225"/>
      <c r="CA14" s="225"/>
      <c r="CB14" s="225"/>
      <c r="CC14" s="219"/>
      <c r="CD14" s="211" t="s">
        <v>109</v>
      </c>
      <c r="CE14" s="225"/>
      <c r="CF14" s="225"/>
      <c r="CG14" s="225"/>
      <c r="CH14" s="225"/>
      <c r="CI14" s="225"/>
      <c r="CJ14" s="225"/>
      <c r="CK14" s="225"/>
      <c r="CL14" s="225"/>
      <c r="CM14" s="225"/>
      <c r="CN14" s="225"/>
      <c r="CO14" s="225"/>
      <c r="CP14" s="225"/>
      <c r="CQ14" s="219"/>
      <c r="CR14" s="211" t="s">
        <v>109</v>
      </c>
      <c r="CS14" s="225"/>
      <c r="CT14" s="225"/>
      <c r="CU14" s="225"/>
      <c r="CV14" s="225"/>
      <c r="CW14" s="225"/>
      <c r="CX14" s="225"/>
      <c r="CY14" s="225"/>
      <c r="CZ14" s="225"/>
      <c r="DA14" s="225"/>
      <c r="DB14" s="225"/>
      <c r="DC14" s="225"/>
      <c r="DD14" s="225"/>
      <c r="DE14" s="227"/>
      <c r="DG14" s="211" t="s">
        <v>109</v>
      </c>
      <c r="DH14" s="220"/>
      <c r="DI14" s="225"/>
      <c r="DJ14" s="225"/>
      <c r="DK14" s="225"/>
      <c r="DL14" s="225"/>
      <c r="DM14" s="225"/>
      <c r="DN14" s="225"/>
      <c r="DO14" s="225"/>
      <c r="DP14" s="225"/>
      <c r="DQ14" s="225"/>
      <c r="DR14" s="225"/>
      <c r="DS14" s="225"/>
      <c r="DT14" s="225"/>
      <c r="DU14" s="219"/>
      <c r="DV14" s="220"/>
      <c r="DW14" s="225"/>
      <c r="DX14" s="225"/>
      <c r="DY14" s="225"/>
      <c r="DZ14" s="225"/>
      <c r="EA14" s="225"/>
      <c r="EB14" s="225"/>
      <c r="EC14" s="225"/>
      <c r="ED14" s="225"/>
      <c r="EE14" s="225"/>
      <c r="EF14" s="225"/>
      <c r="EG14" s="225"/>
      <c r="EH14" s="225"/>
      <c r="EI14" s="219"/>
      <c r="EJ14" s="220"/>
      <c r="EK14" s="225"/>
      <c r="EL14" s="225"/>
      <c r="EM14" s="225"/>
      <c r="EN14" s="225"/>
      <c r="EO14" s="225"/>
      <c r="EP14" s="225"/>
      <c r="EQ14" s="225"/>
      <c r="ER14" s="225"/>
      <c r="ES14" s="225"/>
      <c r="ET14" s="225"/>
      <c r="EU14" s="225"/>
      <c r="EV14" s="225"/>
      <c r="EW14" s="219"/>
      <c r="EX14" s="220"/>
      <c r="EY14" s="225"/>
      <c r="EZ14" s="225"/>
      <c r="FA14" s="225"/>
      <c r="FB14" s="225"/>
      <c r="FC14" s="225"/>
      <c r="FD14" s="225"/>
      <c r="FE14" s="225"/>
      <c r="FF14" s="225"/>
      <c r="FG14" s="225"/>
      <c r="FH14" s="225"/>
      <c r="FI14" s="225"/>
      <c r="FJ14" s="225"/>
      <c r="FK14" s="219"/>
      <c r="FL14" s="220"/>
      <c r="FM14" s="225"/>
      <c r="FN14" s="225"/>
      <c r="FO14" s="225"/>
      <c r="FP14" s="225"/>
      <c r="FQ14" s="225"/>
      <c r="FR14" s="225"/>
      <c r="FS14" s="225"/>
      <c r="FT14" s="225"/>
      <c r="FU14" s="225"/>
      <c r="FV14" s="225"/>
      <c r="FW14" s="225"/>
      <c r="FX14" s="225"/>
      <c r="FY14" s="219"/>
      <c r="FZ14" s="220"/>
      <c r="GA14" s="225"/>
      <c r="GB14" s="225"/>
      <c r="GC14" s="225"/>
      <c r="GD14" s="225"/>
      <c r="GE14" s="225"/>
      <c r="GF14" s="225"/>
      <c r="GG14" s="225"/>
      <c r="GH14" s="225"/>
      <c r="GI14" s="225"/>
      <c r="GJ14" s="225"/>
      <c r="GK14" s="225"/>
      <c r="GL14" s="225"/>
      <c r="GM14" s="227"/>
    </row>
    <row r="15" spans="1:195" ht="15" customHeight="1" x14ac:dyDescent="0.2">
      <c r="A15" s="13"/>
      <c r="B15" s="182" t="str">
        <f>+'Données de base'!A235</f>
        <v xml:space="preserve"> (-)</v>
      </c>
      <c r="C15" s="222">
        <f>+YEAR('Données de base'!E235)</f>
        <v>2017</v>
      </c>
      <c r="D15" s="222">
        <f>IF('Données de base'!G235&lt;&gt;0,MONTH('Données de base'!E235),0)</f>
        <v>0</v>
      </c>
      <c r="E15" s="223">
        <f>1/'Données de base'!I235</f>
        <v>0.2</v>
      </c>
      <c r="F15" s="181">
        <f>+'Données de base'!G235</f>
        <v>0</v>
      </c>
      <c r="G15" s="181">
        <f>+IF(G$6=$C15,$F15," ")</f>
        <v>0</v>
      </c>
      <c r="H15" s="181"/>
      <c r="I15" s="181"/>
      <c r="J15" s="181"/>
      <c r="K15" s="181"/>
      <c r="L15" s="181"/>
      <c r="M15" s="181">
        <f>+$F15*$E15*(12-$D15+1)/12</f>
        <v>0</v>
      </c>
      <c r="N15" s="181">
        <f t="shared" ref="N15:R17" si="39">+IF(S15&gt;0,IF(($F15*$E15)&lt;S15,($F15*$E15),S15),0)</f>
        <v>0</v>
      </c>
      <c r="O15" s="181">
        <f t="shared" si="39"/>
        <v>0</v>
      </c>
      <c r="P15" s="181">
        <f t="shared" si="39"/>
        <v>0</v>
      </c>
      <c r="Q15" s="181">
        <f t="shared" si="39"/>
        <v>0</v>
      </c>
      <c r="R15" s="181">
        <f t="shared" si="39"/>
        <v>0</v>
      </c>
      <c r="S15" s="181">
        <f>+G15-M15</f>
        <v>0</v>
      </c>
      <c r="T15" s="181">
        <f>+S15-N15</f>
        <v>0</v>
      </c>
      <c r="U15" s="181">
        <f>+T15-O15</f>
        <v>0</v>
      </c>
      <c r="V15" s="181">
        <f>+U15-P15</f>
        <v>0</v>
      </c>
      <c r="W15" s="181">
        <f>V15-Q15</f>
        <v>0</v>
      </c>
      <c r="X15" s="181">
        <f>W15-R15</f>
        <v>0</v>
      </c>
      <c r="Z15" s="16" t="str">
        <f t="shared" ref="Z15:Z25" si="40">B15</f>
        <v xml:space="preserve"> (-)</v>
      </c>
      <c r="AA15" s="200">
        <f t="shared" ref="AA15:AL25" si="41">IF($C15=$AA$4,IF((MONTH(AA$6)=$D15),$F15,0),0)</f>
        <v>0</v>
      </c>
      <c r="AB15" s="200">
        <f t="shared" si="41"/>
        <v>0</v>
      </c>
      <c r="AC15" s="200">
        <f t="shared" si="41"/>
        <v>0</v>
      </c>
      <c r="AD15" s="200">
        <f t="shared" si="41"/>
        <v>0</v>
      </c>
      <c r="AE15" s="200">
        <f t="shared" si="41"/>
        <v>0</v>
      </c>
      <c r="AF15" s="200">
        <f t="shared" si="41"/>
        <v>0</v>
      </c>
      <c r="AG15" s="200">
        <f t="shared" si="41"/>
        <v>0</v>
      </c>
      <c r="AH15" s="200">
        <f t="shared" si="41"/>
        <v>0</v>
      </c>
      <c r="AI15" s="200">
        <f t="shared" si="41"/>
        <v>0</v>
      </c>
      <c r="AJ15" s="200">
        <f t="shared" si="41"/>
        <v>0</v>
      </c>
      <c r="AK15" s="200">
        <f t="shared" si="41"/>
        <v>0</v>
      </c>
      <c r="AL15" s="200">
        <f t="shared" si="41"/>
        <v>0</v>
      </c>
      <c r="AM15" s="190">
        <f>SUM(AA15:AL15)</f>
        <v>0</v>
      </c>
      <c r="AN15" s="16">
        <f t="shared" ref="AN15:AN25" si="42">P15</f>
        <v>0</v>
      </c>
      <c r="AO15" s="200">
        <f t="shared" ref="AO15:AZ25" si="43">IF($C15=$AO$4,IF((MONTH(AO$6)=$D15),$F15,0),0)</f>
        <v>0</v>
      </c>
      <c r="AP15" s="200">
        <f t="shared" si="43"/>
        <v>0</v>
      </c>
      <c r="AQ15" s="200">
        <f t="shared" si="43"/>
        <v>0</v>
      </c>
      <c r="AR15" s="200">
        <f t="shared" si="43"/>
        <v>0</v>
      </c>
      <c r="AS15" s="200">
        <f t="shared" si="43"/>
        <v>0</v>
      </c>
      <c r="AT15" s="200">
        <f t="shared" si="43"/>
        <v>0</v>
      </c>
      <c r="AU15" s="200">
        <f t="shared" si="43"/>
        <v>0</v>
      </c>
      <c r="AV15" s="200">
        <f t="shared" si="43"/>
        <v>0</v>
      </c>
      <c r="AW15" s="200">
        <f t="shared" si="43"/>
        <v>0</v>
      </c>
      <c r="AX15" s="200">
        <f t="shared" si="43"/>
        <v>0</v>
      </c>
      <c r="AY15" s="200">
        <f t="shared" si="43"/>
        <v>0</v>
      </c>
      <c r="AZ15" s="200">
        <f t="shared" si="43"/>
        <v>0</v>
      </c>
      <c r="BA15" s="190">
        <f>SUM(AO15:AZ15)</f>
        <v>0</v>
      </c>
      <c r="BB15" s="16">
        <f t="shared" ref="BB15:BB25" si="44">AD15</f>
        <v>0</v>
      </c>
      <c r="BC15" s="200">
        <f t="shared" ref="BC15:BN25" si="45">IF($C15=$BC$4,IF((MONTH(BC$6)=$D15),$F15,0),0)</f>
        <v>0</v>
      </c>
      <c r="BD15" s="200">
        <f t="shared" si="45"/>
        <v>0</v>
      </c>
      <c r="BE15" s="200">
        <f t="shared" si="45"/>
        <v>0</v>
      </c>
      <c r="BF15" s="200">
        <f t="shared" si="45"/>
        <v>0</v>
      </c>
      <c r="BG15" s="200">
        <f t="shared" si="45"/>
        <v>0</v>
      </c>
      <c r="BH15" s="200">
        <f t="shared" si="45"/>
        <v>0</v>
      </c>
      <c r="BI15" s="200">
        <f t="shared" si="45"/>
        <v>0</v>
      </c>
      <c r="BJ15" s="200">
        <f t="shared" si="45"/>
        <v>0</v>
      </c>
      <c r="BK15" s="200">
        <f t="shared" si="45"/>
        <v>0</v>
      </c>
      <c r="BL15" s="200">
        <f t="shared" si="45"/>
        <v>0</v>
      </c>
      <c r="BM15" s="200">
        <f t="shared" si="45"/>
        <v>0</v>
      </c>
      <c r="BN15" s="200">
        <f t="shared" si="45"/>
        <v>0</v>
      </c>
      <c r="BO15" s="190">
        <f>SUM(BC15:BN15)</f>
        <v>0</v>
      </c>
      <c r="BP15" s="16">
        <f t="shared" ref="BP15:BP25" si="46">AR15</f>
        <v>0</v>
      </c>
      <c r="BQ15" s="200">
        <f t="shared" ref="BQ15:CB25" si="47">IF($C15=$BQ$4,IF((MONTH(BQ$6)=$D15),$F15,0),0)</f>
        <v>0</v>
      </c>
      <c r="BR15" s="200">
        <f t="shared" si="47"/>
        <v>0</v>
      </c>
      <c r="BS15" s="200">
        <f t="shared" si="47"/>
        <v>0</v>
      </c>
      <c r="BT15" s="200">
        <f t="shared" si="47"/>
        <v>0</v>
      </c>
      <c r="BU15" s="200">
        <f t="shared" si="47"/>
        <v>0</v>
      </c>
      <c r="BV15" s="200">
        <f t="shared" si="47"/>
        <v>0</v>
      </c>
      <c r="BW15" s="200">
        <f t="shared" si="47"/>
        <v>0</v>
      </c>
      <c r="BX15" s="200">
        <f t="shared" si="47"/>
        <v>0</v>
      </c>
      <c r="BY15" s="200">
        <f t="shared" si="47"/>
        <v>0</v>
      </c>
      <c r="BZ15" s="200">
        <f t="shared" si="47"/>
        <v>0</v>
      </c>
      <c r="CA15" s="200">
        <f t="shared" si="47"/>
        <v>0</v>
      </c>
      <c r="CB15" s="200">
        <f t="shared" si="47"/>
        <v>0</v>
      </c>
      <c r="CC15" s="190">
        <f>SUM(BQ15:CB15)</f>
        <v>0</v>
      </c>
      <c r="CD15" s="16">
        <f t="shared" ref="CD15:CD25" si="48">BF15</f>
        <v>0</v>
      </c>
      <c r="CE15" s="200">
        <f t="shared" ref="CE15:CP25" si="49">IF($C15=$CE$4,IF((MONTH(CE$6)=$D15),$F15,0),0)</f>
        <v>0</v>
      </c>
      <c r="CF15" s="200">
        <f t="shared" si="49"/>
        <v>0</v>
      </c>
      <c r="CG15" s="200">
        <f t="shared" si="49"/>
        <v>0</v>
      </c>
      <c r="CH15" s="200">
        <f t="shared" si="49"/>
        <v>0</v>
      </c>
      <c r="CI15" s="200">
        <f t="shared" si="49"/>
        <v>0</v>
      </c>
      <c r="CJ15" s="200">
        <f t="shared" si="49"/>
        <v>0</v>
      </c>
      <c r="CK15" s="200">
        <f t="shared" si="49"/>
        <v>0</v>
      </c>
      <c r="CL15" s="200">
        <f t="shared" si="49"/>
        <v>0</v>
      </c>
      <c r="CM15" s="200">
        <f t="shared" si="49"/>
        <v>0</v>
      </c>
      <c r="CN15" s="200">
        <f t="shared" si="49"/>
        <v>0</v>
      </c>
      <c r="CO15" s="200">
        <f t="shared" si="49"/>
        <v>0</v>
      </c>
      <c r="CP15" s="200">
        <f t="shared" si="49"/>
        <v>0</v>
      </c>
      <c r="CQ15" s="190">
        <f>SUM(CE15:CP15)</f>
        <v>0</v>
      </c>
      <c r="CR15" s="16">
        <f t="shared" ref="CR15:CR25" si="50">BT15</f>
        <v>0</v>
      </c>
      <c r="CS15" s="200">
        <f t="shared" ref="CS15:DD25" si="51">IF($C15=$CS$4,IF((MONTH(CS$6)=$D15),$F15,0),0)</f>
        <v>0</v>
      </c>
      <c r="CT15" s="200">
        <f t="shared" si="51"/>
        <v>0</v>
      </c>
      <c r="CU15" s="200">
        <f t="shared" si="51"/>
        <v>0</v>
      </c>
      <c r="CV15" s="200">
        <f t="shared" si="51"/>
        <v>0</v>
      </c>
      <c r="CW15" s="200">
        <f t="shared" si="51"/>
        <v>0</v>
      </c>
      <c r="CX15" s="200">
        <f t="shared" si="51"/>
        <v>0</v>
      </c>
      <c r="CY15" s="200">
        <f t="shared" si="51"/>
        <v>0</v>
      </c>
      <c r="CZ15" s="200">
        <f t="shared" si="51"/>
        <v>0</v>
      </c>
      <c r="DA15" s="200">
        <f t="shared" si="51"/>
        <v>0</v>
      </c>
      <c r="DB15" s="200">
        <f t="shared" si="51"/>
        <v>0</v>
      </c>
      <c r="DC15" s="200">
        <f t="shared" si="51"/>
        <v>0</v>
      </c>
      <c r="DD15" s="200">
        <f t="shared" si="51"/>
        <v>0</v>
      </c>
      <c r="DE15" s="190">
        <f>SUM(CS15:DD15)</f>
        <v>0</v>
      </c>
      <c r="DG15" s="16" t="str">
        <f t="shared" ref="DG15:DG25" si="52">B15</f>
        <v xml:space="preserve"> (-)</v>
      </c>
      <c r="DH15" s="130">
        <f>IF($D15&lt;&gt;0,12-$D15+1,0)</f>
        <v>0</v>
      </c>
      <c r="DI15" s="200">
        <f>IF($C15=$DI$4,IF((MONTH(DI$6)=$D15),$M15/(12-$D15+1),0),0)</f>
        <v>0</v>
      </c>
      <c r="DJ15" s="200">
        <f t="shared" ref="DJ15:DT15" si="53">IF(DI15=0,IF($C15=$DI$4,IF((MONTH(DJ$6)=$D15),$M15/(12-$D15+1),0),0),$M15/(12-$D15+1))</f>
        <v>0</v>
      </c>
      <c r="DK15" s="200">
        <f t="shared" si="53"/>
        <v>0</v>
      </c>
      <c r="DL15" s="200">
        <f t="shared" si="53"/>
        <v>0</v>
      </c>
      <c r="DM15" s="200">
        <f t="shared" si="53"/>
        <v>0</v>
      </c>
      <c r="DN15" s="200">
        <f t="shared" si="53"/>
        <v>0</v>
      </c>
      <c r="DO15" s="200">
        <f t="shared" si="53"/>
        <v>0</v>
      </c>
      <c r="DP15" s="200">
        <f t="shared" si="53"/>
        <v>0</v>
      </c>
      <c r="DQ15" s="200">
        <f t="shared" si="53"/>
        <v>0</v>
      </c>
      <c r="DR15" s="200">
        <f t="shared" si="53"/>
        <v>0</v>
      </c>
      <c r="DS15" s="200">
        <f t="shared" si="53"/>
        <v>0</v>
      </c>
      <c r="DT15" s="200">
        <f t="shared" si="53"/>
        <v>0</v>
      </c>
      <c r="DU15" s="190">
        <f>SUM(DI15:DT15)</f>
        <v>0</v>
      </c>
      <c r="DV15" s="130">
        <f>IF($S15&lt;&gt;0,IF($N15&lt;&gt;($F15*$E15),($N15*12)/($F15*$E15),12),0)</f>
        <v>0</v>
      </c>
      <c r="DW15" s="200">
        <f>IF($DV15&lt;&gt;0,$N15/$DV15,0)</f>
        <v>0</v>
      </c>
      <c r="DX15" s="200">
        <f>IF($DV15&lt;&gt;0,IF($DW15&lt;$N15,$N15/$DV15,0),0)</f>
        <v>0</v>
      </c>
      <c r="DY15" s="200">
        <f>IF($DV15&lt;&gt;0,IF(SUM($DW15:DX15)&lt;$N15,$N15/$DV15,0),0)</f>
        <v>0</v>
      </c>
      <c r="DZ15" s="200">
        <f>IF($DV15&lt;&gt;0,IF(SUM($DW15:DY15)&lt;$N15,$N15/$DV15,0),0)</f>
        <v>0</v>
      </c>
      <c r="EA15" s="200">
        <f>IF($DV15&lt;&gt;0,IF(SUM($DW15:DZ15)&lt;$N15,$N15/$DV15,0),0)</f>
        <v>0</v>
      </c>
      <c r="EB15" s="200">
        <f>IF($DV15&lt;&gt;0,IF(SUM($DW15:EA15)&lt;$N15,$N15/$DV15,0),0)</f>
        <v>0</v>
      </c>
      <c r="EC15" s="200">
        <f>IF($DV15&lt;&gt;0,IF(SUM($DW15:EB15)&lt;$N15,$N15/$DV15,0),0)</f>
        <v>0</v>
      </c>
      <c r="ED15" s="200">
        <f>IF($DV15&lt;&gt;0,IF(SUM($DW15:EC15)&lt;$N15,$N15/$DV15,0),0)</f>
        <v>0</v>
      </c>
      <c r="EE15" s="200">
        <f>IF($DV15&lt;&gt;0,IF(SUM($DW15:ED15)&lt;$N15,$N15/$DV15,0),0)</f>
        <v>0</v>
      </c>
      <c r="EF15" s="200">
        <f>IF($DV15&lt;&gt;0,IF(SUM($DW15:EE15)&lt;$N15,$N15/$DV15,0),0)</f>
        <v>0</v>
      </c>
      <c r="EG15" s="200">
        <f>IF($DV15&lt;&gt;0,IF(SUM($DW15:EF15)&lt;$N15,$N15/$DV15,0),0)</f>
        <v>0</v>
      </c>
      <c r="EH15" s="200">
        <f>IF($DV15&lt;&gt;0,IF(SUM($DW15:EG15)&lt;$N15,$N15/$DV15,0),0)</f>
        <v>0</v>
      </c>
      <c r="EI15" s="190">
        <f>SUM(DW15:EH15)</f>
        <v>0</v>
      </c>
      <c r="EJ15" s="130">
        <f t="shared" si="12"/>
        <v>0</v>
      </c>
      <c r="EK15" s="200">
        <f>IF($EJ15&lt;&gt;0,$O15/$EJ15,0)</f>
        <v>0</v>
      </c>
      <c r="EL15" s="200">
        <f>IF($EJ15&lt;&gt;0,IF($EK15&lt;$O15,$O15/$EJ15,0),0)</f>
        <v>0</v>
      </c>
      <c r="EM15" s="200">
        <f>IF($EJ15&lt;&gt;0,IF(SUM($EK15:EL15)&lt;$O15,$O15/$EJ15,0),0)</f>
        <v>0</v>
      </c>
      <c r="EN15" s="200">
        <f>IF($EJ15&lt;&gt;0,IF(SUM($EK15:EM15)&lt;$O15,$O15/$EJ15,0),0)</f>
        <v>0</v>
      </c>
      <c r="EO15" s="200">
        <f>IF($EJ15&lt;&gt;0,IF(SUM($EK15:EN15)&lt;$O15,$O15/$EJ15,0),0)</f>
        <v>0</v>
      </c>
      <c r="EP15" s="200">
        <f>IF($EJ15&lt;&gt;0,IF(SUM($EK15:EO15)&lt;$O15,$O15/$EJ15,0),0)</f>
        <v>0</v>
      </c>
      <c r="EQ15" s="200">
        <f>IF($EJ15&lt;&gt;0,IF(SUM($EK15:EP15)&lt;$O15,$O15/$EJ15,0),0)</f>
        <v>0</v>
      </c>
      <c r="ER15" s="200">
        <f>IF($EJ15&lt;&gt;0,IF(SUM($EK15:EQ15)&lt;$O15,$O15/$EJ15,0),0)</f>
        <v>0</v>
      </c>
      <c r="ES15" s="200">
        <f>IF($EJ15&lt;&gt;0,IF(SUM($EK15:ER15)&lt;$O15,$O15/$EJ15,0),0)</f>
        <v>0</v>
      </c>
      <c r="ET15" s="200">
        <f>IF($EJ15&lt;&gt;0,IF(SUM($EK15:ES15)&lt;$O15,$O15/$EJ15,0),0)</f>
        <v>0</v>
      </c>
      <c r="EU15" s="200">
        <f>IF($EJ15&lt;&gt;0,IF(SUM($EK15:ET15)&lt;$O15,$O15/$EJ15,0),0)</f>
        <v>0</v>
      </c>
      <c r="EV15" s="200">
        <f>IF($EJ15&lt;&gt;0,IF(SUM($EK15:EU15)&lt;$O15,$O15/$EJ15,0),0)</f>
        <v>0</v>
      </c>
      <c r="EW15" s="190">
        <f>SUM(EK15:EV15)</f>
        <v>0</v>
      </c>
      <c r="EX15" s="130">
        <f t="shared" si="13"/>
        <v>0</v>
      </c>
      <c r="EY15" s="200">
        <f t="shared" ref="EY15:EY21" si="54">IF($EX15&lt;&gt;0,$P15/$EX15,0)</f>
        <v>0</v>
      </c>
      <c r="EZ15" s="200">
        <f t="shared" ref="EZ15:EZ21" si="55">IF($EX15&lt;&gt;0,IF($EY15&lt;$P15,$P15/$EX15,0),0)</f>
        <v>0</v>
      </c>
      <c r="FA15" s="200">
        <f>IF($EX15&lt;&gt;0,IF(SUM($EY15:EZ15)&lt;$P15,$P15/$EX15,0),0)</f>
        <v>0</v>
      </c>
      <c r="FB15" s="200">
        <f>IF($EX15&lt;&gt;0,IF(SUM($EY15:FA15)&lt;$P15,$P15/$EX15,0),0)</f>
        <v>0</v>
      </c>
      <c r="FC15" s="200">
        <f>IF($EX15&lt;&gt;0,IF(SUM($EY15:FB15)&lt;$P15,$P15/$EX15,0),0)</f>
        <v>0</v>
      </c>
      <c r="FD15" s="200">
        <f>IF($EX15&lt;&gt;0,IF(SUM($EY15:FC15)&lt;$P15,$P15/$EX15,0),0)</f>
        <v>0</v>
      </c>
      <c r="FE15" s="200">
        <f>IF($EX15&lt;&gt;0,IF(SUM($EY15:FD15)&lt;$P15,$P15/$EX15,0),0)</f>
        <v>0</v>
      </c>
      <c r="FF15" s="200">
        <f>IF($EX15&lt;&gt;0,IF(SUM($EY15:FE15)&lt;$P15,$P15/$EX15,0),0)</f>
        <v>0</v>
      </c>
      <c r="FG15" s="200">
        <f>IF($EX15&lt;&gt;0,IF(SUM($EY15:FF15)&lt;$P15,$P15/$EX15,0),0)</f>
        <v>0</v>
      </c>
      <c r="FH15" s="200">
        <f>IF($EX15&lt;&gt;0,IF(SUM($EY15:FG15)&lt;$P15,$P15/$EX15,0),0)</f>
        <v>0</v>
      </c>
      <c r="FI15" s="200">
        <f>IF($EX15&lt;&gt;0,IF(SUM($EY15:FH15)&lt;$P15,$P15/$EX15,0),0)</f>
        <v>0</v>
      </c>
      <c r="FJ15" s="200">
        <f>IF($EX15&lt;&gt;0,IF(SUM($EY15:FI15)&lt;$P15,$P15/$EX15,0),0)</f>
        <v>0</v>
      </c>
      <c r="FK15" s="190">
        <f>SUM(EY15:FJ15)</f>
        <v>0</v>
      </c>
      <c r="FL15" s="130">
        <f t="shared" si="14"/>
        <v>0</v>
      </c>
      <c r="FM15" s="200">
        <f t="shared" ref="FM15:FM23" si="56">IF($FL15&lt;&gt;0,$Q15/$FL15,0)</f>
        <v>0</v>
      </c>
      <c r="FN15" s="200">
        <f t="shared" ref="FN15:FN23" si="57">IF($FL15&lt;&gt;0,IF($FM15&lt;$Q15,$Q15/$FL15,0),0)</f>
        <v>0</v>
      </c>
      <c r="FO15" s="200">
        <f>IF($FL15&lt;&gt;0,IF(SUM($FM15:FN15)&lt;$Q15,$Q15/$FL15,0),0)</f>
        <v>0</v>
      </c>
      <c r="FP15" s="200">
        <f>IF($FL15&lt;&gt;0,IF(SUM($FM15:FO15)&lt;$Q15,$Q15/$FL15,0),0)</f>
        <v>0</v>
      </c>
      <c r="FQ15" s="200">
        <f>IF($FL15&lt;&gt;0,IF(SUM($FM15:FP15)&lt;$Q15,$Q15/$FL15,0),0)</f>
        <v>0</v>
      </c>
      <c r="FR15" s="200">
        <f>IF($FL15&lt;&gt;0,IF(SUM($FM15:FQ15)&lt;$Q15,$Q15/$FL15,0),0)</f>
        <v>0</v>
      </c>
      <c r="FS15" s="200">
        <f>IF($FL15&lt;&gt;0,IF(SUM($FM15:FR15)&lt;$Q15,$Q15/$FL15,0),0)</f>
        <v>0</v>
      </c>
      <c r="FT15" s="200">
        <f>IF($FL15&lt;&gt;0,IF(SUM($FM15:FS15)&lt;$Q15,$Q15/$FL15,0),0)</f>
        <v>0</v>
      </c>
      <c r="FU15" s="200">
        <f>IF($FL15&lt;&gt;0,IF(SUM($FM15:FT15)&lt;$Q15,$Q15/$FL15,0),0)</f>
        <v>0</v>
      </c>
      <c r="FV15" s="200">
        <f>IF($FL15&lt;&gt;0,IF(SUM($FM15:FU15)&lt;$Q15,$Q15/$FL15,0),0)</f>
        <v>0</v>
      </c>
      <c r="FW15" s="200">
        <f>IF($FL15&lt;&gt;0,IF(SUM($FM15:FV15)&lt;$Q15,$Q15/$FL15,0),0)</f>
        <v>0</v>
      </c>
      <c r="FX15" s="200">
        <f>IF($FL15&lt;&gt;0,IF(SUM($FM15:FW15)&lt;$Q15,$Q15/$FL15,0),0)</f>
        <v>0</v>
      </c>
      <c r="FY15" s="190">
        <f>SUM(FM15:FX15)</f>
        <v>0</v>
      </c>
      <c r="FZ15" s="130">
        <f>IF($W15&lt;&gt;0,IF($R15&lt;&gt;($F15*$E15),($R15*12)/($F15*$E15),12),0)</f>
        <v>0</v>
      </c>
      <c r="GA15" s="200">
        <f t="shared" ref="GA15:GL25" si="58">IF($FZ15&lt;&gt;0,$R15/$FL15,0)</f>
        <v>0</v>
      </c>
      <c r="GB15" s="200">
        <f t="shared" si="58"/>
        <v>0</v>
      </c>
      <c r="GC15" s="200">
        <f t="shared" si="58"/>
        <v>0</v>
      </c>
      <c r="GD15" s="200">
        <f t="shared" si="58"/>
        <v>0</v>
      </c>
      <c r="GE15" s="200">
        <f t="shared" si="58"/>
        <v>0</v>
      </c>
      <c r="GF15" s="200">
        <f t="shared" si="58"/>
        <v>0</v>
      </c>
      <c r="GG15" s="200">
        <f t="shared" si="58"/>
        <v>0</v>
      </c>
      <c r="GH15" s="200">
        <f t="shared" si="58"/>
        <v>0</v>
      </c>
      <c r="GI15" s="200">
        <f t="shared" si="58"/>
        <v>0</v>
      </c>
      <c r="GJ15" s="200">
        <f t="shared" si="58"/>
        <v>0</v>
      </c>
      <c r="GK15" s="200">
        <f t="shared" si="58"/>
        <v>0</v>
      </c>
      <c r="GL15" s="200">
        <f t="shared" si="58"/>
        <v>0</v>
      </c>
      <c r="GM15" s="190">
        <f>SUM(GA15:GL15)</f>
        <v>0</v>
      </c>
    </row>
    <row r="16" spans="1:195" ht="15" customHeight="1" x14ac:dyDescent="0.2">
      <c r="A16" s="13"/>
      <c r="B16" s="182" t="str">
        <f>+'Données de base'!A236</f>
        <v xml:space="preserve"> (-)</v>
      </c>
      <c r="C16" s="222">
        <f>+YEAR('Données de base'!E236)</f>
        <v>2017</v>
      </c>
      <c r="D16" s="222">
        <f>IF('Données de base'!G236&lt;&gt;0,MONTH('Données de base'!E236),0)</f>
        <v>0</v>
      </c>
      <c r="E16" s="223">
        <f>1/'Données de base'!I236</f>
        <v>0.2</v>
      </c>
      <c r="F16" s="181">
        <f>+'Données de base'!G236</f>
        <v>0</v>
      </c>
      <c r="G16" s="181">
        <f>+IF(G$6=$C16,$F16," ")</f>
        <v>0</v>
      </c>
      <c r="H16" s="181"/>
      <c r="I16" s="181"/>
      <c r="J16" s="181"/>
      <c r="K16" s="181"/>
      <c r="L16" s="181"/>
      <c r="M16" s="181">
        <f>+$F16*$E16*(12-$D16+1)/12</f>
        <v>0</v>
      </c>
      <c r="N16" s="181">
        <f t="shared" si="39"/>
        <v>0</v>
      </c>
      <c r="O16" s="181">
        <f t="shared" si="39"/>
        <v>0</v>
      </c>
      <c r="P16" s="181">
        <f t="shared" si="39"/>
        <v>0</v>
      </c>
      <c r="Q16" s="181">
        <f t="shared" si="39"/>
        <v>0</v>
      </c>
      <c r="R16" s="181">
        <f t="shared" si="39"/>
        <v>0</v>
      </c>
      <c r="S16" s="181">
        <f>+G16-M16</f>
        <v>0</v>
      </c>
      <c r="T16" s="181">
        <f>+S16-N16</f>
        <v>0</v>
      </c>
      <c r="U16" s="181">
        <f>+T16-O16</f>
        <v>0</v>
      </c>
      <c r="V16" s="181">
        <f t="shared" ref="V16:V21" si="59">+U16-P16</f>
        <v>0</v>
      </c>
      <c r="W16" s="181">
        <f t="shared" ref="W16:W23" si="60">V16-Q16</f>
        <v>0</v>
      </c>
      <c r="X16" s="181">
        <f t="shared" ref="X16:X21" si="61">W16-R16</f>
        <v>0</v>
      </c>
      <c r="Z16" s="16" t="str">
        <f t="shared" si="40"/>
        <v xml:space="preserve"> (-)</v>
      </c>
      <c r="AA16" s="200">
        <f t="shared" si="41"/>
        <v>0</v>
      </c>
      <c r="AB16" s="200">
        <f t="shared" si="41"/>
        <v>0</v>
      </c>
      <c r="AC16" s="200">
        <f t="shared" si="41"/>
        <v>0</v>
      </c>
      <c r="AD16" s="200">
        <f t="shared" si="41"/>
        <v>0</v>
      </c>
      <c r="AE16" s="200">
        <f t="shared" si="41"/>
        <v>0</v>
      </c>
      <c r="AF16" s="200">
        <f t="shared" si="41"/>
        <v>0</v>
      </c>
      <c r="AG16" s="200">
        <f t="shared" si="41"/>
        <v>0</v>
      </c>
      <c r="AH16" s="200">
        <f t="shared" si="41"/>
        <v>0</v>
      </c>
      <c r="AI16" s="200">
        <f t="shared" si="41"/>
        <v>0</v>
      </c>
      <c r="AJ16" s="200">
        <f t="shared" si="41"/>
        <v>0</v>
      </c>
      <c r="AK16" s="200">
        <f t="shared" si="41"/>
        <v>0</v>
      </c>
      <c r="AL16" s="200">
        <f t="shared" si="41"/>
        <v>0</v>
      </c>
      <c r="AM16" s="190">
        <f t="shared" ref="AM16:AM25" si="62">SUM(AA16:AL16)</f>
        <v>0</v>
      </c>
      <c r="AN16" s="16">
        <f t="shared" si="42"/>
        <v>0</v>
      </c>
      <c r="AO16" s="200">
        <f t="shared" si="43"/>
        <v>0</v>
      </c>
      <c r="AP16" s="200">
        <f t="shared" si="43"/>
        <v>0</v>
      </c>
      <c r="AQ16" s="200">
        <f t="shared" si="43"/>
        <v>0</v>
      </c>
      <c r="AR16" s="200">
        <f t="shared" si="43"/>
        <v>0</v>
      </c>
      <c r="AS16" s="200">
        <f t="shared" si="43"/>
        <v>0</v>
      </c>
      <c r="AT16" s="200">
        <f t="shared" si="43"/>
        <v>0</v>
      </c>
      <c r="AU16" s="200">
        <f t="shared" si="43"/>
        <v>0</v>
      </c>
      <c r="AV16" s="200">
        <f t="shared" si="43"/>
        <v>0</v>
      </c>
      <c r="AW16" s="200">
        <f t="shared" si="43"/>
        <v>0</v>
      </c>
      <c r="AX16" s="200">
        <f t="shared" si="43"/>
        <v>0</v>
      </c>
      <c r="AY16" s="200">
        <f t="shared" si="43"/>
        <v>0</v>
      </c>
      <c r="AZ16" s="200">
        <f t="shared" si="43"/>
        <v>0</v>
      </c>
      <c r="BA16" s="190">
        <f t="shared" ref="BA16:BA25" si="63">SUM(AO16:AZ16)</f>
        <v>0</v>
      </c>
      <c r="BB16" s="16">
        <f t="shared" si="44"/>
        <v>0</v>
      </c>
      <c r="BC16" s="200">
        <f t="shared" si="45"/>
        <v>0</v>
      </c>
      <c r="BD16" s="200">
        <f t="shared" si="45"/>
        <v>0</v>
      </c>
      <c r="BE16" s="200">
        <f t="shared" si="45"/>
        <v>0</v>
      </c>
      <c r="BF16" s="200">
        <f t="shared" si="45"/>
        <v>0</v>
      </c>
      <c r="BG16" s="200">
        <f t="shared" si="45"/>
        <v>0</v>
      </c>
      <c r="BH16" s="200">
        <f t="shared" si="45"/>
        <v>0</v>
      </c>
      <c r="BI16" s="200">
        <f t="shared" si="45"/>
        <v>0</v>
      </c>
      <c r="BJ16" s="200">
        <f t="shared" si="45"/>
        <v>0</v>
      </c>
      <c r="BK16" s="200">
        <f t="shared" si="45"/>
        <v>0</v>
      </c>
      <c r="BL16" s="200">
        <f t="shared" si="45"/>
        <v>0</v>
      </c>
      <c r="BM16" s="200">
        <f t="shared" si="45"/>
        <v>0</v>
      </c>
      <c r="BN16" s="200">
        <f t="shared" si="45"/>
        <v>0</v>
      </c>
      <c r="BO16" s="190">
        <f t="shared" ref="BO16:BO25" si="64">SUM(BC16:BN16)</f>
        <v>0</v>
      </c>
      <c r="BP16" s="16">
        <f t="shared" si="46"/>
        <v>0</v>
      </c>
      <c r="BQ16" s="200">
        <f t="shared" si="47"/>
        <v>0</v>
      </c>
      <c r="BR16" s="200">
        <f t="shared" si="47"/>
        <v>0</v>
      </c>
      <c r="BS16" s="200">
        <f t="shared" si="47"/>
        <v>0</v>
      </c>
      <c r="BT16" s="200">
        <f t="shared" si="47"/>
        <v>0</v>
      </c>
      <c r="BU16" s="200">
        <f t="shared" si="47"/>
        <v>0</v>
      </c>
      <c r="BV16" s="200">
        <f t="shared" si="47"/>
        <v>0</v>
      </c>
      <c r="BW16" s="200">
        <f t="shared" si="47"/>
        <v>0</v>
      </c>
      <c r="BX16" s="200">
        <f t="shared" si="47"/>
        <v>0</v>
      </c>
      <c r="BY16" s="200">
        <f t="shared" si="47"/>
        <v>0</v>
      </c>
      <c r="BZ16" s="200">
        <f t="shared" si="47"/>
        <v>0</v>
      </c>
      <c r="CA16" s="200">
        <f t="shared" si="47"/>
        <v>0</v>
      </c>
      <c r="CB16" s="200">
        <f t="shared" si="47"/>
        <v>0</v>
      </c>
      <c r="CC16" s="190">
        <f t="shared" ref="CC16:CC25" si="65">SUM(BQ16:CB16)</f>
        <v>0</v>
      </c>
      <c r="CD16" s="16">
        <f t="shared" si="48"/>
        <v>0</v>
      </c>
      <c r="CE16" s="200">
        <f t="shared" si="49"/>
        <v>0</v>
      </c>
      <c r="CF16" s="200">
        <f t="shared" si="49"/>
        <v>0</v>
      </c>
      <c r="CG16" s="200">
        <f t="shared" si="49"/>
        <v>0</v>
      </c>
      <c r="CH16" s="200">
        <f t="shared" si="49"/>
        <v>0</v>
      </c>
      <c r="CI16" s="200">
        <f t="shared" si="49"/>
        <v>0</v>
      </c>
      <c r="CJ16" s="200">
        <f t="shared" si="49"/>
        <v>0</v>
      </c>
      <c r="CK16" s="200">
        <f t="shared" si="49"/>
        <v>0</v>
      </c>
      <c r="CL16" s="200">
        <f t="shared" si="49"/>
        <v>0</v>
      </c>
      <c r="CM16" s="200">
        <f t="shared" si="49"/>
        <v>0</v>
      </c>
      <c r="CN16" s="200">
        <f t="shared" si="49"/>
        <v>0</v>
      </c>
      <c r="CO16" s="200">
        <f t="shared" si="49"/>
        <v>0</v>
      </c>
      <c r="CP16" s="200">
        <f t="shared" si="49"/>
        <v>0</v>
      </c>
      <c r="CQ16" s="190">
        <f t="shared" ref="CQ16:CQ25" si="66">SUM(CE16:CP16)</f>
        <v>0</v>
      </c>
      <c r="CR16" s="16">
        <f t="shared" si="50"/>
        <v>0</v>
      </c>
      <c r="CS16" s="200">
        <f t="shared" si="51"/>
        <v>0</v>
      </c>
      <c r="CT16" s="200">
        <f t="shared" si="51"/>
        <v>0</v>
      </c>
      <c r="CU16" s="200">
        <f t="shared" si="51"/>
        <v>0</v>
      </c>
      <c r="CV16" s="200">
        <f t="shared" si="51"/>
        <v>0</v>
      </c>
      <c r="CW16" s="200">
        <f t="shared" si="51"/>
        <v>0</v>
      </c>
      <c r="CX16" s="200">
        <f t="shared" si="51"/>
        <v>0</v>
      </c>
      <c r="CY16" s="200">
        <f t="shared" si="51"/>
        <v>0</v>
      </c>
      <c r="CZ16" s="200">
        <f t="shared" si="51"/>
        <v>0</v>
      </c>
      <c r="DA16" s="200">
        <f t="shared" si="51"/>
        <v>0</v>
      </c>
      <c r="DB16" s="200">
        <f t="shared" si="51"/>
        <v>0</v>
      </c>
      <c r="DC16" s="200">
        <f t="shared" si="51"/>
        <v>0</v>
      </c>
      <c r="DD16" s="200">
        <f t="shared" si="51"/>
        <v>0</v>
      </c>
      <c r="DE16" s="190">
        <f t="shared" ref="DE16:DE25" si="67">SUM(CS16:DD16)</f>
        <v>0</v>
      </c>
      <c r="DG16" s="16" t="str">
        <f t="shared" si="52"/>
        <v xml:space="preserve"> (-)</v>
      </c>
      <c r="DH16" s="130">
        <f>IF($D16&lt;&gt;0,12-$D16+1,0)</f>
        <v>0</v>
      </c>
      <c r="DI16" s="200">
        <f>IF($C16=$DI$4,IF((MONTH(DI$6)=$D16),$M16/(12-$D16+1),0),0)</f>
        <v>0</v>
      </c>
      <c r="DJ16" s="200">
        <f t="shared" ref="DJ16:DT16" si="68">IF(DI16=0,IF($C16=$DI$4,IF((MONTH(DJ$6)=$D16),$M16/(12-$D16+1),0),0),$M16/(12-$D16+1))</f>
        <v>0</v>
      </c>
      <c r="DK16" s="200">
        <f t="shared" si="68"/>
        <v>0</v>
      </c>
      <c r="DL16" s="200">
        <f t="shared" si="68"/>
        <v>0</v>
      </c>
      <c r="DM16" s="200">
        <f t="shared" si="68"/>
        <v>0</v>
      </c>
      <c r="DN16" s="200">
        <f t="shared" si="68"/>
        <v>0</v>
      </c>
      <c r="DO16" s="200">
        <f t="shared" si="68"/>
        <v>0</v>
      </c>
      <c r="DP16" s="200">
        <f t="shared" si="68"/>
        <v>0</v>
      </c>
      <c r="DQ16" s="200">
        <f t="shared" si="68"/>
        <v>0</v>
      </c>
      <c r="DR16" s="200">
        <f t="shared" si="68"/>
        <v>0</v>
      </c>
      <c r="DS16" s="200">
        <f t="shared" si="68"/>
        <v>0</v>
      </c>
      <c r="DT16" s="200">
        <f t="shared" si="68"/>
        <v>0</v>
      </c>
      <c r="DU16" s="190">
        <f t="shared" ref="DU16:DU25" si="69">SUM(DI16:DT16)</f>
        <v>0</v>
      </c>
      <c r="DV16" s="130">
        <f>IF($S16&lt;&gt;0,IF($N16&lt;&gt;($F16*$E16),($N16*12)/($F16*$E16),12),0)</f>
        <v>0</v>
      </c>
      <c r="DW16" s="200">
        <f>IF($DV16&lt;&gt;0,$N16/$DV16,0)</f>
        <v>0</v>
      </c>
      <c r="DX16" s="200">
        <f>IF($DV16&lt;&gt;0,IF($DW16&lt;$N16,$N16/$DV16,0),0)</f>
        <v>0</v>
      </c>
      <c r="DY16" s="200">
        <f>IF($DV16&lt;&gt;0,IF(SUM($DW16:DX16)&lt;$N16,$N16/$DV16,0),0)</f>
        <v>0</v>
      </c>
      <c r="DZ16" s="200">
        <f>IF($DV16&lt;&gt;0,IF(SUM($DW16:DY16)&lt;$N16,$N16/$DV16,0),0)</f>
        <v>0</v>
      </c>
      <c r="EA16" s="200">
        <f>IF($DV16&lt;&gt;0,IF(SUM($DW16:DZ16)&lt;$N16,$N16/$DV16,0),0)</f>
        <v>0</v>
      </c>
      <c r="EB16" s="200">
        <f>IF($DV16&lt;&gt;0,IF(SUM($DW16:EA16)&lt;$N16,$N16/$DV16,0),0)</f>
        <v>0</v>
      </c>
      <c r="EC16" s="200">
        <f>IF($DV16&lt;&gt;0,IF(SUM($DW16:EB16)&lt;$N16,$N16/$DV16,0),0)</f>
        <v>0</v>
      </c>
      <c r="ED16" s="200">
        <f>IF($DV16&lt;&gt;0,IF(SUM($DW16:EC16)&lt;$N16,$N16/$DV16,0),0)</f>
        <v>0</v>
      </c>
      <c r="EE16" s="200">
        <f>IF($DV16&lt;&gt;0,IF(SUM($DW16:ED16)&lt;$N16,$N16/$DV16,0),0)</f>
        <v>0</v>
      </c>
      <c r="EF16" s="200">
        <f>IF($DV16&lt;&gt;0,IF(SUM($DW16:EE16)&lt;$N16,$N16/$DV16,0),0)</f>
        <v>0</v>
      </c>
      <c r="EG16" s="200">
        <f>IF($DV16&lt;&gt;0,IF(SUM($DW16:EF16)&lt;$N16,$N16/$DV16,0),0)</f>
        <v>0</v>
      </c>
      <c r="EH16" s="200">
        <f>IF($DV16&lt;&gt;0,IF(SUM($DW16:EG16)&lt;$N16,$N16/$DV16,0),0)</f>
        <v>0</v>
      </c>
      <c r="EI16" s="190">
        <f t="shared" ref="EI16:EI25" si="70">SUM(DW16:EH16)</f>
        <v>0</v>
      </c>
      <c r="EJ16" s="130">
        <f t="shared" si="12"/>
        <v>0</v>
      </c>
      <c r="EK16" s="200">
        <f>IF($EJ16&lt;&gt;0,$O16/$EJ16,0)</f>
        <v>0</v>
      </c>
      <c r="EL16" s="200">
        <f>IF($EJ16&lt;&gt;0,IF($EK16&lt;$O16,$O16/$EJ16,0),0)</f>
        <v>0</v>
      </c>
      <c r="EM16" s="200">
        <f>IF($EJ16&lt;&gt;0,IF(SUM($EK16:EL16)&lt;$O16,$O16/$EJ16,0),0)</f>
        <v>0</v>
      </c>
      <c r="EN16" s="200">
        <f>IF($EJ16&lt;&gt;0,IF(SUM($EK16:EM16)&lt;$O16,$O16/$EJ16,0),0)</f>
        <v>0</v>
      </c>
      <c r="EO16" s="200">
        <f>IF($EJ16&lt;&gt;0,IF(SUM($EK16:EN16)&lt;$O16,$O16/$EJ16,0),0)</f>
        <v>0</v>
      </c>
      <c r="EP16" s="200">
        <f>IF($EJ16&lt;&gt;0,IF(SUM($EK16:EO16)&lt;$O16,$O16/$EJ16,0),0)</f>
        <v>0</v>
      </c>
      <c r="EQ16" s="200">
        <f>IF($EJ16&lt;&gt;0,IF(SUM($EK16:EP16)&lt;$O16,$O16/$EJ16,0),0)</f>
        <v>0</v>
      </c>
      <c r="ER16" s="200">
        <f>IF($EJ16&lt;&gt;0,IF(SUM($EK16:EQ16)&lt;$O16,$O16/$EJ16,0),0)</f>
        <v>0</v>
      </c>
      <c r="ES16" s="200">
        <f>IF($EJ16&lt;&gt;0,IF(SUM($EK16:ER16)&lt;$O16,$O16/$EJ16,0),0)</f>
        <v>0</v>
      </c>
      <c r="ET16" s="200">
        <f>IF($EJ16&lt;&gt;0,IF(SUM($EK16:ES16)&lt;$O16,$O16/$EJ16,0),0)</f>
        <v>0</v>
      </c>
      <c r="EU16" s="200">
        <f>IF($EJ16&lt;&gt;0,IF(SUM($EK16:ET16)&lt;$O16,$O16/$EJ16,0),0)</f>
        <v>0</v>
      </c>
      <c r="EV16" s="200">
        <f>IF($EJ16&lt;&gt;0,IF(SUM($EK16:EU16)&lt;$O16,$O16/$EJ16,0),0)</f>
        <v>0</v>
      </c>
      <c r="EW16" s="190">
        <f t="shared" ref="EW16:EW25" si="71">SUM(EK16:EV16)</f>
        <v>0</v>
      </c>
      <c r="EX16" s="130">
        <f t="shared" si="13"/>
        <v>0</v>
      </c>
      <c r="EY16" s="200">
        <f t="shared" si="54"/>
        <v>0</v>
      </c>
      <c r="EZ16" s="200">
        <f t="shared" si="55"/>
        <v>0</v>
      </c>
      <c r="FA16" s="200">
        <f>IF($EX16&lt;&gt;0,IF(SUM($EY16:EZ16)&lt;$P16,$P16/$EX16,0),0)</f>
        <v>0</v>
      </c>
      <c r="FB16" s="200">
        <f>IF($EX16&lt;&gt;0,IF(SUM($EY16:FA16)&lt;$P16,$P16/$EX16,0),0)</f>
        <v>0</v>
      </c>
      <c r="FC16" s="200">
        <f>IF($EX16&lt;&gt;0,IF(SUM($EY16:FB16)&lt;$P16,$P16/$EX16,0),0)</f>
        <v>0</v>
      </c>
      <c r="FD16" s="200">
        <f>IF($EX16&lt;&gt;0,IF(SUM($EY16:FC16)&lt;$P16,$P16/$EX16,0),0)</f>
        <v>0</v>
      </c>
      <c r="FE16" s="200">
        <f>IF($EX16&lt;&gt;0,IF(SUM($EY16:FD16)&lt;$P16,$P16/$EX16,0),0)</f>
        <v>0</v>
      </c>
      <c r="FF16" s="200">
        <f>IF($EX16&lt;&gt;0,IF(SUM($EY16:FE16)&lt;$P16,$P16/$EX16,0),0)</f>
        <v>0</v>
      </c>
      <c r="FG16" s="200">
        <f>IF($EX16&lt;&gt;0,IF(SUM($EY16:FF16)&lt;$P16,$P16/$EX16,0),0)</f>
        <v>0</v>
      </c>
      <c r="FH16" s="200">
        <f>IF($EX16&lt;&gt;0,IF(SUM($EY16:FG16)&lt;$P16,$P16/$EX16,0),0)</f>
        <v>0</v>
      </c>
      <c r="FI16" s="200">
        <f>IF($EX16&lt;&gt;0,IF(SUM($EY16:FH16)&lt;$P16,$P16/$EX16,0),0)</f>
        <v>0</v>
      </c>
      <c r="FJ16" s="200">
        <f>IF($EX16&lt;&gt;0,IF(SUM($EY16:FI16)&lt;$P16,$P16/$EX16,0),0)</f>
        <v>0</v>
      </c>
      <c r="FK16" s="190">
        <f t="shared" ref="FK16:FK25" si="72">SUM(EY16:FJ16)</f>
        <v>0</v>
      </c>
      <c r="FL16" s="130">
        <f t="shared" si="14"/>
        <v>0</v>
      </c>
      <c r="FM16" s="200">
        <f t="shared" si="56"/>
        <v>0</v>
      </c>
      <c r="FN16" s="200">
        <f t="shared" si="57"/>
        <v>0</v>
      </c>
      <c r="FO16" s="200">
        <f>IF($FL16&lt;&gt;0,IF(SUM($FM16:FN16)&lt;$Q16,$Q16/$FL16,0),0)</f>
        <v>0</v>
      </c>
      <c r="FP16" s="200">
        <f>IF($FL16&lt;&gt;0,IF(SUM($FM16:FO16)&lt;$Q16,$Q16/$FL16,0),0)</f>
        <v>0</v>
      </c>
      <c r="FQ16" s="200">
        <f>IF($FL16&lt;&gt;0,IF(SUM($FM16:FP16)&lt;$Q16,$Q16/$FL16,0),0)</f>
        <v>0</v>
      </c>
      <c r="FR16" s="200">
        <f>IF($FL16&lt;&gt;0,IF(SUM($FM16:FQ16)&lt;$Q16,$Q16/$FL16,0),0)</f>
        <v>0</v>
      </c>
      <c r="FS16" s="200">
        <f>IF($FL16&lt;&gt;0,IF(SUM($FM16:FR16)&lt;$Q16,$Q16/$FL16,0),0)</f>
        <v>0</v>
      </c>
      <c r="FT16" s="200">
        <f>IF($FL16&lt;&gt;0,IF(SUM($FM16:FS16)&lt;$Q16,$Q16/$FL16,0),0)</f>
        <v>0</v>
      </c>
      <c r="FU16" s="200">
        <f>IF($FL16&lt;&gt;0,IF(SUM($FM16:FT16)&lt;$Q16,$Q16/$FL16,0),0)</f>
        <v>0</v>
      </c>
      <c r="FV16" s="200">
        <f>IF($FL16&lt;&gt;0,IF(SUM($FM16:FU16)&lt;$Q16,$Q16/$FL16,0),0)</f>
        <v>0</v>
      </c>
      <c r="FW16" s="200">
        <f>IF($FL16&lt;&gt;0,IF(SUM($FM16:FV16)&lt;$Q16,$Q16/$FL16,0),0)</f>
        <v>0</v>
      </c>
      <c r="FX16" s="200">
        <f>IF($FL16&lt;&gt;0,IF(SUM($FM16:FW16)&lt;$Q16,$Q16/$FL16,0),0)</f>
        <v>0</v>
      </c>
      <c r="FY16" s="190">
        <f t="shared" ref="FY16:FY25" si="73">SUM(FM16:FX16)</f>
        <v>0</v>
      </c>
      <c r="FZ16" s="130">
        <f t="shared" ref="FZ16:FZ25" si="74">IF($W16&lt;&gt;0,IF($R16&lt;&gt;($F16*$E16),($R16*12)/($F16*$E16),12),0)</f>
        <v>0</v>
      </c>
      <c r="GA16" s="200">
        <f t="shared" si="58"/>
        <v>0</v>
      </c>
      <c r="GB16" s="200">
        <f t="shared" si="58"/>
        <v>0</v>
      </c>
      <c r="GC16" s="200">
        <f t="shared" si="58"/>
        <v>0</v>
      </c>
      <c r="GD16" s="200">
        <f t="shared" si="58"/>
        <v>0</v>
      </c>
      <c r="GE16" s="200">
        <f t="shared" si="58"/>
        <v>0</v>
      </c>
      <c r="GF16" s="200">
        <f t="shared" si="58"/>
        <v>0</v>
      </c>
      <c r="GG16" s="200">
        <f t="shared" si="58"/>
        <v>0</v>
      </c>
      <c r="GH16" s="200">
        <f t="shared" si="58"/>
        <v>0</v>
      </c>
      <c r="GI16" s="200">
        <f t="shared" si="58"/>
        <v>0</v>
      </c>
      <c r="GJ16" s="200">
        <f t="shared" si="58"/>
        <v>0</v>
      </c>
      <c r="GK16" s="200">
        <f t="shared" si="58"/>
        <v>0</v>
      </c>
      <c r="GL16" s="200">
        <f t="shared" si="58"/>
        <v>0</v>
      </c>
      <c r="GM16" s="190">
        <f t="shared" ref="GM16:GM25" si="75">SUM(GA16:GL16)</f>
        <v>0</v>
      </c>
    </row>
    <row r="17" spans="1:195" ht="15" customHeight="1" x14ac:dyDescent="0.2">
      <c r="A17" s="13"/>
      <c r="B17" s="182" t="str">
        <f>+'Données de base'!A237</f>
        <v xml:space="preserve"> (-)</v>
      </c>
      <c r="C17" s="222">
        <f>+YEAR('Données de base'!E237)</f>
        <v>2017</v>
      </c>
      <c r="D17" s="222">
        <f>IF('Données de base'!G237&lt;&gt;0,MONTH('Données de base'!E237),0)</f>
        <v>0</v>
      </c>
      <c r="E17" s="223">
        <f>1/'Données de base'!I237</f>
        <v>0.2</v>
      </c>
      <c r="F17" s="181">
        <f>+'Données de base'!G237</f>
        <v>0</v>
      </c>
      <c r="G17" s="181">
        <f>+IF(G$6=$C17,$F17," ")</f>
        <v>0</v>
      </c>
      <c r="H17" s="181"/>
      <c r="I17" s="181"/>
      <c r="J17" s="181"/>
      <c r="K17" s="181"/>
      <c r="L17" s="181"/>
      <c r="M17" s="181">
        <f>+$F17*$E17*(12-$D17+1)/12</f>
        <v>0</v>
      </c>
      <c r="N17" s="181">
        <f t="shared" si="39"/>
        <v>0</v>
      </c>
      <c r="O17" s="181">
        <f t="shared" si="39"/>
        <v>0</v>
      </c>
      <c r="P17" s="181">
        <f t="shared" si="39"/>
        <v>0</v>
      </c>
      <c r="Q17" s="181">
        <f t="shared" si="39"/>
        <v>0</v>
      </c>
      <c r="R17" s="181">
        <f t="shared" si="39"/>
        <v>0</v>
      </c>
      <c r="S17" s="181">
        <f>+G17-M17</f>
        <v>0</v>
      </c>
      <c r="T17" s="181">
        <f>+S17-N17</f>
        <v>0</v>
      </c>
      <c r="U17" s="181">
        <f>+T17-O17</f>
        <v>0</v>
      </c>
      <c r="V17" s="181">
        <f t="shared" si="59"/>
        <v>0</v>
      </c>
      <c r="W17" s="181">
        <f t="shared" si="60"/>
        <v>0</v>
      </c>
      <c r="X17" s="181">
        <f t="shared" si="61"/>
        <v>0</v>
      </c>
      <c r="Z17" s="16" t="str">
        <f t="shared" si="40"/>
        <v xml:space="preserve"> (-)</v>
      </c>
      <c r="AA17" s="200">
        <f t="shared" si="41"/>
        <v>0</v>
      </c>
      <c r="AB17" s="200">
        <f t="shared" si="41"/>
        <v>0</v>
      </c>
      <c r="AC17" s="200">
        <f t="shared" si="41"/>
        <v>0</v>
      </c>
      <c r="AD17" s="200">
        <f t="shared" si="41"/>
        <v>0</v>
      </c>
      <c r="AE17" s="200">
        <f t="shared" si="41"/>
        <v>0</v>
      </c>
      <c r="AF17" s="200">
        <f t="shared" si="41"/>
        <v>0</v>
      </c>
      <c r="AG17" s="200">
        <f t="shared" si="41"/>
        <v>0</v>
      </c>
      <c r="AH17" s="200">
        <f t="shared" si="41"/>
        <v>0</v>
      </c>
      <c r="AI17" s="200">
        <f t="shared" si="41"/>
        <v>0</v>
      </c>
      <c r="AJ17" s="200">
        <f t="shared" si="41"/>
        <v>0</v>
      </c>
      <c r="AK17" s="200">
        <f t="shared" si="41"/>
        <v>0</v>
      </c>
      <c r="AL17" s="200">
        <f t="shared" si="41"/>
        <v>0</v>
      </c>
      <c r="AM17" s="190">
        <f t="shared" si="62"/>
        <v>0</v>
      </c>
      <c r="AN17" s="16">
        <f t="shared" si="42"/>
        <v>0</v>
      </c>
      <c r="AO17" s="200">
        <f t="shared" si="43"/>
        <v>0</v>
      </c>
      <c r="AP17" s="200">
        <f t="shared" si="43"/>
        <v>0</v>
      </c>
      <c r="AQ17" s="200">
        <f t="shared" si="43"/>
        <v>0</v>
      </c>
      <c r="AR17" s="200">
        <f t="shared" si="43"/>
        <v>0</v>
      </c>
      <c r="AS17" s="200">
        <f t="shared" si="43"/>
        <v>0</v>
      </c>
      <c r="AT17" s="200">
        <f t="shared" si="43"/>
        <v>0</v>
      </c>
      <c r="AU17" s="200">
        <f t="shared" si="43"/>
        <v>0</v>
      </c>
      <c r="AV17" s="200">
        <f t="shared" si="43"/>
        <v>0</v>
      </c>
      <c r="AW17" s="200">
        <f t="shared" si="43"/>
        <v>0</v>
      </c>
      <c r="AX17" s="200">
        <f t="shared" si="43"/>
        <v>0</v>
      </c>
      <c r="AY17" s="200">
        <f t="shared" si="43"/>
        <v>0</v>
      </c>
      <c r="AZ17" s="200">
        <f t="shared" si="43"/>
        <v>0</v>
      </c>
      <c r="BA17" s="190">
        <f t="shared" si="63"/>
        <v>0</v>
      </c>
      <c r="BB17" s="16">
        <f t="shared" si="44"/>
        <v>0</v>
      </c>
      <c r="BC17" s="200">
        <f t="shared" si="45"/>
        <v>0</v>
      </c>
      <c r="BD17" s="200">
        <f t="shared" si="45"/>
        <v>0</v>
      </c>
      <c r="BE17" s="200">
        <f t="shared" si="45"/>
        <v>0</v>
      </c>
      <c r="BF17" s="200">
        <f t="shared" si="45"/>
        <v>0</v>
      </c>
      <c r="BG17" s="200">
        <f t="shared" si="45"/>
        <v>0</v>
      </c>
      <c r="BH17" s="200">
        <f t="shared" si="45"/>
        <v>0</v>
      </c>
      <c r="BI17" s="200">
        <f t="shared" si="45"/>
        <v>0</v>
      </c>
      <c r="BJ17" s="200">
        <f t="shared" si="45"/>
        <v>0</v>
      </c>
      <c r="BK17" s="200">
        <f t="shared" si="45"/>
        <v>0</v>
      </c>
      <c r="BL17" s="200">
        <f t="shared" si="45"/>
        <v>0</v>
      </c>
      <c r="BM17" s="200">
        <f t="shared" si="45"/>
        <v>0</v>
      </c>
      <c r="BN17" s="200">
        <f t="shared" si="45"/>
        <v>0</v>
      </c>
      <c r="BO17" s="190">
        <f t="shared" si="64"/>
        <v>0</v>
      </c>
      <c r="BP17" s="16">
        <f t="shared" si="46"/>
        <v>0</v>
      </c>
      <c r="BQ17" s="200">
        <f t="shared" si="47"/>
        <v>0</v>
      </c>
      <c r="BR17" s="200">
        <f t="shared" si="47"/>
        <v>0</v>
      </c>
      <c r="BS17" s="200">
        <f t="shared" si="47"/>
        <v>0</v>
      </c>
      <c r="BT17" s="200">
        <f t="shared" si="47"/>
        <v>0</v>
      </c>
      <c r="BU17" s="200">
        <f t="shared" si="47"/>
        <v>0</v>
      </c>
      <c r="BV17" s="200">
        <f t="shared" si="47"/>
        <v>0</v>
      </c>
      <c r="BW17" s="200">
        <f t="shared" si="47"/>
        <v>0</v>
      </c>
      <c r="BX17" s="200">
        <f t="shared" si="47"/>
        <v>0</v>
      </c>
      <c r="BY17" s="200">
        <f t="shared" si="47"/>
        <v>0</v>
      </c>
      <c r="BZ17" s="200">
        <f t="shared" si="47"/>
        <v>0</v>
      </c>
      <c r="CA17" s="200">
        <f t="shared" si="47"/>
        <v>0</v>
      </c>
      <c r="CB17" s="200">
        <f t="shared" si="47"/>
        <v>0</v>
      </c>
      <c r="CC17" s="190">
        <f t="shared" si="65"/>
        <v>0</v>
      </c>
      <c r="CD17" s="16">
        <f t="shared" si="48"/>
        <v>0</v>
      </c>
      <c r="CE17" s="200">
        <f t="shared" si="49"/>
        <v>0</v>
      </c>
      <c r="CF17" s="200">
        <f t="shared" si="49"/>
        <v>0</v>
      </c>
      <c r="CG17" s="200">
        <f t="shared" si="49"/>
        <v>0</v>
      </c>
      <c r="CH17" s="200">
        <f t="shared" si="49"/>
        <v>0</v>
      </c>
      <c r="CI17" s="200">
        <f t="shared" si="49"/>
        <v>0</v>
      </c>
      <c r="CJ17" s="200">
        <f t="shared" si="49"/>
        <v>0</v>
      </c>
      <c r="CK17" s="200">
        <f t="shared" si="49"/>
        <v>0</v>
      </c>
      <c r="CL17" s="200">
        <f t="shared" si="49"/>
        <v>0</v>
      </c>
      <c r="CM17" s="200">
        <f t="shared" si="49"/>
        <v>0</v>
      </c>
      <c r="CN17" s="200">
        <f t="shared" si="49"/>
        <v>0</v>
      </c>
      <c r="CO17" s="200">
        <f t="shared" si="49"/>
        <v>0</v>
      </c>
      <c r="CP17" s="200">
        <f t="shared" si="49"/>
        <v>0</v>
      </c>
      <c r="CQ17" s="190">
        <f t="shared" si="66"/>
        <v>0</v>
      </c>
      <c r="CR17" s="16">
        <f t="shared" si="50"/>
        <v>0</v>
      </c>
      <c r="CS17" s="200">
        <f t="shared" si="51"/>
        <v>0</v>
      </c>
      <c r="CT17" s="200">
        <f t="shared" si="51"/>
        <v>0</v>
      </c>
      <c r="CU17" s="200">
        <f t="shared" si="51"/>
        <v>0</v>
      </c>
      <c r="CV17" s="200">
        <f t="shared" si="51"/>
        <v>0</v>
      </c>
      <c r="CW17" s="200">
        <f t="shared" si="51"/>
        <v>0</v>
      </c>
      <c r="CX17" s="200">
        <f t="shared" si="51"/>
        <v>0</v>
      </c>
      <c r="CY17" s="200">
        <f t="shared" si="51"/>
        <v>0</v>
      </c>
      <c r="CZ17" s="200">
        <f t="shared" si="51"/>
        <v>0</v>
      </c>
      <c r="DA17" s="200">
        <f t="shared" si="51"/>
        <v>0</v>
      </c>
      <c r="DB17" s="200">
        <f t="shared" si="51"/>
        <v>0</v>
      </c>
      <c r="DC17" s="200">
        <f t="shared" si="51"/>
        <v>0</v>
      </c>
      <c r="DD17" s="200">
        <f t="shared" si="51"/>
        <v>0</v>
      </c>
      <c r="DE17" s="190">
        <f t="shared" si="67"/>
        <v>0</v>
      </c>
      <c r="DG17" s="16" t="str">
        <f t="shared" si="52"/>
        <v xml:space="preserve"> (-)</v>
      </c>
      <c r="DH17" s="130">
        <f>IF($D17&lt;&gt;0,12-$D17+1,0)</f>
        <v>0</v>
      </c>
      <c r="DI17" s="200">
        <f>IF($C17=$DI$4,IF((MONTH(DI$6)=$D17),$M17/(12-$D17+1),0),0)</f>
        <v>0</v>
      </c>
      <c r="DJ17" s="200">
        <f t="shared" ref="DJ17:DT17" si="76">IF(DI17=0,IF($C17=$DI$4,IF((MONTH(DJ$6)=$D17),$M17/(12-$D17+1),0),0),$M17/(12-$D17+1))</f>
        <v>0</v>
      </c>
      <c r="DK17" s="200">
        <f t="shared" si="76"/>
        <v>0</v>
      </c>
      <c r="DL17" s="200">
        <f t="shared" si="76"/>
        <v>0</v>
      </c>
      <c r="DM17" s="200">
        <f t="shared" si="76"/>
        <v>0</v>
      </c>
      <c r="DN17" s="200">
        <f t="shared" si="76"/>
        <v>0</v>
      </c>
      <c r="DO17" s="200">
        <f t="shared" si="76"/>
        <v>0</v>
      </c>
      <c r="DP17" s="200">
        <f t="shared" si="76"/>
        <v>0</v>
      </c>
      <c r="DQ17" s="200">
        <f t="shared" si="76"/>
        <v>0</v>
      </c>
      <c r="DR17" s="200">
        <f t="shared" si="76"/>
        <v>0</v>
      </c>
      <c r="DS17" s="200">
        <f t="shared" si="76"/>
        <v>0</v>
      </c>
      <c r="DT17" s="200">
        <f t="shared" si="76"/>
        <v>0</v>
      </c>
      <c r="DU17" s="190">
        <f t="shared" si="69"/>
        <v>0</v>
      </c>
      <c r="DV17" s="130">
        <f>IF($S17&lt;&gt;0,IF($N17&lt;&gt;($F17*$E17),($N17*12)/($F17*$E17),12),0)</f>
        <v>0</v>
      </c>
      <c r="DW17" s="200">
        <f>IF($DV17&lt;&gt;0,$N17/$DV17,0)</f>
        <v>0</v>
      </c>
      <c r="DX17" s="200">
        <f>IF($DV17&lt;&gt;0,IF($DW17&lt;$N17,$N17/$DV17,0),0)</f>
        <v>0</v>
      </c>
      <c r="DY17" s="200">
        <f>IF($DV17&lt;&gt;0,IF(SUM($DW17:DX17)&lt;$N17,$N17/$DV17,0),0)</f>
        <v>0</v>
      </c>
      <c r="DZ17" s="200">
        <f>IF($DV17&lt;&gt;0,IF(SUM($DW17:DY17)&lt;$N17,$N17/$DV17,0),0)</f>
        <v>0</v>
      </c>
      <c r="EA17" s="200">
        <f>IF($DV17&lt;&gt;0,IF(SUM($DW17:DZ17)&lt;$N17,$N17/$DV17,0),0)</f>
        <v>0</v>
      </c>
      <c r="EB17" s="200">
        <f>IF($DV17&lt;&gt;0,IF(SUM($DW17:EA17)&lt;$N17,$N17/$DV17,0),0)</f>
        <v>0</v>
      </c>
      <c r="EC17" s="200">
        <f>IF($DV17&lt;&gt;0,IF(SUM($DW17:EB17)&lt;$N17,$N17/$DV17,0),0)</f>
        <v>0</v>
      </c>
      <c r="ED17" s="200">
        <f>IF($DV17&lt;&gt;0,IF(SUM($DW17:EC17)&lt;$N17,$N17/$DV17,0),0)</f>
        <v>0</v>
      </c>
      <c r="EE17" s="200">
        <f>IF($DV17&lt;&gt;0,IF(SUM($DW17:ED17)&lt;$N17,$N17/$DV17,0),0)</f>
        <v>0</v>
      </c>
      <c r="EF17" s="200">
        <f>IF($DV17&lt;&gt;0,IF(SUM($DW17:EE17)&lt;$N17,$N17/$DV17,0),0)</f>
        <v>0</v>
      </c>
      <c r="EG17" s="200">
        <f>IF($DV17&lt;&gt;0,IF(SUM($DW17:EF17)&lt;$N17,$N17/$DV17,0),0)</f>
        <v>0</v>
      </c>
      <c r="EH17" s="200">
        <f>IF($DV17&lt;&gt;0,IF(SUM($DW17:EG17)&lt;$N17,$N17/$DV17,0),0)</f>
        <v>0</v>
      </c>
      <c r="EI17" s="190">
        <f t="shared" si="70"/>
        <v>0</v>
      </c>
      <c r="EJ17" s="130">
        <f t="shared" si="12"/>
        <v>0</v>
      </c>
      <c r="EK17" s="200">
        <f>IF($EJ17&lt;&gt;0,$O17/$EJ17,0)</f>
        <v>0</v>
      </c>
      <c r="EL17" s="200">
        <f>IF($EJ17&lt;&gt;0,IF($EK17&lt;$O17,$O17/$EJ17,0),0)</f>
        <v>0</v>
      </c>
      <c r="EM17" s="200">
        <f>IF($EJ17&lt;&gt;0,IF(SUM($EK17:EL17)&lt;$O17,$O17/$EJ17,0),0)</f>
        <v>0</v>
      </c>
      <c r="EN17" s="200">
        <f>IF($EJ17&lt;&gt;0,IF(SUM($EK17:EM17)&lt;$O17,$O17/$EJ17,0),0)</f>
        <v>0</v>
      </c>
      <c r="EO17" s="200">
        <f>IF($EJ17&lt;&gt;0,IF(SUM($EK17:EN17)&lt;$O17,$O17/$EJ17,0),0)</f>
        <v>0</v>
      </c>
      <c r="EP17" s="200">
        <f>IF($EJ17&lt;&gt;0,IF(SUM($EK17:EO17)&lt;$O17,$O17/$EJ17,0),0)</f>
        <v>0</v>
      </c>
      <c r="EQ17" s="200">
        <f>IF($EJ17&lt;&gt;0,IF(SUM($EK17:EP17)&lt;$O17,$O17/$EJ17,0),0)</f>
        <v>0</v>
      </c>
      <c r="ER17" s="200">
        <f>IF($EJ17&lt;&gt;0,IF(SUM($EK17:EQ17)&lt;$O17,$O17/$EJ17,0),0)</f>
        <v>0</v>
      </c>
      <c r="ES17" s="200">
        <f>IF($EJ17&lt;&gt;0,IF(SUM($EK17:ER17)&lt;$O17,$O17/$EJ17,0),0)</f>
        <v>0</v>
      </c>
      <c r="ET17" s="200">
        <f>IF($EJ17&lt;&gt;0,IF(SUM($EK17:ES17)&lt;$O17,$O17/$EJ17,0),0)</f>
        <v>0</v>
      </c>
      <c r="EU17" s="200">
        <f>IF($EJ17&lt;&gt;0,IF(SUM($EK17:ET17)&lt;$O17,$O17/$EJ17,0),0)</f>
        <v>0</v>
      </c>
      <c r="EV17" s="200">
        <f>IF($EJ17&lt;&gt;0,IF(SUM($EK17:EU17)&lt;$O17,$O17/$EJ17,0),0)</f>
        <v>0</v>
      </c>
      <c r="EW17" s="190">
        <f t="shared" si="71"/>
        <v>0</v>
      </c>
      <c r="EX17" s="130">
        <f t="shared" si="13"/>
        <v>0</v>
      </c>
      <c r="EY17" s="200">
        <f t="shared" si="54"/>
        <v>0</v>
      </c>
      <c r="EZ17" s="200">
        <f t="shared" si="55"/>
        <v>0</v>
      </c>
      <c r="FA17" s="200">
        <f>IF($EX17&lt;&gt;0,IF(SUM($EY17:EZ17)&lt;$P17,$P17/$EX17,0),0)</f>
        <v>0</v>
      </c>
      <c r="FB17" s="200">
        <f>IF($EX17&lt;&gt;0,IF(SUM($EY17:FA17)&lt;$P17,$P17/$EX17,0),0)</f>
        <v>0</v>
      </c>
      <c r="FC17" s="200">
        <f>IF($EX17&lt;&gt;0,IF(SUM($EY17:FB17)&lt;$P17,$P17/$EX17,0),0)</f>
        <v>0</v>
      </c>
      <c r="FD17" s="200">
        <f>IF($EX17&lt;&gt;0,IF(SUM($EY17:FC17)&lt;$P17,$P17/$EX17,0),0)</f>
        <v>0</v>
      </c>
      <c r="FE17" s="200">
        <f>IF($EX17&lt;&gt;0,IF(SUM($EY17:FD17)&lt;$P17,$P17/$EX17,0),0)</f>
        <v>0</v>
      </c>
      <c r="FF17" s="200">
        <f>IF($EX17&lt;&gt;0,IF(SUM($EY17:FE17)&lt;$P17,$P17/$EX17,0),0)</f>
        <v>0</v>
      </c>
      <c r="FG17" s="200">
        <f>IF($EX17&lt;&gt;0,IF(SUM($EY17:FF17)&lt;$P17,$P17/$EX17,0),0)</f>
        <v>0</v>
      </c>
      <c r="FH17" s="200">
        <f>IF($EX17&lt;&gt;0,IF(SUM($EY17:FG17)&lt;$P17,$P17/$EX17,0),0)</f>
        <v>0</v>
      </c>
      <c r="FI17" s="200">
        <f>IF($EX17&lt;&gt;0,IF(SUM($EY17:FH17)&lt;$P17,$P17/$EX17,0),0)</f>
        <v>0</v>
      </c>
      <c r="FJ17" s="200">
        <f>IF($EX17&lt;&gt;0,IF(SUM($EY17:FI17)&lt;$P17,$P17/$EX17,0),0)</f>
        <v>0</v>
      </c>
      <c r="FK17" s="190">
        <f t="shared" si="72"/>
        <v>0</v>
      </c>
      <c r="FL17" s="130">
        <f t="shared" si="14"/>
        <v>0</v>
      </c>
      <c r="FM17" s="200">
        <f t="shared" si="56"/>
        <v>0</v>
      </c>
      <c r="FN17" s="200">
        <f t="shared" si="57"/>
        <v>0</v>
      </c>
      <c r="FO17" s="200">
        <f>IF($FL17&lt;&gt;0,IF(SUM($FM17:FN17)&lt;$Q17,$Q17/$FL17,0),0)</f>
        <v>0</v>
      </c>
      <c r="FP17" s="200">
        <f>IF($FL17&lt;&gt;0,IF(SUM($FM17:FO17)&lt;$Q17,$Q17/$FL17,0),0)</f>
        <v>0</v>
      </c>
      <c r="FQ17" s="200">
        <f>IF($FL17&lt;&gt;0,IF(SUM($FM17:FP17)&lt;$Q17,$Q17/$FL17,0),0)</f>
        <v>0</v>
      </c>
      <c r="FR17" s="200">
        <f>IF($FL17&lt;&gt;0,IF(SUM($FM17:FQ17)&lt;$Q17,$Q17/$FL17,0),0)</f>
        <v>0</v>
      </c>
      <c r="FS17" s="200">
        <f>IF($FL17&lt;&gt;0,IF(SUM($FM17:FR17)&lt;$Q17,$Q17/$FL17,0),0)</f>
        <v>0</v>
      </c>
      <c r="FT17" s="200">
        <f>IF($FL17&lt;&gt;0,IF(SUM($FM17:FS17)&lt;$Q17,$Q17/$FL17,0),0)</f>
        <v>0</v>
      </c>
      <c r="FU17" s="200">
        <f>IF($FL17&lt;&gt;0,IF(SUM($FM17:FT17)&lt;$Q17,$Q17/$FL17,0),0)</f>
        <v>0</v>
      </c>
      <c r="FV17" s="200">
        <f>IF($FL17&lt;&gt;0,IF(SUM($FM17:FU17)&lt;$Q17,$Q17/$FL17,0),0)</f>
        <v>0</v>
      </c>
      <c r="FW17" s="200">
        <f>IF($FL17&lt;&gt;0,IF(SUM($FM17:FV17)&lt;$Q17,$Q17/$FL17,0),0)</f>
        <v>0</v>
      </c>
      <c r="FX17" s="200">
        <f>IF($FL17&lt;&gt;0,IF(SUM($FM17:FW17)&lt;$Q17,$Q17/$FL17,0),0)</f>
        <v>0</v>
      </c>
      <c r="FY17" s="190">
        <f t="shared" si="73"/>
        <v>0</v>
      </c>
      <c r="FZ17" s="130">
        <f t="shared" si="74"/>
        <v>0</v>
      </c>
      <c r="GA17" s="200">
        <f t="shared" si="58"/>
        <v>0</v>
      </c>
      <c r="GB17" s="200">
        <f t="shared" si="58"/>
        <v>0</v>
      </c>
      <c r="GC17" s="200">
        <f t="shared" si="58"/>
        <v>0</v>
      </c>
      <c r="GD17" s="200">
        <f t="shared" si="58"/>
        <v>0</v>
      </c>
      <c r="GE17" s="200">
        <f t="shared" si="58"/>
        <v>0</v>
      </c>
      <c r="GF17" s="200">
        <f t="shared" si="58"/>
        <v>0</v>
      </c>
      <c r="GG17" s="200">
        <f t="shared" si="58"/>
        <v>0</v>
      </c>
      <c r="GH17" s="200">
        <f t="shared" si="58"/>
        <v>0</v>
      </c>
      <c r="GI17" s="200">
        <f t="shared" si="58"/>
        <v>0</v>
      </c>
      <c r="GJ17" s="200">
        <f t="shared" si="58"/>
        <v>0</v>
      </c>
      <c r="GK17" s="200">
        <f t="shared" si="58"/>
        <v>0</v>
      </c>
      <c r="GL17" s="200">
        <f t="shared" si="58"/>
        <v>0</v>
      </c>
      <c r="GM17" s="190">
        <f t="shared" si="75"/>
        <v>0</v>
      </c>
    </row>
    <row r="18" spans="1:195" ht="15" customHeight="1" x14ac:dyDescent="0.2">
      <c r="A18" s="13"/>
      <c r="B18" s="182" t="str">
        <f>+'Données de base'!A254</f>
        <v xml:space="preserve"> (-)</v>
      </c>
      <c r="C18" s="222">
        <f>+YEAR('Données de base'!E254)</f>
        <v>2018</v>
      </c>
      <c r="D18" s="222">
        <f>IF('Données de base'!G254&lt;&gt;0,MONTH('Données de base'!E254),0)</f>
        <v>0</v>
      </c>
      <c r="E18" s="223">
        <f>1/'Données de base'!I254</f>
        <v>0.2</v>
      </c>
      <c r="F18" s="181">
        <f>+'Données de base'!G254</f>
        <v>0</v>
      </c>
      <c r="G18" s="181"/>
      <c r="H18" s="181">
        <f>+IF(H$6=$C18,$F18," ")</f>
        <v>0</v>
      </c>
      <c r="I18" s="181"/>
      <c r="J18" s="181"/>
      <c r="K18" s="181"/>
      <c r="L18" s="181"/>
      <c r="M18" s="181"/>
      <c r="N18" s="181">
        <f>+$F18*$E18*(12-$D18+1)/12</f>
        <v>0</v>
      </c>
      <c r="O18" s="181">
        <f t="shared" ref="O18:R19" si="77">+IF(T18&gt;0,IF(($F18*$E18)&lt;T18,($F18*$E18),T18),0)</f>
        <v>0</v>
      </c>
      <c r="P18" s="181">
        <f t="shared" si="77"/>
        <v>0</v>
      </c>
      <c r="Q18" s="181">
        <f t="shared" si="77"/>
        <v>0</v>
      </c>
      <c r="R18" s="181">
        <f t="shared" si="77"/>
        <v>0</v>
      </c>
      <c r="S18" s="181"/>
      <c r="T18" s="181">
        <f>+H18-N18</f>
        <v>0</v>
      </c>
      <c r="U18" s="181">
        <f>+T18-O18</f>
        <v>0</v>
      </c>
      <c r="V18" s="181">
        <f t="shared" si="59"/>
        <v>0</v>
      </c>
      <c r="W18" s="181">
        <f t="shared" si="60"/>
        <v>0</v>
      </c>
      <c r="X18" s="181">
        <f t="shared" si="61"/>
        <v>0</v>
      </c>
      <c r="Z18" s="16" t="str">
        <f t="shared" si="40"/>
        <v xml:space="preserve"> (-)</v>
      </c>
      <c r="AA18" s="200">
        <f t="shared" si="41"/>
        <v>0</v>
      </c>
      <c r="AB18" s="200">
        <f t="shared" si="41"/>
        <v>0</v>
      </c>
      <c r="AC18" s="200">
        <f t="shared" si="41"/>
        <v>0</v>
      </c>
      <c r="AD18" s="200">
        <f t="shared" si="41"/>
        <v>0</v>
      </c>
      <c r="AE18" s="200">
        <f t="shared" si="41"/>
        <v>0</v>
      </c>
      <c r="AF18" s="200">
        <f t="shared" si="41"/>
        <v>0</v>
      </c>
      <c r="AG18" s="200">
        <f t="shared" si="41"/>
        <v>0</v>
      </c>
      <c r="AH18" s="200">
        <f t="shared" si="41"/>
        <v>0</v>
      </c>
      <c r="AI18" s="200">
        <f t="shared" si="41"/>
        <v>0</v>
      </c>
      <c r="AJ18" s="200">
        <f t="shared" si="41"/>
        <v>0</v>
      </c>
      <c r="AK18" s="200">
        <f t="shared" si="41"/>
        <v>0</v>
      </c>
      <c r="AL18" s="200">
        <f t="shared" si="41"/>
        <v>0</v>
      </c>
      <c r="AM18" s="190">
        <f t="shared" si="62"/>
        <v>0</v>
      </c>
      <c r="AN18" s="16">
        <f t="shared" si="42"/>
        <v>0</v>
      </c>
      <c r="AO18" s="200">
        <f t="shared" si="43"/>
        <v>0</v>
      </c>
      <c r="AP18" s="200">
        <f t="shared" si="43"/>
        <v>0</v>
      </c>
      <c r="AQ18" s="200">
        <f t="shared" si="43"/>
        <v>0</v>
      </c>
      <c r="AR18" s="200">
        <f t="shared" si="43"/>
        <v>0</v>
      </c>
      <c r="AS18" s="200">
        <f t="shared" si="43"/>
        <v>0</v>
      </c>
      <c r="AT18" s="200">
        <f t="shared" si="43"/>
        <v>0</v>
      </c>
      <c r="AU18" s="200">
        <f t="shared" si="43"/>
        <v>0</v>
      </c>
      <c r="AV18" s="200">
        <f t="shared" si="43"/>
        <v>0</v>
      </c>
      <c r="AW18" s="200">
        <f t="shared" si="43"/>
        <v>0</v>
      </c>
      <c r="AX18" s="200">
        <f t="shared" si="43"/>
        <v>0</v>
      </c>
      <c r="AY18" s="200">
        <f t="shared" si="43"/>
        <v>0</v>
      </c>
      <c r="AZ18" s="200">
        <f t="shared" si="43"/>
        <v>0</v>
      </c>
      <c r="BA18" s="190">
        <f t="shared" si="63"/>
        <v>0</v>
      </c>
      <c r="BB18" s="16">
        <f t="shared" si="44"/>
        <v>0</v>
      </c>
      <c r="BC18" s="200">
        <f t="shared" si="45"/>
        <v>0</v>
      </c>
      <c r="BD18" s="200">
        <f t="shared" si="45"/>
        <v>0</v>
      </c>
      <c r="BE18" s="200">
        <f t="shared" si="45"/>
        <v>0</v>
      </c>
      <c r="BF18" s="200">
        <f t="shared" si="45"/>
        <v>0</v>
      </c>
      <c r="BG18" s="200">
        <f t="shared" si="45"/>
        <v>0</v>
      </c>
      <c r="BH18" s="200">
        <f t="shared" si="45"/>
        <v>0</v>
      </c>
      <c r="BI18" s="200">
        <f t="shared" si="45"/>
        <v>0</v>
      </c>
      <c r="BJ18" s="200">
        <f t="shared" si="45"/>
        <v>0</v>
      </c>
      <c r="BK18" s="200">
        <f t="shared" si="45"/>
        <v>0</v>
      </c>
      <c r="BL18" s="200">
        <f t="shared" si="45"/>
        <v>0</v>
      </c>
      <c r="BM18" s="200">
        <f t="shared" si="45"/>
        <v>0</v>
      </c>
      <c r="BN18" s="200">
        <f t="shared" si="45"/>
        <v>0</v>
      </c>
      <c r="BO18" s="190">
        <f t="shared" si="64"/>
        <v>0</v>
      </c>
      <c r="BP18" s="16">
        <f t="shared" si="46"/>
        <v>0</v>
      </c>
      <c r="BQ18" s="200">
        <f t="shared" si="47"/>
        <v>0</v>
      </c>
      <c r="BR18" s="200">
        <f t="shared" si="47"/>
        <v>0</v>
      </c>
      <c r="BS18" s="200">
        <f t="shared" si="47"/>
        <v>0</v>
      </c>
      <c r="BT18" s="200">
        <f t="shared" si="47"/>
        <v>0</v>
      </c>
      <c r="BU18" s="200">
        <f t="shared" si="47"/>
        <v>0</v>
      </c>
      <c r="BV18" s="200">
        <f t="shared" si="47"/>
        <v>0</v>
      </c>
      <c r="BW18" s="200">
        <f t="shared" si="47"/>
        <v>0</v>
      </c>
      <c r="BX18" s="200">
        <f t="shared" si="47"/>
        <v>0</v>
      </c>
      <c r="BY18" s="200">
        <f t="shared" si="47"/>
        <v>0</v>
      </c>
      <c r="BZ18" s="200">
        <f t="shared" si="47"/>
        <v>0</v>
      </c>
      <c r="CA18" s="200">
        <f t="shared" si="47"/>
        <v>0</v>
      </c>
      <c r="CB18" s="200">
        <f t="shared" si="47"/>
        <v>0</v>
      </c>
      <c r="CC18" s="190">
        <f t="shared" si="65"/>
        <v>0</v>
      </c>
      <c r="CD18" s="16">
        <f t="shared" si="48"/>
        <v>0</v>
      </c>
      <c r="CE18" s="200">
        <f t="shared" si="49"/>
        <v>0</v>
      </c>
      <c r="CF18" s="200">
        <f t="shared" si="49"/>
        <v>0</v>
      </c>
      <c r="CG18" s="200">
        <f t="shared" si="49"/>
        <v>0</v>
      </c>
      <c r="CH18" s="200">
        <f t="shared" si="49"/>
        <v>0</v>
      </c>
      <c r="CI18" s="200">
        <f t="shared" si="49"/>
        <v>0</v>
      </c>
      <c r="CJ18" s="200">
        <f t="shared" si="49"/>
        <v>0</v>
      </c>
      <c r="CK18" s="200">
        <f t="shared" si="49"/>
        <v>0</v>
      </c>
      <c r="CL18" s="200">
        <f t="shared" si="49"/>
        <v>0</v>
      </c>
      <c r="CM18" s="200">
        <f t="shared" si="49"/>
        <v>0</v>
      </c>
      <c r="CN18" s="200">
        <f t="shared" si="49"/>
        <v>0</v>
      </c>
      <c r="CO18" s="200">
        <f t="shared" si="49"/>
        <v>0</v>
      </c>
      <c r="CP18" s="200">
        <f t="shared" si="49"/>
        <v>0</v>
      </c>
      <c r="CQ18" s="190">
        <f t="shared" si="66"/>
        <v>0</v>
      </c>
      <c r="CR18" s="16">
        <f t="shared" si="50"/>
        <v>0</v>
      </c>
      <c r="CS18" s="200">
        <f t="shared" si="51"/>
        <v>0</v>
      </c>
      <c r="CT18" s="200">
        <f t="shared" si="51"/>
        <v>0</v>
      </c>
      <c r="CU18" s="200">
        <f t="shared" si="51"/>
        <v>0</v>
      </c>
      <c r="CV18" s="200">
        <f t="shared" si="51"/>
        <v>0</v>
      </c>
      <c r="CW18" s="200">
        <f t="shared" si="51"/>
        <v>0</v>
      </c>
      <c r="CX18" s="200">
        <f t="shared" si="51"/>
        <v>0</v>
      </c>
      <c r="CY18" s="200">
        <f t="shared" si="51"/>
        <v>0</v>
      </c>
      <c r="CZ18" s="200">
        <f t="shared" si="51"/>
        <v>0</v>
      </c>
      <c r="DA18" s="200">
        <f t="shared" si="51"/>
        <v>0</v>
      </c>
      <c r="DB18" s="200">
        <f t="shared" si="51"/>
        <v>0</v>
      </c>
      <c r="DC18" s="200">
        <f t="shared" si="51"/>
        <v>0</v>
      </c>
      <c r="DD18" s="200">
        <f t="shared" si="51"/>
        <v>0</v>
      </c>
      <c r="DE18" s="190">
        <f t="shared" si="67"/>
        <v>0</v>
      </c>
      <c r="DG18" s="16" t="str">
        <f t="shared" si="52"/>
        <v xml:space="preserve"> (-)</v>
      </c>
      <c r="DH18" s="130"/>
      <c r="DI18" s="16"/>
      <c r="DJ18" s="16"/>
      <c r="DK18" s="16"/>
      <c r="DL18" s="16"/>
      <c r="DM18" s="16"/>
      <c r="DN18" s="16"/>
      <c r="DO18" s="16"/>
      <c r="DP18" s="16"/>
      <c r="DQ18" s="16"/>
      <c r="DR18" s="16"/>
      <c r="DS18" s="16"/>
      <c r="DT18" s="16"/>
      <c r="DU18" s="190">
        <f t="shared" si="69"/>
        <v>0</v>
      </c>
      <c r="DV18" s="130">
        <f>IF($D18&lt;&gt;0,12-$D18+1,0)</f>
        <v>0</v>
      </c>
      <c r="DW18" s="200">
        <f>IF($C18=$DW$4,IF((MONTH(DW$6)=$D18),$N18/(12-$D18+1),0),0)</f>
        <v>0</v>
      </c>
      <c r="DX18" s="200">
        <f t="shared" ref="DX18:EH18" si="78">IF(DW18=0,IF($C18=$DW$4,IF((MONTH(DX$6)=$D18),$N18/(12-$D18+1),0),0),$N18/(12-$D18+1))</f>
        <v>0</v>
      </c>
      <c r="DY18" s="200">
        <f t="shared" si="78"/>
        <v>0</v>
      </c>
      <c r="DZ18" s="200">
        <f t="shared" si="78"/>
        <v>0</v>
      </c>
      <c r="EA18" s="200">
        <f t="shared" si="78"/>
        <v>0</v>
      </c>
      <c r="EB18" s="200">
        <f t="shared" si="78"/>
        <v>0</v>
      </c>
      <c r="EC18" s="200">
        <f t="shared" si="78"/>
        <v>0</v>
      </c>
      <c r="ED18" s="200">
        <f t="shared" si="78"/>
        <v>0</v>
      </c>
      <c r="EE18" s="200">
        <f t="shared" si="78"/>
        <v>0</v>
      </c>
      <c r="EF18" s="200">
        <f t="shared" si="78"/>
        <v>0</v>
      </c>
      <c r="EG18" s="200">
        <f t="shared" si="78"/>
        <v>0</v>
      </c>
      <c r="EH18" s="200">
        <f t="shared" si="78"/>
        <v>0</v>
      </c>
      <c r="EI18" s="190">
        <f t="shared" si="70"/>
        <v>0</v>
      </c>
      <c r="EJ18" s="130">
        <f t="shared" si="12"/>
        <v>0</v>
      </c>
      <c r="EK18" s="200">
        <f>IF($EJ18&lt;&gt;0,$O18/$EJ18,0)</f>
        <v>0</v>
      </c>
      <c r="EL18" s="200">
        <f>IF($EJ18&lt;&gt;0,IF($EK18&lt;$O18,$O18/$EJ18,0),0)</f>
        <v>0</v>
      </c>
      <c r="EM18" s="200">
        <f>IF($EJ18&lt;&gt;0,IF(SUM($EK18:EL18)&lt;$O18,$O18/$EJ18,0),0)</f>
        <v>0</v>
      </c>
      <c r="EN18" s="200">
        <f>IF($EJ18&lt;&gt;0,IF(SUM($EK18:EM18)&lt;$O18,$O18/$EJ18,0),0)</f>
        <v>0</v>
      </c>
      <c r="EO18" s="200">
        <f>IF($EJ18&lt;&gt;0,IF(SUM($EK18:EN18)&lt;$O18,$O18/$EJ18,0),0)</f>
        <v>0</v>
      </c>
      <c r="EP18" s="200">
        <f>IF($EJ18&lt;&gt;0,IF(SUM($EK18:EO18)&lt;$O18,$O18/$EJ18,0),0)</f>
        <v>0</v>
      </c>
      <c r="EQ18" s="200">
        <f>IF($EJ18&lt;&gt;0,IF(SUM($EK18:EP18)&lt;$O18,$O18/$EJ18,0),0)</f>
        <v>0</v>
      </c>
      <c r="ER18" s="200">
        <f>IF($EJ18&lt;&gt;0,IF(SUM($EK18:EQ18)&lt;$O18,$O18/$EJ18,0),0)</f>
        <v>0</v>
      </c>
      <c r="ES18" s="200">
        <f>IF($EJ18&lt;&gt;0,IF(SUM($EK18:ER18)&lt;$O18,$O18/$EJ18,0),0)</f>
        <v>0</v>
      </c>
      <c r="ET18" s="200">
        <f>IF($EJ18&lt;&gt;0,IF(SUM($EK18:ES18)&lt;$O18,$O18/$EJ18,0),0)</f>
        <v>0</v>
      </c>
      <c r="EU18" s="200">
        <f>IF($EJ18&lt;&gt;0,IF(SUM($EK18:ET18)&lt;$O18,$O18/$EJ18,0),0)</f>
        <v>0</v>
      </c>
      <c r="EV18" s="200">
        <f>IF($EJ18&lt;&gt;0,IF(SUM($EK18:EU18)&lt;$O18,$O18/$EJ18,0),0)</f>
        <v>0</v>
      </c>
      <c r="EW18" s="190">
        <f t="shared" si="71"/>
        <v>0</v>
      </c>
      <c r="EX18" s="130">
        <f t="shared" si="13"/>
        <v>0</v>
      </c>
      <c r="EY18" s="200">
        <f t="shared" si="54"/>
        <v>0</v>
      </c>
      <c r="EZ18" s="200">
        <f t="shared" si="55"/>
        <v>0</v>
      </c>
      <c r="FA18" s="200">
        <f>IF($EX18&lt;&gt;0,IF(SUM($EY18:EZ18)&lt;$P18,$P18/$EX18,0),0)</f>
        <v>0</v>
      </c>
      <c r="FB18" s="200">
        <f>IF($EX18&lt;&gt;0,IF(SUM($EY18:FA18)&lt;$P18,$P18/$EX18,0),0)</f>
        <v>0</v>
      </c>
      <c r="FC18" s="200">
        <f>IF($EX18&lt;&gt;0,IF(SUM($EY18:FB18)&lt;$P18,$P18/$EX18,0),0)</f>
        <v>0</v>
      </c>
      <c r="FD18" s="200">
        <f>IF($EX18&lt;&gt;0,IF(SUM($EY18:FC18)&lt;$P18,$P18/$EX18,0),0)</f>
        <v>0</v>
      </c>
      <c r="FE18" s="200">
        <f>IF($EX18&lt;&gt;0,IF(SUM($EY18:FD18)&lt;$P18,$P18/$EX18,0),0)</f>
        <v>0</v>
      </c>
      <c r="FF18" s="200">
        <f>IF($EX18&lt;&gt;0,IF(SUM($EY18:FE18)&lt;$P18,$P18/$EX18,0),0)</f>
        <v>0</v>
      </c>
      <c r="FG18" s="200">
        <f>IF($EX18&lt;&gt;0,IF(SUM($EY18:FF18)&lt;$P18,$P18/$EX18,0),0)</f>
        <v>0</v>
      </c>
      <c r="FH18" s="200">
        <f>IF($EX18&lt;&gt;0,IF(SUM($EY18:FG18)&lt;$P18,$P18/$EX18,0),0)</f>
        <v>0</v>
      </c>
      <c r="FI18" s="200">
        <f>IF($EX18&lt;&gt;0,IF(SUM($EY18:FH18)&lt;$P18,$P18/$EX18,0),0)</f>
        <v>0</v>
      </c>
      <c r="FJ18" s="200">
        <f>IF($EX18&lt;&gt;0,IF(SUM($EY18:FI18)&lt;$P18,$P18/$EX18,0),0)</f>
        <v>0</v>
      </c>
      <c r="FK18" s="190">
        <f t="shared" si="72"/>
        <v>0</v>
      </c>
      <c r="FL18" s="130">
        <f t="shared" si="14"/>
        <v>0</v>
      </c>
      <c r="FM18" s="200">
        <f t="shared" si="56"/>
        <v>0</v>
      </c>
      <c r="FN18" s="200">
        <f t="shared" si="57"/>
        <v>0</v>
      </c>
      <c r="FO18" s="200">
        <f>IF($FL18&lt;&gt;0,IF(SUM($FM18:FN18)&lt;$Q18,$Q18/$FL18,0),0)</f>
        <v>0</v>
      </c>
      <c r="FP18" s="200">
        <f>IF($FL18&lt;&gt;0,IF(SUM($FM18:FO18)&lt;$Q18,$Q18/$FL18,0),0)</f>
        <v>0</v>
      </c>
      <c r="FQ18" s="200">
        <f>IF($FL18&lt;&gt;0,IF(SUM($FM18:FP18)&lt;$Q18,$Q18/$FL18,0),0)</f>
        <v>0</v>
      </c>
      <c r="FR18" s="200">
        <f>IF($FL18&lt;&gt;0,IF(SUM($FM18:FQ18)&lt;$Q18,$Q18/$FL18,0),0)</f>
        <v>0</v>
      </c>
      <c r="FS18" s="200">
        <f>IF($FL18&lt;&gt;0,IF(SUM($FM18:FR18)&lt;$Q18,$Q18/$FL18,0),0)</f>
        <v>0</v>
      </c>
      <c r="FT18" s="200">
        <f>IF($FL18&lt;&gt;0,IF(SUM($FM18:FS18)&lt;$Q18,$Q18/$FL18,0),0)</f>
        <v>0</v>
      </c>
      <c r="FU18" s="200">
        <f>IF($FL18&lt;&gt;0,IF(SUM($FM18:FT18)&lt;$Q18,$Q18/$FL18,0),0)</f>
        <v>0</v>
      </c>
      <c r="FV18" s="200">
        <f>IF($FL18&lt;&gt;0,IF(SUM($FM18:FU18)&lt;$Q18,$Q18/$FL18,0),0)</f>
        <v>0</v>
      </c>
      <c r="FW18" s="200">
        <f>IF($FL18&lt;&gt;0,IF(SUM($FM18:FV18)&lt;$Q18,$Q18/$FL18,0),0)</f>
        <v>0</v>
      </c>
      <c r="FX18" s="200">
        <f>IF($FL18&lt;&gt;0,IF(SUM($FM18:FW18)&lt;$Q18,$Q18/$FL18,0),0)</f>
        <v>0</v>
      </c>
      <c r="FY18" s="190">
        <f t="shared" si="73"/>
        <v>0</v>
      </c>
      <c r="FZ18" s="130">
        <f t="shared" si="74"/>
        <v>0</v>
      </c>
      <c r="GA18" s="200">
        <f t="shared" si="58"/>
        <v>0</v>
      </c>
      <c r="GB18" s="200">
        <f t="shared" si="58"/>
        <v>0</v>
      </c>
      <c r="GC18" s="200">
        <f t="shared" si="58"/>
        <v>0</v>
      </c>
      <c r="GD18" s="200">
        <f t="shared" si="58"/>
        <v>0</v>
      </c>
      <c r="GE18" s="200">
        <f t="shared" si="58"/>
        <v>0</v>
      </c>
      <c r="GF18" s="200">
        <f t="shared" si="58"/>
        <v>0</v>
      </c>
      <c r="GG18" s="200">
        <f t="shared" si="58"/>
        <v>0</v>
      </c>
      <c r="GH18" s="200">
        <f t="shared" si="58"/>
        <v>0</v>
      </c>
      <c r="GI18" s="200">
        <f t="shared" si="58"/>
        <v>0</v>
      </c>
      <c r="GJ18" s="200">
        <f t="shared" si="58"/>
        <v>0</v>
      </c>
      <c r="GK18" s="200">
        <f t="shared" si="58"/>
        <v>0</v>
      </c>
      <c r="GL18" s="200">
        <f t="shared" si="58"/>
        <v>0</v>
      </c>
      <c r="GM18" s="190">
        <f t="shared" si="75"/>
        <v>0</v>
      </c>
    </row>
    <row r="19" spans="1:195" ht="15" customHeight="1" x14ac:dyDescent="0.2">
      <c r="A19" s="13"/>
      <c r="B19" s="182" t="str">
        <f>+'Données de base'!A255</f>
        <v xml:space="preserve"> (-)</v>
      </c>
      <c r="C19" s="222">
        <f>+YEAR('Données de base'!E255)</f>
        <v>2018</v>
      </c>
      <c r="D19" s="222">
        <f>IF('Données de base'!G255&lt;&gt;0,MONTH('Données de base'!E255),0)</f>
        <v>0</v>
      </c>
      <c r="E19" s="223">
        <f>1/'Données de base'!I255</f>
        <v>0.2</v>
      </c>
      <c r="F19" s="181">
        <f>+'Données de base'!G255</f>
        <v>0</v>
      </c>
      <c r="G19" s="181"/>
      <c r="H19" s="181">
        <f>+IF(H$6=$C19,$F19," ")</f>
        <v>0</v>
      </c>
      <c r="I19" s="181"/>
      <c r="J19" s="181"/>
      <c r="K19" s="181"/>
      <c r="L19" s="181"/>
      <c r="M19" s="181"/>
      <c r="N19" s="181">
        <f>+$F19*$E19*(12-$D19+1)/12</f>
        <v>0</v>
      </c>
      <c r="O19" s="181">
        <f t="shared" si="77"/>
        <v>0</v>
      </c>
      <c r="P19" s="181">
        <f t="shared" si="77"/>
        <v>0</v>
      </c>
      <c r="Q19" s="181">
        <f t="shared" si="77"/>
        <v>0</v>
      </c>
      <c r="R19" s="181">
        <f t="shared" si="77"/>
        <v>0</v>
      </c>
      <c r="S19" s="181"/>
      <c r="T19" s="181">
        <f>+H19-N19</f>
        <v>0</v>
      </c>
      <c r="U19" s="181">
        <f>+T19-O19</f>
        <v>0</v>
      </c>
      <c r="V19" s="181">
        <f t="shared" si="59"/>
        <v>0</v>
      </c>
      <c r="W19" s="181">
        <f t="shared" si="60"/>
        <v>0</v>
      </c>
      <c r="X19" s="181">
        <f t="shared" si="61"/>
        <v>0</v>
      </c>
      <c r="Z19" s="16" t="str">
        <f t="shared" si="40"/>
        <v xml:space="preserve"> (-)</v>
      </c>
      <c r="AA19" s="200">
        <f t="shared" si="41"/>
        <v>0</v>
      </c>
      <c r="AB19" s="200">
        <f t="shared" si="41"/>
        <v>0</v>
      </c>
      <c r="AC19" s="200">
        <f t="shared" si="41"/>
        <v>0</v>
      </c>
      <c r="AD19" s="200">
        <f t="shared" si="41"/>
        <v>0</v>
      </c>
      <c r="AE19" s="200">
        <f t="shared" si="41"/>
        <v>0</v>
      </c>
      <c r="AF19" s="200">
        <f t="shared" si="41"/>
        <v>0</v>
      </c>
      <c r="AG19" s="200">
        <f t="shared" si="41"/>
        <v>0</v>
      </c>
      <c r="AH19" s="200">
        <f t="shared" si="41"/>
        <v>0</v>
      </c>
      <c r="AI19" s="200">
        <f t="shared" si="41"/>
        <v>0</v>
      </c>
      <c r="AJ19" s="200">
        <f t="shared" si="41"/>
        <v>0</v>
      </c>
      <c r="AK19" s="200">
        <f t="shared" si="41"/>
        <v>0</v>
      </c>
      <c r="AL19" s="200">
        <f t="shared" si="41"/>
        <v>0</v>
      </c>
      <c r="AM19" s="190">
        <f t="shared" si="62"/>
        <v>0</v>
      </c>
      <c r="AN19" s="16">
        <f t="shared" si="42"/>
        <v>0</v>
      </c>
      <c r="AO19" s="200">
        <f t="shared" si="43"/>
        <v>0</v>
      </c>
      <c r="AP19" s="200">
        <f t="shared" si="43"/>
        <v>0</v>
      </c>
      <c r="AQ19" s="200">
        <f t="shared" si="43"/>
        <v>0</v>
      </c>
      <c r="AR19" s="200">
        <f t="shared" si="43"/>
        <v>0</v>
      </c>
      <c r="AS19" s="200">
        <f t="shared" si="43"/>
        <v>0</v>
      </c>
      <c r="AT19" s="200">
        <f t="shared" si="43"/>
        <v>0</v>
      </c>
      <c r="AU19" s="200">
        <f t="shared" si="43"/>
        <v>0</v>
      </c>
      <c r="AV19" s="200">
        <f t="shared" si="43"/>
        <v>0</v>
      </c>
      <c r="AW19" s="200">
        <f t="shared" si="43"/>
        <v>0</v>
      </c>
      <c r="AX19" s="200">
        <f t="shared" si="43"/>
        <v>0</v>
      </c>
      <c r="AY19" s="200">
        <f t="shared" si="43"/>
        <v>0</v>
      </c>
      <c r="AZ19" s="200">
        <f t="shared" si="43"/>
        <v>0</v>
      </c>
      <c r="BA19" s="190">
        <f t="shared" si="63"/>
        <v>0</v>
      </c>
      <c r="BB19" s="16">
        <f t="shared" si="44"/>
        <v>0</v>
      </c>
      <c r="BC19" s="200">
        <f t="shared" si="45"/>
        <v>0</v>
      </c>
      <c r="BD19" s="200">
        <f t="shared" si="45"/>
        <v>0</v>
      </c>
      <c r="BE19" s="200">
        <f t="shared" si="45"/>
        <v>0</v>
      </c>
      <c r="BF19" s="200">
        <f t="shared" si="45"/>
        <v>0</v>
      </c>
      <c r="BG19" s="200">
        <f t="shared" si="45"/>
        <v>0</v>
      </c>
      <c r="BH19" s="200">
        <f t="shared" si="45"/>
        <v>0</v>
      </c>
      <c r="BI19" s="200">
        <f t="shared" si="45"/>
        <v>0</v>
      </c>
      <c r="BJ19" s="200">
        <f t="shared" si="45"/>
        <v>0</v>
      </c>
      <c r="BK19" s="200">
        <f t="shared" si="45"/>
        <v>0</v>
      </c>
      <c r="BL19" s="200">
        <f t="shared" si="45"/>
        <v>0</v>
      </c>
      <c r="BM19" s="200">
        <f t="shared" si="45"/>
        <v>0</v>
      </c>
      <c r="BN19" s="200">
        <f t="shared" si="45"/>
        <v>0</v>
      </c>
      <c r="BO19" s="190">
        <f t="shared" si="64"/>
        <v>0</v>
      </c>
      <c r="BP19" s="16">
        <f t="shared" si="46"/>
        <v>0</v>
      </c>
      <c r="BQ19" s="200">
        <f t="shared" si="47"/>
        <v>0</v>
      </c>
      <c r="BR19" s="200">
        <f t="shared" si="47"/>
        <v>0</v>
      </c>
      <c r="BS19" s="200">
        <f t="shared" si="47"/>
        <v>0</v>
      </c>
      <c r="BT19" s="200">
        <f t="shared" si="47"/>
        <v>0</v>
      </c>
      <c r="BU19" s="200">
        <f t="shared" si="47"/>
        <v>0</v>
      </c>
      <c r="BV19" s="200">
        <f t="shared" si="47"/>
        <v>0</v>
      </c>
      <c r="BW19" s="200">
        <f t="shared" si="47"/>
        <v>0</v>
      </c>
      <c r="BX19" s="200">
        <f t="shared" si="47"/>
        <v>0</v>
      </c>
      <c r="BY19" s="200">
        <f t="shared" si="47"/>
        <v>0</v>
      </c>
      <c r="BZ19" s="200">
        <f t="shared" si="47"/>
        <v>0</v>
      </c>
      <c r="CA19" s="200">
        <f t="shared" si="47"/>
        <v>0</v>
      </c>
      <c r="CB19" s="200">
        <f t="shared" si="47"/>
        <v>0</v>
      </c>
      <c r="CC19" s="190">
        <f t="shared" si="65"/>
        <v>0</v>
      </c>
      <c r="CD19" s="16">
        <f t="shared" si="48"/>
        <v>0</v>
      </c>
      <c r="CE19" s="200">
        <f t="shared" si="49"/>
        <v>0</v>
      </c>
      <c r="CF19" s="200">
        <f t="shared" si="49"/>
        <v>0</v>
      </c>
      <c r="CG19" s="200">
        <f t="shared" si="49"/>
        <v>0</v>
      </c>
      <c r="CH19" s="200">
        <f t="shared" si="49"/>
        <v>0</v>
      </c>
      <c r="CI19" s="200">
        <f t="shared" si="49"/>
        <v>0</v>
      </c>
      <c r="CJ19" s="200">
        <f t="shared" si="49"/>
        <v>0</v>
      </c>
      <c r="CK19" s="200">
        <f t="shared" si="49"/>
        <v>0</v>
      </c>
      <c r="CL19" s="200">
        <f t="shared" si="49"/>
        <v>0</v>
      </c>
      <c r="CM19" s="200">
        <f t="shared" si="49"/>
        <v>0</v>
      </c>
      <c r="CN19" s="200">
        <f t="shared" si="49"/>
        <v>0</v>
      </c>
      <c r="CO19" s="200">
        <f t="shared" si="49"/>
        <v>0</v>
      </c>
      <c r="CP19" s="200">
        <f t="shared" si="49"/>
        <v>0</v>
      </c>
      <c r="CQ19" s="190">
        <f t="shared" si="66"/>
        <v>0</v>
      </c>
      <c r="CR19" s="16">
        <f t="shared" si="50"/>
        <v>0</v>
      </c>
      <c r="CS19" s="200">
        <f t="shared" si="51"/>
        <v>0</v>
      </c>
      <c r="CT19" s="200">
        <f t="shared" si="51"/>
        <v>0</v>
      </c>
      <c r="CU19" s="200">
        <f t="shared" si="51"/>
        <v>0</v>
      </c>
      <c r="CV19" s="200">
        <f t="shared" si="51"/>
        <v>0</v>
      </c>
      <c r="CW19" s="200">
        <f t="shared" si="51"/>
        <v>0</v>
      </c>
      <c r="CX19" s="200">
        <f t="shared" si="51"/>
        <v>0</v>
      </c>
      <c r="CY19" s="200">
        <f t="shared" si="51"/>
        <v>0</v>
      </c>
      <c r="CZ19" s="200">
        <f t="shared" si="51"/>
        <v>0</v>
      </c>
      <c r="DA19" s="200">
        <f t="shared" si="51"/>
        <v>0</v>
      </c>
      <c r="DB19" s="200">
        <f t="shared" si="51"/>
        <v>0</v>
      </c>
      <c r="DC19" s="200">
        <f t="shared" si="51"/>
        <v>0</v>
      </c>
      <c r="DD19" s="200">
        <f t="shared" si="51"/>
        <v>0</v>
      </c>
      <c r="DE19" s="190">
        <f t="shared" si="67"/>
        <v>0</v>
      </c>
      <c r="DG19" s="16" t="str">
        <f t="shared" si="52"/>
        <v xml:space="preserve"> (-)</v>
      </c>
      <c r="DH19" s="130"/>
      <c r="DI19" s="16"/>
      <c r="DJ19" s="16"/>
      <c r="DK19" s="16"/>
      <c r="DL19" s="16"/>
      <c r="DM19" s="16"/>
      <c r="DN19" s="16"/>
      <c r="DO19" s="16"/>
      <c r="DP19" s="16"/>
      <c r="DQ19" s="16"/>
      <c r="DR19" s="16"/>
      <c r="DS19" s="16"/>
      <c r="DT19" s="16"/>
      <c r="DU19" s="190">
        <f t="shared" si="69"/>
        <v>0</v>
      </c>
      <c r="DV19" s="130">
        <f>IF($D19&lt;&gt;0,12-$D19+1,0)</f>
        <v>0</v>
      </c>
      <c r="DW19" s="200">
        <f>IF($C19=$DW$4,IF((MONTH(DW$6)=$D19),$N19/(12-$D19+1),0),0)</f>
        <v>0</v>
      </c>
      <c r="DX19" s="200">
        <f t="shared" ref="DX19:EH19" si="79">IF(DW19=0,IF($C19=$DW$4,IF((MONTH(DX$6)=$D19),$N19/(12-$D19+1),0),0),$N19/(12-$D19+1))</f>
        <v>0</v>
      </c>
      <c r="DY19" s="200">
        <f t="shared" si="79"/>
        <v>0</v>
      </c>
      <c r="DZ19" s="200">
        <f t="shared" si="79"/>
        <v>0</v>
      </c>
      <c r="EA19" s="200">
        <f t="shared" si="79"/>
        <v>0</v>
      </c>
      <c r="EB19" s="200">
        <f t="shared" si="79"/>
        <v>0</v>
      </c>
      <c r="EC19" s="200">
        <f t="shared" si="79"/>
        <v>0</v>
      </c>
      <c r="ED19" s="200">
        <f t="shared" si="79"/>
        <v>0</v>
      </c>
      <c r="EE19" s="200">
        <f t="shared" si="79"/>
        <v>0</v>
      </c>
      <c r="EF19" s="200">
        <f t="shared" si="79"/>
        <v>0</v>
      </c>
      <c r="EG19" s="200">
        <f t="shared" si="79"/>
        <v>0</v>
      </c>
      <c r="EH19" s="200">
        <f t="shared" si="79"/>
        <v>0</v>
      </c>
      <c r="EI19" s="190">
        <f t="shared" si="70"/>
        <v>0</v>
      </c>
      <c r="EJ19" s="130">
        <f t="shared" si="12"/>
        <v>0</v>
      </c>
      <c r="EK19" s="200">
        <f>IF($EJ19&lt;&gt;0,$O19/$EJ19,0)</f>
        <v>0</v>
      </c>
      <c r="EL19" s="200">
        <f>IF($EJ19&lt;&gt;0,IF($EK19&lt;$O19,$O19/$EJ19,0),0)</f>
        <v>0</v>
      </c>
      <c r="EM19" s="200">
        <f>IF($EJ19&lt;&gt;0,IF(SUM($EK19:EL19)&lt;$O19,$O19/$EJ19,0),0)</f>
        <v>0</v>
      </c>
      <c r="EN19" s="200">
        <f>IF($EJ19&lt;&gt;0,IF(SUM($EK19:EM19)&lt;$O19,$O19/$EJ19,0),0)</f>
        <v>0</v>
      </c>
      <c r="EO19" s="200">
        <f>IF($EJ19&lt;&gt;0,IF(SUM($EK19:EN19)&lt;$O19,$O19/$EJ19,0),0)</f>
        <v>0</v>
      </c>
      <c r="EP19" s="200">
        <f>IF($EJ19&lt;&gt;0,IF(SUM($EK19:EO19)&lt;$O19,$O19/$EJ19,0),0)</f>
        <v>0</v>
      </c>
      <c r="EQ19" s="200">
        <f>IF($EJ19&lt;&gt;0,IF(SUM($EK19:EP19)&lt;$O19,$O19/$EJ19,0),0)</f>
        <v>0</v>
      </c>
      <c r="ER19" s="200">
        <f>IF($EJ19&lt;&gt;0,IF(SUM($EK19:EQ19)&lt;$O19,$O19/$EJ19,0),0)</f>
        <v>0</v>
      </c>
      <c r="ES19" s="200">
        <f>IF($EJ19&lt;&gt;0,IF(SUM($EK19:ER19)&lt;$O19,$O19/$EJ19,0),0)</f>
        <v>0</v>
      </c>
      <c r="ET19" s="200">
        <f>IF($EJ19&lt;&gt;0,IF(SUM($EK19:ES19)&lt;$O19,$O19/$EJ19,0),0)</f>
        <v>0</v>
      </c>
      <c r="EU19" s="200">
        <f>IF($EJ19&lt;&gt;0,IF(SUM($EK19:ET19)&lt;$O19,$O19/$EJ19,0),0)</f>
        <v>0</v>
      </c>
      <c r="EV19" s="200">
        <f>IF($EJ19&lt;&gt;0,IF(SUM($EK19:EU19)&lt;$O19,$O19/$EJ19,0),0)</f>
        <v>0</v>
      </c>
      <c r="EW19" s="190">
        <f t="shared" si="71"/>
        <v>0</v>
      </c>
      <c r="EX19" s="130">
        <f t="shared" si="13"/>
        <v>0</v>
      </c>
      <c r="EY19" s="200">
        <f t="shared" si="54"/>
        <v>0</v>
      </c>
      <c r="EZ19" s="200">
        <f t="shared" si="55"/>
        <v>0</v>
      </c>
      <c r="FA19" s="200">
        <f>IF($EX19&lt;&gt;0,IF(SUM($EY19:EZ19)&lt;$P19,$P19/$EX19,0),0)</f>
        <v>0</v>
      </c>
      <c r="FB19" s="200">
        <f>IF($EX19&lt;&gt;0,IF(SUM($EY19:FA19)&lt;$P19,$P19/$EX19,0),0)</f>
        <v>0</v>
      </c>
      <c r="FC19" s="200">
        <f>IF($EX19&lt;&gt;0,IF(SUM($EY19:FB19)&lt;$P19,$P19/$EX19,0),0)</f>
        <v>0</v>
      </c>
      <c r="FD19" s="200">
        <f>IF($EX19&lt;&gt;0,IF(SUM($EY19:FC19)&lt;$P19,$P19/$EX19,0),0)</f>
        <v>0</v>
      </c>
      <c r="FE19" s="200">
        <f>IF($EX19&lt;&gt;0,IF(SUM($EY19:FD19)&lt;$P19,$P19/$EX19,0),0)</f>
        <v>0</v>
      </c>
      <c r="FF19" s="200">
        <f>IF($EX19&lt;&gt;0,IF(SUM($EY19:FE19)&lt;$P19,$P19/$EX19,0),0)</f>
        <v>0</v>
      </c>
      <c r="FG19" s="200">
        <f>IF($EX19&lt;&gt;0,IF(SUM($EY19:FF19)&lt;$P19,$P19/$EX19,0),0)</f>
        <v>0</v>
      </c>
      <c r="FH19" s="200">
        <f>IF($EX19&lt;&gt;0,IF(SUM($EY19:FG19)&lt;$P19,$P19/$EX19,0),0)</f>
        <v>0</v>
      </c>
      <c r="FI19" s="200">
        <f>IF($EX19&lt;&gt;0,IF(SUM($EY19:FH19)&lt;$P19,$P19/$EX19,0),0)</f>
        <v>0</v>
      </c>
      <c r="FJ19" s="200">
        <f>IF($EX19&lt;&gt;0,IF(SUM($EY19:FI19)&lt;$P19,$P19/$EX19,0),0)</f>
        <v>0</v>
      </c>
      <c r="FK19" s="190">
        <f t="shared" si="72"/>
        <v>0</v>
      </c>
      <c r="FL19" s="130">
        <f t="shared" si="14"/>
        <v>0</v>
      </c>
      <c r="FM19" s="200">
        <f t="shared" si="56"/>
        <v>0</v>
      </c>
      <c r="FN19" s="200">
        <f t="shared" si="57"/>
        <v>0</v>
      </c>
      <c r="FO19" s="200">
        <f>IF($FL19&lt;&gt;0,IF(SUM($FM19:FN19)&lt;$Q19,$Q19/$FL19,0),0)</f>
        <v>0</v>
      </c>
      <c r="FP19" s="200">
        <f>IF($FL19&lt;&gt;0,IF(SUM($FM19:FO19)&lt;$Q19,$Q19/$FL19,0),0)</f>
        <v>0</v>
      </c>
      <c r="FQ19" s="200">
        <f>IF($FL19&lt;&gt;0,IF(SUM($FM19:FP19)&lt;$Q19,$Q19/$FL19,0),0)</f>
        <v>0</v>
      </c>
      <c r="FR19" s="200">
        <f>IF($FL19&lt;&gt;0,IF(SUM($FM19:FQ19)&lt;$Q19,$Q19/$FL19,0),0)</f>
        <v>0</v>
      </c>
      <c r="FS19" s="200">
        <f>IF($FL19&lt;&gt;0,IF(SUM($FM19:FR19)&lt;$Q19,$Q19/$FL19,0),0)</f>
        <v>0</v>
      </c>
      <c r="FT19" s="200">
        <f>IF($FL19&lt;&gt;0,IF(SUM($FM19:FS19)&lt;$Q19,$Q19/$FL19,0),0)</f>
        <v>0</v>
      </c>
      <c r="FU19" s="200">
        <f>IF($FL19&lt;&gt;0,IF(SUM($FM19:FT19)&lt;$Q19,$Q19/$FL19,0),0)</f>
        <v>0</v>
      </c>
      <c r="FV19" s="200">
        <f>IF($FL19&lt;&gt;0,IF(SUM($FM19:FU19)&lt;$Q19,$Q19/$FL19,0),0)</f>
        <v>0</v>
      </c>
      <c r="FW19" s="200">
        <f>IF($FL19&lt;&gt;0,IF(SUM($FM19:FV19)&lt;$Q19,$Q19/$FL19,0),0)</f>
        <v>0</v>
      </c>
      <c r="FX19" s="200">
        <f>IF($FL19&lt;&gt;0,IF(SUM($FM19:FW19)&lt;$Q19,$Q19/$FL19,0),0)</f>
        <v>0</v>
      </c>
      <c r="FY19" s="190">
        <f t="shared" si="73"/>
        <v>0</v>
      </c>
      <c r="FZ19" s="130">
        <f t="shared" si="74"/>
        <v>0</v>
      </c>
      <c r="GA19" s="200">
        <f t="shared" si="58"/>
        <v>0</v>
      </c>
      <c r="GB19" s="200">
        <f t="shared" si="58"/>
        <v>0</v>
      </c>
      <c r="GC19" s="200">
        <f t="shared" si="58"/>
        <v>0</v>
      </c>
      <c r="GD19" s="200">
        <f t="shared" si="58"/>
        <v>0</v>
      </c>
      <c r="GE19" s="200">
        <f t="shared" si="58"/>
        <v>0</v>
      </c>
      <c r="GF19" s="200">
        <f t="shared" si="58"/>
        <v>0</v>
      </c>
      <c r="GG19" s="200">
        <f t="shared" si="58"/>
        <v>0</v>
      </c>
      <c r="GH19" s="200">
        <f t="shared" si="58"/>
        <v>0</v>
      </c>
      <c r="GI19" s="200">
        <f t="shared" si="58"/>
        <v>0</v>
      </c>
      <c r="GJ19" s="200">
        <f t="shared" si="58"/>
        <v>0</v>
      </c>
      <c r="GK19" s="200">
        <f t="shared" si="58"/>
        <v>0</v>
      </c>
      <c r="GL19" s="200">
        <f t="shared" si="58"/>
        <v>0</v>
      </c>
      <c r="GM19" s="190">
        <f t="shared" si="75"/>
        <v>0</v>
      </c>
    </row>
    <row r="20" spans="1:195" ht="15" customHeight="1" x14ac:dyDescent="0.2">
      <c r="A20" s="13"/>
      <c r="B20" s="182" t="str">
        <f>+'Données de base'!A269</f>
        <v xml:space="preserve"> (-)</v>
      </c>
      <c r="C20" s="222">
        <f>+YEAR('Données de base'!E269)</f>
        <v>2019</v>
      </c>
      <c r="D20" s="222">
        <f>IF('Données de base'!G269&lt;&gt;0,MONTH('Données de base'!E269),0)</f>
        <v>0</v>
      </c>
      <c r="E20" s="223">
        <f>1/'Données de base'!I269</f>
        <v>0.2</v>
      </c>
      <c r="F20" s="181">
        <f>+'Données de base'!G269</f>
        <v>0</v>
      </c>
      <c r="G20" s="181"/>
      <c r="H20" s="181"/>
      <c r="I20" s="181">
        <f>+IF(I$6=$C20,$F20," ")</f>
        <v>0</v>
      </c>
      <c r="J20" s="181"/>
      <c r="K20" s="181"/>
      <c r="L20" s="181"/>
      <c r="M20" s="181"/>
      <c r="N20" s="181"/>
      <c r="O20" s="181">
        <f>+$F20*$E20*(12-$D20+1)/12</f>
        <v>0</v>
      </c>
      <c r="P20" s="181">
        <f t="shared" ref="P20:R21" si="80">+IF(U20&gt;0,IF(($F20*$E20)&lt;U20,($F20*$E20),U20),0)</f>
        <v>0</v>
      </c>
      <c r="Q20" s="181">
        <f t="shared" si="80"/>
        <v>0</v>
      </c>
      <c r="R20" s="181">
        <f t="shared" si="80"/>
        <v>0</v>
      </c>
      <c r="S20" s="181"/>
      <c r="T20" s="181"/>
      <c r="U20" s="181">
        <f>+I20-O20</f>
        <v>0</v>
      </c>
      <c r="V20" s="181">
        <f t="shared" si="59"/>
        <v>0</v>
      </c>
      <c r="W20" s="181">
        <f t="shared" si="60"/>
        <v>0</v>
      </c>
      <c r="X20" s="181">
        <f t="shared" si="61"/>
        <v>0</v>
      </c>
      <c r="Z20" s="16" t="str">
        <f t="shared" si="40"/>
        <v xml:space="preserve"> (-)</v>
      </c>
      <c r="AA20" s="200">
        <f t="shared" si="41"/>
        <v>0</v>
      </c>
      <c r="AB20" s="200">
        <f t="shared" si="41"/>
        <v>0</v>
      </c>
      <c r="AC20" s="200">
        <f t="shared" si="41"/>
        <v>0</v>
      </c>
      <c r="AD20" s="200">
        <f t="shared" si="41"/>
        <v>0</v>
      </c>
      <c r="AE20" s="200">
        <f t="shared" si="41"/>
        <v>0</v>
      </c>
      <c r="AF20" s="200">
        <f t="shared" si="41"/>
        <v>0</v>
      </c>
      <c r="AG20" s="200">
        <f t="shared" si="41"/>
        <v>0</v>
      </c>
      <c r="AH20" s="200">
        <f t="shared" si="41"/>
        <v>0</v>
      </c>
      <c r="AI20" s="200">
        <f t="shared" si="41"/>
        <v>0</v>
      </c>
      <c r="AJ20" s="200">
        <f t="shared" si="41"/>
        <v>0</v>
      </c>
      <c r="AK20" s="200">
        <f t="shared" si="41"/>
        <v>0</v>
      </c>
      <c r="AL20" s="200">
        <f t="shared" si="41"/>
        <v>0</v>
      </c>
      <c r="AM20" s="190">
        <f t="shared" si="62"/>
        <v>0</v>
      </c>
      <c r="AN20" s="16">
        <f t="shared" si="42"/>
        <v>0</v>
      </c>
      <c r="AO20" s="200">
        <f t="shared" si="43"/>
        <v>0</v>
      </c>
      <c r="AP20" s="200">
        <f t="shared" si="43"/>
        <v>0</v>
      </c>
      <c r="AQ20" s="200">
        <f t="shared" si="43"/>
        <v>0</v>
      </c>
      <c r="AR20" s="200">
        <f t="shared" si="43"/>
        <v>0</v>
      </c>
      <c r="AS20" s="200">
        <f t="shared" si="43"/>
        <v>0</v>
      </c>
      <c r="AT20" s="200">
        <f t="shared" si="43"/>
        <v>0</v>
      </c>
      <c r="AU20" s="200">
        <f t="shared" si="43"/>
        <v>0</v>
      </c>
      <c r="AV20" s="200">
        <f t="shared" si="43"/>
        <v>0</v>
      </c>
      <c r="AW20" s="200">
        <f t="shared" si="43"/>
        <v>0</v>
      </c>
      <c r="AX20" s="200">
        <f t="shared" si="43"/>
        <v>0</v>
      </c>
      <c r="AY20" s="200">
        <f t="shared" si="43"/>
        <v>0</v>
      </c>
      <c r="AZ20" s="200">
        <f t="shared" si="43"/>
        <v>0</v>
      </c>
      <c r="BA20" s="190">
        <f t="shared" si="63"/>
        <v>0</v>
      </c>
      <c r="BB20" s="16">
        <f t="shared" si="44"/>
        <v>0</v>
      </c>
      <c r="BC20" s="200">
        <f t="shared" si="45"/>
        <v>0</v>
      </c>
      <c r="BD20" s="200">
        <f t="shared" si="45"/>
        <v>0</v>
      </c>
      <c r="BE20" s="200">
        <f t="shared" si="45"/>
        <v>0</v>
      </c>
      <c r="BF20" s="200">
        <f t="shared" si="45"/>
        <v>0</v>
      </c>
      <c r="BG20" s="200">
        <f t="shared" si="45"/>
        <v>0</v>
      </c>
      <c r="BH20" s="200">
        <f t="shared" si="45"/>
        <v>0</v>
      </c>
      <c r="BI20" s="200">
        <f t="shared" si="45"/>
        <v>0</v>
      </c>
      <c r="BJ20" s="200">
        <f t="shared" si="45"/>
        <v>0</v>
      </c>
      <c r="BK20" s="200">
        <f t="shared" si="45"/>
        <v>0</v>
      </c>
      <c r="BL20" s="200">
        <f t="shared" si="45"/>
        <v>0</v>
      </c>
      <c r="BM20" s="200">
        <f t="shared" si="45"/>
        <v>0</v>
      </c>
      <c r="BN20" s="200">
        <f t="shared" si="45"/>
        <v>0</v>
      </c>
      <c r="BO20" s="190">
        <f t="shared" si="64"/>
        <v>0</v>
      </c>
      <c r="BP20" s="16">
        <f t="shared" si="46"/>
        <v>0</v>
      </c>
      <c r="BQ20" s="200">
        <f t="shared" si="47"/>
        <v>0</v>
      </c>
      <c r="BR20" s="200">
        <f t="shared" si="47"/>
        <v>0</v>
      </c>
      <c r="BS20" s="200">
        <f t="shared" si="47"/>
        <v>0</v>
      </c>
      <c r="BT20" s="200">
        <f t="shared" si="47"/>
        <v>0</v>
      </c>
      <c r="BU20" s="200">
        <f t="shared" si="47"/>
        <v>0</v>
      </c>
      <c r="BV20" s="200">
        <f t="shared" si="47"/>
        <v>0</v>
      </c>
      <c r="BW20" s="200">
        <f t="shared" si="47"/>
        <v>0</v>
      </c>
      <c r="BX20" s="200">
        <f t="shared" si="47"/>
        <v>0</v>
      </c>
      <c r="BY20" s="200">
        <f t="shared" si="47"/>
        <v>0</v>
      </c>
      <c r="BZ20" s="200">
        <f t="shared" si="47"/>
        <v>0</v>
      </c>
      <c r="CA20" s="200">
        <f t="shared" si="47"/>
        <v>0</v>
      </c>
      <c r="CB20" s="200">
        <f t="shared" si="47"/>
        <v>0</v>
      </c>
      <c r="CC20" s="190">
        <f t="shared" si="65"/>
        <v>0</v>
      </c>
      <c r="CD20" s="16">
        <f t="shared" si="48"/>
        <v>0</v>
      </c>
      <c r="CE20" s="200">
        <f t="shared" si="49"/>
        <v>0</v>
      </c>
      <c r="CF20" s="200">
        <f t="shared" si="49"/>
        <v>0</v>
      </c>
      <c r="CG20" s="200">
        <f t="shared" si="49"/>
        <v>0</v>
      </c>
      <c r="CH20" s="200">
        <f t="shared" si="49"/>
        <v>0</v>
      </c>
      <c r="CI20" s="200">
        <f t="shared" si="49"/>
        <v>0</v>
      </c>
      <c r="CJ20" s="200">
        <f t="shared" si="49"/>
        <v>0</v>
      </c>
      <c r="CK20" s="200">
        <f t="shared" si="49"/>
        <v>0</v>
      </c>
      <c r="CL20" s="200">
        <f t="shared" si="49"/>
        <v>0</v>
      </c>
      <c r="CM20" s="200">
        <f t="shared" si="49"/>
        <v>0</v>
      </c>
      <c r="CN20" s="200">
        <f t="shared" si="49"/>
        <v>0</v>
      </c>
      <c r="CO20" s="200">
        <f t="shared" si="49"/>
        <v>0</v>
      </c>
      <c r="CP20" s="200">
        <f t="shared" si="49"/>
        <v>0</v>
      </c>
      <c r="CQ20" s="190">
        <f t="shared" si="66"/>
        <v>0</v>
      </c>
      <c r="CR20" s="16">
        <f t="shared" si="50"/>
        <v>0</v>
      </c>
      <c r="CS20" s="200">
        <f t="shared" si="51"/>
        <v>0</v>
      </c>
      <c r="CT20" s="200">
        <f t="shared" si="51"/>
        <v>0</v>
      </c>
      <c r="CU20" s="200">
        <f t="shared" si="51"/>
        <v>0</v>
      </c>
      <c r="CV20" s="200">
        <f t="shared" si="51"/>
        <v>0</v>
      </c>
      <c r="CW20" s="200">
        <f t="shared" si="51"/>
        <v>0</v>
      </c>
      <c r="CX20" s="200">
        <f t="shared" si="51"/>
        <v>0</v>
      </c>
      <c r="CY20" s="200">
        <f t="shared" si="51"/>
        <v>0</v>
      </c>
      <c r="CZ20" s="200">
        <f t="shared" si="51"/>
        <v>0</v>
      </c>
      <c r="DA20" s="200">
        <f t="shared" si="51"/>
        <v>0</v>
      </c>
      <c r="DB20" s="200">
        <f t="shared" si="51"/>
        <v>0</v>
      </c>
      <c r="DC20" s="200">
        <f t="shared" si="51"/>
        <v>0</v>
      </c>
      <c r="DD20" s="200">
        <f t="shared" si="51"/>
        <v>0</v>
      </c>
      <c r="DE20" s="190">
        <f t="shared" si="67"/>
        <v>0</v>
      </c>
      <c r="DG20" s="16" t="str">
        <f t="shared" si="52"/>
        <v xml:space="preserve"> (-)</v>
      </c>
      <c r="DH20" s="130"/>
      <c r="DI20" s="16"/>
      <c r="DJ20" s="16"/>
      <c r="DK20" s="16"/>
      <c r="DL20" s="16"/>
      <c r="DM20" s="16"/>
      <c r="DN20" s="16"/>
      <c r="DO20" s="16"/>
      <c r="DP20" s="16"/>
      <c r="DQ20" s="16"/>
      <c r="DR20" s="16"/>
      <c r="DS20" s="16"/>
      <c r="DT20" s="16"/>
      <c r="DU20" s="190">
        <f t="shared" si="69"/>
        <v>0</v>
      </c>
      <c r="DV20" s="130"/>
      <c r="DW20" s="16"/>
      <c r="DX20" s="16"/>
      <c r="DY20" s="16"/>
      <c r="DZ20" s="16"/>
      <c r="EA20" s="16"/>
      <c r="EB20" s="16"/>
      <c r="EC20" s="16"/>
      <c r="ED20" s="16"/>
      <c r="EE20" s="16"/>
      <c r="EF20" s="16"/>
      <c r="EG20" s="16"/>
      <c r="EH20" s="16"/>
      <c r="EI20" s="190">
        <f t="shared" si="70"/>
        <v>0</v>
      </c>
      <c r="EJ20" s="130">
        <f>IF($D20&lt;&gt;0,12-$D20+1,0)</f>
        <v>0</v>
      </c>
      <c r="EK20" s="200">
        <f>IF($C20=$EK$4,IF((MONTH(EK$6)=$D20),$O20/(12-$D20+1),0),0)</f>
        <v>0</v>
      </c>
      <c r="EL20" s="200">
        <f t="shared" ref="EL20:EV20" si="81">IF(EK20=0,IF($C20=$EK$4,IF((MONTH(EL$6)=$D20),$O20/(12-$D20+1),0),0),$O20/(12-$D20+1))</f>
        <v>0</v>
      </c>
      <c r="EM20" s="200">
        <f t="shared" si="81"/>
        <v>0</v>
      </c>
      <c r="EN20" s="200">
        <f t="shared" si="81"/>
        <v>0</v>
      </c>
      <c r="EO20" s="200">
        <f t="shared" si="81"/>
        <v>0</v>
      </c>
      <c r="EP20" s="200">
        <f t="shared" si="81"/>
        <v>0</v>
      </c>
      <c r="EQ20" s="200">
        <f t="shared" si="81"/>
        <v>0</v>
      </c>
      <c r="ER20" s="200">
        <f t="shared" si="81"/>
        <v>0</v>
      </c>
      <c r="ES20" s="200">
        <f t="shared" si="81"/>
        <v>0</v>
      </c>
      <c r="ET20" s="200">
        <f t="shared" si="81"/>
        <v>0</v>
      </c>
      <c r="EU20" s="200">
        <f t="shared" si="81"/>
        <v>0</v>
      </c>
      <c r="EV20" s="200">
        <f t="shared" si="81"/>
        <v>0</v>
      </c>
      <c r="EW20" s="190">
        <f t="shared" si="71"/>
        <v>0</v>
      </c>
      <c r="EX20" s="130">
        <f t="shared" si="13"/>
        <v>0</v>
      </c>
      <c r="EY20" s="200">
        <f t="shared" si="54"/>
        <v>0</v>
      </c>
      <c r="EZ20" s="200">
        <f t="shared" si="55"/>
        <v>0</v>
      </c>
      <c r="FA20" s="200">
        <f>IF($EX20&lt;&gt;0,IF(SUM($EY20:EZ20)&lt;$P20,$P20/$EX20,0),0)</f>
        <v>0</v>
      </c>
      <c r="FB20" s="200">
        <f>IF($EX20&lt;&gt;0,IF(SUM($EY20:FA20)&lt;$P20,$P20/$EX20,0),0)</f>
        <v>0</v>
      </c>
      <c r="FC20" s="200">
        <f>IF($EX20&lt;&gt;0,IF(SUM($EY20:FB20)&lt;$P20,$P20/$EX20,0),0)</f>
        <v>0</v>
      </c>
      <c r="FD20" s="200">
        <f>IF($EX20&lt;&gt;0,IF(SUM($EY20:FC20)&lt;$P20,$P20/$EX20,0),0)</f>
        <v>0</v>
      </c>
      <c r="FE20" s="200">
        <f>IF($EX20&lt;&gt;0,IF(SUM($EY20:FD20)&lt;$P20,$P20/$EX20,0),0)</f>
        <v>0</v>
      </c>
      <c r="FF20" s="200">
        <f>IF($EX20&lt;&gt;0,IF(SUM($EY20:FE20)&lt;$P20,$P20/$EX20,0),0)</f>
        <v>0</v>
      </c>
      <c r="FG20" s="200">
        <f>IF($EX20&lt;&gt;0,IF(SUM($EY20:FF20)&lt;$P20,$P20/$EX20,0),0)</f>
        <v>0</v>
      </c>
      <c r="FH20" s="200">
        <f>IF($EX20&lt;&gt;0,IF(SUM($EY20:FG20)&lt;$P20,$P20/$EX20,0),0)</f>
        <v>0</v>
      </c>
      <c r="FI20" s="200">
        <f>IF($EX20&lt;&gt;0,IF(SUM($EY20:FH20)&lt;$P20,$P20/$EX20,0),0)</f>
        <v>0</v>
      </c>
      <c r="FJ20" s="200">
        <f>IF($EX20&lt;&gt;0,IF(SUM($EY20:FI20)&lt;$P20,$P20/$EX20,0),0)</f>
        <v>0</v>
      </c>
      <c r="FK20" s="190">
        <f t="shared" si="72"/>
        <v>0</v>
      </c>
      <c r="FL20" s="130">
        <f t="shared" si="14"/>
        <v>0</v>
      </c>
      <c r="FM20" s="200">
        <f t="shared" si="56"/>
        <v>0</v>
      </c>
      <c r="FN20" s="200">
        <f t="shared" si="57"/>
        <v>0</v>
      </c>
      <c r="FO20" s="200">
        <f>IF($FL20&lt;&gt;0,IF(SUM($FM20:FN20)&lt;$Q20,$Q20/$FL20,0),0)</f>
        <v>0</v>
      </c>
      <c r="FP20" s="200">
        <f>IF($FL20&lt;&gt;0,IF(SUM($FM20:FO20)&lt;$Q20,$Q20/$FL20,0),0)</f>
        <v>0</v>
      </c>
      <c r="FQ20" s="200">
        <f>IF($FL20&lt;&gt;0,IF(SUM($FM20:FP20)&lt;$Q20,$Q20/$FL20,0),0)</f>
        <v>0</v>
      </c>
      <c r="FR20" s="200">
        <f>IF($FL20&lt;&gt;0,IF(SUM($FM20:FQ20)&lt;$Q20,$Q20/$FL20,0),0)</f>
        <v>0</v>
      </c>
      <c r="FS20" s="200">
        <f>IF($FL20&lt;&gt;0,IF(SUM($FM20:FR20)&lt;$Q20,$Q20/$FL20,0),0)</f>
        <v>0</v>
      </c>
      <c r="FT20" s="200">
        <f>IF($FL20&lt;&gt;0,IF(SUM($FM20:FS20)&lt;$Q20,$Q20/$FL20,0),0)</f>
        <v>0</v>
      </c>
      <c r="FU20" s="200">
        <f>IF($FL20&lt;&gt;0,IF(SUM($FM20:FT20)&lt;$Q20,$Q20/$FL20,0),0)</f>
        <v>0</v>
      </c>
      <c r="FV20" s="200">
        <f>IF($FL20&lt;&gt;0,IF(SUM($FM20:FU20)&lt;$Q20,$Q20/$FL20,0),0)</f>
        <v>0</v>
      </c>
      <c r="FW20" s="200">
        <f>IF($FL20&lt;&gt;0,IF(SUM($FM20:FV20)&lt;$Q20,$Q20/$FL20,0),0)</f>
        <v>0</v>
      </c>
      <c r="FX20" s="200">
        <f>IF($FL20&lt;&gt;0,IF(SUM($FM20:FW20)&lt;$Q20,$Q20/$FL20,0),0)</f>
        <v>0</v>
      </c>
      <c r="FY20" s="190">
        <f t="shared" si="73"/>
        <v>0</v>
      </c>
      <c r="FZ20" s="130">
        <f t="shared" si="74"/>
        <v>0</v>
      </c>
      <c r="GA20" s="200">
        <f t="shared" si="58"/>
        <v>0</v>
      </c>
      <c r="GB20" s="200">
        <f t="shared" si="58"/>
        <v>0</v>
      </c>
      <c r="GC20" s="200">
        <f t="shared" si="58"/>
        <v>0</v>
      </c>
      <c r="GD20" s="200">
        <f t="shared" si="58"/>
        <v>0</v>
      </c>
      <c r="GE20" s="200">
        <f t="shared" si="58"/>
        <v>0</v>
      </c>
      <c r="GF20" s="200">
        <f t="shared" si="58"/>
        <v>0</v>
      </c>
      <c r="GG20" s="200">
        <f t="shared" si="58"/>
        <v>0</v>
      </c>
      <c r="GH20" s="200">
        <f t="shared" si="58"/>
        <v>0</v>
      </c>
      <c r="GI20" s="200">
        <f t="shared" si="58"/>
        <v>0</v>
      </c>
      <c r="GJ20" s="200">
        <f t="shared" si="58"/>
        <v>0</v>
      </c>
      <c r="GK20" s="200">
        <f t="shared" si="58"/>
        <v>0</v>
      </c>
      <c r="GL20" s="200">
        <f t="shared" si="58"/>
        <v>0</v>
      </c>
      <c r="GM20" s="190">
        <f t="shared" si="75"/>
        <v>0</v>
      </c>
    </row>
    <row r="21" spans="1:195" ht="15" customHeight="1" x14ac:dyDescent="0.2">
      <c r="A21" s="13"/>
      <c r="B21" s="182" t="str">
        <f>+'Données de base'!A270</f>
        <v xml:space="preserve"> (-)</v>
      </c>
      <c r="C21" s="222">
        <f>+YEAR('Données de base'!E270)</f>
        <v>2019</v>
      </c>
      <c r="D21" s="222">
        <f>IF('Données de base'!G270&lt;&gt;0,MONTH('Données de base'!E270),0)</f>
        <v>0</v>
      </c>
      <c r="E21" s="223">
        <f>1/'Données de base'!I270</f>
        <v>0.2</v>
      </c>
      <c r="F21" s="181">
        <f>+'Données de base'!G270</f>
        <v>0</v>
      </c>
      <c r="G21" s="181"/>
      <c r="H21" s="181"/>
      <c r="I21" s="181">
        <f>+IF(I$6=$C21,$F21," ")</f>
        <v>0</v>
      </c>
      <c r="J21" s="181"/>
      <c r="K21" s="181"/>
      <c r="L21" s="181"/>
      <c r="M21" s="181"/>
      <c r="N21" s="181"/>
      <c r="O21" s="181">
        <f>+$F21*$E21*(12-$D21+1)/12</f>
        <v>0</v>
      </c>
      <c r="P21" s="181">
        <f t="shared" si="80"/>
        <v>0</v>
      </c>
      <c r="Q21" s="181">
        <f t="shared" si="80"/>
        <v>0</v>
      </c>
      <c r="R21" s="181">
        <f t="shared" si="80"/>
        <v>0</v>
      </c>
      <c r="S21" s="181"/>
      <c r="T21" s="181"/>
      <c r="U21" s="181">
        <f>+I21-O21</f>
        <v>0</v>
      </c>
      <c r="V21" s="181">
        <f t="shared" si="59"/>
        <v>0</v>
      </c>
      <c r="W21" s="181">
        <f t="shared" si="60"/>
        <v>0</v>
      </c>
      <c r="X21" s="181">
        <f t="shared" si="61"/>
        <v>0</v>
      </c>
      <c r="Z21" s="16" t="str">
        <f t="shared" si="40"/>
        <v xml:space="preserve"> (-)</v>
      </c>
      <c r="AA21" s="200">
        <f t="shared" si="41"/>
        <v>0</v>
      </c>
      <c r="AB21" s="200">
        <f t="shared" si="41"/>
        <v>0</v>
      </c>
      <c r="AC21" s="200">
        <f t="shared" si="41"/>
        <v>0</v>
      </c>
      <c r="AD21" s="200">
        <f t="shared" si="41"/>
        <v>0</v>
      </c>
      <c r="AE21" s="200">
        <f t="shared" si="41"/>
        <v>0</v>
      </c>
      <c r="AF21" s="200">
        <f t="shared" si="41"/>
        <v>0</v>
      </c>
      <c r="AG21" s="200">
        <f t="shared" si="41"/>
        <v>0</v>
      </c>
      <c r="AH21" s="200">
        <f t="shared" si="41"/>
        <v>0</v>
      </c>
      <c r="AI21" s="200">
        <f t="shared" si="41"/>
        <v>0</v>
      </c>
      <c r="AJ21" s="200">
        <f t="shared" si="41"/>
        <v>0</v>
      </c>
      <c r="AK21" s="200">
        <f t="shared" si="41"/>
        <v>0</v>
      </c>
      <c r="AL21" s="200">
        <f t="shared" si="41"/>
        <v>0</v>
      </c>
      <c r="AM21" s="190">
        <f t="shared" si="62"/>
        <v>0</v>
      </c>
      <c r="AN21" s="16">
        <f t="shared" si="42"/>
        <v>0</v>
      </c>
      <c r="AO21" s="200">
        <f t="shared" si="43"/>
        <v>0</v>
      </c>
      <c r="AP21" s="200">
        <f t="shared" si="43"/>
        <v>0</v>
      </c>
      <c r="AQ21" s="200">
        <f t="shared" si="43"/>
        <v>0</v>
      </c>
      <c r="AR21" s="200">
        <f t="shared" si="43"/>
        <v>0</v>
      </c>
      <c r="AS21" s="200">
        <f t="shared" si="43"/>
        <v>0</v>
      </c>
      <c r="AT21" s="200">
        <f t="shared" si="43"/>
        <v>0</v>
      </c>
      <c r="AU21" s="200">
        <f t="shared" si="43"/>
        <v>0</v>
      </c>
      <c r="AV21" s="200">
        <f t="shared" si="43"/>
        <v>0</v>
      </c>
      <c r="AW21" s="200">
        <f t="shared" si="43"/>
        <v>0</v>
      </c>
      <c r="AX21" s="200">
        <f t="shared" si="43"/>
        <v>0</v>
      </c>
      <c r="AY21" s="200">
        <f t="shared" si="43"/>
        <v>0</v>
      </c>
      <c r="AZ21" s="200">
        <f t="shared" si="43"/>
        <v>0</v>
      </c>
      <c r="BA21" s="190">
        <f t="shared" si="63"/>
        <v>0</v>
      </c>
      <c r="BB21" s="16">
        <f t="shared" si="44"/>
        <v>0</v>
      </c>
      <c r="BC21" s="200">
        <f t="shared" si="45"/>
        <v>0</v>
      </c>
      <c r="BD21" s="200">
        <f t="shared" si="45"/>
        <v>0</v>
      </c>
      <c r="BE21" s="200">
        <f t="shared" si="45"/>
        <v>0</v>
      </c>
      <c r="BF21" s="200">
        <f t="shared" si="45"/>
        <v>0</v>
      </c>
      <c r="BG21" s="200">
        <f t="shared" si="45"/>
        <v>0</v>
      </c>
      <c r="BH21" s="200">
        <f t="shared" si="45"/>
        <v>0</v>
      </c>
      <c r="BI21" s="200">
        <f t="shared" si="45"/>
        <v>0</v>
      </c>
      <c r="BJ21" s="200">
        <f t="shared" si="45"/>
        <v>0</v>
      </c>
      <c r="BK21" s="200">
        <f t="shared" si="45"/>
        <v>0</v>
      </c>
      <c r="BL21" s="200">
        <f t="shared" si="45"/>
        <v>0</v>
      </c>
      <c r="BM21" s="200">
        <f t="shared" si="45"/>
        <v>0</v>
      </c>
      <c r="BN21" s="200">
        <f t="shared" si="45"/>
        <v>0</v>
      </c>
      <c r="BO21" s="190">
        <f t="shared" si="64"/>
        <v>0</v>
      </c>
      <c r="BP21" s="16">
        <f t="shared" si="46"/>
        <v>0</v>
      </c>
      <c r="BQ21" s="200">
        <f t="shared" si="47"/>
        <v>0</v>
      </c>
      <c r="BR21" s="200">
        <f t="shared" si="47"/>
        <v>0</v>
      </c>
      <c r="BS21" s="200">
        <f t="shared" si="47"/>
        <v>0</v>
      </c>
      <c r="BT21" s="200">
        <f t="shared" si="47"/>
        <v>0</v>
      </c>
      <c r="BU21" s="200">
        <f t="shared" si="47"/>
        <v>0</v>
      </c>
      <c r="BV21" s="200">
        <f t="shared" si="47"/>
        <v>0</v>
      </c>
      <c r="BW21" s="200">
        <f t="shared" si="47"/>
        <v>0</v>
      </c>
      <c r="BX21" s="200">
        <f t="shared" si="47"/>
        <v>0</v>
      </c>
      <c r="BY21" s="200">
        <f t="shared" si="47"/>
        <v>0</v>
      </c>
      <c r="BZ21" s="200">
        <f t="shared" si="47"/>
        <v>0</v>
      </c>
      <c r="CA21" s="200">
        <f t="shared" si="47"/>
        <v>0</v>
      </c>
      <c r="CB21" s="200">
        <f t="shared" si="47"/>
        <v>0</v>
      </c>
      <c r="CC21" s="190">
        <f t="shared" si="65"/>
        <v>0</v>
      </c>
      <c r="CD21" s="16">
        <f t="shared" si="48"/>
        <v>0</v>
      </c>
      <c r="CE21" s="200">
        <f t="shared" si="49"/>
        <v>0</v>
      </c>
      <c r="CF21" s="200">
        <f t="shared" si="49"/>
        <v>0</v>
      </c>
      <c r="CG21" s="200">
        <f t="shared" si="49"/>
        <v>0</v>
      </c>
      <c r="CH21" s="200">
        <f t="shared" si="49"/>
        <v>0</v>
      </c>
      <c r="CI21" s="200">
        <f t="shared" si="49"/>
        <v>0</v>
      </c>
      <c r="CJ21" s="200">
        <f t="shared" si="49"/>
        <v>0</v>
      </c>
      <c r="CK21" s="200">
        <f t="shared" si="49"/>
        <v>0</v>
      </c>
      <c r="CL21" s="200">
        <f t="shared" si="49"/>
        <v>0</v>
      </c>
      <c r="CM21" s="200">
        <f t="shared" si="49"/>
        <v>0</v>
      </c>
      <c r="CN21" s="200">
        <f t="shared" si="49"/>
        <v>0</v>
      </c>
      <c r="CO21" s="200">
        <f t="shared" si="49"/>
        <v>0</v>
      </c>
      <c r="CP21" s="200">
        <f t="shared" si="49"/>
        <v>0</v>
      </c>
      <c r="CQ21" s="190">
        <f t="shared" si="66"/>
        <v>0</v>
      </c>
      <c r="CR21" s="16">
        <f t="shared" si="50"/>
        <v>0</v>
      </c>
      <c r="CS21" s="200">
        <f t="shared" si="51"/>
        <v>0</v>
      </c>
      <c r="CT21" s="200">
        <f t="shared" si="51"/>
        <v>0</v>
      </c>
      <c r="CU21" s="200">
        <f t="shared" si="51"/>
        <v>0</v>
      </c>
      <c r="CV21" s="200">
        <f t="shared" si="51"/>
        <v>0</v>
      </c>
      <c r="CW21" s="200">
        <f t="shared" si="51"/>
        <v>0</v>
      </c>
      <c r="CX21" s="200">
        <f t="shared" si="51"/>
        <v>0</v>
      </c>
      <c r="CY21" s="200">
        <f t="shared" si="51"/>
        <v>0</v>
      </c>
      <c r="CZ21" s="200">
        <f t="shared" si="51"/>
        <v>0</v>
      </c>
      <c r="DA21" s="200">
        <f t="shared" si="51"/>
        <v>0</v>
      </c>
      <c r="DB21" s="200">
        <f t="shared" si="51"/>
        <v>0</v>
      </c>
      <c r="DC21" s="200">
        <f t="shared" si="51"/>
        <v>0</v>
      </c>
      <c r="DD21" s="200">
        <f t="shared" si="51"/>
        <v>0</v>
      </c>
      <c r="DE21" s="190">
        <f t="shared" si="67"/>
        <v>0</v>
      </c>
      <c r="DG21" s="16" t="str">
        <f t="shared" si="52"/>
        <v xml:space="preserve"> (-)</v>
      </c>
      <c r="DH21" s="130"/>
      <c r="DI21" s="16"/>
      <c r="DJ21" s="16"/>
      <c r="DK21" s="16"/>
      <c r="DL21" s="16"/>
      <c r="DM21" s="16"/>
      <c r="DN21" s="16"/>
      <c r="DO21" s="16"/>
      <c r="DP21" s="16"/>
      <c r="DQ21" s="16"/>
      <c r="DR21" s="16"/>
      <c r="DS21" s="16"/>
      <c r="DT21" s="16"/>
      <c r="DU21" s="190">
        <f t="shared" si="69"/>
        <v>0</v>
      </c>
      <c r="DV21" s="130"/>
      <c r="DW21" s="16"/>
      <c r="DX21" s="16"/>
      <c r="DY21" s="16"/>
      <c r="DZ21" s="16"/>
      <c r="EA21" s="16"/>
      <c r="EB21" s="16"/>
      <c r="EC21" s="16"/>
      <c r="ED21" s="16"/>
      <c r="EE21" s="16"/>
      <c r="EF21" s="16"/>
      <c r="EG21" s="16"/>
      <c r="EH21" s="16"/>
      <c r="EI21" s="190">
        <f t="shared" si="70"/>
        <v>0</v>
      </c>
      <c r="EJ21" s="130">
        <f>IF($D21&lt;&gt;0,12-$D21+1,0)</f>
        <v>0</v>
      </c>
      <c r="EK21" s="200">
        <f>IF($C21=$EK$4,IF((MONTH(EK$6)=$D21),$O21/(12-$D21+1),0),0)</f>
        <v>0</v>
      </c>
      <c r="EL21" s="200">
        <f t="shared" ref="EL21:EV21" si="82">IF(EK21=0,IF($C21=$EK$4,IF((MONTH(EL$6)=$D21),$O21/(12-$D21+1),0),0),$O21/(12-$D21+1))</f>
        <v>0</v>
      </c>
      <c r="EM21" s="200">
        <f t="shared" si="82"/>
        <v>0</v>
      </c>
      <c r="EN21" s="200">
        <f t="shared" si="82"/>
        <v>0</v>
      </c>
      <c r="EO21" s="200">
        <f t="shared" si="82"/>
        <v>0</v>
      </c>
      <c r="EP21" s="200">
        <f t="shared" si="82"/>
        <v>0</v>
      </c>
      <c r="EQ21" s="200">
        <f t="shared" si="82"/>
        <v>0</v>
      </c>
      <c r="ER21" s="200">
        <f t="shared" si="82"/>
        <v>0</v>
      </c>
      <c r="ES21" s="200">
        <f t="shared" si="82"/>
        <v>0</v>
      </c>
      <c r="ET21" s="200">
        <f t="shared" si="82"/>
        <v>0</v>
      </c>
      <c r="EU21" s="200">
        <f t="shared" si="82"/>
        <v>0</v>
      </c>
      <c r="EV21" s="200">
        <f t="shared" si="82"/>
        <v>0</v>
      </c>
      <c r="EW21" s="190">
        <f t="shared" si="71"/>
        <v>0</v>
      </c>
      <c r="EX21" s="130">
        <f t="shared" si="13"/>
        <v>0</v>
      </c>
      <c r="EY21" s="200">
        <f t="shared" si="54"/>
        <v>0</v>
      </c>
      <c r="EZ21" s="200">
        <f t="shared" si="55"/>
        <v>0</v>
      </c>
      <c r="FA21" s="200">
        <f>IF($EX21&lt;&gt;0,IF(SUM($EY21:EZ21)&lt;$P21,$P21/$EX21,0),0)</f>
        <v>0</v>
      </c>
      <c r="FB21" s="200">
        <f>IF($EX21&lt;&gt;0,IF(SUM($EY21:FA21)&lt;$P21,$P21/$EX21,0),0)</f>
        <v>0</v>
      </c>
      <c r="FC21" s="200">
        <f>IF($EX21&lt;&gt;0,IF(SUM($EY21:FB21)&lt;$P21,$P21/$EX21,0),0)</f>
        <v>0</v>
      </c>
      <c r="FD21" s="200">
        <f>IF($EX21&lt;&gt;0,IF(SUM($EY21:FC21)&lt;$P21,$P21/$EX21,0),0)</f>
        <v>0</v>
      </c>
      <c r="FE21" s="200">
        <f>IF($EX21&lt;&gt;0,IF(SUM($EY21:FD21)&lt;$P21,$P21/$EX21,0),0)</f>
        <v>0</v>
      </c>
      <c r="FF21" s="200">
        <f>IF($EX21&lt;&gt;0,IF(SUM($EY21:FE21)&lt;$P21,$P21/$EX21,0),0)</f>
        <v>0</v>
      </c>
      <c r="FG21" s="200">
        <f>IF($EX21&lt;&gt;0,IF(SUM($EY21:FF21)&lt;$P21,$P21/$EX21,0),0)</f>
        <v>0</v>
      </c>
      <c r="FH21" s="200">
        <f>IF($EX21&lt;&gt;0,IF(SUM($EY21:FG21)&lt;$P21,$P21/$EX21,0),0)</f>
        <v>0</v>
      </c>
      <c r="FI21" s="200">
        <f>IF($EX21&lt;&gt;0,IF(SUM($EY21:FH21)&lt;$P21,$P21/$EX21,0),0)</f>
        <v>0</v>
      </c>
      <c r="FJ21" s="200">
        <f>IF($EX21&lt;&gt;0,IF(SUM($EY21:FI21)&lt;$P21,$P21/$EX21,0),0)</f>
        <v>0</v>
      </c>
      <c r="FK21" s="190">
        <f t="shared" si="72"/>
        <v>0</v>
      </c>
      <c r="FL21" s="130">
        <f t="shared" si="14"/>
        <v>0</v>
      </c>
      <c r="FM21" s="200">
        <f t="shared" si="56"/>
        <v>0</v>
      </c>
      <c r="FN21" s="200">
        <f t="shared" si="57"/>
        <v>0</v>
      </c>
      <c r="FO21" s="200">
        <f>IF($FL21&lt;&gt;0,IF(SUM($FM21:FN21)&lt;$Q21,$Q21/$FL21,0),0)</f>
        <v>0</v>
      </c>
      <c r="FP21" s="200">
        <f>IF($FL21&lt;&gt;0,IF(SUM($FM21:FO21)&lt;$Q21,$Q21/$FL21,0),0)</f>
        <v>0</v>
      </c>
      <c r="FQ21" s="200">
        <f>IF($FL21&lt;&gt;0,IF(SUM($FM21:FP21)&lt;$Q21,$Q21/$FL21,0),0)</f>
        <v>0</v>
      </c>
      <c r="FR21" s="200">
        <f>IF($FL21&lt;&gt;0,IF(SUM($FM21:FQ21)&lt;$Q21,$Q21/$FL21,0),0)</f>
        <v>0</v>
      </c>
      <c r="FS21" s="200">
        <f>IF($FL21&lt;&gt;0,IF(SUM($FM21:FR21)&lt;$Q21,$Q21/$FL21,0),0)</f>
        <v>0</v>
      </c>
      <c r="FT21" s="200">
        <f>IF($FL21&lt;&gt;0,IF(SUM($FM21:FS21)&lt;$Q21,$Q21/$FL21,0),0)</f>
        <v>0</v>
      </c>
      <c r="FU21" s="200">
        <f>IF($FL21&lt;&gt;0,IF(SUM($FM21:FT21)&lt;$Q21,$Q21/$FL21,0),0)</f>
        <v>0</v>
      </c>
      <c r="FV21" s="200">
        <f>IF($FL21&lt;&gt;0,IF(SUM($FM21:FU21)&lt;$Q21,$Q21/$FL21,0),0)</f>
        <v>0</v>
      </c>
      <c r="FW21" s="200">
        <f>IF($FL21&lt;&gt;0,IF(SUM($FM21:FV21)&lt;$Q21,$Q21/$FL21,0),0)</f>
        <v>0</v>
      </c>
      <c r="FX21" s="200">
        <f>IF($FL21&lt;&gt;0,IF(SUM($FM21:FW21)&lt;$Q21,$Q21/$FL21,0),0)</f>
        <v>0</v>
      </c>
      <c r="FY21" s="190">
        <f t="shared" si="73"/>
        <v>0</v>
      </c>
      <c r="FZ21" s="130">
        <f t="shared" si="74"/>
        <v>0</v>
      </c>
      <c r="GA21" s="200">
        <f t="shared" si="58"/>
        <v>0</v>
      </c>
      <c r="GB21" s="200">
        <f t="shared" si="58"/>
        <v>0</v>
      </c>
      <c r="GC21" s="200">
        <f t="shared" si="58"/>
        <v>0</v>
      </c>
      <c r="GD21" s="200">
        <f t="shared" si="58"/>
        <v>0</v>
      </c>
      <c r="GE21" s="200">
        <f t="shared" si="58"/>
        <v>0</v>
      </c>
      <c r="GF21" s="200">
        <f t="shared" si="58"/>
        <v>0</v>
      </c>
      <c r="GG21" s="200">
        <f t="shared" si="58"/>
        <v>0</v>
      </c>
      <c r="GH21" s="200">
        <f t="shared" si="58"/>
        <v>0</v>
      </c>
      <c r="GI21" s="200">
        <f t="shared" si="58"/>
        <v>0</v>
      </c>
      <c r="GJ21" s="200">
        <f t="shared" si="58"/>
        <v>0</v>
      </c>
      <c r="GK21" s="200">
        <f t="shared" si="58"/>
        <v>0</v>
      </c>
      <c r="GL21" s="200">
        <f t="shared" si="58"/>
        <v>0</v>
      </c>
      <c r="GM21" s="190">
        <f t="shared" si="75"/>
        <v>0</v>
      </c>
    </row>
    <row r="22" spans="1:195" ht="15" customHeight="1" x14ac:dyDescent="0.2">
      <c r="A22" s="13"/>
      <c r="B22" s="182" t="str">
        <f>+'Données de base'!A284</f>
        <v xml:space="preserve"> (-)</v>
      </c>
      <c r="C22" s="222">
        <f>+YEAR('Données de base'!E284)</f>
        <v>2020</v>
      </c>
      <c r="D22" s="222">
        <f>IF('Données de base'!G284&lt;&gt;0,MONTH('Données de base'!E284),0)</f>
        <v>0</v>
      </c>
      <c r="E22" s="223">
        <f>1/'Données de base'!I284</f>
        <v>0.2</v>
      </c>
      <c r="F22" s="181">
        <f>+'Données de base'!G284</f>
        <v>0</v>
      </c>
      <c r="G22" s="181"/>
      <c r="H22" s="181"/>
      <c r="I22" s="181"/>
      <c r="J22" s="181">
        <f>+IF(J$6=$C22,$F22," ")</f>
        <v>0</v>
      </c>
      <c r="K22" s="181"/>
      <c r="L22" s="181"/>
      <c r="M22" s="181"/>
      <c r="N22" s="181"/>
      <c r="O22" s="181"/>
      <c r="P22" s="181">
        <f>+$F22*$E22*(12-$D22+1)/12</f>
        <v>0</v>
      </c>
      <c r="Q22" s="181">
        <f>+IF(V22&gt;0,IF(($F22*$E22)&lt;V22,($F22*$E22),V22),0)</f>
        <v>0</v>
      </c>
      <c r="R22" s="181">
        <f>+IF(W22&gt;0,IF(($F22*$E22)&lt;W22,($F22*$E22),W22),0)</f>
        <v>0</v>
      </c>
      <c r="S22" s="181"/>
      <c r="T22" s="181"/>
      <c r="U22" s="181"/>
      <c r="V22" s="181">
        <f>+J22-P22</f>
        <v>0</v>
      </c>
      <c r="W22" s="181">
        <f t="shared" si="60"/>
        <v>0</v>
      </c>
      <c r="X22" s="181">
        <f>W22-R22</f>
        <v>0</v>
      </c>
      <c r="Z22" s="16" t="str">
        <f t="shared" si="40"/>
        <v xml:space="preserve"> (-)</v>
      </c>
      <c r="AA22" s="200">
        <f t="shared" si="41"/>
        <v>0</v>
      </c>
      <c r="AB22" s="200">
        <f t="shared" si="41"/>
        <v>0</v>
      </c>
      <c r="AC22" s="200">
        <f t="shared" si="41"/>
        <v>0</v>
      </c>
      <c r="AD22" s="200">
        <f t="shared" si="41"/>
        <v>0</v>
      </c>
      <c r="AE22" s="200">
        <f t="shared" si="41"/>
        <v>0</v>
      </c>
      <c r="AF22" s="200">
        <f t="shared" si="41"/>
        <v>0</v>
      </c>
      <c r="AG22" s="200">
        <f t="shared" si="41"/>
        <v>0</v>
      </c>
      <c r="AH22" s="200">
        <f t="shared" si="41"/>
        <v>0</v>
      </c>
      <c r="AI22" s="200">
        <f t="shared" si="41"/>
        <v>0</v>
      </c>
      <c r="AJ22" s="200">
        <f t="shared" si="41"/>
        <v>0</v>
      </c>
      <c r="AK22" s="200">
        <f t="shared" si="41"/>
        <v>0</v>
      </c>
      <c r="AL22" s="200">
        <f t="shared" si="41"/>
        <v>0</v>
      </c>
      <c r="AM22" s="190">
        <f t="shared" si="62"/>
        <v>0</v>
      </c>
      <c r="AN22" s="16">
        <f t="shared" si="42"/>
        <v>0</v>
      </c>
      <c r="AO22" s="200">
        <f t="shared" si="43"/>
        <v>0</v>
      </c>
      <c r="AP22" s="200">
        <f t="shared" si="43"/>
        <v>0</v>
      </c>
      <c r="AQ22" s="200">
        <f t="shared" si="43"/>
        <v>0</v>
      </c>
      <c r="AR22" s="200">
        <f t="shared" si="43"/>
        <v>0</v>
      </c>
      <c r="AS22" s="200">
        <f t="shared" si="43"/>
        <v>0</v>
      </c>
      <c r="AT22" s="200">
        <f t="shared" si="43"/>
        <v>0</v>
      </c>
      <c r="AU22" s="200">
        <f t="shared" si="43"/>
        <v>0</v>
      </c>
      <c r="AV22" s="200">
        <f t="shared" si="43"/>
        <v>0</v>
      </c>
      <c r="AW22" s="200">
        <f t="shared" si="43"/>
        <v>0</v>
      </c>
      <c r="AX22" s="200">
        <f t="shared" si="43"/>
        <v>0</v>
      </c>
      <c r="AY22" s="200">
        <f t="shared" si="43"/>
        <v>0</v>
      </c>
      <c r="AZ22" s="200">
        <f t="shared" si="43"/>
        <v>0</v>
      </c>
      <c r="BA22" s="190">
        <f t="shared" si="63"/>
        <v>0</v>
      </c>
      <c r="BB22" s="16">
        <f t="shared" si="44"/>
        <v>0</v>
      </c>
      <c r="BC22" s="200">
        <f t="shared" si="45"/>
        <v>0</v>
      </c>
      <c r="BD22" s="200">
        <f t="shared" si="45"/>
        <v>0</v>
      </c>
      <c r="BE22" s="200">
        <f t="shared" si="45"/>
        <v>0</v>
      </c>
      <c r="BF22" s="200">
        <f t="shared" si="45"/>
        <v>0</v>
      </c>
      <c r="BG22" s="200">
        <f t="shared" si="45"/>
        <v>0</v>
      </c>
      <c r="BH22" s="200">
        <f t="shared" si="45"/>
        <v>0</v>
      </c>
      <c r="BI22" s="200">
        <f t="shared" si="45"/>
        <v>0</v>
      </c>
      <c r="BJ22" s="200">
        <f t="shared" si="45"/>
        <v>0</v>
      </c>
      <c r="BK22" s="200">
        <f t="shared" si="45"/>
        <v>0</v>
      </c>
      <c r="BL22" s="200">
        <f t="shared" si="45"/>
        <v>0</v>
      </c>
      <c r="BM22" s="200">
        <f t="shared" si="45"/>
        <v>0</v>
      </c>
      <c r="BN22" s="200">
        <f t="shared" si="45"/>
        <v>0</v>
      </c>
      <c r="BO22" s="190">
        <f t="shared" si="64"/>
        <v>0</v>
      </c>
      <c r="BP22" s="16">
        <f t="shared" si="46"/>
        <v>0</v>
      </c>
      <c r="BQ22" s="200">
        <f t="shared" si="47"/>
        <v>0</v>
      </c>
      <c r="BR22" s="200">
        <f t="shared" si="47"/>
        <v>0</v>
      </c>
      <c r="BS22" s="200">
        <f t="shared" si="47"/>
        <v>0</v>
      </c>
      <c r="BT22" s="200">
        <f t="shared" si="47"/>
        <v>0</v>
      </c>
      <c r="BU22" s="200">
        <f t="shared" si="47"/>
        <v>0</v>
      </c>
      <c r="BV22" s="200">
        <f t="shared" si="47"/>
        <v>0</v>
      </c>
      <c r="BW22" s="200">
        <f t="shared" si="47"/>
        <v>0</v>
      </c>
      <c r="BX22" s="200">
        <f t="shared" si="47"/>
        <v>0</v>
      </c>
      <c r="BY22" s="200">
        <f t="shared" si="47"/>
        <v>0</v>
      </c>
      <c r="BZ22" s="200">
        <f t="shared" si="47"/>
        <v>0</v>
      </c>
      <c r="CA22" s="200">
        <f t="shared" si="47"/>
        <v>0</v>
      </c>
      <c r="CB22" s="200">
        <f t="shared" si="47"/>
        <v>0</v>
      </c>
      <c r="CC22" s="190">
        <f t="shared" si="65"/>
        <v>0</v>
      </c>
      <c r="CD22" s="16">
        <f t="shared" si="48"/>
        <v>0</v>
      </c>
      <c r="CE22" s="200">
        <f t="shared" si="49"/>
        <v>0</v>
      </c>
      <c r="CF22" s="200">
        <f t="shared" si="49"/>
        <v>0</v>
      </c>
      <c r="CG22" s="200">
        <f t="shared" si="49"/>
        <v>0</v>
      </c>
      <c r="CH22" s="200">
        <f t="shared" si="49"/>
        <v>0</v>
      </c>
      <c r="CI22" s="200">
        <f t="shared" si="49"/>
        <v>0</v>
      </c>
      <c r="CJ22" s="200">
        <f t="shared" si="49"/>
        <v>0</v>
      </c>
      <c r="CK22" s="200">
        <f t="shared" si="49"/>
        <v>0</v>
      </c>
      <c r="CL22" s="200">
        <f t="shared" si="49"/>
        <v>0</v>
      </c>
      <c r="CM22" s="200">
        <f t="shared" si="49"/>
        <v>0</v>
      </c>
      <c r="CN22" s="200">
        <f t="shared" si="49"/>
        <v>0</v>
      </c>
      <c r="CO22" s="200">
        <f t="shared" si="49"/>
        <v>0</v>
      </c>
      <c r="CP22" s="200">
        <f t="shared" si="49"/>
        <v>0</v>
      </c>
      <c r="CQ22" s="190">
        <f t="shared" si="66"/>
        <v>0</v>
      </c>
      <c r="CR22" s="16">
        <f t="shared" si="50"/>
        <v>0</v>
      </c>
      <c r="CS22" s="200">
        <f t="shared" si="51"/>
        <v>0</v>
      </c>
      <c r="CT22" s="200">
        <f t="shared" si="51"/>
        <v>0</v>
      </c>
      <c r="CU22" s="200">
        <f t="shared" si="51"/>
        <v>0</v>
      </c>
      <c r="CV22" s="200">
        <f t="shared" si="51"/>
        <v>0</v>
      </c>
      <c r="CW22" s="200">
        <f t="shared" si="51"/>
        <v>0</v>
      </c>
      <c r="CX22" s="200">
        <f t="shared" si="51"/>
        <v>0</v>
      </c>
      <c r="CY22" s="200">
        <f t="shared" si="51"/>
        <v>0</v>
      </c>
      <c r="CZ22" s="200">
        <f t="shared" si="51"/>
        <v>0</v>
      </c>
      <c r="DA22" s="200">
        <f t="shared" si="51"/>
        <v>0</v>
      </c>
      <c r="DB22" s="200">
        <f t="shared" si="51"/>
        <v>0</v>
      </c>
      <c r="DC22" s="200">
        <f t="shared" si="51"/>
        <v>0</v>
      </c>
      <c r="DD22" s="200">
        <f t="shared" si="51"/>
        <v>0</v>
      </c>
      <c r="DE22" s="190">
        <f t="shared" si="67"/>
        <v>0</v>
      </c>
      <c r="DG22" s="16" t="str">
        <f t="shared" si="52"/>
        <v xml:space="preserve"> (-)</v>
      </c>
      <c r="DH22" s="130"/>
      <c r="DI22" s="16"/>
      <c r="DJ22" s="16"/>
      <c r="DK22" s="16"/>
      <c r="DL22" s="16"/>
      <c r="DM22" s="16"/>
      <c r="DN22" s="16"/>
      <c r="DO22" s="16"/>
      <c r="DP22" s="16"/>
      <c r="DQ22" s="16"/>
      <c r="DR22" s="16"/>
      <c r="DS22" s="16"/>
      <c r="DT22" s="16"/>
      <c r="DU22" s="190">
        <f t="shared" si="69"/>
        <v>0</v>
      </c>
      <c r="DV22" s="130"/>
      <c r="DW22" s="16"/>
      <c r="DX22" s="16"/>
      <c r="DY22" s="16"/>
      <c r="DZ22" s="16"/>
      <c r="EA22" s="16"/>
      <c r="EB22" s="16"/>
      <c r="EC22" s="16"/>
      <c r="ED22" s="16"/>
      <c r="EE22" s="16"/>
      <c r="EF22" s="16"/>
      <c r="EG22" s="16"/>
      <c r="EH22" s="16"/>
      <c r="EI22" s="190">
        <f t="shared" si="70"/>
        <v>0</v>
      </c>
      <c r="EJ22" s="130"/>
      <c r="EK22" s="16"/>
      <c r="EL22" s="16"/>
      <c r="EM22" s="16"/>
      <c r="EN22" s="16"/>
      <c r="EO22" s="16"/>
      <c r="EP22" s="16"/>
      <c r="EQ22" s="16"/>
      <c r="ER22" s="16"/>
      <c r="ES22" s="16"/>
      <c r="ET22" s="16"/>
      <c r="EU22" s="16"/>
      <c r="EV22" s="16"/>
      <c r="EW22" s="190">
        <f t="shared" si="71"/>
        <v>0</v>
      </c>
      <c r="EX22" s="130">
        <f>IF($D22&lt;&gt;0,12-$D22+1,0)</f>
        <v>0</v>
      </c>
      <c r="EY22" s="200">
        <f>IF($C22=$EY$4,IF((MONTH(EY$6)=$D22),$P22/(12-$D22+1),0),0)</f>
        <v>0</v>
      </c>
      <c r="EZ22" s="200">
        <f t="shared" ref="EZ22:FJ22" si="83">IF(EY22=0,IF($C22=$EY$4,IF((MONTH(EZ$6)=$D22),$P22/(12-$D22+1),0),0),$P22/(12-$D22+1))</f>
        <v>0</v>
      </c>
      <c r="FA22" s="200">
        <f t="shared" si="83"/>
        <v>0</v>
      </c>
      <c r="FB22" s="200">
        <f t="shared" si="83"/>
        <v>0</v>
      </c>
      <c r="FC22" s="200">
        <f t="shared" si="83"/>
        <v>0</v>
      </c>
      <c r="FD22" s="200">
        <f t="shared" si="83"/>
        <v>0</v>
      </c>
      <c r="FE22" s="200">
        <f t="shared" si="83"/>
        <v>0</v>
      </c>
      <c r="FF22" s="200">
        <f t="shared" si="83"/>
        <v>0</v>
      </c>
      <c r="FG22" s="200">
        <f t="shared" si="83"/>
        <v>0</v>
      </c>
      <c r="FH22" s="200">
        <f t="shared" si="83"/>
        <v>0</v>
      </c>
      <c r="FI22" s="200">
        <f t="shared" si="83"/>
        <v>0</v>
      </c>
      <c r="FJ22" s="200">
        <f t="shared" si="83"/>
        <v>0</v>
      </c>
      <c r="FK22" s="190">
        <f t="shared" si="72"/>
        <v>0</v>
      </c>
      <c r="FL22" s="130">
        <f t="shared" si="14"/>
        <v>0</v>
      </c>
      <c r="FM22" s="200">
        <f t="shared" si="56"/>
        <v>0</v>
      </c>
      <c r="FN22" s="200">
        <f t="shared" si="57"/>
        <v>0</v>
      </c>
      <c r="FO22" s="200">
        <f>IF($FL22&lt;&gt;0,IF(SUM($FM22:FN22)&lt;$Q22,$Q22/$FL22,0),0)</f>
        <v>0</v>
      </c>
      <c r="FP22" s="200">
        <f>IF($FL22&lt;&gt;0,IF(SUM($FM22:FO22)&lt;$Q22,$Q22/$FL22,0),0)</f>
        <v>0</v>
      </c>
      <c r="FQ22" s="200">
        <f>IF($FL22&lt;&gt;0,IF(SUM($FM22:FP22)&lt;$Q22,$Q22/$FL22,0),0)</f>
        <v>0</v>
      </c>
      <c r="FR22" s="200">
        <f>IF($FL22&lt;&gt;0,IF(SUM($FM22:FQ22)&lt;$Q22,$Q22/$FL22,0),0)</f>
        <v>0</v>
      </c>
      <c r="FS22" s="200">
        <f>IF($FL22&lt;&gt;0,IF(SUM($FM22:FR22)&lt;$Q22,$Q22/$FL22,0),0)</f>
        <v>0</v>
      </c>
      <c r="FT22" s="200">
        <f>IF($FL22&lt;&gt;0,IF(SUM($FM22:FS22)&lt;$Q22,$Q22/$FL22,0),0)</f>
        <v>0</v>
      </c>
      <c r="FU22" s="200">
        <f>IF($FL22&lt;&gt;0,IF(SUM($FM22:FT22)&lt;$Q22,$Q22/$FL22,0),0)</f>
        <v>0</v>
      </c>
      <c r="FV22" s="200">
        <f>IF($FL22&lt;&gt;0,IF(SUM($FM22:FU22)&lt;$Q22,$Q22/$FL22,0),0)</f>
        <v>0</v>
      </c>
      <c r="FW22" s="200">
        <f>IF($FL22&lt;&gt;0,IF(SUM($FM22:FV22)&lt;$Q22,$Q22/$FL22,0),0)</f>
        <v>0</v>
      </c>
      <c r="FX22" s="200">
        <f>IF($FL22&lt;&gt;0,IF(SUM($FM22:FW22)&lt;$Q22,$Q22/$FL22,0),0)</f>
        <v>0</v>
      </c>
      <c r="FY22" s="190">
        <f t="shared" si="73"/>
        <v>0</v>
      </c>
      <c r="FZ22" s="130">
        <f t="shared" si="74"/>
        <v>0</v>
      </c>
      <c r="GA22" s="200">
        <f t="shared" si="58"/>
        <v>0</v>
      </c>
      <c r="GB22" s="200">
        <f t="shared" si="58"/>
        <v>0</v>
      </c>
      <c r="GC22" s="200">
        <f t="shared" si="58"/>
        <v>0</v>
      </c>
      <c r="GD22" s="200">
        <f t="shared" si="58"/>
        <v>0</v>
      </c>
      <c r="GE22" s="200">
        <f t="shared" si="58"/>
        <v>0</v>
      </c>
      <c r="GF22" s="200">
        <f t="shared" si="58"/>
        <v>0</v>
      </c>
      <c r="GG22" s="200">
        <f t="shared" si="58"/>
        <v>0</v>
      </c>
      <c r="GH22" s="200">
        <f t="shared" si="58"/>
        <v>0</v>
      </c>
      <c r="GI22" s="200">
        <f t="shared" si="58"/>
        <v>0</v>
      </c>
      <c r="GJ22" s="200">
        <f t="shared" si="58"/>
        <v>0</v>
      </c>
      <c r="GK22" s="200">
        <f t="shared" si="58"/>
        <v>0</v>
      </c>
      <c r="GL22" s="200">
        <f t="shared" si="58"/>
        <v>0</v>
      </c>
      <c r="GM22" s="190">
        <f t="shared" si="75"/>
        <v>0</v>
      </c>
    </row>
    <row r="23" spans="1:195" ht="15" customHeight="1" x14ac:dyDescent="0.2">
      <c r="A23" s="13"/>
      <c r="B23" s="182" t="str">
        <f>+'Données de base'!A285</f>
        <v xml:space="preserve"> (-)</v>
      </c>
      <c r="C23" s="222">
        <f>+YEAR('Données de base'!E285)</f>
        <v>2020</v>
      </c>
      <c r="D23" s="222">
        <f>IF('Données de base'!G285&lt;&gt;0,MONTH('Données de base'!E285),0)</f>
        <v>0</v>
      </c>
      <c r="E23" s="223">
        <f>1/'Données de base'!I285</f>
        <v>0.2</v>
      </c>
      <c r="F23" s="181">
        <f>+'Données de base'!G285</f>
        <v>0</v>
      </c>
      <c r="G23" s="181"/>
      <c r="H23" s="181"/>
      <c r="I23" s="181"/>
      <c r="J23" s="181">
        <f>+IF(J$6=$C23,$F23," ")</f>
        <v>0</v>
      </c>
      <c r="K23" s="181"/>
      <c r="L23" s="181"/>
      <c r="M23" s="181"/>
      <c r="N23" s="181"/>
      <c r="O23" s="181"/>
      <c r="P23" s="181">
        <f>+$F23*$E23*(12-$D23+1)/12</f>
        <v>0</v>
      </c>
      <c r="Q23" s="181">
        <f>+IF(V23&gt;0,IF(($F23*$E23)&lt;V23,($F23*$E23),V23),0)</f>
        <v>0</v>
      </c>
      <c r="R23" s="181">
        <f>+IF(W23&gt;0,IF(($F23*$E23)&lt;W23,($F23*$E23),W23),0)</f>
        <v>0</v>
      </c>
      <c r="S23" s="181"/>
      <c r="T23" s="181"/>
      <c r="U23" s="181"/>
      <c r="V23" s="181">
        <f>+J23-P23</f>
        <v>0</v>
      </c>
      <c r="W23" s="181">
        <f t="shared" si="60"/>
        <v>0</v>
      </c>
      <c r="X23" s="181">
        <f>W23-R23</f>
        <v>0</v>
      </c>
      <c r="Z23" s="16" t="str">
        <f t="shared" si="40"/>
        <v xml:space="preserve"> (-)</v>
      </c>
      <c r="AA23" s="200">
        <f t="shared" si="41"/>
        <v>0</v>
      </c>
      <c r="AB23" s="200">
        <f t="shared" si="41"/>
        <v>0</v>
      </c>
      <c r="AC23" s="200">
        <f t="shared" si="41"/>
        <v>0</v>
      </c>
      <c r="AD23" s="200">
        <f t="shared" si="41"/>
        <v>0</v>
      </c>
      <c r="AE23" s="200">
        <f t="shared" si="41"/>
        <v>0</v>
      </c>
      <c r="AF23" s="200">
        <f t="shared" si="41"/>
        <v>0</v>
      </c>
      <c r="AG23" s="200">
        <f t="shared" si="41"/>
        <v>0</v>
      </c>
      <c r="AH23" s="200">
        <f t="shared" si="41"/>
        <v>0</v>
      </c>
      <c r="AI23" s="200">
        <f t="shared" si="41"/>
        <v>0</v>
      </c>
      <c r="AJ23" s="200">
        <f t="shared" si="41"/>
        <v>0</v>
      </c>
      <c r="AK23" s="200">
        <f t="shared" si="41"/>
        <v>0</v>
      </c>
      <c r="AL23" s="200">
        <f t="shared" si="41"/>
        <v>0</v>
      </c>
      <c r="AM23" s="190">
        <f t="shared" si="62"/>
        <v>0</v>
      </c>
      <c r="AN23" s="16">
        <f t="shared" si="42"/>
        <v>0</v>
      </c>
      <c r="AO23" s="200">
        <f t="shared" si="43"/>
        <v>0</v>
      </c>
      <c r="AP23" s="200">
        <f t="shared" si="43"/>
        <v>0</v>
      </c>
      <c r="AQ23" s="200">
        <f t="shared" si="43"/>
        <v>0</v>
      </c>
      <c r="AR23" s="200">
        <f t="shared" si="43"/>
        <v>0</v>
      </c>
      <c r="AS23" s="200">
        <f t="shared" si="43"/>
        <v>0</v>
      </c>
      <c r="AT23" s="200">
        <f t="shared" si="43"/>
        <v>0</v>
      </c>
      <c r="AU23" s="200">
        <f t="shared" si="43"/>
        <v>0</v>
      </c>
      <c r="AV23" s="200">
        <f t="shared" si="43"/>
        <v>0</v>
      </c>
      <c r="AW23" s="200">
        <f t="shared" si="43"/>
        <v>0</v>
      </c>
      <c r="AX23" s="200">
        <f t="shared" si="43"/>
        <v>0</v>
      </c>
      <c r="AY23" s="200">
        <f t="shared" si="43"/>
        <v>0</v>
      </c>
      <c r="AZ23" s="200">
        <f t="shared" si="43"/>
        <v>0</v>
      </c>
      <c r="BA23" s="190">
        <f t="shared" si="63"/>
        <v>0</v>
      </c>
      <c r="BB23" s="16">
        <f t="shared" si="44"/>
        <v>0</v>
      </c>
      <c r="BC23" s="200">
        <f t="shared" si="45"/>
        <v>0</v>
      </c>
      <c r="BD23" s="200">
        <f t="shared" si="45"/>
        <v>0</v>
      </c>
      <c r="BE23" s="200">
        <f t="shared" si="45"/>
        <v>0</v>
      </c>
      <c r="BF23" s="200">
        <f t="shared" si="45"/>
        <v>0</v>
      </c>
      <c r="BG23" s="200">
        <f t="shared" si="45"/>
        <v>0</v>
      </c>
      <c r="BH23" s="200">
        <f t="shared" si="45"/>
        <v>0</v>
      </c>
      <c r="BI23" s="200">
        <f t="shared" si="45"/>
        <v>0</v>
      </c>
      <c r="BJ23" s="200">
        <f t="shared" si="45"/>
        <v>0</v>
      </c>
      <c r="BK23" s="200">
        <f t="shared" si="45"/>
        <v>0</v>
      </c>
      <c r="BL23" s="200">
        <f t="shared" si="45"/>
        <v>0</v>
      </c>
      <c r="BM23" s="200">
        <f t="shared" si="45"/>
        <v>0</v>
      </c>
      <c r="BN23" s="200">
        <f t="shared" si="45"/>
        <v>0</v>
      </c>
      <c r="BO23" s="190">
        <f t="shared" si="64"/>
        <v>0</v>
      </c>
      <c r="BP23" s="16">
        <f t="shared" si="46"/>
        <v>0</v>
      </c>
      <c r="BQ23" s="200">
        <f t="shared" si="47"/>
        <v>0</v>
      </c>
      <c r="BR23" s="200">
        <f t="shared" si="47"/>
        <v>0</v>
      </c>
      <c r="BS23" s="200">
        <f t="shared" si="47"/>
        <v>0</v>
      </c>
      <c r="BT23" s="200">
        <f t="shared" si="47"/>
        <v>0</v>
      </c>
      <c r="BU23" s="200">
        <f t="shared" si="47"/>
        <v>0</v>
      </c>
      <c r="BV23" s="200">
        <f t="shared" si="47"/>
        <v>0</v>
      </c>
      <c r="BW23" s="200">
        <f t="shared" si="47"/>
        <v>0</v>
      </c>
      <c r="BX23" s="200">
        <f t="shared" si="47"/>
        <v>0</v>
      </c>
      <c r="BY23" s="200">
        <f t="shared" si="47"/>
        <v>0</v>
      </c>
      <c r="BZ23" s="200">
        <f t="shared" si="47"/>
        <v>0</v>
      </c>
      <c r="CA23" s="200">
        <f t="shared" si="47"/>
        <v>0</v>
      </c>
      <c r="CB23" s="200">
        <f t="shared" si="47"/>
        <v>0</v>
      </c>
      <c r="CC23" s="190">
        <f t="shared" si="65"/>
        <v>0</v>
      </c>
      <c r="CD23" s="16">
        <f t="shared" si="48"/>
        <v>0</v>
      </c>
      <c r="CE23" s="200">
        <f t="shared" si="49"/>
        <v>0</v>
      </c>
      <c r="CF23" s="200">
        <f t="shared" si="49"/>
        <v>0</v>
      </c>
      <c r="CG23" s="200">
        <f t="shared" si="49"/>
        <v>0</v>
      </c>
      <c r="CH23" s="200">
        <f t="shared" si="49"/>
        <v>0</v>
      </c>
      <c r="CI23" s="200">
        <f t="shared" si="49"/>
        <v>0</v>
      </c>
      <c r="CJ23" s="200">
        <f t="shared" si="49"/>
        <v>0</v>
      </c>
      <c r="CK23" s="200">
        <f t="shared" si="49"/>
        <v>0</v>
      </c>
      <c r="CL23" s="200">
        <f t="shared" si="49"/>
        <v>0</v>
      </c>
      <c r="CM23" s="200">
        <f t="shared" si="49"/>
        <v>0</v>
      </c>
      <c r="CN23" s="200">
        <f t="shared" si="49"/>
        <v>0</v>
      </c>
      <c r="CO23" s="200">
        <f t="shared" si="49"/>
        <v>0</v>
      </c>
      <c r="CP23" s="200">
        <f t="shared" si="49"/>
        <v>0</v>
      </c>
      <c r="CQ23" s="190">
        <f t="shared" si="66"/>
        <v>0</v>
      </c>
      <c r="CR23" s="16">
        <f t="shared" si="50"/>
        <v>0</v>
      </c>
      <c r="CS23" s="200">
        <f t="shared" si="51"/>
        <v>0</v>
      </c>
      <c r="CT23" s="200">
        <f t="shared" si="51"/>
        <v>0</v>
      </c>
      <c r="CU23" s="200">
        <f t="shared" si="51"/>
        <v>0</v>
      </c>
      <c r="CV23" s="200">
        <f t="shared" si="51"/>
        <v>0</v>
      </c>
      <c r="CW23" s="200">
        <f t="shared" si="51"/>
        <v>0</v>
      </c>
      <c r="CX23" s="200">
        <f t="shared" si="51"/>
        <v>0</v>
      </c>
      <c r="CY23" s="200">
        <f t="shared" si="51"/>
        <v>0</v>
      </c>
      <c r="CZ23" s="200">
        <f t="shared" si="51"/>
        <v>0</v>
      </c>
      <c r="DA23" s="200">
        <f t="shared" si="51"/>
        <v>0</v>
      </c>
      <c r="DB23" s="200">
        <f t="shared" si="51"/>
        <v>0</v>
      </c>
      <c r="DC23" s="200">
        <f t="shared" si="51"/>
        <v>0</v>
      </c>
      <c r="DD23" s="200">
        <f t="shared" si="51"/>
        <v>0</v>
      </c>
      <c r="DE23" s="190">
        <f t="shared" si="67"/>
        <v>0</v>
      </c>
      <c r="DG23" s="16" t="str">
        <f t="shared" si="52"/>
        <v xml:space="preserve"> (-)</v>
      </c>
      <c r="DH23" s="130"/>
      <c r="DI23" s="16"/>
      <c r="DJ23" s="16"/>
      <c r="DK23" s="16"/>
      <c r="DL23" s="16"/>
      <c r="DM23" s="16"/>
      <c r="DN23" s="16"/>
      <c r="DO23" s="16"/>
      <c r="DP23" s="16"/>
      <c r="DQ23" s="16"/>
      <c r="DR23" s="16"/>
      <c r="DS23" s="16"/>
      <c r="DT23" s="16"/>
      <c r="DU23" s="190">
        <f t="shared" si="69"/>
        <v>0</v>
      </c>
      <c r="DV23" s="130"/>
      <c r="DW23" s="16"/>
      <c r="DX23" s="16"/>
      <c r="DY23" s="16"/>
      <c r="DZ23" s="16"/>
      <c r="EA23" s="16"/>
      <c r="EB23" s="16"/>
      <c r="EC23" s="16"/>
      <c r="ED23" s="16"/>
      <c r="EE23" s="16"/>
      <c r="EF23" s="16"/>
      <c r="EG23" s="16"/>
      <c r="EH23" s="16"/>
      <c r="EI23" s="190">
        <f t="shared" si="70"/>
        <v>0</v>
      </c>
      <c r="EJ23" s="130"/>
      <c r="EK23" s="16"/>
      <c r="EL23" s="16"/>
      <c r="EM23" s="16"/>
      <c r="EN23" s="16"/>
      <c r="EO23" s="16"/>
      <c r="EP23" s="16"/>
      <c r="EQ23" s="16"/>
      <c r="ER23" s="16"/>
      <c r="ES23" s="16"/>
      <c r="ET23" s="16"/>
      <c r="EU23" s="16"/>
      <c r="EV23" s="16"/>
      <c r="EW23" s="190">
        <f t="shared" si="71"/>
        <v>0</v>
      </c>
      <c r="EX23" s="130">
        <f>IF($D23&lt;&gt;0,12-$D23+1,0)</f>
        <v>0</v>
      </c>
      <c r="EY23" s="200">
        <f>IF($C23=$EY$4,IF((MONTH(EY$6)=$D23),$P23/(12-$D23+1),0),0)</f>
        <v>0</v>
      </c>
      <c r="EZ23" s="200">
        <f t="shared" ref="EZ23:FJ23" si="84">IF(EY23=0,IF($C23=$EY$4,IF((MONTH(EZ$6)=$D23),$P23/(12-$D23+1),0),0),$P23/(12-$D23+1))</f>
        <v>0</v>
      </c>
      <c r="FA23" s="200">
        <f t="shared" si="84"/>
        <v>0</v>
      </c>
      <c r="FB23" s="200">
        <f t="shared" si="84"/>
        <v>0</v>
      </c>
      <c r="FC23" s="200">
        <f t="shared" si="84"/>
        <v>0</v>
      </c>
      <c r="FD23" s="200">
        <f t="shared" si="84"/>
        <v>0</v>
      </c>
      <c r="FE23" s="200">
        <f t="shared" si="84"/>
        <v>0</v>
      </c>
      <c r="FF23" s="200">
        <f t="shared" si="84"/>
        <v>0</v>
      </c>
      <c r="FG23" s="200">
        <f t="shared" si="84"/>
        <v>0</v>
      </c>
      <c r="FH23" s="200">
        <f t="shared" si="84"/>
        <v>0</v>
      </c>
      <c r="FI23" s="200">
        <f t="shared" si="84"/>
        <v>0</v>
      </c>
      <c r="FJ23" s="200">
        <f t="shared" si="84"/>
        <v>0</v>
      </c>
      <c r="FK23" s="190">
        <f t="shared" si="72"/>
        <v>0</v>
      </c>
      <c r="FL23" s="130">
        <f t="shared" si="14"/>
        <v>0</v>
      </c>
      <c r="FM23" s="200">
        <f t="shared" si="56"/>
        <v>0</v>
      </c>
      <c r="FN23" s="200">
        <f t="shared" si="57"/>
        <v>0</v>
      </c>
      <c r="FO23" s="200">
        <f>IF($FL23&lt;&gt;0,IF(SUM($FM23:FN23)&lt;$Q23,$Q23/$FL23,0),0)</f>
        <v>0</v>
      </c>
      <c r="FP23" s="200">
        <f>IF($FL23&lt;&gt;0,IF(SUM($FM23:FO23)&lt;$Q23,$Q23/$FL23,0),0)</f>
        <v>0</v>
      </c>
      <c r="FQ23" s="200">
        <f>IF($FL23&lt;&gt;0,IF(SUM($FM23:FP23)&lt;$Q23,$Q23/$FL23,0),0)</f>
        <v>0</v>
      </c>
      <c r="FR23" s="200">
        <f>IF($FL23&lt;&gt;0,IF(SUM($FM23:FQ23)&lt;$Q23,$Q23/$FL23,0),0)</f>
        <v>0</v>
      </c>
      <c r="FS23" s="200">
        <f>IF($FL23&lt;&gt;0,IF(SUM($FM23:FR23)&lt;$Q23,$Q23/$FL23,0),0)</f>
        <v>0</v>
      </c>
      <c r="FT23" s="200">
        <f>IF($FL23&lt;&gt;0,IF(SUM($FM23:FS23)&lt;$Q23,$Q23/$FL23,0),0)</f>
        <v>0</v>
      </c>
      <c r="FU23" s="200">
        <f>IF($FL23&lt;&gt;0,IF(SUM($FM23:FT23)&lt;$Q23,$Q23/$FL23,0),0)</f>
        <v>0</v>
      </c>
      <c r="FV23" s="200">
        <f>IF($FL23&lt;&gt;0,IF(SUM($FM23:FU23)&lt;$Q23,$Q23/$FL23,0),0)</f>
        <v>0</v>
      </c>
      <c r="FW23" s="200">
        <f>IF($FL23&lt;&gt;0,IF(SUM($FM23:FV23)&lt;$Q23,$Q23/$FL23,0),0)</f>
        <v>0</v>
      </c>
      <c r="FX23" s="200">
        <f>IF($FL23&lt;&gt;0,IF(SUM($FM23:FW23)&lt;$Q23,$Q23/$FL23,0),0)</f>
        <v>0</v>
      </c>
      <c r="FY23" s="190">
        <f t="shared" si="73"/>
        <v>0</v>
      </c>
      <c r="FZ23" s="130">
        <f t="shared" si="74"/>
        <v>0</v>
      </c>
      <c r="GA23" s="200">
        <f t="shared" si="58"/>
        <v>0</v>
      </c>
      <c r="GB23" s="200">
        <f t="shared" si="58"/>
        <v>0</v>
      </c>
      <c r="GC23" s="200">
        <f t="shared" si="58"/>
        <v>0</v>
      </c>
      <c r="GD23" s="200">
        <f t="shared" si="58"/>
        <v>0</v>
      </c>
      <c r="GE23" s="200">
        <f t="shared" si="58"/>
        <v>0</v>
      </c>
      <c r="GF23" s="200">
        <f t="shared" si="58"/>
        <v>0</v>
      </c>
      <c r="GG23" s="200">
        <f t="shared" si="58"/>
        <v>0</v>
      </c>
      <c r="GH23" s="200">
        <f t="shared" si="58"/>
        <v>0</v>
      </c>
      <c r="GI23" s="200">
        <f t="shared" si="58"/>
        <v>0</v>
      </c>
      <c r="GJ23" s="200">
        <f t="shared" si="58"/>
        <v>0</v>
      </c>
      <c r="GK23" s="200">
        <f t="shared" si="58"/>
        <v>0</v>
      </c>
      <c r="GL23" s="200">
        <f t="shared" si="58"/>
        <v>0</v>
      </c>
      <c r="GM23" s="190">
        <f t="shared" si="75"/>
        <v>0</v>
      </c>
    </row>
    <row r="24" spans="1:195" ht="15" customHeight="1" x14ac:dyDescent="0.2">
      <c r="A24" s="13"/>
      <c r="B24" s="182" t="str">
        <f>+'Données de base'!A299</f>
        <v xml:space="preserve"> (-)</v>
      </c>
      <c r="C24" s="222">
        <f>+YEAR('Données de base'!E299)</f>
        <v>2021</v>
      </c>
      <c r="D24" s="222">
        <f>IF('Données de base'!G299&lt;&gt;0,MONTH('Données de base'!E299),0)</f>
        <v>0</v>
      </c>
      <c r="E24" s="223">
        <f>1/'Données de base'!I299</f>
        <v>0.2</v>
      </c>
      <c r="F24" s="181">
        <f>+'Données de base'!G299</f>
        <v>0</v>
      </c>
      <c r="G24" s="181"/>
      <c r="H24" s="181"/>
      <c r="I24" s="181"/>
      <c r="J24" s="181"/>
      <c r="K24" s="181">
        <f>+IF(K$6=$C24,$F24," ")</f>
        <v>0</v>
      </c>
      <c r="L24" s="181" t="str">
        <f>+IF(L$6=$C24,$F24," ")</f>
        <v xml:space="preserve"> </v>
      </c>
      <c r="M24" s="181"/>
      <c r="N24" s="181"/>
      <c r="O24" s="181"/>
      <c r="P24" s="181"/>
      <c r="Q24" s="181">
        <f>+$F24*$E24*(12-$D24+1)/12</f>
        <v>0</v>
      </c>
      <c r="R24" s="181">
        <f>+$F24*$E24*(12-$D24+1)/12</f>
        <v>0</v>
      </c>
      <c r="S24" s="181"/>
      <c r="T24" s="181"/>
      <c r="U24" s="181"/>
      <c r="V24" s="181"/>
      <c r="W24" s="181">
        <f>K24-Q24</f>
        <v>0</v>
      </c>
      <c r="X24" s="181">
        <f>W24-R24</f>
        <v>0</v>
      </c>
      <c r="Z24" s="16" t="str">
        <f t="shared" si="40"/>
        <v xml:space="preserve"> (-)</v>
      </c>
      <c r="AA24" s="200">
        <f t="shared" si="41"/>
        <v>0</v>
      </c>
      <c r="AB24" s="200">
        <f t="shared" si="41"/>
        <v>0</v>
      </c>
      <c r="AC24" s="200">
        <f t="shared" si="41"/>
        <v>0</v>
      </c>
      <c r="AD24" s="200">
        <f t="shared" si="41"/>
        <v>0</v>
      </c>
      <c r="AE24" s="200">
        <f t="shared" si="41"/>
        <v>0</v>
      </c>
      <c r="AF24" s="200">
        <f t="shared" si="41"/>
        <v>0</v>
      </c>
      <c r="AG24" s="200">
        <f t="shared" si="41"/>
        <v>0</v>
      </c>
      <c r="AH24" s="200">
        <f t="shared" si="41"/>
        <v>0</v>
      </c>
      <c r="AI24" s="200">
        <f t="shared" si="41"/>
        <v>0</v>
      </c>
      <c r="AJ24" s="200">
        <f t="shared" si="41"/>
        <v>0</v>
      </c>
      <c r="AK24" s="200">
        <f t="shared" si="41"/>
        <v>0</v>
      </c>
      <c r="AL24" s="200">
        <f t="shared" si="41"/>
        <v>0</v>
      </c>
      <c r="AM24" s="190">
        <f t="shared" si="62"/>
        <v>0</v>
      </c>
      <c r="AN24" s="16">
        <f t="shared" si="42"/>
        <v>0</v>
      </c>
      <c r="AO24" s="200">
        <f t="shared" si="43"/>
        <v>0</v>
      </c>
      <c r="AP24" s="200">
        <f t="shared" si="43"/>
        <v>0</v>
      </c>
      <c r="AQ24" s="200">
        <f t="shared" si="43"/>
        <v>0</v>
      </c>
      <c r="AR24" s="200">
        <f t="shared" si="43"/>
        <v>0</v>
      </c>
      <c r="AS24" s="200">
        <f t="shared" si="43"/>
        <v>0</v>
      </c>
      <c r="AT24" s="200">
        <f t="shared" si="43"/>
        <v>0</v>
      </c>
      <c r="AU24" s="200">
        <f t="shared" si="43"/>
        <v>0</v>
      </c>
      <c r="AV24" s="200">
        <f t="shared" si="43"/>
        <v>0</v>
      </c>
      <c r="AW24" s="200">
        <f t="shared" si="43"/>
        <v>0</v>
      </c>
      <c r="AX24" s="200">
        <f t="shared" si="43"/>
        <v>0</v>
      </c>
      <c r="AY24" s="200">
        <f t="shared" si="43"/>
        <v>0</v>
      </c>
      <c r="AZ24" s="200">
        <f t="shared" si="43"/>
        <v>0</v>
      </c>
      <c r="BA24" s="190">
        <f t="shared" si="63"/>
        <v>0</v>
      </c>
      <c r="BB24" s="16">
        <f t="shared" si="44"/>
        <v>0</v>
      </c>
      <c r="BC24" s="200">
        <f t="shared" si="45"/>
        <v>0</v>
      </c>
      <c r="BD24" s="200">
        <f t="shared" si="45"/>
        <v>0</v>
      </c>
      <c r="BE24" s="200">
        <f t="shared" si="45"/>
        <v>0</v>
      </c>
      <c r="BF24" s="200">
        <f t="shared" si="45"/>
        <v>0</v>
      </c>
      <c r="BG24" s="200">
        <f t="shared" si="45"/>
        <v>0</v>
      </c>
      <c r="BH24" s="200">
        <f t="shared" si="45"/>
        <v>0</v>
      </c>
      <c r="BI24" s="200">
        <f t="shared" si="45"/>
        <v>0</v>
      </c>
      <c r="BJ24" s="200">
        <f t="shared" si="45"/>
        <v>0</v>
      </c>
      <c r="BK24" s="200">
        <f t="shared" si="45"/>
        <v>0</v>
      </c>
      <c r="BL24" s="200">
        <f t="shared" si="45"/>
        <v>0</v>
      </c>
      <c r="BM24" s="200">
        <f t="shared" si="45"/>
        <v>0</v>
      </c>
      <c r="BN24" s="200">
        <f t="shared" si="45"/>
        <v>0</v>
      </c>
      <c r="BO24" s="190">
        <f t="shared" si="64"/>
        <v>0</v>
      </c>
      <c r="BP24" s="16">
        <f t="shared" si="46"/>
        <v>0</v>
      </c>
      <c r="BQ24" s="200">
        <f t="shared" si="47"/>
        <v>0</v>
      </c>
      <c r="BR24" s="200">
        <f t="shared" si="47"/>
        <v>0</v>
      </c>
      <c r="BS24" s="200">
        <f t="shared" si="47"/>
        <v>0</v>
      </c>
      <c r="BT24" s="200">
        <f t="shared" si="47"/>
        <v>0</v>
      </c>
      <c r="BU24" s="200">
        <f t="shared" si="47"/>
        <v>0</v>
      </c>
      <c r="BV24" s="200">
        <f t="shared" si="47"/>
        <v>0</v>
      </c>
      <c r="BW24" s="200">
        <f t="shared" si="47"/>
        <v>0</v>
      </c>
      <c r="BX24" s="200">
        <f t="shared" si="47"/>
        <v>0</v>
      </c>
      <c r="BY24" s="200">
        <f t="shared" si="47"/>
        <v>0</v>
      </c>
      <c r="BZ24" s="200">
        <f t="shared" si="47"/>
        <v>0</v>
      </c>
      <c r="CA24" s="200">
        <f t="shared" si="47"/>
        <v>0</v>
      </c>
      <c r="CB24" s="200">
        <f t="shared" si="47"/>
        <v>0</v>
      </c>
      <c r="CC24" s="190">
        <f t="shared" si="65"/>
        <v>0</v>
      </c>
      <c r="CD24" s="16">
        <f t="shared" si="48"/>
        <v>0</v>
      </c>
      <c r="CE24" s="200">
        <f t="shared" si="49"/>
        <v>0</v>
      </c>
      <c r="CF24" s="200">
        <f t="shared" si="49"/>
        <v>0</v>
      </c>
      <c r="CG24" s="200">
        <f t="shared" si="49"/>
        <v>0</v>
      </c>
      <c r="CH24" s="200">
        <f t="shared" si="49"/>
        <v>0</v>
      </c>
      <c r="CI24" s="200">
        <f t="shared" si="49"/>
        <v>0</v>
      </c>
      <c r="CJ24" s="200">
        <f t="shared" si="49"/>
        <v>0</v>
      </c>
      <c r="CK24" s="200">
        <f t="shared" si="49"/>
        <v>0</v>
      </c>
      <c r="CL24" s="200">
        <f t="shared" si="49"/>
        <v>0</v>
      </c>
      <c r="CM24" s="200">
        <f t="shared" si="49"/>
        <v>0</v>
      </c>
      <c r="CN24" s="200">
        <f t="shared" si="49"/>
        <v>0</v>
      </c>
      <c r="CO24" s="200">
        <f t="shared" si="49"/>
        <v>0</v>
      </c>
      <c r="CP24" s="200">
        <f t="shared" si="49"/>
        <v>0</v>
      </c>
      <c r="CQ24" s="190">
        <f t="shared" si="66"/>
        <v>0</v>
      </c>
      <c r="CR24" s="16">
        <f t="shared" si="50"/>
        <v>0</v>
      </c>
      <c r="CS24" s="200">
        <f t="shared" si="51"/>
        <v>0</v>
      </c>
      <c r="CT24" s="200">
        <f t="shared" si="51"/>
        <v>0</v>
      </c>
      <c r="CU24" s="200">
        <f t="shared" si="51"/>
        <v>0</v>
      </c>
      <c r="CV24" s="200">
        <f t="shared" si="51"/>
        <v>0</v>
      </c>
      <c r="CW24" s="200">
        <f t="shared" si="51"/>
        <v>0</v>
      </c>
      <c r="CX24" s="200">
        <f t="shared" si="51"/>
        <v>0</v>
      </c>
      <c r="CY24" s="200">
        <f t="shared" si="51"/>
        <v>0</v>
      </c>
      <c r="CZ24" s="200">
        <f t="shared" si="51"/>
        <v>0</v>
      </c>
      <c r="DA24" s="200">
        <f t="shared" si="51"/>
        <v>0</v>
      </c>
      <c r="DB24" s="200">
        <f t="shared" si="51"/>
        <v>0</v>
      </c>
      <c r="DC24" s="200">
        <f t="shared" si="51"/>
        <v>0</v>
      </c>
      <c r="DD24" s="200">
        <f t="shared" si="51"/>
        <v>0</v>
      </c>
      <c r="DE24" s="190">
        <f t="shared" si="67"/>
        <v>0</v>
      </c>
      <c r="DG24" s="16" t="str">
        <f t="shared" si="52"/>
        <v xml:space="preserve"> (-)</v>
      </c>
      <c r="DH24" s="130"/>
      <c r="DI24" s="16"/>
      <c r="DJ24" s="16"/>
      <c r="DK24" s="16"/>
      <c r="DL24" s="16"/>
      <c r="DM24" s="16"/>
      <c r="DN24" s="16"/>
      <c r="DO24" s="16"/>
      <c r="DP24" s="16"/>
      <c r="DQ24" s="16"/>
      <c r="DR24" s="16"/>
      <c r="DS24" s="16"/>
      <c r="DT24" s="16"/>
      <c r="DU24" s="190">
        <f t="shared" si="69"/>
        <v>0</v>
      </c>
      <c r="DV24" s="130"/>
      <c r="DW24" s="16"/>
      <c r="DX24" s="16"/>
      <c r="DY24" s="16"/>
      <c r="DZ24" s="16"/>
      <c r="EA24" s="16"/>
      <c r="EB24" s="16"/>
      <c r="EC24" s="16"/>
      <c r="ED24" s="16"/>
      <c r="EE24" s="16"/>
      <c r="EF24" s="16"/>
      <c r="EG24" s="16"/>
      <c r="EH24" s="16"/>
      <c r="EI24" s="190">
        <f t="shared" si="70"/>
        <v>0</v>
      </c>
      <c r="EJ24" s="130"/>
      <c r="EK24" s="16"/>
      <c r="EL24" s="16"/>
      <c r="EM24" s="16"/>
      <c r="EN24" s="16"/>
      <c r="EO24" s="16"/>
      <c r="EP24" s="16"/>
      <c r="EQ24" s="16"/>
      <c r="ER24" s="16"/>
      <c r="ES24" s="16"/>
      <c r="ET24" s="16"/>
      <c r="EU24" s="16"/>
      <c r="EV24" s="16"/>
      <c r="EW24" s="190">
        <f t="shared" si="71"/>
        <v>0</v>
      </c>
      <c r="EX24" s="130"/>
      <c r="EY24" s="16"/>
      <c r="EZ24" s="16"/>
      <c r="FA24" s="16"/>
      <c r="FB24" s="16"/>
      <c r="FC24" s="16"/>
      <c r="FD24" s="16"/>
      <c r="FE24" s="16"/>
      <c r="FF24" s="16"/>
      <c r="FG24" s="16"/>
      <c r="FH24" s="16"/>
      <c r="FI24" s="16"/>
      <c r="FJ24" s="16"/>
      <c r="FK24" s="190">
        <f t="shared" si="72"/>
        <v>0</v>
      </c>
      <c r="FL24" s="130">
        <f>IF($D24&lt;&gt;0,12-$D24+1,0)</f>
        <v>0</v>
      </c>
      <c r="FM24" s="200">
        <f>IF($C24=$FM$4,IF((MONTH(FM$6)=$D24),$Q24/(12-$D24+1),0),0)</f>
        <v>0</v>
      </c>
      <c r="FN24" s="200">
        <f t="shared" ref="FN24:FX24" si="85">IF(FM24=0,IF($C24=$FM$4,IF((MONTH(FN$6)=$D24),$Q24/(12-$D24+1),0),0),$Q24/(12-$D24+1))</f>
        <v>0</v>
      </c>
      <c r="FO24" s="200">
        <f t="shared" si="85"/>
        <v>0</v>
      </c>
      <c r="FP24" s="200">
        <f t="shared" si="85"/>
        <v>0</v>
      </c>
      <c r="FQ24" s="200">
        <f t="shared" si="85"/>
        <v>0</v>
      </c>
      <c r="FR24" s="200">
        <f t="shared" si="85"/>
        <v>0</v>
      </c>
      <c r="FS24" s="200">
        <f t="shared" si="85"/>
        <v>0</v>
      </c>
      <c r="FT24" s="200">
        <f t="shared" si="85"/>
        <v>0</v>
      </c>
      <c r="FU24" s="200">
        <f t="shared" si="85"/>
        <v>0</v>
      </c>
      <c r="FV24" s="200">
        <f t="shared" si="85"/>
        <v>0</v>
      </c>
      <c r="FW24" s="200">
        <f t="shared" si="85"/>
        <v>0</v>
      </c>
      <c r="FX24" s="200">
        <f t="shared" si="85"/>
        <v>0</v>
      </c>
      <c r="FY24" s="190">
        <f t="shared" si="73"/>
        <v>0</v>
      </c>
      <c r="FZ24" s="130">
        <f t="shared" si="74"/>
        <v>0</v>
      </c>
      <c r="GA24" s="200">
        <f t="shared" si="58"/>
        <v>0</v>
      </c>
      <c r="GB24" s="200">
        <f t="shared" si="58"/>
        <v>0</v>
      </c>
      <c r="GC24" s="200">
        <f t="shared" si="58"/>
        <v>0</v>
      </c>
      <c r="GD24" s="200">
        <f t="shared" si="58"/>
        <v>0</v>
      </c>
      <c r="GE24" s="200">
        <f t="shared" si="58"/>
        <v>0</v>
      </c>
      <c r="GF24" s="200">
        <f t="shared" si="58"/>
        <v>0</v>
      </c>
      <c r="GG24" s="200">
        <f t="shared" si="58"/>
        <v>0</v>
      </c>
      <c r="GH24" s="200">
        <f t="shared" si="58"/>
        <v>0</v>
      </c>
      <c r="GI24" s="200">
        <f t="shared" si="58"/>
        <v>0</v>
      </c>
      <c r="GJ24" s="200">
        <f t="shared" si="58"/>
        <v>0</v>
      </c>
      <c r="GK24" s="200">
        <f t="shared" si="58"/>
        <v>0</v>
      </c>
      <c r="GL24" s="200">
        <f t="shared" si="58"/>
        <v>0</v>
      </c>
      <c r="GM24" s="190">
        <f t="shared" si="75"/>
        <v>0</v>
      </c>
    </row>
    <row r="25" spans="1:195" ht="15" customHeight="1" x14ac:dyDescent="0.2">
      <c r="A25" s="13"/>
      <c r="B25" s="182" t="str">
        <f>+'Données de base'!A300</f>
        <v xml:space="preserve"> (-)</v>
      </c>
      <c r="C25" s="222">
        <f>+YEAR('Données de base'!E300)</f>
        <v>2021</v>
      </c>
      <c r="D25" s="222">
        <f>IF('Données de base'!G300&lt;&gt;0,MONTH('Données de base'!E300),0)</f>
        <v>0</v>
      </c>
      <c r="E25" s="223">
        <f>1/'Données de base'!I300</f>
        <v>0.2</v>
      </c>
      <c r="F25" s="181">
        <f>+'Données de base'!G300</f>
        <v>0</v>
      </c>
      <c r="G25" s="181"/>
      <c r="H25" s="181"/>
      <c r="I25" s="181"/>
      <c r="J25" s="181"/>
      <c r="K25" s="181">
        <f>+IF(K$6=$C25,$F25," ")</f>
        <v>0</v>
      </c>
      <c r="L25" s="181" t="str">
        <f>+IF(L$6=$C25,$F25," ")</f>
        <v xml:space="preserve"> </v>
      </c>
      <c r="M25" s="181"/>
      <c r="N25" s="181"/>
      <c r="O25" s="181"/>
      <c r="P25" s="181"/>
      <c r="Q25" s="181">
        <f>+$F25*$E25*(12-$D25+1)/12</f>
        <v>0</v>
      </c>
      <c r="R25" s="181">
        <f>+$F25*$E25*(12-$D25+1)/12</f>
        <v>0</v>
      </c>
      <c r="S25" s="181"/>
      <c r="T25" s="181"/>
      <c r="U25" s="181"/>
      <c r="V25" s="181"/>
      <c r="W25" s="181">
        <f>K25-Q25</f>
        <v>0</v>
      </c>
      <c r="X25" s="181">
        <f>W25-R25</f>
        <v>0</v>
      </c>
      <c r="Z25" s="16" t="str">
        <f t="shared" si="40"/>
        <v xml:space="preserve"> (-)</v>
      </c>
      <c r="AA25" s="200">
        <f t="shared" si="41"/>
        <v>0</v>
      </c>
      <c r="AB25" s="200">
        <f t="shared" si="41"/>
        <v>0</v>
      </c>
      <c r="AC25" s="200">
        <f t="shared" si="41"/>
        <v>0</v>
      </c>
      <c r="AD25" s="200">
        <f t="shared" si="41"/>
        <v>0</v>
      </c>
      <c r="AE25" s="200">
        <f t="shared" si="41"/>
        <v>0</v>
      </c>
      <c r="AF25" s="200">
        <f t="shared" si="41"/>
        <v>0</v>
      </c>
      <c r="AG25" s="200">
        <f t="shared" si="41"/>
        <v>0</v>
      </c>
      <c r="AH25" s="200">
        <f t="shared" si="41"/>
        <v>0</v>
      </c>
      <c r="AI25" s="200">
        <f t="shared" si="41"/>
        <v>0</v>
      </c>
      <c r="AJ25" s="200">
        <f t="shared" si="41"/>
        <v>0</v>
      </c>
      <c r="AK25" s="200">
        <f t="shared" si="41"/>
        <v>0</v>
      </c>
      <c r="AL25" s="200">
        <f t="shared" si="41"/>
        <v>0</v>
      </c>
      <c r="AM25" s="190">
        <f t="shared" si="62"/>
        <v>0</v>
      </c>
      <c r="AN25" s="16">
        <f t="shared" si="42"/>
        <v>0</v>
      </c>
      <c r="AO25" s="200">
        <f t="shared" si="43"/>
        <v>0</v>
      </c>
      <c r="AP25" s="200">
        <f t="shared" si="43"/>
        <v>0</v>
      </c>
      <c r="AQ25" s="200">
        <f t="shared" si="43"/>
        <v>0</v>
      </c>
      <c r="AR25" s="200">
        <f t="shared" si="43"/>
        <v>0</v>
      </c>
      <c r="AS25" s="200">
        <f t="shared" si="43"/>
        <v>0</v>
      </c>
      <c r="AT25" s="200">
        <f t="shared" si="43"/>
        <v>0</v>
      </c>
      <c r="AU25" s="200">
        <f t="shared" si="43"/>
        <v>0</v>
      </c>
      <c r="AV25" s="200">
        <f t="shared" si="43"/>
        <v>0</v>
      </c>
      <c r="AW25" s="200">
        <f t="shared" si="43"/>
        <v>0</v>
      </c>
      <c r="AX25" s="200">
        <f t="shared" si="43"/>
        <v>0</v>
      </c>
      <c r="AY25" s="200">
        <f t="shared" si="43"/>
        <v>0</v>
      </c>
      <c r="AZ25" s="200">
        <f t="shared" si="43"/>
        <v>0</v>
      </c>
      <c r="BA25" s="190">
        <f t="shared" si="63"/>
        <v>0</v>
      </c>
      <c r="BB25" s="16">
        <f t="shared" si="44"/>
        <v>0</v>
      </c>
      <c r="BC25" s="200">
        <f t="shared" si="45"/>
        <v>0</v>
      </c>
      <c r="BD25" s="200">
        <f t="shared" si="45"/>
        <v>0</v>
      </c>
      <c r="BE25" s="200">
        <f t="shared" si="45"/>
        <v>0</v>
      </c>
      <c r="BF25" s="200">
        <f t="shared" si="45"/>
        <v>0</v>
      </c>
      <c r="BG25" s="200">
        <f t="shared" si="45"/>
        <v>0</v>
      </c>
      <c r="BH25" s="200">
        <f t="shared" si="45"/>
        <v>0</v>
      </c>
      <c r="BI25" s="200">
        <f t="shared" si="45"/>
        <v>0</v>
      </c>
      <c r="BJ25" s="200">
        <f t="shared" si="45"/>
        <v>0</v>
      </c>
      <c r="BK25" s="200">
        <f t="shared" si="45"/>
        <v>0</v>
      </c>
      <c r="BL25" s="200">
        <f t="shared" si="45"/>
        <v>0</v>
      </c>
      <c r="BM25" s="200">
        <f t="shared" si="45"/>
        <v>0</v>
      </c>
      <c r="BN25" s="200">
        <f t="shared" si="45"/>
        <v>0</v>
      </c>
      <c r="BO25" s="190">
        <f t="shared" si="64"/>
        <v>0</v>
      </c>
      <c r="BP25" s="16">
        <f t="shared" si="46"/>
        <v>0</v>
      </c>
      <c r="BQ25" s="200">
        <f t="shared" si="47"/>
        <v>0</v>
      </c>
      <c r="BR25" s="200">
        <f t="shared" si="47"/>
        <v>0</v>
      </c>
      <c r="BS25" s="200">
        <f t="shared" si="47"/>
        <v>0</v>
      </c>
      <c r="BT25" s="200">
        <f t="shared" si="47"/>
        <v>0</v>
      </c>
      <c r="BU25" s="200">
        <f t="shared" si="47"/>
        <v>0</v>
      </c>
      <c r="BV25" s="200">
        <f t="shared" si="47"/>
        <v>0</v>
      </c>
      <c r="BW25" s="200">
        <f t="shared" si="47"/>
        <v>0</v>
      </c>
      <c r="BX25" s="200">
        <f t="shared" si="47"/>
        <v>0</v>
      </c>
      <c r="BY25" s="200">
        <f t="shared" si="47"/>
        <v>0</v>
      </c>
      <c r="BZ25" s="200">
        <f t="shared" si="47"/>
        <v>0</v>
      </c>
      <c r="CA25" s="200">
        <f t="shared" si="47"/>
        <v>0</v>
      </c>
      <c r="CB25" s="200">
        <f t="shared" si="47"/>
        <v>0</v>
      </c>
      <c r="CC25" s="190">
        <f t="shared" si="65"/>
        <v>0</v>
      </c>
      <c r="CD25" s="16">
        <f t="shared" si="48"/>
        <v>0</v>
      </c>
      <c r="CE25" s="200">
        <f t="shared" si="49"/>
        <v>0</v>
      </c>
      <c r="CF25" s="200">
        <f t="shared" si="49"/>
        <v>0</v>
      </c>
      <c r="CG25" s="200">
        <f t="shared" si="49"/>
        <v>0</v>
      </c>
      <c r="CH25" s="200">
        <f t="shared" si="49"/>
        <v>0</v>
      </c>
      <c r="CI25" s="200">
        <f t="shared" si="49"/>
        <v>0</v>
      </c>
      <c r="CJ25" s="200">
        <f t="shared" si="49"/>
        <v>0</v>
      </c>
      <c r="CK25" s="200">
        <f t="shared" si="49"/>
        <v>0</v>
      </c>
      <c r="CL25" s="200">
        <f t="shared" si="49"/>
        <v>0</v>
      </c>
      <c r="CM25" s="200">
        <f t="shared" si="49"/>
        <v>0</v>
      </c>
      <c r="CN25" s="200">
        <f t="shared" si="49"/>
        <v>0</v>
      </c>
      <c r="CO25" s="200">
        <f t="shared" si="49"/>
        <v>0</v>
      </c>
      <c r="CP25" s="200">
        <f t="shared" si="49"/>
        <v>0</v>
      </c>
      <c r="CQ25" s="190">
        <f t="shared" si="66"/>
        <v>0</v>
      </c>
      <c r="CR25" s="16">
        <f t="shared" si="50"/>
        <v>0</v>
      </c>
      <c r="CS25" s="200">
        <f t="shared" si="51"/>
        <v>0</v>
      </c>
      <c r="CT25" s="200">
        <f t="shared" si="51"/>
        <v>0</v>
      </c>
      <c r="CU25" s="200">
        <f t="shared" si="51"/>
        <v>0</v>
      </c>
      <c r="CV25" s="200">
        <f t="shared" si="51"/>
        <v>0</v>
      </c>
      <c r="CW25" s="200">
        <f t="shared" si="51"/>
        <v>0</v>
      </c>
      <c r="CX25" s="200">
        <f t="shared" si="51"/>
        <v>0</v>
      </c>
      <c r="CY25" s="200">
        <f t="shared" si="51"/>
        <v>0</v>
      </c>
      <c r="CZ25" s="200">
        <f t="shared" si="51"/>
        <v>0</v>
      </c>
      <c r="DA25" s="200">
        <f t="shared" si="51"/>
        <v>0</v>
      </c>
      <c r="DB25" s="200">
        <f t="shared" si="51"/>
        <v>0</v>
      </c>
      <c r="DC25" s="200">
        <f t="shared" si="51"/>
        <v>0</v>
      </c>
      <c r="DD25" s="200">
        <f t="shared" si="51"/>
        <v>0</v>
      </c>
      <c r="DE25" s="190">
        <f t="shared" si="67"/>
        <v>0</v>
      </c>
      <c r="DG25" s="16" t="str">
        <f t="shared" si="52"/>
        <v xml:space="preserve"> (-)</v>
      </c>
      <c r="DH25" s="130"/>
      <c r="DI25" s="16"/>
      <c r="DJ25" s="16"/>
      <c r="DK25" s="16"/>
      <c r="DL25" s="16"/>
      <c r="DM25" s="16"/>
      <c r="DN25" s="16"/>
      <c r="DO25" s="16"/>
      <c r="DP25" s="16"/>
      <c r="DQ25" s="16"/>
      <c r="DR25" s="16"/>
      <c r="DS25" s="16"/>
      <c r="DT25" s="16"/>
      <c r="DU25" s="190">
        <f t="shared" si="69"/>
        <v>0</v>
      </c>
      <c r="DV25" s="130"/>
      <c r="DW25" s="16"/>
      <c r="DX25" s="16"/>
      <c r="DY25" s="16"/>
      <c r="DZ25" s="16"/>
      <c r="EA25" s="16"/>
      <c r="EB25" s="16"/>
      <c r="EC25" s="16"/>
      <c r="ED25" s="16"/>
      <c r="EE25" s="16"/>
      <c r="EF25" s="16"/>
      <c r="EG25" s="16"/>
      <c r="EH25" s="16"/>
      <c r="EI25" s="190">
        <f t="shared" si="70"/>
        <v>0</v>
      </c>
      <c r="EJ25" s="130"/>
      <c r="EK25" s="16"/>
      <c r="EL25" s="16"/>
      <c r="EM25" s="16"/>
      <c r="EN25" s="16"/>
      <c r="EO25" s="16"/>
      <c r="EP25" s="16"/>
      <c r="EQ25" s="16"/>
      <c r="ER25" s="16"/>
      <c r="ES25" s="16"/>
      <c r="ET25" s="16"/>
      <c r="EU25" s="16"/>
      <c r="EV25" s="16"/>
      <c r="EW25" s="190">
        <f t="shared" si="71"/>
        <v>0</v>
      </c>
      <c r="EX25" s="130"/>
      <c r="EY25" s="16"/>
      <c r="EZ25" s="16"/>
      <c r="FA25" s="16"/>
      <c r="FB25" s="16"/>
      <c r="FC25" s="16"/>
      <c r="FD25" s="16"/>
      <c r="FE25" s="16"/>
      <c r="FF25" s="16"/>
      <c r="FG25" s="16"/>
      <c r="FH25" s="16"/>
      <c r="FI25" s="16"/>
      <c r="FJ25" s="16"/>
      <c r="FK25" s="190">
        <f t="shared" si="72"/>
        <v>0</v>
      </c>
      <c r="FL25" s="130">
        <f>IF($D25&lt;&gt;0,12-$D25+1,0)</f>
        <v>0</v>
      </c>
      <c r="FM25" s="200">
        <f>IF($C25=$FM$4,IF((MONTH(FM$6)=$D25),$Q25/(12-$D25+1),0),0)</f>
        <v>0</v>
      </c>
      <c r="FN25" s="200">
        <f t="shared" ref="FN25:FX25" si="86">IF(FM25=0,IF($C25=$FM$4,IF((MONTH(FN$6)=$D25),$Q25/(12-$D25+1),0),0),$Q25/(12-$D25+1))</f>
        <v>0</v>
      </c>
      <c r="FO25" s="200">
        <f t="shared" si="86"/>
        <v>0</v>
      </c>
      <c r="FP25" s="200">
        <f t="shared" si="86"/>
        <v>0</v>
      </c>
      <c r="FQ25" s="200">
        <f t="shared" si="86"/>
        <v>0</v>
      </c>
      <c r="FR25" s="200">
        <f t="shared" si="86"/>
        <v>0</v>
      </c>
      <c r="FS25" s="200">
        <f t="shared" si="86"/>
        <v>0</v>
      </c>
      <c r="FT25" s="200">
        <f t="shared" si="86"/>
        <v>0</v>
      </c>
      <c r="FU25" s="200">
        <f t="shared" si="86"/>
        <v>0</v>
      </c>
      <c r="FV25" s="200">
        <f t="shared" si="86"/>
        <v>0</v>
      </c>
      <c r="FW25" s="200">
        <f t="shared" si="86"/>
        <v>0</v>
      </c>
      <c r="FX25" s="200">
        <f t="shared" si="86"/>
        <v>0</v>
      </c>
      <c r="FY25" s="190">
        <f t="shared" si="73"/>
        <v>0</v>
      </c>
      <c r="FZ25" s="130">
        <f t="shared" si="74"/>
        <v>0</v>
      </c>
      <c r="GA25" s="200">
        <f t="shared" si="58"/>
        <v>0</v>
      </c>
      <c r="GB25" s="200">
        <f t="shared" si="58"/>
        <v>0</v>
      </c>
      <c r="GC25" s="200">
        <f t="shared" si="58"/>
        <v>0</v>
      </c>
      <c r="GD25" s="200">
        <f t="shared" si="58"/>
        <v>0</v>
      </c>
      <c r="GE25" s="200">
        <f t="shared" si="58"/>
        <v>0</v>
      </c>
      <c r="GF25" s="200">
        <f t="shared" si="58"/>
        <v>0</v>
      </c>
      <c r="GG25" s="200">
        <f t="shared" si="58"/>
        <v>0</v>
      </c>
      <c r="GH25" s="200">
        <f t="shared" si="58"/>
        <v>0</v>
      </c>
      <c r="GI25" s="200">
        <f t="shared" si="58"/>
        <v>0</v>
      </c>
      <c r="GJ25" s="200">
        <f t="shared" si="58"/>
        <v>0</v>
      </c>
      <c r="GK25" s="200">
        <f t="shared" si="58"/>
        <v>0</v>
      </c>
      <c r="GL25" s="200">
        <f t="shared" si="58"/>
        <v>0</v>
      </c>
      <c r="GM25" s="190">
        <f t="shared" si="75"/>
        <v>0</v>
      </c>
    </row>
    <row r="26" spans="1:195" s="82" customFormat="1" ht="15" customHeight="1" x14ac:dyDescent="0.2">
      <c r="A26" s="64"/>
      <c r="B26" s="211" t="s">
        <v>150</v>
      </c>
      <c r="C26" s="212"/>
      <c r="D26" s="219"/>
      <c r="E26" s="213"/>
      <c r="F26" s="193">
        <f>+SUM(F15:F25)</f>
        <v>0</v>
      </c>
      <c r="G26" s="193">
        <f t="shared" ref="G26:W26" si="87">+SUM(G15:G25)</f>
        <v>0</v>
      </c>
      <c r="H26" s="193">
        <f t="shared" si="87"/>
        <v>0</v>
      </c>
      <c r="I26" s="193">
        <f t="shared" si="87"/>
        <v>0</v>
      </c>
      <c r="J26" s="193">
        <f t="shared" si="87"/>
        <v>0</v>
      </c>
      <c r="K26" s="193">
        <f t="shared" si="87"/>
        <v>0</v>
      </c>
      <c r="L26" s="193">
        <f>+SUM(L15:L25)</f>
        <v>0</v>
      </c>
      <c r="M26" s="193">
        <f t="shared" si="87"/>
        <v>0</v>
      </c>
      <c r="N26" s="193">
        <f t="shared" si="87"/>
        <v>0</v>
      </c>
      <c r="O26" s="193">
        <f t="shared" si="87"/>
        <v>0</v>
      </c>
      <c r="P26" s="193">
        <f t="shared" si="87"/>
        <v>0</v>
      </c>
      <c r="Q26" s="193">
        <f t="shared" si="87"/>
        <v>0</v>
      </c>
      <c r="R26" s="193">
        <f>+SUM(R15:R25)</f>
        <v>0</v>
      </c>
      <c r="S26" s="193">
        <f t="shared" si="87"/>
        <v>0</v>
      </c>
      <c r="T26" s="193">
        <f t="shared" si="87"/>
        <v>0</v>
      </c>
      <c r="U26" s="193">
        <f t="shared" si="87"/>
        <v>0</v>
      </c>
      <c r="V26" s="193">
        <f t="shared" si="87"/>
        <v>0</v>
      </c>
      <c r="W26" s="193">
        <f t="shared" si="87"/>
        <v>0</v>
      </c>
      <c r="X26" s="194">
        <f>+SUM(X15:X25)</f>
        <v>0</v>
      </c>
      <c r="Z26" s="191" t="s">
        <v>150</v>
      </c>
      <c r="AA26" s="193">
        <f t="shared" ref="AA26:BH26" si="88">+SUM(AA15:AA25)</f>
        <v>0</v>
      </c>
      <c r="AB26" s="193">
        <f t="shared" si="88"/>
        <v>0</v>
      </c>
      <c r="AC26" s="193">
        <f t="shared" si="88"/>
        <v>0</v>
      </c>
      <c r="AD26" s="193">
        <f t="shared" si="88"/>
        <v>0</v>
      </c>
      <c r="AE26" s="193">
        <f t="shared" si="88"/>
        <v>0</v>
      </c>
      <c r="AF26" s="193">
        <f t="shared" si="88"/>
        <v>0</v>
      </c>
      <c r="AG26" s="193">
        <f t="shared" si="88"/>
        <v>0</v>
      </c>
      <c r="AH26" s="193">
        <f t="shared" si="88"/>
        <v>0</v>
      </c>
      <c r="AI26" s="193">
        <f t="shared" si="88"/>
        <v>0</v>
      </c>
      <c r="AJ26" s="193">
        <f t="shared" si="88"/>
        <v>0</v>
      </c>
      <c r="AK26" s="193">
        <f t="shared" si="88"/>
        <v>0</v>
      </c>
      <c r="AL26" s="193">
        <f t="shared" si="88"/>
        <v>0</v>
      </c>
      <c r="AM26" s="193">
        <f t="shared" si="88"/>
        <v>0</v>
      </c>
      <c r="AN26" s="191" t="s">
        <v>150</v>
      </c>
      <c r="AO26" s="193">
        <f t="shared" si="88"/>
        <v>0</v>
      </c>
      <c r="AP26" s="193">
        <f t="shared" si="88"/>
        <v>0</v>
      </c>
      <c r="AQ26" s="193">
        <f t="shared" si="88"/>
        <v>0</v>
      </c>
      <c r="AR26" s="193">
        <f t="shared" si="88"/>
        <v>0</v>
      </c>
      <c r="AS26" s="193">
        <f t="shared" si="88"/>
        <v>0</v>
      </c>
      <c r="AT26" s="193">
        <f t="shared" si="88"/>
        <v>0</v>
      </c>
      <c r="AU26" s="193">
        <f t="shared" si="88"/>
        <v>0</v>
      </c>
      <c r="AV26" s="193">
        <f t="shared" si="88"/>
        <v>0</v>
      </c>
      <c r="AW26" s="193">
        <f t="shared" si="88"/>
        <v>0</v>
      </c>
      <c r="AX26" s="193">
        <f t="shared" si="88"/>
        <v>0</v>
      </c>
      <c r="AY26" s="193">
        <f t="shared" si="88"/>
        <v>0</v>
      </c>
      <c r="AZ26" s="193">
        <f t="shared" si="88"/>
        <v>0</v>
      </c>
      <c r="BA26" s="193">
        <f t="shared" si="88"/>
        <v>0</v>
      </c>
      <c r="BB26" s="191" t="s">
        <v>150</v>
      </c>
      <c r="BC26" s="193">
        <f t="shared" si="88"/>
        <v>0</v>
      </c>
      <c r="BD26" s="193">
        <f t="shared" si="88"/>
        <v>0</v>
      </c>
      <c r="BE26" s="193">
        <f t="shared" si="88"/>
        <v>0</v>
      </c>
      <c r="BF26" s="193">
        <f t="shared" si="88"/>
        <v>0</v>
      </c>
      <c r="BG26" s="193">
        <f t="shared" si="88"/>
        <v>0</v>
      </c>
      <c r="BH26" s="193">
        <f t="shared" si="88"/>
        <v>0</v>
      </c>
      <c r="BI26" s="193">
        <f t="shared" ref="BI26:CP26" si="89">+SUM(BI15:BI25)</f>
        <v>0</v>
      </c>
      <c r="BJ26" s="193">
        <f t="shared" si="89"/>
        <v>0</v>
      </c>
      <c r="BK26" s="193">
        <f t="shared" si="89"/>
        <v>0</v>
      </c>
      <c r="BL26" s="193">
        <f t="shared" si="89"/>
        <v>0</v>
      </c>
      <c r="BM26" s="193">
        <f t="shared" si="89"/>
        <v>0</v>
      </c>
      <c r="BN26" s="193">
        <f t="shared" si="89"/>
        <v>0</v>
      </c>
      <c r="BO26" s="193">
        <f t="shared" si="89"/>
        <v>0</v>
      </c>
      <c r="BP26" s="191" t="s">
        <v>150</v>
      </c>
      <c r="BQ26" s="193">
        <f t="shared" si="89"/>
        <v>0</v>
      </c>
      <c r="BR26" s="193">
        <f t="shared" si="89"/>
        <v>0</v>
      </c>
      <c r="BS26" s="193">
        <f t="shared" si="89"/>
        <v>0</v>
      </c>
      <c r="BT26" s="193">
        <f t="shared" si="89"/>
        <v>0</v>
      </c>
      <c r="BU26" s="193">
        <f t="shared" si="89"/>
        <v>0</v>
      </c>
      <c r="BV26" s="193">
        <f t="shared" si="89"/>
        <v>0</v>
      </c>
      <c r="BW26" s="193">
        <f t="shared" si="89"/>
        <v>0</v>
      </c>
      <c r="BX26" s="193">
        <f t="shared" si="89"/>
        <v>0</v>
      </c>
      <c r="BY26" s="193">
        <f t="shared" si="89"/>
        <v>0</v>
      </c>
      <c r="BZ26" s="193">
        <f t="shared" si="89"/>
        <v>0</v>
      </c>
      <c r="CA26" s="193">
        <f t="shared" si="89"/>
        <v>0</v>
      </c>
      <c r="CB26" s="193">
        <f t="shared" si="89"/>
        <v>0</v>
      </c>
      <c r="CC26" s="193">
        <f t="shared" si="89"/>
        <v>0</v>
      </c>
      <c r="CD26" s="191" t="s">
        <v>150</v>
      </c>
      <c r="CE26" s="193">
        <f t="shared" si="89"/>
        <v>0</v>
      </c>
      <c r="CF26" s="193">
        <f t="shared" si="89"/>
        <v>0</v>
      </c>
      <c r="CG26" s="193">
        <f t="shared" si="89"/>
        <v>0</v>
      </c>
      <c r="CH26" s="193">
        <f t="shared" si="89"/>
        <v>0</v>
      </c>
      <c r="CI26" s="193">
        <f t="shared" si="89"/>
        <v>0</v>
      </c>
      <c r="CJ26" s="193">
        <f t="shared" si="89"/>
        <v>0</v>
      </c>
      <c r="CK26" s="193">
        <f t="shared" si="89"/>
        <v>0</v>
      </c>
      <c r="CL26" s="193">
        <f t="shared" si="89"/>
        <v>0</v>
      </c>
      <c r="CM26" s="193">
        <f t="shared" si="89"/>
        <v>0</v>
      </c>
      <c r="CN26" s="193">
        <f t="shared" si="89"/>
        <v>0</v>
      </c>
      <c r="CO26" s="193">
        <f t="shared" si="89"/>
        <v>0</v>
      </c>
      <c r="CP26" s="193">
        <f t="shared" si="89"/>
        <v>0</v>
      </c>
      <c r="CQ26" s="193">
        <f>+SUM(CQ15:CQ25)</f>
        <v>0</v>
      </c>
      <c r="CR26" s="191" t="s">
        <v>150</v>
      </c>
      <c r="CS26" s="193">
        <f t="shared" ref="CS26:DD26" si="90">+SUM(CS15:CS25)</f>
        <v>0</v>
      </c>
      <c r="CT26" s="193">
        <f>+SUM(CT15:CT25)</f>
        <v>0</v>
      </c>
      <c r="CU26" s="193">
        <f t="shared" si="90"/>
        <v>0</v>
      </c>
      <c r="CV26" s="193">
        <f t="shared" si="90"/>
        <v>0</v>
      </c>
      <c r="CW26" s="193">
        <f t="shared" si="90"/>
        <v>0</v>
      </c>
      <c r="CX26" s="193">
        <f t="shared" si="90"/>
        <v>0</v>
      </c>
      <c r="CY26" s="193">
        <f t="shared" si="90"/>
        <v>0</v>
      </c>
      <c r="CZ26" s="193">
        <f t="shared" si="90"/>
        <v>0</v>
      </c>
      <c r="DA26" s="193">
        <f t="shared" si="90"/>
        <v>0</v>
      </c>
      <c r="DB26" s="193">
        <f t="shared" si="90"/>
        <v>0</v>
      </c>
      <c r="DC26" s="193">
        <f t="shared" si="90"/>
        <v>0</v>
      </c>
      <c r="DD26" s="193">
        <f t="shared" si="90"/>
        <v>0</v>
      </c>
      <c r="DE26" s="194">
        <f>+SUM(DE15:DE25)</f>
        <v>0</v>
      </c>
      <c r="DG26" s="191" t="s">
        <v>150</v>
      </c>
      <c r="DH26" s="220"/>
      <c r="DI26" s="193">
        <f t="shared" ref="DI26:DU26" si="91">+SUM(DI15:DI25)</f>
        <v>0</v>
      </c>
      <c r="DJ26" s="193">
        <f t="shared" si="91"/>
        <v>0</v>
      </c>
      <c r="DK26" s="193">
        <f t="shared" si="91"/>
        <v>0</v>
      </c>
      <c r="DL26" s="193">
        <f t="shared" si="91"/>
        <v>0</v>
      </c>
      <c r="DM26" s="193">
        <f t="shared" si="91"/>
        <v>0</v>
      </c>
      <c r="DN26" s="193">
        <f t="shared" si="91"/>
        <v>0</v>
      </c>
      <c r="DO26" s="193">
        <f t="shared" si="91"/>
        <v>0</v>
      </c>
      <c r="DP26" s="193">
        <f t="shared" si="91"/>
        <v>0</v>
      </c>
      <c r="DQ26" s="193">
        <f t="shared" si="91"/>
        <v>0</v>
      </c>
      <c r="DR26" s="193">
        <f t="shared" si="91"/>
        <v>0</v>
      </c>
      <c r="DS26" s="193">
        <f t="shared" si="91"/>
        <v>0</v>
      </c>
      <c r="DT26" s="193">
        <f t="shared" si="91"/>
        <v>0</v>
      </c>
      <c r="DU26" s="193">
        <f t="shared" si="91"/>
        <v>0</v>
      </c>
      <c r="DV26" s="220"/>
      <c r="DW26" s="193">
        <f t="shared" ref="DW26:EI26" si="92">+SUM(DW15:DW25)</f>
        <v>0</v>
      </c>
      <c r="DX26" s="193">
        <f t="shared" si="92"/>
        <v>0</v>
      </c>
      <c r="DY26" s="193">
        <f t="shared" si="92"/>
        <v>0</v>
      </c>
      <c r="DZ26" s="193">
        <f t="shared" si="92"/>
        <v>0</v>
      </c>
      <c r="EA26" s="193">
        <f t="shared" si="92"/>
        <v>0</v>
      </c>
      <c r="EB26" s="193">
        <f t="shared" si="92"/>
        <v>0</v>
      </c>
      <c r="EC26" s="193">
        <f t="shared" si="92"/>
        <v>0</v>
      </c>
      <c r="ED26" s="193">
        <f t="shared" si="92"/>
        <v>0</v>
      </c>
      <c r="EE26" s="193">
        <f t="shared" si="92"/>
        <v>0</v>
      </c>
      <c r="EF26" s="193">
        <f t="shared" si="92"/>
        <v>0</v>
      </c>
      <c r="EG26" s="193">
        <f t="shared" si="92"/>
        <v>0</v>
      </c>
      <c r="EH26" s="193">
        <f t="shared" si="92"/>
        <v>0</v>
      </c>
      <c r="EI26" s="193">
        <f t="shared" si="92"/>
        <v>0</v>
      </c>
      <c r="EJ26" s="220"/>
      <c r="EK26" s="193">
        <f t="shared" ref="EK26:EW26" si="93">+SUM(EK15:EK25)</f>
        <v>0</v>
      </c>
      <c r="EL26" s="193">
        <f t="shared" si="93"/>
        <v>0</v>
      </c>
      <c r="EM26" s="193">
        <f t="shared" si="93"/>
        <v>0</v>
      </c>
      <c r="EN26" s="193">
        <f t="shared" si="93"/>
        <v>0</v>
      </c>
      <c r="EO26" s="193">
        <f t="shared" si="93"/>
        <v>0</v>
      </c>
      <c r="EP26" s="193">
        <f t="shared" si="93"/>
        <v>0</v>
      </c>
      <c r="EQ26" s="193">
        <f t="shared" si="93"/>
        <v>0</v>
      </c>
      <c r="ER26" s="193">
        <f t="shared" si="93"/>
        <v>0</v>
      </c>
      <c r="ES26" s="193">
        <f t="shared" si="93"/>
        <v>0</v>
      </c>
      <c r="ET26" s="193">
        <f t="shared" si="93"/>
        <v>0</v>
      </c>
      <c r="EU26" s="193">
        <f t="shared" si="93"/>
        <v>0</v>
      </c>
      <c r="EV26" s="193">
        <f t="shared" si="93"/>
        <v>0</v>
      </c>
      <c r="EW26" s="193">
        <f t="shared" si="93"/>
        <v>0</v>
      </c>
      <c r="EX26" s="220"/>
      <c r="EY26" s="193">
        <f t="shared" ref="EY26:FK26" si="94">+SUM(EY15:EY25)</f>
        <v>0</v>
      </c>
      <c r="EZ26" s="193">
        <f t="shared" si="94"/>
        <v>0</v>
      </c>
      <c r="FA26" s="193">
        <f t="shared" si="94"/>
        <v>0</v>
      </c>
      <c r="FB26" s="193">
        <f t="shared" si="94"/>
        <v>0</v>
      </c>
      <c r="FC26" s="193">
        <f t="shared" si="94"/>
        <v>0</v>
      </c>
      <c r="FD26" s="193">
        <f t="shared" si="94"/>
        <v>0</v>
      </c>
      <c r="FE26" s="193">
        <f t="shared" si="94"/>
        <v>0</v>
      </c>
      <c r="FF26" s="193">
        <f t="shared" si="94"/>
        <v>0</v>
      </c>
      <c r="FG26" s="193">
        <f t="shared" si="94"/>
        <v>0</v>
      </c>
      <c r="FH26" s="193">
        <f t="shared" si="94"/>
        <v>0</v>
      </c>
      <c r="FI26" s="193">
        <f t="shared" si="94"/>
        <v>0</v>
      </c>
      <c r="FJ26" s="193">
        <f t="shared" si="94"/>
        <v>0</v>
      </c>
      <c r="FK26" s="193">
        <f t="shared" si="94"/>
        <v>0</v>
      </c>
      <c r="FL26" s="220"/>
      <c r="FM26" s="193">
        <f t="shared" ref="FM26:FY26" si="95">+SUM(FM15:FM25)</f>
        <v>0</v>
      </c>
      <c r="FN26" s="193">
        <f t="shared" si="95"/>
        <v>0</v>
      </c>
      <c r="FO26" s="193">
        <f t="shared" si="95"/>
        <v>0</v>
      </c>
      <c r="FP26" s="193">
        <f t="shared" si="95"/>
        <v>0</v>
      </c>
      <c r="FQ26" s="193">
        <f t="shared" si="95"/>
        <v>0</v>
      </c>
      <c r="FR26" s="193">
        <f t="shared" si="95"/>
        <v>0</v>
      </c>
      <c r="FS26" s="193">
        <f t="shared" si="95"/>
        <v>0</v>
      </c>
      <c r="FT26" s="193">
        <f t="shared" si="95"/>
        <v>0</v>
      </c>
      <c r="FU26" s="193">
        <f t="shared" si="95"/>
        <v>0</v>
      </c>
      <c r="FV26" s="193">
        <f t="shared" si="95"/>
        <v>0</v>
      </c>
      <c r="FW26" s="193">
        <f t="shared" si="95"/>
        <v>0</v>
      </c>
      <c r="FX26" s="193">
        <f t="shared" si="95"/>
        <v>0</v>
      </c>
      <c r="FY26" s="193">
        <f t="shared" si="95"/>
        <v>0</v>
      </c>
      <c r="FZ26" s="220"/>
      <c r="GA26" s="193">
        <f t="shared" ref="GA26:GM26" si="96">+SUM(GA15:GA25)</f>
        <v>0</v>
      </c>
      <c r="GB26" s="193">
        <f t="shared" si="96"/>
        <v>0</v>
      </c>
      <c r="GC26" s="193">
        <f t="shared" si="96"/>
        <v>0</v>
      </c>
      <c r="GD26" s="193">
        <f t="shared" si="96"/>
        <v>0</v>
      </c>
      <c r="GE26" s="193">
        <f t="shared" si="96"/>
        <v>0</v>
      </c>
      <c r="GF26" s="193">
        <f t="shared" si="96"/>
        <v>0</v>
      </c>
      <c r="GG26" s="193">
        <f t="shared" si="96"/>
        <v>0</v>
      </c>
      <c r="GH26" s="193">
        <f t="shared" si="96"/>
        <v>0</v>
      </c>
      <c r="GI26" s="193">
        <f t="shared" si="96"/>
        <v>0</v>
      </c>
      <c r="GJ26" s="193">
        <f t="shared" si="96"/>
        <v>0</v>
      </c>
      <c r="GK26" s="193">
        <f t="shared" si="96"/>
        <v>0</v>
      </c>
      <c r="GL26" s="193">
        <f t="shared" si="96"/>
        <v>0</v>
      </c>
      <c r="GM26" s="194">
        <f t="shared" si="96"/>
        <v>0</v>
      </c>
    </row>
    <row r="27" spans="1:195" s="82" customFormat="1" ht="15" customHeight="1" x14ac:dyDescent="0.2">
      <c r="A27" s="64"/>
      <c r="B27" s="133"/>
      <c r="C27" s="134"/>
      <c r="D27" s="135"/>
      <c r="E27" s="136"/>
      <c r="F27" s="133"/>
      <c r="G27" s="133"/>
      <c r="H27" s="133"/>
      <c r="I27" s="133"/>
      <c r="J27" s="133"/>
      <c r="K27" s="133"/>
      <c r="L27" s="133"/>
      <c r="M27" s="133"/>
      <c r="N27" s="133"/>
      <c r="O27" s="133"/>
      <c r="P27" s="133"/>
      <c r="Q27" s="133"/>
      <c r="R27" s="133"/>
      <c r="S27" s="133"/>
      <c r="T27" s="133"/>
      <c r="U27" s="133"/>
      <c r="V27" s="133"/>
      <c r="W27" s="133"/>
      <c r="X27" s="133"/>
      <c r="Z27" s="83" t="s">
        <v>344</v>
      </c>
      <c r="AA27" s="190">
        <f>AA26</f>
        <v>0</v>
      </c>
      <c r="AB27" s="190">
        <f t="shared" ref="AB27:AL27" si="97">AB26+AA27</f>
        <v>0</v>
      </c>
      <c r="AC27" s="190">
        <f t="shared" si="97"/>
        <v>0</v>
      </c>
      <c r="AD27" s="190">
        <f t="shared" si="97"/>
        <v>0</v>
      </c>
      <c r="AE27" s="190">
        <f t="shared" si="97"/>
        <v>0</v>
      </c>
      <c r="AF27" s="190">
        <f t="shared" si="97"/>
        <v>0</v>
      </c>
      <c r="AG27" s="190">
        <f t="shared" si="97"/>
        <v>0</v>
      </c>
      <c r="AH27" s="190">
        <f t="shared" si="97"/>
        <v>0</v>
      </c>
      <c r="AI27" s="190">
        <f t="shared" si="97"/>
        <v>0</v>
      </c>
      <c r="AJ27" s="190">
        <f t="shared" si="97"/>
        <v>0</v>
      </c>
      <c r="AK27" s="190">
        <f t="shared" si="97"/>
        <v>0</v>
      </c>
      <c r="AL27" s="190">
        <f t="shared" si="97"/>
        <v>0</v>
      </c>
      <c r="AM27" s="130"/>
      <c r="AN27" s="83" t="s">
        <v>344</v>
      </c>
      <c r="AO27" s="190">
        <f>AL27+AO26</f>
        <v>0</v>
      </c>
      <c r="AP27" s="190">
        <f t="shared" ref="AP27:AZ27" si="98">AP26+AO27</f>
        <v>0</v>
      </c>
      <c r="AQ27" s="190">
        <f t="shared" si="98"/>
        <v>0</v>
      </c>
      <c r="AR27" s="190">
        <f t="shared" si="98"/>
        <v>0</v>
      </c>
      <c r="AS27" s="190">
        <f t="shared" si="98"/>
        <v>0</v>
      </c>
      <c r="AT27" s="190">
        <f t="shared" si="98"/>
        <v>0</v>
      </c>
      <c r="AU27" s="190">
        <f t="shared" si="98"/>
        <v>0</v>
      </c>
      <c r="AV27" s="190">
        <f t="shared" si="98"/>
        <v>0</v>
      </c>
      <c r="AW27" s="190">
        <f t="shared" si="98"/>
        <v>0</v>
      </c>
      <c r="AX27" s="190">
        <f t="shared" si="98"/>
        <v>0</v>
      </c>
      <c r="AY27" s="190">
        <f t="shared" si="98"/>
        <v>0</v>
      </c>
      <c r="AZ27" s="190">
        <f t="shared" si="98"/>
        <v>0</v>
      </c>
      <c r="BA27" s="130"/>
      <c r="BB27" s="83" t="s">
        <v>344</v>
      </c>
      <c r="BC27" s="190">
        <f>AZ27+BC26</f>
        <v>0</v>
      </c>
      <c r="BD27" s="190">
        <f t="shared" ref="BD27:BN27" si="99">BD26+BC27</f>
        <v>0</v>
      </c>
      <c r="BE27" s="190">
        <f t="shared" si="99"/>
        <v>0</v>
      </c>
      <c r="BF27" s="190">
        <f t="shared" si="99"/>
        <v>0</v>
      </c>
      <c r="BG27" s="190">
        <f t="shared" si="99"/>
        <v>0</v>
      </c>
      <c r="BH27" s="190">
        <f t="shared" si="99"/>
        <v>0</v>
      </c>
      <c r="BI27" s="190">
        <f t="shared" si="99"/>
        <v>0</v>
      </c>
      <c r="BJ27" s="190">
        <f t="shared" si="99"/>
        <v>0</v>
      </c>
      <c r="BK27" s="190">
        <f t="shared" si="99"/>
        <v>0</v>
      </c>
      <c r="BL27" s="190">
        <f t="shared" si="99"/>
        <v>0</v>
      </c>
      <c r="BM27" s="190">
        <f t="shared" si="99"/>
        <v>0</v>
      </c>
      <c r="BN27" s="190">
        <f t="shared" si="99"/>
        <v>0</v>
      </c>
      <c r="BO27" s="130"/>
      <c r="BP27" s="83" t="s">
        <v>344</v>
      </c>
      <c r="BQ27" s="190">
        <f>BN27+BQ26</f>
        <v>0</v>
      </c>
      <c r="BR27" s="190">
        <f t="shared" ref="BR27:CB27" si="100">BR26+BQ27</f>
        <v>0</v>
      </c>
      <c r="BS27" s="190">
        <f t="shared" si="100"/>
        <v>0</v>
      </c>
      <c r="BT27" s="190">
        <f t="shared" si="100"/>
        <v>0</v>
      </c>
      <c r="BU27" s="190">
        <f t="shared" si="100"/>
        <v>0</v>
      </c>
      <c r="BV27" s="190">
        <f t="shared" si="100"/>
        <v>0</v>
      </c>
      <c r="BW27" s="190">
        <f t="shared" si="100"/>
        <v>0</v>
      </c>
      <c r="BX27" s="190">
        <f t="shared" si="100"/>
        <v>0</v>
      </c>
      <c r="BY27" s="190">
        <f t="shared" si="100"/>
        <v>0</v>
      </c>
      <c r="BZ27" s="190">
        <f t="shared" si="100"/>
        <v>0</v>
      </c>
      <c r="CA27" s="190">
        <f t="shared" si="100"/>
        <v>0</v>
      </c>
      <c r="CB27" s="190">
        <f t="shared" si="100"/>
        <v>0</v>
      </c>
      <c r="CC27" s="130"/>
      <c r="CD27" s="83" t="s">
        <v>344</v>
      </c>
      <c r="CE27" s="190">
        <f>CB27+CE26</f>
        <v>0</v>
      </c>
      <c r="CF27" s="190">
        <f t="shared" ref="CF27:CP27" si="101">CF26+CE27</f>
        <v>0</v>
      </c>
      <c r="CG27" s="190">
        <f t="shared" si="101"/>
        <v>0</v>
      </c>
      <c r="CH27" s="190">
        <f t="shared" si="101"/>
        <v>0</v>
      </c>
      <c r="CI27" s="190">
        <f t="shared" si="101"/>
        <v>0</v>
      </c>
      <c r="CJ27" s="190">
        <f t="shared" si="101"/>
        <v>0</v>
      </c>
      <c r="CK27" s="190">
        <f t="shared" si="101"/>
        <v>0</v>
      </c>
      <c r="CL27" s="190">
        <f t="shared" si="101"/>
        <v>0</v>
      </c>
      <c r="CM27" s="190">
        <f t="shared" si="101"/>
        <v>0</v>
      </c>
      <c r="CN27" s="190">
        <f t="shared" si="101"/>
        <v>0</v>
      </c>
      <c r="CO27" s="190">
        <f t="shared" si="101"/>
        <v>0</v>
      </c>
      <c r="CP27" s="190">
        <f t="shared" si="101"/>
        <v>0</v>
      </c>
      <c r="CQ27" s="130"/>
      <c r="CR27" s="83" t="s">
        <v>344</v>
      </c>
      <c r="CS27" s="190">
        <f>CP27+CS26</f>
        <v>0</v>
      </c>
      <c r="CT27" s="190">
        <f t="shared" ref="CT27:DD27" si="102">CT26+CS27</f>
        <v>0</v>
      </c>
      <c r="CU27" s="190">
        <f t="shared" si="102"/>
        <v>0</v>
      </c>
      <c r="CV27" s="190">
        <f t="shared" si="102"/>
        <v>0</v>
      </c>
      <c r="CW27" s="190">
        <f t="shared" si="102"/>
        <v>0</v>
      </c>
      <c r="CX27" s="190">
        <f t="shared" si="102"/>
        <v>0</v>
      </c>
      <c r="CY27" s="190">
        <f t="shared" si="102"/>
        <v>0</v>
      </c>
      <c r="CZ27" s="190">
        <f t="shared" si="102"/>
        <v>0</v>
      </c>
      <c r="DA27" s="190">
        <f t="shared" si="102"/>
        <v>0</v>
      </c>
      <c r="DB27" s="190">
        <f t="shared" si="102"/>
        <v>0</v>
      </c>
      <c r="DC27" s="190">
        <f t="shared" si="102"/>
        <v>0</v>
      </c>
      <c r="DD27" s="190">
        <f t="shared" si="102"/>
        <v>0</v>
      </c>
      <c r="DE27" s="130"/>
      <c r="DG27" s="83"/>
      <c r="DH27" s="130"/>
      <c r="DI27" s="65"/>
      <c r="DJ27" s="65" t="str">
        <f t="shared" ref="DJ27:DT27" si="103">IF($C85=AB$5,IF((AB$6=$D85),$F85," ")," ")</f>
        <v xml:space="preserve"> </v>
      </c>
      <c r="DK27" s="65" t="str">
        <f t="shared" si="103"/>
        <v xml:space="preserve"> </v>
      </c>
      <c r="DL27" s="65" t="str">
        <f t="shared" si="103"/>
        <v xml:space="preserve"> </v>
      </c>
      <c r="DM27" s="65" t="str">
        <f t="shared" si="103"/>
        <v xml:space="preserve"> </v>
      </c>
      <c r="DN27" s="65" t="str">
        <f t="shared" si="103"/>
        <v xml:space="preserve"> </v>
      </c>
      <c r="DO27" s="65" t="str">
        <f t="shared" si="103"/>
        <v xml:space="preserve"> </v>
      </c>
      <c r="DP27" s="65" t="str">
        <f t="shared" si="103"/>
        <v xml:space="preserve"> </v>
      </c>
      <c r="DQ27" s="65" t="str">
        <f t="shared" si="103"/>
        <v xml:space="preserve"> </v>
      </c>
      <c r="DR27" s="65" t="str">
        <f t="shared" si="103"/>
        <v xml:space="preserve"> </v>
      </c>
      <c r="DS27" s="65" t="str">
        <f t="shared" si="103"/>
        <v xml:space="preserve"> </v>
      </c>
      <c r="DT27" s="65" t="str">
        <f t="shared" si="103"/>
        <v xml:space="preserve"> </v>
      </c>
      <c r="DU27" s="130"/>
      <c r="DV27" s="130"/>
      <c r="DW27" s="65" t="str">
        <f t="shared" ref="DW27:EH27" si="104">IF($C85=AO$5,IF((AO$6=$D85),$F85," ")," ")</f>
        <v xml:space="preserve"> </v>
      </c>
      <c r="DX27" s="65" t="str">
        <f t="shared" si="104"/>
        <v xml:space="preserve"> </v>
      </c>
      <c r="DY27" s="65" t="str">
        <f t="shared" si="104"/>
        <v xml:space="preserve"> </v>
      </c>
      <c r="DZ27" s="65" t="str">
        <f t="shared" si="104"/>
        <v xml:space="preserve"> </v>
      </c>
      <c r="EA27" s="65" t="str">
        <f t="shared" si="104"/>
        <v xml:space="preserve"> </v>
      </c>
      <c r="EB27" s="65" t="str">
        <f t="shared" si="104"/>
        <v xml:space="preserve"> </v>
      </c>
      <c r="EC27" s="65" t="str">
        <f t="shared" si="104"/>
        <v xml:space="preserve"> </v>
      </c>
      <c r="ED27" s="65" t="str">
        <f t="shared" si="104"/>
        <v xml:space="preserve"> </v>
      </c>
      <c r="EE27" s="65" t="str">
        <f t="shared" si="104"/>
        <v xml:space="preserve"> </v>
      </c>
      <c r="EF27" s="65" t="str">
        <f t="shared" si="104"/>
        <v xml:space="preserve"> </v>
      </c>
      <c r="EG27" s="65" t="str">
        <f t="shared" si="104"/>
        <v xml:space="preserve"> </v>
      </c>
      <c r="EH27" s="65" t="str">
        <f t="shared" si="104"/>
        <v xml:space="preserve"> </v>
      </c>
      <c r="EI27" s="130"/>
      <c r="EJ27" s="130"/>
      <c r="EK27" s="65" t="str">
        <f t="shared" ref="EK27:EV27" si="105">IF($C85=BC$5,IF((BC$6=$D85),$F85," ")," ")</f>
        <v xml:space="preserve"> </v>
      </c>
      <c r="EL27" s="65" t="str">
        <f t="shared" si="105"/>
        <v xml:space="preserve"> </v>
      </c>
      <c r="EM27" s="65" t="str">
        <f t="shared" si="105"/>
        <v xml:space="preserve"> </v>
      </c>
      <c r="EN27" s="65" t="str">
        <f t="shared" si="105"/>
        <v xml:space="preserve"> </v>
      </c>
      <c r="EO27" s="65" t="str">
        <f t="shared" si="105"/>
        <v xml:space="preserve"> </v>
      </c>
      <c r="EP27" s="65" t="str">
        <f t="shared" si="105"/>
        <v xml:space="preserve"> </v>
      </c>
      <c r="EQ27" s="65" t="str">
        <f t="shared" si="105"/>
        <v xml:space="preserve"> </v>
      </c>
      <c r="ER27" s="65" t="str">
        <f t="shared" si="105"/>
        <v xml:space="preserve"> </v>
      </c>
      <c r="ES27" s="65" t="str">
        <f t="shared" si="105"/>
        <v xml:space="preserve"> </v>
      </c>
      <c r="ET27" s="65" t="str">
        <f t="shared" si="105"/>
        <v xml:space="preserve"> </v>
      </c>
      <c r="EU27" s="65" t="str">
        <f t="shared" si="105"/>
        <v xml:space="preserve"> </v>
      </c>
      <c r="EV27" s="65" t="str">
        <f t="shared" si="105"/>
        <v xml:space="preserve"> </v>
      </c>
      <c r="EW27" s="130"/>
      <c r="EX27" s="130"/>
      <c r="EY27" s="65" t="str">
        <f t="shared" ref="EY27:FJ27" si="106">IF($C85=BQ$5,IF((BQ$6=$D85),$F85," ")," ")</f>
        <v xml:space="preserve"> </v>
      </c>
      <c r="EZ27" s="65" t="str">
        <f t="shared" si="106"/>
        <v xml:space="preserve"> </v>
      </c>
      <c r="FA27" s="65" t="str">
        <f t="shared" si="106"/>
        <v xml:space="preserve"> </v>
      </c>
      <c r="FB27" s="65" t="str">
        <f t="shared" si="106"/>
        <v xml:space="preserve"> </v>
      </c>
      <c r="FC27" s="65" t="str">
        <f t="shared" si="106"/>
        <v xml:space="preserve"> </v>
      </c>
      <c r="FD27" s="65" t="str">
        <f t="shared" si="106"/>
        <v xml:space="preserve"> </v>
      </c>
      <c r="FE27" s="65" t="str">
        <f t="shared" si="106"/>
        <v xml:space="preserve"> </v>
      </c>
      <c r="FF27" s="65" t="str">
        <f t="shared" si="106"/>
        <v xml:space="preserve"> </v>
      </c>
      <c r="FG27" s="65" t="str">
        <f t="shared" si="106"/>
        <v xml:space="preserve"> </v>
      </c>
      <c r="FH27" s="65" t="str">
        <f t="shared" si="106"/>
        <v xml:space="preserve"> </v>
      </c>
      <c r="FI27" s="65" t="str">
        <f t="shared" si="106"/>
        <v xml:space="preserve"> </v>
      </c>
      <c r="FJ27" s="65" t="str">
        <f t="shared" si="106"/>
        <v xml:space="preserve"> </v>
      </c>
      <c r="FK27" s="130"/>
      <c r="FL27" s="130"/>
      <c r="FM27" s="65" t="str">
        <f t="shared" ref="FM27:FX27" si="107">IF($C85=CE$5,IF((CE$6=$D85),$F85," ")," ")</f>
        <v xml:space="preserve"> </v>
      </c>
      <c r="FN27" s="65" t="str">
        <f t="shared" si="107"/>
        <v xml:space="preserve"> </v>
      </c>
      <c r="FO27" s="65" t="str">
        <f t="shared" si="107"/>
        <v xml:space="preserve"> </v>
      </c>
      <c r="FP27" s="65" t="str">
        <f t="shared" si="107"/>
        <v xml:space="preserve"> </v>
      </c>
      <c r="FQ27" s="65" t="str">
        <f t="shared" si="107"/>
        <v xml:space="preserve"> </v>
      </c>
      <c r="FR27" s="65" t="str">
        <f t="shared" si="107"/>
        <v xml:space="preserve"> </v>
      </c>
      <c r="FS27" s="65" t="str">
        <f t="shared" si="107"/>
        <v xml:space="preserve"> </v>
      </c>
      <c r="FT27" s="65" t="str">
        <f t="shared" si="107"/>
        <v xml:space="preserve"> </v>
      </c>
      <c r="FU27" s="65" t="str">
        <f t="shared" si="107"/>
        <v xml:space="preserve"> </v>
      </c>
      <c r="FV27" s="65" t="str">
        <f t="shared" si="107"/>
        <v xml:space="preserve"> </v>
      </c>
      <c r="FW27" s="65" t="str">
        <f t="shared" si="107"/>
        <v xml:space="preserve"> </v>
      </c>
      <c r="FX27" s="65" t="str">
        <f t="shared" si="107"/>
        <v xml:space="preserve"> </v>
      </c>
      <c r="FY27" s="130"/>
      <c r="FZ27" s="130"/>
      <c r="GA27" s="65"/>
      <c r="GB27" s="65"/>
      <c r="GC27" s="65"/>
      <c r="GD27" s="65"/>
      <c r="GE27" s="65"/>
      <c r="GF27" s="65"/>
      <c r="GG27" s="65"/>
      <c r="GH27" s="65"/>
      <c r="GI27" s="65"/>
      <c r="GJ27" s="65"/>
      <c r="GK27" s="65"/>
      <c r="GL27" s="65"/>
      <c r="GM27" s="130"/>
    </row>
    <row r="28" spans="1:195" s="84" customFormat="1" ht="15" customHeight="1" x14ac:dyDescent="0.2">
      <c r="A28" s="64"/>
      <c r="B28" s="211" t="s">
        <v>107</v>
      </c>
      <c r="C28" s="212"/>
      <c r="D28" s="212"/>
      <c r="E28" s="213"/>
      <c r="F28" s="217"/>
      <c r="G28" s="217"/>
      <c r="H28" s="217"/>
      <c r="I28" s="217"/>
      <c r="J28" s="217"/>
      <c r="K28" s="217"/>
      <c r="L28" s="217"/>
      <c r="M28" s="217"/>
      <c r="N28" s="217"/>
      <c r="O28" s="217"/>
      <c r="P28" s="217"/>
      <c r="Q28" s="217"/>
      <c r="R28" s="217"/>
      <c r="S28" s="217"/>
      <c r="T28" s="217"/>
      <c r="U28" s="217"/>
      <c r="V28" s="217"/>
      <c r="W28" s="217"/>
      <c r="X28" s="214"/>
      <c r="Z28" s="211" t="s">
        <v>113</v>
      </c>
      <c r="AA28" s="225"/>
      <c r="AB28" s="225"/>
      <c r="AC28" s="225"/>
      <c r="AD28" s="225"/>
      <c r="AE28" s="225"/>
      <c r="AF28" s="225"/>
      <c r="AG28" s="225"/>
      <c r="AH28" s="225"/>
      <c r="AI28" s="225"/>
      <c r="AJ28" s="225"/>
      <c r="AK28" s="225"/>
      <c r="AL28" s="225"/>
      <c r="AM28" s="220"/>
      <c r="AN28" s="211" t="s">
        <v>113</v>
      </c>
      <c r="AO28" s="225"/>
      <c r="AP28" s="225"/>
      <c r="AQ28" s="225"/>
      <c r="AR28" s="225"/>
      <c r="AS28" s="225"/>
      <c r="AT28" s="225"/>
      <c r="AU28" s="225"/>
      <c r="AV28" s="225"/>
      <c r="AW28" s="225"/>
      <c r="AX28" s="225"/>
      <c r="AY28" s="225"/>
      <c r="AZ28" s="225"/>
      <c r="BA28" s="220"/>
      <c r="BB28" s="211" t="s">
        <v>113</v>
      </c>
      <c r="BC28" s="225"/>
      <c r="BD28" s="225"/>
      <c r="BE28" s="225"/>
      <c r="BF28" s="225"/>
      <c r="BG28" s="225"/>
      <c r="BH28" s="225"/>
      <c r="BI28" s="225"/>
      <c r="BJ28" s="225"/>
      <c r="BK28" s="225"/>
      <c r="BL28" s="225"/>
      <c r="BM28" s="225"/>
      <c r="BN28" s="225"/>
      <c r="BO28" s="220"/>
      <c r="BP28" s="211" t="s">
        <v>113</v>
      </c>
      <c r="BQ28" s="225"/>
      <c r="BR28" s="225"/>
      <c r="BS28" s="225"/>
      <c r="BT28" s="225"/>
      <c r="BU28" s="225"/>
      <c r="BV28" s="225"/>
      <c r="BW28" s="225"/>
      <c r="BX28" s="225"/>
      <c r="BY28" s="225"/>
      <c r="BZ28" s="225"/>
      <c r="CA28" s="225"/>
      <c r="CB28" s="225"/>
      <c r="CC28" s="220"/>
      <c r="CD28" s="211" t="s">
        <v>113</v>
      </c>
      <c r="CE28" s="225"/>
      <c r="CF28" s="225"/>
      <c r="CG28" s="225"/>
      <c r="CH28" s="225"/>
      <c r="CI28" s="225"/>
      <c r="CJ28" s="225"/>
      <c r="CK28" s="225"/>
      <c r="CL28" s="225"/>
      <c r="CM28" s="225"/>
      <c r="CN28" s="225"/>
      <c r="CO28" s="225"/>
      <c r="CP28" s="225"/>
      <c r="CQ28" s="220"/>
      <c r="CR28" s="211" t="s">
        <v>113</v>
      </c>
      <c r="CS28" s="225"/>
      <c r="CT28" s="225"/>
      <c r="CU28" s="225"/>
      <c r="CV28" s="225"/>
      <c r="CW28" s="225"/>
      <c r="CX28" s="225"/>
      <c r="CY28" s="225"/>
      <c r="CZ28" s="225"/>
      <c r="DA28" s="225"/>
      <c r="DB28" s="225"/>
      <c r="DC28" s="225"/>
      <c r="DD28" s="225"/>
      <c r="DE28" s="221"/>
      <c r="DG28" s="211" t="s">
        <v>113</v>
      </c>
      <c r="DH28" s="220"/>
      <c r="DI28" s="225"/>
      <c r="DJ28" s="225"/>
      <c r="DK28" s="225"/>
      <c r="DL28" s="225"/>
      <c r="DM28" s="225"/>
      <c r="DN28" s="225"/>
      <c r="DO28" s="225"/>
      <c r="DP28" s="225"/>
      <c r="DQ28" s="225"/>
      <c r="DR28" s="225"/>
      <c r="DS28" s="225"/>
      <c r="DT28" s="225"/>
      <c r="DU28" s="220"/>
      <c r="DV28" s="220"/>
      <c r="DW28" s="225"/>
      <c r="DX28" s="225"/>
      <c r="DY28" s="225"/>
      <c r="DZ28" s="225"/>
      <c r="EA28" s="225"/>
      <c r="EB28" s="225"/>
      <c r="EC28" s="225"/>
      <c r="ED28" s="225"/>
      <c r="EE28" s="225"/>
      <c r="EF28" s="225"/>
      <c r="EG28" s="225"/>
      <c r="EH28" s="225"/>
      <c r="EI28" s="220"/>
      <c r="EJ28" s="220"/>
      <c r="EK28" s="225"/>
      <c r="EL28" s="225"/>
      <c r="EM28" s="225"/>
      <c r="EN28" s="225"/>
      <c r="EO28" s="225"/>
      <c r="EP28" s="225"/>
      <c r="EQ28" s="225"/>
      <c r="ER28" s="225"/>
      <c r="ES28" s="225"/>
      <c r="ET28" s="225"/>
      <c r="EU28" s="225"/>
      <c r="EV28" s="225"/>
      <c r="EW28" s="220"/>
      <c r="EX28" s="220"/>
      <c r="EY28" s="225"/>
      <c r="EZ28" s="225"/>
      <c r="FA28" s="225"/>
      <c r="FB28" s="225"/>
      <c r="FC28" s="225"/>
      <c r="FD28" s="225"/>
      <c r="FE28" s="225"/>
      <c r="FF28" s="225"/>
      <c r="FG28" s="225"/>
      <c r="FH28" s="225"/>
      <c r="FI28" s="225"/>
      <c r="FJ28" s="225"/>
      <c r="FK28" s="220"/>
      <c r="FL28" s="220"/>
      <c r="FM28" s="225"/>
      <c r="FN28" s="225"/>
      <c r="FO28" s="225"/>
      <c r="FP28" s="225"/>
      <c r="FQ28" s="225"/>
      <c r="FR28" s="225"/>
      <c r="FS28" s="225"/>
      <c r="FT28" s="225"/>
      <c r="FU28" s="225"/>
      <c r="FV28" s="225"/>
      <c r="FW28" s="225"/>
      <c r="FX28" s="225"/>
      <c r="FY28" s="220"/>
      <c r="FZ28" s="220"/>
      <c r="GA28" s="225"/>
      <c r="GB28" s="225"/>
      <c r="GC28" s="225"/>
      <c r="GD28" s="225"/>
      <c r="GE28" s="225"/>
      <c r="GF28" s="225"/>
      <c r="GG28" s="225"/>
      <c r="GH28" s="225"/>
      <c r="GI28" s="225"/>
      <c r="GJ28" s="225"/>
      <c r="GK28" s="225"/>
      <c r="GL28" s="225"/>
      <c r="GM28" s="220"/>
    </row>
    <row r="29" spans="1:195" ht="15" customHeight="1" x14ac:dyDescent="0.2">
      <c r="A29" s="13"/>
      <c r="B29" s="182" t="str">
        <f>+'Données de base'!A240</f>
        <v xml:space="preserve"> (-)</v>
      </c>
      <c r="C29" s="222">
        <f>+YEAR('Données de base'!E240)</f>
        <v>2017</v>
      </c>
      <c r="D29" s="222">
        <f>IF('Données de base'!G240&lt;&gt;0,MONTH('Données de base'!E240),0)</f>
        <v>0</v>
      </c>
      <c r="E29" s="223">
        <f>1/'Données de base'!I240</f>
        <v>0.2</v>
      </c>
      <c r="F29" s="181">
        <f>+'Données de base'!G240</f>
        <v>0</v>
      </c>
      <c r="G29" s="181">
        <f t="shared" ref="G29:G36" si="108">+IF(G$6=$C29,$F29," ")</f>
        <v>0</v>
      </c>
      <c r="H29" s="181"/>
      <c r="I29" s="181"/>
      <c r="J29" s="181"/>
      <c r="K29" s="181"/>
      <c r="L29" s="181"/>
      <c r="M29" s="181">
        <f t="shared" ref="M29:M36" si="109">+$F29*$E29*(12-$D29+1)/12</f>
        <v>0</v>
      </c>
      <c r="N29" s="181">
        <f>+IF(S29&gt;0,IF(($F29*$E29)&lt;S29,($F29*$E29),S29),0)</f>
        <v>0</v>
      </c>
      <c r="O29" s="181">
        <f t="shared" ref="O29:O41" si="110">+IF(T29&gt;0,IF(($F29*$E29)&lt;T29,($F29*$E29),T29),0)</f>
        <v>0</v>
      </c>
      <c r="P29" s="181">
        <f t="shared" ref="P29:P46" si="111">+IF(U29&gt;0,IF(($F29*$E29)&lt;U29,($F29*$E29),U29),0)</f>
        <v>0</v>
      </c>
      <c r="Q29" s="181">
        <f t="shared" ref="Q29:Q46" si="112">+IF(V29&gt;0,IF(($F29*$E29)&lt;V29,($F29*$E29),V29),0)</f>
        <v>0</v>
      </c>
      <c r="R29" s="181">
        <f t="shared" ref="R29:R46" si="113">+IF(W29&gt;0,IF(($F29*$E29)&lt;W29,($F29*$E29),W29),0)</f>
        <v>0</v>
      </c>
      <c r="S29" s="181">
        <f t="shared" ref="S29:S36" si="114">+G29-M29</f>
        <v>0</v>
      </c>
      <c r="T29" s="181">
        <f>+S29-N29</f>
        <v>0</v>
      </c>
      <c r="U29" s="181">
        <f>+T29-O29</f>
        <v>0</v>
      </c>
      <c r="V29" s="181">
        <f>+U29-P29</f>
        <v>0</v>
      </c>
      <c r="W29" s="181">
        <f>V29-Q29</f>
        <v>0</v>
      </c>
      <c r="X29" s="181">
        <f>W29-R29</f>
        <v>0</v>
      </c>
      <c r="Z29" s="16" t="str">
        <f t="shared" ref="Z29:Z56" si="115">B29</f>
        <v xml:space="preserve"> (-)</v>
      </c>
      <c r="AA29" s="200">
        <f t="shared" ref="AA29:AL38" si="116">IF($C29=$AA$4,IF((MONTH(AA$6)=$D29),$F29,0),0)</f>
        <v>0</v>
      </c>
      <c r="AB29" s="200">
        <f t="shared" si="116"/>
        <v>0</v>
      </c>
      <c r="AC29" s="200">
        <f t="shared" si="116"/>
        <v>0</v>
      </c>
      <c r="AD29" s="200">
        <f t="shared" si="116"/>
        <v>0</v>
      </c>
      <c r="AE29" s="200">
        <f t="shared" si="116"/>
        <v>0</v>
      </c>
      <c r="AF29" s="200">
        <f t="shared" si="116"/>
        <v>0</v>
      </c>
      <c r="AG29" s="200">
        <f t="shared" si="116"/>
        <v>0</v>
      </c>
      <c r="AH29" s="200">
        <f t="shared" si="116"/>
        <v>0</v>
      </c>
      <c r="AI29" s="200">
        <f t="shared" si="116"/>
        <v>0</v>
      </c>
      <c r="AJ29" s="200">
        <f t="shared" si="116"/>
        <v>0</v>
      </c>
      <c r="AK29" s="200">
        <f t="shared" si="116"/>
        <v>0</v>
      </c>
      <c r="AL29" s="200">
        <f t="shared" si="116"/>
        <v>0</v>
      </c>
      <c r="AM29" s="190">
        <f>SUM(AA29:AL29)</f>
        <v>0</v>
      </c>
      <c r="AN29" s="16">
        <f t="shared" ref="AN29:AN56" si="117">P29</f>
        <v>0</v>
      </c>
      <c r="AO29" s="200">
        <f t="shared" ref="AO29:AZ38" si="118">IF($C29=$AO$4,IF((MONTH(AO$6)=$D29),$F29,0),0)</f>
        <v>0</v>
      </c>
      <c r="AP29" s="200">
        <f t="shared" si="118"/>
        <v>0</v>
      </c>
      <c r="AQ29" s="200">
        <f t="shared" si="118"/>
        <v>0</v>
      </c>
      <c r="AR29" s="200">
        <f t="shared" si="118"/>
        <v>0</v>
      </c>
      <c r="AS29" s="200">
        <f t="shared" si="118"/>
        <v>0</v>
      </c>
      <c r="AT29" s="200">
        <f t="shared" si="118"/>
        <v>0</v>
      </c>
      <c r="AU29" s="200">
        <f t="shared" si="118"/>
        <v>0</v>
      </c>
      <c r="AV29" s="200">
        <f t="shared" si="118"/>
        <v>0</v>
      </c>
      <c r="AW29" s="200">
        <f t="shared" si="118"/>
        <v>0</v>
      </c>
      <c r="AX29" s="200">
        <f t="shared" si="118"/>
        <v>0</v>
      </c>
      <c r="AY29" s="200">
        <f t="shared" si="118"/>
        <v>0</v>
      </c>
      <c r="AZ29" s="200">
        <f t="shared" si="118"/>
        <v>0</v>
      </c>
      <c r="BA29" s="190">
        <f>SUM(AO29:AZ29)</f>
        <v>0</v>
      </c>
      <c r="BB29" s="16">
        <f t="shared" ref="BB29:BB56" si="119">AD29</f>
        <v>0</v>
      </c>
      <c r="BC29" s="200">
        <f t="shared" ref="BC29:BN38" si="120">IF($C29=$BC$4,IF((MONTH(BC$6)=$D29),$F29,0),0)</f>
        <v>0</v>
      </c>
      <c r="BD29" s="200">
        <f t="shared" si="120"/>
        <v>0</v>
      </c>
      <c r="BE29" s="200">
        <f t="shared" si="120"/>
        <v>0</v>
      </c>
      <c r="BF29" s="200">
        <f t="shared" si="120"/>
        <v>0</v>
      </c>
      <c r="BG29" s="200">
        <f t="shared" si="120"/>
        <v>0</v>
      </c>
      <c r="BH29" s="200">
        <f t="shared" si="120"/>
        <v>0</v>
      </c>
      <c r="BI29" s="200">
        <f t="shared" si="120"/>
        <v>0</v>
      </c>
      <c r="BJ29" s="200">
        <f t="shared" si="120"/>
        <v>0</v>
      </c>
      <c r="BK29" s="200">
        <f t="shared" si="120"/>
        <v>0</v>
      </c>
      <c r="BL29" s="200">
        <f t="shared" si="120"/>
        <v>0</v>
      </c>
      <c r="BM29" s="200">
        <f t="shared" si="120"/>
        <v>0</v>
      </c>
      <c r="BN29" s="200">
        <f t="shared" si="120"/>
        <v>0</v>
      </c>
      <c r="BO29" s="190">
        <f>SUM(BC29:BN29)</f>
        <v>0</v>
      </c>
      <c r="BP29" s="16">
        <f t="shared" ref="BP29:BP56" si="121">AR29</f>
        <v>0</v>
      </c>
      <c r="BQ29" s="200">
        <f t="shared" ref="BQ29:CB38" si="122">IF($C29=$BQ$4,IF((MONTH(BQ$6)=$D29),$F29,0),0)</f>
        <v>0</v>
      </c>
      <c r="BR29" s="200">
        <f t="shared" si="122"/>
        <v>0</v>
      </c>
      <c r="BS29" s="200">
        <f t="shared" si="122"/>
        <v>0</v>
      </c>
      <c r="BT29" s="200">
        <f t="shared" si="122"/>
        <v>0</v>
      </c>
      <c r="BU29" s="200">
        <f t="shared" si="122"/>
        <v>0</v>
      </c>
      <c r="BV29" s="200">
        <f t="shared" si="122"/>
        <v>0</v>
      </c>
      <c r="BW29" s="200">
        <f t="shared" si="122"/>
        <v>0</v>
      </c>
      <c r="BX29" s="200">
        <f t="shared" si="122"/>
        <v>0</v>
      </c>
      <c r="BY29" s="200">
        <f t="shared" si="122"/>
        <v>0</v>
      </c>
      <c r="BZ29" s="200">
        <f t="shared" si="122"/>
        <v>0</v>
      </c>
      <c r="CA29" s="200">
        <f t="shared" si="122"/>
        <v>0</v>
      </c>
      <c r="CB29" s="200">
        <f t="shared" si="122"/>
        <v>0</v>
      </c>
      <c r="CC29" s="190">
        <f>SUM(BQ29:CB29)</f>
        <v>0</v>
      </c>
      <c r="CD29" s="16">
        <f t="shared" ref="CD29:CD56" si="123">BF29</f>
        <v>0</v>
      </c>
      <c r="CE29" s="200">
        <f t="shared" ref="CE29:CP38" si="124">IF($C29=$CE$4,IF((MONTH(CE$6)=$D29),$F29,0),0)</f>
        <v>0</v>
      </c>
      <c r="CF29" s="200">
        <f t="shared" si="124"/>
        <v>0</v>
      </c>
      <c r="CG29" s="200">
        <f t="shared" si="124"/>
        <v>0</v>
      </c>
      <c r="CH29" s="200">
        <f t="shared" si="124"/>
        <v>0</v>
      </c>
      <c r="CI29" s="200">
        <f t="shared" si="124"/>
        <v>0</v>
      </c>
      <c r="CJ29" s="200">
        <f t="shared" si="124"/>
        <v>0</v>
      </c>
      <c r="CK29" s="200">
        <f t="shared" si="124"/>
        <v>0</v>
      </c>
      <c r="CL29" s="200">
        <f t="shared" si="124"/>
        <v>0</v>
      </c>
      <c r="CM29" s="200">
        <f t="shared" si="124"/>
        <v>0</v>
      </c>
      <c r="CN29" s="200">
        <f t="shared" si="124"/>
        <v>0</v>
      </c>
      <c r="CO29" s="200">
        <f t="shared" si="124"/>
        <v>0</v>
      </c>
      <c r="CP29" s="200">
        <f t="shared" si="124"/>
        <v>0</v>
      </c>
      <c r="CQ29" s="190">
        <f>SUM(CE29:CP29)</f>
        <v>0</v>
      </c>
      <c r="CR29" s="16">
        <f t="shared" ref="CR29:CR56" si="125">BT29</f>
        <v>0</v>
      </c>
      <c r="CS29" s="200">
        <f t="shared" ref="CS29:DD38" si="126">IF($C29=$CS$4,IF((MONTH(CS$6)=$D29),$F29,0),0)</f>
        <v>0</v>
      </c>
      <c r="CT29" s="200">
        <f t="shared" si="126"/>
        <v>0</v>
      </c>
      <c r="CU29" s="200">
        <f t="shared" si="126"/>
        <v>0</v>
      </c>
      <c r="CV29" s="200">
        <f t="shared" si="126"/>
        <v>0</v>
      </c>
      <c r="CW29" s="200">
        <f t="shared" si="126"/>
        <v>0</v>
      </c>
      <c r="CX29" s="200">
        <f t="shared" si="126"/>
        <v>0</v>
      </c>
      <c r="CY29" s="200">
        <f t="shared" si="126"/>
        <v>0</v>
      </c>
      <c r="CZ29" s="200">
        <f t="shared" si="126"/>
        <v>0</v>
      </c>
      <c r="DA29" s="200">
        <f t="shared" si="126"/>
        <v>0</v>
      </c>
      <c r="DB29" s="200">
        <f t="shared" si="126"/>
        <v>0</v>
      </c>
      <c r="DC29" s="200">
        <f t="shared" si="126"/>
        <v>0</v>
      </c>
      <c r="DD29" s="200">
        <f t="shared" si="126"/>
        <v>0</v>
      </c>
      <c r="DE29" s="190">
        <f>SUM(CS29:DD29)</f>
        <v>0</v>
      </c>
      <c r="DG29" s="16" t="str">
        <f t="shared" ref="DG29:DG56" si="127">B29</f>
        <v xml:space="preserve"> (-)</v>
      </c>
      <c r="DH29" s="130">
        <f t="shared" ref="DH29:DH36" si="128">IF($D29&lt;&gt;0,12-$D29+1,0)</f>
        <v>0</v>
      </c>
      <c r="DI29" s="200">
        <f t="shared" ref="DI29:DI36" si="129">IF($C29=$DI$4,IF((MONTH(DI$6)=$D29),$M29/(12-$D29+1),0),0)</f>
        <v>0</v>
      </c>
      <c r="DJ29" s="200">
        <f t="shared" ref="DJ29:DT29" si="130">IF(DI29=0,IF($C29=$DI$4,IF((MONTH(DJ$6)=$D29),$M29/(12-$D29+1),0),0),$M29/(12-$D29+1))</f>
        <v>0</v>
      </c>
      <c r="DK29" s="200">
        <f t="shared" si="130"/>
        <v>0</v>
      </c>
      <c r="DL29" s="200">
        <f t="shared" si="130"/>
        <v>0</v>
      </c>
      <c r="DM29" s="200">
        <f t="shared" si="130"/>
        <v>0</v>
      </c>
      <c r="DN29" s="200">
        <f t="shared" si="130"/>
        <v>0</v>
      </c>
      <c r="DO29" s="200">
        <f t="shared" si="130"/>
        <v>0</v>
      </c>
      <c r="DP29" s="200">
        <f t="shared" si="130"/>
        <v>0</v>
      </c>
      <c r="DQ29" s="200">
        <f t="shared" si="130"/>
        <v>0</v>
      </c>
      <c r="DR29" s="200">
        <f t="shared" si="130"/>
        <v>0</v>
      </c>
      <c r="DS29" s="200">
        <f t="shared" si="130"/>
        <v>0</v>
      </c>
      <c r="DT29" s="200">
        <f t="shared" si="130"/>
        <v>0</v>
      </c>
      <c r="DU29" s="190">
        <f>SUM(DI29:DT29)</f>
        <v>0</v>
      </c>
      <c r="DV29" s="130">
        <f t="shared" ref="DV29:DV36" si="131">IF($S29&lt;&gt;0,IF($N29&lt;&gt;($F29*$E29),($N29*12)/($F29*$E29),12),0)</f>
        <v>0</v>
      </c>
      <c r="DW29" s="200">
        <f t="shared" ref="DW29:DW36" si="132">IF($DV29&lt;&gt;0,$N29/$DV29,0)</f>
        <v>0</v>
      </c>
      <c r="DX29" s="200">
        <f t="shared" ref="DX29:DX36" si="133">IF($DV29&lt;&gt;0,IF($DW29&lt;$N29,$N29/$DV29,0),0)</f>
        <v>0</v>
      </c>
      <c r="DY29" s="200">
        <f>IF($DV29&lt;&gt;0,IF(SUM($DW29:DX29)&lt;$N29,$N29/$DV29,0),0)</f>
        <v>0</v>
      </c>
      <c r="DZ29" s="200">
        <f>IF($DV29&lt;&gt;0,IF(SUM($DW29:DY29)&lt;$N29,$N29/$DV29,0),0)</f>
        <v>0</v>
      </c>
      <c r="EA29" s="200">
        <f>IF($DV29&lt;&gt;0,IF(SUM($DW29:DZ29)&lt;$N29,$N29/$DV29,0),0)</f>
        <v>0</v>
      </c>
      <c r="EB29" s="200">
        <f>IF($DV29&lt;&gt;0,IF(SUM($DW29:EA29)&lt;$N29,$N29/$DV29,0),0)</f>
        <v>0</v>
      </c>
      <c r="EC29" s="200">
        <f>IF($DV29&lt;&gt;0,IF(SUM($DW29:EB29)&lt;$N29,$N29/$DV29,0),0)</f>
        <v>0</v>
      </c>
      <c r="ED29" s="200">
        <f>IF($DV29&lt;&gt;0,IF(SUM($DW29:EC29)&lt;$N29,$N29/$DV29,0),0)</f>
        <v>0</v>
      </c>
      <c r="EE29" s="200">
        <f>IF($DV29&lt;&gt;0,IF(SUM($DW29:ED29)&lt;$N29,$N29/$DV29,0),0)</f>
        <v>0</v>
      </c>
      <c r="EF29" s="200">
        <f>IF($DV29&lt;&gt;0,IF(SUM($DW29:EE29)&lt;$N29,$N29/$DV29,0),0)</f>
        <v>0</v>
      </c>
      <c r="EG29" s="200">
        <f>IF($DV29&lt;&gt;0,IF(SUM($DW29:EF29)&lt;$N29,$N29/$DV29,0),0)</f>
        <v>0</v>
      </c>
      <c r="EH29" s="200">
        <f>IF($DV29&lt;&gt;0,IF(SUM($DW29:EG29)&lt;$N29,$N29/$DV29,0),0)</f>
        <v>0</v>
      </c>
      <c r="EI29" s="190">
        <f>SUM(DW29:EH29)</f>
        <v>0</v>
      </c>
      <c r="EJ29" s="130">
        <f t="shared" si="12"/>
        <v>0</v>
      </c>
      <c r="EK29" s="200">
        <f t="shared" ref="EK29:EK41" si="134">IF($EJ29&lt;&gt;0,$O29/$EJ29,0)</f>
        <v>0</v>
      </c>
      <c r="EL29" s="200">
        <f t="shared" ref="EL29:EL41" si="135">IF($EJ29&lt;&gt;0,IF($EK29&lt;$O29,$O29/$EJ29,0),0)</f>
        <v>0</v>
      </c>
      <c r="EM29" s="200">
        <f>IF($EJ29&lt;&gt;0,IF(SUM($EK29:EL29)&lt;$O29,$O29/$EJ29,0),0)</f>
        <v>0</v>
      </c>
      <c r="EN29" s="200">
        <f>IF($EJ29&lt;&gt;0,IF(SUM($EK29:EM29)&lt;$O29,$O29/$EJ29,0),0)</f>
        <v>0</v>
      </c>
      <c r="EO29" s="200">
        <f>IF($EJ29&lt;&gt;0,IF(SUM($EK29:EN29)&lt;$O29,$O29/$EJ29,0),0)</f>
        <v>0</v>
      </c>
      <c r="EP29" s="200">
        <f>IF($EJ29&lt;&gt;0,IF(SUM($EK29:EO29)&lt;$O29,$O29/$EJ29,0),0)</f>
        <v>0</v>
      </c>
      <c r="EQ29" s="200">
        <f>IF($EJ29&lt;&gt;0,IF(SUM($EK29:EP29)&lt;$O29,$O29/$EJ29,0),0)</f>
        <v>0</v>
      </c>
      <c r="ER29" s="200">
        <f>IF($EJ29&lt;&gt;0,IF(SUM($EK29:EQ29)&lt;$O29,$O29/$EJ29,0),0)</f>
        <v>0</v>
      </c>
      <c r="ES29" s="200">
        <f>IF($EJ29&lt;&gt;0,IF(SUM($EK29:ER29)&lt;$O29,$O29/$EJ29,0),0)</f>
        <v>0</v>
      </c>
      <c r="ET29" s="200">
        <f>IF($EJ29&lt;&gt;0,IF(SUM($EK29:ES29)&lt;$O29,$O29/$EJ29,0),0)</f>
        <v>0</v>
      </c>
      <c r="EU29" s="200">
        <f>IF($EJ29&lt;&gt;0,IF(SUM($EK29:ET29)&lt;$O29,$O29/$EJ29,0),0)</f>
        <v>0</v>
      </c>
      <c r="EV29" s="200">
        <f>IF($EJ29&lt;&gt;0,IF(SUM($EK29:EU29)&lt;$O29,$O29/$EJ29,0),0)</f>
        <v>0</v>
      </c>
      <c r="EW29" s="190">
        <f>SUM(EK29:EV29)</f>
        <v>0</v>
      </c>
      <c r="EX29" s="130">
        <f t="shared" si="13"/>
        <v>0</v>
      </c>
      <c r="EY29" s="200">
        <f t="shared" ref="EY29:EY46" si="136">IF($EX29&lt;&gt;0,$P29/$EX29,0)</f>
        <v>0</v>
      </c>
      <c r="EZ29" s="200">
        <f t="shared" ref="EZ29:EZ46" si="137">IF($EX29&lt;&gt;0,IF($EY29&lt;$P29,$P29/$EX29,0),0)</f>
        <v>0</v>
      </c>
      <c r="FA29" s="200">
        <f>IF($EX29&lt;&gt;0,IF(SUM($EY29:EZ29)&lt;$P29,$P29/$EX29,0),0)</f>
        <v>0</v>
      </c>
      <c r="FB29" s="200">
        <f>IF($EX29&lt;&gt;0,IF(SUM($EY29:FA29)&lt;$P29,$P29/$EX29,0),0)</f>
        <v>0</v>
      </c>
      <c r="FC29" s="200">
        <f>IF($EX29&lt;&gt;0,IF(SUM($EY29:FB29)&lt;$P29,$P29/$EX29,0),0)</f>
        <v>0</v>
      </c>
      <c r="FD29" s="200">
        <f>IF($EX29&lt;&gt;0,IF(SUM($EY29:FC29)&lt;$P29,$P29/$EX29,0),0)</f>
        <v>0</v>
      </c>
      <c r="FE29" s="200">
        <f>IF($EX29&lt;&gt;0,IF(SUM($EY29:FD29)&lt;$P29,$P29/$EX29,0),0)</f>
        <v>0</v>
      </c>
      <c r="FF29" s="200">
        <f>IF($EX29&lt;&gt;0,IF(SUM($EY29:FE29)&lt;$P29,$P29/$EX29,0),0)</f>
        <v>0</v>
      </c>
      <c r="FG29" s="200">
        <f>IF($EX29&lt;&gt;0,IF(SUM($EY29:FF29)&lt;$P29,$P29/$EX29,0),0)</f>
        <v>0</v>
      </c>
      <c r="FH29" s="200">
        <f>IF($EX29&lt;&gt;0,IF(SUM($EY29:FG29)&lt;$P29,$P29/$EX29,0),0)</f>
        <v>0</v>
      </c>
      <c r="FI29" s="200">
        <f>IF($EX29&lt;&gt;0,IF(SUM($EY29:FH29)&lt;$P29,$P29/$EX29,0),0)</f>
        <v>0</v>
      </c>
      <c r="FJ29" s="200">
        <f>IF($EX29&lt;&gt;0,IF(SUM($EY29:FI29)&lt;$P29,$P29/$EX29,0),0)</f>
        <v>0</v>
      </c>
      <c r="FK29" s="190">
        <f>SUM(EY29:FJ29)</f>
        <v>0</v>
      </c>
      <c r="FL29" s="130">
        <f t="shared" si="14"/>
        <v>0</v>
      </c>
      <c r="FM29" s="200">
        <f t="shared" ref="FM29:FM51" si="138">IF($FL29&lt;&gt;0,$Q29/$FL29,0)</f>
        <v>0</v>
      </c>
      <c r="FN29" s="200">
        <f t="shared" ref="FN29:FN51" si="139">IF($FL29&lt;&gt;0,IF($FM29&lt;$Q29,$Q29/$FL29,0),0)</f>
        <v>0</v>
      </c>
      <c r="FO29" s="200">
        <f>IF($FL29&lt;&gt;0,IF(SUM($FM29:FN29)&lt;$Q29,$Q29/$FL29,0),0)</f>
        <v>0</v>
      </c>
      <c r="FP29" s="200">
        <f>IF($FL29&lt;&gt;0,IF(SUM($FM29:FO29)&lt;$Q29,$Q29/$FL29,0),0)</f>
        <v>0</v>
      </c>
      <c r="FQ29" s="200">
        <f>IF($FL29&lt;&gt;0,IF(SUM($FM29:FP29)&lt;$Q29,$Q29/$FL29,0),0)</f>
        <v>0</v>
      </c>
      <c r="FR29" s="200">
        <f>IF($FL29&lt;&gt;0,IF(SUM($FM29:FQ29)&lt;$Q29,$Q29/$FL29,0),0)</f>
        <v>0</v>
      </c>
      <c r="FS29" s="200">
        <f>IF($FL29&lt;&gt;0,IF(SUM($FM29:FR29)&lt;$Q29,$Q29/$FL29,0),0)</f>
        <v>0</v>
      </c>
      <c r="FT29" s="200">
        <f>IF($FL29&lt;&gt;0,IF(SUM($FM29:FS29)&lt;$Q29,$Q29/$FL29,0),0)</f>
        <v>0</v>
      </c>
      <c r="FU29" s="200">
        <f>IF($FL29&lt;&gt;0,IF(SUM($FM29:FT29)&lt;$Q29,$Q29/$FL29,0),0)</f>
        <v>0</v>
      </c>
      <c r="FV29" s="200">
        <f>IF($FL29&lt;&gt;0,IF(SUM($FM29:FU29)&lt;$Q29,$Q29/$FL29,0),0)</f>
        <v>0</v>
      </c>
      <c r="FW29" s="200">
        <f>IF($FL29&lt;&gt;0,IF(SUM($FM29:FV29)&lt;$Q29,$Q29/$FL29,0),0)</f>
        <v>0</v>
      </c>
      <c r="FX29" s="200">
        <f>IF($FL29&lt;&gt;0,IF(SUM($FM29:FW29)&lt;$Q29,$Q29/$FL29,0),0)</f>
        <v>0</v>
      </c>
      <c r="FY29" s="190">
        <f>SUM(FM29:FX29)</f>
        <v>0</v>
      </c>
      <c r="FZ29" s="130">
        <f>IF($W29&lt;&gt;0,IF($R29&lt;&gt;($F29*$E29),($R29*12)/($F29*$E29),12),0)</f>
        <v>0</v>
      </c>
      <c r="GA29" s="200">
        <f t="shared" ref="GA29:GL38" si="140">IF($FZ29&lt;&gt;0,$R29/$FL29,0)</f>
        <v>0</v>
      </c>
      <c r="GB29" s="200">
        <f t="shared" si="140"/>
        <v>0</v>
      </c>
      <c r="GC29" s="200">
        <f t="shared" si="140"/>
        <v>0</v>
      </c>
      <c r="GD29" s="200">
        <f t="shared" si="140"/>
        <v>0</v>
      </c>
      <c r="GE29" s="200">
        <f t="shared" si="140"/>
        <v>0</v>
      </c>
      <c r="GF29" s="200">
        <f t="shared" si="140"/>
        <v>0</v>
      </c>
      <c r="GG29" s="200">
        <f t="shared" si="140"/>
        <v>0</v>
      </c>
      <c r="GH29" s="200">
        <f t="shared" si="140"/>
        <v>0</v>
      </c>
      <c r="GI29" s="200">
        <f t="shared" si="140"/>
        <v>0</v>
      </c>
      <c r="GJ29" s="200">
        <f t="shared" si="140"/>
        <v>0</v>
      </c>
      <c r="GK29" s="200">
        <f t="shared" si="140"/>
        <v>0</v>
      </c>
      <c r="GL29" s="200">
        <f t="shared" si="140"/>
        <v>0</v>
      </c>
      <c r="GM29" s="190">
        <f>SUM(GA29:GL29)</f>
        <v>0</v>
      </c>
    </row>
    <row r="30" spans="1:195" ht="15" customHeight="1" x14ac:dyDescent="0.2">
      <c r="A30" s="13"/>
      <c r="B30" s="182" t="str">
        <f>+'Données de base'!A241</f>
        <v xml:space="preserve"> (-)</v>
      </c>
      <c r="C30" s="222">
        <f>+YEAR('Données de base'!E241)</f>
        <v>2017</v>
      </c>
      <c r="D30" s="222">
        <f>IF('Données de base'!G241&lt;&gt;0,MONTH('Données de base'!E241),0)</f>
        <v>0</v>
      </c>
      <c r="E30" s="223">
        <f>1/'Données de base'!I241</f>
        <v>0.2</v>
      </c>
      <c r="F30" s="181">
        <f>+'Données de base'!G241</f>
        <v>0</v>
      </c>
      <c r="G30" s="181">
        <f t="shared" si="108"/>
        <v>0</v>
      </c>
      <c r="H30" s="181"/>
      <c r="I30" s="181"/>
      <c r="J30" s="181"/>
      <c r="K30" s="181"/>
      <c r="L30" s="181"/>
      <c r="M30" s="181">
        <f t="shared" si="109"/>
        <v>0</v>
      </c>
      <c r="N30" s="181">
        <f t="shared" ref="N30:N36" si="141">+IF(S30&gt;0,IF(($F30*$E30)&lt;S30,($F30*$E30),S30),0)</f>
        <v>0</v>
      </c>
      <c r="O30" s="181">
        <f t="shared" si="110"/>
        <v>0</v>
      </c>
      <c r="P30" s="181">
        <f t="shared" si="111"/>
        <v>0</v>
      </c>
      <c r="Q30" s="181">
        <f t="shared" si="112"/>
        <v>0</v>
      </c>
      <c r="R30" s="181">
        <f t="shared" si="113"/>
        <v>0</v>
      </c>
      <c r="S30" s="181">
        <f t="shared" si="114"/>
        <v>0</v>
      </c>
      <c r="T30" s="181">
        <f t="shared" ref="T30:T36" si="142">+S30-N30</f>
        <v>0</v>
      </c>
      <c r="U30" s="181">
        <f t="shared" ref="U30:U41" si="143">+T30-O30</f>
        <v>0</v>
      </c>
      <c r="V30" s="181">
        <f t="shared" ref="V30:V46" si="144">+U30-P30</f>
        <v>0</v>
      </c>
      <c r="W30" s="181">
        <f t="shared" ref="W30:W51" si="145">V30-Q30</f>
        <v>0</v>
      </c>
      <c r="X30" s="181">
        <f t="shared" ref="X30:X56" si="146">W30-R30</f>
        <v>0</v>
      </c>
      <c r="Z30" s="16" t="str">
        <f t="shared" si="115"/>
        <v xml:space="preserve"> (-)</v>
      </c>
      <c r="AA30" s="200">
        <f t="shared" si="116"/>
        <v>0</v>
      </c>
      <c r="AB30" s="200">
        <f t="shared" si="116"/>
        <v>0</v>
      </c>
      <c r="AC30" s="200">
        <f t="shared" si="116"/>
        <v>0</v>
      </c>
      <c r="AD30" s="200">
        <f t="shared" si="116"/>
        <v>0</v>
      </c>
      <c r="AE30" s="200">
        <f t="shared" si="116"/>
        <v>0</v>
      </c>
      <c r="AF30" s="200">
        <f t="shared" si="116"/>
        <v>0</v>
      </c>
      <c r="AG30" s="200">
        <f t="shared" si="116"/>
        <v>0</v>
      </c>
      <c r="AH30" s="200">
        <f t="shared" si="116"/>
        <v>0</v>
      </c>
      <c r="AI30" s="200">
        <f t="shared" si="116"/>
        <v>0</v>
      </c>
      <c r="AJ30" s="200">
        <f t="shared" si="116"/>
        <v>0</v>
      </c>
      <c r="AK30" s="200">
        <f t="shared" si="116"/>
        <v>0</v>
      </c>
      <c r="AL30" s="200">
        <f t="shared" si="116"/>
        <v>0</v>
      </c>
      <c r="AM30" s="190">
        <f t="shared" ref="AM30:AM56" si="147">SUM(AA30:AL30)</f>
        <v>0</v>
      </c>
      <c r="AN30" s="16">
        <f t="shared" si="117"/>
        <v>0</v>
      </c>
      <c r="AO30" s="200">
        <f t="shared" si="118"/>
        <v>0</v>
      </c>
      <c r="AP30" s="200">
        <f t="shared" si="118"/>
        <v>0</v>
      </c>
      <c r="AQ30" s="200">
        <f t="shared" si="118"/>
        <v>0</v>
      </c>
      <c r="AR30" s="200">
        <f t="shared" si="118"/>
        <v>0</v>
      </c>
      <c r="AS30" s="200">
        <f t="shared" si="118"/>
        <v>0</v>
      </c>
      <c r="AT30" s="200">
        <f t="shared" si="118"/>
        <v>0</v>
      </c>
      <c r="AU30" s="200">
        <f t="shared" si="118"/>
        <v>0</v>
      </c>
      <c r="AV30" s="200">
        <f t="shared" si="118"/>
        <v>0</v>
      </c>
      <c r="AW30" s="200">
        <f t="shared" si="118"/>
        <v>0</v>
      </c>
      <c r="AX30" s="200">
        <f t="shared" si="118"/>
        <v>0</v>
      </c>
      <c r="AY30" s="200">
        <f t="shared" si="118"/>
        <v>0</v>
      </c>
      <c r="AZ30" s="200">
        <f t="shared" si="118"/>
        <v>0</v>
      </c>
      <c r="BA30" s="190">
        <f t="shared" ref="BA30:BA56" si="148">SUM(AO30:AZ30)</f>
        <v>0</v>
      </c>
      <c r="BB30" s="16">
        <f t="shared" si="119"/>
        <v>0</v>
      </c>
      <c r="BC30" s="200">
        <f t="shared" si="120"/>
        <v>0</v>
      </c>
      <c r="BD30" s="200">
        <f t="shared" si="120"/>
        <v>0</v>
      </c>
      <c r="BE30" s="200">
        <f t="shared" si="120"/>
        <v>0</v>
      </c>
      <c r="BF30" s="200">
        <f t="shared" si="120"/>
        <v>0</v>
      </c>
      <c r="BG30" s="200">
        <f t="shared" si="120"/>
        <v>0</v>
      </c>
      <c r="BH30" s="200">
        <f t="shared" si="120"/>
        <v>0</v>
      </c>
      <c r="BI30" s="200">
        <f t="shared" si="120"/>
        <v>0</v>
      </c>
      <c r="BJ30" s="200">
        <f t="shared" si="120"/>
        <v>0</v>
      </c>
      <c r="BK30" s="200">
        <f t="shared" si="120"/>
        <v>0</v>
      </c>
      <c r="BL30" s="200">
        <f t="shared" si="120"/>
        <v>0</v>
      </c>
      <c r="BM30" s="200">
        <f t="shared" si="120"/>
        <v>0</v>
      </c>
      <c r="BN30" s="200">
        <f t="shared" si="120"/>
        <v>0</v>
      </c>
      <c r="BO30" s="190">
        <f t="shared" ref="BO30:BO56" si="149">SUM(BC30:BN30)</f>
        <v>0</v>
      </c>
      <c r="BP30" s="16">
        <f t="shared" si="121"/>
        <v>0</v>
      </c>
      <c r="BQ30" s="200">
        <f t="shared" si="122"/>
        <v>0</v>
      </c>
      <c r="BR30" s="200">
        <f t="shared" si="122"/>
        <v>0</v>
      </c>
      <c r="BS30" s="200">
        <f t="shared" si="122"/>
        <v>0</v>
      </c>
      <c r="BT30" s="200">
        <f t="shared" si="122"/>
        <v>0</v>
      </c>
      <c r="BU30" s="200">
        <f t="shared" si="122"/>
        <v>0</v>
      </c>
      <c r="BV30" s="200">
        <f t="shared" si="122"/>
        <v>0</v>
      </c>
      <c r="BW30" s="200">
        <f t="shared" si="122"/>
        <v>0</v>
      </c>
      <c r="BX30" s="200">
        <f t="shared" si="122"/>
        <v>0</v>
      </c>
      <c r="BY30" s="200">
        <f t="shared" si="122"/>
        <v>0</v>
      </c>
      <c r="BZ30" s="200">
        <f t="shared" si="122"/>
        <v>0</v>
      </c>
      <c r="CA30" s="200">
        <f t="shared" si="122"/>
        <v>0</v>
      </c>
      <c r="CB30" s="200">
        <f t="shared" si="122"/>
        <v>0</v>
      </c>
      <c r="CC30" s="190">
        <f t="shared" ref="CC30:CC56" si="150">SUM(BQ30:CB30)</f>
        <v>0</v>
      </c>
      <c r="CD30" s="16">
        <f t="shared" si="123"/>
        <v>0</v>
      </c>
      <c r="CE30" s="200">
        <f t="shared" si="124"/>
        <v>0</v>
      </c>
      <c r="CF30" s="200">
        <f t="shared" si="124"/>
        <v>0</v>
      </c>
      <c r="CG30" s="200">
        <f t="shared" si="124"/>
        <v>0</v>
      </c>
      <c r="CH30" s="200">
        <f t="shared" si="124"/>
        <v>0</v>
      </c>
      <c r="CI30" s="200">
        <f t="shared" si="124"/>
        <v>0</v>
      </c>
      <c r="CJ30" s="200">
        <f t="shared" si="124"/>
        <v>0</v>
      </c>
      <c r="CK30" s="200">
        <f t="shared" si="124"/>
        <v>0</v>
      </c>
      <c r="CL30" s="200">
        <f t="shared" si="124"/>
        <v>0</v>
      </c>
      <c r="CM30" s="200">
        <f t="shared" si="124"/>
        <v>0</v>
      </c>
      <c r="CN30" s="200">
        <f t="shared" si="124"/>
        <v>0</v>
      </c>
      <c r="CO30" s="200">
        <f t="shared" si="124"/>
        <v>0</v>
      </c>
      <c r="CP30" s="200">
        <f t="shared" si="124"/>
        <v>0</v>
      </c>
      <c r="CQ30" s="190">
        <f t="shared" ref="CQ30:CQ56" si="151">SUM(CE30:CP30)</f>
        <v>0</v>
      </c>
      <c r="CR30" s="16">
        <f t="shared" si="125"/>
        <v>0</v>
      </c>
      <c r="CS30" s="200">
        <f t="shared" si="126"/>
        <v>0</v>
      </c>
      <c r="CT30" s="200">
        <f t="shared" si="126"/>
        <v>0</v>
      </c>
      <c r="CU30" s="200">
        <f t="shared" si="126"/>
        <v>0</v>
      </c>
      <c r="CV30" s="200">
        <f t="shared" si="126"/>
        <v>0</v>
      </c>
      <c r="CW30" s="200">
        <f t="shared" si="126"/>
        <v>0</v>
      </c>
      <c r="CX30" s="200">
        <f t="shared" si="126"/>
        <v>0</v>
      </c>
      <c r="CY30" s="200">
        <f t="shared" si="126"/>
        <v>0</v>
      </c>
      <c r="CZ30" s="200">
        <f t="shared" si="126"/>
        <v>0</v>
      </c>
      <c r="DA30" s="200">
        <f t="shared" si="126"/>
        <v>0</v>
      </c>
      <c r="DB30" s="200">
        <f t="shared" si="126"/>
        <v>0</v>
      </c>
      <c r="DC30" s="200">
        <f t="shared" si="126"/>
        <v>0</v>
      </c>
      <c r="DD30" s="200">
        <f t="shared" si="126"/>
        <v>0</v>
      </c>
      <c r="DE30" s="190">
        <f t="shared" ref="DE30:DE56" si="152">SUM(CS30:DD30)</f>
        <v>0</v>
      </c>
      <c r="DG30" s="16" t="str">
        <f t="shared" si="127"/>
        <v xml:space="preserve"> (-)</v>
      </c>
      <c r="DH30" s="130">
        <f t="shared" si="128"/>
        <v>0</v>
      </c>
      <c r="DI30" s="200">
        <f t="shared" si="129"/>
        <v>0</v>
      </c>
      <c r="DJ30" s="200">
        <f t="shared" ref="DJ30:DT30" si="153">IF(DI30=0,IF($C30=$DI$4,IF((MONTH(DJ$6)=$D30),$M30/(12-$D30+1),0),0),$M30/(12-$D30+1))</f>
        <v>0</v>
      </c>
      <c r="DK30" s="200">
        <f t="shared" si="153"/>
        <v>0</v>
      </c>
      <c r="DL30" s="200">
        <f t="shared" si="153"/>
        <v>0</v>
      </c>
      <c r="DM30" s="200">
        <f t="shared" si="153"/>
        <v>0</v>
      </c>
      <c r="DN30" s="200">
        <f t="shared" si="153"/>
        <v>0</v>
      </c>
      <c r="DO30" s="200">
        <f t="shared" si="153"/>
        <v>0</v>
      </c>
      <c r="DP30" s="200">
        <f t="shared" si="153"/>
        <v>0</v>
      </c>
      <c r="DQ30" s="200">
        <f t="shared" si="153"/>
        <v>0</v>
      </c>
      <c r="DR30" s="200">
        <f t="shared" si="153"/>
        <v>0</v>
      </c>
      <c r="DS30" s="200">
        <f t="shared" si="153"/>
        <v>0</v>
      </c>
      <c r="DT30" s="200">
        <f t="shared" si="153"/>
        <v>0</v>
      </c>
      <c r="DU30" s="190">
        <f t="shared" ref="DU30:DU56" si="154">SUM(DI30:DT30)</f>
        <v>0</v>
      </c>
      <c r="DV30" s="130">
        <f t="shared" si="131"/>
        <v>0</v>
      </c>
      <c r="DW30" s="200">
        <f t="shared" si="132"/>
        <v>0</v>
      </c>
      <c r="DX30" s="200">
        <f t="shared" si="133"/>
        <v>0</v>
      </c>
      <c r="DY30" s="200">
        <f>IF($DV30&lt;&gt;0,IF(SUM($DW30:DX30)&lt;$N30,$N30/$DV30,0),0)</f>
        <v>0</v>
      </c>
      <c r="DZ30" s="200">
        <f>IF($DV30&lt;&gt;0,IF(SUM($DW30:DY30)&lt;$N30,$N30/$DV30,0),0)</f>
        <v>0</v>
      </c>
      <c r="EA30" s="200">
        <f>IF($DV30&lt;&gt;0,IF(SUM($DW30:DZ30)&lt;$N30,$N30/$DV30,0),0)</f>
        <v>0</v>
      </c>
      <c r="EB30" s="200">
        <f>IF($DV30&lt;&gt;0,IF(SUM($DW30:EA30)&lt;$N30,$N30/$DV30,0),0)</f>
        <v>0</v>
      </c>
      <c r="EC30" s="200">
        <f>IF($DV30&lt;&gt;0,IF(SUM($DW30:EB30)&lt;$N30,$N30/$DV30,0),0)</f>
        <v>0</v>
      </c>
      <c r="ED30" s="200">
        <f>IF($DV30&lt;&gt;0,IF(SUM($DW30:EC30)&lt;$N30,$N30/$DV30,0),0)</f>
        <v>0</v>
      </c>
      <c r="EE30" s="200">
        <f>IF($DV30&lt;&gt;0,IF(SUM($DW30:ED30)&lt;$N30,$N30/$DV30,0),0)</f>
        <v>0</v>
      </c>
      <c r="EF30" s="200">
        <f>IF($DV30&lt;&gt;0,IF(SUM($DW30:EE30)&lt;$N30,$N30/$DV30,0),0)</f>
        <v>0</v>
      </c>
      <c r="EG30" s="200">
        <f>IF($DV30&lt;&gt;0,IF(SUM($DW30:EF30)&lt;$N30,$N30/$DV30,0),0)</f>
        <v>0</v>
      </c>
      <c r="EH30" s="200">
        <f>IF($DV30&lt;&gt;0,IF(SUM($DW30:EG30)&lt;$N30,$N30/$DV30,0),0)</f>
        <v>0</v>
      </c>
      <c r="EI30" s="190">
        <f t="shared" ref="EI30:EI56" si="155">SUM(DW30:EH30)</f>
        <v>0</v>
      </c>
      <c r="EJ30" s="130">
        <f t="shared" si="12"/>
        <v>0</v>
      </c>
      <c r="EK30" s="200">
        <f t="shared" si="134"/>
        <v>0</v>
      </c>
      <c r="EL30" s="200">
        <f t="shared" si="135"/>
        <v>0</v>
      </c>
      <c r="EM30" s="200">
        <f>IF($EJ30&lt;&gt;0,IF(SUM($EK30:EL30)&lt;$O30,$O30/$EJ30,0),0)</f>
        <v>0</v>
      </c>
      <c r="EN30" s="200">
        <f>IF($EJ30&lt;&gt;0,IF(SUM($EK30:EM30)&lt;$O30,$O30/$EJ30,0),0)</f>
        <v>0</v>
      </c>
      <c r="EO30" s="200">
        <f>IF($EJ30&lt;&gt;0,IF(SUM($EK30:EN30)&lt;$O30,$O30/$EJ30,0),0)</f>
        <v>0</v>
      </c>
      <c r="EP30" s="200">
        <f>IF($EJ30&lt;&gt;0,IF(SUM($EK30:EO30)&lt;$O30,$O30/$EJ30,0),0)</f>
        <v>0</v>
      </c>
      <c r="EQ30" s="200">
        <f>IF($EJ30&lt;&gt;0,IF(SUM($EK30:EP30)&lt;$O30,$O30/$EJ30,0),0)</f>
        <v>0</v>
      </c>
      <c r="ER30" s="200">
        <f>IF($EJ30&lt;&gt;0,IF(SUM($EK30:EQ30)&lt;$O30,$O30/$EJ30,0),0)</f>
        <v>0</v>
      </c>
      <c r="ES30" s="200">
        <f>IF($EJ30&lt;&gt;0,IF(SUM($EK30:ER30)&lt;$O30,$O30/$EJ30,0),0)</f>
        <v>0</v>
      </c>
      <c r="ET30" s="200">
        <f>IF($EJ30&lt;&gt;0,IF(SUM($EK30:ES30)&lt;$O30,$O30/$EJ30,0),0)</f>
        <v>0</v>
      </c>
      <c r="EU30" s="200">
        <f>IF($EJ30&lt;&gt;0,IF(SUM($EK30:ET30)&lt;$O30,$O30/$EJ30,0),0)</f>
        <v>0</v>
      </c>
      <c r="EV30" s="200">
        <f>IF($EJ30&lt;&gt;0,IF(SUM($EK30:EU30)&lt;$O30,$O30/$EJ30,0),0)</f>
        <v>0</v>
      </c>
      <c r="EW30" s="190">
        <f t="shared" ref="EW30:EW56" si="156">SUM(EK30:EV30)</f>
        <v>0</v>
      </c>
      <c r="EX30" s="130">
        <f t="shared" si="13"/>
        <v>0</v>
      </c>
      <c r="EY30" s="200">
        <f t="shared" si="136"/>
        <v>0</v>
      </c>
      <c r="EZ30" s="200">
        <f t="shared" si="137"/>
        <v>0</v>
      </c>
      <c r="FA30" s="200">
        <f>IF($EX30&lt;&gt;0,IF(SUM($EY30:EZ30)&lt;$P30,$P30/$EX30,0),0)</f>
        <v>0</v>
      </c>
      <c r="FB30" s="200">
        <f>IF($EX30&lt;&gt;0,IF(SUM($EY30:FA30)&lt;$P30,$P30/$EX30,0),0)</f>
        <v>0</v>
      </c>
      <c r="FC30" s="200">
        <f>IF($EX30&lt;&gt;0,IF(SUM($EY30:FB30)&lt;$P30,$P30/$EX30,0),0)</f>
        <v>0</v>
      </c>
      <c r="FD30" s="200">
        <f>IF($EX30&lt;&gt;0,IF(SUM($EY30:FC30)&lt;$P30,$P30/$EX30,0),0)</f>
        <v>0</v>
      </c>
      <c r="FE30" s="200">
        <f>IF($EX30&lt;&gt;0,IF(SUM($EY30:FD30)&lt;$P30,$P30/$EX30,0),0)</f>
        <v>0</v>
      </c>
      <c r="FF30" s="200">
        <f>IF($EX30&lt;&gt;0,IF(SUM($EY30:FE30)&lt;$P30,$P30/$EX30,0),0)</f>
        <v>0</v>
      </c>
      <c r="FG30" s="200">
        <f>IF($EX30&lt;&gt;0,IF(SUM($EY30:FF30)&lt;$P30,$P30/$EX30,0),0)</f>
        <v>0</v>
      </c>
      <c r="FH30" s="200">
        <f>IF($EX30&lt;&gt;0,IF(SUM($EY30:FG30)&lt;$P30,$P30/$EX30,0),0)</f>
        <v>0</v>
      </c>
      <c r="FI30" s="200">
        <f>IF($EX30&lt;&gt;0,IF(SUM($EY30:FH30)&lt;$P30,$P30/$EX30,0),0)</f>
        <v>0</v>
      </c>
      <c r="FJ30" s="200">
        <f>IF($EX30&lt;&gt;0,IF(SUM($EY30:FI30)&lt;$P30,$P30/$EX30,0),0)</f>
        <v>0</v>
      </c>
      <c r="FK30" s="190">
        <f t="shared" ref="FK30:FK56" si="157">SUM(EY30:FJ30)</f>
        <v>0</v>
      </c>
      <c r="FL30" s="130">
        <f t="shared" si="14"/>
        <v>0</v>
      </c>
      <c r="FM30" s="200">
        <f t="shared" si="138"/>
        <v>0</v>
      </c>
      <c r="FN30" s="200">
        <f t="shared" si="139"/>
        <v>0</v>
      </c>
      <c r="FO30" s="200">
        <f>IF($FL30&lt;&gt;0,IF(SUM($FM30:FN30)&lt;$Q30,$Q30/$FL30,0),0)</f>
        <v>0</v>
      </c>
      <c r="FP30" s="200">
        <f>IF($FL30&lt;&gt;0,IF(SUM($FM30:FO30)&lt;$Q30,$Q30/$FL30,0),0)</f>
        <v>0</v>
      </c>
      <c r="FQ30" s="200">
        <f>IF($FL30&lt;&gt;0,IF(SUM($FM30:FP30)&lt;$Q30,$Q30/$FL30,0),0)</f>
        <v>0</v>
      </c>
      <c r="FR30" s="200">
        <f>IF($FL30&lt;&gt;0,IF(SUM($FM30:FQ30)&lt;$Q30,$Q30/$FL30,0),0)</f>
        <v>0</v>
      </c>
      <c r="FS30" s="200">
        <f>IF($FL30&lt;&gt;0,IF(SUM($FM30:FR30)&lt;$Q30,$Q30/$FL30,0),0)</f>
        <v>0</v>
      </c>
      <c r="FT30" s="200">
        <f>IF($FL30&lt;&gt;0,IF(SUM($FM30:FS30)&lt;$Q30,$Q30/$FL30,0),0)</f>
        <v>0</v>
      </c>
      <c r="FU30" s="200">
        <f>IF($FL30&lt;&gt;0,IF(SUM($FM30:FT30)&lt;$Q30,$Q30/$FL30,0),0)</f>
        <v>0</v>
      </c>
      <c r="FV30" s="200">
        <f>IF($FL30&lt;&gt;0,IF(SUM($FM30:FU30)&lt;$Q30,$Q30/$FL30,0),0)</f>
        <v>0</v>
      </c>
      <c r="FW30" s="200">
        <f>IF($FL30&lt;&gt;0,IF(SUM($FM30:FV30)&lt;$Q30,$Q30/$FL30,0),0)</f>
        <v>0</v>
      </c>
      <c r="FX30" s="200">
        <f>IF($FL30&lt;&gt;0,IF(SUM($FM30:FW30)&lt;$Q30,$Q30/$FL30,0),0)</f>
        <v>0</v>
      </c>
      <c r="FY30" s="190">
        <f t="shared" ref="FY30:FY56" si="158">SUM(FM30:FX30)</f>
        <v>0</v>
      </c>
      <c r="FZ30" s="130">
        <f t="shared" ref="FZ30:FZ56" si="159">IF($W30&lt;&gt;0,IF($R30&lt;&gt;($F30*$E30),($R30*12)/($F30*$E30),12),0)</f>
        <v>0</v>
      </c>
      <c r="GA30" s="200">
        <f t="shared" si="140"/>
        <v>0</v>
      </c>
      <c r="GB30" s="200">
        <f t="shared" si="140"/>
        <v>0</v>
      </c>
      <c r="GC30" s="200">
        <f t="shared" si="140"/>
        <v>0</v>
      </c>
      <c r="GD30" s="200">
        <f t="shared" si="140"/>
        <v>0</v>
      </c>
      <c r="GE30" s="200">
        <f t="shared" si="140"/>
        <v>0</v>
      </c>
      <c r="GF30" s="200">
        <f t="shared" si="140"/>
        <v>0</v>
      </c>
      <c r="GG30" s="200">
        <f t="shared" si="140"/>
        <v>0</v>
      </c>
      <c r="GH30" s="200">
        <f t="shared" si="140"/>
        <v>0</v>
      </c>
      <c r="GI30" s="200">
        <f t="shared" si="140"/>
        <v>0</v>
      </c>
      <c r="GJ30" s="200">
        <f t="shared" si="140"/>
        <v>0</v>
      </c>
      <c r="GK30" s="200">
        <f t="shared" si="140"/>
        <v>0</v>
      </c>
      <c r="GL30" s="200">
        <f t="shared" si="140"/>
        <v>0</v>
      </c>
      <c r="GM30" s="190">
        <f t="shared" ref="GM30:GM56" si="160">SUM(GA30:GL30)</f>
        <v>0</v>
      </c>
    </row>
    <row r="31" spans="1:195" ht="15" customHeight="1" x14ac:dyDescent="0.2">
      <c r="A31" s="13"/>
      <c r="B31" s="182" t="str">
        <f>+'Données de base'!A242</f>
        <v xml:space="preserve"> (-)</v>
      </c>
      <c r="C31" s="222">
        <f>+YEAR('Données de base'!E242)</f>
        <v>2017</v>
      </c>
      <c r="D31" s="222">
        <f>IF('Données de base'!G242&lt;&gt;0,MONTH('Données de base'!E242),0)</f>
        <v>0</v>
      </c>
      <c r="E31" s="223">
        <f>1/'Données de base'!I242</f>
        <v>0.2</v>
      </c>
      <c r="F31" s="181">
        <f>+'Données de base'!G242</f>
        <v>0</v>
      </c>
      <c r="G31" s="181">
        <f t="shared" si="108"/>
        <v>0</v>
      </c>
      <c r="H31" s="181"/>
      <c r="I31" s="181"/>
      <c r="J31" s="181"/>
      <c r="K31" s="181"/>
      <c r="L31" s="181"/>
      <c r="M31" s="181">
        <f t="shared" si="109"/>
        <v>0</v>
      </c>
      <c r="N31" s="181">
        <f t="shared" si="141"/>
        <v>0</v>
      </c>
      <c r="O31" s="181">
        <f t="shared" si="110"/>
        <v>0</v>
      </c>
      <c r="P31" s="181">
        <f t="shared" si="111"/>
        <v>0</v>
      </c>
      <c r="Q31" s="181">
        <f t="shared" si="112"/>
        <v>0</v>
      </c>
      <c r="R31" s="181">
        <f t="shared" si="113"/>
        <v>0</v>
      </c>
      <c r="S31" s="181">
        <f t="shared" si="114"/>
        <v>0</v>
      </c>
      <c r="T31" s="181">
        <f t="shared" si="142"/>
        <v>0</v>
      </c>
      <c r="U31" s="181">
        <f t="shared" si="143"/>
        <v>0</v>
      </c>
      <c r="V31" s="181">
        <f t="shared" si="144"/>
        <v>0</v>
      </c>
      <c r="W31" s="181">
        <f t="shared" si="145"/>
        <v>0</v>
      </c>
      <c r="X31" s="181">
        <f t="shared" si="146"/>
        <v>0</v>
      </c>
      <c r="Z31" s="16" t="str">
        <f t="shared" si="115"/>
        <v xml:space="preserve"> (-)</v>
      </c>
      <c r="AA31" s="200">
        <f t="shared" si="116"/>
        <v>0</v>
      </c>
      <c r="AB31" s="200">
        <f t="shared" si="116"/>
        <v>0</v>
      </c>
      <c r="AC31" s="200">
        <f t="shared" si="116"/>
        <v>0</v>
      </c>
      <c r="AD31" s="200">
        <f t="shared" si="116"/>
        <v>0</v>
      </c>
      <c r="AE31" s="200">
        <f t="shared" si="116"/>
        <v>0</v>
      </c>
      <c r="AF31" s="200">
        <f t="shared" si="116"/>
        <v>0</v>
      </c>
      <c r="AG31" s="200">
        <f t="shared" si="116"/>
        <v>0</v>
      </c>
      <c r="AH31" s="200">
        <f t="shared" si="116"/>
        <v>0</v>
      </c>
      <c r="AI31" s="200">
        <f t="shared" si="116"/>
        <v>0</v>
      </c>
      <c r="AJ31" s="200">
        <f t="shared" si="116"/>
        <v>0</v>
      </c>
      <c r="AK31" s="200">
        <f t="shared" si="116"/>
        <v>0</v>
      </c>
      <c r="AL31" s="200">
        <f t="shared" si="116"/>
        <v>0</v>
      </c>
      <c r="AM31" s="190">
        <f t="shared" si="147"/>
        <v>0</v>
      </c>
      <c r="AN31" s="16">
        <f t="shared" si="117"/>
        <v>0</v>
      </c>
      <c r="AO31" s="200">
        <f t="shared" si="118"/>
        <v>0</v>
      </c>
      <c r="AP31" s="200">
        <f t="shared" si="118"/>
        <v>0</v>
      </c>
      <c r="AQ31" s="200">
        <f t="shared" si="118"/>
        <v>0</v>
      </c>
      <c r="AR31" s="200">
        <f t="shared" si="118"/>
        <v>0</v>
      </c>
      <c r="AS31" s="200">
        <f t="shared" si="118"/>
        <v>0</v>
      </c>
      <c r="AT31" s="200">
        <f t="shared" si="118"/>
        <v>0</v>
      </c>
      <c r="AU31" s="200">
        <f t="shared" si="118"/>
        <v>0</v>
      </c>
      <c r="AV31" s="200">
        <f t="shared" si="118"/>
        <v>0</v>
      </c>
      <c r="AW31" s="200">
        <f t="shared" si="118"/>
        <v>0</v>
      </c>
      <c r="AX31" s="200">
        <f t="shared" si="118"/>
        <v>0</v>
      </c>
      <c r="AY31" s="200">
        <f t="shared" si="118"/>
        <v>0</v>
      </c>
      <c r="AZ31" s="200">
        <f t="shared" si="118"/>
        <v>0</v>
      </c>
      <c r="BA31" s="190">
        <f t="shared" si="148"/>
        <v>0</v>
      </c>
      <c r="BB31" s="16">
        <f t="shared" si="119"/>
        <v>0</v>
      </c>
      <c r="BC31" s="200">
        <f t="shared" si="120"/>
        <v>0</v>
      </c>
      <c r="BD31" s="200">
        <f t="shared" si="120"/>
        <v>0</v>
      </c>
      <c r="BE31" s="200">
        <f t="shared" si="120"/>
        <v>0</v>
      </c>
      <c r="BF31" s="200">
        <f t="shared" si="120"/>
        <v>0</v>
      </c>
      <c r="BG31" s="200">
        <f t="shared" si="120"/>
        <v>0</v>
      </c>
      <c r="BH31" s="200">
        <f t="shared" si="120"/>
        <v>0</v>
      </c>
      <c r="BI31" s="200">
        <f t="shared" si="120"/>
        <v>0</v>
      </c>
      <c r="BJ31" s="200">
        <f t="shared" si="120"/>
        <v>0</v>
      </c>
      <c r="BK31" s="200">
        <f t="shared" si="120"/>
        <v>0</v>
      </c>
      <c r="BL31" s="200">
        <f t="shared" si="120"/>
        <v>0</v>
      </c>
      <c r="BM31" s="200">
        <f t="shared" si="120"/>
        <v>0</v>
      </c>
      <c r="BN31" s="200">
        <f t="shared" si="120"/>
        <v>0</v>
      </c>
      <c r="BO31" s="190">
        <f t="shared" si="149"/>
        <v>0</v>
      </c>
      <c r="BP31" s="16">
        <f t="shared" si="121"/>
        <v>0</v>
      </c>
      <c r="BQ31" s="200">
        <f t="shared" si="122"/>
        <v>0</v>
      </c>
      <c r="BR31" s="200">
        <f t="shared" si="122"/>
        <v>0</v>
      </c>
      <c r="BS31" s="200">
        <f t="shared" si="122"/>
        <v>0</v>
      </c>
      <c r="BT31" s="200">
        <f t="shared" si="122"/>
        <v>0</v>
      </c>
      <c r="BU31" s="200">
        <f t="shared" si="122"/>
        <v>0</v>
      </c>
      <c r="BV31" s="200">
        <f t="shared" si="122"/>
        <v>0</v>
      </c>
      <c r="BW31" s="200">
        <f t="shared" si="122"/>
        <v>0</v>
      </c>
      <c r="BX31" s="200">
        <f t="shared" si="122"/>
        <v>0</v>
      </c>
      <c r="BY31" s="200">
        <f t="shared" si="122"/>
        <v>0</v>
      </c>
      <c r="BZ31" s="200">
        <f t="shared" si="122"/>
        <v>0</v>
      </c>
      <c r="CA31" s="200">
        <f t="shared" si="122"/>
        <v>0</v>
      </c>
      <c r="CB31" s="200">
        <f t="shared" si="122"/>
        <v>0</v>
      </c>
      <c r="CC31" s="190">
        <f t="shared" si="150"/>
        <v>0</v>
      </c>
      <c r="CD31" s="16">
        <f t="shared" si="123"/>
        <v>0</v>
      </c>
      <c r="CE31" s="200">
        <f t="shared" si="124"/>
        <v>0</v>
      </c>
      <c r="CF31" s="200">
        <f t="shared" si="124"/>
        <v>0</v>
      </c>
      <c r="CG31" s="200">
        <f t="shared" si="124"/>
        <v>0</v>
      </c>
      <c r="CH31" s="200">
        <f t="shared" si="124"/>
        <v>0</v>
      </c>
      <c r="CI31" s="200">
        <f t="shared" si="124"/>
        <v>0</v>
      </c>
      <c r="CJ31" s="200">
        <f t="shared" si="124"/>
        <v>0</v>
      </c>
      <c r="CK31" s="200">
        <f t="shared" si="124"/>
        <v>0</v>
      </c>
      <c r="CL31" s="200">
        <f t="shared" si="124"/>
        <v>0</v>
      </c>
      <c r="CM31" s="200">
        <f t="shared" si="124"/>
        <v>0</v>
      </c>
      <c r="CN31" s="200">
        <f t="shared" si="124"/>
        <v>0</v>
      </c>
      <c r="CO31" s="200">
        <f t="shared" si="124"/>
        <v>0</v>
      </c>
      <c r="CP31" s="200">
        <f t="shared" si="124"/>
        <v>0</v>
      </c>
      <c r="CQ31" s="190">
        <f t="shared" si="151"/>
        <v>0</v>
      </c>
      <c r="CR31" s="16">
        <f t="shared" si="125"/>
        <v>0</v>
      </c>
      <c r="CS31" s="200">
        <f t="shared" si="126"/>
        <v>0</v>
      </c>
      <c r="CT31" s="200">
        <f t="shared" si="126"/>
        <v>0</v>
      </c>
      <c r="CU31" s="200">
        <f t="shared" si="126"/>
        <v>0</v>
      </c>
      <c r="CV31" s="200">
        <f t="shared" si="126"/>
        <v>0</v>
      </c>
      <c r="CW31" s="200">
        <f t="shared" si="126"/>
        <v>0</v>
      </c>
      <c r="CX31" s="200">
        <f t="shared" si="126"/>
        <v>0</v>
      </c>
      <c r="CY31" s="200">
        <f t="shared" si="126"/>
        <v>0</v>
      </c>
      <c r="CZ31" s="200">
        <f t="shared" si="126"/>
        <v>0</v>
      </c>
      <c r="DA31" s="200">
        <f t="shared" si="126"/>
        <v>0</v>
      </c>
      <c r="DB31" s="200">
        <f t="shared" si="126"/>
        <v>0</v>
      </c>
      <c r="DC31" s="200">
        <f t="shared" si="126"/>
        <v>0</v>
      </c>
      <c r="DD31" s="200">
        <f t="shared" si="126"/>
        <v>0</v>
      </c>
      <c r="DE31" s="190">
        <f t="shared" si="152"/>
        <v>0</v>
      </c>
      <c r="DG31" s="16" t="str">
        <f t="shared" si="127"/>
        <v xml:space="preserve"> (-)</v>
      </c>
      <c r="DH31" s="130">
        <f t="shared" si="128"/>
        <v>0</v>
      </c>
      <c r="DI31" s="200">
        <f t="shared" si="129"/>
        <v>0</v>
      </c>
      <c r="DJ31" s="200">
        <f t="shared" ref="DJ31:DT31" si="161">IF(DI31=0,IF($C31=$DI$4,IF((MONTH(DJ$6)=$D31),$M31/(12-$D31+1),0),0),$M31/(12-$D31+1))</f>
        <v>0</v>
      </c>
      <c r="DK31" s="200">
        <f t="shared" si="161"/>
        <v>0</v>
      </c>
      <c r="DL31" s="200">
        <f t="shared" si="161"/>
        <v>0</v>
      </c>
      <c r="DM31" s="200">
        <f t="shared" si="161"/>
        <v>0</v>
      </c>
      <c r="DN31" s="200">
        <f t="shared" si="161"/>
        <v>0</v>
      </c>
      <c r="DO31" s="200">
        <f t="shared" si="161"/>
        <v>0</v>
      </c>
      <c r="DP31" s="200">
        <f t="shared" si="161"/>
        <v>0</v>
      </c>
      <c r="DQ31" s="200">
        <f t="shared" si="161"/>
        <v>0</v>
      </c>
      <c r="DR31" s="200">
        <f t="shared" si="161"/>
        <v>0</v>
      </c>
      <c r="DS31" s="200">
        <f t="shared" si="161"/>
        <v>0</v>
      </c>
      <c r="DT31" s="200">
        <f t="shared" si="161"/>
        <v>0</v>
      </c>
      <c r="DU31" s="190">
        <f t="shared" si="154"/>
        <v>0</v>
      </c>
      <c r="DV31" s="130">
        <f t="shared" si="131"/>
        <v>0</v>
      </c>
      <c r="DW31" s="200">
        <f t="shared" si="132"/>
        <v>0</v>
      </c>
      <c r="DX31" s="200">
        <f t="shared" si="133"/>
        <v>0</v>
      </c>
      <c r="DY31" s="200">
        <f>IF($DV31&lt;&gt;0,IF(SUM($DW31:DX31)&lt;$N31,$N31/$DV31,0),0)</f>
        <v>0</v>
      </c>
      <c r="DZ31" s="200">
        <f>IF($DV31&lt;&gt;0,IF(SUM($DW31:DY31)&lt;$N31,$N31/$DV31,0),0)</f>
        <v>0</v>
      </c>
      <c r="EA31" s="200">
        <f>IF($DV31&lt;&gt;0,IF(SUM($DW31:DZ31)&lt;$N31,$N31/$DV31,0),0)</f>
        <v>0</v>
      </c>
      <c r="EB31" s="200">
        <f>IF($DV31&lt;&gt;0,IF(SUM($DW31:EA31)&lt;$N31,$N31/$DV31,0),0)</f>
        <v>0</v>
      </c>
      <c r="EC31" s="200">
        <f>IF($DV31&lt;&gt;0,IF(SUM($DW31:EB31)&lt;$N31,$N31/$DV31,0),0)</f>
        <v>0</v>
      </c>
      <c r="ED31" s="200">
        <f>IF($DV31&lt;&gt;0,IF(SUM($DW31:EC31)&lt;$N31,$N31/$DV31,0),0)</f>
        <v>0</v>
      </c>
      <c r="EE31" s="200">
        <f>IF($DV31&lt;&gt;0,IF(SUM($DW31:ED31)&lt;$N31,$N31/$DV31,0),0)</f>
        <v>0</v>
      </c>
      <c r="EF31" s="200">
        <f>IF($DV31&lt;&gt;0,IF(SUM($DW31:EE31)&lt;$N31,$N31/$DV31,0),0)</f>
        <v>0</v>
      </c>
      <c r="EG31" s="200">
        <f>IF($DV31&lt;&gt;0,IF(SUM($DW31:EF31)&lt;$N31,$N31/$DV31,0),0)</f>
        <v>0</v>
      </c>
      <c r="EH31" s="200">
        <f>IF($DV31&lt;&gt;0,IF(SUM($DW31:EG31)&lt;$N31,$N31/$DV31,0),0)</f>
        <v>0</v>
      </c>
      <c r="EI31" s="190">
        <f t="shared" si="155"/>
        <v>0</v>
      </c>
      <c r="EJ31" s="130">
        <f t="shared" si="12"/>
        <v>0</v>
      </c>
      <c r="EK31" s="200">
        <f t="shared" si="134"/>
        <v>0</v>
      </c>
      <c r="EL31" s="200">
        <f t="shared" si="135"/>
        <v>0</v>
      </c>
      <c r="EM31" s="200">
        <f>IF($EJ31&lt;&gt;0,IF(SUM($EK31:EL31)&lt;$O31,$O31/$EJ31,0),0)</f>
        <v>0</v>
      </c>
      <c r="EN31" s="200">
        <f>IF($EJ31&lt;&gt;0,IF(SUM($EK31:EM31)&lt;$O31,$O31/$EJ31,0),0)</f>
        <v>0</v>
      </c>
      <c r="EO31" s="200">
        <f>IF($EJ31&lt;&gt;0,IF(SUM($EK31:EN31)&lt;$O31,$O31/$EJ31,0),0)</f>
        <v>0</v>
      </c>
      <c r="EP31" s="200">
        <f>IF($EJ31&lt;&gt;0,IF(SUM($EK31:EO31)&lt;$O31,$O31/$EJ31,0),0)</f>
        <v>0</v>
      </c>
      <c r="EQ31" s="200">
        <f>IF($EJ31&lt;&gt;0,IF(SUM($EK31:EP31)&lt;$O31,$O31/$EJ31,0),0)</f>
        <v>0</v>
      </c>
      <c r="ER31" s="200">
        <f>IF($EJ31&lt;&gt;0,IF(SUM($EK31:EQ31)&lt;$O31,$O31/$EJ31,0),0)</f>
        <v>0</v>
      </c>
      <c r="ES31" s="200">
        <f>IF($EJ31&lt;&gt;0,IF(SUM($EK31:ER31)&lt;$O31,$O31/$EJ31,0),0)</f>
        <v>0</v>
      </c>
      <c r="ET31" s="200">
        <f>IF($EJ31&lt;&gt;0,IF(SUM($EK31:ES31)&lt;$O31,$O31/$EJ31,0),0)</f>
        <v>0</v>
      </c>
      <c r="EU31" s="200">
        <f>IF($EJ31&lt;&gt;0,IF(SUM($EK31:ET31)&lt;$O31,$O31/$EJ31,0),0)</f>
        <v>0</v>
      </c>
      <c r="EV31" s="200">
        <f>IF($EJ31&lt;&gt;0,IF(SUM($EK31:EU31)&lt;$O31,$O31/$EJ31,0),0)</f>
        <v>0</v>
      </c>
      <c r="EW31" s="190">
        <f t="shared" si="156"/>
        <v>0</v>
      </c>
      <c r="EX31" s="130">
        <f t="shared" si="13"/>
        <v>0</v>
      </c>
      <c r="EY31" s="200">
        <f t="shared" si="136"/>
        <v>0</v>
      </c>
      <c r="EZ31" s="200">
        <f t="shared" si="137"/>
        <v>0</v>
      </c>
      <c r="FA31" s="200">
        <f>IF($EX31&lt;&gt;0,IF(SUM($EY31:EZ31)&lt;$P31,$P31/$EX31,0),0)</f>
        <v>0</v>
      </c>
      <c r="FB31" s="200">
        <f>IF($EX31&lt;&gt;0,IF(SUM($EY31:FA31)&lt;$P31,$P31/$EX31,0),0)</f>
        <v>0</v>
      </c>
      <c r="FC31" s="200">
        <f>IF($EX31&lt;&gt;0,IF(SUM($EY31:FB31)&lt;$P31,$P31/$EX31,0),0)</f>
        <v>0</v>
      </c>
      <c r="FD31" s="200">
        <f>IF($EX31&lt;&gt;0,IF(SUM($EY31:FC31)&lt;$P31,$P31/$EX31,0),0)</f>
        <v>0</v>
      </c>
      <c r="FE31" s="200">
        <f>IF($EX31&lt;&gt;0,IF(SUM($EY31:FD31)&lt;$P31,$P31/$EX31,0),0)</f>
        <v>0</v>
      </c>
      <c r="FF31" s="200">
        <f>IF($EX31&lt;&gt;0,IF(SUM($EY31:FE31)&lt;$P31,$P31/$EX31,0),0)</f>
        <v>0</v>
      </c>
      <c r="FG31" s="200">
        <f>IF($EX31&lt;&gt;0,IF(SUM($EY31:FF31)&lt;$P31,$P31/$EX31,0),0)</f>
        <v>0</v>
      </c>
      <c r="FH31" s="200">
        <f>IF($EX31&lt;&gt;0,IF(SUM($EY31:FG31)&lt;$P31,$P31/$EX31,0),0)</f>
        <v>0</v>
      </c>
      <c r="FI31" s="200">
        <f>IF($EX31&lt;&gt;0,IF(SUM($EY31:FH31)&lt;$P31,$P31/$EX31,0),0)</f>
        <v>0</v>
      </c>
      <c r="FJ31" s="200">
        <f>IF($EX31&lt;&gt;0,IF(SUM($EY31:FI31)&lt;$P31,$P31/$EX31,0),0)</f>
        <v>0</v>
      </c>
      <c r="FK31" s="190">
        <f t="shared" si="157"/>
        <v>0</v>
      </c>
      <c r="FL31" s="130">
        <f t="shared" si="14"/>
        <v>0</v>
      </c>
      <c r="FM31" s="200">
        <f t="shared" si="138"/>
        <v>0</v>
      </c>
      <c r="FN31" s="200">
        <f t="shared" si="139"/>
        <v>0</v>
      </c>
      <c r="FO31" s="200">
        <f>IF($FL31&lt;&gt;0,IF(SUM($FM31:FN31)&lt;$Q31,$Q31/$FL31,0),0)</f>
        <v>0</v>
      </c>
      <c r="FP31" s="200">
        <f>IF($FL31&lt;&gt;0,IF(SUM($FM31:FO31)&lt;$Q31,$Q31/$FL31,0),0)</f>
        <v>0</v>
      </c>
      <c r="FQ31" s="200">
        <f>IF($FL31&lt;&gt;0,IF(SUM($FM31:FP31)&lt;$Q31,$Q31/$FL31,0),0)</f>
        <v>0</v>
      </c>
      <c r="FR31" s="200">
        <f>IF($FL31&lt;&gt;0,IF(SUM($FM31:FQ31)&lt;$Q31,$Q31/$FL31,0),0)</f>
        <v>0</v>
      </c>
      <c r="FS31" s="200">
        <f>IF($FL31&lt;&gt;0,IF(SUM($FM31:FR31)&lt;$Q31,$Q31/$FL31,0),0)</f>
        <v>0</v>
      </c>
      <c r="FT31" s="200">
        <f>IF($FL31&lt;&gt;0,IF(SUM($FM31:FS31)&lt;$Q31,$Q31/$FL31,0),0)</f>
        <v>0</v>
      </c>
      <c r="FU31" s="200">
        <f>IF($FL31&lt;&gt;0,IF(SUM($FM31:FT31)&lt;$Q31,$Q31/$FL31,0),0)</f>
        <v>0</v>
      </c>
      <c r="FV31" s="200">
        <f>IF($FL31&lt;&gt;0,IF(SUM($FM31:FU31)&lt;$Q31,$Q31/$FL31,0),0)</f>
        <v>0</v>
      </c>
      <c r="FW31" s="200">
        <f>IF($FL31&lt;&gt;0,IF(SUM($FM31:FV31)&lt;$Q31,$Q31/$FL31,0),0)</f>
        <v>0</v>
      </c>
      <c r="FX31" s="200">
        <f>IF($FL31&lt;&gt;0,IF(SUM($FM31:FW31)&lt;$Q31,$Q31/$FL31,0),0)</f>
        <v>0</v>
      </c>
      <c r="FY31" s="190">
        <f t="shared" si="158"/>
        <v>0</v>
      </c>
      <c r="FZ31" s="130">
        <f t="shared" si="159"/>
        <v>0</v>
      </c>
      <c r="GA31" s="200">
        <f t="shared" si="140"/>
        <v>0</v>
      </c>
      <c r="GB31" s="200">
        <f t="shared" si="140"/>
        <v>0</v>
      </c>
      <c r="GC31" s="200">
        <f t="shared" si="140"/>
        <v>0</v>
      </c>
      <c r="GD31" s="200">
        <f t="shared" si="140"/>
        <v>0</v>
      </c>
      <c r="GE31" s="200">
        <f t="shared" si="140"/>
        <v>0</v>
      </c>
      <c r="GF31" s="200">
        <f t="shared" si="140"/>
        <v>0</v>
      </c>
      <c r="GG31" s="200">
        <f t="shared" si="140"/>
        <v>0</v>
      </c>
      <c r="GH31" s="200">
        <f t="shared" si="140"/>
        <v>0</v>
      </c>
      <c r="GI31" s="200">
        <f t="shared" si="140"/>
        <v>0</v>
      </c>
      <c r="GJ31" s="200">
        <f t="shared" si="140"/>
        <v>0</v>
      </c>
      <c r="GK31" s="200">
        <f t="shared" si="140"/>
        <v>0</v>
      </c>
      <c r="GL31" s="200">
        <f t="shared" si="140"/>
        <v>0</v>
      </c>
      <c r="GM31" s="190">
        <f t="shared" si="160"/>
        <v>0</v>
      </c>
    </row>
    <row r="32" spans="1:195" ht="15" customHeight="1" x14ac:dyDescent="0.2">
      <c r="A32" s="13"/>
      <c r="B32" s="182" t="str">
        <f>+'Données de base'!A243</f>
        <v xml:space="preserve"> (-)</v>
      </c>
      <c r="C32" s="222">
        <f>+YEAR('Données de base'!E243)</f>
        <v>2017</v>
      </c>
      <c r="D32" s="222">
        <f>IF('Données de base'!G243&lt;&gt;0,MONTH('Données de base'!E243),0)</f>
        <v>0</v>
      </c>
      <c r="E32" s="223">
        <f>1/'Données de base'!I243</f>
        <v>0.2</v>
      </c>
      <c r="F32" s="181">
        <f>+'Données de base'!G243</f>
        <v>0</v>
      </c>
      <c r="G32" s="181">
        <f t="shared" si="108"/>
        <v>0</v>
      </c>
      <c r="H32" s="181"/>
      <c r="I32" s="181"/>
      <c r="J32" s="181"/>
      <c r="K32" s="181"/>
      <c r="L32" s="181"/>
      <c r="M32" s="181">
        <f t="shared" si="109"/>
        <v>0</v>
      </c>
      <c r="N32" s="181">
        <f t="shared" si="141"/>
        <v>0</v>
      </c>
      <c r="O32" s="181">
        <f t="shared" si="110"/>
        <v>0</v>
      </c>
      <c r="P32" s="181">
        <f t="shared" si="111"/>
        <v>0</v>
      </c>
      <c r="Q32" s="181">
        <f t="shared" si="112"/>
        <v>0</v>
      </c>
      <c r="R32" s="181">
        <f t="shared" si="113"/>
        <v>0</v>
      </c>
      <c r="S32" s="181">
        <f t="shared" si="114"/>
        <v>0</v>
      </c>
      <c r="T32" s="181">
        <f t="shared" si="142"/>
        <v>0</v>
      </c>
      <c r="U32" s="181">
        <f t="shared" si="143"/>
        <v>0</v>
      </c>
      <c r="V32" s="181">
        <f t="shared" si="144"/>
        <v>0</v>
      </c>
      <c r="W32" s="181">
        <f t="shared" si="145"/>
        <v>0</v>
      </c>
      <c r="X32" s="181">
        <f t="shared" si="146"/>
        <v>0</v>
      </c>
      <c r="Z32" s="16" t="str">
        <f t="shared" si="115"/>
        <v xml:space="preserve"> (-)</v>
      </c>
      <c r="AA32" s="200">
        <f t="shared" si="116"/>
        <v>0</v>
      </c>
      <c r="AB32" s="200">
        <f t="shared" si="116"/>
        <v>0</v>
      </c>
      <c r="AC32" s="200">
        <f t="shared" si="116"/>
        <v>0</v>
      </c>
      <c r="AD32" s="200">
        <f t="shared" si="116"/>
        <v>0</v>
      </c>
      <c r="AE32" s="200">
        <f t="shared" si="116"/>
        <v>0</v>
      </c>
      <c r="AF32" s="200">
        <f t="shared" si="116"/>
        <v>0</v>
      </c>
      <c r="AG32" s="200">
        <f t="shared" si="116"/>
        <v>0</v>
      </c>
      <c r="AH32" s="200">
        <f t="shared" si="116"/>
        <v>0</v>
      </c>
      <c r="AI32" s="200">
        <f t="shared" si="116"/>
        <v>0</v>
      </c>
      <c r="AJ32" s="200">
        <f t="shared" si="116"/>
        <v>0</v>
      </c>
      <c r="AK32" s="200">
        <f t="shared" si="116"/>
        <v>0</v>
      </c>
      <c r="AL32" s="200">
        <f t="shared" si="116"/>
        <v>0</v>
      </c>
      <c r="AM32" s="190">
        <f t="shared" si="147"/>
        <v>0</v>
      </c>
      <c r="AN32" s="16">
        <f t="shared" si="117"/>
        <v>0</v>
      </c>
      <c r="AO32" s="200">
        <f t="shared" si="118"/>
        <v>0</v>
      </c>
      <c r="AP32" s="200">
        <f t="shared" si="118"/>
        <v>0</v>
      </c>
      <c r="AQ32" s="200">
        <f t="shared" si="118"/>
        <v>0</v>
      </c>
      <c r="AR32" s="200">
        <f t="shared" si="118"/>
        <v>0</v>
      </c>
      <c r="AS32" s="200">
        <f t="shared" si="118"/>
        <v>0</v>
      </c>
      <c r="AT32" s="200">
        <f t="shared" si="118"/>
        <v>0</v>
      </c>
      <c r="AU32" s="200">
        <f t="shared" si="118"/>
        <v>0</v>
      </c>
      <c r="AV32" s="200">
        <f t="shared" si="118"/>
        <v>0</v>
      </c>
      <c r="AW32" s="200">
        <f t="shared" si="118"/>
        <v>0</v>
      </c>
      <c r="AX32" s="200">
        <f t="shared" si="118"/>
        <v>0</v>
      </c>
      <c r="AY32" s="200">
        <f t="shared" si="118"/>
        <v>0</v>
      </c>
      <c r="AZ32" s="200">
        <f t="shared" si="118"/>
        <v>0</v>
      </c>
      <c r="BA32" s="190">
        <f t="shared" si="148"/>
        <v>0</v>
      </c>
      <c r="BB32" s="16">
        <f t="shared" si="119"/>
        <v>0</v>
      </c>
      <c r="BC32" s="200">
        <f t="shared" si="120"/>
        <v>0</v>
      </c>
      <c r="BD32" s="200">
        <f t="shared" si="120"/>
        <v>0</v>
      </c>
      <c r="BE32" s="200">
        <f t="shared" si="120"/>
        <v>0</v>
      </c>
      <c r="BF32" s="200">
        <f t="shared" si="120"/>
        <v>0</v>
      </c>
      <c r="BG32" s="200">
        <f t="shared" si="120"/>
        <v>0</v>
      </c>
      <c r="BH32" s="200">
        <f t="shared" si="120"/>
        <v>0</v>
      </c>
      <c r="BI32" s="200">
        <f t="shared" si="120"/>
        <v>0</v>
      </c>
      <c r="BJ32" s="200">
        <f t="shared" si="120"/>
        <v>0</v>
      </c>
      <c r="BK32" s="200">
        <f t="shared" si="120"/>
        <v>0</v>
      </c>
      <c r="BL32" s="200">
        <f t="shared" si="120"/>
        <v>0</v>
      </c>
      <c r="BM32" s="200">
        <f t="shared" si="120"/>
        <v>0</v>
      </c>
      <c r="BN32" s="200">
        <f t="shared" si="120"/>
        <v>0</v>
      </c>
      <c r="BO32" s="190">
        <f t="shared" si="149"/>
        <v>0</v>
      </c>
      <c r="BP32" s="16">
        <f t="shared" si="121"/>
        <v>0</v>
      </c>
      <c r="BQ32" s="200">
        <f t="shared" si="122"/>
        <v>0</v>
      </c>
      <c r="BR32" s="200">
        <f t="shared" si="122"/>
        <v>0</v>
      </c>
      <c r="BS32" s="200">
        <f t="shared" si="122"/>
        <v>0</v>
      </c>
      <c r="BT32" s="200">
        <f t="shared" si="122"/>
        <v>0</v>
      </c>
      <c r="BU32" s="200">
        <f t="shared" si="122"/>
        <v>0</v>
      </c>
      <c r="BV32" s="200">
        <f t="shared" si="122"/>
        <v>0</v>
      </c>
      <c r="BW32" s="200">
        <f t="shared" si="122"/>
        <v>0</v>
      </c>
      <c r="BX32" s="200">
        <f t="shared" si="122"/>
        <v>0</v>
      </c>
      <c r="BY32" s="200">
        <f t="shared" si="122"/>
        <v>0</v>
      </c>
      <c r="BZ32" s="200">
        <f t="shared" si="122"/>
        <v>0</v>
      </c>
      <c r="CA32" s="200">
        <f t="shared" si="122"/>
        <v>0</v>
      </c>
      <c r="CB32" s="200">
        <f t="shared" si="122"/>
        <v>0</v>
      </c>
      <c r="CC32" s="190">
        <f t="shared" si="150"/>
        <v>0</v>
      </c>
      <c r="CD32" s="16">
        <f t="shared" si="123"/>
        <v>0</v>
      </c>
      <c r="CE32" s="200">
        <f t="shared" si="124"/>
        <v>0</v>
      </c>
      <c r="CF32" s="200">
        <f t="shared" si="124"/>
        <v>0</v>
      </c>
      <c r="CG32" s="200">
        <f t="shared" si="124"/>
        <v>0</v>
      </c>
      <c r="CH32" s="200">
        <f t="shared" si="124"/>
        <v>0</v>
      </c>
      <c r="CI32" s="200">
        <f t="shared" si="124"/>
        <v>0</v>
      </c>
      <c r="CJ32" s="200">
        <f t="shared" si="124"/>
        <v>0</v>
      </c>
      <c r="CK32" s="200">
        <f t="shared" si="124"/>
        <v>0</v>
      </c>
      <c r="CL32" s="200">
        <f t="shared" si="124"/>
        <v>0</v>
      </c>
      <c r="CM32" s="200">
        <f t="shared" si="124"/>
        <v>0</v>
      </c>
      <c r="CN32" s="200">
        <f t="shared" si="124"/>
        <v>0</v>
      </c>
      <c r="CO32" s="200">
        <f t="shared" si="124"/>
        <v>0</v>
      </c>
      <c r="CP32" s="200">
        <f t="shared" si="124"/>
        <v>0</v>
      </c>
      <c r="CQ32" s="190">
        <f t="shared" si="151"/>
        <v>0</v>
      </c>
      <c r="CR32" s="16">
        <f t="shared" si="125"/>
        <v>0</v>
      </c>
      <c r="CS32" s="200">
        <f t="shared" si="126"/>
        <v>0</v>
      </c>
      <c r="CT32" s="200">
        <f t="shared" si="126"/>
        <v>0</v>
      </c>
      <c r="CU32" s="200">
        <f t="shared" si="126"/>
        <v>0</v>
      </c>
      <c r="CV32" s="200">
        <f t="shared" si="126"/>
        <v>0</v>
      </c>
      <c r="CW32" s="200">
        <f t="shared" si="126"/>
        <v>0</v>
      </c>
      <c r="CX32" s="200">
        <f t="shared" si="126"/>
        <v>0</v>
      </c>
      <c r="CY32" s="200">
        <f t="shared" si="126"/>
        <v>0</v>
      </c>
      <c r="CZ32" s="200">
        <f t="shared" si="126"/>
        <v>0</v>
      </c>
      <c r="DA32" s="200">
        <f t="shared" si="126"/>
        <v>0</v>
      </c>
      <c r="DB32" s="200">
        <f t="shared" si="126"/>
        <v>0</v>
      </c>
      <c r="DC32" s="200">
        <f t="shared" si="126"/>
        <v>0</v>
      </c>
      <c r="DD32" s="200">
        <f t="shared" si="126"/>
        <v>0</v>
      </c>
      <c r="DE32" s="190">
        <f t="shared" si="152"/>
        <v>0</v>
      </c>
      <c r="DG32" s="16" t="str">
        <f t="shared" si="127"/>
        <v xml:space="preserve"> (-)</v>
      </c>
      <c r="DH32" s="130">
        <f t="shared" si="128"/>
        <v>0</v>
      </c>
      <c r="DI32" s="200">
        <f t="shared" si="129"/>
        <v>0</v>
      </c>
      <c r="DJ32" s="200">
        <f t="shared" ref="DJ32:DT32" si="162">IF(DI32=0,IF($C32=$DI$4,IF((MONTH(DJ$6)=$D32),$M32/(12-$D32+1),0),0),$M32/(12-$D32+1))</f>
        <v>0</v>
      </c>
      <c r="DK32" s="200">
        <f t="shared" si="162"/>
        <v>0</v>
      </c>
      <c r="DL32" s="200">
        <f t="shared" si="162"/>
        <v>0</v>
      </c>
      <c r="DM32" s="200">
        <f t="shared" si="162"/>
        <v>0</v>
      </c>
      <c r="DN32" s="200">
        <f t="shared" si="162"/>
        <v>0</v>
      </c>
      <c r="DO32" s="200">
        <f t="shared" si="162"/>
        <v>0</v>
      </c>
      <c r="DP32" s="200">
        <f t="shared" si="162"/>
        <v>0</v>
      </c>
      <c r="DQ32" s="200">
        <f t="shared" si="162"/>
        <v>0</v>
      </c>
      <c r="DR32" s="200">
        <f t="shared" si="162"/>
        <v>0</v>
      </c>
      <c r="DS32" s="200">
        <f t="shared" si="162"/>
        <v>0</v>
      </c>
      <c r="DT32" s="200">
        <f t="shared" si="162"/>
        <v>0</v>
      </c>
      <c r="DU32" s="190">
        <f t="shared" si="154"/>
        <v>0</v>
      </c>
      <c r="DV32" s="130">
        <f t="shared" si="131"/>
        <v>0</v>
      </c>
      <c r="DW32" s="200">
        <f t="shared" si="132"/>
        <v>0</v>
      </c>
      <c r="DX32" s="200">
        <f t="shared" si="133"/>
        <v>0</v>
      </c>
      <c r="DY32" s="200">
        <f>IF($DV32&lt;&gt;0,IF(SUM($DW32:DX32)&lt;$N32,$N32/$DV32,0),0)</f>
        <v>0</v>
      </c>
      <c r="DZ32" s="200">
        <f>IF($DV32&lt;&gt;0,IF(SUM($DW32:DY32)&lt;$N32,$N32/$DV32,0),0)</f>
        <v>0</v>
      </c>
      <c r="EA32" s="200">
        <f>IF($DV32&lt;&gt;0,IF(SUM($DW32:DZ32)&lt;$N32,$N32/$DV32,0),0)</f>
        <v>0</v>
      </c>
      <c r="EB32" s="200">
        <f>IF($DV32&lt;&gt;0,IF(SUM($DW32:EA32)&lt;$N32,$N32/$DV32,0),0)</f>
        <v>0</v>
      </c>
      <c r="EC32" s="200">
        <f>IF($DV32&lt;&gt;0,IF(SUM($DW32:EB32)&lt;$N32,$N32/$DV32,0),0)</f>
        <v>0</v>
      </c>
      <c r="ED32" s="200">
        <f>IF($DV32&lt;&gt;0,IF(SUM($DW32:EC32)&lt;$N32,$N32/$DV32,0),0)</f>
        <v>0</v>
      </c>
      <c r="EE32" s="200">
        <f>IF($DV32&lt;&gt;0,IF(SUM($DW32:ED32)&lt;$N32,$N32/$DV32,0),0)</f>
        <v>0</v>
      </c>
      <c r="EF32" s="200">
        <f>IF($DV32&lt;&gt;0,IF(SUM($DW32:EE32)&lt;$N32,$N32/$DV32,0),0)</f>
        <v>0</v>
      </c>
      <c r="EG32" s="200">
        <f>IF($DV32&lt;&gt;0,IF(SUM($DW32:EF32)&lt;$N32,$N32/$DV32,0),0)</f>
        <v>0</v>
      </c>
      <c r="EH32" s="200">
        <f>IF($DV32&lt;&gt;0,IF(SUM($DW32:EG32)&lt;$N32,$N32/$DV32,0),0)</f>
        <v>0</v>
      </c>
      <c r="EI32" s="190">
        <f t="shared" si="155"/>
        <v>0</v>
      </c>
      <c r="EJ32" s="130">
        <f t="shared" si="12"/>
        <v>0</v>
      </c>
      <c r="EK32" s="200">
        <f t="shared" si="134"/>
        <v>0</v>
      </c>
      <c r="EL32" s="200">
        <f t="shared" si="135"/>
        <v>0</v>
      </c>
      <c r="EM32" s="200">
        <f>IF($EJ32&lt;&gt;0,IF(SUM($EK32:EL32)&lt;$O32,$O32/$EJ32,0),0)</f>
        <v>0</v>
      </c>
      <c r="EN32" s="200">
        <f>IF($EJ32&lt;&gt;0,IF(SUM($EK32:EM32)&lt;$O32,$O32/$EJ32,0),0)</f>
        <v>0</v>
      </c>
      <c r="EO32" s="200">
        <f>IF($EJ32&lt;&gt;0,IF(SUM($EK32:EN32)&lt;$O32,$O32/$EJ32,0),0)</f>
        <v>0</v>
      </c>
      <c r="EP32" s="200">
        <f>IF($EJ32&lt;&gt;0,IF(SUM($EK32:EO32)&lt;$O32,$O32/$EJ32,0),0)</f>
        <v>0</v>
      </c>
      <c r="EQ32" s="200">
        <f>IF($EJ32&lt;&gt;0,IF(SUM($EK32:EP32)&lt;$O32,$O32/$EJ32,0),0)</f>
        <v>0</v>
      </c>
      <c r="ER32" s="200">
        <f>IF($EJ32&lt;&gt;0,IF(SUM($EK32:EQ32)&lt;$O32,$O32/$EJ32,0),0)</f>
        <v>0</v>
      </c>
      <c r="ES32" s="200">
        <f>IF($EJ32&lt;&gt;0,IF(SUM($EK32:ER32)&lt;$O32,$O32/$EJ32,0),0)</f>
        <v>0</v>
      </c>
      <c r="ET32" s="200">
        <f>IF($EJ32&lt;&gt;0,IF(SUM($EK32:ES32)&lt;$O32,$O32/$EJ32,0),0)</f>
        <v>0</v>
      </c>
      <c r="EU32" s="200">
        <f>IF($EJ32&lt;&gt;0,IF(SUM($EK32:ET32)&lt;$O32,$O32/$EJ32,0),0)</f>
        <v>0</v>
      </c>
      <c r="EV32" s="200">
        <f>IF($EJ32&lt;&gt;0,IF(SUM($EK32:EU32)&lt;$O32,$O32/$EJ32,0),0)</f>
        <v>0</v>
      </c>
      <c r="EW32" s="190">
        <f t="shared" si="156"/>
        <v>0</v>
      </c>
      <c r="EX32" s="130">
        <f t="shared" si="13"/>
        <v>0</v>
      </c>
      <c r="EY32" s="200">
        <f t="shared" si="136"/>
        <v>0</v>
      </c>
      <c r="EZ32" s="200">
        <f t="shared" si="137"/>
        <v>0</v>
      </c>
      <c r="FA32" s="200">
        <f>IF($EX32&lt;&gt;0,IF(SUM($EY32:EZ32)&lt;$P32,$P32/$EX32,0),0)</f>
        <v>0</v>
      </c>
      <c r="FB32" s="200">
        <f>IF($EX32&lt;&gt;0,IF(SUM($EY32:FA32)&lt;$P32,$P32/$EX32,0),0)</f>
        <v>0</v>
      </c>
      <c r="FC32" s="200">
        <f>IF($EX32&lt;&gt;0,IF(SUM($EY32:FB32)&lt;$P32,$P32/$EX32,0),0)</f>
        <v>0</v>
      </c>
      <c r="FD32" s="200">
        <f>IF($EX32&lt;&gt;0,IF(SUM($EY32:FC32)&lt;$P32,$P32/$EX32,0),0)</f>
        <v>0</v>
      </c>
      <c r="FE32" s="200">
        <f>IF($EX32&lt;&gt;0,IF(SUM($EY32:FD32)&lt;$P32,$P32/$EX32,0),0)</f>
        <v>0</v>
      </c>
      <c r="FF32" s="200">
        <f>IF($EX32&lt;&gt;0,IF(SUM($EY32:FE32)&lt;$P32,$P32/$EX32,0),0)</f>
        <v>0</v>
      </c>
      <c r="FG32" s="200">
        <f>IF($EX32&lt;&gt;0,IF(SUM($EY32:FF32)&lt;$P32,$P32/$EX32,0),0)</f>
        <v>0</v>
      </c>
      <c r="FH32" s="200">
        <f>IF($EX32&lt;&gt;0,IF(SUM($EY32:FG32)&lt;$P32,$P32/$EX32,0),0)</f>
        <v>0</v>
      </c>
      <c r="FI32" s="200">
        <f>IF($EX32&lt;&gt;0,IF(SUM($EY32:FH32)&lt;$P32,$P32/$EX32,0),0)</f>
        <v>0</v>
      </c>
      <c r="FJ32" s="200">
        <f>IF($EX32&lt;&gt;0,IF(SUM($EY32:FI32)&lt;$P32,$P32/$EX32,0),0)</f>
        <v>0</v>
      </c>
      <c r="FK32" s="190">
        <f t="shared" si="157"/>
        <v>0</v>
      </c>
      <c r="FL32" s="130">
        <f t="shared" si="14"/>
        <v>0</v>
      </c>
      <c r="FM32" s="200">
        <f t="shared" si="138"/>
        <v>0</v>
      </c>
      <c r="FN32" s="200">
        <f t="shared" si="139"/>
        <v>0</v>
      </c>
      <c r="FO32" s="200">
        <f>IF($FL32&lt;&gt;0,IF(SUM($FM32:FN32)&lt;$Q32,$Q32/$FL32,0),0)</f>
        <v>0</v>
      </c>
      <c r="FP32" s="200">
        <f>IF($FL32&lt;&gt;0,IF(SUM($FM32:FO32)&lt;$Q32,$Q32/$FL32,0),0)</f>
        <v>0</v>
      </c>
      <c r="FQ32" s="200">
        <f>IF($FL32&lt;&gt;0,IF(SUM($FM32:FP32)&lt;$Q32,$Q32/$FL32,0),0)</f>
        <v>0</v>
      </c>
      <c r="FR32" s="200">
        <f>IF($FL32&lt;&gt;0,IF(SUM($FM32:FQ32)&lt;$Q32,$Q32/$FL32,0),0)</f>
        <v>0</v>
      </c>
      <c r="FS32" s="200">
        <f>IF($FL32&lt;&gt;0,IF(SUM($FM32:FR32)&lt;$Q32,$Q32/$FL32,0),0)</f>
        <v>0</v>
      </c>
      <c r="FT32" s="200">
        <f>IF($FL32&lt;&gt;0,IF(SUM($FM32:FS32)&lt;$Q32,$Q32/$FL32,0),0)</f>
        <v>0</v>
      </c>
      <c r="FU32" s="200">
        <f>IF($FL32&lt;&gt;0,IF(SUM($FM32:FT32)&lt;$Q32,$Q32/$FL32,0),0)</f>
        <v>0</v>
      </c>
      <c r="FV32" s="200">
        <f>IF($FL32&lt;&gt;0,IF(SUM($FM32:FU32)&lt;$Q32,$Q32/$FL32,0),0)</f>
        <v>0</v>
      </c>
      <c r="FW32" s="200">
        <f>IF($FL32&lt;&gt;0,IF(SUM($FM32:FV32)&lt;$Q32,$Q32/$FL32,0),0)</f>
        <v>0</v>
      </c>
      <c r="FX32" s="200">
        <f>IF($FL32&lt;&gt;0,IF(SUM($FM32:FW32)&lt;$Q32,$Q32/$FL32,0),0)</f>
        <v>0</v>
      </c>
      <c r="FY32" s="190">
        <f t="shared" si="158"/>
        <v>0</v>
      </c>
      <c r="FZ32" s="130">
        <f t="shared" si="159"/>
        <v>0</v>
      </c>
      <c r="GA32" s="200">
        <f t="shared" si="140"/>
        <v>0</v>
      </c>
      <c r="GB32" s="200">
        <f t="shared" si="140"/>
        <v>0</v>
      </c>
      <c r="GC32" s="200">
        <f t="shared" si="140"/>
        <v>0</v>
      </c>
      <c r="GD32" s="200">
        <f t="shared" si="140"/>
        <v>0</v>
      </c>
      <c r="GE32" s="200">
        <f t="shared" si="140"/>
        <v>0</v>
      </c>
      <c r="GF32" s="200">
        <f t="shared" si="140"/>
        <v>0</v>
      </c>
      <c r="GG32" s="200">
        <f t="shared" si="140"/>
        <v>0</v>
      </c>
      <c r="GH32" s="200">
        <f t="shared" si="140"/>
        <v>0</v>
      </c>
      <c r="GI32" s="200">
        <f t="shared" si="140"/>
        <v>0</v>
      </c>
      <c r="GJ32" s="200">
        <f t="shared" si="140"/>
        <v>0</v>
      </c>
      <c r="GK32" s="200">
        <f t="shared" si="140"/>
        <v>0</v>
      </c>
      <c r="GL32" s="200">
        <f t="shared" si="140"/>
        <v>0</v>
      </c>
      <c r="GM32" s="190">
        <f t="shared" si="160"/>
        <v>0</v>
      </c>
    </row>
    <row r="33" spans="1:195" ht="15" customHeight="1" x14ac:dyDescent="0.2">
      <c r="A33" s="13"/>
      <c r="B33" s="182" t="str">
        <f>+'Données de base'!A244</f>
        <v xml:space="preserve"> (-)</v>
      </c>
      <c r="C33" s="222">
        <f>+YEAR('Données de base'!E244)</f>
        <v>2017</v>
      </c>
      <c r="D33" s="222">
        <f>IF('Données de base'!G244&lt;&gt;0,MONTH('Données de base'!E244),0)</f>
        <v>0</v>
      </c>
      <c r="E33" s="223">
        <f>1/'Données de base'!I244</f>
        <v>0.2</v>
      </c>
      <c r="F33" s="181">
        <f>+'Données de base'!G244</f>
        <v>0</v>
      </c>
      <c r="G33" s="181">
        <f t="shared" si="108"/>
        <v>0</v>
      </c>
      <c r="H33" s="181"/>
      <c r="I33" s="181"/>
      <c r="J33" s="181"/>
      <c r="K33" s="181"/>
      <c r="L33" s="181"/>
      <c r="M33" s="181">
        <f t="shared" si="109"/>
        <v>0</v>
      </c>
      <c r="N33" s="181">
        <f t="shared" si="141"/>
        <v>0</v>
      </c>
      <c r="O33" s="181">
        <f t="shared" si="110"/>
        <v>0</v>
      </c>
      <c r="P33" s="181">
        <f t="shared" si="111"/>
        <v>0</v>
      </c>
      <c r="Q33" s="181">
        <f t="shared" si="112"/>
        <v>0</v>
      </c>
      <c r="R33" s="181">
        <f t="shared" si="113"/>
        <v>0</v>
      </c>
      <c r="S33" s="181">
        <f t="shared" si="114"/>
        <v>0</v>
      </c>
      <c r="T33" s="181">
        <f t="shared" si="142"/>
        <v>0</v>
      </c>
      <c r="U33" s="181">
        <f t="shared" si="143"/>
        <v>0</v>
      </c>
      <c r="V33" s="181">
        <f t="shared" si="144"/>
        <v>0</v>
      </c>
      <c r="W33" s="181">
        <f t="shared" si="145"/>
        <v>0</v>
      </c>
      <c r="X33" s="181">
        <f t="shared" si="146"/>
        <v>0</v>
      </c>
      <c r="Z33" s="16" t="str">
        <f t="shared" si="115"/>
        <v xml:space="preserve"> (-)</v>
      </c>
      <c r="AA33" s="200">
        <f t="shared" si="116"/>
        <v>0</v>
      </c>
      <c r="AB33" s="200">
        <f t="shared" si="116"/>
        <v>0</v>
      </c>
      <c r="AC33" s="200">
        <f t="shared" si="116"/>
        <v>0</v>
      </c>
      <c r="AD33" s="200">
        <f t="shared" si="116"/>
        <v>0</v>
      </c>
      <c r="AE33" s="200">
        <f t="shared" si="116"/>
        <v>0</v>
      </c>
      <c r="AF33" s="200">
        <f t="shared" si="116"/>
        <v>0</v>
      </c>
      <c r="AG33" s="200">
        <f t="shared" si="116"/>
        <v>0</v>
      </c>
      <c r="AH33" s="200">
        <f t="shared" si="116"/>
        <v>0</v>
      </c>
      <c r="AI33" s="200">
        <f t="shared" si="116"/>
        <v>0</v>
      </c>
      <c r="AJ33" s="200">
        <f t="shared" si="116"/>
        <v>0</v>
      </c>
      <c r="AK33" s="200">
        <f t="shared" si="116"/>
        <v>0</v>
      </c>
      <c r="AL33" s="200">
        <f t="shared" si="116"/>
        <v>0</v>
      </c>
      <c r="AM33" s="190">
        <f t="shared" si="147"/>
        <v>0</v>
      </c>
      <c r="AN33" s="16">
        <f t="shared" si="117"/>
        <v>0</v>
      </c>
      <c r="AO33" s="200">
        <f t="shared" si="118"/>
        <v>0</v>
      </c>
      <c r="AP33" s="200">
        <f t="shared" si="118"/>
        <v>0</v>
      </c>
      <c r="AQ33" s="200">
        <f t="shared" si="118"/>
        <v>0</v>
      </c>
      <c r="AR33" s="200">
        <f t="shared" si="118"/>
        <v>0</v>
      </c>
      <c r="AS33" s="200">
        <f t="shared" si="118"/>
        <v>0</v>
      </c>
      <c r="AT33" s="200">
        <f t="shared" si="118"/>
        <v>0</v>
      </c>
      <c r="AU33" s="200">
        <f t="shared" si="118"/>
        <v>0</v>
      </c>
      <c r="AV33" s="200">
        <f t="shared" si="118"/>
        <v>0</v>
      </c>
      <c r="AW33" s="200">
        <f t="shared" si="118"/>
        <v>0</v>
      </c>
      <c r="AX33" s="200">
        <f t="shared" si="118"/>
        <v>0</v>
      </c>
      <c r="AY33" s="200">
        <f t="shared" si="118"/>
        <v>0</v>
      </c>
      <c r="AZ33" s="200">
        <f t="shared" si="118"/>
        <v>0</v>
      </c>
      <c r="BA33" s="190">
        <f t="shared" si="148"/>
        <v>0</v>
      </c>
      <c r="BB33" s="16">
        <f t="shared" si="119"/>
        <v>0</v>
      </c>
      <c r="BC33" s="200">
        <f t="shared" si="120"/>
        <v>0</v>
      </c>
      <c r="BD33" s="200">
        <f t="shared" si="120"/>
        <v>0</v>
      </c>
      <c r="BE33" s="200">
        <f t="shared" si="120"/>
        <v>0</v>
      </c>
      <c r="BF33" s="200">
        <f t="shared" si="120"/>
        <v>0</v>
      </c>
      <c r="BG33" s="200">
        <f t="shared" si="120"/>
        <v>0</v>
      </c>
      <c r="BH33" s="200">
        <f t="shared" si="120"/>
        <v>0</v>
      </c>
      <c r="BI33" s="200">
        <f t="shared" si="120"/>
        <v>0</v>
      </c>
      <c r="BJ33" s="200">
        <f t="shared" si="120"/>
        <v>0</v>
      </c>
      <c r="BK33" s="200">
        <f t="shared" si="120"/>
        <v>0</v>
      </c>
      <c r="BL33" s="200">
        <f t="shared" si="120"/>
        <v>0</v>
      </c>
      <c r="BM33" s="200">
        <f t="shared" si="120"/>
        <v>0</v>
      </c>
      <c r="BN33" s="200">
        <f t="shared" si="120"/>
        <v>0</v>
      </c>
      <c r="BO33" s="190">
        <f t="shared" si="149"/>
        <v>0</v>
      </c>
      <c r="BP33" s="16">
        <f t="shared" si="121"/>
        <v>0</v>
      </c>
      <c r="BQ33" s="200">
        <f t="shared" si="122"/>
        <v>0</v>
      </c>
      <c r="BR33" s="200">
        <f t="shared" si="122"/>
        <v>0</v>
      </c>
      <c r="BS33" s="200">
        <f t="shared" si="122"/>
        <v>0</v>
      </c>
      <c r="BT33" s="200">
        <f t="shared" si="122"/>
        <v>0</v>
      </c>
      <c r="BU33" s="200">
        <f t="shared" si="122"/>
        <v>0</v>
      </c>
      <c r="BV33" s="200">
        <f t="shared" si="122"/>
        <v>0</v>
      </c>
      <c r="BW33" s="200">
        <f t="shared" si="122"/>
        <v>0</v>
      </c>
      <c r="BX33" s="200">
        <f t="shared" si="122"/>
        <v>0</v>
      </c>
      <c r="BY33" s="200">
        <f t="shared" si="122"/>
        <v>0</v>
      </c>
      <c r="BZ33" s="200">
        <f t="shared" si="122"/>
        <v>0</v>
      </c>
      <c r="CA33" s="200">
        <f t="shared" si="122"/>
        <v>0</v>
      </c>
      <c r="CB33" s="200">
        <f t="shared" si="122"/>
        <v>0</v>
      </c>
      <c r="CC33" s="190">
        <f t="shared" si="150"/>
        <v>0</v>
      </c>
      <c r="CD33" s="16">
        <f t="shared" si="123"/>
        <v>0</v>
      </c>
      <c r="CE33" s="200">
        <f t="shared" si="124"/>
        <v>0</v>
      </c>
      <c r="CF33" s="200">
        <f t="shared" si="124"/>
        <v>0</v>
      </c>
      <c r="CG33" s="200">
        <f t="shared" si="124"/>
        <v>0</v>
      </c>
      <c r="CH33" s="200">
        <f t="shared" si="124"/>
        <v>0</v>
      </c>
      <c r="CI33" s="200">
        <f t="shared" si="124"/>
        <v>0</v>
      </c>
      <c r="CJ33" s="200">
        <f t="shared" si="124"/>
        <v>0</v>
      </c>
      <c r="CK33" s="200">
        <f t="shared" si="124"/>
        <v>0</v>
      </c>
      <c r="CL33" s="200">
        <f t="shared" si="124"/>
        <v>0</v>
      </c>
      <c r="CM33" s="200">
        <f t="shared" si="124"/>
        <v>0</v>
      </c>
      <c r="CN33" s="200">
        <f t="shared" si="124"/>
        <v>0</v>
      </c>
      <c r="CO33" s="200">
        <f t="shared" si="124"/>
        <v>0</v>
      </c>
      <c r="CP33" s="200">
        <f t="shared" si="124"/>
        <v>0</v>
      </c>
      <c r="CQ33" s="190">
        <f t="shared" si="151"/>
        <v>0</v>
      </c>
      <c r="CR33" s="16">
        <f t="shared" si="125"/>
        <v>0</v>
      </c>
      <c r="CS33" s="200">
        <f t="shared" si="126"/>
        <v>0</v>
      </c>
      <c r="CT33" s="200">
        <f t="shared" si="126"/>
        <v>0</v>
      </c>
      <c r="CU33" s="200">
        <f t="shared" si="126"/>
        <v>0</v>
      </c>
      <c r="CV33" s="200">
        <f t="shared" si="126"/>
        <v>0</v>
      </c>
      <c r="CW33" s="200">
        <f t="shared" si="126"/>
        <v>0</v>
      </c>
      <c r="CX33" s="200">
        <f t="shared" si="126"/>
        <v>0</v>
      </c>
      <c r="CY33" s="200">
        <f t="shared" si="126"/>
        <v>0</v>
      </c>
      <c r="CZ33" s="200">
        <f t="shared" si="126"/>
        <v>0</v>
      </c>
      <c r="DA33" s="200">
        <f t="shared" si="126"/>
        <v>0</v>
      </c>
      <c r="DB33" s="200">
        <f t="shared" si="126"/>
        <v>0</v>
      </c>
      <c r="DC33" s="200">
        <f t="shared" si="126"/>
        <v>0</v>
      </c>
      <c r="DD33" s="200">
        <f t="shared" si="126"/>
        <v>0</v>
      </c>
      <c r="DE33" s="190">
        <f t="shared" si="152"/>
        <v>0</v>
      </c>
      <c r="DG33" s="16" t="str">
        <f t="shared" si="127"/>
        <v xml:space="preserve"> (-)</v>
      </c>
      <c r="DH33" s="130">
        <f t="shared" si="128"/>
        <v>0</v>
      </c>
      <c r="DI33" s="200">
        <f t="shared" si="129"/>
        <v>0</v>
      </c>
      <c r="DJ33" s="200">
        <f t="shared" ref="DJ33:DT33" si="163">IF(DI33=0,IF($C33=$DI$4,IF((MONTH(DJ$6)=$D33),$M33/(12-$D33+1),0),0),$M33/(12-$D33+1))</f>
        <v>0</v>
      </c>
      <c r="DK33" s="200">
        <f t="shared" si="163"/>
        <v>0</v>
      </c>
      <c r="DL33" s="200">
        <f t="shared" si="163"/>
        <v>0</v>
      </c>
      <c r="DM33" s="200">
        <f t="shared" si="163"/>
        <v>0</v>
      </c>
      <c r="DN33" s="200">
        <f t="shared" si="163"/>
        <v>0</v>
      </c>
      <c r="DO33" s="200">
        <f t="shared" si="163"/>
        <v>0</v>
      </c>
      <c r="DP33" s="200">
        <f t="shared" si="163"/>
        <v>0</v>
      </c>
      <c r="DQ33" s="200">
        <f t="shared" si="163"/>
        <v>0</v>
      </c>
      <c r="DR33" s="200">
        <f t="shared" si="163"/>
        <v>0</v>
      </c>
      <c r="DS33" s="200">
        <f t="shared" si="163"/>
        <v>0</v>
      </c>
      <c r="DT33" s="200">
        <f t="shared" si="163"/>
        <v>0</v>
      </c>
      <c r="DU33" s="190">
        <f t="shared" si="154"/>
        <v>0</v>
      </c>
      <c r="DV33" s="130">
        <f t="shared" si="131"/>
        <v>0</v>
      </c>
      <c r="DW33" s="200">
        <f t="shared" si="132"/>
        <v>0</v>
      </c>
      <c r="DX33" s="200">
        <f t="shared" si="133"/>
        <v>0</v>
      </c>
      <c r="DY33" s="200">
        <f>IF($DV33&lt;&gt;0,IF(SUM($DW33:DX33)&lt;$N33,$N33/$DV33,0),0)</f>
        <v>0</v>
      </c>
      <c r="DZ33" s="200">
        <f>IF($DV33&lt;&gt;0,IF(SUM($DW33:DY33)&lt;$N33,$N33/$DV33,0),0)</f>
        <v>0</v>
      </c>
      <c r="EA33" s="200">
        <f>IF($DV33&lt;&gt;0,IF(SUM($DW33:DZ33)&lt;$N33,$N33/$DV33,0),0)</f>
        <v>0</v>
      </c>
      <c r="EB33" s="200">
        <f>IF($DV33&lt;&gt;0,IF(SUM($DW33:EA33)&lt;$N33,$N33/$DV33,0),0)</f>
        <v>0</v>
      </c>
      <c r="EC33" s="200">
        <f>IF($DV33&lt;&gt;0,IF(SUM($DW33:EB33)&lt;$N33,$N33/$DV33,0),0)</f>
        <v>0</v>
      </c>
      <c r="ED33" s="200">
        <f>IF($DV33&lt;&gt;0,IF(SUM($DW33:EC33)&lt;$N33,$N33/$DV33,0),0)</f>
        <v>0</v>
      </c>
      <c r="EE33" s="200">
        <f>IF($DV33&lt;&gt;0,IF(SUM($DW33:ED33)&lt;$N33,$N33/$DV33,0),0)</f>
        <v>0</v>
      </c>
      <c r="EF33" s="200">
        <f>IF($DV33&lt;&gt;0,IF(SUM($DW33:EE33)&lt;$N33,$N33/$DV33,0),0)</f>
        <v>0</v>
      </c>
      <c r="EG33" s="200">
        <f>IF($DV33&lt;&gt;0,IF(SUM($DW33:EF33)&lt;$N33,$N33/$DV33,0),0)</f>
        <v>0</v>
      </c>
      <c r="EH33" s="200">
        <f>IF($DV33&lt;&gt;0,IF(SUM($DW33:EG33)&lt;$N33,$N33/$DV33,0),0)</f>
        <v>0</v>
      </c>
      <c r="EI33" s="190">
        <f t="shared" si="155"/>
        <v>0</v>
      </c>
      <c r="EJ33" s="130">
        <f t="shared" si="12"/>
        <v>0</v>
      </c>
      <c r="EK33" s="200">
        <f t="shared" si="134"/>
        <v>0</v>
      </c>
      <c r="EL33" s="200">
        <f t="shared" si="135"/>
        <v>0</v>
      </c>
      <c r="EM33" s="200">
        <f>IF($EJ33&lt;&gt;0,IF(SUM($EK33:EL33)&lt;$O33,$O33/$EJ33,0),0)</f>
        <v>0</v>
      </c>
      <c r="EN33" s="200">
        <f>IF($EJ33&lt;&gt;0,IF(SUM($EK33:EM33)&lt;$O33,$O33/$EJ33,0),0)</f>
        <v>0</v>
      </c>
      <c r="EO33" s="200">
        <f>IF($EJ33&lt;&gt;0,IF(SUM($EK33:EN33)&lt;$O33,$O33/$EJ33,0),0)</f>
        <v>0</v>
      </c>
      <c r="EP33" s="200">
        <f>IF($EJ33&lt;&gt;0,IF(SUM($EK33:EO33)&lt;$O33,$O33/$EJ33,0),0)</f>
        <v>0</v>
      </c>
      <c r="EQ33" s="200">
        <f>IF($EJ33&lt;&gt;0,IF(SUM($EK33:EP33)&lt;$O33,$O33/$EJ33,0),0)</f>
        <v>0</v>
      </c>
      <c r="ER33" s="200">
        <f>IF($EJ33&lt;&gt;0,IF(SUM($EK33:EQ33)&lt;$O33,$O33/$EJ33,0),0)</f>
        <v>0</v>
      </c>
      <c r="ES33" s="200">
        <f>IF($EJ33&lt;&gt;0,IF(SUM($EK33:ER33)&lt;$O33,$O33/$EJ33,0),0)</f>
        <v>0</v>
      </c>
      <c r="ET33" s="200">
        <f>IF($EJ33&lt;&gt;0,IF(SUM($EK33:ES33)&lt;$O33,$O33/$EJ33,0),0)</f>
        <v>0</v>
      </c>
      <c r="EU33" s="200">
        <f>IF($EJ33&lt;&gt;0,IF(SUM($EK33:ET33)&lt;$O33,$O33/$EJ33,0),0)</f>
        <v>0</v>
      </c>
      <c r="EV33" s="200">
        <f>IF($EJ33&lt;&gt;0,IF(SUM($EK33:EU33)&lt;$O33,$O33/$EJ33,0),0)</f>
        <v>0</v>
      </c>
      <c r="EW33" s="190">
        <f t="shared" si="156"/>
        <v>0</v>
      </c>
      <c r="EX33" s="130">
        <f t="shared" si="13"/>
        <v>0</v>
      </c>
      <c r="EY33" s="200">
        <f t="shared" si="136"/>
        <v>0</v>
      </c>
      <c r="EZ33" s="200">
        <f t="shared" si="137"/>
        <v>0</v>
      </c>
      <c r="FA33" s="200">
        <f>IF($EX33&lt;&gt;0,IF(SUM($EY33:EZ33)&lt;$P33,$P33/$EX33,0),0)</f>
        <v>0</v>
      </c>
      <c r="FB33" s="200">
        <f>IF($EX33&lt;&gt;0,IF(SUM($EY33:FA33)&lt;$P33,$P33/$EX33,0),0)</f>
        <v>0</v>
      </c>
      <c r="FC33" s="200">
        <f>IF($EX33&lt;&gt;0,IF(SUM($EY33:FB33)&lt;$P33,$P33/$EX33,0),0)</f>
        <v>0</v>
      </c>
      <c r="FD33" s="200">
        <f>IF($EX33&lt;&gt;0,IF(SUM($EY33:FC33)&lt;$P33,$P33/$EX33,0),0)</f>
        <v>0</v>
      </c>
      <c r="FE33" s="200">
        <f>IF($EX33&lt;&gt;0,IF(SUM($EY33:FD33)&lt;$P33,$P33/$EX33,0),0)</f>
        <v>0</v>
      </c>
      <c r="FF33" s="200">
        <f>IF($EX33&lt;&gt;0,IF(SUM($EY33:FE33)&lt;$P33,$P33/$EX33,0),0)</f>
        <v>0</v>
      </c>
      <c r="FG33" s="200">
        <f>IF($EX33&lt;&gt;0,IF(SUM($EY33:FF33)&lt;$P33,$P33/$EX33,0),0)</f>
        <v>0</v>
      </c>
      <c r="FH33" s="200">
        <f>IF($EX33&lt;&gt;0,IF(SUM($EY33:FG33)&lt;$P33,$P33/$EX33,0),0)</f>
        <v>0</v>
      </c>
      <c r="FI33" s="200">
        <f>IF($EX33&lt;&gt;0,IF(SUM($EY33:FH33)&lt;$P33,$P33/$EX33,0),0)</f>
        <v>0</v>
      </c>
      <c r="FJ33" s="200">
        <f>IF($EX33&lt;&gt;0,IF(SUM($EY33:FI33)&lt;$P33,$P33/$EX33,0),0)</f>
        <v>0</v>
      </c>
      <c r="FK33" s="190">
        <f t="shared" si="157"/>
        <v>0</v>
      </c>
      <c r="FL33" s="130">
        <f t="shared" si="14"/>
        <v>0</v>
      </c>
      <c r="FM33" s="200">
        <f t="shared" si="138"/>
        <v>0</v>
      </c>
      <c r="FN33" s="200">
        <f t="shared" si="139"/>
        <v>0</v>
      </c>
      <c r="FO33" s="200">
        <f>IF($FL33&lt;&gt;0,IF(SUM($FM33:FN33)&lt;$Q33,$Q33/$FL33,0),0)</f>
        <v>0</v>
      </c>
      <c r="FP33" s="200">
        <f>IF($FL33&lt;&gt;0,IF(SUM($FM33:FO33)&lt;$Q33,$Q33/$FL33,0),0)</f>
        <v>0</v>
      </c>
      <c r="FQ33" s="200">
        <f>IF($FL33&lt;&gt;0,IF(SUM($FM33:FP33)&lt;$Q33,$Q33/$FL33,0),0)</f>
        <v>0</v>
      </c>
      <c r="FR33" s="200">
        <f>IF($FL33&lt;&gt;0,IF(SUM($FM33:FQ33)&lt;$Q33,$Q33/$FL33,0),0)</f>
        <v>0</v>
      </c>
      <c r="FS33" s="200">
        <f>IF($FL33&lt;&gt;0,IF(SUM($FM33:FR33)&lt;$Q33,$Q33/$FL33,0),0)</f>
        <v>0</v>
      </c>
      <c r="FT33" s="200">
        <f>IF($FL33&lt;&gt;0,IF(SUM($FM33:FS33)&lt;$Q33,$Q33/$FL33,0),0)</f>
        <v>0</v>
      </c>
      <c r="FU33" s="200">
        <f>IF($FL33&lt;&gt;0,IF(SUM($FM33:FT33)&lt;$Q33,$Q33/$FL33,0),0)</f>
        <v>0</v>
      </c>
      <c r="FV33" s="200">
        <f>IF($FL33&lt;&gt;0,IF(SUM($FM33:FU33)&lt;$Q33,$Q33/$FL33,0),0)</f>
        <v>0</v>
      </c>
      <c r="FW33" s="200">
        <f>IF($FL33&lt;&gt;0,IF(SUM($FM33:FV33)&lt;$Q33,$Q33/$FL33,0),0)</f>
        <v>0</v>
      </c>
      <c r="FX33" s="200">
        <f>IF($FL33&lt;&gt;0,IF(SUM($FM33:FW33)&lt;$Q33,$Q33/$FL33,0),0)</f>
        <v>0</v>
      </c>
      <c r="FY33" s="190">
        <f t="shared" si="158"/>
        <v>0</v>
      </c>
      <c r="FZ33" s="130">
        <f t="shared" si="159"/>
        <v>0</v>
      </c>
      <c r="GA33" s="200">
        <f t="shared" si="140"/>
        <v>0</v>
      </c>
      <c r="GB33" s="200">
        <f t="shared" si="140"/>
        <v>0</v>
      </c>
      <c r="GC33" s="200">
        <f t="shared" si="140"/>
        <v>0</v>
      </c>
      <c r="GD33" s="200">
        <f t="shared" si="140"/>
        <v>0</v>
      </c>
      <c r="GE33" s="200">
        <f t="shared" si="140"/>
        <v>0</v>
      </c>
      <c r="GF33" s="200">
        <f t="shared" si="140"/>
        <v>0</v>
      </c>
      <c r="GG33" s="200">
        <f t="shared" si="140"/>
        <v>0</v>
      </c>
      <c r="GH33" s="200">
        <f t="shared" si="140"/>
        <v>0</v>
      </c>
      <c r="GI33" s="200">
        <f t="shared" si="140"/>
        <v>0</v>
      </c>
      <c r="GJ33" s="200">
        <f t="shared" si="140"/>
        <v>0</v>
      </c>
      <c r="GK33" s="200">
        <f t="shared" si="140"/>
        <v>0</v>
      </c>
      <c r="GL33" s="200">
        <f t="shared" si="140"/>
        <v>0</v>
      </c>
      <c r="GM33" s="190">
        <f t="shared" si="160"/>
        <v>0</v>
      </c>
    </row>
    <row r="34" spans="1:195" ht="15" customHeight="1" x14ac:dyDescent="0.2">
      <c r="A34" s="13"/>
      <c r="B34" s="182" t="str">
        <f>+'Données de base'!A245</f>
        <v xml:space="preserve"> (-)</v>
      </c>
      <c r="C34" s="222">
        <f>+YEAR('Données de base'!E245)</f>
        <v>2017</v>
      </c>
      <c r="D34" s="222">
        <f>IF('Données de base'!G245&lt;&gt;0,MONTH('Données de base'!E245),0)</f>
        <v>0</v>
      </c>
      <c r="E34" s="223">
        <f>1/'Données de base'!I245</f>
        <v>0.2</v>
      </c>
      <c r="F34" s="181">
        <f>+'Données de base'!G245</f>
        <v>0</v>
      </c>
      <c r="G34" s="181">
        <f t="shared" si="108"/>
        <v>0</v>
      </c>
      <c r="H34" s="181"/>
      <c r="I34" s="181"/>
      <c r="J34" s="181"/>
      <c r="K34" s="181"/>
      <c r="L34" s="181"/>
      <c r="M34" s="181">
        <f t="shared" si="109"/>
        <v>0</v>
      </c>
      <c r="N34" s="181">
        <f t="shared" si="141"/>
        <v>0</v>
      </c>
      <c r="O34" s="181">
        <f t="shared" si="110"/>
        <v>0</v>
      </c>
      <c r="P34" s="181">
        <f t="shared" si="111"/>
        <v>0</v>
      </c>
      <c r="Q34" s="181">
        <f t="shared" si="112"/>
        <v>0</v>
      </c>
      <c r="R34" s="181">
        <f t="shared" si="113"/>
        <v>0</v>
      </c>
      <c r="S34" s="181">
        <f t="shared" si="114"/>
        <v>0</v>
      </c>
      <c r="T34" s="181">
        <f t="shared" si="142"/>
        <v>0</v>
      </c>
      <c r="U34" s="181">
        <f t="shared" si="143"/>
        <v>0</v>
      </c>
      <c r="V34" s="181">
        <f t="shared" si="144"/>
        <v>0</v>
      </c>
      <c r="W34" s="181">
        <f t="shared" si="145"/>
        <v>0</v>
      </c>
      <c r="X34" s="181">
        <f t="shared" si="146"/>
        <v>0</v>
      </c>
      <c r="Z34" s="16" t="str">
        <f t="shared" si="115"/>
        <v xml:space="preserve"> (-)</v>
      </c>
      <c r="AA34" s="200">
        <f t="shared" si="116"/>
        <v>0</v>
      </c>
      <c r="AB34" s="200">
        <f t="shared" si="116"/>
        <v>0</v>
      </c>
      <c r="AC34" s="200">
        <f t="shared" si="116"/>
        <v>0</v>
      </c>
      <c r="AD34" s="200">
        <f t="shared" si="116"/>
        <v>0</v>
      </c>
      <c r="AE34" s="200">
        <f t="shared" si="116"/>
        <v>0</v>
      </c>
      <c r="AF34" s="200">
        <f t="shared" si="116"/>
        <v>0</v>
      </c>
      <c r="AG34" s="200">
        <f t="shared" si="116"/>
        <v>0</v>
      </c>
      <c r="AH34" s="200">
        <f t="shared" si="116"/>
        <v>0</v>
      </c>
      <c r="AI34" s="200">
        <f t="shared" si="116"/>
        <v>0</v>
      </c>
      <c r="AJ34" s="200">
        <f t="shared" si="116"/>
        <v>0</v>
      </c>
      <c r="AK34" s="200">
        <f t="shared" si="116"/>
        <v>0</v>
      </c>
      <c r="AL34" s="200">
        <f t="shared" si="116"/>
        <v>0</v>
      </c>
      <c r="AM34" s="190">
        <f t="shared" si="147"/>
        <v>0</v>
      </c>
      <c r="AN34" s="16">
        <f t="shared" si="117"/>
        <v>0</v>
      </c>
      <c r="AO34" s="200">
        <f t="shared" si="118"/>
        <v>0</v>
      </c>
      <c r="AP34" s="200">
        <f t="shared" si="118"/>
        <v>0</v>
      </c>
      <c r="AQ34" s="200">
        <f t="shared" si="118"/>
        <v>0</v>
      </c>
      <c r="AR34" s="200">
        <f t="shared" si="118"/>
        <v>0</v>
      </c>
      <c r="AS34" s="200">
        <f t="shared" si="118"/>
        <v>0</v>
      </c>
      <c r="AT34" s="200">
        <f t="shared" si="118"/>
        <v>0</v>
      </c>
      <c r="AU34" s="200">
        <f t="shared" si="118"/>
        <v>0</v>
      </c>
      <c r="AV34" s="200">
        <f t="shared" si="118"/>
        <v>0</v>
      </c>
      <c r="AW34" s="200">
        <f t="shared" si="118"/>
        <v>0</v>
      </c>
      <c r="AX34" s="200">
        <f t="shared" si="118"/>
        <v>0</v>
      </c>
      <c r="AY34" s="200">
        <f t="shared" si="118"/>
        <v>0</v>
      </c>
      <c r="AZ34" s="200">
        <f t="shared" si="118"/>
        <v>0</v>
      </c>
      <c r="BA34" s="190">
        <f t="shared" si="148"/>
        <v>0</v>
      </c>
      <c r="BB34" s="16">
        <f t="shared" si="119"/>
        <v>0</v>
      </c>
      <c r="BC34" s="200">
        <f t="shared" si="120"/>
        <v>0</v>
      </c>
      <c r="BD34" s="200">
        <f t="shared" si="120"/>
        <v>0</v>
      </c>
      <c r="BE34" s="200">
        <f t="shared" si="120"/>
        <v>0</v>
      </c>
      <c r="BF34" s="200">
        <f t="shared" si="120"/>
        <v>0</v>
      </c>
      <c r="BG34" s="200">
        <f t="shared" si="120"/>
        <v>0</v>
      </c>
      <c r="BH34" s="200">
        <f t="shared" si="120"/>
        <v>0</v>
      </c>
      <c r="BI34" s="200">
        <f t="shared" si="120"/>
        <v>0</v>
      </c>
      <c r="BJ34" s="200">
        <f t="shared" si="120"/>
        <v>0</v>
      </c>
      <c r="BK34" s="200">
        <f t="shared" si="120"/>
        <v>0</v>
      </c>
      <c r="BL34" s="200">
        <f t="shared" si="120"/>
        <v>0</v>
      </c>
      <c r="BM34" s="200">
        <f t="shared" si="120"/>
        <v>0</v>
      </c>
      <c r="BN34" s="200">
        <f t="shared" si="120"/>
        <v>0</v>
      </c>
      <c r="BO34" s="190">
        <f t="shared" si="149"/>
        <v>0</v>
      </c>
      <c r="BP34" s="16">
        <f t="shared" si="121"/>
        <v>0</v>
      </c>
      <c r="BQ34" s="200">
        <f t="shared" si="122"/>
        <v>0</v>
      </c>
      <c r="BR34" s="200">
        <f t="shared" si="122"/>
        <v>0</v>
      </c>
      <c r="BS34" s="200">
        <f t="shared" si="122"/>
        <v>0</v>
      </c>
      <c r="BT34" s="200">
        <f t="shared" si="122"/>
        <v>0</v>
      </c>
      <c r="BU34" s="200">
        <f t="shared" si="122"/>
        <v>0</v>
      </c>
      <c r="BV34" s="200">
        <f t="shared" si="122"/>
        <v>0</v>
      </c>
      <c r="BW34" s="200">
        <f t="shared" si="122"/>
        <v>0</v>
      </c>
      <c r="BX34" s="200">
        <f t="shared" si="122"/>
        <v>0</v>
      </c>
      <c r="BY34" s="200">
        <f t="shared" si="122"/>
        <v>0</v>
      </c>
      <c r="BZ34" s="200">
        <f t="shared" si="122"/>
        <v>0</v>
      </c>
      <c r="CA34" s="200">
        <f t="shared" si="122"/>
        <v>0</v>
      </c>
      <c r="CB34" s="200">
        <f t="shared" si="122"/>
        <v>0</v>
      </c>
      <c r="CC34" s="190">
        <f t="shared" si="150"/>
        <v>0</v>
      </c>
      <c r="CD34" s="16">
        <f t="shared" si="123"/>
        <v>0</v>
      </c>
      <c r="CE34" s="200">
        <f t="shared" si="124"/>
        <v>0</v>
      </c>
      <c r="CF34" s="200">
        <f t="shared" si="124"/>
        <v>0</v>
      </c>
      <c r="CG34" s="200">
        <f t="shared" si="124"/>
        <v>0</v>
      </c>
      <c r="CH34" s="200">
        <f t="shared" si="124"/>
        <v>0</v>
      </c>
      <c r="CI34" s="200">
        <f t="shared" si="124"/>
        <v>0</v>
      </c>
      <c r="CJ34" s="200">
        <f t="shared" si="124"/>
        <v>0</v>
      </c>
      <c r="CK34" s="200">
        <f t="shared" si="124"/>
        <v>0</v>
      </c>
      <c r="CL34" s="200">
        <f t="shared" si="124"/>
        <v>0</v>
      </c>
      <c r="CM34" s="200">
        <f t="shared" si="124"/>
        <v>0</v>
      </c>
      <c r="CN34" s="200">
        <f t="shared" si="124"/>
        <v>0</v>
      </c>
      <c r="CO34" s="200">
        <f t="shared" si="124"/>
        <v>0</v>
      </c>
      <c r="CP34" s="200">
        <f t="shared" si="124"/>
        <v>0</v>
      </c>
      <c r="CQ34" s="190">
        <f t="shared" si="151"/>
        <v>0</v>
      </c>
      <c r="CR34" s="16">
        <f t="shared" si="125"/>
        <v>0</v>
      </c>
      <c r="CS34" s="200">
        <f t="shared" si="126"/>
        <v>0</v>
      </c>
      <c r="CT34" s="200">
        <f t="shared" si="126"/>
        <v>0</v>
      </c>
      <c r="CU34" s="200">
        <f t="shared" si="126"/>
        <v>0</v>
      </c>
      <c r="CV34" s="200">
        <f t="shared" si="126"/>
        <v>0</v>
      </c>
      <c r="CW34" s="200">
        <f t="shared" si="126"/>
        <v>0</v>
      </c>
      <c r="CX34" s="200">
        <f t="shared" si="126"/>
        <v>0</v>
      </c>
      <c r="CY34" s="200">
        <f t="shared" si="126"/>
        <v>0</v>
      </c>
      <c r="CZ34" s="200">
        <f t="shared" si="126"/>
        <v>0</v>
      </c>
      <c r="DA34" s="200">
        <f t="shared" si="126"/>
        <v>0</v>
      </c>
      <c r="DB34" s="200">
        <f t="shared" si="126"/>
        <v>0</v>
      </c>
      <c r="DC34" s="200">
        <f t="shared" si="126"/>
        <v>0</v>
      </c>
      <c r="DD34" s="200">
        <f t="shared" si="126"/>
        <v>0</v>
      </c>
      <c r="DE34" s="190">
        <f t="shared" si="152"/>
        <v>0</v>
      </c>
      <c r="DG34" s="16" t="str">
        <f t="shared" si="127"/>
        <v xml:space="preserve"> (-)</v>
      </c>
      <c r="DH34" s="130">
        <f t="shared" si="128"/>
        <v>0</v>
      </c>
      <c r="DI34" s="200">
        <f t="shared" si="129"/>
        <v>0</v>
      </c>
      <c r="DJ34" s="200">
        <f t="shared" ref="DJ34:DT34" si="164">IF(DI34=0,IF($C34=$DI$4,IF((MONTH(DJ$6)=$D34),$M34/(12-$D34+1),0),0),$M34/(12-$D34+1))</f>
        <v>0</v>
      </c>
      <c r="DK34" s="200">
        <f t="shared" si="164"/>
        <v>0</v>
      </c>
      <c r="DL34" s="200">
        <f t="shared" si="164"/>
        <v>0</v>
      </c>
      <c r="DM34" s="200">
        <f t="shared" si="164"/>
        <v>0</v>
      </c>
      <c r="DN34" s="200">
        <f t="shared" si="164"/>
        <v>0</v>
      </c>
      <c r="DO34" s="200">
        <f t="shared" si="164"/>
        <v>0</v>
      </c>
      <c r="DP34" s="200">
        <f t="shared" si="164"/>
        <v>0</v>
      </c>
      <c r="DQ34" s="200">
        <f t="shared" si="164"/>
        <v>0</v>
      </c>
      <c r="DR34" s="200">
        <f t="shared" si="164"/>
        <v>0</v>
      </c>
      <c r="DS34" s="200">
        <f t="shared" si="164"/>
        <v>0</v>
      </c>
      <c r="DT34" s="200">
        <f t="shared" si="164"/>
        <v>0</v>
      </c>
      <c r="DU34" s="190">
        <f t="shared" si="154"/>
        <v>0</v>
      </c>
      <c r="DV34" s="130">
        <f t="shared" si="131"/>
        <v>0</v>
      </c>
      <c r="DW34" s="200">
        <f t="shared" si="132"/>
        <v>0</v>
      </c>
      <c r="DX34" s="200">
        <f t="shared" si="133"/>
        <v>0</v>
      </c>
      <c r="DY34" s="200">
        <f>IF($DV34&lt;&gt;0,IF(SUM($DW34:DX34)&lt;$N34,$N34/$DV34,0),0)</f>
        <v>0</v>
      </c>
      <c r="DZ34" s="200">
        <f>IF($DV34&lt;&gt;0,IF(SUM($DW34:DY34)&lt;$N34,$N34/$DV34,0),0)</f>
        <v>0</v>
      </c>
      <c r="EA34" s="200">
        <f>IF($DV34&lt;&gt;0,IF(SUM($DW34:DZ34)&lt;$N34,$N34/$DV34,0),0)</f>
        <v>0</v>
      </c>
      <c r="EB34" s="200">
        <f>IF($DV34&lt;&gt;0,IF(SUM($DW34:EA34)&lt;$N34,$N34/$DV34,0),0)</f>
        <v>0</v>
      </c>
      <c r="EC34" s="200">
        <f>IF($DV34&lt;&gt;0,IF(SUM($DW34:EB34)&lt;$N34,$N34/$DV34,0),0)</f>
        <v>0</v>
      </c>
      <c r="ED34" s="200">
        <f>IF($DV34&lt;&gt;0,IF(SUM($DW34:EC34)&lt;$N34,$N34/$DV34,0),0)</f>
        <v>0</v>
      </c>
      <c r="EE34" s="200">
        <f>IF($DV34&lt;&gt;0,IF(SUM($DW34:ED34)&lt;$N34,$N34/$DV34,0),0)</f>
        <v>0</v>
      </c>
      <c r="EF34" s="200">
        <f>IF($DV34&lt;&gt;0,IF(SUM($DW34:EE34)&lt;$N34,$N34/$DV34,0),0)</f>
        <v>0</v>
      </c>
      <c r="EG34" s="200">
        <f>IF($DV34&lt;&gt;0,IF(SUM($DW34:EF34)&lt;$N34,$N34/$DV34,0),0)</f>
        <v>0</v>
      </c>
      <c r="EH34" s="200">
        <f>IF($DV34&lt;&gt;0,IF(SUM($DW34:EG34)&lt;$N34,$N34/$DV34,0),0)</f>
        <v>0</v>
      </c>
      <c r="EI34" s="190">
        <f t="shared" si="155"/>
        <v>0</v>
      </c>
      <c r="EJ34" s="130">
        <f t="shared" si="12"/>
        <v>0</v>
      </c>
      <c r="EK34" s="200">
        <f t="shared" si="134"/>
        <v>0</v>
      </c>
      <c r="EL34" s="200">
        <f t="shared" si="135"/>
        <v>0</v>
      </c>
      <c r="EM34" s="200">
        <f>IF($EJ34&lt;&gt;0,IF(SUM($EK34:EL34)&lt;$O34,$O34/$EJ34,0),0)</f>
        <v>0</v>
      </c>
      <c r="EN34" s="200">
        <f>IF($EJ34&lt;&gt;0,IF(SUM($EK34:EM34)&lt;$O34,$O34/$EJ34,0),0)</f>
        <v>0</v>
      </c>
      <c r="EO34" s="200">
        <f>IF($EJ34&lt;&gt;0,IF(SUM($EK34:EN34)&lt;$O34,$O34/$EJ34,0),0)</f>
        <v>0</v>
      </c>
      <c r="EP34" s="200">
        <f>IF($EJ34&lt;&gt;0,IF(SUM($EK34:EO34)&lt;$O34,$O34/$EJ34,0),0)</f>
        <v>0</v>
      </c>
      <c r="EQ34" s="200">
        <f>IF($EJ34&lt;&gt;0,IF(SUM($EK34:EP34)&lt;$O34,$O34/$EJ34,0),0)</f>
        <v>0</v>
      </c>
      <c r="ER34" s="200">
        <f>IF($EJ34&lt;&gt;0,IF(SUM($EK34:EQ34)&lt;$O34,$O34/$EJ34,0),0)</f>
        <v>0</v>
      </c>
      <c r="ES34" s="200">
        <f>IF($EJ34&lt;&gt;0,IF(SUM($EK34:ER34)&lt;$O34,$O34/$EJ34,0),0)</f>
        <v>0</v>
      </c>
      <c r="ET34" s="200">
        <f>IF($EJ34&lt;&gt;0,IF(SUM($EK34:ES34)&lt;$O34,$O34/$EJ34,0),0)</f>
        <v>0</v>
      </c>
      <c r="EU34" s="200">
        <f>IF($EJ34&lt;&gt;0,IF(SUM($EK34:ET34)&lt;$O34,$O34/$EJ34,0),0)</f>
        <v>0</v>
      </c>
      <c r="EV34" s="200">
        <f>IF($EJ34&lt;&gt;0,IF(SUM($EK34:EU34)&lt;$O34,$O34/$EJ34,0),0)</f>
        <v>0</v>
      </c>
      <c r="EW34" s="190">
        <f t="shared" si="156"/>
        <v>0</v>
      </c>
      <c r="EX34" s="130">
        <f t="shared" si="13"/>
        <v>0</v>
      </c>
      <c r="EY34" s="200">
        <f t="shared" si="136"/>
        <v>0</v>
      </c>
      <c r="EZ34" s="200">
        <f t="shared" si="137"/>
        <v>0</v>
      </c>
      <c r="FA34" s="200">
        <f>IF($EX34&lt;&gt;0,IF(SUM($EY34:EZ34)&lt;$P34,$P34/$EX34,0),0)</f>
        <v>0</v>
      </c>
      <c r="FB34" s="200">
        <f>IF($EX34&lt;&gt;0,IF(SUM($EY34:FA34)&lt;$P34,$P34/$EX34,0),0)</f>
        <v>0</v>
      </c>
      <c r="FC34" s="200">
        <f>IF($EX34&lt;&gt;0,IF(SUM($EY34:FB34)&lt;$P34,$P34/$EX34,0),0)</f>
        <v>0</v>
      </c>
      <c r="FD34" s="200">
        <f>IF($EX34&lt;&gt;0,IF(SUM($EY34:FC34)&lt;$P34,$P34/$EX34,0),0)</f>
        <v>0</v>
      </c>
      <c r="FE34" s="200">
        <f>IF($EX34&lt;&gt;0,IF(SUM($EY34:FD34)&lt;$P34,$P34/$EX34,0),0)</f>
        <v>0</v>
      </c>
      <c r="FF34" s="200">
        <f>IF($EX34&lt;&gt;0,IF(SUM($EY34:FE34)&lt;$P34,$P34/$EX34,0),0)</f>
        <v>0</v>
      </c>
      <c r="FG34" s="200">
        <f>IF($EX34&lt;&gt;0,IF(SUM($EY34:FF34)&lt;$P34,$P34/$EX34,0),0)</f>
        <v>0</v>
      </c>
      <c r="FH34" s="200">
        <f>IF($EX34&lt;&gt;0,IF(SUM($EY34:FG34)&lt;$P34,$P34/$EX34,0),0)</f>
        <v>0</v>
      </c>
      <c r="FI34" s="200">
        <f>IF($EX34&lt;&gt;0,IF(SUM($EY34:FH34)&lt;$P34,$P34/$EX34,0),0)</f>
        <v>0</v>
      </c>
      <c r="FJ34" s="200">
        <f>IF($EX34&lt;&gt;0,IF(SUM($EY34:FI34)&lt;$P34,$P34/$EX34,0),0)</f>
        <v>0</v>
      </c>
      <c r="FK34" s="190">
        <f t="shared" si="157"/>
        <v>0</v>
      </c>
      <c r="FL34" s="130">
        <f t="shared" si="14"/>
        <v>0</v>
      </c>
      <c r="FM34" s="200">
        <f t="shared" si="138"/>
        <v>0</v>
      </c>
      <c r="FN34" s="200">
        <f t="shared" si="139"/>
        <v>0</v>
      </c>
      <c r="FO34" s="200">
        <f>IF($FL34&lt;&gt;0,IF(SUM($FM34:FN34)&lt;$Q34,$Q34/$FL34,0),0)</f>
        <v>0</v>
      </c>
      <c r="FP34" s="200">
        <f>IF($FL34&lt;&gt;0,IF(SUM($FM34:FO34)&lt;$Q34,$Q34/$FL34,0),0)</f>
        <v>0</v>
      </c>
      <c r="FQ34" s="200">
        <f>IF($FL34&lt;&gt;0,IF(SUM($FM34:FP34)&lt;$Q34,$Q34/$FL34,0),0)</f>
        <v>0</v>
      </c>
      <c r="FR34" s="200">
        <f>IF($FL34&lt;&gt;0,IF(SUM($FM34:FQ34)&lt;$Q34,$Q34/$FL34,0),0)</f>
        <v>0</v>
      </c>
      <c r="FS34" s="200">
        <f>IF($FL34&lt;&gt;0,IF(SUM($FM34:FR34)&lt;$Q34,$Q34/$FL34,0),0)</f>
        <v>0</v>
      </c>
      <c r="FT34" s="200">
        <f>IF($FL34&lt;&gt;0,IF(SUM($FM34:FS34)&lt;$Q34,$Q34/$FL34,0),0)</f>
        <v>0</v>
      </c>
      <c r="FU34" s="200">
        <f>IF($FL34&lt;&gt;0,IF(SUM($FM34:FT34)&lt;$Q34,$Q34/$FL34,0),0)</f>
        <v>0</v>
      </c>
      <c r="FV34" s="200">
        <f>IF($FL34&lt;&gt;0,IF(SUM($FM34:FU34)&lt;$Q34,$Q34/$FL34,0),0)</f>
        <v>0</v>
      </c>
      <c r="FW34" s="200">
        <f>IF($FL34&lt;&gt;0,IF(SUM($FM34:FV34)&lt;$Q34,$Q34/$FL34,0),0)</f>
        <v>0</v>
      </c>
      <c r="FX34" s="200">
        <f>IF($FL34&lt;&gt;0,IF(SUM($FM34:FW34)&lt;$Q34,$Q34/$FL34,0),0)</f>
        <v>0</v>
      </c>
      <c r="FY34" s="190">
        <f t="shared" si="158"/>
        <v>0</v>
      </c>
      <c r="FZ34" s="130">
        <f t="shared" si="159"/>
        <v>0</v>
      </c>
      <c r="GA34" s="200">
        <f t="shared" si="140"/>
        <v>0</v>
      </c>
      <c r="GB34" s="200">
        <f t="shared" si="140"/>
        <v>0</v>
      </c>
      <c r="GC34" s="200">
        <f t="shared" si="140"/>
        <v>0</v>
      </c>
      <c r="GD34" s="200">
        <f t="shared" si="140"/>
        <v>0</v>
      </c>
      <c r="GE34" s="200">
        <f t="shared" si="140"/>
        <v>0</v>
      </c>
      <c r="GF34" s="200">
        <f t="shared" si="140"/>
        <v>0</v>
      </c>
      <c r="GG34" s="200">
        <f t="shared" si="140"/>
        <v>0</v>
      </c>
      <c r="GH34" s="200">
        <f t="shared" si="140"/>
        <v>0</v>
      </c>
      <c r="GI34" s="200">
        <f t="shared" si="140"/>
        <v>0</v>
      </c>
      <c r="GJ34" s="200">
        <f t="shared" si="140"/>
        <v>0</v>
      </c>
      <c r="GK34" s="200">
        <f t="shared" si="140"/>
        <v>0</v>
      </c>
      <c r="GL34" s="200">
        <f t="shared" si="140"/>
        <v>0</v>
      </c>
      <c r="GM34" s="190">
        <f t="shared" si="160"/>
        <v>0</v>
      </c>
    </row>
    <row r="35" spans="1:195" ht="15" customHeight="1" x14ac:dyDescent="0.2">
      <c r="A35" s="13"/>
      <c r="B35" s="182" t="str">
        <f>+'Données de base'!A246</f>
        <v xml:space="preserve"> (-)</v>
      </c>
      <c r="C35" s="222">
        <f>+YEAR('Données de base'!E246)</f>
        <v>2017</v>
      </c>
      <c r="D35" s="222">
        <f>IF('Données de base'!G246&lt;&gt;0,MONTH('Données de base'!E246),0)</f>
        <v>0</v>
      </c>
      <c r="E35" s="223">
        <f>1/'Données de base'!I246</f>
        <v>0.2</v>
      </c>
      <c r="F35" s="181">
        <f>+'Données de base'!G246</f>
        <v>0</v>
      </c>
      <c r="G35" s="181">
        <f t="shared" si="108"/>
        <v>0</v>
      </c>
      <c r="H35" s="181"/>
      <c r="I35" s="181"/>
      <c r="J35" s="181"/>
      <c r="K35" s="181"/>
      <c r="L35" s="181"/>
      <c r="M35" s="181">
        <f t="shared" si="109"/>
        <v>0</v>
      </c>
      <c r="N35" s="181">
        <f t="shared" si="141"/>
        <v>0</v>
      </c>
      <c r="O35" s="181">
        <f t="shared" si="110"/>
        <v>0</v>
      </c>
      <c r="P35" s="181">
        <f t="shared" si="111"/>
        <v>0</v>
      </c>
      <c r="Q35" s="181">
        <f t="shared" si="112"/>
        <v>0</v>
      </c>
      <c r="R35" s="181">
        <f t="shared" si="113"/>
        <v>0</v>
      </c>
      <c r="S35" s="181">
        <f t="shared" si="114"/>
        <v>0</v>
      </c>
      <c r="T35" s="181">
        <f t="shared" si="142"/>
        <v>0</v>
      </c>
      <c r="U35" s="181">
        <f t="shared" si="143"/>
        <v>0</v>
      </c>
      <c r="V35" s="181">
        <f t="shared" si="144"/>
        <v>0</v>
      </c>
      <c r="W35" s="181">
        <f t="shared" si="145"/>
        <v>0</v>
      </c>
      <c r="X35" s="181">
        <f t="shared" si="146"/>
        <v>0</v>
      </c>
      <c r="Z35" s="16" t="str">
        <f t="shared" si="115"/>
        <v xml:space="preserve"> (-)</v>
      </c>
      <c r="AA35" s="200">
        <f t="shared" si="116"/>
        <v>0</v>
      </c>
      <c r="AB35" s="200">
        <f t="shared" si="116"/>
        <v>0</v>
      </c>
      <c r="AC35" s="200">
        <f t="shared" si="116"/>
        <v>0</v>
      </c>
      <c r="AD35" s="200">
        <f t="shared" si="116"/>
        <v>0</v>
      </c>
      <c r="AE35" s="200">
        <f t="shared" si="116"/>
        <v>0</v>
      </c>
      <c r="AF35" s="200">
        <f t="shared" si="116"/>
        <v>0</v>
      </c>
      <c r="AG35" s="200">
        <f t="shared" si="116"/>
        <v>0</v>
      </c>
      <c r="AH35" s="200">
        <f t="shared" si="116"/>
        <v>0</v>
      </c>
      <c r="AI35" s="200">
        <f t="shared" si="116"/>
        <v>0</v>
      </c>
      <c r="AJ35" s="200">
        <f t="shared" si="116"/>
        <v>0</v>
      </c>
      <c r="AK35" s="200">
        <f t="shared" si="116"/>
        <v>0</v>
      </c>
      <c r="AL35" s="200">
        <f t="shared" si="116"/>
        <v>0</v>
      </c>
      <c r="AM35" s="190">
        <f t="shared" si="147"/>
        <v>0</v>
      </c>
      <c r="AN35" s="16">
        <f t="shared" si="117"/>
        <v>0</v>
      </c>
      <c r="AO35" s="200">
        <f t="shared" si="118"/>
        <v>0</v>
      </c>
      <c r="AP35" s="200">
        <f t="shared" si="118"/>
        <v>0</v>
      </c>
      <c r="AQ35" s="200">
        <f t="shared" si="118"/>
        <v>0</v>
      </c>
      <c r="AR35" s="200">
        <f t="shared" si="118"/>
        <v>0</v>
      </c>
      <c r="AS35" s="200">
        <f t="shared" si="118"/>
        <v>0</v>
      </c>
      <c r="AT35" s="200">
        <f t="shared" si="118"/>
        <v>0</v>
      </c>
      <c r="AU35" s="200">
        <f t="shared" si="118"/>
        <v>0</v>
      </c>
      <c r="AV35" s="200">
        <f t="shared" si="118"/>
        <v>0</v>
      </c>
      <c r="AW35" s="200">
        <f t="shared" si="118"/>
        <v>0</v>
      </c>
      <c r="AX35" s="200">
        <f t="shared" si="118"/>
        <v>0</v>
      </c>
      <c r="AY35" s="200">
        <f t="shared" si="118"/>
        <v>0</v>
      </c>
      <c r="AZ35" s="200">
        <f t="shared" si="118"/>
        <v>0</v>
      </c>
      <c r="BA35" s="190">
        <f t="shared" si="148"/>
        <v>0</v>
      </c>
      <c r="BB35" s="16">
        <f t="shared" si="119"/>
        <v>0</v>
      </c>
      <c r="BC35" s="200">
        <f t="shared" si="120"/>
        <v>0</v>
      </c>
      <c r="BD35" s="200">
        <f t="shared" si="120"/>
        <v>0</v>
      </c>
      <c r="BE35" s="200">
        <f t="shared" si="120"/>
        <v>0</v>
      </c>
      <c r="BF35" s="200">
        <f t="shared" si="120"/>
        <v>0</v>
      </c>
      <c r="BG35" s="200">
        <f t="shared" si="120"/>
        <v>0</v>
      </c>
      <c r="BH35" s="200">
        <f t="shared" si="120"/>
        <v>0</v>
      </c>
      <c r="BI35" s="200">
        <f t="shared" si="120"/>
        <v>0</v>
      </c>
      <c r="BJ35" s="200">
        <f t="shared" si="120"/>
        <v>0</v>
      </c>
      <c r="BK35" s="200">
        <f t="shared" si="120"/>
        <v>0</v>
      </c>
      <c r="BL35" s="200">
        <f t="shared" si="120"/>
        <v>0</v>
      </c>
      <c r="BM35" s="200">
        <f t="shared" si="120"/>
        <v>0</v>
      </c>
      <c r="BN35" s="200">
        <f t="shared" si="120"/>
        <v>0</v>
      </c>
      <c r="BO35" s="190">
        <f t="shared" si="149"/>
        <v>0</v>
      </c>
      <c r="BP35" s="16">
        <f t="shared" si="121"/>
        <v>0</v>
      </c>
      <c r="BQ35" s="200">
        <f t="shared" si="122"/>
        <v>0</v>
      </c>
      <c r="BR35" s="200">
        <f t="shared" si="122"/>
        <v>0</v>
      </c>
      <c r="BS35" s="200">
        <f t="shared" si="122"/>
        <v>0</v>
      </c>
      <c r="BT35" s="200">
        <f t="shared" si="122"/>
        <v>0</v>
      </c>
      <c r="BU35" s="200">
        <f t="shared" si="122"/>
        <v>0</v>
      </c>
      <c r="BV35" s="200">
        <f t="shared" si="122"/>
        <v>0</v>
      </c>
      <c r="BW35" s="200">
        <f t="shared" si="122"/>
        <v>0</v>
      </c>
      <c r="BX35" s="200">
        <f t="shared" si="122"/>
        <v>0</v>
      </c>
      <c r="BY35" s="200">
        <f t="shared" si="122"/>
        <v>0</v>
      </c>
      <c r="BZ35" s="200">
        <f t="shared" si="122"/>
        <v>0</v>
      </c>
      <c r="CA35" s="200">
        <f t="shared" si="122"/>
        <v>0</v>
      </c>
      <c r="CB35" s="200">
        <f t="shared" si="122"/>
        <v>0</v>
      </c>
      <c r="CC35" s="190">
        <f t="shared" si="150"/>
        <v>0</v>
      </c>
      <c r="CD35" s="16">
        <f t="shared" si="123"/>
        <v>0</v>
      </c>
      <c r="CE35" s="200">
        <f t="shared" si="124"/>
        <v>0</v>
      </c>
      <c r="CF35" s="200">
        <f t="shared" si="124"/>
        <v>0</v>
      </c>
      <c r="CG35" s="200">
        <f t="shared" si="124"/>
        <v>0</v>
      </c>
      <c r="CH35" s="200">
        <f t="shared" si="124"/>
        <v>0</v>
      </c>
      <c r="CI35" s="200">
        <f t="shared" si="124"/>
        <v>0</v>
      </c>
      <c r="CJ35" s="200">
        <f t="shared" si="124"/>
        <v>0</v>
      </c>
      <c r="CK35" s="200">
        <f t="shared" si="124"/>
        <v>0</v>
      </c>
      <c r="CL35" s="200">
        <f t="shared" si="124"/>
        <v>0</v>
      </c>
      <c r="CM35" s="200">
        <f t="shared" si="124"/>
        <v>0</v>
      </c>
      <c r="CN35" s="200">
        <f t="shared" si="124"/>
        <v>0</v>
      </c>
      <c r="CO35" s="200">
        <f t="shared" si="124"/>
        <v>0</v>
      </c>
      <c r="CP35" s="200">
        <f t="shared" si="124"/>
        <v>0</v>
      </c>
      <c r="CQ35" s="190">
        <f t="shared" si="151"/>
        <v>0</v>
      </c>
      <c r="CR35" s="16">
        <f t="shared" si="125"/>
        <v>0</v>
      </c>
      <c r="CS35" s="200">
        <f t="shared" si="126"/>
        <v>0</v>
      </c>
      <c r="CT35" s="200">
        <f t="shared" si="126"/>
        <v>0</v>
      </c>
      <c r="CU35" s="200">
        <f t="shared" si="126"/>
        <v>0</v>
      </c>
      <c r="CV35" s="200">
        <f t="shared" si="126"/>
        <v>0</v>
      </c>
      <c r="CW35" s="200">
        <f t="shared" si="126"/>
        <v>0</v>
      </c>
      <c r="CX35" s="200">
        <f t="shared" si="126"/>
        <v>0</v>
      </c>
      <c r="CY35" s="200">
        <f t="shared" si="126"/>
        <v>0</v>
      </c>
      <c r="CZ35" s="200">
        <f t="shared" si="126"/>
        <v>0</v>
      </c>
      <c r="DA35" s="200">
        <f t="shared" si="126"/>
        <v>0</v>
      </c>
      <c r="DB35" s="200">
        <f t="shared" si="126"/>
        <v>0</v>
      </c>
      <c r="DC35" s="200">
        <f t="shared" si="126"/>
        <v>0</v>
      </c>
      <c r="DD35" s="200">
        <f t="shared" si="126"/>
        <v>0</v>
      </c>
      <c r="DE35" s="190">
        <f t="shared" si="152"/>
        <v>0</v>
      </c>
      <c r="DG35" s="16" t="str">
        <f t="shared" si="127"/>
        <v xml:space="preserve"> (-)</v>
      </c>
      <c r="DH35" s="130">
        <f t="shared" si="128"/>
        <v>0</v>
      </c>
      <c r="DI35" s="200">
        <f t="shared" si="129"/>
        <v>0</v>
      </c>
      <c r="DJ35" s="200">
        <f t="shared" ref="DJ35:DT35" si="165">IF(DI35=0,IF($C35=$DI$4,IF((MONTH(DJ$6)=$D35),$M35/(12-$D35+1),0),0),$M35/(12-$D35+1))</f>
        <v>0</v>
      </c>
      <c r="DK35" s="200">
        <f t="shared" si="165"/>
        <v>0</v>
      </c>
      <c r="DL35" s="200">
        <f t="shared" si="165"/>
        <v>0</v>
      </c>
      <c r="DM35" s="200">
        <f t="shared" si="165"/>
        <v>0</v>
      </c>
      <c r="DN35" s="200">
        <f t="shared" si="165"/>
        <v>0</v>
      </c>
      <c r="DO35" s="200">
        <f t="shared" si="165"/>
        <v>0</v>
      </c>
      <c r="DP35" s="200">
        <f t="shared" si="165"/>
        <v>0</v>
      </c>
      <c r="DQ35" s="200">
        <f t="shared" si="165"/>
        <v>0</v>
      </c>
      <c r="DR35" s="200">
        <f t="shared" si="165"/>
        <v>0</v>
      </c>
      <c r="DS35" s="200">
        <f t="shared" si="165"/>
        <v>0</v>
      </c>
      <c r="DT35" s="200">
        <f t="shared" si="165"/>
        <v>0</v>
      </c>
      <c r="DU35" s="190">
        <f t="shared" si="154"/>
        <v>0</v>
      </c>
      <c r="DV35" s="130">
        <f t="shared" si="131"/>
        <v>0</v>
      </c>
      <c r="DW35" s="200">
        <f t="shared" si="132"/>
        <v>0</v>
      </c>
      <c r="DX35" s="200">
        <f t="shared" si="133"/>
        <v>0</v>
      </c>
      <c r="DY35" s="200">
        <f>IF($DV35&lt;&gt;0,IF(SUM($DW35:DX35)&lt;$N35,$N35/$DV35,0),0)</f>
        <v>0</v>
      </c>
      <c r="DZ35" s="200">
        <f>IF($DV35&lt;&gt;0,IF(SUM($DW35:DY35)&lt;$N35,$N35/$DV35,0),0)</f>
        <v>0</v>
      </c>
      <c r="EA35" s="200">
        <f>IF($DV35&lt;&gt;0,IF(SUM($DW35:DZ35)&lt;$N35,$N35/$DV35,0),0)</f>
        <v>0</v>
      </c>
      <c r="EB35" s="200">
        <f>IF($DV35&lt;&gt;0,IF(SUM($DW35:EA35)&lt;$N35,$N35/$DV35,0),0)</f>
        <v>0</v>
      </c>
      <c r="EC35" s="200">
        <f>IF($DV35&lt;&gt;0,IF(SUM($DW35:EB35)&lt;$N35,$N35/$DV35,0),0)</f>
        <v>0</v>
      </c>
      <c r="ED35" s="200">
        <f>IF($DV35&lt;&gt;0,IF(SUM($DW35:EC35)&lt;$N35,$N35/$DV35,0),0)</f>
        <v>0</v>
      </c>
      <c r="EE35" s="200">
        <f>IF($DV35&lt;&gt;0,IF(SUM($DW35:ED35)&lt;$N35,$N35/$DV35,0),0)</f>
        <v>0</v>
      </c>
      <c r="EF35" s="200">
        <f>IF($DV35&lt;&gt;0,IF(SUM($DW35:EE35)&lt;$N35,$N35/$DV35,0),0)</f>
        <v>0</v>
      </c>
      <c r="EG35" s="200">
        <f>IF($DV35&lt;&gt;0,IF(SUM($DW35:EF35)&lt;$N35,$N35/$DV35,0),0)</f>
        <v>0</v>
      </c>
      <c r="EH35" s="200">
        <f>IF($DV35&lt;&gt;0,IF(SUM($DW35:EG35)&lt;$N35,$N35/$DV35,0),0)</f>
        <v>0</v>
      </c>
      <c r="EI35" s="190">
        <f t="shared" si="155"/>
        <v>0</v>
      </c>
      <c r="EJ35" s="130">
        <f t="shared" si="12"/>
        <v>0</v>
      </c>
      <c r="EK35" s="200">
        <f t="shared" si="134"/>
        <v>0</v>
      </c>
      <c r="EL35" s="200">
        <f t="shared" si="135"/>
        <v>0</v>
      </c>
      <c r="EM35" s="200">
        <f>IF($EJ35&lt;&gt;0,IF(SUM($EK35:EL35)&lt;$O35,$O35/$EJ35,0),0)</f>
        <v>0</v>
      </c>
      <c r="EN35" s="200">
        <f>IF($EJ35&lt;&gt;0,IF(SUM($EK35:EM35)&lt;$O35,$O35/$EJ35,0),0)</f>
        <v>0</v>
      </c>
      <c r="EO35" s="200">
        <f>IF($EJ35&lt;&gt;0,IF(SUM($EK35:EN35)&lt;$O35,$O35/$EJ35,0),0)</f>
        <v>0</v>
      </c>
      <c r="EP35" s="200">
        <f>IF($EJ35&lt;&gt;0,IF(SUM($EK35:EO35)&lt;$O35,$O35/$EJ35,0),0)</f>
        <v>0</v>
      </c>
      <c r="EQ35" s="200">
        <f>IF($EJ35&lt;&gt;0,IF(SUM($EK35:EP35)&lt;$O35,$O35/$EJ35,0),0)</f>
        <v>0</v>
      </c>
      <c r="ER35" s="200">
        <f>IF($EJ35&lt;&gt;0,IF(SUM($EK35:EQ35)&lt;$O35,$O35/$EJ35,0),0)</f>
        <v>0</v>
      </c>
      <c r="ES35" s="200">
        <f>IF($EJ35&lt;&gt;0,IF(SUM($EK35:ER35)&lt;$O35,$O35/$EJ35,0),0)</f>
        <v>0</v>
      </c>
      <c r="ET35" s="200">
        <f>IF($EJ35&lt;&gt;0,IF(SUM($EK35:ES35)&lt;$O35,$O35/$EJ35,0),0)</f>
        <v>0</v>
      </c>
      <c r="EU35" s="200">
        <f>IF($EJ35&lt;&gt;0,IF(SUM($EK35:ET35)&lt;$O35,$O35/$EJ35,0),0)</f>
        <v>0</v>
      </c>
      <c r="EV35" s="200">
        <f>IF($EJ35&lt;&gt;0,IF(SUM($EK35:EU35)&lt;$O35,$O35/$EJ35,0),0)</f>
        <v>0</v>
      </c>
      <c r="EW35" s="190">
        <f t="shared" si="156"/>
        <v>0</v>
      </c>
      <c r="EX35" s="130">
        <f t="shared" si="13"/>
        <v>0</v>
      </c>
      <c r="EY35" s="200">
        <f t="shared" si="136"/>
        <v>0</v>
      </c>
      <c r="EZ35" s="200">
        <f t="shared" si="137"/>
        <v>0</v>
      </c>
      <c r="FA35" s="200">
        <f>IF($EX35&lt;&gt;0,IF(SUM($EY35:EZ35)&lt;$P35,$P35/$EX35,0),0)</f>
        <v>0</v>
      </c>
      <c r="FB35" s="200">
        <f>IF($EX35&lt;&gt;0,IF(SUM($EY35:FA35)&lt;$P35,$P35/$EX35,0),0)</f>
        <v>0</v>
      </c>
      <c r="FC35" s="200">
        <f>IF($EX35&lt;&gt;0,IF(SUM($EY35:FB35)&lt;$P35,$P35/$EX35,0),0)</f>
        <v>0</v>
      </c>
      <c r="FD35" s="200">
        <f>IF($EX35&lt;&gt;0,IF(SUM($EY35:FC35)&lt;$P35,$P35/$EX35,0),0)</f>
        <v>0</v>
      </c>
      <c r="FE35" s="200">
        <f>IF($EX35&lt;&gt;0,IF(SUM($EY35:FD35)&lt;$P35,$P35/$EX35,0),0)</f>
        <v>0</v>
      </c>
      <c r="FF35" s="200">
        <f>IF($EX35&lt;&gt;0,IF(SUM($EY35:FE35)&lt;$P35,$P35/$EX35,0),0)</f>
        <v>0</v>
      </c>
      <c r="FG35" s="200">
        <f>IF($EX35&lt;&gt;0,IF(SUM($EY35:FF35)&lt;$P35,$P35/$EX35,0),0)</f>
        <v>0</v>
      </c>
      <c r="FH35" s="200">
        <f>IF($EX35&lt;&gt;0,IF(SUM($EY35:FG35)&lt;$P35,$P35/$EX35,0),0)</f>
        <v>0</v>
      </c>
      <c r="FI35" s="200">
        <f>IF($EX35&lt;&gt;0,IF(SUM($EY35:FH35)&lt;$P35,$P35/$EX35,0),0)</f>
        <v>0</v>
      </c>
      <c r="FJ35" s="200">
        <f>IF($EX35&lt;&gt;0,IF(SUM($EY35:FI35)&lt;$P35,$P35/$EX35,0),0)</f>
        <v>0</v>
      </c>
      <c r="FK35" s="190">
        <f t="shared" si="157"/>
        <v>0</v>
      </c>
      <c r="FL35" s="130">
        <f t="shared" si="14"/>
        <v>0</v>
      </c>
      <c r="FM35" s="200">
        <f t="shared" si="138"/>
        <v>0</v>
      </c>
      <c r="FN35" s="200">
        <f t="shared" si="139"/>
        <v>0</v>
      </c>
      <c r="FO35" s="200">
        <f>IF($FL35&lt;&gt;0,IF(SUM($FM35:FN35)&lt;$Q35,$Q35/$FL35,0),0)</f>
        <v>0</v>
      </c>
      <c r="FP35" s="200">
        <f>IF($FL35&lt;&gt;0,IF(SUM($FM35:FO35)&lt;$Q35,$Q35/$FL35,0),0)</f>
        <v>0</v>
      </c>
      <c r="FQ35" s="200">
        <f>IF($FL35&lt;&gt;0,IF(SUM($FM35:FP35)&lt;$Q35,$Q35/$FL35,0),0)</f>
        <v>0</v>
      </c>
      <c r="FR35" s="200">
        <f>IF($FL35&lt;&gt;0,IF(SUM($FM35:FQ35)&lt;$Q35,$Q35/$FL35,0),0)</f>
        <v>0</v>
      </c>
      <c r="FS35" s="200">
        <f>IF($FL35&lt;&gt;0,IF(SUM($FM35:FR35)&lt;$Q35,$Q35/$FL35,0),0)</f>
        <v>0</v>
      </c>
      <c r="FT35" s="200">
        <f>IF($FL35&lt;&gt;0,IF(SUM($FM35:FS35)&lt;$Q35,$Q35/$FL35,0),0)</f>
        <v>0</v>
      </c>
      <c r="FU35" s="200">
        <f>IF($FL35&lt;&gt;0,IF(SUM($FM35:FT35)&lt;$Q35,$Q35/$FL35,0),0)</f>
        <v>0</v>
      </c>
      <c r="FV35" s="200">
        <f>IF($FL35&lt;&gt;0,IF(SUM($FM35:FU35)&lt;$Q35,$Q35/$FL35,0),0)</f>
        <v>0</v>
      </c>
      <c r="FW35" s="200">
        <f>IF($FL35&lt;&gt;0,IF(SUM($FM35:FV35)&lt;$Q35,$Q35/$FL35,0),0)</f>
        <v>0</v>
      </c>
      <c r="FX35" s="200">
        <f>IF($FL35&lt;&gt;0,IF(SUM($FM35:FW35)&lt;$Q35,$Q35/$FL35,0),0)</f>
        <v>0</v>
      </c>
      <c r="FY35" s="190">
        <f t="shared" si="158"/>
        <v>0</v>
      </c>
      <c r="FZ35" s="130">
        <f t="shared" si="159"/>
        <v>0</v>
      </c>
      <c r="GA35" s="200">
        <f t="shared" si="140"/>
        <v>0</v>
      </c>
      <c r="GB35" s="200">
        <f t="shared" si="140"/>
        <v>0</v>
      </c>
      <c r="GC35" s="200">
        <f t="shared" si="140"/>
        <v>0</v>
      </c>
      <c r="GD35" s="200">
        <f t="shared" si="140"/>
        <v>0</v>
      </c>
      <c r="GE35" s="200">
        <f t="shared" si="140"/>
        <v>0</v>
      </c>
      <c r="GF35" s="200">
        <f t="shared" si="140"/>
        <v>0</v>
      </c>
      <c r="GG35" s="200">
        <f t="shared" si="140"/>
        <v>0</v>
      </c>
      <c r="GH35" s="200">
        <f t="shared" si="140"/>
        <v>0</v>
      </c>
      <c r="GI35" s="200">
        <f t="shared" si="140"/>
        <v>0</v>
      </c>
      <c r="GJ35" s="200">
        <f t="shared" si="140"/>
        <v>0</v>
      </c>
      <c r="GK35" s="200">
        <f t="shared" si="140"/>
        <v>0</v>
      </c>
      <c r="GL35" s="200">
        <f t="shared" si="140"/>
        <v>0</v>
      </c>
      <c r="GM35" s="190">
        <f t="shared" si="160"/>
        <v>0</v>
      </c>
    </row>
    <row r="36" spans="1:195" ht="15" customHeight="1" x14ac:dyDescent="0.2">
      <c r="A36" s="13"/>
      <c r="B36" s="182" t="str">
        <f>+'Données de base'!A247</f>
        <v xml:space="preserve"> (-)</v>
      </c>
      <c r="C36" s="222">
        <f>+YEAR('Données de base'!E247)</f>
        <v>2017</v>
      </c>
      <c r="D36" s="222">
        <f>IF('Données de base'!G247&lt;&gt;0,MONTH('Données de base'!E247),0)</f>
        <v>0</v>
      </c>
      <c r="E36" s="223">
        <f>1/'Données de base'!I247</f>
        <v>0.2</v>
      </c>
      <c r="F36" s="181">
        <f>+'Données de base'!G247</f>
        <v>0</v>
      </c>
      <c r="G36" s="181">
        <f t="shared" si="108"/>
        <v>0</v>
      </c>
      <c r="H36" s="181"/>
      <c r="I36" s="181"/>
      <c r="J36" s="181"/>
      <c r="K36" s="181"/>
      <c r="L36" s="181"/>
      <c r="M36" s="181">
        <f t="shared" si="109"/>
        <v>0</v>
      </c>
      <c r="N36" s="181">
        <f t="shared" si="141"/>
        <v>0</v>
      </c>
      <c r="O36" s="181">
        <f t="shared" si="110"/>
        <v>0</v>
      </c>
      <c r="P36" s="181">
        <f t="shared" si="111"/>
        <v>0</v>
      </c>
      <c r="Q36" s="181">
        <f t="shared" si="112"/>
        <v>0</v>
      </c>
      <c r="R36" s="181">
        <f t="shared" si="113"/>
        <v>0</v>
      </c>
      <c r="S36" s="181">
        <f t="shared" si="114"/>
        <v>0</v>
      </c>
      <c r="T36" s="181">
        <f t="shared" si="142"/>
        <v>0</v>
      </c>
      <c r="U36" s="181">
        <f t="shared" si="143"/>
        <v>0</v>
      </c>
      <c r="V36" s="181">
        <f t="shared" si="144"/>
        <v>0</v>
      </c>
      <c r="W36" s="181">
        <f t="shared" si="145"/>
        <v>0</v>
      </c>
      <c r="X36" s="181">
        <f t="shared" si="146"/>
        <v>0</v>
      </c>
      <c r="Z36" s="16" t="str">
        <f t="shared" si="115"/>
        <v xml:space="preserve"> (-)</v>
      </c>
      <c r="AA36" s="200">
        <f t="shared" si="116"/>
        <v>0</v>
      </c>
      <c r="AB36" s="200">
        <f t="shared" si="116"/>
        <v>0</v>
      </c>
      <c r="AC36" s="200">
        <f t="shared" si="116"/>
        <v>0</v>
      </c>
      <c r="AD36" s="200">
        <f t="shared" si="116"/>
        <v>0</v>
      </c>
      <c r="AE36" s="200">
        <f t="shared" si="116"/>
        <v>0</v>
      </c>
      <c r="AF36" s="200">
        <f t="shared" si="116"/>
        <v>0</v>
      </c>
      <c r="AG36" s="200">
        <f t="shared" si="116"/>
        <v>0</v>
      </c>
      <c r="AH36" s="200">
        <f t="shared" si="116"/>
        <v>0</v>
      </c>
      <c r="AI36" s="200">
        <f t="shared" si="116"/>
        <v>0</v>
      </c>
      <c r="AJ36" s="200">
        <f t="shared" si="116"/>
        <v>0</v>
      </c>
      <c r="AK36" s="200">
        <f t="shared" si="116"/>
        <v>0</v>
      </c>
      <c r="AL36" s="200">
        <f t="shared" si="116"/>
        <v>0</v>
      </c>
      <c r="AM36" s="190">
        <f t="shared" si="147"/>
        <v>0</v>
      </c>
      <c r="AN36" s="16">
        <f t="shared" si="117"/>
        <v>0</v>
      </c>
      <c r="AO36" s="200">
        <f t="shared" si="118"/>
        <v>0</v>
      </c>
      <c r="AP36" s="200">
        <f t="shared" si="118"/>
        <v>0</v>
      </c>
      <c r="AQ36" s="200">
        <f t="shared" si="118"/>
        <v>0</v>
      </c>
      <c r="AR36" s="200">
        <f t="shared" si="118"/>
        <v>0</v>
      </c>
      <c r="AS36" s="200">
        <f t="shared" si="118"/>
        <v>0</v>
      </c>
      <c r="AT36" s="200">
        <f t="shared" si="118"/>
        <v>0</v>
      </c>
      <c r="AU36" s="200">
        <f t="shared" si="118"/>
        <v>0</v>
      </c>
      <c r="AV36" s="200">
        <f t="shared" si="118"/>
        <v>0</v>
      </c>
      <c r="AW36" s="200">
        <f t="shared" si="118"/>
        <v>0</v>
      </c>
      <c r="AX36" s="200">
        <f t="shared" si="118"/>
        <v>0</v>
      </c>
      <c r="AY36" s="200">
        <f t="shared" si="118"/>
        <v>0</v>
      </c>
      <c r="AZ36" s="200">
        <f t="shared" si="118"/>
        <v>0</v>
      </c>
      <c r="BA36" s="190">
        <f t="shared" si="148"/>
        <v>0</v>
      </c>
      <c r="BB36" s="16">
        <f t="shared" si="119"/>
        <v>0</v>
      </c>
      <c r="BC36" s="200">
        <f t="shared" si="120"/>
        <v>0</v>
      </c>
      <c r="BD36" s="200">
        <f t="shared" si="120"/>
        <v>0</v>
      </c>
      <c r="BE36" s="200">
        <f t="shared" si="120"/>
        <v>0</v>
      </c>
      <c r="BF36" s="200">
        <f t="shared" si="120"/>
        <v>0</v>
      </c>
      <c r="BG36" s="200">
        <f t="shared" si="120"/>
        <v>0</v>
      </c>
      <c r="BH36" s="200">
        <f t="shared" si="120"/>
        <v>0</v>
      </c>
      <c r="BI36" s="200">
        <f t="shared" si="120"/>
        <v>0</v>
      </c>
      <c r="BJ36" s="200">
        <f t="shared" si="120"/>
        <v>0</v>
      </c>
      <c r="BK36" s="200">
        <f t="shared" si="120"/>
        <v>0</v>
      </c>
      <c r="BL36" s="200">
        <f t="shared" si="120"/>
        <v>0</v>
      </c>
      <c r="BM36" s="200">
        <f t="shared" si="120"/>
        <v>0</v>
      </c>
      <c r="BN36" s="200">
        <f t="shared" si="120"/>
        <v>0</v>
      </c>
      <c r="BO36" s="190">
        <f t="shared" si="149"/>
        <v>0</v>
      </c>
      <c r="BP36" s="16">
        <f t="shared" si="121"/>
        <v>0</v>
      </c>
      <c r="BQ36" s="200">
        <f t="shared" si="122"/>
        <v>0</v>
      </c>
      <c r="BR36" s="200">
        <f t="shared" si="122"/>
        <v>0</v>
      </c>
      <c r="BS36" s="200">
        <f t="shared" si="122"/>
        <v>0</v>
      </c>
      <c r="BT36" s="200">
        <f t="shared" si="122"/>
        <v>0</v>
      </c>
      <c r="BU36" s="200">
        <f t="shared" si="122"/>
        <v>0</v>
      </c>
      <c r="BV36" s="200">
        <f t="shared" si="122"/>
        <v>0</v>
      </c>
      <c r="BW36" s="200">
        <f t="shared" si="122"/>
        <v>0</v>
      </c>
      <c r="BX36" s="200">
        <f t="shared" si="122"/>
        <v>0</v>
      </c>
      <c r="BY36" s="200">
        <f t="shared" si="122"/>
        <v>0</v>
      </c>
      <c r="BZ36" s="200">
        <f t="shared" si="122"/>
        <v>0</v>
      </c>
      <c r="CA36" s="200">
        <f t="shared" si="122"/>
        <v>0</v>
      </c>
      <c r="CB36" s="200">
        <f t="shared" si="122"/>
        <v>0</v>
      </c>
      <c r="CC36" s="190">
        <f t="shared" si="150"/>
        <v>0</v>
      </c>
      <c r="CD36" s="16">
        <f t="shared" si="123"/>
        <v>0</v>
      </c>
      <c r="CE36" s="200">
        <f t="shared" si="124"/>
        <v>0</v>
      </c>
      <c r="CF36" s="200">
        <f t="shared" si="124"/>
        <v>0</v>
      </c>
      <c r="CG36" s="200">
        <f t="shared" si="124"/>
        <v>0</v>
      </c>
      <c r="CH36" s="200">
        <f t="shared" si="124"/>
        <v>0</v>
      </c>
      <c r="CI36" s="200">
        <f t="shared" si="124"/>
        <v>0</v>
      </c>
      <c r="CJ36" s="200">
        <f t="shared" si="124"/>
        <v>0</v>
      </c>
      <c r="CK36" s="200">
        <f t="shared" si="124"/>
        <v>0</v>
      </c>
      <c r="CL36" s="200">
        <f t="shared" si="124"/>
        <v>0</v>
      </c>
      <c r="CM36" s="200">
        <f t="shared" si="124"/>
        <v>0</v>
      </c>
      <c r="CN36" s="200">
        <f t="shared" si="124"/>
        <v>0</v>
      </c>
      <c r="CO36" s="200">
        <f t="shared" si="124"/>
        <v>0</v>
      </c>
      <c r="CP36" s="200">
        <f t="shared" si="124"/>
        <v>0</v>
      </c>
      <c r="CQ36" s="190">
        <f t="shared" si="151"/>
        <v>0</v>
      </c>
      <c r="CR36" s="16">
        <f t="shared" si="125"/>
        <v>0</v>
      </c>
      <c r="CS36" s="200">
        <f t="shared" si="126"/>
        <v>0</v>
      </c>
      <c r="CT36" s="200">
        <f t="shared" si="126"/>
        <v>0</v>
      </c>
      <c r="CU36" s="200">
        <f t="shared" si="126"/>
        <v>0</v>
      </c>
      <c r="CV36" s="200">
        <f t="shared" si="126"/>
        <v>0</v>
      </c>
      <c r="CW36" s="200">
        <f t="shared" si="126"/>
        <v>0</v>
      </c>
      <c r="CX36" s="200">
        <f t="shared" si="126"/>
        <v>0</v>
      </c>
      <c r="CY36" s="200">
        <f t="shared" si="126"/>
        <v>0</v>
      </c>
      <c r="CZ36" s="200">
        <f t="shared" si="126"/>
        <v>0</v>
      </c>
      <c r="DA36" s="200">
        <f t="shared" si="126"/>
        <v>0</v>
      </c>
      <c r="DB36" s="200">
        <f t="shared" si="126"/>
        <v>0</v>
      </c>
      <c r="DC36" s="200">
        <f t="shared" si="126"/>
        <v>0</v>
      </c>
      <c r="DD36" s="200">
        <f t="shared" si="126"/>
        <v>0</v>
      </c>
      <c r="DE36" s="190">
        <f t="shared" si="152"/>
        <v>0</v>
      </c>
      <c r="DG36" s="16" t="str">
        <f t="shared" si="127"/>
        <v xml:space="preserve"> (-)</v>
      </c>
      <c r="DH36" s="130">
        <f t="shared" si="128"/>
        <v>0</v>
      </c>
      <c r="DI36" s="200">
        <f t="shared" si="129"/>
        <v>0</v>
      </c>
      <c r="DJ36" s="200">
        <f t="shared" ref="DJ36:DT36" si="166">IF(DI36=0,IF($C36=$DI$4,IF((MONTH(DJ$6)=$D36),$M36/(12-$D36+1),0),0),$M36/(12-$D36+1))</f>
        <v>0</v>
      </c>
      <c r="DK36" s="200">
        <f t="shared" si="166"/>
        <v>0</v>
      </c>
      <c r="DL36" s="200">
        <f t="shared" si="166"/>
        <v>0</v>
      </c>
      <c r="DM36" s="200">
        <f t="shared" si="166"/>
        <v>0</v>
      </c>
      <c r="DN36" s="200">
        <f t="shared" si="166"/>
        <v>0</v>
      </c>
      <c r="DO36" s="200">
        <f t="shared" si="166"/>
        <v>0</v>
      </c>
      <c r="DP36" s="200">
        <f t="shared" si="166"/>
        <v>0</v>
      </c>
      <c r="DQ36" s="200">
        <f t="shared" si="166"/>
        <v>0</v>
      </c>
      <c r="DR36" s="200">
        <f t="shared" si="166"/>
        <v>0</v>
      </c>
      <c r="DS36" s="200">
        <f t="shared" si="166"/>
        <v>0</v>
      </c>
      <c r="DT36" s="200">
        <f t="shared" si="166"/>
        <v>0</v>
      </c>
      <c r="DU36" s="190">
        <f t="shared" si="154"/>
        <v>0</v>
      </c>
      <c r="DV36" s="130">
        <f t="shared" si="131"/>
        <v>0</v>
      </c>
      <c r="DW36" s="200">
        <f t="shared" si="132"/>
        <v>0</v>
      </c>
      <c r="DX36" s="200">
        <f t="shared" si="133"/>
        <v>0</v>
      </c>
      <c r="DY36" s="200">
        <f>IF($DV36&lt;&gt;0,IF(SUM($DW36:DX36)&lt;$N36,$N36/$DV36,0),0)</f>
        <v>0</v>
      </c>
      <c r="DZ36" s="200">
        <f>IF($DV36&lt;&gt;0,IF(SUM($DW36:DY36)&lt;$N36,$N36/$DV36,0),0)</f>
        <v>0</v>
      </c>
      <c r="EA36" s="200">
        <f>IF($DV36&lt;&gt;0,IF(SUM($DW36:DZ36)&lt;$N36,$N36/$DV36,0),0)</f>
        <v>0</v>
      </c>
      <c r="EB36" s="200">
        <f>IF($DV36&lt;&gt;0,IF(SUM($DW36:EA36)&lt;$N36,$N36/$DV36,0),0)</f>
        <v>0</v>
      </c>
      <c r="EC36" s="200">
        <f>IF($DV36&lt;&gt;0,IF(SUM($DW36:EB36)&lt;$N36,$N36/$DV36,0),0)</f>
        <v>0</v>
      </c>
      <c r="ED36" s="200">
        <f>IF($DV36&lt;&gt;0,IF(SUM($DW36:EC36)&lt;$N36,$N36/$DV36,0),0)</f>
        <v>0</v>
      </c>
      <c r="EE36" s="200">
        <f>IF($DV36&lt;&gt;0,IF(SUM($DW36:ED36)&lt;$N36,$N36/$DV36,0),0)</f>
        <v>0</v>
      </c>
      <c r="EF36" s="200">
        <f>IF($DV36&lt;&gt;0,IF(SUM($DW36:EE36)&lt;$N36,$N36/$DV36,0),0)</f>
        <v>0</v>
      </c>
      <c r="EG36" s="200">
        <f>IF($DV36&lt;&gt;0,IF(SUM($DW36:EF36)&lt;$N36,$N36/$DV36,0),0)</f>
        <v>0</v>
      </c>
      <c r="EH36" s="200">
        <f>IF($DV36&lt;&gt;0,IF(SUM($DW36:EG36)&lt;$N36,$N36/$DV36,0),0)</f>
        <v>0</v>
      </c>
      <c r="EI36" s="190">
        <f t="shared" si="155"/>
        <v>0</v>
      </c>
      <c r="EJ36" s="130">
        <f t="shared" si="12"/>
        <v>0</v>
      </c>
      <c r="EK36" s="200">
        <f t="shared" si="134"/>
        <v>0</v>
      </c>
      <c r="EL36" s="200">
        <f t="shared" si="135"/>
        <v>0</v>
      </c>
      <c r="EM36" s="200">
        <f>IF($EJ36&lt;&gt;0,IF(SUM($EK36:EL36)&lt;$O36,$O36/$EJ36,0),0)</f>
        <v>0</v>
      </c>
      <c r="EN36" s="200">
        <f>IF($EJ36&lt;&gt;0,IF(SUM($EK36:EM36)&lt;$O36,$O36/$EJ36,0),0)</f>
        <v>0</v>
      </c>
      <c r="EO36" s="200">
        <f>IF($EJ36&lt;&gt;0,IF(SUM($EK36:EN36)&lt;$O36,$O36/$EJ36,0),0)</f>
        <v>0</v>
      </c>
      <c r="EP36" s="200">
        <f>IF($EJ36&lt;&gt;0,IF(SUM($EK36:EO36)&lt;$O36,$O36/$EJ36,0),0)</f>
        <v>0</v>
      </c>
      <c r="EQ36" s="200">
        <f>IF($EJ36&lt;&gt;0,IF(SUM($EK36:EP36)&lt;$O36,$O36/$EJ36,0),0)</f>
        <v>0</v>
      </c>
      <c r="ER36" s="200">
        <f>IF($EJ36&lt;&gt;0,IF(SUM($EK36:EQ36)&lt;$O36,$O36/$EJ36,0),0)</f>
        <v>0</v>
      </c>
      <c r="ES36" s="200">
        <f>IF($EJ36&lt;&gt;0,IF(SUM($EK36:ER36)&lt;$O36,$O36/$EJ36,0),0)</f>
        <v>0</v>
      </c>
      <c r="ET36" s="200">
        <f>IF($EJ36&lt;&gt;0,IF(SUM($EK36:ES36)&lt;$O36,$O36/$EJ36,0),0)</f>
        <v>0</v>
      </c>
      <c r="EU36" s="200">
        <f>IF($EJ36&lt;&gt;0,IF(SUM($EK36:ET36)&lt;$O36,$O36/$EJ36,0),0)</f>
        <v>0</v>
      </c>
      <c r="EV36" s="200">
        <f>IF($EJ36&lt;&gt;0,IF(SUM($EK36:EU36)&lt;$O36,$O36/$EJ36,0),0)</f>
        <v>0</v>
      </c>
      <c r="EW36" s="190">
        <f t="shared" si="156"/>
        <v>0</v>
      </c>
      <c r="EX36" s="130">
        <f t="shared" si="13"/>
        <v>0</v>
      </c>
      <c r="EY36" s="200">
        <f t="shared" si="136"/>
        <v>0</v>
      </c>
      <c r="EZ36" s="200">
        <f t="shared" si="137"/>
        <v>0</v>
      </c>
      <c r="FA36" s="200">
        <f>IF($EX36&lt;&gt;0,IF(SUM($EY36:EZ36)&lt;$P36,$P36/$EX36,0),0)</f>
        <v>0</v>
      </c>
      <c r="FB36" s="200">
        <f>IF($EX36&lt;&gt;0,IF(SUM($EY36:FA36)&lt;$P36,$P36/$EX36,0),0)</f>
        <v>0</v>
      </c>
      <c r="FC36" s="200">
        <f>IF($EX36&lt;&gt;0,IF(SUM($EY36:FB36)&lt;$P36,$P36/$EX36,0),0)</f>
        <v>0</v>
      </c>
      <c r="FD36" s="200">
        <f>IF($EX36&lt;&gt;0,IF(SUM($EY36:FC36)&lt;$P36,$P36/$EX36,0),0)</f>
        <v>0</v>
      </c>
      <c r="FE36" s="200">
        <f>IF($EX36&lt;&gt;0,IF(SUM($EY36:FD36)&lt;$P36,$P36/$EX36,0),0)</f>
        <v>0</v>
      </c>
      <c r="FF36" s="200">
        <f>IF($EX36&lt;&gt;0,IF(SUM($EY36:FE36)&lt;$P36,$P36/$EX36,0),0)</f>
        <v>0</v>
      </c>
      <c r="FG36" s="200">
        <f>IF($EX36&lt;&gt;0,IF(SUM($EY36:FF36)&lt;$P36,$P36/$EX36,0),0)</f>
        <v>0</v>
      </c>
      <c r="FH36" s="200">
        <f>IF($EX36&lt;&gt;0,IF(SUM($EY36:FG36)&lt;$P36,$P36/$EX36,0),0)</f>
        <v>0</v>
      </c>
      <c r="FI36" s="200">
        <f>IF($EX36&lt;&gt;0,IF(SUM($EY36:FH36)&lt;$P36,$P36/$EX36,0),0)</f>
        <v>0</v>
      </c>
      <c r="FJ36" s="200">
        <f>IF($EX36&lt;&gt;0,IF(SUM($EY36:FI36)&lt;$P36,$P36/$EX36,0),0)</f>
        <v>0</v>
      </c>
      <c r="FK36" s="190">
        <f t="shared" si="157"/>
        <v>0</v>
      </c>
      <c r="FL36" s="130">
        <f t="shared" si="14"/>
        <v>0</v>
      </c>
      <c r="FM36" s="200">
        <f t="shared" si="138"/>
        <v>0</v>
      </c>
      <c r="FN36" s="200">
        <f t="shared" si="139"/>
        <v>0</v>
      </c>
      <c r="FO36" s="200">
        <f>IF($FL36&lt;&gt;0,IF(SUM($FM36:FN36)&lt;$Q36,$Q36/$FL36,0),0)</f>
        <v>0</v>
      </c>
      <c r="FP36" s="200">
        <f>IF($FL36&lt;&gt;0,IF(SUM($FM36:FO36)&lt;$Q36,$Q36/$FL36,0),0)</f>
        <v>0</v>
      </c>
      <c r="FQ36" s="200">
        <f>IF($FL36&lt;&gt;0,IF(SUM($FM36:FP36)&lt;$Q36,$Q36/$FL36,0),0)</f>
        <v>0</v>
      </c>
      <c r="FR36" s="200">
        <f>IF($FL36&lt;&gt;0,IF(SUM($FM36:FQ36)&lt;$Q36,$Q36/$FL36,0),0)</f>
        <v>0</v>
      </c>
      <c r="FS36" s="200">
        <f>IF($FL36&lt;&gt;0,IF(SUM($FM36:FR36)&lt;$Q36,$Q36/$FL36,0),0)</f>
        <v>0</v>
      </c>
      <c r="FT36" s="200">
        <f>IF($FL36&lt;&gt;0,IF(SUM($FM36:FS36)&lt;$Q36,$Q36/$FL36,0),0)</f>
        <v>0</v>
      </c>
      <c r="FU36" s="200">
        <f>IF($FL36&lt;&gt;0,IF(SUM($FM36:FT36)&lt;$Q36,$Q36/$FL36,0),0)</f>
        <v>0</v>
      </c>
      <c r="FV36" s="200">
        <f>IF($FL36&lt;&gt;0,IF(SUM($FM36:FU36)&lt;$Q36,$Q36/$FL36,0),0)</f>
        <v>0</v>
      </c>
      <c r="FW36" s="200">
        <f>IF($FL36&lt;&gt;0,IF(SUM($FM36:FV36)&lt;$Q36,$Q36/$FL36,0),0)</f>
        <v>0</v>
      </c>
      <c r="FX36" s="200">
        <f>IF($FL36&lt;&gt;0,IF(SUM($FM36:FW36)&lt;$Q36,$Q36/$FL36,0),0)</f>
        <v>0</v>
      </c>
      <c r="FY36" s="190">
        <f t="shared" si="158"/>
        <v>0</v>
      </c>
      <c r="FZ36" s="130">
        <f t="shared" si="159"/>
        <v>0</v>
      </c>
      <c r="GA36" s="200">
        <f t="shared" si="140"/>
        <v>0</v>
      </c>
      <c r="GB36" s="200">
        <f t="shared" si="140"/>
        <v>0</v>
      </c>
      <c r="GC36" s="200">
        <f t="shared" si="140"/>
        <v>0</v>
      </c>
      <c r="GD36" s="200">
        <f t="shared" si="140"/>
        <v>0</v>
      </c>
      <c r="GE36" s="200">
        <f t="shared" si="140"/>
        <v>0</v>
      </c>
      <c r="GF36" s="200">
        <f t="shared" si="140"/>
        <v>0</v>
      </c>
      <c r="GG36" s="200">
        <f t="shared" si="140"/>
        <v>0</v>
      </c>
      <c r="GH36" s="200">
        <f t="shared" si="140"/>
        <v>0</v>
      </c>
      <c r="GI36" s="200">
        <f t="shared" si="140"/>
        <v>0</v>
      </c>
      <c r="GJ36" s="200">
        <f t="shared" si="140"/>
        <v>0</v>
      </c>
      <c r="GK36" s="200">
        <f t="shared" si="140"/>
        <v>0</v>
      </c>
      <c r="GL36" s="200">
        <f t="shared" si="140"/>
        <v>0</v>
      </c>
      <c r="GM36" s="190">
        <f t="shared" si="160"/>
        <v>0</v>
      </c>
    </row>
    <row r="37" spans="1:195" ht="15" customHeight="1" x14ac:dyDescent="0.2">
      <c r="A37" s="13"/>
      <c r="B37" s="182" t="str">
        <f>+'Données de base'!A258</f>
        <v xml:space="preserve"> (-)</v>
      </c>
      <c r="C37" s="222">
        <f>+YEAR('Données de base'!E258)</f>
        <v>2018</v>
      </c>
      <c r="D37" s="222">
        <f>IF('Données de base'!G258&lt;&gt;0,MONTH('Données de base'!E258),0)</f>
        <v>0</v>
      </c>
      <c r="E37" s="223">
        <f>1/'Données de base'!I258</f>
        <v>0.2</v>
      </c>
      <c r="F37" s="181">
        <f>+'Données de base'!G258</f>
        <v>0</v>
      </c>
      <c r="G37" s="181"/>
      <c r="H37" s="181">
        <f>+IF(H$6=$C37,$F37," ")</f>
        <v>0</v>
      </c>
      <c r="I37" s="181"/>
      <c r="J37" s="181"/>
      <c r="K37" s="181"/>
      <c r="L37" s="181"/>
      <c r="M37" s="181"/>
      <c r="N37" s="181">
        <f>+$F37*$E37*(12-$D37+1)/12</f>
        <v>0</v>
      </c>
      <c r="O37" s="181">
        <f t="shared" si="110"/>
        <v>0</v>
      </c>
      <c r="P37" s="181">
        <f t="shared" si="111"/>
        <v>0</v>
      </c>
      <c r="Q37" s="181">
        <f t="shared" si="112"/>
        <v>0</v>
      </c>
      <c r="R37" s="181">
        <f t="shared" si="113"/>
        <v>0</v>
      </c>
      <c r="S37" s="181"/>
      <c r="T37" s="181">
        <f>+H37-N37</f>
        <v>0</v>
      </c>
      <c r="U37" s="181">
        <f t="shared" si="143"/>
        <v>0</v>
      </c>
      <c r="V37" s="181">
        <f t="shared" si="144"/>
        <v>0</v>
      </c>
      <c r="W37" s="181">
        <f t="shared" si="145"/>
        <v>0</v>
      </c>
      <c r="X37" s="181">
        <f t="shared" si="146"/>
        <v>0</v>
      </c>
      <c r="Z37" s="16" t="str">
        <f t="shared" si="115"/>
        <v xml:space="preserve"> (-)</v>
      </c>
      <c r="AA37" s="200">
        <f t="shared" si="116"/>
        <v>0</v>
      </c>
      <c r="AB37" s="200">
        <f t="shared" si="116"/>
        <v>0</v>
      </c>
      <c r="AC37" s="200">
        <f t="shared" si="116"/>
        <v>0</v>
      </c>
      <c r="AD37" s="200">
        <f t="shared" si="116"/>
        <v>0</v>
      </c>
      <c r="AE37" s="200">
        <f t="shared" si="116"/>
        <v>0</v>
      </c>
      <c r="AF37" s="200">
        <f t="shared" si="116"/>
        <v>0</v>
      </c>
      <c r="AG37" s="200">
        <f t="shared" si="116"/>
        <v>0</v>
      </c>
      <c r="AH37" s="200">
        <f t="shared" si="116"/>
        <v>0</v>
      </c>
      <c r="AI37" s="200">
        <f t="shared" si="116"/>
        <v>0</v>
      </c>
      <c r="AJ37" s="200">
        <f t="shared" si="116"/>
        <v>0</v>
      </c>
      <c r="AK37" s="200">
        <f t="shared" si="116"/>
        <v>0</v>
      </c>
      <c r="AL37" s="200">
        <f t="shared" si="116"/>
        <v>0</v>
      </c>
      <c r="AM37" s="190">
        <f t="shared" si="147"/>
        <v>0</v>
      </c>
      <c r="AN37" s="16">
        <f t="shared" si="117"/>
        <v>0</v>
      </c>
      <c r="AO37" s="200">
        <f t="shared" si="118"/>
        <v>0</v>
      </c>
      <c r="AP37" s="200">
        <f t="shared" si="118"/>
        <v>0</v>
      </c>
      <c r="AQ37" s="200">
        <f t="shared" si="118"/>
        <v>0</v>
      </c>
      <c r="AR37" s="200">
        <f t="shared" si="118"/>
        <v>0</v>
      </c>
      <c r="AS37" s="200">
        <f t="shared" si="118"/>
        <v>0</v>
      </c>
      <c r="AT37" s="200">
        <f t="shared" si="118"/>
        <v>0</v>
      </c>
      <c r="AU37" s="200">
        <f t="shared" si="118"/>
        <v>0</v>
      </c>
      <c r="AV37" s="200">
        <f t="shared" si="118"/>
        <v>0</v>
      </c>
      <c r="AW37" s="200">
        <f t="shared" si="118"/>
        <v>0</v>
      </c>
      <c r="AX37" s="200">
        <f t="shared" si="118"/>
        <v>0</v>
      </c>
      <c r="AY37" s="200">
        <f t="shared" si="118"/>
        <v>0</v>
      </c>
      <c r="AZ37" s="200">
        <f t="shared" si="118"/>
        <v>0</v>
      </c>
      <c r="BA37" s="190">
        <f t="shared" si="148"/>
        <v>0</v>
      </c>
      <c r="BB37" s="16">
        <f t="shared" si="119"/>
        <v>0</v>
      </c>
      <c r="BC37" s="200">
        <f t="shared" si="120"/>
        <v>0</v>
      </c>
      <c r="BD37" s="200">
        <f t="shared" si="120"/>
        <v>0</v>
      </c>
      <c r="BE37" s="200">
        <f t="shared" si="120"/>
        <v>0</v>
      </c>
      <c r="BF37" s="200">
        <f t="shared" si="120"/>
        <v>0</v>
      </c>
      <c r="BG37" s="200">
        <f t="shared" si="120"/>
        <v>0</v>
      </c>
      <c r="BH37" s="200">
        <f t="shared" si="120"/>
        <v>0</v>
      </c>
      <c r="BI37" s="200">
        <f t="shared" si="120"/>
        <v>0</v>
      </c>
      <c r="BJ37" s="200">
        <f t="shared" si="120"/>
        <v>0</v>
      </c>
      <c r="BK37" s="200">
        <f t="shared" si="120"/>
        <v>0</v>
      </c>
      <c r="BL37" s="200">
        <f t="shared" si="120"/>
        <v>0</v>
      </c>
      <c r="BM37" s="200">
        <f t="shared" si="120"/>
        <v>0</v>
      </c>
      <c r="BN37" s="200">
        <f t="shared" si="120"/>
        <v>0</v>
      </c>
      <c r="BO37" s="190">
        <f t="shared" si="149"/>
        <v>0</v>
      </c>
      <c r="BP37" s="16">
        <f t="shared" si="121"/>
        <v>0</v>
      </c>
      <c r="BQ37" s="200">
        <f t="shared" si="122"/>
        <v>0</v>
      </c>
      <c r="BR37" s="200">
        <f t="shared" si="122"/>
        <v>0</v>
      </c>
      <c r="BS37" s="200">
        <f t="shared" si="122"/>
        <v>0</v>
      </c>
      <c r="BT37" s="200">
        <f t="shared" si="122"/>
        <v>0</v>
      </c>
      <c r="BU37" s="200">
        <f t="shared" si="122"/>
        <v>0</v>
      </c>
      <c r="BV37" s="200">
        <f t="shared" si="122"/>
        <v>0</v>
      </c>
      <c r="BW37" s="200">
        <f t="shared" si="122"/>
        <v>0</v>
      </c>
      <c r="BX37" s="200">
        <f t="shared" si="122"/>
        <v>0</v>
      </c>
      <c r="BY37" s="200">
        <f t="shared" si="122"/>
        <v>0</v>
      </c>
      <c r="BZ37" s="200">
        <f t="shared" si="122"/>
        <v>0</v>
      </c>
      <c r="CA37" s="200">
        <f t="shared" si="122"/>
        <v>0</v>
      </c>
      <c r="CB37" s="200">
        <f t="shared" si="122"/>
        <v>0</v>
      </c>
      <c r="CC37" s="190">
        <f t="shared" si="150"/>
        <v>0</v>
      </c>
      <c r="CD37" s="16">
        <f t="shared" si="123"/>
        <v>0</v>
      </c>
      <c r="CE37" s="200">
        <f t="shared" si="124"/>
        <v>0</v>
      </c>
      <c r="CF37" s="200">
        <f t="shared" si="124"/>
        <v>0</v>
      </c>
      <c r="CG37" s="200">
        <f t="shared" si="124"/>
        <v>0</v>
      </c>
      <c r="CH37" s="200">
        <f t="shared" si="124"/>
        <v>0</v>
      </c>
      <c r="CI37" s="200">
        <f t="shared" si="124"/>
        <v>0</v>
      </c>
      <c r="CJ37" s="200">
        <f t="shared" si="124"/>
        <v>0</v>
      </c>
      <c r="CK37" s="200">
        <f t="shared" si="124"/>
        <v>0</v>
      </c>
      <c r="CL37" s="200">
        <f t="shared" si="124"/>
        <v>0</v>
      </c>
      <c r="CM37" s="200">
        <f t="shared" si="124"/>
        <v>0</v>
      </c>
      <c r="CN37" s="200">
        <f t="shared" si="124"/>
        <v>0</v>
      </c>
      <c r="CO37" s="200">
        <f t="shared" si="124"/>
        <v>0</v>
      </c>
      <c r="CP37" s="200">
        <f t="shared" si="124"/>
        <v>0</v>
      </c>
      <c r="CQ37" s="190">
        <f t="shared" si="151"/>
        <v>0</v>
      </c>
      <c r="CR37" s="16">
        <f t="shared" si="125"/>
        <v>0</v>
      </c>
      <c r="CS37" s="200">
        <f t="shared" si="126"/>
        <v>0</v>
      </c>
      <c r="CT37" s="200">
        <f t="shared" si="126"/>
        <v>0</v>
      </c>
      <c r="CU37" s="200">
        <f t="shared" si="126"/>
        <v>0</v>
      </c>
      <c r="CV37" s="200">
        <f t="shared" si="126"/>
        <v>0</v>
      </c>
      <c r="CW37" s="200">
        <f t="shared" si="126"/>
        <v>0</v>
      </c>
      <c r="CX37" s="200">
        <f t="shared" si="126"/>
        <v>0</v>
      </c>
      <c r="CY37" s="200">
        <f t="shared" si="126"/>
        <v>0</v>
      </c>
      <c r="CZ37" s="200">
        <f t="shared" si="126"/>
        <v>0</v>
      </c>
      <c r="DA37" s="200">
        <f t="shared" si="126"/>
        <v>0</v>
      </c>
      <c r="DB37" s="200">
        <f t="shared" si="126"/>
        <v>0</v>
      </c>
      <c r="DC37" s="200">
        <f t="shared" si="126"/>
        <v>0</v>
      </c>
      <c r="DD37" s="200">
        <f t="shared" si="126"/>
        <v>0</v>
      </c>
      <c r="DE37" s="190">
        <f t="shared" si="152"/>
        <v>0</v>
      </c>
      <c r="DG37" s="16" t="str">
        <f t="shared" si="127"/>
        <v xml:space="preserve"> (-)</v>
      </c>
      <c r="DH37" s="130"/>
      <c r="DI37" s="16"/>
      <c r="DJ37" s="16"/>
      <c r="DK37" s="16"/>
      <c r="DL37" s="16"/>
      <c r="DM37" s="16"/>
      <c r="DN37" s="16"/>
      <c r="DO37" s="16"/>
      <c r="DP37" s="16"/>
      <c r="DQ37" s="16"/>
      <c r="DR37" s="16"/>
      <c r="DS37" s="16"/>
      <c r="DT37" s="16"/>
      <c r="DU37" s="190">
        <f t="shared" si="154"/>
        <v>0</v>
      </c>
      <c r="DV37" s="130">
        <f>IF($D37&lt;&gt;0,12-$D37+1,0)</f>
        <v>0</v>
      </c>
      <c r="DW37" s="200">
        <f>IF($C37=$DW$4,IF((MONTH(DW$6)=$D37),$N37/(12-$D37+1),0),0)</f>
        <v>0</v>
      </c>
      <c r="DX37" s="200">
        <f t="shared" ref="DX37:EH37" si="167">IF(DW37=0,IF($C37=$DW$4,IF((MONTH(DX$6)=$D37),$N37/(12-$D37+1),0),0),$N37/(12-$D37+1))</f>
        <v>0</v>
      </c>
      <c r="DY37" s="200">
        <f t="shared" si="167"/>
        <v>0</v>
      </c>
      <c r="DZ37" s="200">
        <f t="shared" si="167"/>
        <v>0</v>
      </c>
      <c r="EA37" s="200">
        <f t="shared" si="167"/>
        <v>0</v>
      </c>
      <c r="EB37" s="200">
        <f t="shared" si="167"/>
        <v>0</v>
      </c>
      <c r="EC37" s="200">
        <f t="shared" si="167"/>
        <v>0</v>
      </c>
      <c r="ED37" s="200">
        <f t="shared" si="167"/>
        <v>0</v>
      </c>
      <c r="EE37" s="200">
        <f t="shared" si="167"/>
        <v>0</v>
      </c>
      <c r="EF37" s="200">
        <f t="shared" si="167"/>
        <v>0</v>
      </c>
      <c r="EG37" s="200">
        <f t="shared" si="167"/>
        <v>0</v>
      </c>
      <c r="EH37" s="200">
        <f t="shared" si="167"/>
        <v>0</v>
      </c>
      <c r="EI37" s="190">
        <f t="shared" si="155"/>
        <v>0</v>
      </c>
      <c r="EJ37" s="130">
        <f t="shared" si="12"/>
        <v>0</v>
      </c>
      <c r="EK37" s="200">
        <f t="shared" si="134"/>
        <v>0</v>
      </c>
      <c r="EL37" s="200">
        <f t="shared" si="135"/>
        <v>0</v>
      </c>
      <c r="EM37" s="200">
        <f>IF($EJ37&lt;&gt;0,IF(SUM($EK37:EL37)&lt;$O37,$O37/$EJ37,0),0)</f>
        <v>0</v>
      </c>
      <c r="EN37" s="200">
        <f>IF($EJ37&lt;&gt;0,IF(SUM($EK37:EM37)&lt;$O37,$O37/$EJ37,0),0)</f>
        <v>0</v>
      </c>
      <c r="EO37" s="200">
        <f>IF($EJ37&lt;&gt;0,IF(SUM($EK37:EN37)&lt;$O37,$O37/$EJ37,0),0)</f>
        <v>0</v>
      </c>
      <c r="EP37" s="200">
        <f>IF($EJ37&lt;&gt;0,IF(SUM($EK37:EO37)&lt;$O37,$O37/$EJ37,0),0)</f>
        <v>0</v>
      </c>
      <c r="EQ37" s="200">
        <f>IF($EJ37&lt;&gt;0,IF(SUM($EK37:EP37)&lt;$O37,$O37/$EJ37,0),0)</f>
        <v>0</v>
      </c>
      <c r="ER37" s="200">
        <f>IF($EJ37&lt;&gt;0,IF(SUM($EK37:EQ37)&lt;$O37,$O37/$EJ37,0),0)</f>
        <v>0</v>
      </c>
      <c r="ES37" s="200">
        <f>IF($EJ37&lt;&gt;0,IF(SUM($EK37:ER37)&lt;$O37,$O37/$EJ37,0),0)</f>
        <v>0</v>
      </c>
      <c r="ET37" s="200">
        <f>IF($EJ37&lt;&gt;0,IF(SUM($EK37:ES37)&lt;$O37,$O37/$EJ37,0),0)</f>
        <v>0</v>
      </c>
      <c r="EU37" s="200">
        <f>IF($EJ37&lt;&gt;0,IF(SUM($EK37:ET37)&lt;$O37,$O37/$EJ37,0),0)</f>
        <v>0</v>
      </c>
      <c r="EV37" s="200">
        <f>IF($EJ37&lt;&gt;0,IF(SUM($EK37:EU37)&lt;$O37,$O37/$EJ37,0),0)</f>
        <v>0</v>
      </c>
      <c r="EW37" s="190">
        <f t="shared" si="156"/>
        <v>0</v>
      </c>
      <c r="EX37" s="130">
        <f t="shared" si="13"/>
        <v>0</v>
      </c>
      <c r="EY37" s="200">
        <f t="shared" si="136"/>
        <v>0</v>
      </c>
      <c r="EZ37" s="200">
        <f t="shared" si="137"/>
        <v>0</v>
      </c>
      <c r="FA37" s="200">
        <f>IF($EX37&lt;&gt;0,IF(SUM($EY37:EZ37)&lt;$P37,$P37/$EX37,0),0)</f>
        <v>0</v>
      </c>
      <c r="FB37" s="200">
        <f>IF($EX37&lt;&gt;0,IF(SUM($EY37:FA37)&lt;$P37,$P37/$EX37,0),0)</f>
        <v>0</v>
      </c>
      <c r="FC37" s="200">
        <f>IF($EX37&lt;&gt;0,IF(SUM($EY37:FB37)&lt;$P37,$P37/$EX37,0),0)</f>
        <v>0</v>
      </c>
      <c r="FD37" s="200">
        <f>IF($EX37&lt;&gt;0,IF(SUM($EY37:FC37)&lt;$P37,$P37/$EX37,0),0)</f>
        <v>0</v>
      </c>
      <c r="FE37" s="200">
        <f>IF($EX37&lt;&gt;0,IF(SUM($EY37:FD37)&lt;$P37,$P37/$EX37,0),0)</f>
        <v>0</v>
      </c>
      <c r="FF37" s="200">
        <f>IF($EX37&lt;&gt;0,IF(SUM($EY37:FE37)&lt;$P37,$P37/$EX37,0),0)</f>
        <v>0</v>
      </c>
      <c r="FG37" s="200">
        <f>IF($EX37&lt;&gt;0,IF(SUM($EY37:FF37)&lt;$P37,$P37/$EX37,0),0)</f>
        <v>0</v>
      </c>
      <c r="FH37" s="200">
        <f>IF($EX37&lt;&gt;0,IF(SUM($EY37:FG37)&lt;$P37,$P37/$EX37,0),0)</f>
        <v>0</v>
      </c>
      <c r="FI37" s="200">
        <f>IF($EX37&lt;&gt;0,IF(SUM($EY37:FH37)&lt;$P37,$P37/$EX37,0),0)</f>
        <v>0</v>
      </c>
      <c r="FJ37" s="200">
        <f>IF($EX37&lt;&gt;0,IF(SUM($EY37:FI37)&lt;$P37,$P37/$EX37,0),0)</f>
        <v>0</v>
      </c>
      <c r="FK37" s="190">
        <f t="shared" si="157"/>
        <v>0</v>
      </c>
      <c r="FL37" s="130">
        <f t="shared" si="14"/>
        <v>0</v>
      </c>
      <c r="FM37" s="200">
        <f t="shared" si="138"/>
        <v>0</v>
      </c>
      <c r="FN37" s="200">
        <f t="shared" si="139"/>
        <v>0</v>
      </c>
      <c r="FO37" s="200">
        <f>IF($FL37&lt;&gt;0,IF(SUM($FM37:FN37)&lt;$Q37,$Q37/$FL37,0),0)</f>
        <v>0</v>
      </c>
      <c r="FP37" s="200">
        <f>IF($FL37&lt;&gt;0,IF(SUM($FM37:FO37)&lt;$Q37,$Q37/$FL37,0),0)</f>
        <v>0</v>
      </c>
      <c r="FQ37" s="200">
        <f>IF($FL37&lt;&gt;0,IF(SUM($FM37:FP37)&lt;$Q37,$Q37/$FL37,0),0)</f>
        <v>0</v>
      </c>
      <c r="FR37" s="200">
        <f>IF($FL37&lt;&gt;0,IF(SUM($FM37:FQ37)&lt;$Q37,$Q37/$FL37,0),0)</f>
        <v>0</v>
      </c>
      <c r="FS37" s="200">
        <f>IF($FL37&lt;&gt;0,IF(SUM($FM37:FR37)&lt;$Q37,$Q37/$FL37,0),0)</f>
        <v>0</v>
      </c>
      <c r="FT37" s="200">
        <f>IF($FL37&lt;&gt;0,IF(SUM($FM37:FS37)&lt;$Q37,$Q37/$FL37,0),0)</f>
        <v>0</v>
      </c>
      <c r="FU37" s="200">
        <f>IF($FL37&lt;&gt;0,IF(SUM($FM37:FT37)&lt;$Q37,$Q37/$FL37,0),0)</f>
        <v>0</v>
      </c>
      <c r="FV37" s="200">
        <f>IF($FL37&lt;&gt;0,IF(SUM($FM37:FU37)&lt;$Q37,$Q37/$FL37,0),0)</f>
        <v>0</v>
      </c>
      <c r="FW37" s="200">
        <f>IF($FL37&lt;&gt;0,IF(SUM($FM37:FV37)&lt;$Q37,$Q37/$FL37,0),0)</f>
        <v>0</v>
      </c>
      <c r="FX37" s="200">
        <f>IF($FL37&lt;&gt;0,IF(SUM($FM37:FW37)&lt;$Q37,$Q37/$FL37,0),0)</f>
        <v>0</v>
      </c>
      <c r="FY37" s="190">
        <f t="shared" si="158"/>
        <v>0</v>
      </c>
      <c r="FZ37" s="130">
        <f t="shared" si="159"/>
        <v>0</v>
      </c>
      <c r="GA37" s="200">
        <f t="shared" si="140"/>
        <v>0</v>
      </c>
      <c r="GB37" s="200">
        <f t="shared" si="140"/>
        <v>0</v>
      </c>
      <c r="GC37" s="200">
        <f t="shared" si="140"/>
        <v>0</v>
      </c>
      <c r="GD37" s="200">
        <f t="shared" si="140"/>
        <v>0</v>
      </c>
      <c r="GE37" s="200">
        <f t="shared" si="140"/>
        <v>0</v>
      </c>
      <c r="GF37" s="200">
        <f t="shared" si="140"/>
        <v>0</v>
      </c>
      <c r="GG37" s="200">
        <f t="shared" si="140"/>
        <v>0</v>
      </c>
      <c r="GH37" s="200">
        <f t="shared" si="140"/>
        <v>0</v>
      </c>
      <c r="GI37" s="200">
        <f t="shared" si="140"/>
        <v>0</v>
      </c>
      <c r="GJ37" s="200">
        <f t="shared" si="140"/>
        <v>0</v>
      </c>
      <c r="GK37" s="200">
        <f t="shared" si="140"/>
        <v>0</v>
      </c>
      <c r="GL37" s="200">
        <f t="shared" si="140"/>
        <v>0</v>
      </c>
      <c r="GM37" s="190">
        <f t="shared" si="160"/>
        <v>0</v>
      </c>
    </row>
    <row r="38" spans="1:195" ht="15" customHeight="1" x14ac:dyDescent="0.2">
      <c r="A38" s="13"/>
      <c r="B38" s="182" t="str">
        <f>+'Données de base'!A259</f>
        <v xml:space="preserve"> (-)</v>
      </c>
      <c r="C38" s="222">
        <f>+YEAR('Données de base'!E259)</f>
        <v>2018</v>
      </c>
      <c r="D38" s="222">
        <f>IF('Données de base'!G259&lt;&gt;0,MONTH('Données de base'!E259),0)</f>
        <v>0</v>
      </c>
      <c r="E38" s="223">
        <f>1/'Données de base'!I259</f>
        <v>0.2</v>
      </c>
      <c r="F38" s="181">
        <f>+'Données de base'!G259</f>
        <v>0</v>
      </c>
      <c r="G38" s="181"/>
      <c r="H38" s="181">
        <f>+IF(H$6=$C38,$F38," ")</f>
        <v>0</v>
      </c>
      <c r="I38" s="181"/>
      <c r="J38" s="181"/>
      <c r="K38" s="181"/>
      <c r="L38" s="181"/>
      <c r="M38" s="181"/>
      <c r="N38" s="181">
        <f>+$F38*$E38*(12-$D38+1)/12</f>
        <v>0</v>
      </c>
      <c r="O38" s="181">
        <f t="shared" si="110"/>
        <v>0</v>
      </c>
      <c r="P38" s="181">
        <f t="shared" si="111"/>
        <v>0</v>
      </c>
      <c r="Q38" s="181">
        <f t="shared" si="112"/>
        <v>0</v>
      </c>
      <c r="R38" s="181">
        <f t="shared" si="113"/>
        <v>0</v>
      </c>
      <c r="S38" s="181"/>
      <c r="T38" s="181">
        <f>+H38-N38</f>
        <v>0</v>
      </c>
      <c r="U38" s="181">
        <f t="shared" si="143"/>
        <v>0</v>
      </c>
      <c r="V38" s="181">
        <f t="shared" si="144"/>
        <v>0</v>
      </c>
      <c r="W38" s="181">
        <f t="shared" si="145"/>
        <v>0</v>
      </c>
      <c r="X38" s="181">
        <f t="shared" si="146"/>
        <v>0</v>
      </c>
      <c r="Z38" s="16" t="str">
        <f t="shared" si="115"/>
        <v xml:space="preserve"> (-)</v>
      </c>
      <c r="AA38" s="200">
        <f t="shared" si="116"/>
        <v>0</v>
      </c>
      <c r="AB38" s="200">
        <f t="shared" si="116"/>
        <v>0</v>
      </c>
      <c r="AC38" s="200">
        <f t="shared" si="116"/>
        <v>0</v>
      </c>
      <c r="AD38" s="200">
        <f t="shared" si="116"/>
        <v>0</v>
      </c>
      <c r="AE38" s="200">
        <f t="shared" si="116"/>
        <v>0</v>
      </c>
      <c r="AF38" s="200">
        <f t="shared" si="116"/>
        <v>0</v>
      </c>
      <c r="AG38" s="200">
        <f t="shared" si="116"/>
        <v>0</v>
      </c>
      <c r="AH38" s="200">
        <f t="shared" si="116"/>
        <v>0</v>
      </c>
      <c r="AI38" s="200">
        <f t="shared" si="116"/>
        <v>0</v>
      </c>
      <c r="AJ38" s="200">
        <f t="shared" si="116"/>
        <v>0</v>
      </c>
      <c r="AK38" s="200">
        <f t="shared" si="116"/>
        <v>0</v>
      </c>
      <c r="AL38" s="200">
        <f t="shared" si="116"/>
        <v>0</v>
      </c>
      <c r="AM38" s="190">
        <f t="shared" si="147"/>
        <v>0</v>
      </c>
      <c r="AN38" s="16">
        <f t="shared" si="117"/>
        <v>0</v>
      </c>
      <c r="AO38" s="200">
        <f t="shared" si="118"/>
        <v>0</v>
      </c>
      <c r="AP38" s="200">
        <f t="shared" si="118"/>
        <v>0</v>
      </c>
      <c r="AQ38" s="200">
        <f t="shared" si="118"/>
        <v>0</v>
      </c>
      <c r="AR38" s="200">
        <f t="shared" si="118"/>
        <v>0</v>
      </c>
      <c r="AS38" s="200">
        <f t="shared" si="118"/>
        <v>0</v>
      </c>
      <c r="AT38" s="200">
        <f t="shared" si="118"/>
        <v>0</v>
      </c>
      <c r="AU38" s="200">
        <f t="shared" si="118"/>
        <v>0</v>
      </c>
      <c r="AV38" s="200">
        <f t="shared" si="118"/>
        <v>0</v>
      </c>
      <c r="AW38" s="200">
        <f t="shared" si="118"/>
        <v>0</v>
      </c>
      <c r="AX38" s="200">
        <f t="shared" si="118"/>
        <v>0</v>
      </c>
      <c r="AY38" s="200">
        <f t="shared" si="118"/>
        <v>0</v>
      </c>
      <c r="AZ38" s="200">
        <f t="shared" si="118"/>
        <v>0</v>
      </c>
      <c r="BA38" s="190">
        <f t="shared" si="148"/>
        <v>0</v>
      </c>
      <c r="BB38" s="16">
        <f t="shared" si="119"/>
        <v>0</v>
      </c>
      <c r="BC38" s="200">
        <f t="shared" si="120"/>
        <v>0</v>
      </c>
      <c r="BD38" s="200">
        <f t="shared" si="120"/>
        <v>0</v>
      </c>
      <c r="BE38" s="200">
        <f t="shared" si="120"/>
        <v>0</v>
      </c>
      <c r="BF38" s="200">
        <f t="shared" si="120"/>
        <v>0</v>
      </c>
      <c r="BG38" s="200">
        <f t="shared" si="120"/>
        <v>0</v>
      </c>
      <c r="BH38" s="200">
        <f t="shared" si="120"/>
        <v>0</v>
      </c>
      <c r="BI38" s="200">
        <f t="shared" si="120"/>
        <v>0</v>
      </c>
      <c r="BJ38" s="200">
        <f t="shared" si="120"/>
        <v>0</v>
      </c>
      <c r="BK38" s="200">
        <f t="shared" si="120"/>
        <v>0</v>
      </c>
      <c r="BL38" s="200">
        <f t="shared" si="120"/>
        <v>0</v>
      </c>
      <c r="BM38" s="200">
        <f t="shared" si="120"/>
        <v>0</v>
      </c>
      <c r="BN38" s="200">
        <f t="shared" si="120"/>
        <v>0</v>
      </c>
      <c r="BO38" s="190">
        <f t="shared" si="149"/>
        <v>0</v>
      </c>
      <c r="BP38" s="16">
        <f t="shared" si="121"/>
        <v>0</v>
      </c>
      <c r="BQ38" s="200">
        <f t="shared" si="122"/>
        <v>0</v>
      </c>
      <c r="BR38" s="200">
        <f t="shared" si="122"/>
        <v>0</v>
      </c>
      <c r="BS38" s="200">
        <f t="shared" si="122"/>
        <v>0</v>
      </c>
      <c r="BT38" s="200">
        <f t="shared" si="122"/>
        <v>0</v>
      </c>
      <c r="BU38" s="200">
        <f t="shared" si="122"/>
        <v>0</v>
      </c>
      <c r="BV38" s="200">
        <f t="shared" si="122"/>
        <v>0</v>
      </c>
      <c r="BW38" s="200">
        <f t="shared" si="122"/>
        <v>0</v>
      </c>
      <c r="BX38" s="200">
        <f t="shared" si="122"/>
        <v>0</v>
      </c>
      <c r="BY38" s="200">
        <f t="shared" si="122"/>
        <v>0</v>
      </c>
      <c r="BZ38" s="200">
        <f t="shared" si="122"/>
        <v>0</v>
      </c>
      <c r="CA38" s="200">
        <f t="shared" si="122"/>
        <v>0</v>
      </c>
      <c r="CB38" s="200">
        <f t="shared" si="122"/>
        <v>0</v>
      </c>
      <c r="CC38" s="190">
        <f t="shared" si="150"/>
        <v>0</v>
      </c>
      <c r="CD38" s="16">
        <f t="shared" si="123"/>
        <v>0</v>
      </c>
      <c r="CE38" s="200">
        <f t="shared" si="124"/>
        <v>0</v>
      </c>
      <c r="CF38" s="200">
        <f t="shared" si="124"/>
        <v>0</v>
      </c>
      <c r="CG38" s="200">
        <f t="shared" si="124"/>
        <v>0</v>
      </c>
      <c r="CH38" s="200">
        <f t="shared" si="124"/>
        <v>0</v>
      </c>
      <c r="CI38" s="200">
        <f t="shared" si="124"/>
        <v>0</v>
      </c>
      <c r="CJ38" s="200">
        <f t="shared" si="124"/>
        <v>0</v>
      </c>
      <c r="CK38" s="200">
        <f t="shared" si="124"/>
        <v>0</v>
      </c>
      <c r="CL38" s="200">
        <f t="shared" si="124"/>
        <v>0</v>
      </c>
      <c r="CM38" s="200">
        <f t="shared" si="124"/>
        <v>0</v>
      </c>
      <c r="CN38" s="200">
        <f t="shared" si="124"/>
        <v>0</v>
      </c>
      <c r="CO38" s="200">
        <f t="shared" si="124"/>
        <v>0</v>
      </c>
      <c r="CP38" s="200">
        <f t="shared" si="124"/>
        <v>0</v>
      </c>
      <c r="CQ38" s="190">
        <f t="shared" si="151"/>
        <v>0</v>
      </c>
      <c r="CR38" s="16">
        <f t="shared" si="125"/>
        <v>0</v>
      </c>
      <c r="CS38" s="200">
        <f t="shared" si="126"/>
        <v>0</v>
      </c>
      <c r="CT38" s="200">
        <f t="shared" si="126"/>
        <v>0</v>
      </c>
      <c r="CU38" s="200">
        <f t="shared" si="126"/>
        <v>0</v>
      </c>
      <c r="CV38" s="200">
        <f t="shared" si="126"/>
        <v>0</v>
      </c>
      <c r="CW38" s="200">
        <f t="shared" si="126"/>
        <v>0</v>
      </c>
      <c r="CX38" s="200">
        <f t="shared" si="126"/>
        <v>0</v>
      </c>
      <c r="CY38" s="200">
        <f t="shared" si="126"/>
        <v>0</v>
      </c>
      <c r="CZ38" s="200">
        <f t="shared" si="126"/>
        <v>0</v>
      </c>
      <c r="DA38" s="200">
        <f t="shared" si="126"/>
        <v>0</v>
      </c>
      <c r="DB38" s="200">
        <f t="shared" si="126"/>
        <v>0</v>
      </c>
      <c r="DC38" s="200">
        <f t="shared" si="126"/>
        <v>0</v>
      </c>
      <c r="DD38" s="200">
        <f t="shared" si="126"/>
        <v>0</v>
      </c>
      <c r="DE38" s="190">
        <f t="shared" si="152"/>
        <v>0</v>
      </c>
      <c r="DG38" s="16" t="str">
        <f t="shared" si="127"/>
        <v xml:space="preserve"> (-)</v>
      </c>
      <c r="DH38" s="130"/>
      <c r="DI38" s="16"/>
      <c r="DJ38" s="16"/>
      <c r="DK38" s="16"/>
      <c r="DL38" s="16"/>
      <c r="DM38" s="16"/>
      <c r="DN38" s="16"/>
      <c r="DO38" s="16"/>
      <c r="DP38" s="16"/>
      <c r="DQ38" s="16"/>
      <c r="DR38" s="16"/>
      <c r="DS38" s="16"/>
      <c r="DT38" s="16"/>
      <c r="DU38" s="190">
        <f t="shared" si="154"/>
        <v>0</v>
      </c>
      <c r="DV38" s="130">
        <f>IF($D38&lt;&gt;0,12-$D38+1,0)</f>
        <v>0</v>
      </c>
      <c r="DW38" s="200">
        <f>IF($C38=$DW$4,IF((MONTH(DW$6)=$D38),$N38/(12-$D38+1),0),0)</f>
        <v>0</v>
      </c>
      <c r="DX38" s="200">
        <f t="shared" ref="DX38:EH38" si="168">IF(DW38=0,IF($C38=$DW$4,IF((MONTH(DX$6)=$D38),$N38/(12-$D38+1),0),0),$N38/(12-$D38+1))</f>
        <v>0</v>
      </c>
      <c r="DY38" s="200">
        <f t="shared" si="168"/>
        <v>0</v>
      </c>
      <c r="DZ38" s="200">
        <f t="shared" si="168"/>
        <v>0</v>
      </c>
      <c r="EA38" s="200">
        <f t="shared" si="168"/>
        <v>0</v>
      </c>
      <c r="EB38" s="200">
        <f t="shared" si="168"/>
        <v>0</v>
      </c>
      <c r="EC38" s="200">
        <f t="shared" si="168"/>
        <v>0</v>
      </c>
      <c r="ED38" s="200">
        <f t="shared" si="168"/>
        <v>0</v>
      </c>
      <c r="EE38" s="200">
        <f t="shared" si="168"/>
        <v>0</v>
      </c>
      <c r="EF38" s="200">
        <f t="shared" si="168"/>
        <v>0</v>
      </c>
      <c r="EG38" s="200">
        <f t="shared" si="168"/>
        <v>0</v>
      </c>
      <c r="EH38" s="200">
        <f t="shared" si="168"/>
        <v>0</v>
      </c>
      <c r="EI38" s="190">
        <f t="shared" si="155"/>
        <v>0</v>
      </c>
      <c r="EJ38" s="130">
        <f t="shared" si="12"/>
        <v>0</v>
      </c>
      <c r="EK38" s="200">
        <f t="shared" si="134"/>
        <v>0</v>
      </c>
      <c r="EL38" s="200">
        <f t="shared" si="135"/>
        <v>0</v>
      </c>
      <c r="EM38" s="200">
        <f>IF($EJ38&lt;&gt;0,IF(SUM($EK38:EL38)&lt;$O38,$O38/$EJ38,0),0)</f>
        <v>0</v>
      </c>
      <c r="EN38" s="200">
        <f>IF($EJ38&lt;&gt;0,IF(SUM($EK38:EM38)&lt;$O38,$O38/$EJ38,0),0)</f>
        <v>0</v>
      </c>
      <c r="EO38" s="200">
        <f>IF($EJ38&lt;&gt;0,IF(SUM($EK38:EN38)&lt;$O38,$O38/$EJ38,0),0)</f>
        <v>0</v>
      </c>
      <c r="EP38" s="200">
        <f>IF($EJ38&lt;&gt;0,IF(SUM($EK38:EO38)&lt;$O38,$O38/$EJ38,0),0)</f>
        <v>0</v>
      </c>
      <c r="EQ38" s="200">
        <f>IF($EJ38&lt;&gt;0,IF(SUM($EK38:EP38)&lt;$O38,$O38/$EJ38,0),0)</f>
        <v>0</v>
      </c>
      <c r="ER38" s="200">
        <f>IF($EJ38&lt;&gt;0,IF(SUM($EK38:EQ38)&lt;$O38,$O38/$EJ38,0),0)</f>
        <v>0</v>
      </c>
      <c r="ES38" s="200">
        <f>IF($EJ38&lt;&gt;0,IF(SUM($EK38:ER38)&lt;$O38,$O38/$EJ38,0),0)</f>
        <v>0</v>
      </c>
      <c r="ET38" s="200">
        <f>IF($EJ38&lt;&gt;0,IF(SUM($EK38:ES38)&lt;$O38,$O38/$EJ38,0),0)</f>
        <v>0</v>
      </c>
      <c r="EU38" s="200">
        <f>IF($EJ38&lt;&gt;0,IF(SUM($EK38:ET38)&lt;$O38,$O38/$EJ38,0),0)</f>
        <v>0</v>
      </c>
      <c r="EV38" s="200">
        <f>IF($EJ38&lt;&gt;0,IF(SUM($EK38:EU38)&lt;$O38,$O38/$EJ38,0),0)</f>
        <v>0</v>
      </c>
      <c r="EW38" s="190">
        <f t="shared" si="156"/>
        <v>0</v>
      </c>
      <c r="EX38" s="130">
        <f t="shared" si="13"/>
        <v>0</v>
      </c>
      <c r="EY38" s="200">
        <f t="shared" si="136"/>
        <v>0</v>
      </c>
      <c r="EZ38" s="200">
        <f t="shared" si="137"/>
        <v>0</v>
      </c>
      <c r="FA38" s="200">
        <f>IF($EX38&lt;&gt;0,IF(SUM($EY38:EZ38)&lt;$P38,$P38/$EX38,0),0)</f>
        <v>0</v>
      </c>
      <c r="FB38" s="200">
        <f>IF($EX38&lt;&gt;0,IF(SUM($EY38:FA38)&lt;$P38,$P38/$EX38,0),0)</f>
        <v>0</v>
      </c>
      <c r="FC38" s="200">
        <f>IF($EX38&lt;&gt;0,IF(SUM($EY38:FB38)&lt;$P38,$P38/$EX38,0),0)</f>
        <v>0</v>
      </c>
      <c r="FD38" s="200">
        <f>IF($EX38&lt;&gt;0,IF(SUM($EY38:FC38)&lt;$P38,$P38/$EX38,0),0)</f>
        <v>0</v>
      </c>
      <c r="FE38" s="200">
        <f>IF($EX38&lt;&gt;0,IF(SUM($EY38:FD38)&lt;$P38,$P38/$EX38,0),0)</f>
        <v>0</v>
      </c>
      <c r="FF38" s="200">
        <f>IF($EX38&lt;&gt;0,IF(SUM($EY38:FE38)&lt;$P38,$P38/$EX38,0),0)</f>
        <v>0</v>
      </c>
      <c r="FG38" s="200">
        <f>IF($EX38&lt;&gt;0,IF(SUM($EY38:FF38)&lt;$P38,$P38/$EX38,0),0)</f>
        <v>0</v>
      </c>
      <c r="FH38" s="200">
        <f>IF($EX38&lt;&gt;0,IF(SUM($EY38:FG38)&lt;$P38,$P38/$EX38,0),0)</f>
        <v>0</v>
      </c>
      <c r="FI38" s="200">
        <f>IF($EX38&lt;&gt;0,IF(SUM($EY38:FH38)&lt;$P38,$P38/$EX38,0),0)</f>
        <v>0</v>
      </c>
      <c r="FJ38" s="200">
        <f>IF($EX38&lt;&gt;0,IF(SUM($EY38:FI38)&lt;$P38,$P38/$EX38,0),0)</f>
        <v>0</v>
      </c>
      <c r="FK38" s="190">
        <f t="shared" si="157"/>
        <v>0</v>
      </c>
      <c r="FL38" s="130">
        <f t="shared" si="14"/>
        <v>0</v>
      </c>
      <c r="FM38" s="200">
        <f t="shared" si="138"/>
        <v>0</v>
      </c>
      <c r="FN38" s="200">
        <f t="shared" si="139"/>
        <v>0</v>
      </c>
      <c r="FO38" s="200">
        <f>IF($FL38&lt;&gt;0,IF(SUM($FM38:FN38)&lt;$Q38,$Q38/$FL38,0),0)</f>
        <v>0</v>
      </c>
      <c r="FP38" s="200">
        <f>IF($FL38&lt;&gt;0,IF(SUM($FM38:FO38)&lt;$Q38,$Q38/$FL38,0),0)</f>
        <v>0</v>
      </c>
      <c r="FQ38" s="200">
        <f>IF($FL38&lt;&gt;0,IF(SUM($FM38:FP38)&lt;$Q38,$Q38/$FL38,0),0)</f>
        <v>0</v>
      </c>
      <c r="FR38" s="200">
        <f>IF($FL38&lt;&gt;0,IF(SUM($FM38:FQ38)&lt;$Q38,$Q38/$FL38,0),0)</f>
        <v>0</v>
      </c>
      <c r="FS38" s="200">
        <f>IF($FL38&lt;&gt;0,IF(SUM($FM38:FR38)&lt;$Q38,$Q38/$FL38,0),0)</f>
        <v>0</v>
      </c>
      <c r="FT38" s="200">
        <f>IF($FL38&lt;&gt;0,IF(SUM($FM38:FS38)&lt;$Q38,$Q38/$FL38,0),0)</f>
        <v>0</v>
      </c>
      <c r="FU38" s="200">
        <f>IF($FL38&lt;&gt;0,IF(SUM($FM38:FT38)&lt;$Q38,$Q38/$FL38,0),0)</f>
        <v>0</v>
      </c>
      <c r="FV38" s="200">
        <f>IF($FL38&lt;&gt;0,IF(SUM($FM38:FU38)&lt;$Q38,$Q38/$FL38,0),0)</f>
        <v>0</v>
      </c>
      <c r="FW38" s="200">
        <f>IF($FL38&lt;&gt;0,IF(SUM($FM38:FV38)&lt;$Q38,$Q38/$FL38,0),0)</f>
        <v>0</v>
      </c>
      <c r="FX38" s="200">
        <f>IF($FL38&lt;&gt;0,IF(SUM($FM38:FW38)&lt;$Q38,$Q38/$FL38,0),0)</f>
        <v>0</v>
      </c>
      <c r="FY38" s="190">
        <f t="shared" si="158"/>
        <v>0</v>
      </c>
      <c r="FZ38" s="130">
        <f t="shared" si="159"/>
        <v>0</v>
      </c>
      <c r="GA38" s="200">
        <f t="shared" si="140"/>
        <v>0</v>
      </c>
      <c r="GB38" s="200">
        <f t="shared" si="140"/>
        <v>0</v>
      </c>
      <c r="GC38" s="200">
        <f t="shared" si="140"/>
        <v>0</v>
      </c>
      <c r="GD38" s="200">
        <f t="shared" si="140"/>
        <v>0</v>
      </c>
      <c r="GE38" s="200">
        <f t="shared" si="140"/>
        <v>0</v>
      </c>
      <c r="GF38" s="200">
        <f t="shared" si="140"/>
        <v>0</v>
      </c>
      <c r="GG38" s="200">
        <f t="shared" si="140"/>
        <v>0</v>
      </c>
      <c r="GH38" s="200">
        <f t="shared" si="140"/>
        <v>0</v>
      </c>
      <c r="GI38" s="200">
        <f t="shared" si="140"/>
        <v>0</v>
      </c>
      <c r="GJ38" s="200">
        <f t="shared" si="140"/>
        <v>0</v>
      </c>
      <c r="GK38" s="200">
        <f t="shared" si="140"/>
        <v>0</v>
      </c>
      <c r="GL38" s="200">
        <f t="shared" si="140"/>
        <v>0</v>
      </c>
      <c r="GM38" s="190">
        <f t="shared" si="160"/>
        <v>0</v>
      </c>
    </row>
    <row r="39" spans="1:195" ht="15" customHeight="1" x14ac:dyDescent="0.2">
      <c r="A39" s="13"/>
      <c r="B39" s="182" t="str">
        <f>+'Données de base'!A260</f>
        <v xml:space="preserve"> (-)</v>
      </c>
      <c r="C39" s="222">
        <f>+YEAR('Données de base'!E260)</f>
        <v>2018</v>
      </c>
      <c r="D39" s="222">
        <f>IF('Données de base'!G260&lt;&gt;0,MONTH('Données de base'!E260),0)</f>
        <v>0</v>
      </c>
      <c r="E39" s="223">
        <f>1/'Données de base'!I260</f>
        <v>0.2</v>
      </c>
      <c r="F39" s="181">
        <f>+'Données de base'!G260</f>
        <v>0</v>
      </c>
      <c r="G39" s="181"/>
      <c r="H39" s="181">
        <f>+IF(H$6=$C39,$F39," ")</f>
        <v>0</v>
      </c>
      <c r="I39" s="181"/>
      <c r="J39" s="181"/>
      <c r="K39" s="181"/>
      <c r="L39" s="181"/>
      <c r="M39" s="181"/>
      <c r="N39" s="181">
        <f>+$F39*$E39*(12-$D39+1)/12</f>
        <v>0</v>
      </c>
      <c r="O39" s="181">
        <f t="shared" si="110"/>
        <v>0</v>
      </c>
      <c r="P39" s="181">
        <f t="shared" si="111"/>
        <v>0</v>
      </c>
      <c r="Q39" s="181">
        <f t="shared" si="112"/>
        <v>0</v>
      </c>
      <c r="R39" s="181">
        <f t="shared" si="113"/>
        <v>0</v>
      </c>
      <c r="S39" s="181"/>
      <c r="T39" s="181">
        <f>+H39-N39</f>
        <v>0</v>
      </c>
      <c r="U39" s="181">
        <f t="shared" si="143"/>
        <v>0</v>
      </c>
      <c r="V39" s="181">
        <f t="shared" si="144"/>
        <v>0</v>
      </c>
      <c r="W39" s="181">
        <f t="shared" si="145"/>
        <v>0</v>
      </c>
      <c r="X39" s="181">
        <f t="shared" si="146"/>
        <v>0</v>
      </c>
      <c r="Z39" s="16" t="str">
        <f t="shared" si="115"/>
        <v xml:space="preserve"> (-)</v>
      </c>
      <c r="AA39" s="200">
        <f t="shared" ref="AA39:AL48" si="169">IF($C39=$AA$4,IF((MONTH(AA$6)=$D39),$F39,0),0)</f>
        <v>0</v>
      </c>
      <c r="AB39" s="200">
        <f t="shared" si="169"/>
        <v>0</v>
      </c>
      <c r="AC39" s="200">
        <f t="shared" si="169"/>
        <v>0</v>
      </c>
      <c r="AD39" s="200">
        <f t="shared" si="169"/>
        <v>0</v>
      </c>
      <c r="AE39" s="200">
        <f t="shared" si="169"/>
        <v>0</v>
      </c>
      <c r="AF39" s="200">
        <f t="shared" si="169"/>
        <v>0</v>
      </c>
      <c r="AG39" s="200">
        <f t="shared" si="169"/>
        <v>0</v>
      </c>
      <c r="AH39" s="200">
        <f t="shared" si="169"/>
        <v>0</v>
      </c>
      <c r="AI39" s="200">
        <f t="shared" si="169"/>
        <v>0</v>
      </c>
      <c r="AJ39" s="200">
        <f t="shared" si="169"/>
        <v>0</v>
      </c>
      <c r="AK39" s="200">
        <f t="shared" si="169"/>
        <v>0</v>
      </c>
      <c r="AL39" s="200">
        <f t="shared" si="169"/>
        <v>0</v>
      </c>
      <c r="AM39" s="190">
        <f t="shared" si="147"/>
        <v>0</v>
      </c>
      <c r="AN39" s="16">
        <f t="shared" si="117"/>
        <v>0</v>
      </c>
      <c r="AO39" s="200">
        <f t="shared" ref="AO39:AZ48" si="170">IF($C39=$AO$4,IF((MONTH(AO$6)=$D39),$F39,0),0)</f>
        <v>0</v>
      </c>
      <c r="AP39" s="200">
        <f t="shared" si="170"/>
        <v>0</v>
      </c>
      <c r="AQ39" s="200">
        <f t="shared" si="170"/>
        <v>0</v>
      </c>
      <c r="AR39" s="200">
        <f t="shared" si="170"/>
        <v>0</v>
      </c>
      <c r="AS39" s="200">
        <f t="shared" si="170"/>
        <v>0</v>
      </c>
      <c r="AT39" s="200">
        <f t="shared" si="170"/>
        <v>0</v>
      </c>
      <c r="AU39" s="200">
        <f t="shared" si="170"/>
        <v>0</v>
      </c>
      <c r="AV39" s="200">
        <f t="shared" si="170"/>
        <v>0</v>
      </c>
      <c r="AW39" s="200">
        <f t="shared" si="170"/>
        <v>0</v>
      </c>
      <c r="AX39" s="200">
        <f t="shared" si="170"/>
        <v>0</v>
      </c>
      <c r="AY39" s="200">
        <f t="shared" si="170"/>
        <v>0</v>
      </c>
      <c r="AZ39" s="200">
        <f t="shared" si="170"/>
        <v>0</v>
      </c>
      <c r="BA39" s="190">
        <f t="shared" si="148"/>
        <v>0</v>
      </c>
      <c r="BB39" s="16">
        <f t="shared" si="119"/>
        <v>0</v>
      </c>
      <c r="BC39" s="200">
        <f t="shared" ref="BC39:BN48" si="171">IF($C39=$BC$4,IF((MONTH(BC$6)=$D39),$F39,0),0)</f>
        <v>0</v>
      </c>
      <c r="BD39" s="200">
        <f t="shared" si="171"/>
        <v>0</v>
      </c>
      <c r="BE39" s="200">
        <f t="shared" si="171"/>
        <v>0</v>
      </c>
      <c r="BF39" s="200">
        <f t="shared" si="171"/>
        <v>0</v>
      </c>
      <c r="BG39" s="200">
        <f t="shared" si="171"/>
        <v>0</v>
      </c>
      <c r="BH39" s="200">
        <f t="shared" si="171"/>
        <v>0</v>
      </c>
      <c r="BI39" s="200">
        <f t="shared" si="171"/>
        <v>0</v>
      </c>
      <c r="BJ39" s="200">
        <f t="shared" si="171"/>
        <v>0</v>
      </c>
      <c r="BK39" s="200">
        <f t="shared" si="171"/>
        <v>0</v>
      </c>
      <c r="BL39" s="200">
        <f t="shared" si="171"/>
        <v>0</v>
      </c>
      <c r="BM39" s="200">
        <f t="shared" si="171"/>
        <v>0</v>
      </c>
      <c r="BN39" s="200">
        <f t="shared" si="171"/>
        <v>0</v>
      </c>
      <c r="BO39" s="190">
        <f t="shared" si="149"/>
        <v>0</v>
      </c>
      <c r="BP39" s="16">
        <f t="shared" si="121"/>
        <v>0</v>
      </c>
      <c r="BQ39" s="200">
        <f t="shared" ref="BQ39:CB48" si="172">IF($C39=$BQ$4,IF((MONTH(BQ$6)=$D39),$F39,0),0)</f>
        <v>0</v>
      </c>
      <c r="BR39" s="200">
        <f t="shared" si="172"/>
        <v>0</v>
      </c>
      <c r="BS39" s="200">
        <f t="shared" si="172"/>
        <v>0</v>
      </c>
      <c r="BT39" s="200">
        <f t="shared" si="172"/>
        <v>0</v>
      </c>
      <c r="BU39" s="200">
        <f t="shared" si="172"/>
        <v>0</v>
      </c>
      <c r="BV39" s="200">
        <f t="shared" si="172"/>
        <v>0</v>
      </c>
      <c r="BW39" s="200">
        <f t="shared" si="172"/>
        <v>0</v>
      </c>
      <c r="BX39" s="200">
        <f t="shared" si="172"/>
        <v>0</v>
      </c>
      <c r="BY39" s="200">
        <f t="shared" si="172"/>
        <v>0</v>
      </c>
      <c r="BZ39" s="200">
        <f t="shared" si="172"/>
        <v>0</v>
      </c>
      <c r="CA39" s="200">
        <f t="shared" si="172"/>
        <v>0</v>
      </c>
      <c r="CB39" s="200">
        <f t="shared" si="172"/>
        <v>0</v>
      </c>
      <c r="CC39" s="190">
        <f t="shared" si="150"/>
        <v>0</v>
      </c>
      <c r="CD39" s="16">
        <f t="shared" si="123"/>
        <v>0</v>
      </c>
      <c r="CE39" s="200">
        <f t="shared" ref="CE39:CP48" si="173">IF($C39=$CE$4,IF((MONTH(CE$6)=$D39),$F39,0),0)</f>
        <v>0</v>
      </c>
      <c r="CF39" s="200">
        <f t="shared" si="173"/>
        <v>0</v>
      </c>
      <c r="CG39" s="200">
        <f t="shared" si="173"/>
        <v>0</v>
      </c>
      <c r="CH39" s="200">
        <f t="shared" si="173"/>
        <v>0</v>
      </c>
      <c r="CI39" s="200">
        <f t="shared" si="173"/>
        <v>0</v>
      </c>
      <c r="CJ39" s="200">
        <f t="shared" si="173"/>
        <v>0</v>
      </c>
      <c r="CK39" s="200">
        <f t="shared" si="173"/>
        <v>0</v>
      </c>
      <c r="CL39" s="200">
        <f t="shared" si="173"/>
        <v>0</v>
      </c>
      <c r="CM39" s="200">
        <f t="shared" si="173"/>
        <v>0</v>
      </c>
      <c r="CN39" s="200">
        <f t="shared" si="173"/>
        <v>0</v>
      </c>
      <c r="CO39" s="200">
        <f t="shared" si="173"/>
        <v>0</v>
      </c>
      <c r="CP39" s="200">
        <f t="shared" si="173"/>
        <v>0</v>
      </c>
      <c r="CQ39" s="190">
        <f t="shared" si="151"/>
        <v>0</v>
      </c>
      <c r="CR39" s="16">
        <f t="shared" si="125"/>
        <v>0</v>
      </c>
      <c r="CS39" s="200">
        <f t="shared" ref="CS39:DD48" si="174">IF($C39=$CS$4,IF((MONTH(CS$6)=$D39),$F39,0),0)</f>
        <v>0</v>
      </c>
      <c r="CT39" s="200">
        <f t="shared" si="174"/>
        <v>0</v>
      </c>
      <c r="CU39" s="200">
        <f t="shared" si="174"/>
        <v>0</v>
      </c>
      <c r="CV39" s="200">
        <f t="shared" si="174"/>
        <v>0</v>
      </c>
      <c r="CW39" s="200">
        <f t="shared" si="174"/>
        <v>0</v>
      </c>
      <c r="CX39" s="200">
        <f t="shared" si="174"/>
        <v>0</v>
      </c>
      <c r="CY39" s="200">
        <f t="shared" si="174"/>
        <v>0</v>
      </c>
      <c r="CZ39" s="200">
        <f t="shared" si="174"/>
        <v>0</v>
      </c>
      <c r="DA39" s="200">
        <f t="shared" si="174"/>
        <v>0</v>
      </c>
      <c r="DB39" s="200">
        <f t="shared" si="174"/>
        <v>0</v>
      </c>
      <c r="DC39" s="200">
        <f t="shared" si="174"/>
        <v>0</v>
      </c>
      <c r="DD39" s="200">
        <f t="shared" si="174"/>
        <v>0</v>
      </c>
      <c r="DE39" s="190">
        <f t="shared" si="152"/>
        <v>0</v>
      </c>
      <c r="DG39" s="16" t="str">
        <f t="shared" si="127"/>
        <v xml:space="preserve"> (-)</v>
      </c>
      <c r="DH39" s="130"/>
      <c r="DI39" s="16"/>
      <c r="DJ39" s="16"/>
      <c r="DK39" s="16"/>
      <c r="DL39" s="16"/>
      <c r="DM39" s="16"/>
      <c r="DN39" s="16"/>
      <c r="DO39" s="16"/>
      <c r="DP39" s="16"/>
      <c r="DQ39" s="16"/>
      <c r="DR39" s="16"/>
      <c r="DS39" s="16"/>
      <c r="DT39" s="16"/>
      <c r="DU39" s="190">
        <f t="shared" si="154"/>
        <v>0</v>
      </c>
      <c r="DV39" s="130">
        <f>IF($D39&lt;&gt;0,12-$D39+1,0)</f>
        <v>0</v>
      </c>
      <c r="DW39" s="200">
        <f>IF($C39=$DW$4,IF((MONTH(DW$6)=$D39),$N39/(12-$D39+1),0),0)</f>
        <v>0</v>
      </c>
      <c r="DX39" s="200">
        <f t="shared" ref="DX39:EH39" si="175">IF(DW39=0,IF($C39=$DW$4,IF((MONTH(DX$6)=$D39),$N39/(12-$D39+1),0),0),$N39/(12-$D39+1))</f>
        <v>0</v>
      </c>
      <c r="DY39" s="200">
        <f t="shared" si="175"/>
        <v>0</v>
      </c>
      <c r="DZ39" s="200">
        <f t="shared" si="175"/>
        <v>0</v>
      </c>
      <c r="EA39" s="200">
        <f t="shared" si="175"/>
        <v>0</v>
      </c>
      <c r="EB39" s="200">
        <f t="shared" si="175"/>
        <v>0</v>
      </c>
      <c r="EC39" s="200">
        <f t="shared" si="175"/>
        <v>0</v>
      </c>
      <c r="ED39" s="200">
        <f t="shared" si="175"/>
        <v>0</v>
      </c>
      <c r="EE39" s="200">
        <f t="shared" si="175"/>
        <v>0</v>
      </c>
      <c r="EF39" s="200">
        <f t="shared" si="175"/>
        <v>0</v>
      </c>
      <c r="EG39" s="200">
        <f t="shared" si="175"/>
        <v>0</v>
      </c>
      <c r="EH39" s="200">
        <f t="shared" si="175"/>
        <v>0</v>
      </c>
      <c r="EI39" s="190">
        <f t="shared" si="155"/>
        <v>0</v>
      </c>
      <c r="EJ39" s="130">
        <f t="shared" si="12"/>
        <v>0</v>
      </c>
      <c r="EK39" s="200">
        <f t="shared" si="134"/>
        <v>0</v>
      </c>
      <c r="EL39" s="200">
        <f t="shared" si="135"/>
        <v>0</v>
      </c>
      <c r="EM39" s="200">
        <f>IF($EJ39&lt;&gt;0,IF(SUM($EK39:EL39)&lt;$O39,$O39/$EJ39,0),0)</f>
        <v>0</v>
      </c>
      <c r="EN39" s="200">
        <f>IF($EJ39&lt;&gt;0,IF(SUM($EK39:EM39)&lt;$O39,$O39/$EJ39,0),0)</f>
        <v>0</v>
      </c>
      <c r="EO39" s="200">
        <f>IF($EJ39&lt;&gt;0,IF(SUM($EK39:EN39)&lt;$O39,$O39/$EJ39,0),0)</f>
        <v>0</v>
      </c>
      <c r="EP39" s="200">
        <f>IF($EJ39&lt;&gt;0,IF(SUM($EK39:EO39)&lt;$O39,$O39/$EJ39,0),0)</f>
        <v>0</v>
      </c>
      <c r="EQ39" s="200">
        <f>IF($EJ39&lt;&gt;0,IF(SUM($EK39:EP39)&lt;$O39,$O39/$EJ39,0),0)</f>
        <v>0</v>
      </c>
      <c r="ER39" s="200">
        <f>IF($EJ39&lt;&gt;0,IF(SUM($EK39:EQ39)&lt;$O39,$O39/$EJ39,0),0)</f>
        <v>0</v>
      </c>
      <c r="ES39" s="200">
        <f>IF($EJ39&lt;&gt;0,IF(SUM($EK39:ER39)&lt;$O39,$O39/$EJ39,0),0)</f>
        <v>0</v>
      </c>
      <c r="ET39" s="200">
        <f>IF($EJ39&lt;&gt;0,IF(SUM($EK39:ES39)&lt;$O39,$O39/$EJ39,0),0)</f>
        <v>0</v>
      </c>
      <c r="EU39" s="200">
        <f>IF($EJ39&lt;&gt;0,IF(SUM($EK39:ET39)&lt;$O39,$O39/$EJ39,0),0)</f>
        <v>0</v>
      </c>
      <c r="EV39" s="200">
        <f>IF($EJ39&lt;&gt;0,IF(SUM($EK39:EU39)&lt;$O39,$O39/$EJ39,0),0)</f>
        <v>0</v>
      </c>
      <c r="EW39" s="190">
        <f t="shared" si="156"/>
        <v>0</v>
      </c>
      <c r="EX39" s="130">
        <f t="shared" si="13"/>
        <v>0</v>
      </c>
      <c r="EY39" s="200">
        <f t="shared" si="136"/>
        <v>0</v>
      </c>
      <c r="EZ39" s="200">
        <f t="shared" si="137"/>
        <v>0</v>
      </c>
      <c r="FA39" s="200">
        <f>IF($EX39&lt;&gt;0,IF(SUM($EY39:EZ39)&lt;$P39,$P39/$EX39,0),0)</f>
        <v>0</v>
      </c>
      <c r="FB39" s="200">
        <f>IF($EX39&lt;&gt;0,IF(SUM($EY39:FA39)&lt;$P39,$P39/$EX39,0),0)</f>
        <v>0</v>
      </c>
      <c r="FC39" s="200">
        <f>IF($EX39&lt;&gt;0,IF(SUM($EY39:FB39)&lt;$P39,$P39/$EX39,0),0)</f>
        <v>0</v>
      </c>
      <c r="FD39" s="200">
        <f>IF($EX39&lt;&gt;0,IF(SUM($EY39:FC39)&lt;$P39,$P39/$EX39,0),0)</f>
        <v>0</v>
      </c>
      <c r="FE39" s="200">
        <f>IF($EX39&lt;&gt;0,IF(SUM($EY39:FD39)&lt;$P39,$P39/$EX39,0),0)</f>
        <v>0</v>
      </c>
      <c r="FF39" s="200">
        <f>IF($EX39&lt;&gt;0,IF(SUM($EY39:FE39)&lt;$P39,$P39/$EX39,0),0)</f>
        <v>0</v>
      </c>
      <c r="FG39" s="200">
        <f>IF($EX39&lt;&gt;0,IF(SUM($EY39:FF39)&lt;$P39,$P39/$EX39,0),0)</f>
        <v>0</v>
      </c>
      <c r="FH39" s="200">
        <f>IF($EX39&lt;&gt;0,IF(SUM($EY39:FG39)&lt;$P39,$P39/$EX39,0),0)</f>
        <v>0</v>
      </c>
      <c r="FI39" s="200">
        <f>IF($EX39&lt;&gt;0,IF(SUM($EY39:FH39)&lt;$P39,$P39/$EX39,0),0)</f>
        <v>0</v>
      </c>
      <c r="FJ39" s="200">
        <f>IF($EX39&lt;&gt;0,IF(SUM($EY39:FI39)&lt;$P39,$P39/$EX39,0),0)</f>
        <v>0</v>
      </c>
      <c r="FK39" s="190">
        <f t="shared" si="157"/>
        <v>0</v>
      </c>
      <c r="FL39" s="130">
        <f t="shared" si="14"/>
        <v>0</v>
      </c>
      <c r="FM39" s="200">
        <f t="shared" si="138"/>
        <v>0</v>
      </c>
      <c r="FN39" s="200">
        <f t="shared" si="139"/>
        <v>0</v>
      </c>
      <c r="FO39" s="200">
        <f>IF($FL39&lt;&gt;0,IF(SUM($FM39:FN39)&lt;$Q39,$Q39/$FL39,0),0)</f>
        <v>0</v>
      </c>
      <c r="FP39" s="200">
        <f>IF($FL39&lt;&gt;0,IF(SUM($FM39:FO39)&lt;$Q39,$Q39/$FL39,0),0)</f>
        <v>0</v>
      </c>
      <c r="FQ39" s="200">
        <f>IF($FL39&lt;&gt;0,IF(SUM($FM39:FP39)&lt;$Q39,$Q39/$FL39,0),0)</f>
        <v>0</v>
      </c>
      <c r="FR39" s="200">
        <f>IF($FL39&lt;&gt;0,IF(SUM($FM39:FQ39)&lt;$Q39,$Q39/$FL39,0),0)</f>
        <v>0</v>
      </c>
      <c r="FS39" s="200">
        <f>IF($FL39&lt;&gt;0,IF(SUM($FM39:FR39)&lt;$Q39,$Q39/$FL39,0),0)</f>
        <v>0</v>
      </c>
      <c r="FT39" s="200">
        <f>IF($FL39&lt;&gt;0,IF(SUM($FM39:FS39)&lt;$Q39,$Q39/$FL39,0),0)</f>
        <v>0</v>
      </c>
      <c r="FU39" s="200">
        <f>IF($FL39&lt;&gt;0,IF(SUM($FM39:FT39)&lt;$Q39,$Q39/$FL39,0),0)</f>
        <v>0</v>
      </c>
      <c r="FV39" s="200">
        <f>IF($FL39&lt;&gt;0,IF(SUM($FM39:FU39)&lt;$Q39,$Q39/$FL39,0),0)</f>
        <v>0</v>
      </c>
      <c r="FW39" s="200">
        <f>IF($FL39&lt;&gt;0,IF(SUM($FM39:FV39)&lt;$Q39,$Q39/$FL39,0),0)</f>
        <v>0</v>
      </c>
      <c r="FX39" s="200">
        <f>IF($FL39&lt;&gt;0,IF(SUM($FM39:FW39)&lt;$Q39,$Q39/$FL39,0),0)</f>
        <v>0</v>
      </c>
      <c r="FY39" s="190">
        <f t="shared" si="158"/>
        <v>0</v>
      </c>
      <c r="FZ39" s="130">
        <f t="shared" si="159"/>
        <v>0</v>
      </c>
      <c r="GA39" s="200">
        <f t="shared" ref="GA39:GL48" si="176">IF($FZ39&lt;&gt;0,$R39/$FL39,0)</f>
        <v>0</v>
      </c>
      <c r="GB39" s="200">
        <f t="shared" si="176"/>
        <v>0</v>
      </c>
      <c r="GC39" s="200">
        <f t="shared" si="176"/>
        <v>0</v>
      </c>
      <c r="GD39" s="200">
        <f t="shared" si="176"/>
        <v>0</v>
      </c>
      <c r="GE39" s="200">
        <f t="shared" si="176"/>
        <v>0</v>
      </c>
      <c r="GF39" s="200">
        <f t="shared" si="176"/>
        <v>0</v>
      </c>
      <c r="GG39" s="200">
        <f t="shared" si="176"/>
        <v>0</v>
      </c>
      <c r="GH39" s="200">
        <f t="shared" si="176"/>
        <v>0</v>
      </c>
      <c r="GI39" s="200">
        <f t="shared" si="176"/>
        <v>0</v>
      </c>
      <c r="GJ39" s="200">
        <f t="shared" si="176"/>
        <v>0</v>
      </c>
      <c r="GK39" s="200">
        <f t="shared" si="176"/>
        <v>0</v>
      </c>
      <c r="GL39" s="200">
        <f t="shared" si="176"/>
        <v>0</v>
      </c>
      <c r="GM39" s="190">
        <f t="shared" si="160"/>
        <v>0</v>
      </c>
    </row>
    <row r="40" spans="1:195" ht="15" customHeight="1" x14ac:dyDescent="0.2">
      <c r="A40" s="13"/>
      <c r="B40" s="182" t="str">
        <f>+'Données de base'!A261</f>
        <v xml:space="preserve"> (-)</v>
      </c>
      <c r="C40" s="222">
        <f>+YEAR('Données de base'!E261)</f>
        <v>2018</v>
      </c>
      <c r="D40" s="222">
        <f>IF('Données de base'!G261&lt;&gt;0,MONTH('Données de base'!E261),0)</f>
        <v>0</v>
      </c>
      <c r="E40" s="223">
        <f>1/'Données de base'!I261</f>
        <v>0.2</v>
      </c>
      <c r="F40" s="181">
        <f>+'Données de base'!G261</f>
        <v>0</v>
      </c>
      <c r="G40" s="181"/>
      <c r="H40" s="181">
        <f>+IF(H$6=$C40,$F40," ")</f>
        <v>0</v>
      </c>
      <c r="I40" s="181"/>
      <c r="J40" s="181"/>
      <c r="K40" s="181"/>
      <c r="L40" s="181"/>
      <c r="M40" s="181"/>
      <c r="N40" s="181">
        <f>+$F40*$E40*(12-$D40+1)/12</f>
        <v>0</v>
      </c>
      <c r="O40" s="181">
        <f t="shared" si="110"/>
        <v>0</v>
      </c>
      <c r="P40" s="181">
        <f t="shared" si="111"/>
        <v>0</v>
      </c>
      <c r="Q40" s="181">
        <f t="shared" si="112"/>
        <v>0</v>
      </c>
      <c r="R40" s="181">
        <f t="shared" si="113"/>
        <v>0</v>
      </c>
      <c r="S40" s="181"/>
      <c r="T40" s="181">
        <f>+H40-N40</f>
        <v>0</v>
      </c>
      <c r="U40" s="181">
        <f t="shared" si="143"/>
        <v>0</v>
      </c>
      <c r="V40" s="181">
        <f t="shared" si="144"/>
        <v>0</v>
      </c>
      <c r="W40" s="181">
        <f t="shared" si="145"/>
        <v>0</v>
      </c>
      <c r="X40" s="181">
        <f t="shared" si="146"/>
        <v>0</v>
      </c>
      <c r="Z40" s="16" t="str">
        <f t="shared" si="115"/>
        <v xml:space="preserve"> (-)</v>
      </c>
      <c r="AA40" s="200">
        <f t="shared" si="169"/>
        <v>0</v>
      </c>
      <c r="AB40" s="200">
        <f t="shared" si="169"/>
        <v>0</v>
      </c>
      <c r="AC40" s="200">
        <f t="shared" si="169"/>
        <v>0</v>
      </c>
      <c r="AD40" s="200">
        <f t="shared" si="169"/>
        <v>0</v>
      </c>
      <c r="AE40" s="200">
        <f t="shared" si="169"/>
        <v>0</v>
      </c>
      <c r="AF40" s="200">
        <f t="shared" si="169"/>
        <v>0</v>
      </c>
      <c r="AG40" s="200">
        <f t="shared" si="169"/>
        <v>0</v>
      </c>
      <c r="AH40" s="200">
        <f t="shared" si="169"/>
        <v>0</v>
      </c>
      <c r="AI40" s="200">
        <f t="shared" si="169"/>
        <v>0</v>
      </c>
      <c r="AJ40" s="200">
        <f t="shared" si="169"/>
        <v>0</v>
      </c>
      <c r="AK40" s="200">
        <f t="shared" si="169"/>
        <v>0</v>
      </c>
      <c r="AL40" s="200">
        <f t="shared" si="169"/>
        <v>0</v>
      </c>
      <c r="AM40" s="190">
        <f t="shared" si="147"/>
        <v>0</v>
      </c>
      <c r="AN40" s="16">
        <f t="shared" si="117"/>
        <v>0</v>
      </c>
      <c r="AO40" s="200">
        <f t="shared" si="170"/>
        <v>0</v>
      </c>
      <c r="AP40" s="200">
        <f t="shared" si="170"/>
        <v>0</v>
      </c>
      <c r="AQ40" s="200">
        <f t="shared" si="170"/>
        <v>0</v>
      </c>
      <c r="AR40" s="200">
        <f t="shared" si="170"/>
        <v>0</v>
      </c>
      <c r="AS40" s="200">
        <f t="shared" si="170"/>
        <v>0</v>
      </c>
      <c r="AT40" s="200">
        <f t="shared" si="170"/>
        <v>0</v>
      </c>
      <c r="AU40" s="200">
        <f t="shared" si="170"/>
        <v>0</v>
      </c>
      <c r="AV40" s="200">
        <f t="shared" si="170"/>
        <v>0</v>
      </c>
      <c r="AW40" s="200">
        <f t="shared" si="170"/>
        <v>0</v>
      </c>
      <c r="AX40" s="200">
        <f t="shared" si="170"/>
        <v>0</v>
      </c>
      <c r="AY40" s="200">
        <f t="shared" si="170"/>
        <v>0</v>
      </c>
      <c r="AZ40" s="200">
        <f t="shared" si="170"/>
        <v>0</v>
      </c>
      <c r="BA40" s="190">
        <f t="shared" si="148"/>
        <v>0</v>
      </c>
      <c r="BB40" s="16">
        <f t="shared" si="119"/>
        <v>0</v>
      </c>
      <c r="BC40" s="200">
        <f t="shared" si="171"/>
        <v>0</v>
      </c>
      <c r="BD40" s="200">
        <f t="shared" si="171"/>
        <v>0</v>
      </c>
      <c r="BE40" s="200">
        <f t="shared" si="171"/>
        <v>0</v>
      </c>
      <c r="BF40" s="200">
        <f t="shared" si="171"/>
        <v>0</v>
      </c>
      <c r="BG40" s="200">
        <f t="shared" si="171"/>
        <v>0</v>
      </c>
      <c r="BH40" s="200">
        <f t="shared" si="171"/>
        <v>0</v>
      </c>
      <c r="BI40" s="200">
        <f t="shared" si="171"/>
        <v>0</v>
      </c>
      <c r="BJ40" s="200">
        <f t="shared" si="171"/>
        <v>0</v>
      </c>
      <c r="BK40" s="200">
        <f t="shared" si="171"/>
        <v>0</v>
      </c>
      <c r="BL40" s="200">
        <f t="shared" si="171"/>
        <v>0</v>
      </c>
      <c r="BM40" s="200">
        <f t="shared" si="171"/>
        <v>0</v>
      </c>
      <c r="BN40" s="200">
        <f t="shared" si="171"/>
        <v>0</v>
      </c>
      <c r="BO40" s="190">
        <f t="shared" si="149"/>
        <v>0</v>
      </c>
      <c r="BP40" s="16">
        <f t="shared" si="121"/>
        <v>0</v>
      </c>
      <c r="BQ40" s="200">
        <f t="shared" si="172"/>
        <v>0</v>
      </c>
      <c r="BR40" s="200">
        <f t="shared" si="172"/>
        <v>0</v>
      </c>
      <c r="BS40" s="200">
        <f t="shared" si="172"/>
        <v>0</v>
      </c>
      <c r="BT40" s="200">
        <f t="shared" si="172"/>
        <v>0</v>
      </c>
      <c r="BU40" s="200">
        <f t="shared" si="172"/>
        <v>0</v>
      </c>
      <c r="BV40" s="200">
        <f t="shared" si="172"/>
        <v>0</v>
      </c>
      <c r="BW40" s="200">
        <f t="shared" si="172"/>
        <v>0</v>
      </c>
      <c r="BX40" s="200">
        <f t="shared" si="172"/>
        <v>0</v>
      </c>
      <c r="BY40" s="200">
        <f t="shared" si="172"/>
        <v>0</v>
      </c>
      <c r="BZ40" s="200">
        <f t="shared" si="172"/>
        <v>0</v>
      </c>
      <c r="CA40" s="200">
        <f t="shared" si="172"/>
        <v>0</v>
      </c>
      <c r="CB40" s="200">
        <f t="shared" si="172"/>
        <v>0</v>
      </c>
      <c r="CC40" s="190">
        <f t="shared" si="150"/>
        <v>0</v>
      </c>
      <c r="CD40" s="16">
        <f t="shared" si="123"/>
        <v>0</v>
      </c>
      <c r="CE40" s="200">
        <f t="shared" si="173"/>
        <v>0</v>
      </c>
      <c r="CF40" s="200">
        <f t="shared" si="173"/>
        <v>0</v>
      </c>
      <c r="CG40" s="200">
        <f t="shared" si="173"/>
        <v>0</v>
      </c>
      <c r="CH40" s="200">
        <f t="shared" si="173"/>
        <v>0</v>
      </c>
      <c r="CI40" s="200">
        <f t="shared" si="173"/>
        <v>0</v>
      </c>
      <c r="CJ40" s="200">
        <f t="shared" si="173"/>
        <v>0</v>
      </c>
      <c r="CK40" s="200">
        <f t="shared" si="173"/>
        <v>0</v>
      </c>
      <c r="CL40" s="200">
        <f t="shared" si="173"/>
        <v>0</v>
      </c>
      <c r="CM40" s="200">
        <f t="shared" si="173"/>
        <v>0</v>
      </c>
      <c r="CN40" s="200">
        <f t="shared" si="173"/>
        <v>0</v>
      </c>
      <c r="CO40" s="200">
        <f t="shared" si="173"/>
        <v>0</v>
      </c>
      <c r="CP40" s="200">
        <f t="shared" si="173"/>
        <v>0</v>
      </c>
      <c r="CQ40" s="190">
        <f t="shared" si="151"/>
        <v>0</v>
      </c>
      <c r="CR40" s="16">
        <f t="shared" si="125"/>
        <v>0</v>
      </c>
      <c r="CS40" s="200">
        <f t="shared" si="174"/>
        <v>0</v>
      </c>
      <c r="CT40" s="200">
        <f t="shared" si="174"/>
        <v>0</v>
      </c>
      <c r="CU40" s="200">
        <f t="shared" si="174"/>
        <v>0</v>
      </c>
      <c r="CV40" s="200">
        <f t="shared" si="174"/>
        <v>0</v>
      </c>
      <c r="CW40" s="200">
        <f t="shared" si="174"/>
        <v>0</v>
      </c>
      <c r="CX40" s="200">
        <f t="shared" si="174"/>
        <v>0</v>
      </c>
      <c r="CY40" s="200">
        <f t="shared" si="174"/>
        <v>0</v>
      </c>
      <c r="CZ40" s="200">
        <f t="shared" si="174"/>
        <v>0</v>
      </c>
      <c r="DA40" s="200">
        <f t="shared" si="174"/>
        <v>0</v>
      </c>
      <c r="DB40" s="200">
        <f t="shared" si="174"/>
        <v>0</v>
      </c>
      <c r="DC40" s="200">
        <f t="shared" si="174"/>
        <v>0</v>
      </c>
      <c r="DD40" s="200">
        <f t="shared" si="174"/>
        <v>0</v>
      </c>
      <c r="DE40" s="190">
        <f t="shared" si="152"/>
        <v>0</v>
      </c>
      <c r="DG40" s="16" t="str">
        <f t="shared" si="127"/>
        <v xml:space="preserve"> (-)</v>
      </c>
      <c r="DH40" s="130"/>
      <c r="DI40" s="16"/>
      <c r="DJ40" s="16"/>
      <c r="DK40" s="16"/>
      <c r="DL40" s="16"/>
      <c r="DM40" s="16"/>
      <c r="DN40" s="16"/>
      <c r="DO40" s="16"/>
      <c r="DP40" s="16"/>
      <c r="DQ40" s="16"/>
      <c r="DR40" s="16"/>
      <c r="DS40" s="16"/>
      <c r="DT40" s="16"/>
      <c r="DU40" s="190">
        <f t="shared" si="154"/>
        <v>0</v>
      </c>
      <c r="DV40" s="130">
        <f>IF($D40&lt;&gt;0,12-$D40+1,0)</f>
        <v>0</v>
      </c>
      <c r="DW40" s="200">
        <f>IF($C40=$DW$4,IF((MONTH(DW$6)=$D40),$N40/(12-$D40+1),0),0)</f>
        <v>0</v>
      </c>
      <c r="DX40" s="200">
        <f t="shared" ref="DX40:EH40" si="177">IF(DW40=0,IF($C40=$DW$4,IF((MONTH(DX$6)=$D40),$N40/(12-$D40+1),0),0),$N40/(12-$D40+1))</f>
        <v>0</v>
      </c>
      <c r="DY40" s="200">
        <f t="shared" si="177"/>
        <v>0</v>
      </c>
      <c r="DZ40" s="200">
        <f t="shared" si="177"/>
        <v>0</v>
      </c>
      <c r="EA40" s="200">
        <f t="shared" si="177"/>
        <v>0</v>
      </c>
      <c r="EB40" s="200">
        <f t="shared" si="177"/>
        <v>0</v>
      </c>
      <c r="EC40" s="200">
        <f t="shared" si="177"/>
        <v>0</v>
      </c>
      <c r="ED40" s="200">
        <f t="shared" si="177"/>
        <v>0</v>
      </c>
      <c r="EE40" s="200">
        <f t="shared" si="177"/>
        <v>0</v>
      </c>
      <c r="EF40" s="200">
        <f t="shared" si="177"/>
        <v>0</v>
      </c>
      <c r="EG40" s="200">
        <f t="shared" si="177"/>
        <v>0</v>
      </c>
      <c r="EH40" s="200">
        <f t="shared" si="177"/>
        <v>0</v>
      </c>
      <c r="EI40" s="190">
        <f t="shared" si="155"/>
        <v>0</v>
      </c>
      <c r="EJ40" s="130">
        <f t="shared" si="12"/>
        <v>0</v>
      </c>
      <c r="EK40" s="200">
        <f t="shared" si="134"/>
        <v>0</v>
      </c>
      <c r="EL40" s="200">
        <f t="shared" si="135"/>
        <v>0</v>
      </c>
      <c r="EM40" s="200">
        <f>IF($EJ40&lt;&gt;0,IF(SUM($EK40:EL40)&lt;$O40,$O40/$EJ40,0),0)</f>
        <v>0</v>
      </c>
      <c r="EN40" s="200">
        <f>IF($EJ40&lt;&gt;0,IF(SUM($EK40:EM40)&lt;$O40,$O40/$EJ40,0),0)</f>
        <v>0</v>
      </c>
      <c r="EO40" s="200">
        <f>IF($EJ40&lt;&gt;0,IF(SUM($EK40:EN40)&lt;$O40,$O40/$EJ40,0),0)</f>
        <v>0</v>
      </c>
      <c r="EP40" s="200">
        <f>IF($EJ40&lt;&gt;0,IF(SUM($EK40:EO40)&lt;$O40,$O40/$EJ40,0),0)</f>
        <v>0</v>
      </c>
      <c r="EQ40" s="200">
        <f>IF($EJ40&lt;&gt;0,IF(SUM($EK40:EP40)&lt;$O40,$O40/$EJ40,0),0)</f>
        <v>0</v>
      </c>
      <c r="ER40" s="200">
        <f>IF($EJ40&lt;&gt;0,IF(SUM($EK40:EQ40)&lt;$O40,$O40/$EJ40,0),0)</f>
        <v>0</v>
      </c>
      <c r="ES40" s="200">
        <f>IF($EJ40&lt;&gt;0,IF(SUM($EK40:ER40)&lt;$O40,$O40/$EJ40,0),0)</f>
        <v>0</v>
      </c>
      <c r="ET40" s="200">
        <f>IF($EJ40&lt;&gt;0,IF(SUM($EK40:ES40)&lt;$O40,$O40/$EJ40,0),0)</f>
        <v>0</v>
      </c>
      <c r="EU40" s="200">
        <f>IF($EJ40&lt;&gt;0,IF(SUM($EK40:ET40)&lt;$O40,$O40/$EJ40,0),0)</f>
        <v>0</v>
      </c>
      <c r="EV40" s="200">
        <f>IF($EJ40&lt;&gt;0,IF(SUM($EK40:EU40)&lt;$O40,$O40/$EJ40,0),0)</f>
        <v>0</v>
      </c>
      <c r="EW40" s="190">
        <f t="shared" si="156"/>
        <v>0</v>
      </c>
      <c r="EX40" s="130">
        <f t="shared" si="13"/>
        <v>0</v>
      </c>
      <c r="EY40" s="200">
        <f t="shared" si="136"/>
        <v>0</v>
      </c>
      <c r="EZ40" s="200">
        <f t="shared" si="137"/>
        <v>0</v>
      </c>
      <c r="FA40" s="200">
        <f>IF($EX40&lt;&gt;0,IF(SUM($EY40:EZ40)&lt;$P40,$P40/$EX40,0),0)</f>
        <v>0</v>
      </c>
      <c r="FB40" s="200">
        <f>IF($EX40&lt;&gt;0,IF(SUM($EY40:FA40)&lt;$P40,$P40/$EX40,0),0)</f>
        <v>0</v>
      </c>
      <c r="FC40" s="200">
        <f>IF($EX40&lt;&gt;0,IF(SUM($EY40:FB40)&lt;$P40,$P40/$EX40,0),0)</f>
        <v>0</v>
      </c>
      <c r="FD40" s="200">
        <f>IF($EX40&lt;&gt;0,IF(SUM($EY40:FC40)&lt;$P40,$P40/$EX40,0),0)</f>
        <v>0</v>
      </c>
      <c r="FE40" s="200">
        <f>IF($EX40&lt;&gt;0,IF(SUM($EY40:FD40)&lt;$P40,$P40/$EX40,0),0)</f>
        <v>0</v>
      </c>
      <c r="FF40" s="200">
        <f>IF($EX40&lt;&gt;0,IF(SUM($EY40:FE40)&lt;$P40,$P40/$EX40,0),0)</f>
        <v>0</v>
      </c>
      <c r="FG40" s="200">
        <f>IF($EX40&lt;&gt;0,IF(SUM($EY40:FF40)&lt;$P40,$P40/$EX40,0),0)</f>
        <v>0</v>
      </c>
      <c r="FH40" s="200">
        <f>IF($EX40&lt;&gt;0,IF(SUM($EY40:FG40)&lt;$P40,$P40/$EX40,0),0)</f>
        <v>0</v>
      </c>
      <c r="FI40" s="200">
        <f>IF($EX40&lt;&gt;0,IF(SUM($EY40:FH40)&lt;$P40,$P40/$EX40,0),0)</f>
        <v>0</v>
      </c>
      <c r="FJ40" s="200">
        <f>IF($EX40&lt;&gt;0,IF(SUM($EY40:FI40)&lt;$P40,$P40/$EX40,0),0)</f>
        <v>0</v>
      </c>
      <c r="FK40" s="190">
        <f t="shared" si="157"/>
        <v>0</v>
      </c>
      <c r="FL40" s="130">
        <f t="shared" si="14"/>
        <v>0</v>
      </c>
      <c r="FM40" s="200">
        <f t="shared" si="138"/>
        <v>0</v>
      </c>
      <c r="FN40" s="200">
        <f t="shared" si="139"/>
        <v>0</v>
      </c>
      <c r="FO40" s="200">
        <f>IF($FL40&lt;&gt;0,IF(SUM($FM40:FN40)&lt;$Q40,$Q40/$FL40,0),0)</f>
        <v>0</v>
      </c>
      <c r="FP40" s="200">
        <f>IF($FL40&lt;&gt;0,IF(SUM($FM40:FO40)&lt;$Q40,$Q40/$FL40,0),0)</f>
        <v>0</v>
      </c>
      <c r="FQ40" s="200">
        <f>IF($FL40&lt;&gt;0,IF(SUM($FM40:FP40)&lt;$Q40,$Q40/$FL40,0),0)</f>
        <v>0</v>
      </c>
      <c r="FR40" s="200">
        <f>IF($FL40&lt;&gt;0,IF(SUM($FM40:FQ40)&lt;$Q40,$Q40/$FL40,0),0)</f>
        <v>0</v>
      </c>
      <c r="FS40" s="200">
        <f>IF($FL40&lt;&gt;0,IF(SUM($FM40:FR40)&lt;$Q40,$Q40/$FL40,0),0)</f>
        <v>0</v>
      </c>
      <c r="FT40" s="200">
        <f>IF($FL40&lt;&gt;0,IF(SUM($FM40:FS40)&lt;$Q40,$Q40/$FL40,0),0)</f>
        <v>0</v>
      </c>
      <c r="FU40" s="200">
        <f>IF($FL40&lt;&gt;0,IF(SUM($FM40:FT40)&lt;$Q40,$Q40/$FL40,0),0)</f>
        <v>0</v>
      </c>
      <c r="FV40" s="200">
        <f>IF($FL40&lt;&gt;0,IF(SUM($FM40:FU40)&lt;$Q40,$Q40/$FL40,0),0)</f>
        <v>0</v>
      </c>
      <c r="FW40" s="200">
        <f>IF($FL40&lt;&gt;0,IF(SUM($FM40:FV40)&lt;$Q40,$Q40/$FL40,0),0)</f>
        <v>0</v>
      </c>
      <c r="FX40" s="200">
        <f>IF($FL40&lt;&gt;0,IF(SUM($FM40:FW40)&lt;$Q40,$Q40/$FL40,0),0)</f>
        <v>0</v>
      </c>
      <c r="FY40" s="190">
        <f t="shared" si="158"/>
        <v>0</v>
      </c>
      <c r="FZ40" s="130">
        <f t="shared" si="159"/>
        <v>0</v>
      </c>
      <c r="GA40" s="200">
        <f t="shared" si="176"/>
        <v>0</v>
      </c>
      <c r="GB40" s="200">
        <f t="shared" si="176"/>
        <v>0</v>
      </c>
      <c r="GC40" s="200">
        <f t="shared" si="176"/>
        <v>0</v>
      </c>
      <c r="GD40" s="200">
        <f t="shared" si="176"/>
        <v>0</v>
      </c>
      <c r="GE40" s="200">
        <f t="shared" si="176"/>
        <v>0</v>
      </c>
      <c r="GF40" s="200">
        <f t="shared" si="176"/>
        <v>0</v>
      </c>
      <c r="GG40" s="200">
        <f t="shared" si="176"/>
        <v>0</v>
      </c>
      <c r="GH40" s="200">
        <f t="shared" si="176"/>
        <v>0</v>
      </c>
      <c r="GI40" s="200">
        <f t="shared" si="176"/>
        <v>0</v>
      </c>
      <c r="GJ40" s="200">
        <f t="shared" si="176"/>
        <v>0</v>
      </c>
      <c r="GK40" s="200">
        <f t="shared" si="176"/>
        <v>0</v>
      </c>
      <c r="GL40" s="200">
        <f t="shared" si="176"/>
        <v>0</v>
      </c>
      <c r="GM40" s="190">
        <f t="shared" si="160"/>
        <v>0</v>
      </c>
    </row>
    <row r="41" spans="1:195" ht="15" customHeight="1" x14ac:dyDescent="0.2">
      <c r="A41" s="13"/>
      <c r="B41" s="182" t="str">
        <f>+'Données de base'!A262</f>
        <v xml:space="preserve"> (-)</v>
      </c>
      <c r="C41" s="222">
        <f>+YEAR('Données de base'!E262)</f>
        <v>2018</v>
      </c>
      <c r="D41" s="222">
        <f>IF('Données de base'!G262&lt;&gt;0,MONTH('Données de base'!E262),0)</f>
        <v>0</v>
      </c>
      <c r="E41" s="223">
        <f>1/'Données de base'!I262</f>
        <v>0.2</v>
      </c>
      <c r="F41" s="181">
        <f>+'Données de base'!G262</f>
        <v>0</v>
      </c>
      <c r="G41" s="181"/>
      <c r="H41" s="181">
        <f>+IF(H$6=$C41,$F41," ")</f>
        <v>0</v>
      </c>
      <c r="I41" s="181"/>
      <c r="J41" s="181"/>
      <c r="K41" s="181"/>
      <c r="L41" s="181"/>
      <c r="M41" s="181"/>
      <c r="N41" s="181">
        <f>+$F41*$E41*(12-$D41+1)/12</f>
        <v>0</v>
      </c>
      <c r="O41" s="181">
        <f t="shared" si="110"/>
        <v>0</v>
      </c>
      <c r="P41" s="181">
        <f t="shared" si="111"/>
        <v>0</v>
      </c>
      <c r="Q41" s="181">
        <f t="shared" si="112"/>
        <v>0</v>
      </c>
      <c r="R41" s="181">
        <f t="shared" si="113"/>
        <v>0</v>
      </c>
      <c r="S41" s="181"/>
      <c r="T41" s="181">
        <f>+H41-N41</f>
        <v>0</v>
      </c>
      <c r="U41" s="181">
        <f t="shared" si="143"/>
        <v>0</v>
      </c>
      <c r="V41" s="181">
        <f t="shared" si="144"/>
        <v>0</v>
      </c>
      <c r="W41" s="181">
        <f t="shared" si="145"/>
        <v>0</v>
      </c>
      <c r="X41" s="181">
        <f t="shared" si="146"/>
        <v>0</v>
      </c>
      <c r="Z41" s="16" t="str">
        <f t="shared" si="115"/>
        <v xml:space="preserve"> (-)</v>
      </c>
      <c r="AA41" s="200">
        <f t="shared" si="169"/>
        <v>0</v>
      </c>
      <c r="AB41" s="200">
        <f t="shared" si="169"/>
        <v>0</v>
      </c>
      <c r="AC41" s="200">
        <f t="shared" si="169"/>
        <v>0</v>
      </c>
      <c r="AD41" s="200">
        <f t="shared" si="169"/>
        <v>0</v>
      </c>
      <c r="AE41" s="200">
        <f t="shared" si="169"/>
        <v>0</v>
      </c>
      <c r="AF41" s="200">
        <f t="shared" si="169"/>
        <v>0</v>
      </c>
      <c r="AG41" s="200">
        <f t="shared" si="169"/>
        <v>0</v>
      </c>
      <c r="AH41" s="200">
        <f t="shared" si="169"/>
        <v>0</v>
      </c>
      <c r="AI41" s="200">
        <f t="shared" si="169"/>
        <v>0</v>
      </c>
      <c r="AJ41" s="200">
        <f t="shared" si="169"/>
        <v>0</v>
      </c>
      <c r="AK41" s="200">
        <f t="shared" si="169"/>
        <v>0</v>
      </c>
      <c r="AL41" s="200">
        <f t="shared" si="169"/>
        <v>0</v>
      </c>
      <c r="AM41" s="190">
        <f t="shared" si="147"/>
        <v>0</v>
      </c>
      <c r="AN41" s="16">
        <f t="shared" si="117"/>
        <v>0</v>
      </c>
      <c r="AO41" s="200">
        <f t="shared" si="170"/>
        <v>0</v>
      </c>
      <c r="AP41" s="200">
        <f t="shared" si="170"/>
        <v>0</v>
      </c>
      <c r="AQ41" s="200">
        <f t="shared" si="170"/>
        <v>0</v>
      </c>
      <c r="AR41" s="200">
        <f t="shared" si="170"/>
        <v>0</v>
      </c>
      <c r="AS41" s="200">
        <f t="shared" si="170"/>
        <v>0</v>
      </c>
      <c r="AT41" s="200">
        <f t="shared" si="170"/>
        <v>0</v>
      </c>
      <c r="AU41" s="200">
        <f t="shared" si="170"/>
        <v>0</v>
      </c>
      <c r="AV41" s="200">
        <f t="shared" si="170"/>
        <v>0</v>
      </c>
      <c r="AW41" s="200">
        <f t="shared" si="170"/>
        <v>0</v>
      </c>
      <c r="AX41" s="200">
        <f t="shared" si="170"/>
        <v>0</v>
      </c>
      <c r="AY41" s="200">
        <f t="shared" si="170"/>
        <v>0</v>
      </c>
      <c r="AZ41" s="200">
        <f t="shared" si="170"/>
        <v>0</v>
      </c>
      <c r="BA41" s="190">
        <f t="shared" si="148"/>
        <v>0</v>
      </c>
      <c r="BB41" s="16">
        <f t="shared" si="119"/>
        <v>0</v>
      </c>
      <c r="BC41" s="200">
        <f t="shared" si="171"/>
        <v>0</v>
      </c>
      <c r="BD41" s="200">
        <f t="shared" si="171"/>
        <v>0</v>
      </c>
      <c r="BE41" s="200">
        <f t="shared" si="171"/>
        <v>0</v>
      </c>
      <c r="BF41" s="200">
        <f t="shared" si="171"/>
        <v>0</v>
      </c>
      <c r="BG41" s="200">
        <f t="shared" si="171"/>
        <v>0</v>
      </c>
      <c r="BH41" s="200">
        <f t="shared" si="171"/>
        <v>0</v>
      </c>
      <c r="BI41" s="200">
        <f t="shared" si="171"/>
        <v>0</v>
      </c>
      <c r="BJ41" s="200">
        <f t="shared" si="171"/>
        <v>0</v>
      </c>
      <c r="BK41" s="200">
        <f t="shared" si="171"/>
        <v>0</v>
      </c>
      <c r="BL41" s="200">
        <f t="shared" si="171"/>
        <v>0</v>
      </c>
      <c r="BM41" s="200">
        <f t="shared" si="171"/>
        <v>0</v>
      </c>
      <c r="BN41" s="200">
        <f t="shared" si="171"/>
        <v>0</v>
      </c>
      <c r="BO41" s="190">
        <f t="shared" si="149"/>
        <v>0</v>
      </c>
      <c r="BP41" s="16">
        <f t="shared" si="121"/>
        <v>0</v>
      </c>
      <c r="BQ41" s="200">
        <f t="shared" si="172"/>
        <v>0</v>
      </c>
      <c r="BR41" s="200">
        <f t="shared" si="172"/>
        <v>0</v>
      </c>
      <c r="BS41" s="200">
        <f t="shared" si="172"/>
        <v>0</v>
      </c>
      <c r="BT41" s="200">
        <f t="shared" si="172"/>
        <v>0</v>
      </c>
      <c r="BU41" s="200">
        <f t="shared" si="172"/>
        <v>0</v>
      </c>
      <c r="BV41" s="200">
        <f t="shared" si="172"/>
        <v>0</v>
      </c>
      <c r="BW41" s="200">
        <f t="shared" si="172"/>
        <v>0</v>
      </c>
      <c r="BX41" s="200">
        <f t="shared" si="172"/>
        <v>0</v>
      </c>
      <c r="BY41" s="200">
        <f t="shared" si="172"/>
        <v>0</v>
      </c>
      <c r="BZ41" s="200">
        <f t="shared" si="172"/>
        <v>0</v>
      </c>
      <c r="CA41" s="200">
        <f t="shared" si="172"/>
        <v>0</v>
      </c>
      <c r="CB41" s="200">
        <f t="shared" si="172"/>
        <v>0</v>
      </c>
      <c r="CC41" s="190">
        <f t="shared" si="150"/>
        <v>0</v>
      </c>
      <c r="CD41" s="16">
        <f t="shared" si="123"/>
        <v>0</v>
      </c>
      <c r="CE41" s="200">
        <f t="shared" si="173"/>
        <v>0</v>
      </c>
      <c r="CF41" s="200">
        <f t="shared" si="173"/>
        <v>0</v>
      </c>
      <c r="CG41" s="200">
        <f t="shared" si="173"/>
        <v>0</v>
      </c>
      <c r="CH41" s="200">
        <f t="shared" si="173"/>
        <v>0</v>
      </c>
      <c r="CI41" s="200">
        <f t="shared" si="173"/>
        <v>0</v>
      </c>
      <c r="CJ41" s="200">
        <f t="shared" si="173"/>
        <v>0</v>
      </c>
      <c r="CK41" s="200">
        <f t="shared" si="173"/>
        <v>0</v>
      </c>
      <c r="CL41" s="200">
        <f t="shared" si="173"/>
        <v>0</v>
      </c>
      <c r="CM41" s="200">
        <f t="shared" si="173"/>
        <v>0</v>
      </c>
      <c r="CN41" s="200">
        <f t="shared" si="173"/>
        <v>0</v>
      </c>
      <c r="CO41" s="200">
        <f t="shared" si="173"/>
        <v>0</v>
      </c>
      <c r="CP41" s="200">
        <f t="shared" si="173"/>
        <v>0</v>
      </c>
      <c r="CQ41" s="190">
        <f t="shared" si="151"/>
        <v>0</v>
      </c>
      <c r="CR41" s="16">
        <f t="shared" si="125"/>
        <v>0</v>
      </c>
      <c r="CS41" s="200">
        <f t="shared" si="174"/>
        <v>0</v>
      </c>
      <c r="CT41" s="200">
        <f t="shared" si="174"/>
        <v>0</v>
      </c>
      <c r="CU41" s="200">
        <f t="shared" si="174"/>
        <v>0</v>
      </c>
      <c r="CV41" s="200">
        <f t="shared" si="174"/>
        <v>0</v>
      </c>
      <c r="CW41" s="200">
        <f t="shared" si="174"/>
        <v>0</v>
      </c>
      <c r="CX41" s="200">
        <f t="shared" si="174"/>
        <v>0</v>
      </c>
      <c r="CY41" s="200">
        <f t="shared" si="174"/>
        <v>0</v>
      </c>
      <c r="CZ41" s="200">
        <f t="shared" si="174"/>
        <v>0</v>
      </c>
      <c r="DA41" s="200">
        <f t="shared" si="174"/>
        <v>0</v>
      </c>
      <c r="DB41" s="200">
        <f t="shared" si="174"/>
        <v>0</v>
      </c>
      <c r="DC41" s="200">
        <f t="shared" si="174"/>
        <v>0</v>
      </c>
      <c r="DD41" s="200">
        <f t="shared" si="174"/>
        <v>0</v>
      </c>
      <c r="DE41" s="190">
        <f t="shared" si="152"/>
        <v>0</v>
      </c>
      <c r="DG41" s="16" t="str">
        <f t="shared" si="127"/>
        <v xml:space="preserve"> (-)</v>
      </c>
      <c r="DH41" s="130"/>
      <c r="DI41" s="16"/>
      <c r="DJ41" s="16"/>
      <c r="DK41" s="16"/>
      <c r="DL41" s="16"/>
      <c r="DM41" s="16"/>
      <c r="DN41" s="16"/>
      <c r="DO41" s="16"/>
      <c r="DP41" s="16"/>
      <c r="DQ41" s="16"/>
      <c r="DR41" s="16"/>
      <c r="DS41" s="16"/>
      <c r="DT41" s="16"/>
      <c r="DU41" s="190">
        <f t="shared" si="154"/>
        <v>0</v>
      </c>
      <c r="DV41" s="130">
        <f>IF($D41&lt;&gt;0,12-$D41+1,0)</f>
        <v>0</v>
      </c>
      <c r="DW41" s="200">
        <f>IF($C41=$DW$4,IF((MONTH(DW$6)=$D41),$N41/(12-$D41+1),0),0)</f>
        <v>0</v>
      </c>
      <c r="DX41" s="200">
        <f t="shared" ref="DX41:EH41" si="178">IF(DW41=0,IF($C41=$DW$4,IF((MONTH(DX$6)=$D41),$N41/(12-$D41+1),0),0),$N41/(12-$D41+1))</f>
        <v>0</v>
      </c>
      <c r="DY41" s="200">
        <f t="shared" si="178"/>
        <v>0</v>
      </c>
      <c r="DZ41" s="200">
        <f t="shared" si="178"/>
        <v>0</v>
      </c>
      <c r="EA41" s="200">
        <f t="shared" si="178"/>
        <v>0</v>
      </c>
      <c r="EB41" s="200">
        <f t="shared" si="178"/>
        <v>0</v>
      </c>
      <c r="EC41" s="200">
        <f t="shared" si="178"/>
        <v>0</v>
      </c>
      <c r="ED41" s="200">
        <f t="shared" si="178"/>
        <v>0</v>
      </c>
      <c r="EE41" s="200">
        <f t="shared" si="178"/>
        <v>0</v>
      </c>
      <c r="EF41" s="200">
        <f t="shared" si="178"/>
        <v>0</v>
      </c>
      <c r="EG41" s="200">
        <f t="shared" si="178"/>
        <v>0</v>
      </c>
      <c r="EH41" s="200">
        <f t="shared" si="178"/>
        <v>0</v>
      </c>
      <c r="EI41" s="190">
        <f t="shared" si="155"/>
        <v>0</v>
      </c>
      <c r="EJ41" s="130">
        <f t="shared" si="12"/>
        <v>0</v>
      </c>
      <c r="EK41" s="200">
        <f t="shared" si="134"/>
        <v>0</v>
      </c>
      <c r="EL41" s="200">
        <f t="shared" si="135"/>
        <v>0</v>
      </c>
      <c r="EM41" s="200">
        <f>IF($EJ41&lt;&gt;0,IF(SUM($EK41:EL41)&lt;$O41,$O41/$EJ41,0),0)</f>
        <v>0</v>
      </c>
      <c r="EN41" s="200">
        <f>IF($EJ41&lt;&gt;0,IF(SUM($EK41:EM41)&lt;$O41,$O41/$EJ41,0),0)</f>
        <v>0</v>
      </c>
      <c r="EO41" s="200">
        <f>IF($EJ41&lt;&gt;0,IF(SUM($EK41:EN41)&lt;$O41,$O41/$EJ41,0),0)</f>
        <v>0</v>
      </c>
      <c r="EP41" s="200">
        <f>IF($EJ41&lt;&gt;0,IF(SUM($EK41:EO41)&lt;$O41,$O41/$EJ41,0),0)</f>
        <v>0</v>
      </c>
      <c r="EQ41" s="200">
        <f>IF($EJ41&lt;&gt;0,IF(SUM($EK41:EP41)&lt;$O41,$O41/$EJ41,0),0)</f>
        <v>0</v>
      </c>
      <c r="ER41" s="200">
        <f>IF($EJ41&lt;&gt;0,IF(SUM($EK41:EQ41)&lt;$O41,$O41/$EJ41,0),0)</f>
        <v>0</v>
      </c>
      <c r="ES41" s="200">
        <f>IF($EJ41&lt;&gt;0,IF(SUM($EK41:ER41)&lt;$O41,$O41/$EJ41,0),0)</f>
        <v>0</v>
      </c>
      <c r="ET41" s="200">
        <f>IF($EJ41&lt;&gt;0,IF(SUM($EK41:ES41)&lt;$O41,$O41/$EJ41,0),0)</f>
        <v>0</v>
      </c>
      <c r="EU41" s="200">
        <f>IF($EJ41&lt;&gt;0,IF(SUM($EK41:ET41)&lt;$O41,$O41/$EJ41,0),0)</f>
        <v>0</v>
      </c>
      <c r="EV41" s="200">
        <f>IF($EJ41&lt;&gt;0,IF(SUM($EK41:EU41)&lt;$O41,$O41/$EJ41,0),0)</f>
        <v>0</v>
      </c>
      <c r="EW41" s="190">
        <f t="shared" si="156"/>
        <v>0</v>
      </c>
      <c r="EX41" s="130">
        <f t="shared" si="13"/>
        <v>0</v>
      </c>
      <c r="EY41" s="200">
        <f t="shared" si="136"/>
        <v>0</v>
      </c>
      <c r="EZ41" s="200">
        <f t="shared" si="137"/>
        <v>0</v>
      </c>
      <c r="FA41" s="200">
        <f>IF($EX41&lt;&gt;0,IF(SUM($EY41:EZ41)&lt;$P41,$P41/$EX41,0),0)</f>
        <v>0</v>
      </c>
      <c r="FB41" s="200">
        <f>IF($EX41&lt;&gt;0,IF(SUM($EY41:FA41)&lt;$P41,$P41/$EX41,0),0)</f>
        <v>0</v>
      </c>
      <c r="FC41" s="200">
        <f>IF($EX41&lt;&gt;0,IF(SUM($EY41:FB41)&lt;$P41,$P41/$EX41,0),0)</f>
        <v>0</v>
      </c>
      <c r="FD41" s="200">
        <f>IF($EX41&lt;&gt;0,IF(SUM($EY41:FC41)&lt;$P41,$P41/$EX41,0),0)</f>
        <v>0</v>
      </c>
      <c r="FE41" s="200">
        <f>IF($EX41&lt;&gt;0,IF(SUM($EY41:FD41)&lt;$P41,$P41/$EX41,0),0)</f>
        <v>0</v>
      </c>
      <c r="FF41" s="200">
        <f>IF($EX41&lt;&gt;0,IF(SUM($EY41:FE41)&lt;$P41,$P41/$EX41,0),0)</f>
        <v>0</v>
      </c>
      <c r="FG41" s="200">
        <f>IF($EX41&lt;&gt;0,IF(SUM($EY41:FF41)&lt;$P41,$P41/$EX41,0),0)</f>
        <v>0</v>
      </c>
      <c r="FH41" s="200">
        <f>IF($EX41&lt;&gt;0,IF(SUM($EY41:FG41)&lt;$P41,$P41/$EX41,0),0)</f>
        <v>0</v>
      </c>
      <c r="FI41" s="200">
        <f>IF($EX41&lt;&gt;0,IF(SUM($EY41:FH41)&lt;$P41,$P41/$EX41,0),0)</f>
        <v>0</v>
      </c>
      <c r="FJ41" s="200">
        <f>IF($EX41&lt;&gt;0,IF(SUM($EY41:FI41)&lt;$P41,$P41/$EX41,0),0)</f>
        <v>0</v>
      </c>
      <c r="FK41" s="190">
        <f t="shared" si="157"/>
        <v>0</v>
      </c>
      <c r="FL41" s="130">
        <f t="shared" si="14"/>
        <v>0</v>
      </c>
      <c r="FM41" s="200">
        <f t="shared" si="138"/>
        <v>0</v>
      </c>
      <c r="FN41" s="200">
        <f t="shared" si="139"/>
        <v>0</v>
      </c>
      <c r="FO41" s="200">
        <f>IF($FL41&lt;&gt;0,IF(SUM($FM41:FN41)&lt;$Q41,$Q41/$FL41,0),0)</f>
        <v>0</v>
      </c>
      <c r="FP41" s="200">
        <f>IF($FL41&lt;&gt;0,IF(SUM($FM41:FO41)&lt;$Q41,$Q41/$FL41,0),0)</f>
        <v>0</v>
      </c>
      <c r="FQ41" s="200">
        <f>IF($FL41&lt;&gt;0,IF(SUM($FM41:FP41)&lt;$Q41,$Q41/$FL41,0),0)</f>
        <v>0</v>
      </c>
      <c r="FR41" s="200">
        <f>IF($FL41&lt;&gt;0,IF(SUM($FM41:FQ41)&lt;$Q41,$Q41/$FL41,0),0)</f>
        <v>0</v>
      </c>
      <c r="FS41" s="200">
        <f>IF($FL41&lt;&gt;0,IF(SUM($FM41:FR41)&lt;$Q41,$Q41/$FL41,0),0)</f>
        <v>0</v>
      </c>
      <c r="FT41" s="200">
        <f>IF($FL41&lt;&gt;0,IF(SUM($FM41:FS41)&lt;$Q41,$Q41/$FL41,0),0)</f>
        <v>0</v>
      </c>
      <c r="FU41" s="200">
        <f>IF($FL41&lt;&gt;0,IF(SUM($FM41:FT41)&lt;$Q41,$Q41/$FL41,0),0)</f>
        <v>0</v>
      </c>
      <c r="FV41" s="200">
        <f>IF($FL41&lt;&gt;0,IF(SUM($FM41:FU41)&lt;$Q41,$Q41/$FL41,0),0)</f>
        <v>0</v>
      </c>
      <c r="FW41" s="200">
        <f>IF($FL41&lt;&gt;0,IF(SUM($FM41:FV41)&lt;$Q41,$Q41/$FL41,0),0)</f>
        <v>0</v>
      </c>
      <c r="FX41" s="200">
        <f>IF($FL41&lt;&gt;0,IF(SUM($FM41:FW41)&lt;$Q41,$Q41/$FL41,0),0)</f>
        <v>0</v>
      </c>
      <c r="FY41" s="190">
        <f t="shared" si="158"/>
        <v>0</v>
      </c>
      <c r="FZ41" s="130">
        <f t="shared" si="159"/>
        <v>0</v>
      </c>
      <c r="GA41" s="200">
        <f t="shared" si="176"/>
        <v>0</v>
      </c>
      <c r="GB41" s="200">
        <f t="shared" si="176"/>
        <v>0</v>
      </c>
      <c r="GC41" s="200">
        <f t="shared" si="176"/>
        <v>0</v>
      </c>
      <c r="GD41" s="200">
        <f t="shared" si="176"/>
        <v>0</v>
      </c>
      <c r="GE41" s="200">
        <f t="shared" si="176"/>
        <v>0</v>
      </c>
      <c r="GF41" s="200">
        <f t="shared" si="176"/>
        <v>0</v>
      </c>
      <c r="GG41" s="200">
        <f t="shared" si="176"/>
        <v>0</v>
      </c>
      <c r="GH41" s="200">
        <f t="shared" si="176"/>
        <v>0</v>
      </c>
      <c r="GI41" s="200">
        <f t="shared" si="176"/>
        <v>0</v>
      </c>
      <c r="GJ41" s="200">
        <f t="shared" si="176"/>
        <v>0</v>
      </c>
      <c r="GK41" s="200">
        <f t="shared" si="176"/>
        <v>0</v>
      </c>
      <c r="GL41" s="200">
        <f t="shared" si="176"/>
        <v>0</v>
      </c>
      <c r="GM41" s="190">
        <f t="shared" si="160"/>
        <v>0</v>
      </c>
    </row>
    <row r="42" spans="1:195" ht="15" customHeight="1" x14ac:dyDescent="0.2">
      <c r="A42" s="13"/>
      <c r="B42" s="182" t="str">
        <f>+'Données de base'!A273</f>
        <v xml:space="preserve"> (-)</v>
      </c>
      <c r="C42" s="222">
        <f>+YEAR('Données de base'!E273)</f>
        <v>2019</v>
      </c>
      <c r="D42" s="222">
        <f>IF('Données de base'!G273&lt;&gt;0,MONTH('Données de base'!E273),0)</f>
        <v>0</v>
      </c>
      <c r="E42" s="223">
        <f>1/'Données de base'!I273</f>
        <v>0.2</v>
      </c>
      <c r="F42" s="181">
        <f>+'Données de base'!G273</f>
        <v>0</v>
      </c>
      <c r="G42" s="181"/>
      <c r="H42" s="181"/>
      <c r="I42" s="181">
        <f>+IF(I$6=$C42,$F42," ")</f>
        <v>0</v>
      </c>
      <c r="J42" s="181"/>
      <c r="K42" s="181"/>
      <c r="L42" s="181"/>
      <c r="M42" s="181"/>
      <c r="N42" s="181"/>
      <c r="O42" s="181">
        <f>+$F42*$E42*(12-$D42+1)/12</f>
        <v>0</v>
      </c>
      <c r="P42" s="181">
        <f t="shared" si="111"/>
        <v>0</v>
      </c>
      <c r="Q42" s="181">
        <f t="shared" si="112"/>
        <v>0</v>
      </c>
      <c r="R42" s="181">
        <f t="shared" si="113"/>
        <v>0</v>
      </c>
      <c r="S42" s="181"/>
      <c r="T42" s="181"/>
      <c r="U42" s="181">
        <f>+I42-O42</f>
        <v>0</v>
      </c>
      <c r="V42" s="181">
        <f t="shared" si="144"/>
        <v>0</v>
      </c>
      <c r="W42" s="181">
        <f t="shared" si="145"/>
        <v>0</v>
      </c>
      <c r="X42" s="181">
        <f t="shared" si="146"/>
        <v>0</v>
      </c>
      <c r="Z42" s="16" t="str">
        <f t="shared" si="115"/>
        <v xml:space="preserve"> (-)</v>
      </c>
      <c r="AA42" s="200">
        <f t="shared" si="169"/>
        <v>0</v>
      </c>
      <c r="AB42" s="200">
        <f t="shared" si="169"/>
        <v>0</v>
      </c>
      <c r="AC42" s="200">
        <f t="shared" si="169"/>
        <v>0</v>
      </c>
      <c r="AD42" s="200">
        <f t="shared" si="169"/>
        <v>0</v>
      </c>
      <c r="AE42" s="200">
        <f t="shared" si="169"/>
        <v>0</v>
      </c>
      <c r="AF42" s="200">
        <f t="shared" si="169"/>
        <v>0</v>
      </c>
      <c r="AG42" s="200">
        <f t="shared" si="169"/>
        <v>0</v>
      </c>
      <c r="AH42" s="200">
        <f t="shared" si="169"/>
        <v>0</v>
      </c>
      <c r="AI42" s="200">
        <f t="shared" si="169"/>
        <v>0</v>
      </c>
      <c r="AJ42" s="200">
        <f t="shared" si="169"/>
        <v>0</v>
      </c>
      <c r="AK42" s="200">
        <f t="shared" si="169"/>
        <v>0</v>
      </c>
      <c r="AL42" s="200">
        <f t="shared" si="169"/>
        <v>0</v>
      </c>
      <c r="AM42" s="190">
        <f t="shared" si="147"/>
        <v>0</v>
      </c>
      <c r="AN42" s="16">
        <f t="shared" si="117"/>
        <v>0</v>
      </c>
      <c r="AO42" s="200">
        <f t="shared" si="170"/>
        <v>0</v>
      </c>
      <c r="AP42" s="200">
        <f t="shared" si="170"/>
        <v>0</v>
      </c>
      <c r="AQ42" s="200">
        <f t="shared" si="170"/>
        <v>0</v>
      </c>
      <c r="AR42" s="200">
        <f t="shared" si="170"/>
        <v>0</v>
      </c>
      <c r="AS42" s="200">
        <f t="shared" si="170"/>
        <v>0</v>
      </c>
      <c r="AT42" s="200">
        <f t="shared" si="170"/>
        <v>0</v>
      </c>
      <c r="AU42" s="200">
        <f t="shared" si="170"/>
        <v>0</v>
      </c>
      <c r="AV42" s="200">
        <f t="shared" si="170"/>
        <v>0</v>
      </c>
      <c r="AW42" s="200">
        <f t="shared" si="170"/>
        <v>0</v>
      </c>
      <c r="AX42" s="200">
        <f t="shared" si="170"/>
        <v>0</v>
      </c>
      <c r="AY42" s="200">
        <f t="shared" si="170"/>
        <v>0</v>
      </c>
      <c r="AZ42" s="200">
        <f t="shared" si="170"/>
        <v>0</v>
      </c>
      <c r="BA42" s="190">
        <f t="shared" si="148"/>
        <v>0</v>
      </c>
      <c r="BB42" s="16">
        <f t="shared" si="119"/>
        <v>0</v>
      </c>
      <c r="BC42" s="200">
        <f t="shared" si="171"/>
        <v>0</v>
      </c>
      <c r="BD42" s="200">
        <f t="shared" si="171"/>
        <v>0</v>
      </c>
      <c r="BE42" s="200">
        <f t="shared" si="171"/>
        <v>0</v>
      </c>
      <c r="BF42" s="200">
        <f t="shared" si="171"/>
        <v>0</v>
      </c>
      <c r="BG42" s="200">
        <f t="shared" si="171"/>
        <v>0</v>
      </c>
      <c r="BH42" s="200">
        <f t="shared" si="171"/>
        <v>0</v>
      </c>
      <c r="BI42" s="200">
        <f t="shared" si="171"/>
        <v>0</v>
      </c>
      <c r="BJ42" s="200">
        <f t="shared" si="171"/>
        <v>0</v>
      </c>
      <c r="BK42" s="200">
        <f t="shared" si="171"/>
        <v>0</v>
      </c>
      <c r="BL42" s="200">
        <f t="shared" si="171"/>
        <v>0</v>
      </c>
      <c r="BM42" s="200">
        <f t="shared" si="171"/>
        <v>0</v>
      </c>
      <c r="BN42" s="200">
        <f t="shared" si="171"/>
        <v>0</v>
      </c>
      <c r="BO42" s="190">
        <f t="shared" si="149"/>
        <v>0</v>
      </c>
      <c r="BP42" s="16">
        <f t="shared" si="121"/>
        <v>0</v>
      </c>
      <c r="BQ42" s="200">
        <f t="shared" si="172"/>
        <v>0</v>
      </c>
      <c r="BR42" s="200">
        <f t="shared" si="172"/>
        <v>0</v>
      </c>
      <c r="BS42" s="200">
        <f t="shared" si="172"/>
        <v>0</v>
      </c>
      <c r="BT42" s="200">
        <f t="shared" si="172"/>
        <v>0</v>
      </c>
      <c r="BU42" s="200">
        <f t="shared" si="172"/>
        <v>0</v>
      </c>
      <c r="BV42" s="200">
        <f t="shared" si="172"/>
        <v>0</v>
      </c>
      <c r="BW42" s="200">
        <f t="shared" si="172"/>
        <v>0</v>
      </c>
      <c r="BX42" s="200">
        <f t="shared" si="172"/>
        <v>0</v>
      </c>
      <c r="BY42" s="200">
        <f t="shared" si="172"/>
        <v>0</v>
      </c>
      <c r="BZ42" s="200">
        <f t="shared" si="172"/>
        <v>0</v>
      </c>
      <c r="CA42" s="200">
        <f t="shared" si="172"/>
        <v>0</v>
      </c>
      <c r="CB42" s="200">
        <f t="shared" si="172"/>
        <v>0</v>
      </c>
      <c r="CC42" s="190">
        <f t="shared" si="150"/>
        <v>0</v>
      </c>
      <c r="CD42" s="16">
        <f t="shared" si="123"/>
        <v>0</v>
      </c>
      <c r="CE42" s="200">
        <f t="shared" si="173"/>
        <v>0</v>
      </c>
      <c r="CF42" s="200">
        <f t="shared" si="173"/>
        <v>0</v>
      </c>
      <c r="CG42" s="200">
        <f t="shared" si="173"/>
        <v>0</v>
      </c>
      <c r="CH42" s="200">
        <f t="shared" si="173"/>
        <v>0</v>
      </c>
      <c r="CI42" s="200">
        <f t="shared" si="173"/>
        <v>0</v>
      </c>
      <c r="CJ42" s="200">
        <f t="shared" si="173"/>
        <v>0</v>
      </c>
      <c r="CK42" s="200">
        <f t="shared" si="173"/>
        <v>0</v>
      </c>
      <c r="CL42" s="200">
        <f t="shared" si="173"/>
        <v>0</v>
      </c>
      <c r="CM42" s="200">
        <f t="shared" si="173"/>
        <v>0</v>
      </c>
      <c r="CN42" s="200">
        <f t="shared" si="173"/>
        <v>0</v>
      </c>
      <c r="CO42" s="200">
        <f t="shared" si="173"/>
        <v>0</v>
      </c>
      <c r="CP42" s="200">
        <f t="shared" si="173"/>
        <v>0</v>
      </c>
      <c r="CQ42" s="190">
        <f t="shared" si="151"/>
        <v>0</v>
      </c>
      <c r="CR42" s="16">
        <f t="shared" si="125"/>
        <v>0</v>
      </c>
      <c r="CS42" s="200">
        <f t="shared" si="174"/>
        <v>0</v>
      </c>
      <c r="CT42" s="200">
        <f t="shared" si="174"/>
        <v>0</v>
      </c>
      <c r="CU42" s="200">
        <f t="shared" si="174"/>
        <v>0</v>
      </c>
      <c r="CV42" s="200">
        <f t="shared" si="174"/>
        <v>0</v>
      </c>
      <c r="CW42" s="200">
        <f t="shared" si="174"/>
        <v>0</v>
      </c>
      <c r="CX42" s="200">
        <f t="shared" si="174"/>
        <v>0</v>
      </c>
      <c r="CY42" s="200">
        <f t="shared" si="174"/>
        <v>0</v>
      </c>
      <c r="CZ42" s="200">
        <f t="shared" si="174"/>
        <v>0</v>
      </c>
      <c r="DA42" s="200">
        <f t="shared" si="174"/>
        <v>0</v>
      </c>
      <c r="DB42" s="200">
        <f t="shared" si="174"/>
        <v>0</v>
      </c>
      <c r="DC42" s="200">
        <f t="shared" si="174"/>
        <v>0</v>
      </c>
      <c r="DD42" s="200">
        <f t="shared" si="174"/>
        <v>0</v>
      </c>
      <c r="DE42" s="190">
        <f t="shared" si="152"/>
        <v>0</v>
      </c>
      <c r="DG42" s="16" t="str">
        <f t="shared" si="127"/>
        <v xml:space="preserve"> (-)</v>
      </c>
      <c r="DH42" s="130"/>
      <c r="DI42" s="16"/>
      <c r="DJ42" s="16"/>
      <c r="DK42" s="16"/>
      <c r="DL42" s="16"/>
      <c r="DM42" s="16"/>
      <c r="DN42" s="16"/>
      <c r="DO42" s="16"/>
      <c r="DP42" s="16"/>
      <c r="DQ42" s="16"/>
      <c r="DR42" s="16"/>
      <c r="DS42" s="16"/>
      <c r="DT42" s="16"/>
      <c r="DU42" s="190">
        <f t="shared" si="154"/>
        <v>0</v>
      </c>
      <c r="DV42" s="130"/>
      <c r="DW42" s="16"/>
      <c r="DX42" s="16"/>
      <c r="DY42" s="16"/>
      <c r="DZ42" s="16"/>
      <c r="EA42" s="16"/>
      <c r="EB42" s="16"/>
      <c r="EC42" s="16"/>
      <c r="ED42" s="16"/>
      <c r="EE42" s="16"/>
      <c r="EF42" s="16"/>
      <c r="EG42" s="16"/>
      <c r="EH42" s="16"/>
      <c r="EI42" s="190">
        <f t="shared" si="155"/>
        <v>0</v>
      </c>
      <c r="EJ42" s="130">
        <f>IF($D42&lt;&gt;0,12-$D42+1,0)</f>
        <v>0</v>
      </c>
      <c r="EK42" s="200">
        <f>IF($C42=$EK$4,IF((MONTH(EK$6)=$D42),$O42/(12-$D42+1),0),0)</f>
        <v>0</v>
      </c>
      <c r="EL42" s="200">
        <f t="shared" ref="EL42:EV42" si="179">IF(EK42=0,IF($C42=$EK$4,IF((MONTH(EL$6)=$D42),$O42/(12-$D42+1),0),0),$O42/(12-$D42+1))</f>
        <v>0</v>
      </c>
      <c r="EM42" s="200">
        <f t="shared" si="179"/>
        <v>0</v>
      </c>
      <c r="EN42" s="200">
        <f t="shared" si="179"/>
        <v>0</v>
      </c>
      <c r="EO42" s="200">
        <f t="shared" si="179"/>
        <v>0</v>
      </c>
      <c r="EP42" s="200">
        <f t="shared" si="179"/>
        <v>0</v>
      </c>
      <c r="EQ42" s="200">
        <f t="shared" si="179"/>
        <v>0</v>
      </c>
      <c r="ER42" s="200">
        <f t="shared" si="179"/>
        <v>0</v>
      </c>
      <c r="ES42" s="200">
        <f t="shared" si="179"/>
        <v>0</v>
      </c>
      <c r="ET42" s="200">
        <f t="shared" si="179"/>
        <v>0</v>
      </c>
      <c r="EU42" s="200">
        <f t="shared" si="179"/>
        <v>0</v>
      </c>
      <c r="EV42" s="200">
        <f t="shared" si="179"/>
        <v>0</v>
      </c>
      <c r="EW42" s="190">
        <f t="shared" si="156"/>
        <v>0</v>
      </c>
      <c r="EX42" s="130">
        <f t="shared" si="13"/>
        <v>0</v>
      </c>
      <c r="EY42" s="200">
        <f t="shared" si="136"/>
        <v>0</v>
      </c>
      <c r="EZ42" s="200">
        <f t="shared" si="137"/>
        <v>0</v>
      </c>
      <c r="FA42" s="200">
        <f>IF($EX42&lt;&gt;0,IF(SUM($EY42:EZ42)&lt;$P42,$P42/$EX42,0),0)</f>
        <v>0</v>
      </c>
      <c r="FB42" s="200">
        <f>IF($EX42&lt;&gt;0,IF(SUM($EY42:FA42)&lt;$P42,$P42/$EX42,0),0)</f>
        <v>0</v>
      </c>
      <c r="FC42" s="200">
        <f>IF($EX42&lt;&gt;0,IF(SUM($EY42:FB42)&lt;$P42,$P42/$EX42,0),0)</f>
        <v>0</v>
      </c>
      <c r="FD42" s="200">
        <f>IF($EX42&lt;&gt;0,IF(SUM($EY42:FC42)&lt;$P42,$P42/$EX42,0),0)</f>
        <v>0</v>
      </c>
      <c r="FE42" s="200">
        <f>IF($EX42&lt;&gt;0,IF(SUM($EY42:FD42)&lt;$P42,$P42/$EX42,0),0)</f>
        <v>0</v>
      </c>
      <c r="FF42" s="200">
        <f>IF($EX42&lt;&gt;0,IF(SUM($EY42:FE42)&lt;$P42,$P42/$EX42,0),0)</f>
        <v>0</v>
      </c>
      <c r="FG42" s="200">
        <f>IF($EX42&lt;&gt;0,IF(SUM($EY42:FF42)&lt;$P42,$P42/$EX42,0),0)</f>
        <v>0</v>
      </c>
      <c r="FH42" s="200">
        <f>IF($EX42&lt;&gt;0,IF(SUM($EY42:FG42)&lt;$P42,$P42/$EX42,0),0)</f>
        <v>0</v>
      </c>
      <c r="FI42" s="200">
        <f>IF($EX42&lt;&gt;0,IF(SUM($EY42:FH42)&lt;$P42,$P42/$EX42,0),0)</f>
        <v>0</v>
      </c>
      <c r="FJ42" s="200">
        <f>IF($EX42&lt;&gt;0,IF(SUM($EY42:FI42)&lt;$P42,$P42/$EX42,0),0)</f>
        <v>0</v>
      </c>
      <c r="FK42" s="190">
        <f t="shared" si="157"/>
        <v>0</v>
      </c>
      <c r="FL42" s="130">
        <f t="shared" si="14"/>
        <v>0</v>
      </c>
      <c r="FM42" s="200">
        <f t="shared" si="138"/>
        <v>0</v>
      </c>
      <c r="FN42" s="200">
        <f t="shared" si="139"/>
        <v>0</v>
      </c>
      <c r="FO42" s="200">
        <f>IF($FL42&lt;&gt;0,IF(SUM($FM42:FN42)&lt;$Q42,$Q42/$FL42,0),0)</f>
        <v>0</v>
      </c>
      <c r="FP42" s="200">
        <f>IF($FL42&lt;&gt;0,IF(SUM($FM42:FO42)&lt;$Q42,$Q42/$FL42,0),0)</f>
        <v>0</v>
      </c>
      <c r="FQ42" s="200">
        <f>IF($FL42&lt;&gt;0,IF(SUM($FM42:FP42)&lt;$Q42,$Q42/$FL42,0),0)</f>
        <v>0</v>
      </c>
      <c r="FR42" s="200">
        <f>IF($FL42&lt;&gt;0,IF(SUM($FM42:FQ42)&lt;$Q42,$Q42/$FL42,0),0)</f>
        <v>0</v>
      </c>
      <c r="FS42" s="200">
        <f>IF($FL42&lt;&gt;0,IF(SUM($FM42:FR42)&lt;$Q42,$Q42/$FL42,0),0)</f>
        <v>0</v>
      </c>
      <c r="FT42" s="200">
        <f>IF($FL42&lt;&gt;0,IF(SUM($FM42:FS42)&lt;$Q42,$Q42/$FL42,0),0)</f>
        <v>0</v>
      </c>
      <c r="FU42" s="200">
        <f>IF($FL42&lt;&gt;0,IF(SUM($FM42:FT42)&lt;$Q42,$Q42/$FL42,0),0)</f>
        <v>0</v>
      </c>
      <c r="FV42" s="200">
        <f>IF($FL42&lt;&gt;0,IF(SUM($FM42:FU42)&lt;$Q42,$Q42/$FL42,0),0)</f>
        <v>0</v>
      </c>
      <c r="FW42" s="200">
        <f>IF($FL42&lt;&gt;0,IF(SUM($FM42:FV42)&lt;$Q42,$Q42/$FL42,0),0)</f>
        <v>0</v>
      </c>
      <c r="FX42" s="200">
        <f>IF($FL42&lt;&gt;0,IF(SUM($FM42:FW42)&lt;$Q42,$Q42/$FL42,0),0)</f>
        <v>0</v>
      </c>
      <c r="FY42" s="190">
        <f t="shared" si="158"/>
        <v>0</v>
      </c>
      <c r="FZ42" s="130">
        <f t="shared" si="159"/>
        <v>0</v>
      </c>
      <c r="GA42" s="200">
        <f t="shared" si="176"/>
        <v>0</v>
      </c>
      <c r="GB42" s="200">
        <f t="shared" si="176"/>
        <v>0</v>
      </c>
      <c r="GC42" s="200">
        <f t="shared" si="176"/>
        <v>0</v>
      </c>
      <c r="GD42" s="200">
        <f t="shared" si="176"/>
        <v>0</v>
      </c>
      <c r="GE42" s="200">
        <f t="shared" si="176"/>
        <v>0</v>
      </c>
      <c r="GF42" s="200">
        <f t="shared" si="176"/>
        <v>0</v>
      </c>
      <c r="GG42" s="200">
        <f t="shared" si="176"/>
        <v>0</v>
      </c>
      <c r="GH42" s="200">
        <f t="shared" si="176"/>
        <v>0</v>
      </c>
      <c r="GI42" s="200">
        <f t="shared" si="176"/>
        <v>0</v>
      </c>
      <c r="GJ42" s="200">
        <f t="shared" si="176"/>
        <v>0</v>
      </c>
      <c r="GK42" s="200">
        <f t="shared" si="176"/>
        <v>0</v>
      </c>
      <c r="GL42" s="200">
        <f t="shared" si="176"/>
        <v>0</v>
      </c>
      <c r="GM42" s="190">
        <f t="shared" si="160"/>
        <v>0</v>
      </c>
    </row>
    <row r="43" spans="1:195" ht="15" customHeight="1" x14ac:dyDescent="0.2">
      <c r="A43" s="13"/>
      <c r="B43" s="182" t="str">
        <f>+'Données de base'!A274</f>
        <v xml:space="preserve"> (-)</v>
      </c>
      <c r="C43" s="222">
        <f>+YEAR('Données de base'!E274)</f>
        <v>2019</v>
      </c>
      <c r="D43" s="222">
        <f>IF('Données de base'!G274&lt;&gt;0,MONTH('Données de base'!E274),0)</f>
        <v>0</v>
      </c>
      <c r="E43" s="223">
        <f>1/'Données de base'!I274</f>
        <v>0.2</v>
      </c>
      <c r="F43" s="181">
        <f>+'Données de base'!G274</f>
        <v>0</v>
      </c>
      <c r="G43" s="181"/>
      <c r="H43" s="181"/>
      <c r="I43" s="181">
        <f>+IF(I$6=$C43,$F43," ")</f>
        <v>0</v>
      </c>
      <c r="J43" s="181"/>
      <c r="K43" s="181"/>
      <c r="L43" s="181"/>
      <c r="M43" s="181"/>
      <c r="N43" s="181"/>
      <c r="O43" s="181">
        <f>+$F43*$E43*(12-$D43+1)/12</f>
        <v>0</v>
      </c>
      <c r="P43" s="181">
        <f t="shared" si="111"/>
        <v>0</v>
      </c>
      <c r="Q43" s="181">
        <f t="shared" si="112"/>
        <v>0</v>
      </c>
      <c r="R43" s="181">
        <f t="shared" si="113"/>
        <v>0</v>
      </c>
      <c r="S43" s="181"/>
      <c r="T43" s="181"/>
      <c r="U43" s="181">
        <f>+I43-O43</f>
        <v>0</v>
      </c>
      <c r="V43" s="181">
        <f t="shared" si="144"/>
        <v>0</v>
      </c>
      <c r="W43" s="181">
        <f t="shared" si="145"/>
        <v>0</v>
      </c>
      <c r="X43" s="181">
        <f t="shared" si="146"/>
        <v>0</v>
      </c>
      <c r="Z43" s="16" t="str">
        <f t="shared" si="115"/>
        <v xml:space="preserve"> (-)</v>
      </c>
      <c r="AA43" s="200">
        <f t="shared" si="169"/>
        <v>0</v>
      </c>
      <c r="AB43" s="200">
        <f t="shared" si="169"/>
        <v>0</v>
      </c>
      <c r="AC43" s="200">
        <f t="shared" si="169"/>
        <v>0</v>
      </c>
      <c r="AD43" s="200">
        <f t="shared" si="169"/>
        <v>0</v>
      </c>
      <c r="AE43" s="200">
        <f t="shared" si="169"/>
        <v>0</v>
      </c>
      <c r="AF43" s="200">
        <f t="shared" si="169"/>
        <v>0</v>
      </c>
      <c r="AG43" s="200">
        <f t="shared" si="169"/>
        <v>0</v>
      </c>
      <c r="AH43" s="200">
        <f t="shared" si="169"/>
        <v>0</v>
      </c>
      <c r="AI43" s="200">
        <f t="shared" si="169"/>
        <v>0</v>
      </c>
      <c r="AJ43" s="200">
        <f t="shared" si="169"/>
        <v>0</v>
      </c>
      <c r="AK43" s="200">
        <f t="shared" si="169"/>
        <v>0</v>
      </c>
      <c r="AL43" s="200">
        <f t="shared" si="169"/>
        <v>0</v>
      </c>
      <c r="AM43" s="190">
        <f t="shared" si="147"/>
        <v>0</v>
      </c>
      <c r="AN43" s="16">
        <f t="shared" si="117"/>
        <v>0</v>
      </c>
      <c r="AO43" s="200">
        <f t="shared" si="170"/>
        <v>0</v>
      </c>
      <c r="AP43" s="200">
        <f t="shared" si="170"/>
        <v>0</v>
      </c>
      <c r="AQ43" s="200">
        <f t="shared" si="170"/>
        <v>0</v>
      </c>
      <c r="AR43" s="200">
        <f t="shared" si="170"/>
        <v>0</v>
      </c>
      <c r="AS43" s="200">
        <f t="shared" si="170"/>
        <v>0</v>
      </c>
      <c r="AT43" s="200">
        <f t="shared" si="170"/>
        <v>0</v>
      </c>
      <c r="AU43" s="200">
        <f t="shared" si="170"/>
        <v>0</v>
      </c>
      <c r="AV43" s="200">
        <f t="shared" si="170"/>
        <v>0</v>
      </c>
      <c r="AW43" s="200">
        <f t="shared" si="170"/>
        <v>0</v>
      </c>
      <c r="AX43" s="200">
        <f t="shared" si="170"/>
        <v>0</v>
      </c>
      <c r="AY43" s="200">
        <f t="shared" si="170"/>
        <v>0</v>
      </c>
      <c r="AZ43" s="200">
        <f t="shared" si="170"/>
        <v>0</v>
      </c>
      <c r="BA43" s="190">
        <f t="shared" si="148"/>
        <v>0</v>
      </c>
      <c r="BB43" s="16">
        <f t="shared" si="119"/>
        <v>0</v>
      </c>
      <c r="BC43" s="200">
        <f t="shared" si="171"/>
        <v>0</v>
      </c>
      <c r="BD43" s="200">
        <f t="shared" si="171"/>
        <v>0</v>
      </c>
      <c r="BE43" s="200">
        <f t="shared" si="171"/>
        <v>0</v>
      </c>
      <c r="BF43" s="200">
        <f t="shared" si="171"/>
        <v>0</v>
      </c>
      <c r="BG43" s="200">
        <f t="shared" si="171"/>
        <v>0</v>
      </c>
      <c r="BH43" s="200">
        <f t="shared" si="171"/>
        <v>0</v>
      </c>
      <c r="BI43" s="200">
        <f t="shared" si="171"/>
        <v>0</v>
      </c>
      <c r="BJ43" s="200">
        <f t="shared" si="171"/>
        <v>0</v>
      </c>
      <c r="BK43" s="200">
        <f t="shared" si="171"/>
        <v>0</v>
      </c>
      <c r="BL43" s="200">
        <f t="shared" si="171"/>
        <v>0</v>
      </c>
      <c r="BM43" s="200">
        <f t="shared" si="171"/>
        <v>0</v>
      </c>
      <c r="BN43" s="200">
        <f t="shared" si="171"/>
        <v>0</v>
      </c>
      <c r="BO43" s="190">
        <f t="shared" si="149"/>
        <v>0</v>
      </c>
      <c r="BP43" s="16">
        <f t="shared" si="121"/>
        <v>0</v>
      </c>
      <c r="BQ43" s="200">
        <f t="shared" si="172"/>
        <v>0</v>
      </c>
      <c r="BR43" s="200">
        <f t="shared" si="172"/>
        <v>0</v>
      </c>
      <c r="BS43" s="200">
        <f t="shared" si="172"/>
        <v>0</v>
      </c>
      <c r="BT43" s="200">
        <f t="shared" si="172"/>
        <v>0</v>
      </c>
      <c r="BU43" s="200">
        <f t="shared" si="172"/>
        <v>0</v>
      </c>
      <c r="BV43" s="200">
        <f t="shared" si="172"/>
        <v>0</v>
      </c>
      <c r="BW43" s="200">
        <f t="shared" si="172"/>
        <v>0</v>
      </c>
      <c r="BX43" s="200">
        <f t="shared" si="172"/>
        <v>0</v>
      </c>
      <c r="BY43" s="200">
        <f t="shared" si="172"/>
        <v>0</v>
      </c>
      <c r="BZ43" s="200">
        <f t="shared" si="172"/>
        <v>0</v>
      </c>
      <c r="CA43" s="200">
        <f t="shared" si="172"/>
        <v>0</v>
      </c>
      <c r="CB43" s="200">
        <f t="shared" si="172"/>
        <v>0</v>
      </c>
      <c r="CC43" s="190">
        <f t="shared" si="150"/>
        <v>0</v>
      </c>
      <c r="CD43" s="16">
        <f t="shared" si="123"/>
        <v>0</v>
      </c>
      <c r="CE43" s="200">
        <f t="shared" si="173"/>
        <v>0</v>
      </c>
      <c r="CF43" s="200">
        <f t="shared" si="173"/>
        <v>0</v>
      </c>
      <c r="CG43" s="200">
        <f t="shared" si="173"/>
        <v>0</v>
      </c>
      <c r="CH43" s="200">
        <f t="shared" si="173"/>
        <v>0</v>
      </c>
      <c r="CI43" s="200">
        <f t="shared" si="173"/>
        <v>0</v>
      </c>
      <c r="CJ43" s="200">
        <f t="shared" si="173"/>
        <v>0</v>
      </c>
      <c r="CK43" s="200">
        <f t="shared" si="173"/>
        <v>0</v>
      </c>
      <c r="CL43" s="200">
        <f t="shared" si="173"/>
        <v>0</v>
      </c>
      <c r="CM43" s="200">
        <f t="shared" si="173"/>
        <v>0</v>
      </c>
      <c r="CN43" s="200">
        <f t="shared" si="173"/>
        <v>0</v>
      </c>
      <c r="CO43" s="200">
        <f t="shared" si="173"/>
        <v>0</v>
      </c>
      <c r="CP43" s="200">
        <f t="shared" si="173"/>
        <v>0</v>
      </c>
      <c r="CQ43" s="190">
        <f t="shared" si="151"/>
        <v>0</v>
      </c>
      <c r="CR43" s="16">
        <f t="shared" si="125"/>
        <v>0</v>
      </c>
      <c r="CS43" s="200">
        <f t="shared" si="174"/>
        <v>0</v>
      </c>
      <c r="CT43" s="200">
        <f t="shared" si="174"/>
        <v>0</v>
      </c>
      <c r="CU43" s="200">
        <f t="shared" si="174"/>
        <v>0</v>
      </c>
      <c r="CV43" s="200">
        <f t="shared" si="174"/>
        <v>0</v>
      </c>
      <c r="CW43" s="200">
        <f t="shared" si="174"/>
        <v>0</v>
      </c>
      <c r="CX43" s="200">
        <f t="shared" si="174"/>
        <v>0</v>
      </c>
      <c r="CY43" s="200">
        <f t="shared" si="174"/>
        <v>0</v>
      </c>
      <c r="CZ43" s="200">
        <f t="shared" si="174"/>
        <v>0</v>
      </c>
      <c r="DA43" s="200">
        <f t="shared" si="174"/>
        <v>0</v>
      </c>
      <c r="DB43" s="200">
        <f t="shared" si="174"/>
        <v>0</v>
      </c>
      <c r="DC43" s="200">
        <f t="shared" si="174"/>
        <v>0</v>
      </c>
      <c r="DD43" s="200">
        <f t="shared" si="174"/>
        <v>0</v>
      </c>
      <c r="DE43" s="190">
        <f t="shared" si="152"/>
        <v>0</v>
      </c>
      <c r="DG43" s="16" t="str">
        <f t="shared" si="127"/>
        <v xml:space="preserve"> (-)</v>
      </c>
      <c r="DH43" s="130"/>
      <c r="DI43" s="16"/>
      <c r="DJ43" s="16"/>
      <c r="DK43" s="16"/>
      <c r="DL43" s="16"/>
      <c r="DM43" s="16"/>
      <c r="DN43" s="16"/>
      <c r="DO43" s="16"/>
      <c r="DP43" s="16"/>
      <c r="DQ43" s="16"/>
      <c r="DR43" s="16"/>
      <c r="DS43" s="16"/>
      <c r="DT43" s="16"/>
      <c r="DU43" s="190">
        <f t="shared" si="154"/>
        <v>0</v>
      </c>
      <c r="DV43" s="130"/>
      <c r="DW43" s="16"/>
      <c r="DX43" s="16"/>
      <c r="DY43" s="16"/>
      <c r="DZ43" s="16"/>
      <c r="EA43" s="16"/>
      <c r="EB43" s="16"/>
      <c r="EC43" s="16"/>
      <c r="ED43" s="16"/>
      <c r="EE43" s="16"/>
      <c r="EF43" s="16"/>
      <c r="EG43" s="16"/>
      <c r="EH43" s="16"/>
      <c r="EI43" s="190">
        <f t="shared" si="155"/>
        <v>0</v>
      </c>
      <c r="EJ43" s="130">
        <f>IF($D43&lt;&gt;0,12-$D43+1,0)</f>
        <v>0</v>
      </c>
      <c r="EK43" s="200">
        <f>IF($C43=$EK$4,IF((MONTH(EK$6)=$D43),$O43/(12-$D43+1),0),0)</f>
        <v>0</v>
      </c>
      <c r="EL43" s="200">
        <f t="shared" ref="EL43:EV43" si="180">IF(EK43=0,IF($C43=$EK$4,IF((MONTH(EL$6)=$D43),$O43/(12-$D43+1),0),0),$O43/(12-$D43+1))</f>
        <v>0</v>
      </c>
      <c r="EM43" s="200">
        <f t="shared" si="180"/>
        <v>0</v>
      </c>
      <c r="EN43" s="200">
        <f t="shared" si="180"/>
        <v>0</v>
      </c>
      <c r="EO43" s="200">
        <f t="shared" si="180"/>
        <v>0</v>
      </c>
      <c r="EP43" s="200">
        <f t="shared" si="180"/>
        <v>0</v>
      </c>
      <c r="EQ43" s="200">
        <f t="shared" si="180"/>
        <v>0</v>
      </c>
      <c r="ER43" s="200">
        <f t="shared" si="180"/>
        <v>0</v>
      </c>
      <c r="ES43" s="200">
        <f t="shared" si="180"/>
        <v>0</v>
      </c>
      <c r="ET43" s="200">
        <f t="shared" si="180"/>
        <v>0</v>
      </c>
      <c r="EU43" s="200">
        <f t="shared" si="180"/>
        <v>0</v>
      </c>
      <c r="EV43" s="200">
        <f t="shared" si="180"/>
        <v>0</v>
      </c>
      <c r="EW43" s="190">
        <f t="shared" si="156"/>
        <v>0</v>
      </c>
      <c r="EX43" s="130">
        <f t="shared" si="13"/>
        <v>0</v>
      </c>
      <c r="EY43" s="200">
        <f t="shared" si="136"/>
        <v>0</v>
      </c>
      <c r="EZ43" s="200">
        <f t="shared" si="137"/>
        <v>0</v>
      </c>
      <c r="FA43" s="200">
        <f>IF($EX43&lt;&gt;0,IF(SUM($EY43:EZ43)&lt;$P43,$P43/$EX43,0),0)</f>
        <v>0</v>
      </c>
      <c r="FB43" s="200">
        <f>IF($EX43&lt;&gt;0,IF(SUM($EY43:FA43)&lt;$P43,$P43/$EX43,0),0)</f>
        <v>0</v>
      </c>
      <c r="FC43" s="200">
        <f>IF($EX43&lt;&gt;0,IF(SUM($EY43:FB43)&lt;$P43,$P43/$EX43,0),0)</f>
        <v>0</v>
      </c>
      <c r="FD43" s="200">
        <f>IF($EX43&lt;&gt;0,IF(SUM($EY43:FC43)&lt;$P43,$P43/$EX43,0),0)</f>
        <v>0</v>
      </c>
      <c r="FE43" s="200">
        <f>IF($EX43&lt;&gt;0,IF(SUM($EY43:FD43)&lt;$P43,$P43/$EX43,0),0)</f>
        <v>0</v>
      </c>
      <c r="FF43" s="200">
        <f>IF($EX43&lt;&gt;0,IF(SUM($EY43:FE43)&lt;$P43,$P43/$EX43,0),0)</f>
        <v>0</v>
      </c>
      <c r="FG43" s="200">
        <f>IF($EX43&lt;&gt;0,IF(SUM($EY43:FF43)&lt;$P43,$P43/$EX43,0),0)</f>
        <v>0</v>
      </c>
      <c r="FH43" s="200">
        <f>IF($EX43&lt;&gt;0,IF(SUM($EY43:FG43)&lt;$P43,$P43/$EX43,0),0)</f>
        <v>0</v>
      </c>
      <c r="FI43" s="200">
        <f>IF($EX43&lt;&gt;0,IF(SUM($EY43:FH43)&lt;$P43,$P43/$EX43,0),0)</f>
        <v>0</v>
      </c>
      <c r="FJ43" s="200">
        <f>IF($EX43&lt;&gt;0,IF(SUM($EY43:FI43)&lt;$P43,$P43/$EX43,0),0)</f>
        <v>0</v>
      </c>
      <c r="FK43" s="190">
        <f t="shared" si="157"/>
        <v>0</v>
      </c>
      <c r="FL43" s="130">
        <f t="shared" si="14"/>
        <v>0</v>
      </c>
      <c r="FM43" s="200">
        <f t="shared" si="138"/>
        <v>0</v>
      </c>
      <c r="FN43" s="200">
        <f t="shared" si="139"/>
        <v>0</v>
      </c>
      <c r="FO43" s="200">
        <f>IF($FL43&lt;&gt;0,IF(SUM($FM43:FN43)&lt;$Q43,$Q43/$FL43,0),0)</f>
        <v>0</v>
      </c>
      <c r="FP43" s="200">
        <f>IF($FL43&lt;&gt;0,IF(SUM($FM43:FO43)&lt;$Q43,$Q43/$FL43,0),0)</f>
        <v>0</v>
      </c>
      <c r="FQ43" s="200">
        <f>IF($FL43&lt;&gt;0,IF(SUM($FM43:FP43)&lt;$Q43,$Q43/$FL43,0),0)</f>
        <v>0</v>
      </c>
      <c r="FR43" s="200">
        <f>IF($FL43&lt;&gt;0,IF(SUM($FM43:FQ43)&lt;$Q43,$Q43/$FL43,0),0)</f>
        <v>0</v>
      </c>
      <c r="FS43" s="200">
        <f>IF($FL43&lt;&gt;0,IF(SUM($FM43:FR43)&lt;$Q43,$Q43/$FL43,0),0)</f>
        <v>0</v>
      </c>
      <c r="FT43" s="200">
        <f>IF($FL43&lt;&gt;0,IF(SUM($FM43:FS43)&lt;$Q43,$Q43/$FL43,0),0)</f>
        <v>0</v>
      </c>
      <c r="FU43" s="200">
        <f>IF($FL43&lt;&gt;0,IF(SUM($FM43:FT43)&lt;$Q43,$Q43/$FL43,0),0)</f>
        <v>0</v>
      </c>
      <c r="FV43" s="200">
        <f>IF($FL43&lt;&gt;0,IF(SUM($FM43:FU43)&lt;$Q43,$Q43/$FL43,0),0)</f>
        <v>0</v>
      </c>
      <c r="FW43" s="200">
        <f>IF($FL43&lt;&gt;0,IF(SUM($FM43:FV43)&lt;$Q43,$Q43/$FL43,0),0)</f>
        <v>0</v>
      </c>
      <c r="FX43" s="200">
        <f>IF($FL43&lt;&gt;0,IF(SUM($FM43:FW43)&lt;$Q43,$Q43/$FL43,0),0)</f>
        <v>0</v>
      </c>
      <c r="FY43" s="190">
        <f t="shared" si="158"/>
        <v>0</v>
      </c>
      <c r="FZ43" s="130">
        <f t="shared" si="159"/>
        <v>0</v>
      </c>
      <c r="GA43" s="200">
        <f t="shared" si="176"/>
        <v>0</v>
      </c>
      <c r="GB43" s="200">
        <f t="shared" si="176"/>
        <v>0</v>
      </c>
      <c r="GC43" s="200">
        <f t="shared" si="176"/>
        <v>0</v>
      </c>
      <c r="GD43" s="200">
        <f t="shared" si="176"/>
        <v>0</v>
      </c>
      <c r="GE43" s="200">
        <f t="shared" si="176"/>
        <v>0</v>
      </c>
      <c r="GF43" s="200">
        <f t="shared" si="176"/>
        <v>0</v>
      </c>
      <c r="GG43" s="200">
        <f t="shared" si="176"/>
        <v>0</v>
      </c>
      <c r="GH43" s="200">
        <f t="shared" si="176"/>
        <v>0</v>
      </c>
      <c r="GI43" s="200">
        <f t="shared" si="176"/>
        <v>0</v>
      </c>
      <c r="GJ43" s="200">
        <f t="shared" si="176"/>
        <v>0</v>
      </c>
      <c r="GK43" s="200">
        <f t="shared" si="176"/>
        <v>0</v>
      </c>
      <c r="GL43" s="200">
        <f t="shared" si="176"/>
        <v>0</v>
      </c>
      <c r="GM43" s="190">
        <f t="shared" si="160"/>
        <v>0</v>
      </c>
    </row>
    <row r="44" spans="1:195" ht="15" customHeight="1" x14ac:dyDescent="0.2">
      <c r="A44" s="13"/>
      <c r="B44" s="182" t="str">
        <f>+'Données de base'!A275</f>
        <v xml:space="preserve"> (-)</v>
      </c>
      <c r="C44" s="222">
        <f>+YEAR('Données de base'!E275)</f>
        <v>2019</v>
      </c>
      <c r="D44" s="222">
        <f>IF('Données de base'!G275&lt;&gt;0,MONTH('Données de base'!E275),0)</f>
        <v>0</v>
      </c>
      <c r="E44" s="223">
        <f>1/'Données de base'!I275</f>
        <v>0.2</v>
      </c>
      <c r="F44" s="181">
        <f>+'Données de base'!G275</f>
        <v>0</v>
      </c>
      <c r="G44" s="181"/>
      <c r="H44" s="181"/>
      <c r="I44" s="181">
        <f>+IF(I$6=$C44,$F44," ")</f>
        <v>0</v>
      </c>
      <c r="J44" s="181"/>
      <c r="K44" s="181"/>
      <c r="L44" s="181"/>
      <c r="M44" s="181"/>
      <c r="N44" s="181"/>
      <c r="O44" s="181">
        <f>+$F44*$E44*(12-$D44+1)/12</f>
        <v>0</v>
      </c>
      <c r="P44" s="181">
        <f t="shared" si="111"/>
        <v>0</v>
      </c>
      <c r="Q44" s="181">
        <f t="shared" si="112"/>
        <v>0</v>
      </c>
      <c r="R44" s="181">
        <f t="shared" si="113"/>
        <v>0</v>
      </c>
      <c r="S44" s="181"/>
      <c r="T44" s="181"/>
      <c r="U44" s="181">
        <f>+I44-O44</f>
        <v>0</v>
      </c>
      <c r="V44" s="181">
        <f t="shared" si="144"/>
        <v>0</v>
      </c>
      <c r="W44" s="181">
        <f t="shared" si="145"/>
        <v>0</v>
      </c>
      <c r="X44" s="181">
        <f t="shared" si="146"/>
        <v>0</v>
      </c>
      <c r="Z44" s="16" t="str">
        <f t="shared" si="115"/>
        <v xml:space="preserve"> (-)</v>
      </c>
      <c r="AA44" s="200">
        <f t="shared" si="169"/>
        <v>0</v>
      </c>
      <c r="AB44" s="200">
        <f t="shared" si="169"/>
        <v>0</v>
      </c>
      <c r="AC44" s="200">
        <f t="shared" si="169"/>
        <v>0</v>
      </c>
      <c r="AD44" s="200">
        <f t="shared" si="169"/>
        <v>0</v>
      </c>
      <c r="AE44" s="200">
        <f t="shared" si="169"/>
        <v>0</v>
      </c>
      <c r="AF44" s="200">
        <f t="shared" si="169"/>
        <v>0</v>
      </c>
      <c r="AG44" s="200">
        <f t="shared" si="169"/>
        <v>0</v>
      </c>
      <c r="AH44" s="200">
        <f t="shared" si="169"/>
        <v>0</v>
      </c>
      <c r="AI44" s="200">
        <f t="shared" si="169"/>
        <v>0</v>
      </c>
      <c r="AJ44" s="200">
        <f t="shared" si="169"/>
        <v>0</v>
      </c>
      <c r="AK44" s="200">
        <f t="shared" si="169"/>
        <v>0</v>
      </c>
      <c r="AL44" s="200">
        <f t="shared" si="169"/>
        <v>0</v>
      </c>
      <c r="AM44" s="190">
        <f t="shared" si="147"/>
        <v>0</v>
      </c>
      <c r="AN44" s="16">
        <f t="shared" si="117"/>
        <v>0</v>
      </c>
      <c r="AO44" s="200">
        <f t="shared" si="170"/>
        <v>0</v>
      </c>
      <c r="AP44" s="200">
        <f t="shared" si="170"/>
        <v>0</v>
      </c>
      <c r="AQ44" s="200">
        <f t="shared" si="170"/>
        <v>0</v>
      </c>
      <c r="AR44" s="200">
        <f t="shared" si="170"/>
        <v>0</v>
      </c>
      <c r="AS44" s="200">
        <f t="shared" si="170"/>
        <v>0</v>
      </c>
      <c r="AT44" s="200">
        <f t="shared" si="170"/>
        <v>0</v>
      </c>
      <c r="AU44" s="200">
        <f t="shared" si="170"/>
        <v>0</v>
      </c>
      <c r="AV44" s="200">
        <f t="shared" si="170"/>
        <v>0</v>
      </c>
      <c r="AW44" s="200">
        <f t="shared" si="170"/>
        <v>0</v>
      </c>
      <c r="AX44" s="200">
        <f t="shared" si="170"/>
        <v>0</v>
      </c>
      <c r="AY44" s="200">
        <f t="shared" si="170"/>
        <v>0</v>
      </c>
      <c r="AZ44" s="200">
        <f t="shared" si="170"/>
        <v>0</v>
      </c>
      <c r="BA44" s="190">
        <f t="shared" si="148"/>
        <v>0</v>
      </c>
      <c r="BB44" s="16">
        <f t="shared" si="119"/>
        <v>0</v>
      </c>
      <c r="BC44" s="200">
        <f t="shared" si="171"/>
        <v>0</v>
      </c>
      <c r="BD44" s="200">
        <f t="shared" si="171"/>
        <v>0</v>
      </c>
      <c r="BE44" s="200">
        <f t="shared" si="171"/>
        <v>0</v>
      </c>
      <c r="BF44" s="200">
        <f t="shared" si="171"/>
        <v>0</v>
      </c>
      <c r="BG44" s="200">
        <f t="shared" si="171"/>
        <v>0</v>
      </c>
      <c r="BH44" s="200">
        <f t="shared" si="171"/>
        <v>0</v>
      </c>
      <c r="BI44" s="200">
        <f t="shared" si="171"/>
        <v>0</v>
      </c>
      <c r="BJ44" s="200">
        <f t="shared" si="171"/>
        <v>0</v>
      </c>
      <c r="BK44" s="200">
        <f t="shared" si="171"/>
        <v>0</v>
      </c>
      <c r="BL44" s="200">
        <f t="shared" si="171"/>
        <v>0</v>
      </c>
      <c r="BM44" s="200">
        <f t="shared" si="171"/>
        <v>0</v>
      </c>
      <c r="BN44" s="200">
        <f t="shared" si="171"/>
        <v>0</v>
      </c>
      <c r="BO44" s="190">
        <f t="shared" si="149"/>
        <v>0</v>
      </c>
      <c r="BP44" s="16">
        <f t="shared" si="121"/>
        <v>0</v>
      </c>
      <c r="BQ44" s="200">
        <f t="shared" si="172"/>
        <v>0</v>
      </c>
      <c r="BR44" s="200">
        <f t="shared" si="172"/>
        <v>0</v>
      </c>
      <c r="BS44" s="200">
        <f t="shared" si="172"/>
        <v>0</v>
      </c>
      <c r="BT44" s="200">
        <f t="shared" si="172"/>
        <v>0</v>
      </c>
      <c r="BU44" s="200">
        <f t="shared" si="172"/>
        <v>0</v>
      </c>
      <c r="BV44" s="200">
        <f t="shared" si="172"/>
        <v>0</v>
      </c>
      <c r="BW44" s="200">
        <f t="shared" si="172"/>
        <v>0</v>
      </c>
      <c r="BX44" s="200">
        <f t="shared" si="172"/>
        <v>0</v>
      </c>
      <c r="BY44" s="200">
        <f t="shared" si="172"/>
        <v>0</v>
      </c>
      <c r="BZ44" s="200">
        <f t="shared" si="172"/>
        <v>0</v>
      </c>
      <c r="CA44" s="200">
        <f t="shared" si="172"/>
        <v>0</v>
      </c>
      <c r="CB44" s="200">
        <f t="shared" si="172"/>
        <v>0</v>
      </c>
      <c r="CC44" s="190">
        <f t="shared" si="150"/>
        <v>0</v>
      </c>
      <c r="CD44" s="16">
        <f t="shared" si="123"/>
        <v>0</v>
      </c>
      <c r="CE44" s="200">
        <f t="shared" si="173"/>
        <v>0</v>
      </c>
      <c r="CF44" s="200">
        <f t="shared" si="173"/>
        <v>0</v>
      </c>
      <c r="CG44" s="200">
        <f t="shared" si="173"/>
        <v>0</v>
      </c>
      <c r="CH44" s="200">
        <f t="shared" si="173"/>
        <v>0</v>
      </c>
      <c r="CI44" s="200">
        <f t="shared" si="173"/>
        <v>0</v>
      </c>
      <c r="CJ44" s="200">
        <f t="shared" si="173"/>
        <v>0</v>
      </c>
      <c r="CK44" s="200">
        <f t="shared" si="173"/>
        <v>0</v>
      </c>
      <c r="CL44" s="200">
        <f t="shared" si="173"/>
        <v>0</v>
      </c>
      <c r="CM44" s="200">
        <f t="shared" si="173"/>
        <v>0</v>
      </c>
      <c r="CN44" s="200">
        <f t="shared" si="173"/>
        <v>0</v>
      </c>
      <c r="CO44" s="200">
        <f t="shared" si="173"/>
        <v>0</v>
      </c>
      <c r="CP44" s="200">
        <f t="shared" si="173"/>
        <v>0</v>
      </c>
      <c r="CQ44" s="190">
        <f t="shared" si="151"/>
        <v>0</v>
      </c>
      <c r="CR44" s="16">
        <f t="shared" si="125"/>
        <v>0</v>
      </c>
      <c r="CS44" s="200">
        <f t="shared" si="174"/>
        <v>0</v>
      </c>
      <c r="CT44" s="200">
        <f t="shared" si="174"/>
        <v>0</v>
      </c>
      <c r="CU44" s="200">
        <f t="shared" si="174"/>
        <v>0</v>
      </c>
      <c r="CV44" s="200">
        <f t="shared" si="174"/>
        <v>0</v>
      </c>
      <c r="CW44" s="200">
        <f t="shared" si="174"/>
        <v>0</v>
      </c>
      <c r="CX44" s="200">
        <f t="shared" si="174"/>
        <v>0</v>
      </c>
      <c r="CY44" s="200">
        <f t="shared" si="174"/>
        <v>0</v>
      </c>
      <c r="CZ44" s="200">
        <f t="shared" si="174"/>
        <v>0</v>
      </c>
      <c r="DA44" s="200">
        <f t="shared" si="174"/>
        <v>0</v>
      </c>
      <c r="DB44" s="200">
        <f t="shared" si="174"/>
        <v>0</v>
      </c>
      <c r="DC44" s="200">
        <f t="shared" si="174"/>
        <v>0</v>
      </c>
      <c r="DD44" s="200">
        <f t="shared" si="174"/>
        <v>0</v>
      </c>
      <c r="DE44" s="190">
        <f t="shared" si="152"/>
        <v>0</v>
      </c>
      <c r="DG44" s="16" t="str">
        <f t="shared" si="127"/>
        <v xml:space="preserve"> (-)</v>
      </c>
      <c r="DH44" s="130"/>
      <c r="DI44" s="16"/>
      <c r="DJ44" s="16"/>
      <c r="DK44" s="16"/>
      <c r="DL44" s="16"/>
      <c r="DM44" s="16"/>
      <c r="DN44" s="16"/>
      <c r="DO44" s="16"/>
      <c r="DP44" s="16"/>
      <c r="DQ44" s="16"/>
      <c r="DR44" s="16"/>
      <c r="DS44" s="16"/>
      <c r="DT44" s="16"/>
      <c r="DU44" s="190">
        <f t="shared" si="154"/>
        <v>0</v>
      </c>
      <c r="DV44" s="130"/>
      <c r="DW44" s="16"/>
      <c r="DX44" s="16"/>
      <c r="DY44" s="16"/>
      <c r="DZ44" s="16"/>
      <c r="EA44" s="16"/>
      <c r="EB44" s="16"/>
      <c r="EC44" s="16"/>
      <c r="ED44" s="16"/>
      <c r="EE44" s="16"/>
      <c r="EF44" s="16"/>
      <c r="EG44" s="16"/>
      <c r="EH44" s="16"/>
      <c r="EI44" s="190">
        <f t="shared" si="155"/>
        <v>0</v>
      </c>
      <c r="EJ44" s="130">
        <f>IF($D44&lt;&gt;0,12-$D44+1,0)</f>
        <v>0</v>
      </c>
      <c r="EK44" s="200">
        <f>IF($C44=$EK$4,IF((MONTH(EK$6)=$D44),$O44/(12-$D44+1),0),0)</f>
        <v>0</v>
      </c>
      <c r="EL44" s="200">
        <f t="shared" ref="EL44:EV44" si="181">IF(EK44=0,IF($C44=$EK$4,IF((MONTH(EL$6)=$D44),$O44/(12-$D44+1),0),0),$O44/(12-$D44+1))</f>
        <v>0</v>
      </c>
      <c r="EM44" s="200">
        <f t="shared" si="181"/>
        <v>0</v>
      </c>
      <c r="EN44" s="200">
        <f t="shared" si="181"/>
        <v>0</v>
      </c>
      <c r="EO44" s="200">
        <f t="shared" si="181"/>
        <v>0</v>
      </c>
      <c r="EP44" s="200">
        <f t="shared" si="181"/>
        <v>0</v>
      </c>
      <c r="EQ44" s="200">
        <f t="shared" si="181"/>
        <v>0</v>
      </c>
      <c r="ER44" s="200">
        <f t="shared" si="181"/>
        <v>0</v>
      </c>
      <c r="ES44" s="200">
        <f t="shared" si="181"/>
        <v>0</v>
      </c>
      <c r="ET44" s="200">
        <f t="shared" si="181"/>
        <v>0</v>
      </c>
      <c r="EU44" s="200">
        <f t="shared" si="181"/>
        <v>0</v>
      </c>
      <c r="EV44" s="200">
        <f t="shared" si="181"/>
        <v>0</v>
      </c>
      <c r="EW44" s="190">
        <f t="shared" si="156"/>
        <v>0</v>
      </c>
      <c r="EX44" s="130">
        <f t="shared" si="13"/>
        <v>0</v>
      </c>
      <c r="EY44" s="200">
        <f t="shared" si="136"/>
        <v>0</v>
      </c>
      <c r="EZ44" s="200">
        <f t="shared" si="137"/>
        <v>0</v>
      </c>
      <c r="FA44" s="200">
        <f>IF($EX44&lt;&gt;0,IF(SUM($EY44:EZ44)&lt;$P44,$P44/$EX44,0),0)</f>
        <v>0</v>
      </c>
      <c r="FB44" s="200">
        <f>IF($EX44&lt;&gt;0,IF(SUM($EY44:FA44)&lt;$P44,$P44/$EX44,0),0)</f>
        <v>0</v>
      </c>
      <c r="FC44" s="200">
        <f>IF($EX44&lt;&gt;0,IF(SUM($EY44:FB44)&lt;$P44,$P44/$EX44,0),0)</f>
        <v>0</v>
      </c>
      <c r="FD44" s="200">
        <f>IF($EX44&lt;&gt;0,IF(SUM($EY44:FC44)&lt;$P44,$P44/$EX44,0),0)</f>
        <v>0</v>
      </c>
      <c r="FE44" s="200">
        <f>IF($EX44&lt;&gt;0,IF(SUM($EY44:FD44)&lt;$P44,$P44/$EX44,0),0)</f>
        <v>0</v>
      </c>
      <c r="FF44" s="200">
        <f>IF($EX44&lt;&gt;0,IF(SUM($EY44:FE44)&lt;$P44,$P44/$EX44,0),0)</f>
        <v>0</v>
      </c>
      <c r="FG44" s="200">
        <f>IF($EX44&lt;&gt;0,IF(SUM($EY44:FF44)&lt;$P44,$P44/$EX44,0),0)</f>
        <v>0</v>
      </c>
      <c r="FH44" s="200">
        <f>IF($EX44&lt;&gt;0,IF(SUM($EY44:FG44)&lt;$P44,$P44/$EX44,0),0)</f>
        <v>0</v>
      </c>
      <c r="FI44" s="200">
        <f>IF($EX44&lt;&gt;0,IF(SUM($EY44:FH44)&lt;$P44,$P44/$EX44,0),0)</f>
        <v>0</v>
      </c>
      <c r="FJ44" s="200">
        <f>IF($EX44&lt;&gt;0,IF(SUM($EY44:FI44)&lt;$P44,$P44/$EX44,0),0)</f>
        <v>0</v>
      </c>
      <c r="FK44" s="190">
        <f t="shared" si="157"/>
        <v>0</v>
      </c>
      <c r="FL44" s="130">
        <f t="shared" si="14"/>
        <v>0</v>
      </c>
      <c r="FM44" s="200">
        <f t="shared" si="138"/>
        <v>0</v>
      </c>
      <c r="FN44" s="200">
        <f t="shared" si="139"/>
        <v>0</v>
      </c>
      <c r="FO44" s="200">
        <f>IF($FL44&lt;&gt;0,IF(SUM($FM44:FN44)&lt;$Q44,$Q44/$FL44,0),0)</f>
        <v>0</v>
      </c>
      <c r="FP44" s="200">
        <f>IF($FL44&lt;&gt;0,IF(SUM($FM44:FO44)&lt;$Q44,$Q44/$FL44,0),0)</f>
        <v>0</v>
      </c>
      <c r="FQ44" s="200">
        <f>IF($FL44&lt;&gt;0,IF(SUM($FM44:FP44)&lt;$Q44,$Q44/$FL44,0),0)</f>
        <v>0</v>
      </c>
      <c r="FR44" s="200">
        <f>IF($FL44&lt;&gt;0,IF(SUM($FM44:FQ44)&lt;$Q44,$Q44/$FL44,0),0)</f>
        <v>0</v>
      </c>
      <c r="FS44" s="200">
        <f>IF($FL44&lt;&gt;0,IF(SUM($FM44:FR44)&lt;$Q44,$Q44/$FL44,0),0)</f>
        <v>0</v>
      </c>
      <c r="FT44" s="200">
        <f>IF($FL44&lt;&gt;0,IF(SUM($FM44:FS44)&lt;$Q44,$Q44/$FL44,0),0)</f>
        <v>0</v>
      </c>
      <c r="FU44" s="200">
        <f>IF($FL44&lt;&gt;0,IF(SUM($FM44:FT44)&lt;$Q44,$Q44/$FL44,0),0)</f>
        <v>0</v>
      </c>
      <c r="FV44" s="200">
        <f>IF($FL44&lt;&gt;0,IF(SUM($FM44:FU44)&lt;$Q44,$Q44/$FL44,0),0)</f>
        <v>0</v>
      </c>
      <c r="FW44" s="200">
        <f>IF($FL44&lt;&gt;0,IF(SUM($FM44:FV44)&lt;$Q44,$Q44/$FL44,0),0)</f>
        <v>0</v>
      </c>
      <c r="FX44" s="200">
        <f>IF($FL44&lt;&gt;0,IF(SUM($FM44:FW44)&lt;$Q44,$Q44/$FL44,0),0)</f>
        <v>0</v>
      </c>
      <c r="FY44" s="190">
        <f t="shared" si="158"/>
        <v>0</v>
      </c>
      <c r="FZ44" s="130">
        <f t="shared" si="159"/>
        <v>0</v>
      </c>
      <c r="GA44" s="200">
        <f t="shared" si="176"/>
        <v>0</v>
      </c>
      <c r="GB44" s="200">
        <f t="shared" si="176"/>
        <v>0</v>
      </c>
      <c r="GC44" s="200">
        <f t="shared" si="176"/>
        <v>0</v>
      </c>
      <c r="GD44" s="200">
        <f t="shared" si="176"/>
        <v>0</v>
      </c>
      <c r="GE44" s="200">
        <f t="shared" si="176"/>
        <v>0</v>
      </c>
      <c r="GF44" s="200">
        <f t="shared" si="176"/>
        <v>0</v>
      </c>
      <c r="GG44" s="200">
        <f t="shared" si="176"/>
        <v>0</v>
      </c>
      <c r="GH44" s="200">
        <f t="shared" si="176"/>
        <v>0</v>
      </c>
      <c r="GI44" s="200">
        <f t="shared" si="176"/>
        <v>0</v>
      </c>
      <c r="GJ44" s="200">
        <f t="shared" si="176"/>
        <v>0</v>
      </c>
      <c r="GK44" s="200">
        <f t="shared" si="176"/>
        <v>0</v>
      </c>
      <c r="GL44" s="200">
        <f t="shared" si="176"/>
        <v>0</v>
      </c>
      <c r="GM44" s="190">
        <f t="shared" si="160"/>
        <v>0</v>
      </c>
    </row>
    <row r="45" spans="1:195" ht="15" customHeight="1" x14ac:dyDescent="0.2">
      <c r="A45" s="13"/>
      <c r="B45" s="182" t="str">
        <f>+'Données de base'!A276</f>
        <v xml:space="preserve"> (-)</v>
      </c>
      <c r="C45" s="222">
        <f>+YEAR('Données de base'!E276)</f>
        <v>2019</v>
      </c>
      <c r="D45" s="222">
        <f>IF('Données de base'!G276&lt;&gt;0,MONTH('Données de base'!E276),0)</f>
        <v>0</v>
      </c>
      <c r="E45" s="223">
        <f>1/'Données de base'!I276</f>
        <v>0.2</v>
      </c>
      <c r="F45" s="181">
        <f>+'Données de base'!G276</f>
        <v>0</v>
      </c>
      <c r="G45" s="181"/>
      <c r="H45" s="181"/>
      <c r="I45" s="181">
        <f>+IF(I$6=$C45,$F45," ")</f>
        <v>0</v>
      </c>
      <c r="J45" s="181"/>
      <c r="K45" s="181"/>
      <c r="L45" s="181"/>
      <c r="M45" s="181"/>
      <c r="N45" s="181"/>
      <c r="O45" s="181">
        <f>+$F45*$E45*(12-$D45+1)/12</f>
        <v>0</v>
      </c>
      <c r="P45" s="181">
        <f t="shared" si="111"/>
        <v>0</v>
      </c>
      <c r="Q45" s="181">
        <f t="shared" si="112"/>
        <v>0</v>
      </c>
      <c r="R45" s="181">
        <f t="shared" si="113"/>
        <v>0</v>
      </c>
      <c r="S45" s="181"/>
      <c r="T45" s="181"/>
      <c r="U45" s="181">
        <f>+I45-O45</f>
        <v>0</v>
      </c>
      <c r="V45" s="181">
        <f t="shared" si="144"/>
        <v>0</v>
      </c>
      <c r="W45" s="181">
        <f t="shared" si="145"/>
        <v>0</v>
      </c>
      <c r="X45" s="181">
        <f t="shared" si="146"/>
        <v>0</v>
      </c>
      <c r="Z45" s="16" t="str">
        <f t="shared" si="115"/>
        <v xml:space="preserve"> (-)</v>
      </c>
      <c r="AA45" s="200">
        <f t="shared" si="169"/>
        <v>0</v>
      </c>
      <c r="AB45" s="200">
        <f t="shared" si="169"/>
        <v>0</v>
      </c>
      <c r="AC45" s="200">
        <f t="shared" si="169"/>
        <v>0</v>
      </c>
      <c r="AD45" s="200">
        <f t="shared" si="169"/>
        <v>0</v>
      </c>
      <c r="AE45" s="200">
        <f t="shared" si="169"/>
        <v>0</v>
      </c>
      <c r="AF45" s="200">
        <f t="shared" si="169"/>
        <v>0</v>
      </c>
      <c r="AG45" s="200">
        <f t="shared" si="169"/>
        <v>0</v>
      </c>
      <c r="AH45" s="200">
        <f t="shared" si="169"/>
        <v>0</v>
      </c>
      <c r="AI45" s="200">
        <f t="shared" si="169"/>
        <v>0</v>
      </c>
      <c r="AJ45" s="200">
        <f t="shared" si="169"/>
        <v>0</v>
      </c>
      <c r="AK45" s="200">
        <f t="shared" si="169"/>
        <v>0</v>
      </c>
      <c r="AL45" s="200">
        <f t="shared" si="169"/>
        <v>0</v>
      </c>
      <c r="AM45" s="190">
        <f t="shared" si="147"/>
        <v>0</v>
      </c>
      <c r="AN45" s="16">
        <f t="shared" si="117"/>
        <v>0</v>
      </c>
      <c r="AO45" s="200">
        <f t="shared" si="170"/>
        <v>0</v>
      </c>
      <c r="AP45" s="200">
        <f t="shared" si="170"/>
        <v>0</v>
      </c>
      <c r="AQ45" s="200">
        <f t="shared" si="170"/>
        <v>0</v>
      </c>
      <c r="AR45" s="200">
        <f t="shared" si="170"/>
        <v>0</v>
      </c>
      <c r="AS45" s="200">
        <f t="shared" si="170"/>
        <v>0</v>
      </c>
      <c r="AT45" s="200">
        <f t="shared" si="170"/>
        <v>0</v>
      </c>
      <c r="AU45" s="200">
        <f t="shared" si="170"/>
        <v>0</v>
      </c>
      <c r="AV45" s="200">
        <f t="shared" si="170"/>
        <v>0</v>
      </c>
      <c r="AW45" s="200">
        <f t="shared" si="170"/>
        <v>0</v>
      </c>
      <c r="AX45" s="200">
        <f t="shared" si="170"/>
        <v>0</v>
      </c>
      <c r="AY45" s="200">
        <f t="shared" si="170"/>
        <v>0</v>
      </c>
      <c r="AZ45" s="200">
        <f t="shared" si="170"/>
        <v>0</v>
      </c>
      <c r="BA45" s="190">
        <f t="shared" si="148"/>
        <v>0</v>
      </c>
      <c r="BB45" s="16">
        <f t="shared" si="119"/>
        <v>0</v>
      </c>
      <c r="BC45" s="200">
        <f t="shared" si="171"/>
        <v>0</v>
      </c>
      <c r="BD45" s="200">
        <f t="shared" si="171"/>
        <v>0</v>
      </c>
      <c r="BE45" s="200">
        <f t="shared" si="171"/>
        <v>0</v>
      </c>
      <c r="BF45" s="200">
        <f t="shared" si="171"/>
        <v>0</v>
      </c>
      <c r="BG45" s="200">
        <f t="shared" si="171"/>
        <v>0</v>
      </c>
      <c r="BH45" s="200">
        <f t="shared" si="171"/>
        <v>0</v>
      </c>
      <c r="BI45" s="200">
        <f t="shared" si="171"/>
        <v>0</v>
      </c>
      <c r="BJ45" s="200">
        <f t="shared" si="171"/>
        <v>0</v>
      </c>
      <c r="BK45" s="200">
        <f t="shared" si="171"/>
        <v>0</v>
      </c>
      <c r="BL45" s="200">
        <f t="shared" si="171"/>
        <v>0</v>
      </c>
      <c r="BM45" s="200">
        <f t="shared" si="171"/>
        <v>0</v>
      </c>
      <c r="BN45" s="200">
        <f t="shared" si="171"/>
        <v>0</v>
      </c>
      <c r="BO45" s="190">
        <f t="shared" si="149"/>
        <v>0</v>
      </c>
      <c r="BP45" s="16">
        <f t="shared" si="121"/>
        <v>0</v>
      </c>
      <c r="BQ45" s="200">
        <f t="shared" si="172"/>
        <v>0</v>
      </c>
      <c r="BR45" s="200">
        <f t="shared" si="172"/>
        <v>0</v>
      </c>
      <c r="BS45" s="200">
        <f t="shared" si="172"/>
        <v>0</v>
      </c>
      <c r="BT45" s="200">
        <f t="shared" si="172"/>
        <v>0</v>
      </c>
      <c r="BU45" s="200">
        <f t="shared" si="172"/>
        <v>0</v>
      </c>
      <c r="BV45" s="200">
        <f t="shared" si="172"/>
        <v>0</v>
      </c>
      <c r="BW45" s="200">
        <f t="shared" si="172"/>
        <v>0</v>
      </c>
      <c r="BX45" s="200">
        <f t="shared" si="172"/>
        <v>0</v>
      </c>
      <c r="BY45" s="200">
        <f t="shared" si="172"/>
        <v>0</v>
      </c>
      <c r="BZ45" s="200">
        <f t="shared" si="172"/>
        <v>0</v>
      </c>
      <c r="CA45" s="200">
        <f t="shared" si="172"/>
        <v>0</v>
      </c>
      <c r="CB45" s="200">
        <f t="shared" si="172"/>
        <v>0</v>
      </c>
      <c r="CC45" s="190">
        <f t="shared" si="150"/>
        <v>0</v>
      </c>
      <c r="CD45" s="16">
        <f t="shared" si="123"/>
        <v>0</v>
      </c>
      <c r="CE45" s="200">
        <f t="shared" si="173"/>
        <v>0</v>
      </c>
      <c r="CF45" s="200">
        <f t="shared" si="173"/>
        <v>0</v>
      </c>
      <c r="CG45" s="200">
        <f t="shared" si="173"/>
        <v>0</v>
      </c>
      <c r="CH45" s="200">
        <f t="shared" si="173"/>
        <v>0</v>
      </c>
      <c r="CI45" s="200">
        <f t="shared" si="173"/>
        <v>0</v>
      </c>
      <c r="CJ45" s="200">
        <f t="shared" si="173"/>
        <v>0</v>
      </c>
      <c r="CK45" s="200">
        <f t="shared" si="173"/>
        <v>0</v>
      </c>
      <c r="CL45" s="200">
        <f t="shared" si="173"/>
        <v>0</v>
      </c>
      <c r="CM45" s="200">
        <f t="shared" si="173"/>
        <v>0</v>
      </c>
      <c r="CN45" s="200">
        <f t="shared" si="173"/>
        <v>0</v>
      </c>
      <c r="CO45" s="200">
        <f t="shared" si="173"/>
        <v>0</v>
      </c>
      <c r="CP45" s="200">
        <f t="shared" si="173"/>
        <v>0</v>
      </c>
      <c r="CQ45" s="190">
        <f t="shared" si="151"/>
        <v>0</v>
      </c>
      <c r="CR45" s="16">
        <f t="shared" si="125"/>
        <v>0</v>
      </c>
      <c r="CS45" s="200">
        <f t="shared" si="174"/>
        <v>0</v>
      </c>
      <c r="CT45" s="200">
        <f t="shared" si="174"/>
        <v>0</v>
      </c>
      <c r="CU45" s="200">
        <f t="shared" si="174"/>
        <v>0</v>
      </c>
      <c r="CV45" s="200">
        <f t="shared" si="174"/>
        <v>0</v>
      </c>
      <c r="CW45" s="200">
        <f t="shared" si="174"/>
        <v>0</v>
      </c>
      <c r="CX45" s="200">
        <f t="shared" si="174"/>
        <v>0</v>
      </c>
      <c r="CY45" s="200">
        <f t="shared" si="174"/>
        <v>0</v>
      </c>
      <c r="CZ45" s="200">
        <f t="shared" si="174"/>
        <v>0</v>
      </c>
      <c r="DA45" s="200">
        <f t="shared" si="174"/>
        <v>0</v>
      </c>
      <c r="DB45" s="200">
        <f t="shared" si="174"/>
        <v>0</v>
      </c>
      <c r="DC45" s="200">
        <f t="shared" si="174"/>
        <v>0</v>
      </c>
      <c r="DD45" s="200">
        <f t="shared" si="174"/>
        <v>0</v>
      </c>
      <c r="DE45" s="190">
        <f t="shared" si="152"/>
        <v>0</v>
      </c>
      <c r="DG45" s="16" t="str">
        <f t="shared" si="127"/>
        <v xml:space="preserve"> (-)</v>
      </c>
      <c r="DH45" s="130"/>
      <c r="DI45" s="16"/>
      <c r="DJ45" s="16"/>
      <c r="DK45" s="16"/>
      <c r="DL45" s="16"/>
      <c r="DM45" s="16"/>
      <c r="DN45" s="16"/>
      <c r="DO45" s="16"/>
      <c r="DP45" s="16"/>
      <c r="DQ45" s="16"/>
      <c r="DR45" s="16"/>
      <c r="DS45" s="16"/>
      <c r="DT45" s="16"/>
      <c r="DU45" s="190">
        <f t="shared" si="154"/>
        <v>0</v>
      </c>
      <c r="DV45" s="130"/>
      <c r="DW45" s="16"/>
      <c r="DX45" s="16"/>
      <c r="DY45" s="16"/>
      <c r="DZ45" s="16"/>
      <c r="EA45" s="16"/>
      <c r="EB45" s="16"/>
      <c r="EC45" s="16"/>
      <c r="ED45" s="16"/>
      <c r="EE45" s="16"/>
      <c r="EF45" s="16"/>
      <c r="EG45" s="16"/>
      <c r="EH45" s="16"/>
      <c r="EI45" s="190">
        <f t="shared" si="155"/>
        <v>0</v>
      </c>
      <c r="EJ45" s="130">
        <f>IF($D45&lt;&gt;0,12-$D45+1,0)</f>
        <v>0</v>
      </c>
      <c r="EK45" s="200">
        <f>IF($C45=$EK$4,IF((MONTH(EK$6)=$D45),$O45/(12-$D45+1),0),0)</f>
        <v>0</v>
      </c>
      <c r="EL45" s="200">
        <f t="shared" ref="EL45:EV45" si="182">IF(EK45=0,IF($C45=$EK$4,IF((MONTH(EL$6)=$D45),$O45/(12-$D45+1),0),0),$O45/(12-$D45+1))</f>
        <v>0</v>
      </c>
      <c r="EM45" s="200">
        <f t="shared" si="182"/>
        <v>0</v>
      </c>
      <c r="EN45" s="200">
        <f t="shared" si="182"/>
        <v>0</v>
      </c>
      <c r="EO45" s="200">
        <f t="shared" si="182"/>
        <v>0</v>
      </c>
      <c r="EP45" s="200">
        <f t="shared" si="182"/>
        <v>0</v>
      </c>
      <c r="EQ45" s="200">
        <f t="shared" si="182"/>
        <v>0</v>
      </c>
      <c r="ER45" s="200">
        <f t="shared" si="182"/>
        <v>0</v>
      </c>
      <c r="ES45" s="200">
        <f t="shared" si="182"/>
        <v>0</v>
      </c>
      <c r="ET45" s="200">
        <f t="shared" si="182"/>
        <v>0</v>
      </c>
      <c r="EU45" s="200">
        <f t="shared" si="182"/>
        <v>0</v>
      </c>
      <c r="EV45" s="200">
        <f t="shared" si="182"/>
        <v>0</v>
      </c>
      <c r="EW45" s="190">
        <f t="shared" si="156"/>
        <v>0</v>
      </c>
      <c r="EX45" s="130">
        <f t="shared" si="13"/>
        <v>0</v>
      </c>
      <c r="EY45" s="200">
        <f t="shared" si="136"/>
        <v>0</v>
      </c>
      <c r="EZ45" s="200">
        <f t="shared" si="137"/>
        <v>0</v>
      </c>
      <c r="FA45" s="200">
        <f>IF($EX45&lt;&gt;0,IF(SUM($EY45:EZ45)&lt;$P45,$P45/$EX45,0),0)</f>
        <v>0</v>
      </c>
      <c r="FB45" s="200">
        <f>IF($EX45&lt;&gt;0,IF(SUM($EY45:FA45)&lt;$P45,$P45/$EX45,0),0)</f>
        <v>0</v>
      </c>
      <c r="FC45" s="200">
        <f>IF($EX45&lt;&gt;0,IF(SUM($EY45:FB45)&lt;$P45,$P45/$EX45,0),0)</f>
        <v>0</v>
      </c>
      <c r="FD45" s="200">
        <f>IF($EX45&lt;&gt;0,IF(SUM($EY45:FC45)&lt;$P45,$P45/$EX45,0),0)</f>
        <v>0</v>
      </c>
      <c r="FE45" s="200">
        <f>IF($EX45&lt;&gt;0,IF(SUM($EY45:FD45)&lt;$P45,$P45/$EX45,0),0)</f>
        <v>0</v>
      </c>
      <c r="FF45" s="200">
        <f>IF($EX45&lt;&gt;0,IF(SUM($EY45:FE45)&lt;$P45,$P45/$EX45,0),0)</f>
        <v>0</v>
      </c>
      <c r="FG45" s="200">
        <f>IF($EX45&lt;&gt;0,IF(SUM($EY45:FF45)&lt;$P45,$P45/$EX45,0),0)</f>
        <v>0</v>
      </c>
      <c r="FH45" s="200">
        <f>IF($EX45&lt;&gt;0,IF(SUM($EY45:FG45)&lt;$P45,$P45/$EX45,0),0)</f>
        <v>0</v>
      </c>
      <c r="FI45" s="200">
        <f>IF($EX45&lt;&gt;0,IF(SUM($EY45:FH45)&lt;$P45,$P45/$EX45,0),0)</f>
        <v>0</v>
      </c>
      <c r="FJ45" s="200">
        <f>IF($EX45&lt;&gt;0,IF(SUM($EY45:FI45)&lt;$P45,$P45/$EX45,0),0)</f>
        <v>0</v>
      </c>
      <c r="FK45" s="190">
        <f t="shared" si="157"/>
        <v>0</v>
      </c>
      <c r="FL45" s="130">
        <f t="shared" si="14"/>
        <v>0</v>
      </c>
      <c r="FM45" s="200">
        <f t="shared" si="138"/>
        <v>0</v>
      </c>
      <c r="FN45" s="200">
        <f t="shared" si="139"/>
        <v>0</v>
      </c>
      <c r="FO45" s="200">
        <f>IF($FL45&lt;&gt;0,IF(SUM($FM45:FN45)&lt;$Q45,$Q45/$FL45,0),0)</f>
        <v>0</v>
      </c>
      <c r="FP45" s="200">
        <f>IF($FL45&lt;&gt;0,IF(SUM($FM45:FO45)&lt;$Q45,$Q45/$FL45,0),0)</f>
        <v>0</v>
      </c>
      <c r="FQ45" s="200">
        <f>IF($FL45&lt;&gt;0,IF(SUM($FM45:FP45)&lt;$Q45,$Q45/$FL45,0),0)</f>
        <v>0</v>
      </c>
      <c r="FR45" s="200">
        <f>IF($FL45&lt;&gt;0,IF(SUM($FM45:FQ45)&lt;$Q45,$Q45/$FL45,0),0)</f>
        <v>0</v>
      </c>
      <c r="FS45" s="200">
        <f>IF($FL45&lt;&gt;0,IF(SUM($FM45:FR45)&lt;$Q45,$Q45/$FL45,0),0)</f>
        <v>0</v>
      </c>
      <c r="FT45" s="200">
        <f>IF($FL45&lt;&gt;0,IF(SUM($FM45:FS45)&lt;$Q45,$Q45/$FL45,0),0)</f>
        <v>0</v>
      </c>
      <c r="FU45" s="200">
        <f>IF($FL45&lt;&gt;0,IF(SUM($FM45:FT45)&lt;$Q45,$Q45/$FL45,0),0)</f>
        <v>0</v>
      </c>
      <c r="FV45" s="200">
        <f>IF($FL45&lt;&gt;0,IF(SUM($FM45:FU45)&lt;$Q45,$Q45/$FL45,0),0)</f>
        <v>0</v>
      </c>
      <c r="FW45" s="200">
        <f>IF($FL45&lt;&gt;0,IF(SUM($FM45:FV45)&lt;$Q45,$Q45/$FL45,0),0)</f>
        <v>0</v>
      </c>
      <c r="FX45" s="200">
        <f>IF($FL45&lt;&gt;0,IF(SUM($FM45:FW45)&lt;$Q45,$Q45/$FL45,0),0)</f>
        <v>0</v>
      </c>
      <c r="FY45" s="190">
        <f t="shared" si="158"/>
        <v>0</v>
      </c>
      <c r="FZ45" s="130">
        <f t="shared" si="159"/>
        <v>0</v>
      </c>
      <c r="GA45" s="200">
        <f t="shared" si="176"/>
        <v>0</v>
      </c>
      <c r="GB45" s="200">
        <f t="shared" si="176"/>
        <v>0</v>
      </c>
      <c r="GC45" s="200">
        <f t="shared" si="176"/>
        <v>0</v>
      </c>
      <c r="GD45" s="200">
        <f t="shared" si="176"/>
        <v>0</v>
      </c>
      <c r="GE45" s="200">
        <f t="shared" si="176"/>
        <v>0</v>
      </c>
      <c r="GF45" s="200">
        <f t="shared" si="176"/>
        <v>0</v>
      </c>
      <c r="GG45" s="200">
        <f t="shared" si="176"/>
        <v>0</v>
      </c>
      <c r="GH45" s="200">
        <f t="shared" si="176"/>
        <v>0</v>
      </c>
      <c r="GI45" s="200">
        <f t="shared" si="176"/>
        <v>0</v>
      </c>
      <c r="GJ45" s="200">
        <f t="shared" si="176"/>
        <v>0</v>
      </c>
      <c r="GK45" s="200">
        <f t="shared" si="176"/>
        <v>0</v>
      </c>
      <c r="GL45" s="200">
        <f t="shared" si="176"/>
        <v>0</v>
      </c>
      <c r="GM45" s="190">
        <f t="shared" si="160"/>
        <v>0</v>
      </c>
    </row>
    <row r="46" spans="1:195" ht="15" customHeight="1" x14ac:dyDescent="0.2">
      <c r="A46" s="13"/>
      <c r="B46" s="182" t="str">
        <f>+'Données de base'!A277</f>
        <v xml:space="preserve"> (-)</v>
      </c>
      <c r="C46" s="222">
        <f>+YEAR('Données de base'!E277)</f>
        <v>2019</v>
      </c>
      <c r="D46" s="222">
        <f>IF('Données de base'!G277&lt;&gt;0,MONTH('Données de base'!E277),0)</f>
        <v>0</v>
      </c>
      <c r="E46" s="223">
        <f>1/'Données de base'!I277</f>
        <v>0.2</v>
      </c>
      <c r="F46" s="181">
        <f>+'Données de base'!G277</f>
        <v>0</v>
      </c>
      <c r="G46" s="181"/>
      <c r="H46" s="181"/>
      <c r="I46" s="181">
        <f>+IF(I$6=$C46,$F46," ")</f>
        <v>0</v>
      </c>
      <c r="J46" s="181"/>
      <c r="K46" s="181"/>
      <c r="L46" s="181"/>
      <c r="M46" s="181"/>
      <c r="N46" s="181"/>
      <c r="O46" s="181">
        <f>+$F46*$E46*(12-$D46+1)/12</f>
        <v>0</v>
      </c>
      <c r="P46" s="181">
        <f t="shared" si="111"/>
        <v>0</v>
      </c>
      <c r="Q46" s="181">
        <f t="shared" si="112"/>
        <v>0</v>
      </c>
      <c r="R46" s="181">
        <f t="shared" si="113"/>
        <v>0</v>
      </c>
      <c r="S46" s="181"/>
      <c r="T46" s="181"/>
      <c r="U46" s="181">
        <f>+I46-O46</f>
        <v>0</v>
      </c>
      <c r="V46" s="181">
        <f t="shared" si="144"/>
        <v>0</v>
      </c>
      <c r="W46" s="181">
        <f t="shared" si="145"/>
        <v>0</v>
      </c>
      <c r="X46" s="181">
        <f t="shared" si="146"/>
        <v>0</v>
      </c>
      <c r="Z46" s="16" t="str">
        <f t="shared" si="115"/>
        <v xml:space="preserve"> (-)</v>
      </c>
      <c r="AA46" s="200">
        <f t="shared" si="169"/>
        <v>0</v>
      </c>
      <c r="AB46" s="200">
        <f t="shared" si="169"/>
        <v>0</v>
      </c>
      <c r="AC46" s="200">
        <f t="shared" si="169"/>
        <v>0</v>
      </c>
      <c r="AD46" s="200">
        <f t="shared" si="169"/>
        <v>0</v>
      </c>
      <c r="AE46" s="200">
        <f t="shared" si="169"/>
        <v>0</v>
      </c>
      <c r="AF46" s="200">
        <f t="shared" si="169"/>
        <v>0</v>
      </c>
      <c r="AG46" s="200">
        <f t="shared" si="169"/>
        <v>0</v>
      </c>
      <c r="AH46" s="200">
        <f t="shared" si="169"/>
        <v>0</v>
      </c>
      <c r="AI46" s="200">
        <f t="shared" si="169"/>
        <v>0</v>
      </c>
      <c r="AJ46" s="200">
        <f t="shared" si="169"/>
        <v>0</v>
      </c>
      <c r="AK46" s="200">
        <f t="shared" si="169"/>
        <v>0</v>
      </c>
      <c r="AL46" s="200">
        <f t="shared" si="169"/>
        <v>0</v>
      </c>
      <c r="AM46" s="190">
        <f t="shared" si="147"/>
        <v>0</v>
      </c>
      <c r="AN46" s="16">
        <f t="shared" si="117"/>
        <v>0</v>
      </c>
      <c r="AO46" s="200">
        <f t="shared" si="170"/>
        <v>0</v>
      </c>
      <c r="AP46" s="200">
        <f t="shared" si="170"/>
        <v>0</v>
      </c>
      <c r="AQ46" s="200">
        <f t="shared" si="170"/>
        <v>0</v>
      </c>
      <c r="AR46" s="200">
        <f t="shared" si="170"/>
        <v>0</v>
      </c>
      <c r="AS46" s="200">
        <f t="shared" si="170"/>
        <v>0</v>
      </c>
      <c r="AT46" s="200">
        <f t="shared" si="170"/>
        <v>0</v>
      </c>
      <c r="AU46" s="200">
        <f t="shared" si="170"/>
        <v>0</v>
      </c>
      <c r="AV46" s="200">
        <f t="shared" si="170"/>
        <v>0</v>
      </c>
      <c r="AW46" s="200">
        <f t="shared" si="170"/>
        <v>0</v>
      </c>
      <c r="AX46" s="200">
        <f t="shared" si="170"/>
        <v>0</v>
      </c>
      <c r="AY46" s="200">
        <f t="shared" si="170"/>
        <v>0</v>
      </c>
      <c r="AZ46" s="200">
        <f t="shared" si="170"/>
        <v>0</v>
      </c>
      <c r="BA46" s="190">
        <f t="shared" si="148"/>
        <v>0</v>
      </c>
      <c r="BB46" s="16">
        <f t="shared" si="119"/>
        <v>0</v>
      </c>
      <c r="BC46" s="200">
        <f t="shared" si="171"/>
        <v>0</v>
      </c>
      <c r="BD46" s="200">
        <f t="shared" si="171"/>
        <v>0</v>
      </c>
      <c r="BE46" s="200">
        <f t="shared" si="171"/>
        <v>0</v>
      </c>
      <c r="BF46" s="200">
        <f t="shared" si="171"/>
        <v>0</v>
      </c>
      <c r="BG46" s="200">
        <f t="shared" si="171"/>
        <v>0</v>
      </c>
      <c r="BH46" s="200">
        <f t="shared" si="171"/>
        <v>0</v>
      </c>
      <c r="BI46" s="200">
        <f t="shared" si="171"/>
        <v>0</v>
      </c>
      <c r="BJ46" s="200">
        <f t="shared" si="171"/>
        <v>0</v>
      </c>
      <c r="BK46" s="200">
        <f t="shared" si="171"/>
        <v>0</v>
      </c>
      <c r="BL46" s="200">
        <f t="shared" si="171"/>
        <v>0</v>
      </c>
      <c r="BM46" s="200">
        <f t="shared" si="171"/>
        <v>0</v>
      </c>
      <c r="BN46" s="200">
        <f t="shared" si="171"/>
        <v>0</v>
      </c>
      <c r="BO46" s="190">
        <f t="shared" si="149"/>
        <v>0</v>
      </c>
      <c r="BP46" s="16">
        <f t="shared" si="121"/>
        <v>0</v>
      </c>
      <c r="BQ46" s="200">
        <f t="shared" si="172"/>
        <v>0</v>
      </c>
      <c r="BR46" s="200">
        <f t="shared" si="172"/>
        <v>0</v>
      </c>
      <c r="BS46" s="200">
        <f t="shared" si="172"/>
        <v>0</v>
      </c>
      <c r="BT46" s="200">
        <f t="shared" si="172"/>
        <v>0</v>
      </c>
      <c r="BU46" s="200">
        <f t="shared" si="172"/>
        <v>0</v>
      </c>
      <c r="BV46" s="200">
        <f t="shared" si="172"/>
        <v>0</v>
      </c>
      <c r="BW46" s="200">
        <f t="shared" si="172"/>
        <v>0</v>
      </c>
      <c r="BX46" s="200">
        <f t="shared" si="172"/>
        <v>0</v>
      </c>
      <c r="BY46" s="200">
        <f t="shared" si="172"/>
        <v>0</v>
      </c>
      <c r="BZ46" s="200">
        <f t="shared" si="172"/>
        <v>0</v>
      </c>
      <c r="CA46" s="200">
        <f t="shared" si="172"/>
        <v>0</v>
      </c>
      <c r="CB46" s="200">
        <f t="shared" si="172"/>
        <v>0</v>
      </c>
      <c r="CC46" s="190">
        <f t="shared" si="150"/>
        <v>0</v>
      </c>
      <c r="CD46" s="16">
        <f t="shared" si="123"/>
        <v>0</v>
      </c>
      <c r="CE46" s="200">
        <f t="shared" si="173"/>
        <v>0</v>
      </c>
      <c r="CF46" s="200">
        <f t="shared" si="173"/>
        <v>0</v>
      </c>
      <c r="CG46" s="200">
        <f t="shared" si="173"/>
        <v>0</v>
      </c>
      <c r="CH46" s="200">
        <f t="shared" si="173"/>
        <v>0</v>
      </c>
      <c r="CI46" s="200">
        <f t="shared" si="173"/>
        <v>0</v>
      </c>
      <c r="CJ46" s="200">
        <f t="shared" si="173"/>
        <v>0</v>
      </c>
      <c r="CK46" s="200">
        <f t="shared" si="173"/>
        <v>0</v>
      </c>
      <c r="CL46" s="200">
        <f t="shared" si="173"/>
        <v>0</v>
      </c>
      <c r="CM46" s="200">
        <f t="shared" si="173"/>
        <v>0</v>
      </c>
      <c r="CN46" s="200">
        <f t="shared" si="173"/>
        <v>0</v>
      </c>
      <c r="CO46" s="200">
        <f t="shared" si="173"/>
        <v>0</v>
      </c>
      <c r="CP46" s="200">
        <f t="shared" si="173"/>
        <v>0</v>
      </c>
      <c r="CQ46" s="190">
        <f t="shared" si="151"/>
        <v>0</v>
      </c>
      <c r="CR46" s="16">
        <f t="shared" si="125"/>
        <v>0</v>
      </c>
      <c r="CS46" s="200">
        <f t="shared" si="174"/>
        <v>0</v>
      </c>
      <c r="CT46" s="200">
        <f t="shared" si="174"/>
        <v>0</v>
      </c>
      <c r="CU46" s="200">
        <f t="shared" si="174"/>
        <v>0</v>
      </c>
      <c r="CV46" s="200">
        <f t="shared" si="174"/>
        <v>0</v>
      </c>
      <c r="CW46" s="200">
        <f t="shared" si="174"/>
        <v>0</v>
      </c>
      <c r="CX46" s="200">
        <f t="shared" si="174"/>
        <v>0</v>
      </c>
      <c r="CY46" s="200">
        <f t="shared" si="174"/>
        <v>0</v>
      </c>
      <c r="CZ46" s="200">
        <f t="shared" si="174"/>
        <v>0</v>
      </c>
      <c r="DA46" s="200">
        <f t="shared" si="174"/>
        <v>0</v>
      </c>
      <c r="DB46" s="200">
        <f t="shared" si="174"/>
        <v>0</v>
      </c>
      <c r="DC46" s="200">
        <f t="shared" si="174"/>
        <v>0</v>
      </c>
      <c r="DD46" s="200">
        <f t="shared" si="174"/>
        <v>0</v>
      </c>
      <c r="DE46" s="190">
        <f t="shared" si="152"/>
        <v>0</v>
      </c>
      <c r="DG46" s="16" t="str">
        <f t="shared" si="127"/>
        <v xml:space="preserve"> (-)</v>
      </c>
      <c r="DH46" s="130"/>
      <c r="DI46" s="16"/>
      <c r="DJ46" s="16"/>
      <c r="DK46" s="16"/>
      <c r="DL46" s="16"/>
      <c r="DM46" s="16"/>
      <c r="DN46" s="16"/>
      <c r="DO46" s="16"/>
      <c r="DP46" s="16"/>
      <c r="DQ46" s="16"/>
      <c r="DR46" s="16"/>
      <c r="DS46" s="16"/>
      <c r="DT46" s="16"/>
      <c r="DU46" s="190">
        <f t="shared" si="154"/>
        <v>0</v>
      </c>
      <c r="DV46" s="130"/>
      <c r="DW46" s="16"/>
      <c r="DX46" s="16"/>
      <c r="DY46" s="16"/>
      <c r="DZ46" s="16"/>
      <c r="EA46" s="16"/>
      <c r="EB46" s="16"/>
      <c r="EC46" s="16"/>
      <c r="ED46" s="16"/>
      <c r="EE46" s="16"/>
      <c r="EF46" s="16"/>
      <c r="EG46" s="16"/>
      <c r="EH46" s="16"/>
      <c r="EI46" s="190">
        <f t="shared" si="155"/>
        <v>0</v>
      </c>
      <c r="EJ46" s="130">
        <f>IF($D46&lt;&gt;0,12-$D46+1,0)</f>
        <v>0</v>
      </c>
      <c r="EK46" s="200">
        <f>IF($C46=$EK$4,IF((MONTH(EK$6)=$D46),$O46/(12-$D46+1),0),0)</f>
        <v>0</v>
      </c>
      <c r="EL46" s="200">
        <f t="shared" ref="EL46:EV46" si="183">IF(EK46=0,IF($C46=$EK$4,IF((MONTH(EL$6)=$D46),$O46/(12-$D46+1),0),0),$O46/(12-$D46+1))</f>
        <v>0</v>
      </c>
      <c r="EM46" s="200">
        <f t="shared" si="183"/>
        <v>0</v>
      </c>
      <c r="EN46" s="200">
        <f t="shared" si="183"/>
        <v>0</v>
      </c>
      <c r="EO46" s="200">
        <f t="shared" si="183"/>
        <v>0</v>
      </c>
      <c r="EP46" s="200">
        <f t="shared" si="183"/>
        <v>0</v>
      </c>
      <c r="EQ46" s="200">
        <f t="shared" si="183"/>
        <v>0</v>
      </c>
      <c r="ER46" s="200">
        <f t="shared" si="183"/>
        <v>0</v>
      </c>
      <c r="ES46" s="200">
        <f t="shared" si="183"/>
        <v>0</v>
      </c>
      <c r="ET46" s="200">
        <f t="shared" si="183"/>
        <v>0</v>
      </c>
      <c r="EU46" s="200">
        <f t="shared" si="183"/>
        <v>0</v>
      </c>
      <c r="EV46" s="200">
        <f t="shared" si="183"/>
        <v>0</v>
      </c>
      <c r="EW46" s="190">
        <f t="shared" si="156"/>
        <v>0</v>
      </c>
      <c r="EX46" s="130">
        <f t="shared" si="13"/>
        <v>0</v>
      </c>
      <c r="EY46" s="200">
        <f t="shared" si="136"/>
        <v>0</v>
      </c>
      <c r="EZ46" s="200">
        <f t="shared" si="137"/>
        <v>0</v>
      </c>
      <c r="FA46" s="200">
        <f>IF($EX46&lt;&gt;0,IF(SUM($EY46:EZ46)&lt;$P46,$P46/$EX46,0),0)</f>
        <v>0</v>
      </c>
      <c r="FB46" s="200">
        <f>IF($EX46&lt;&gt;0,IF(SUM($EY46:FA46)&lt;$P46,$P46/$EX46,0),0)</f>
        <v>0</v>
      </c>
      <c r="FC46" s="200">
        <f>IF($EX46&lt;&gt;0,IF(SUM($EY46:FB46)&lt;$P46,$P46/$EX46,0),0)</f>
        <v>0</v>
      </c>
      <c r="FD46" s="200">
        <f>IF($EX46&lt;&gt;0,IF(SUM($EY46:FC46)&lt;$P46,$P46/$EX46,0),0)</f>
        <v>0</v>
      </c>
      <c r="FE46" s="200">
        <f>IF($EX46&lt;&gt;0,IF(SUM($EY46:FD46)&lt;$P46,$P46/$EX46,0),0)</f>
        <v>0</v>
      </c>
      <c r="FF46" s="200">
        <f>IF($EX46&lt;&gt;0,IF(SUM($EY46:FE46)&lt;$P46,$P46/$EX46,0),0)</f>
        <v>0</v>
      </c>
      <c r="FG46" s="200">
        <f>IF($EX46&lt;&gt;0,IF(SUM($EY46:FF46)&lt;$P46,$P46/$EX46,0),0)</f>
        <v>0</v>
      </c>
      <c r="FH46" s="200">
        <f>IF($EX46&lt;&gt;0,IF(SUM($EY46:FG46)&lt;$P46,$P46/$EX46,0),0)</f>
        <v>0</v>
      </c>
      <c r="FI46" s="200">
        <f>IF($EX46&lt;&gt;0,IF(SUM($EY46:FH46)&lt;$P46,$P46/$EX46,0),0)</f>
        <v>0</v>
      </c>
      <c r="FJ46" s="200">
        <f>IF($EX46&lt;&gt;0,IF(SUM($EY46:FI46)&lt;$P46,$P46/$EX46,0),0)</f>
        <v>0</v>
      </c>
      <c r="FK46" s="190">
        <f t="shared" si="157"/>
        <v>0</v>
      </c>
      <c r="FL46" s="130">
        <f t="shared" si="14"/>
        <v>0</v>
      </c>
      <c r="FM46" s="200">
        <f t="shared" si="138"/>
        <v>0</v>
      </c>
      <c r="FN46" s="200">
        <f t="shared" si="139"/>
        <v>0</v>
      </c>
      <c r="FO46" s="200">
        <f>IF($FL46&lt;&gt;0,IF(SUM($FM46:FN46)&lt;$Q46,$Q46/$FL46,0),0)</f>
        <v>0</v>
      </c>
      <c r="FP46" s="200">
        <f>IF($FL46&lt;&gt;0,IF(SUM($FM46:FO46)&lt;$Q46,$Q46/$FL46,0),0)</f>
        <v>0</v>
      </c>
      <c r="FQ46" s="200">
        <f>IF($FL46&lt;&gt;0,IF(SUM($FM46:FP46)&lt;$Q46,$Q46/$FL46,0),0)</f>
        <v>0</v>
      </c>
      <c r="FR46" s="200">
        <f>IF($FL46&lt;&gt;0,IF(SUM($FM46:FQ46)&lt;$Q46,$Q46/$FL46,0),0)</f>
        <v>0</v>
      </c>
      <c r="FS46" s="200">
        <f>IF($FL46&lt;&gt;0,IF(SUM($FM46:FR46)&lt;$Q46,$Q46/$FL46,0),0)</f>
        <v>0</v>
      </c>
      <c r="FT46" s="200">
        <f>IF($FL46&lt;&gt;0,IF(SUM($FM46:FS46)&lt;$Q46,$Q46/$FL46,0),0)</f>
        <v>0</v>
      </c>
      <c r="FU46" s="200">
        <f>IF($FL46&lt;&gt;0,IF(SUM($FM46:FT46)&lt;$Q46,$Q46/$FL46,0),0)</f>
        <v>0</v>
      </c>
      <c r="FV46" s="200">
        <f>IF($FL46&lt;&gt;0,IF(SUM($FM46:FU46)&lt;$Q46,$Q46/$FL46,0),0)</f>
        <v>0</v>
      </c>
      <c r="FW46" s="200">
        <f>IF($FL46&lt;&gt;0,IF(SUM($FM46:FV46)&lt;$Q46,$Q46/$FL46,0),0)</f>
        <v>0</v>
      </c>
      <c r="FX46" s="200">
        <f>IF($FL46&lt;&gt;0,IF(SUM($FM46:FW46)&lt;$Q46,$Q46/$FL46,0),0)</f>
        <v>0</v>
      </c>
      <c r="FY46" s="190">
        <f t="shared" si="158"/>
        <v>0</v>
      </c>
      <c r="FZ46" s="130">
        <f t="shared" si="159"/>
        <v>0</v>
      </c>
      <c r="GA46" s="200">
        <f t="shared" si="176"/>
        <v>0</v>
      </c>
      <c r="GB46" s="200">
        <f t="shared" si="176"/>
        <v>0</v>
      </c>
      <c r="GC46" s="200">
        <f t="shared" si="176"/>
        <v>0</v>
      </c>
      <c r="GD46" s="200">
        <f t="shared" si="176"/>
        <v>0</v>
      </c>
      <c r="GE46" s="200">
        <f t="shared" si="176"/>
        <v>0</v>
      </c>
      <c r="GF46" s="200">
        <f t="shared" si="176"/>
        <v>0</v>
      </c>
      <c r="GG46" s="200">
        <f t="shared" si="176"/>
        <v>0</v>
      </c>
      <c r="GH46" s="200">
        <f t="shared" si="176"/>
        <v>0</v>
      </c>
      <c r="GI46" s="200">
        <f t="shared" si="176"/>
        <v>0</v>
      </c>
      <c r="GJ46" s="200">
        <f t="shared" si="176"/>
        <v>0</v>
      </c>
      <c r="GK46" s="200">
        <f t="shared" si="176"/>
        <v>0</v>
      </c>
      <c r="GL46" s="200">
        <f t="shared" si="176"/>
        <v>0</v>
      </c>
      <c r="GM46" s="190">
        <f t="shared" si="160"/>
        <v>0</v>
      </c>
    </row>
    <row r="47" spans="1:195" ht="15" customHeight="1" x14ac:dyDescent="0.2">
      <c r="A47" s="13"/>
      <c r="B47" s="182" t="str">
        <f>+'Données de base'!A288</f>
        <v xml:space="preserve"> (-)</v>
      </c>
      <c r="C47" s="222">
        <f>+YEAR('Données de base'!E288)</f>
        <v>2020</v>
      </c>
      <c r="D47" s="222">
        <f>IF('Données de base'!G288&lt;&gt;0,MONTH('Données de base'!E288),0)</f>
        <v>0</v>
      </c>
      <c r="E47" s="223">
        <f>1/'Données de base'!I288</f>
        <v>0.2</v>
      </c>
      <c r="F47" s="181">
        <f>+'Données de base'!G288</f>
        <v>0</v>
      </c>
      <c r="G47" s="181"/>
      <c r="H47" s="181"/>
      <c r="I47" s="181"/>
      <c r="J47" s="181">
        <f>+IF(J$6=$C47,$F47," ")</f>
        <v>0</v>
      </c>
      <c r="K47" s="181"/>
      <c r="L47" s="181"/>
      <c r="M47" s="181"/>
      <c r="N47" s="181"/>
      <c r="O47" s="181"/>
      <c r="P47" s="181">
        <f>+$F47*$E47*(12-$D47+1)/12</f>
        <v>0</v>
      </c>
      <c r="Q47" s="181">
        <f t="shared" ref="Q47:R51" si="184">+IF(V47&gt;0,IF(($F47*$E47)&lt;V47,($F47*$E47),V47),0)</f>
        <v>0</v>
      </c>
      <c r="R47" s="181">
        <f t="shared" si="184"/>
        <v>0</v>
      </c>
      <c r="S47" s="181"/>
      <c r="T47" s="181"/>
      <c r="U47" s="181"/>
      <c r="V47" s="181">
        <f>+J47-P47</f>
        <v>0</v>
      </c>
      <c r="W47" s="181">
        <f t="shared" si="145"/>
        <v>0</v>
      </c>
      <c r="X47" s="181">
        <f t="shared" si="146"/>
        <v>0</v>
      </c>
      <c r="Z47" s="16" t="str">
        <f t="shared" si="115"/>
        <v xml:space="preserve"> (-)</v>
      </c>
      <c r="AA47" s="200">
        <f t="shared" si="169"/>
        <v>0</v>
      </c>
      <c r="AB47" s="200">
        <f t="shared" si="169"/>
        <v>0</v>
      </c>
      <c r="AC47" s="200">
        <f t="shared" si="169"/>
        <v>0</v>
      </c>
      <c r="AD47" s="200">
        <f t="shared" si="169"/>
        <v>0</v>
      </c>
      <c r="AE47" s="200">
        <f t="shared" si="169"/>
        <v>0</v>
      </c>
      <c r="AF47" s="200">
        <f t="shared" si="169"/>
        <v>0</v>
      </c>
      <c r="AG47" s="200">
        <f t="shared" si="169"/>
        <v>0</v>
      </c>
      <c r="AH47" s="200">
        <f t="shared" si="169"/>
        <v>0</v>
      </c>
      <c r="AI47" s="200">
        <f t="shared" si="169"/>
        <v>0</v>
      </c>
      <c r="AJ47" s="200">
        <f t="shared" si="169"/>
        <v>0</v>
      </c>
      <c r="AK47" s="200">
        <f t="shared" si="169"/>
        <v>0</v>
      </c>
      <c r="AL47" s="200">
        <f t="shared" si="169"/>
        <v>0</v>
      </c>
      <c r="AM47" s="190">
        <f t="shared" si="147"/>
        <v>0</v>
      </c>
      <c r="AN47" s="16">
        <f t="shared" si="117"/>
        <v>0</v>
      </c>
      <c r="AO47" s="200">
        <f t="shared" si="170"/>
        <v>0</v>
      </c>
      <c r="AP47" s="200">
        <f t="shared" si="170"/>
        <v>0</v>
      </c>
      <c r="AQ47" s="200">
        <f t="shared" si="170"/>
        <v>0</v>
      </c>
      <c r="AR47" s="200">
        <f t="shared" si="170"/>
        <v>0</v>
      </c>
      <c r="AS47" s="200">
        <f t="shared" si="170"/>
        <v>0</v>
      </c>
      <c r="AT47" s="200">
        <f t="shared" si="170"/>
        <v>0</v>
      </c>
      <c r="AU47" s="200">
        <f t="shared" si="170"/>
        <v>0</v>
      </c>
      <c r="AV47" s="200">
        <f t="shared" si="170"/>
        <v>0</v>
      </c>
      <c r="AW47" s="200">
        <f t="shared" si="170"/>
        <v>0</v>
      </c>
      <c r="AX47" s="200">
        <f t="shared" si="170"/>
        <v>0</v>
      </c>
      <c r="AY47" s="200">
        <f t="shared" si="170"/>
        <v>0</v>
      </c>
      <c r="AZ47" s="200">
        <f t="shared" si="170"/>
        <v>0</v>
      </c>
      <c r="BA47" s="190">
        <f t="shared" si="148"/>
        <v>0</v>
      </c>
      <c r="BB47" s="16">
        <f t="shared" si="119"/>
        <v>0</v>
      </c>
      <c r="BC47" s="200">
        <f t="shared" si="171"/>
        <v>0</v>
      </c>
      <c r="BD47" s="200">
        <f t="shared" si="171"/>
        <v>0</v>
      </c>
      <c r="BE47" s="200">
        <f t="shared" si="171"/>
        <v>0</v>
      </c>
      <c r="BF47" s="200">
        <f t="shared" si="171"/>
        <v>0</v>
      </c>
      <c r="BG47" s="200">
        <f t="shared" si="171"/>
        <v>0</v>
      </c>
      <c r="BH47" s="200">
        <f t="shared" si="171"/>
        <v>0</v>
      </c>
      <c r="BI47" s="200">
        <f t="shared" si="171"/>
        <v>0</v>
      </c>
      <c r="BJ47" s="200">
        <f t="shared" si="171"/>
        <v>0</v>
      </c>
      <c r="BK47" s="200">
        <f t="shared" si="171"/>
        <v>0</v>
      </c>
      <c r="BL47" s="200">
        <f t="shared" si="171"/>
        <v>0</v>
      </c>
      <c r="BM47" s="200">
        <f t="shared" si="171"/>
        <v>0</v>
      </c>
      <c r="BN47" s="200">
        <f t="shared" si="171"/>
        <v>0</v>
      </c>
      <c r="BO47" s="190">
        <f t="shared" si="149"/>
        <v>0</v>
      </c>
      <c r="BP47" s="16">
        <f t="shared" si="121"/>
        <v>0</v>
      </c>
      <c r="BQ47" s="200">
        <f t="shared" si="172"/>
        <v>0</v>
      </c>
      <c r="BR47" s="200">
        <f t="shared" si="172"/>
        <v>0</v>
      </c>
      <c r="BS47" s="200">
        <f t="shared" si="172"/>
        <v>0</v>
      </c>
      <c r="BT47" s="200">
        <f t="shared" si="172"/>
        <v>0</v>
      </c>
      <c r="BU47" s="200">
        <f t="shared" si="172"/>
        <v>0</v>
      </c>
      <c r="BV47" s="200">
        <f t="shared" si="172"/>
        <v>0</v>
      </c>
      <c r="BW47" s="200">
        <f t="shared" si="172"/>
        <v>0</v>
      </c>
      <c r="BX47" s="200">
        <f t="shared" si="172"/>
        <v>0</v>
      </c>
      <c r="BY47" s="200">
        <f t="shared" si="172"/>
        <v>0</v>
      </c>
      <c r="BZ47" s="200">
        <f t="shared" si="172"/>
        <v>0</v>
      </c>
      <c r="CA47" s="200">
        <f t="shared" si="172"/>
        <v>0</v>
      </c>
      <c r="CB47" s="200">
        <f t="shared" si="172"/>
        <v>0</v>
      </c>
      <c r="CC47" s="190">
        <f t="shared" si="150"/>
        <v>0</v>
      </c>
      <c r="CD47" s="16">
        <f t="shared" si="123"/>
        <v>0</v>
      </c>
      <c r="CE47" s="200">
        <f t="shared" si="173"/>
        <v>0</v>
      </c>
      <c r="CF47" s="200">
        <f t="shared" si="173"/>
        <v>0</v>
      </c>
      <c r="CG47" s="200">
        <f t="shared" si="173"/>
        <v>0</v>
      </c>
      <c r="CH47" s="200">
        <f t="shared" si="173"/>
        <v>0</v>
      </c>
      <c r="CI47" s="200">
        <f t="shared" si="173"/>
        <v>0</v>
      </c>
      <c r="CJ47" s="200">
        <f t="shared" si="173"/>
        <v>0</v>
      </c>
      <c r="CK47" s="200">
        <f t="shared" si="173"/>
        <v>0</v>
      </c>
      <c r="CL47" s="200">
        <f t="shared" si="173"/>
        <v>0</v>
      </c>
      <c r="CM47" s="200">
        <f t="shared" si="173"/>
        <v>0</v>
      </c>
      <c r="CN47" s="200">
        <f t="shared" si="173"/>
        <v>0</v>
      </c>
      <c r="CO47" s="200">
        <f t="shared" si="173"/>
        <v>0</v>
      </c>
      <c r="CP47" s="200">
        <f t="shared" si="173"/>
        <v>0</v>
      </c>
      <c r="CQ47" s="190">
        <f t="shared" si="151"/>
        <v>0</v>
      </c>
      <c r="CR47" s="16">
        <f t="shared" si="125"/>
        <v>0</v>
      </c>
      <c r="CS47" s="200">
        <f t="shared" si="174"/>
        <v>0</v>
      </c>
      <c r="CT47" s="200">
        <f t="shared" si="174"/>
        <v>0</v>
      </c>
      <c r="CU47" s="200">
        <f t="shared" si="174"/>
        <v>0</v>
      </c>
      <c r="CV47" s="200">
        <f t="shared" si="174"/>
        <v>0</v>
      </c>
      <c r="CW47" s="200">
        <f t="shared" si="174"/>
        <v>0</v>
      </c>
      <c r="CX47" s="200">
        <f t="shared" si="174"/>
        <v>0</v>
      </c>
      <c r="CY47" s="200">
        <f t="shared" si="174"/>
        <v>0</v>
      </c>
      <c r="CZ47" s="200">
        <f t="shared" si="174"/>
        <v>0</v>
      </c>
      <c r="DA47" s="200">
        <f t="shared" si="174"/>
        <v>0</v>
      </c>
      <c r="DB47" s="200">
        <f t="shared" si="174"/>
        <v>0</v>
      </c>
      <c r="DC47" s="200">
        <f t="shared" si="174"/>
        <v>0</v>
      </c>
      <c r="DD47" s="200">
        <f t="shared" si="174"/>
        <v>0</v>
      </c>
      <c r="DE47" s="190">
        <f t="shared" si="152"/>
        <v>0</v>
      </c>
      <c r="DG47" s="16" t="str">
        <f t="shared" si="127"/>
        <v xml:space="preserve"> (-)</v>
      </c>
      <c r="DH47" s="130"/>
      <c r="DI47" s="16"/>
      <c r="DJ47" s="16"/>
      <c r="DK47" s="16"/>
      <c r="DL47" s="16"/>
      <c r="DM47" s="16"/>
      <c r="DN47" s="16"/>
      <c r="DO47" s="16"/>
      <c r="DP47" s="16"/>
      <c r="DQ47" s="16"/>
      <c r="DR47" s="16"/>
      <c r="DS47" s="16"/>
      <c r="DT47" s="16"/>
      <c r="DU47" s="190">
        <f t="shared" si="154"/>
        <v>0</v>
      </c>
      <c r="DV47" s="130"/>
      <c r="DW47" s="16"/>
      <c r="DX47" s="16"/>
      <c r="DY47" s="16"/>
      <c r="DZ47" s="16"/>
      <c r="EA47" s="16"/>
      <c r="EB47" s="16"/>
      <c r="EC47" s="16"/>
      <c r="ED47" s="16"/>
      <c r="EE47" s="16"/>
      <c r="EF47" s="16"/>
      <c r="EG47" s="16"/>
      <c r="EH47" s="16"/>
      <c r="EI47" s="190">
        <f t="shared" si="155"/>
        <v>0</v>
      </c>
      <c r="EJ47" s="130"/>
      <c r="EK47" s="16"/>
      <c r="EL47" s="16"/>
      <c r="EM47" s="16"/>
      <c r="EN47" s="16"/>
      <c r="EO47" s="16"/>
      <c r="EP47" s="16"/>
      <c r="EQ47" s="16"/>
      <c r="ER47" s="16"/>
      <c r="ES47" s="16"/>
      <c r="ET47" s="16"/>
      <c r="EU47" s="16"/>
      <c r="EV47" s="16"/>
      <c r="EW47" s="190">
        <f t="shared" si="156"/>
        <v>0</v>
      </c>
      <c r="EX47" s="130">
        <f>IF($D47&lt;&gt;0,12-$D47+1,0)</f>
        <v>0</v>
      </c>
      <c r="EY47" s="200">
        <f>IF($C47=$EY$4,IF((MONTH(EY$6)=$D47),$P47/(12-$D47+1),0),0)</f>
        <v>0</v>
      </c>
      <c r="EZ47" s="200">
        <f t="shared" ref="EZ47:FJ47" si="185">IF(EY47=0,IF($C47=$EY$4,IF((MONTH(EZ$6)=$D47),$P47/(12-$D47+1),0),0),$P47/(12-$D47+1))</f>
        <v>0</v>
      </c>
      <c r="FA47" s="200">
        <f t="shared" si="185"/>
        <v>0</v>
      </c>
      <c r="FB47" s="200">
        <f t="shared" si="185"/>
        <v>0</v>
      </c>
      <c r="FC47" s="200">
        <f t="shared" si="185"/>
        <v>0</v>
      </c>
      <c r="FD47" s="200">
        <f t="shared" si="185"/>
        <v>0</v>
      </c>
      <c r="FE47" s="200">
        <f t="shared" si="185"/>
        <v>0</v>
      </c>
      <c r="FF47" s="200">
        <f t="shared" si="185"/>
        <v>0</v>
      </c>
      <c r="FG47" s="200">
        <f t="shared" si="185"/>
        <v>0</v>
      </c>
      <c r="FH47" s="200">
        <f t="shared" si="185"/>
        <v>0</v>
      </c>
      <c r="FI47" s="200">
        <f t="shared" si="185"/>
        <v>0</v>
      </c>
      <c r="FJ47" s="200">
        <f t="shared" si="185"/>
        <v>0</v>
      </c>
      <c r="FK47" s="190">
        <f t="shared" si="157"/>
        <v>0</v>
      </c>
      <c r="FL47" s="130">
        <f t="shared" si="14"/>
        <v>0</v>
      </c>
      <c r="FM47" s="200">
        <f t="shared" si="138"/>
        <v>0</v>
      </c>
      <c r="FN47" s="200">
        <f t="shared" si="139"/>
        <v>0</v>
      </c>
      <c r="FO47" s="200">
        <f>IF($FL47&lt;&gt;0,IF(SUM($FM47:FN47)&lt;$Q47,$Q47/$FL47,0),0)</f>
        <v>0</v>
      </c>
      <c r="FP47" s="200">
        <f>IF($FL47&lt;&gt;0,IF(SUM($FM47:FO47)&lt;$Q47,$Q47/$FL47,0),0)</f>
        <v>0</v>
      </c>
      <c r="FQ47" s="200">
        <f>IF($FL47&lt;&gt;0,IF(SUM($FM47:FP47)&lt;$Q47,$Q47/$FL47,0),0)</f>
        <v>0</v>
      </c>
      <c r="FR47" s="200">
        <f>IF($FL47&lt;&gt;0,IF(SUM($FM47:FQ47)&lt;$Q47,$Q47/$FL47,0),0)</f>
        <v>0</v>
      </c>
      <c r="FS47" s="200">
        <f>IF($FL47&lt;&gt;0,IF(SUM($FM47:FR47)&lt;$Q47,$Q47/$FL47,0),0)</f>
        <v>0</v>
      </c>
      <c r="FT47" s="200">
        <f>IF($FL47&lt;&gt;0,IF(SUM($FM47:FS47)&lt;$Q47,$Q47/$FL47,0),0)</f>
        <v>0</v>
      </c>
      <c r="FU47" s="200">
        <f>IF($FL47&lt;&gt;0,IF(SUM($FM47:FT47)&lt;$Q47,$Q47/$FL47,0),0)</f>
        <v>0</v>
      </c>
      <c r="FV47" s="200">
        <f>IF($FL47&lt;&gt;0,IF(SUM($FM47:FU47)&lt;$Q47,$Q47/$FL47,0),0)</f>
        <v>0</v>
      </c>
      <c r="FW47" s="200">
        <f>IF($FL47&lt;&gt;0,IF(SUM($FM47:FV47)&lt;$Q47,$Q47/$FL47,0),0)</f>
        <v>0</v>
      </c>
      <c r="FX47" s="200">
        <f>IF($FL47&lt;&gt;0,IF(SUM($FM47:FW47)&lt;$Q47,$Q47/$FL47,0),0)</f>
        <v>0</v>
      </c>
      <c r="FY47" s="190">
        <f t="shared" si="158"/>
        <v>0</v>
      </c>
      <c r="FZ47" s="130">
        <f t="shared" si="159"/>
        <v>0</v>
      </c>
      <c r="GA47" s="200">
        <f t="shared" si="176"/>
        <v>0</v>
      </c>
      <c r="GB47" s="200">
        <f t="shared" si="176"/>
        <v>0</v>
      </c>
      <c r="GC47" s="200">
        <f t="shared" si="176"/>
        <v>0</v>
      </c>
      <c r="GD47" s="200">
        <f t="shared" si="176"/>
        <v>0</v>
      </c>
      <c r="GE47" s="200">
        <f t="shared" si="176"/>
        <v>0</v>
      </c>
      <c r="GF47" s="200">
        <f t="shared" si="176"/>
        <v>0</v>
      </c>
      <c r="GG47" s="200">
        <f t="shared" si="176"/>
        <v>0</v>
      </c>
      <c r="GH47" s="200">
        <f t="shared" si="176"/>
        <v>0</v>
      </c>
      <c r="GI47" s="200">
        <f t="shared" si="176"/>
        <v>0</v>
      </c>
      <c r="GJ47" s="200">
        <f t="shared" si="176"/>
        <v>0</v>
      </c>
      <c r="GK47" s="200">
        <f t="shared" si="176"/>
        <v>0</v>
      </c>
      <c r="GL47" s="200">
        <f t="shared" si="176"/>
        <v>0</v>
      </c>
      <c r="GM47" s="190">
        <f t="shared" si="160"/>
        <v>0</v>
      </c>
    </row>
    <row r="48" spans="1:195" ht="15" customHeight="1" x14ac:dyDescent="0.2">
      <c r="A48" s="13"/>
      <c r="B48" s="182" t="str">
        <f>+'Données de base'!A289</f>
        <v xml:space="preserve"> (-)</v>
      </c>
      <c r="C48" s="222">
        <f>+YEAR('Données de base'!E289)</f>
        <v>2020</v>
      </c>
      <c r="D48" s="222">
        <f>IF('Données de base'!G289&lt;&gt;0,MONTH('Données de base'!E289),0)</f>
        <v>0</v>
      </c>
      <c r="E48" s="223">
        <f>1/'Données de base'!I289</f>
        <v>0.2</v>
      </c>
      <c r="F48" s="181">
        <f>+'Données de base'!G289</f>
        <v>0</v>
      </c>
      <c r="G48" s="181"/>
      <c r="H48" s="181"/>
      <c r="I48" s="181"/>
      <c r="J48" s="181">
        <f>+IF(J$6=$C48,$F48," ")</f>
        <v>0</v>
      </c>
      <c r="K48" s="181"/>
      <c r="L48" s="181"/>
      <c r="M48" s="181"/>
      <c r="N48" s="181"/>
      <c r="O48" s="181"/>
      <c r="P48" s="181">
        <f>+$F48*$E48*(12-$D48+1)/12</f>
        <v>0</v>
      </c>
      <c r="Q48" s="181">
        <f t="shared" si="184"/>
        <v>0</v>
      </c>
      <c r="R48" s="181">
        <f t="shared" si="184"/>
        <v>0</v>
      </c>
      <c r="S48" s="181"/>
      <c r="T48" s="181"/>
      <c r="U48" s="181"/>
      <c r="V48" s="181">
        <f>+J48-P48</f>
        <v>0</v>
      </c>
      <c r="W48" s="181">
        <f t="shared" si="145"/>
        <v>0</v>
      </c>
      <c r="X48" s="181">
        <f t="shared" si="146"/>
        <v>0</v>
      </c>
      <c r="Z48" s="16" t="str">
        <f t="shared" si="115"/>
        <v xml:space="preserve"> (-)</v>
      </c>
      <c r="AA48" s="200">
        <f t="shared" si="169"/>
        <v>0</v>
      </c>
      <c r="AB48" s="200">
        <f t="shared" si="169"/>
        <v>0</v>
      </c>
      <c r="AC48" s="200">
        <f t="shared" si="169"/>
        <v>0</v>
      </c>
      <c r="AD48" s="200">
        <f t="shared" si="169"/>
        <v>0</v>
      </c>
      <c r="AE48" s="200">
        <f t="shared" si="169"/>
        <v>0</v>
      </c>
      <c r="AF48" s="200">
        <f t="shared" si="169"/>
        <v>0</v>
      </c>
      <c r="AG48" s="200">
        <f t="shared" si="169"/>
        <v>0</v>
      </c>
      <c r="AH48" s="200">
        <f t="shared" si="169"/>
        <v>0</v>
      </c>
      <c r="AI48" s="200">
        <f t="shared" si="169"/>
        <v>0</v>
      </c>
      <c r="AJ48" s="200">
        <f t="shared" si="169"/>
        <v>0</v>
      </c>
      <c r="AK48" s="200">
        <f t="shared" si="169"/>
        <v>0</v>
      </c>
      <c r="AL48" s="200">
        <f t="shared" si="169"/>
        <v>0</v>
      </c>
      <c r="AM48" s="190">
        <f t="shared" si="147"/>
        <v>0</v>
      </c>
      <c r="AN48" s="16">
        <f t="shared" si="117"/>
        <v>0</v>
      </c>
      <c r="AO48" s="200">
        <f t="shared" si="170"/>
        <v>0</v>
      </c>
      <c r="AP48" s="200">
        <f t="shared" si="170"/>
        <v>0</v>
      </c>
      <c r="AQ48" s="200">
        <f t="shared" si="170"/>
        <v>0</v>
      </c>
      <c r="AR48" s="200">
        <f t="shared" si="170"/>
        <v>0</v>
      </c>
      <c r="AS48" s="200">
        <f t="shared" si="170"/>
        <v>0</v>
      </c>
      <c r="AT48" s="200">
        <f t="shared" si="170"/>
        <v>0</v>
      </c>
      <c r="AU48" s="200">
        <f t="shared" si="170"/>
        <v>0</v>
      </c>
      <c r="AV48" s="200">
        <f t="shared" si="170"/>
        <v>0</v>
      </c>
      <c r="AW48" s="200">
        <f t="shared" si="170"/>
        <v>0</v>
      </c>
      <c r="AX48" s="200">
        <f t="shared" si="170"/>
        <v>0</v>
      </c>
      <c r="AY48" s="200">
        <f t="shared" si="170"/>
        <v>0</v>
      </c>
      <c r="AZ48" s="200">
        <f t="shared" si="170"/>
        <v>0</v>
      </c>
      <c r="BA48" s="190">
        <f t="shared" si="148"/>
        <v>0</v>
      </c>
      <c r="BB48" s="16">
        <f t="shared" si="119"/>
        <v>0</v>
      </c>
      <c r="BC48" s="200">
        <f t="shared" si="171"/>
        <v>0</v>
      </c>
      <c r="BD48" s="200">
        <f t="shared" si="171"/>
        <v>0</v>
      </c>
      <c r="BE48" s="200">
        <f t="shared" si="171"/>
        <v>0</v>
      </c>
      <c r="BF48" s="200">
        <f t="shared" si="171"/>
        <v>0</v>
      </c>
      <c r="BG48" s="200">
        <f t="shared" si="171"/>
        <v>0</v>
      </c>
      <c r="BH48" s="200">
        <f t="shared" si="171"/>
        <v>0</v>
      </c>
      <c r="BI48" s="200">
        <f t="shared" si="171"/>
        <v>0</v>
      </c>
      <c r="BJ48" s="200">
        <f t="shared" si="171"/>
        <v>0</v>
      </c>
      <c r="BK48" s="200">
        <f t="shared" si="171"/>
        <v>0</v>
      </c>
      <c r="BL48" s="200">
        <f t="shared" si="171"/>
        <v>0</v>
      </c>
      <c r="BM48" s="200">
        <f t="shared" si="171"/>
        <v>0</v>
      </c>
      <c r="BN48" s="200">
        <f t="shared" si="171"/>
        <v>0</v>
      </c>
      <c r="BO48" s="190">
        <f t="shared" si="149"/>
        <v>0</v>
      </c>
      <c r="BP48" s="16">
        <f t="shared" si="121"/>
        <v>0</v>
      </c>
      <c r="BQ48" s="200">
        <f t="shared" si="172"/>
        <v>0</v>
      </c>
      <c r="BR48" s="200">
        <f t="shared" si="172"/>
        <v>0</v>
      </c>
      <c r="BS48" s="200">
        <f t="shared" si="172"/>
        <v>0</v>
      </c>
      <c r="BT48" s="200">
        <f t="shared" si="172"/>
        <v>0</v>
      </c>
      <c r="BU48" s="200">
        <f t="shared" si="172"/>
        <v>0</v>
      </c>
      <c r="BV48" s="200">
        <f t="shared" si="172"/>
        <v>0</v>
      </c>
      <c r="BW48" s="200">
        <f t="shared" si="172"/>
        <v>0</v>
      </c>
      <c r="BX48" s="200">
        <f t="shared" si="172"/>
        <v>0</v>
      </c>
      <c r="BY48" s="200">
        <f t="shared" si="172"/>
        <v>0</v>
      </c>
      <c r="BZ48" s="200">
        <f t="shared" si="172"/>
        <v>0</v>
      </c>
      <c r="CA48" s="200">
        <f t="shared" si="172"/>
        <v>0</v>
      </c>
      <c r="CB48" s="200">
        <f t="shared" si="172"/>
        <v>0</v>
      </c>
      <c r="CC48" s="190">
        <f t="shared" si="150"/>
        <v>0</v>
      </c>
      <c r="CD48" s="16">
        <f t="shared" si="123"/>
        <v>0</v>
      </c>
      <c r="CE48" s="200">
        <f t="shared" si="173"/>
        <v>0</v>
      </c>
      <c r="CF48" s="200">
        <f t="shared" si="173"/>
        <v>0</v>
      </c>
      <c r="CG48" s="200">
        <f t="shared" si="173"/>
        <v>0</v>
      </c>
      <c r="CH48" s="200">
        <f t="shared" si="173"/>
        <v>0</v>
      </c>
      <c r="CI48" s="200">
        <f t="shared" si="173"/>
        <v>0</v>
      </c>
      <c r="CJ48" s="200">
        <f t="shared" si="173"/>
        <v>0</v>
      </c>
      <c r="CK48" s="200">
        <f t="shared" si="173"/>
        <v>0</v>
      </c>
      <c r="CL48" s="200">
        <f t="shared" si="173"/>
        <v>0</v>
      </c>
      <c r="CM48" s="200">
        <f t="shared" si="173"/>
        <v>0</v>
      </c>
      <c r="CN48" s="200">
        <f t="shared" si="173"/>
        <v>0</v>
      </c>
      <c r="CO48" s="200">
        <f t="shared" si="173"/>
        <v>0</v>
      </c>
      <c r="CP48" s="200">
        <f t="shared" si="173"/>
        <v>0</v>
      </c>
      <c r="CQ48" s="190">
        <f t="shared" si="151"/>
        <v>0</v>
      </c>
      <c r="CR48" s="16">
        <f t="shared" si="125"/>
        <v>0</v>
      </c>
      <c r="CS48" s="200">
        <f t="shared" si="174"/>
        <v>0</v>
      </c>
      <c r="CT48" s="200">
        <f t="shared" si="174"/>
        <v>0</v>
      </c>
      <c r="CU48" s="200">
        <f t="shared" si="174"/>
        <v>0</v>
      </c>
      <c r="CV48" s="200">
        <f t="shared" si="174"/>
        <v>0</v>
      </c>
      <c r="CW48" s="200">
        <f t="shared" si="174"/>
        <v>0</v>
      </c>
      <c r="CX48" s="200">
        <f t="shared" si="174"/>
        <v>0</v>
      </c>
      <c r="CY48" s="200">
        <f t="shared" si="174"/>
        <v>0</v>
      </c>
      <c r="CZ48" s="200">
        <f t="shared" si="174"/>
        <v>0</v>
      </c>
      <c r="DA48" s="200">
        <f t="shared" si="174"/>
        <v>0</v>
      </c>
      <c r="DB48" s="200">
        <f t="shared" si="174"/>
        <v>0</v>
      </c>
      <c r="DC48" s="200">
        <f t="shared" si="174"/>
        <v>0</v>
      </c>
      <c r="DD48" s="200">
        <f t="shared" si="174"/>
        <v>0</v>
      </c>
      <c r="DE48" s="190">
        <f t="shared" si="152"/>
        <v>0</v>
      </c>
      <c r="DG48" s="16" t="str">
        <f t="shared" si="127"/>
        <v xml:space="preserve"> (-)</v>
      </c>
      <c r="DH48" s="130"/>
      <c r="DI48" s="16"/>
      <c r="DJ48" s="16"/>
      <c r="DK48" s="16"/>
      <c r="DL48" s="16"/>
      <c r="DM48" s="16"/>
      <c r="DN48" s="16"/>
      <c r="DO48" s="16"/>
      <c r="DP48" s="16"/>
      <c r="DQ48" s="16"/>
      <c r="DR48" s="16"/>
      <c r="DS48" s="16"/>
      <c r="DT48" s="16"/>
      <c r="DU48" s="190">
        <f t="shared" si="154"/>
        <v>0</v>
      </c>
      <c r="DV48" s="130"/>
      <c r="DW48" s="16"/>
      <c r="DX48" s="16"/>
      <c r="DY48" s="16"/>
      <c r="DZ48" s="16"/>
      <c r="EA48" s="16"/>
      <c r="EB48" s="16"/>
      <c r="EC48" s="16"/>
      <c r="ED48" s="16"/>
      <c r="EE48" s="16"/>
      <c r="EF48" s="16"/>
      <c r="EG48" s="16"/>
      <c r="EH48" s="16"/>
      <c r="EI48" s="190">
        <f t="shared" si="155"/>
        <v>0</v>
      </c>
      <c r="EJ48" s="130"/>
      <c r="EK48" s="16"/>
      <c r="EL48" s="16"/>
      <c r="EM48" s="16"/>
      <c r="EN48" s="16"/>
      <c r="EO48" s="16"/>
      <c r="EP48" s="16"/>
      <c r="EQ48" s="16"/>
      <c r="ER48" s="16"/>
      <c r="ES48" s="16"/>
      <c r="ET48" s="16"/>
      <c r="EU48" s="16"/>
      <c r="EV48" s="16"/>
      <c r="EW48" s="190">
        <f t="shared" si="156"/>
        <v>0</v>
      </c>
      <c r="EX48" s="130">
        <f>IF($D48&lt;&gt;0,12-$D48+1,0)</f>
        <v>0</v>
      </c>
      <c r="EY48" s="200">
        <f>IF($C48=$EY$4,IF((MONTH(EY$6)=$D48),$P48/(12-$D48+1),0),0)</f>
        <v>0</v>
      </c>
      <c r="EZ48" s="200">
        <f t="shared" ref="EZ48:FJ48" si="186">IF(EY48=0,IF($C48=$EY$4,IF((MONTH(EZ$6)=$D48),$P48/(12-$D48+1),0),0),$P48/(12-$D48+1))</f>
        <v>0</v>
      </c>
      <c r="FA48" s="200">
        <f t="shared" si="186"/>
        <v>0</v>
      </c>
      <c r="FB48" s="200">
        <f t="shared" si="186"/>
        <v>0</v>
      </c>
      <c r="FC48" s="200">
        <f t="shared" si="186"/>
        <v>0</v>
      </c>
      <c r="FD48" s="200">
        <f t="shared" si="186"/>
        <v>0</v>
      </c>
      <c r="FE48" s="200">
        <f t="shared" si="186"/>
        <v>0</v>
      </c>
      <c r="FF48" s="200">
        <f t="shared" si="186"/>
        <v>0</v>
      </c>
      <c r="FG48" s="200">
        <f t="shared" si="186"/>
        <v>0</v>
      </c>
      <c r="FH48" s="200">
        <f t="shared" si="186"/>
        <v>0</v>
      </c>
      <c r="FI48" s="200">
        <f t="shared" si="186"/>
        <v>0</v>
      </c>
      <c r="FJ48" s="200">
        <f t="shared" si="186"/>
        <v>0</v>
      </c>
      <c r="FK48" s="190">
        <f t="shared" si="157"/>
        <v>0</v>
      </c>
      <c r="FL48" s="130">
        <f t="shared" si="14"/>
        <v>0</v>
      </c>
      <c r="FM48" s="200">
        <f t="shared" si="138"/>
        <v>0</v>
      </c>
      <c r="FN48" s="200">
        <f t="shared" si="139"/>
        <v>0</v>
      </c>
      <c r="FO48" s="200">
        <f>IF($FL48&lt;&gt;0,IF(SUM($FM48:FN48)&lt;$Q48,$Q48/$FL48,0),0)</f>
        <v>0</v>
      </c>
      <c r="FP48" s="200">
        <f>IF($FL48&lt;&gt;0,IF(SUM($FM48:FO48)&lt;$Q48,$Q48/$FL48,0),0)</f>
        <v>0</v>
      </c>
      <c r="FQ48" s="200">
        <f>IF($FL48&lt;&gt;0,IF(SUM($FM48:FP48)&lt;$Q48,$Q48/$FL48,0),0)</f>
        <v>0</v>
      </c>
      <c r="FR48" s="200">
        <f>IF($FL48&lt;&gt;0,IF(SUM($FM48:FQ48)&lt;$Q48,$Q48/$FL48,0),0)</f>
        <v>0</v>
      </c>
      <c r="FS48" s="200">
        <f>IF($FL48&lt;&gt;0,IF(SUM($FM48:FR48)&lt;$Q48,$Q48/$FL48,0),0)</f>
        <v>0</v>
      </c>
      <c r="FT48" s="200">
        <f>IF($FL48&lt;&gt;0,IF(SUM($FM48:FS48)&lt;$Q48,$Q48/$FL48,0),0)</f>
        <v>0</v>
      </c>
      <c r="FU48" s="200">
        <f>IF($FL48&lt;&gt;0,IF(SUM($FM48:FT48)&lt;$Q48,$Q48/$FL48,0),0)</f>
        <v>0</v>
      </c>
      <c r="FV48" s="200">
        <f>IF($FL48&lt;&gt;0,IF(SUM($FM48:FU48)&lt;$Q48,$Q48/$FL48,0),0)</f>
        <v>0</v>
      </c>
      <c r="FW48" s="200">
        <f>IF($FL48&lt;&gt;0,IF(SUM($FM48:FV48)&lt;$Q48,$Q48/$FL48,0),0)</f>
        <v>0</v>
      </c>
      <c r="FX48" s="200">
        <f>IF($FL48&lt;&gt;0,IF(SUM($FM48:FW48)&lt;$Q48,$Q48/$FL48,0),0)</f>
        <v>0</v>
      </c>
      <c r="FY48" s="190">
        <f t="shared" si="158"/>
        <v>0</v>
      </c>
      <c r="FZ48" s="130">
        <f t="shared" si="159"/>
        <v>0</v>
      </c>
      <c r="GA48" s="200">
        <f t="shared" si="176"/>
        <v>0</v>
      </c>
      <c r="GB48" s="200">
        <f t="shared" si="176"/>
        <v>0</v>
      </c>
      <c r="GC48" s="200">
        <f t="shared" si="176"/>
        <v>0</v>
      </c>
      <c r="GD48" s="200">
        <f t="shared" si="176"/>
        <v>0</v>
      </c>
      <c r="GE48" s="200">
        <f t="shared" si="176"/>
        <v>0</v>
      </c>
      <c r="GF48" s="200">
        <f t="shared" si="176"/>
        <v>0</v>
      </c>
      <c r="GG48" s="200">
        <f t="shared" si="176"/>
        <v>0</v>
      </c>
      <c r="GH48" s="200">
        <f t="shared" si="176"/>
        <v>0</v>
      </c>
      <c r="GI48" s="200">
        <f t="shared" si="176"/>
        <v>0</v>
      </c>
      <c r="GJ48" s="200">
        <f t="shared" si="176"/>
        <v>0</v>
      </c>
      <c r="GK48" s="200">
        <f t="shared" si="176"/>
        <v>0</v>
      </c>
      <c r="GL48" s="200">
        <f t="shared" si="176"/>
        <v>0</v>
      </c>
      <c r="GM48" s="190">
        <f t="shared" si="160"/>
        <v>0</v>
      </c>
    </row>
    <row r="49" spans="1:195" ht="15" customHeight="1" x14ac:dyDescent="0.2">
      <c r="A49" s="13"/>
      <c r="B49" s="182" t="str">
        <f>+'Données de base'!A290</f>
        <v xml:space="preserve"> (-)</v>
      </c>
      <c r="C49" s="222">
        <f>+YEAR('Données de base'!E290)</f>
        <v>2020</v>
      </c>
      <c r="D49" s="222">
        <f>IF('Données de base'!G290&lt;&gt;0,MONTH('Données de base'!E290),0)</f>
        <v>0</v>
      </c>
      <c r="E49" s="223">
        <f>1/'Données de base'!I290</f>
        <v>0.2</v>
      </c>
      <c r="F49" s="181">
        <f>+'Données de base'!G290</f>
        <v>0</v>
      </c>
      <c r="G49" s="181"/>
      <c r="H49" s="181"/>
      <c r="I49" s="181"/>
      <c r="J49" s="181">
        <f>+IF(J$6=$C49,$F49," ")</f>
        <v>0</v>
      </c>
      <c r="K49" s="181"/>
      <c r="L49" s="181"/>
      <c r="M49" s="181"/>
      <c r="N49" s="181"/>
      <c r="O49" s="181"/>
      <c r="P49" s="181">
        <f>+$F49*$E49*(12-$D49+1)/12</f>
        <v>0</v>
      </c>
      <c r="Q49" s="181">
        <f t="shared" si="184"/>
        <v>0</v>
      </c>
      <c r="R49" s="181">
        <f t="shared" si="184"/>
        <v>0</v>
      </c>
      <c r="S49" s="181"/>
      <c r="T49" s="181"/>
      <c r="U49" s="181"/>
      <c r="V49" s="181">
        <f>+J49-P49</f>
        <v>0</v>
      </c>
      <c r="W49" s="181">
        <f t="shared" si="145"/>
        <v>0</v>
      </c>
      <c r="X49" s="181">
        <f t="shared" si="146"/>
        <v>0</v>
      </c>
      <c r="Z49" s="16" t="str">
        <f t="shared" si="115"/>
        <v xml:space="preserve"> (-)</v>
      </c>
      <c r="AA49" s="200">
        <f t="shared" ref="AA49:AL56" si="187">IF($C49=$AA$4,IF((MONTH(AA$6)=$D49),$F49,0),0)</f>
        <v>0</v>
      </c>
      <c r="AB49" s="200">
        <f t="shared" si="187"/>
        <v>0</v>
      </c>
      <c r="AC49" s="200">
        <f t="shared" si="187"/>
        <v>0</v>
      </c>
      <c r="AD49" s="200">
        <f t="shared" si="187"/>
        <v>0</v>
      </c>
      <c r="AE49" s="200">
        <f t="shared" si="187"/>
        <v>0</v>
      </c>
      <c r="AF49" s="200">
        <f t="shared" si="187"/>
        <v>0</v>
      </c>
      <c r="AG49" s="200">
        <f t="shared" si="187"/>
        <v>0</v>
      </c>
      <c r="AH49" s="200">
        <f t="shared" si="187"/>
        <v>0</v>
      </c>
      <c r="AI49" s="200">
        <f t="shared" si="187"/>
        <v>0</v>
      </c>
      <c r="AJ49" s="200">
        <f t="shared" si="187"/>
        <v>0</v>
      </c>
      <c r="AK49" s="200">
        <f t="shared" si="187"/>
        <v>0</v>
      </c>
      <c r="AL49" s="200">
        <f t="shared" si="187"/>
        <v>0</v>
      </c>
      <c r="AM49" s="190">
        <f t="shared" si="147"/>
        <v>0</v>
      </c>
      <c r="AN49" s="16">
        <f t="shared" si="117"/>
        <v>0</v>
      </c>
      <c r="AO49" s="200">
        <f t="shared" ref="AO49:AZ56" si="188">IF($C49=$AO$4,IF((MONTH(AO$6)=$D49),$F49,0),0)</f>
        <v>0</v>
      </c>
      <c r="AP49" s="200">
        <f t="shared" si="188"/>
        <v>0</v>
      </c>
      <c r="AQ49" s="200">
        <f t="shared" si="188"/>
        <v>0</v>
      </c>
      <c r="AR49" s="200">
        <f t="shared" si="188"/>
        <v>0</v>
      </c>
      <c r="AS49" s="200">
        <f t="shared" si="188"/>
        <v>0</v>
      </c>
      <c r="AT49" s="200">
        <f t="shared" si="188"/>
        <v>0</v>
      </c>
      <c r="AU49" s="200">
        <f t="shared" si="188"/>
        <v>0</v>
      </c>
      <c r="AV49" s="200">
        <f t="shared" si="188"/>
        <v>0</v>
      </c>
      <c r="AW49" s="200">
        <f t="shared" si="188"/>
        <v>0</v>
      </c>
      <c r="AX49" s="200">
        <f t="shared" si="188"/>
        <v>0</v>
      </c>
      <c r="AY49" s="200">
        <f t="shared" si="188"/>
        <v>0</v>
      </c>
      <c r="AZ49" s="200">
        <f t="shared" si="188"/>
        <v>0</v>
      </c>
      <c r="BA49" s="190">
        <f t="shared" si="148"/>
        <v>0</v>
      </c>
      <c r="BB49" s="16">
        <f t="shared" si="119"/>
        <v>0</v>
      </c>
      <c r="BC49" s="200">
        <f t="shared" ref="BC49:BN56" si="189">IF($C49=$BC$4,IF((MONTH(BC$6)=$D49),$F49,0),0)</f>
        <v>0</v>
      </c>
      <c r="BD49" s="200">
        <f t="shared" si="189"/>
        <v>0</v>
      </c>
      <c r="BE49" s="200">
        <f t="shared" si="189"/>
        <v>0</v>
      </c>
      <c r="BF49" s="200">
        <f t="shared" si="189"/>
        <v>0</v>
      </c>
      <c r="BG49" s="200">
        <f t="shared" si="189"/>
        <v>0</v>
      </c>
      <c r="BH49" s="200">
        <f t="shared" si="189"/>
        <v>0</v>
      </c>
      <c r="BI49" s="200">
        <f t="shared" si="189"/>
        <v>0</v>
      </c>
      <c r="BJ49" s="200">
        <f t="shared" si="189"/>
        <v>0</v>
      </c>
      <c r="BK49" s="200">
        <f t="shared" si="189"/>
        <v>0</v>
      </c>
      <c r="BL49" s="200">
        <f t="shared" si="189"/>
        <v>0</v>
      </c>
      <c r="BM49" s="200">
        <f t="shared" si="189"/>
        <v>0</v>
      </c>
      <c r="BN49" s="200">
        <f t="shared" si="189"/>
        <v>0</v>
      </c>
      <c r="BO49" s="190">
        <f t="shared" si="149"/>
        <v>0</v>
      </c>
      <c r="BP49" s="16">
        <f t="shared" si="121"/>
        <v>0</v>
      </c>
      <c r="BQ49" s="200">
        <f t="shared" ref="BQ49:CB56" si="190">IF($C49=$BQ$4,IF((MONTH(BQ$6)=$D49),$F49,0),0)</f>
        <v>0</v>
      </c>
      <c r="BR49" s="200">
        <f t="shared" si="190"/>
        <v>0</v>
      </c>
      <c r="BS49" s="200">
        <f t="shared" si="190"/>
        <v>0</v>
      </c>
      <c r="BT49" s="200">
        <f t="shared" si="190"/>
        <v>0</v>
      </c>
      <c r="BU49" s="200">
        <f t="shared" si="190"/>
        <v>0</v>
      </c>
      <c r="BV49" s="200">
        <f t="shared" si="190"/>
        <v>0</v>
      </c>
      <c r="BW49" s="200">
        <f t="shared" si="190"/>
        <v>0</v>
      </c>
      <c r="BX49" s="200">
        <f t="shared" si="190"/>
        <v>0</v>
      </c>
      <c r="BY49" s="200">
        <f t="shared" si="190"/>
        <v>0</v>
      </c>
      <c r="BZ49" s="200">
        <f t="shared" si="190"/>
        <v>0</v>
      </c>
      <c r="CA49" s="200">
        <f t="shared" si="190"/>
        <v>0</v>
      </c>
      <c r="CB49" s="200">
        <f t="shared" si="190"/>
        <v>0</v>
      </c>
      <c r="CC49" s="190">
        <f t="shared" si="150"/>
        <v>0</v>
      </c>
      <c r="CD49" s="16">
        <f t="shared" si="123"/>
        <v>0</v>
      </c>
      <c r="CE49" s="200">
        <f t="shared" ref="CE49:CP56" si="191">IF($C49=$CE$4,IF((MONTH(CE$6)=$D49),$F49,0),0)</f>
        <v>0</v>
      </c>
      <c r="CF49" s="200">
        <f t="shared" si="191"/>
        <v>0</v>
      </c>
      <c r="CG49" s="200">
        <f t="shared" si="191"/>
        <v>0</v>
      </c>
      <c r="CH49" s="200">
        <f t="shared" si="191"/>
        <v>0</v>
      </c>
      <c r="CI49" s="200">
        <f t="shared" si="191"/>
        <v>0</v>
      </c>
      <c r="CJ49" s="200">
        <f t="shared" si="191"/>
        <v>0</v>
      </c>
      <c r="CK49" s="200">
        <f t="shared" si="191"/>
        <v>0</v>
      </c>
      <c r="CL49" s="200">
        <f t="shared" si="191"/>
        <v>0</v>
      </c>
      <c r="CM49" s="200">
        <f t="shared" si="191"/>
        <v>0</v>
      </c>
      <c r="CN49" s="200">
        <f t="shared" si="191"/>
        <v>0</v>
      </c>
      <c r="CO49" s="200">
        <f t="shared" si="191"/>
        <v>0</v>
      </c>
      <c r="CP49" s="200">
        <f t="shared" si="191"/>
        <v>0</v>
      </c>
      <c r="CQ49" s="190">
        <f t="shared" si="151"/>
        <v>0</v>
      </c>
      <c r="CR49" s="16">
        <f t="shared" si="125"/>
        <v>0</v>
      </c>
      <c r="CS49" s="200">
        <f t="shared" ref="CS49:DD56" si="192">IF($C49=$CS$4,IF((MONTH(CS$6)=$D49),$F49,0),0)</f>
        <v>0</v>
      </c>
      <c r="CT49" s="200">
        <f t="shared" si="192"/>
        <v>0</v>
      </c>
      <c r="CU49" s="200">
        <f t="shared" si="192"/>
        <v>0</v>
      </c>
      <c r="CV49" s="200">
        <f t="shared" si="192"/>
        <v>0</v>
      </c>
      <c r="CW49" s="200">
        <f t="shared" si="192"/>
        <v>0</v>
      </c>
      <c r="CX49" s="200">
        <f t="shared" si="192"/>
        <v>0</v>
      </c>
      <c r="CY49" s="200">
        <f t="shared" si="192"/>
        <v>0</v>
      </c>
      <c r="CZ49" s="200">
        <f t="shared" si="192"/>
        <v>0</v>
      </c>
      <c r="DA49" s="200">
        <f t="shared" si="192"/>
        <v>0</v>
      </c>
      <c r="DB49" s="200">
        <f t="shared" si="192"/>
        <v>0</v>
      </c>
      <c r="DC49" s="200">
        <f t="shared" si="192"/>
        <v>0</v>
      </c>
      <c r="DD49" s="200">
        <f t="shared" si="192"/>
        <v>0</v>
      </c>
      <c r="DE49" s="190">
        <f t="shared" si="152"/>
        <v>0</v>
      </c>
      <c r="DG49" s="16" t="str">
        <f t="shared" si="127"/>
        <v xml:space="preserve"> (-)</v>
      </c>
      <c r="DH49" s="130"/>
      <c r="DI49" s="16"/>
      <c r="DJ49" s="16"/>
      <c r="DK49" s="16"/>
      <c r="DL49" s="16"/>
      <c r="DM49" s="16"/>
      <c r="DN49" s="16"/>
      <c r="DO49" s="16"/>
      <c r="DP49" s="16"/>
      <c r="DQ49" s="16"/>
      <c r="DR49" s="16"/>
      <c r="DS49" s="16"/>
      <c r="DT49" s="16"/>
      <c r="DU49" s="190">
        <f t="shared" si="154"/>
        <v>0</v>
      </c>
      <c r="DV49" s="130"/>
      <c r="DW49" s="16"/>
      <c r="DX49" s="16"/>
      <c r="DY49" s="16"/>
      <c r="DZ49" s="16"/>
      <c r="EA49" s="16"/>
      <c r="EB49" s="16"/>
      <c r="EC49" s="16"/>
      <c r="ED49" s="16"/>
      <c r="EE49" s="16"/>
      <c r="EF49" s="16"/>
      <c r="EG49" s="16"/>
      <c r="EH49" s="16"/>
      <c r="EI49" s="190">
        <f t="shared" si="155"/>
        <v>0</v>
      </c>
      <c r="EJ49" s="130"/>
      <c r="EK49" s="16"/>
      <c r="EL49" s="16"/>
      <c r="EM49" s="16"/>
      <c r="EN49" s="16"/>
      <c r="EO49" s="16"/>
      <c r="EP49" s="16"/>
      <c r="EQ49" s="16"/>
      <c r="ER49" s="16"/>
      <c r="ES49" s="16"/>
      <c r="ET49" s="16"/>
      <c r="EU49" s="16"/>
      <c r="EV49" s="16"/>
      <c r="EW49" s="190">
        <f t="shared" si="156"/>
        <v>0</v>
      </c>
      <c r="EX49" s="130">
        <f>IF($D49&lt;&gt;0,12-$D49+1,0)</f>
        <v>0</v>
      </c>
      <c r="EY49" s="200">
        <f>IF($C49=$EY$4,IF((MONTH(EY$6)=$D49),$P49/(12-$D49+1),0),0)</f>
        <v>0</v>
      </c>
      <c r="EZ49" s="200">
        <f t="shared" ref="EZ49:FJ49" si="193">IF(EY49=0,IF($C49=$EY$4,IF((MONTH(EZ$6)=$D49),$P49/(12-$D49+1),0),0),$P49/(12-$D49+1))</f>
        <v>0</v>
      </c>
      <c r="FA49" s="200">
        <f t="shared" si="193"/>
        <v>0</v>
      </c>
      <c r="FB49" s="200">
        <f t="shared" si="193"/>
        <v>0</v>
      </c>
      <c r="FC49" s="200">
        <f t="shared" si="193"/>
        <v>0</v>
      </c>
      <c r="FD49" s="200">
        <f t="shared" si="193"/>
        <v>0</v>
      </c>
      <c r="FE49" s="200">
        <f t="shared" si="193"/>
        <v>0</v>
      </c>
      <c r="FF49" s="200">
        <f t="shared" si="193"/>
        <v>0</v>
      </c>
      <c r="FG49" s="200">
        <f t="shared" si="193"/>
        <v>0</v>
      </c>
      <c r="FH49" s="200">
        <f t="shared" si="193"/>
        <v>0</v>
      </c>
      <c r="FI49" s="200">
        <f t="shared" si="193"/>
        <v>0</v>
      </c>
      <c r="FJ49" s="200">
        <f t="shared" si="193"/>
        <v>0</v>
      </c>
      <c r="FK49" s="190">
        <f t="shared" si="157"/>
        <v>0</v>
      </c>
      <c r="FL49" s="130">
        <f t="shared" si="14"/>
        <v>0</v>
      </c>
      <c r="FM49" s="200">
        <f t="shared" si="138"/>
        <v>0</v>
      </c>
      <c r="FN49" s="200">
        <f t="shared" si="139"/>
        <v>0</v>
      </c>
      <c r="FO49" s="200">
        <f>IF($FL49&lt;&gt;0,IF(SUM($FM49:FN49)&lt;$Q49,$Q49/$FL49,0),0)</f>
        <v>0</v>
      </c>
      <c r="FP49" s="200">
        <f>IF($FL49&lt;&gt;0,IF(SUM($FM49:FO49)&lt;$Q49,$Q49/$FL49,0),0)</f>
        <v>0</v>
      </c>
      <c r="FQ49" s="200">
        <f>IF($FL49&lt;&gt;0,IF(SUM($FM49:FP49)&lt;$Q49,$Q49/$FL49,0),0)</f>
        <v>0</v>
      </c>
      <c r="FR49" s="200">
        <f>IF($FL49&lt;&gt;0,IF(SUM($FM49:FQ49)&lt;$Q49,$Q49/$FL49,0),0)</f>
        <v>0</v>
      </c>
      <c r="FS49" s="200">
        <f>IF($FL49&lt;&gt;0,IF(SUM($FM49:FR49)&lt;$Q49,$Q49/$FL49,0),0)</f>
        <v>0</v>
      </c>
      <c r="FT49" s="200">
        <f>IF($FL49&lt;&gt;0,IF(SUM($FM49:FS49)&lt;$Q49,$Q49/$FL49,0),0)</f>
        <v>0</v>
      </c>
      <c r="FU49" s="200">
        <f>IF($FL49&lt;&gt;0,IF(SUM($FM49:FT49)&lt;$Q49,$Q49/$FL49,0),0)</f>
        <v>0</v>
      </c>
      <c r="FV49" s="200">
        <f>IF($FL49&lt;&gt;0,IF(SUM($FM49:FU49)&lt;$Q49,$Q49/$FL49,0),0)</f>
        <v>0</v>
      </c>
      <c r="FW49" s="200">
        <f>IF($FL49&lt;&gt;0,IF(SUM($FM49:FV49)&lt;$Q49,$Q49/$FL49,0),0)</f>
        <v>0</v>
      </c>
      <c r="FX49" s="200">
        <f>IF($FL49&lt;&gt;0,IF(SUM($FM49:FW49)&lt;$Q49,$Q49/$FL49,0),0)</f>
        <v>0</v>
      </c>
      <c r="FY49" s="190">
        <f t="shared" si="158"/>
        <v>0</v>
      </c>
      <c r="FZ49" s="130">
        <f t="shared" si="159"/>
        <v>0</v>
      </c>
      <c r="GA49" s="200">
        <f t="shared" ref="GA49:GL56" si="194">IF($FZ49&lt;&gt;0,$R49/$FL49,0)</f>
        <v>0</v>
      </c>
      <c r="GB49" s="200">
        <f t="shared" si="194"/>
        <v>0</v>
      </c>
      <c r="GC49" s="200">
        <f t="shared" si="194"/>
        <v>0</v>
      </c>
      <c r="GD49" s="200">
        <f t="shared" si="194"/>
        <v>0</v>
      </c>
      <c r="GE49" s="200">
        <f t="shared" si="194"/>
        <v>0</v>
      </c>
      <c r="GF49" s="200">
        <f t="shared" si="194"/>
        <v>0</v>
      </c>
      <c r="GG49" s="200">
        <f t="shared" si="194"/>
        <v>0</v>
      </c>
      <c r="GH49" s="200">
        <f t="shared" si="194"/>
        <v>0</v>
      </c>
      <c r="GI49" s="200">
        <f t="shared" si="194"/>
        <v>0</v>
      </c>
      <c r="GJ49" s="200">
        <f t="shared" si="194"/>
        <v>0</v>
      </c>
      <c r="GK49" s="200">
        <f t="shared" si="194"/>
        <v>0</v>
      </c>
      <c r="GL49" s="200">
        <f t="shared" si="194"/>
        <v>0</v>
      </c>
      <c r="GM49" s="190">
        <f t="shared" si="160"/>
        <v>0</v>
      </c>
    </row>
    <row r="50" spans="1:195" ht="15" customHeight="1" x14ac:dyDescent="0.2">
      <c r="A50" s="13"/>
      <c r="B50" s="182" t="str">
        <f>+'Données de base'!A291</f>
        <v xml:space="preserve"> (-)</v>
      </c>
      <c r="C50" s="222">
        <f>+YEAR('Données de base'!E291)</f>
        <v>2020</v>
      </c>
      <c r="D50" s="222">
        <f>IF('Données de base'!G291&lt;&gt;0,MONTH('Données de base'!E291),0)</f>
        <v>0</v>
      </c>
      <c r="E50" s="223">
        <f>1/'Données de base'!I291</f>
        <v>0.2</v>
      </c>
      <c r="F50" s="181">
        <f>+'Données de base'!G291</f>
        <v>0</v>
      </c>
      <c r="G50" s="181"/>
      <c r="H50" s="181"/>
      <c r="I50" s="181"/>
      <c r="J50" s="181">
        <f>+IF(J$6=$C50,$F50," ")</f>
        <v>0</v>
      </c>
      <c r="K50" s="181"/>
      <c r="L50" s="181"/>
      <c r="M50" s="181"/>
      <c r="N50" s="181"/>
      <c r="O50" s="181"/>
      <c r="P50" s="181">
        <f>+$F50*$E50*(12-$D50+1)/12</f>
        <v>0</v>
      </c>
      <c r="Q50" s="181">
        <f t="shared" si="184"/>
        <v>0</v>
      </c>
      <c r="R50" s="181">
        <f t="shared" si="184"/>
        <v>0</v>
      </c>
      <c r="S50" s="181"/>
      <c r="T50" s="181"/>
      <c r="U50" s="181"/>
      <c r="V50" s="181">
        <f>+J50-P50</f>
        <v>0</v>
      </c>
      <c r="W50" s="181">
        <f t="shared" si="145"/>
        <v>0</v>
      </c>
      <c r="X50" s="181">
        <f t="shared" si="146"/>
        <v>0</v>
      </c>
      <c r="Z50" s="16" t="str">
        <f t="shared" si="115"/>
        <v xml:space="preserve"> (-)</v>
      </c>
      <c r="AA50" s="200">
        <f t="shared" si="187"/>
        <v>0</v>
      </c>
      <c r="AB50" s="200">
        <f t="shared" si="187"/>
        <v>0</v>
      </c>
      <c r="AC50" s="200">
        <f t="shared" si="187"/>
        <v>0</v>
      </c>
      <c r="AD50" s="200">
        <f t="shared" si="187"/>
        <v>0</v>
      </c>
      <c r="AE50" s="200">
        <f t="shared" si="187"/>
        <v>0</v>
      </c>
      <c r="AF50" s="200">
        <f t="shared" si="187"/>
        <v>0</v>
      </c>
      <c r="AG50" s="200">
        <f t="shared" si="187"/>
        <v>0</v>
      </c>
      <c r="AH50" s="200">
        <f t="shared" si="187"/>
        <v>0</v>
      </c>
      <c r="AI50" s="200">
        <f t="shared" si="187"/>
        <v>0</v>
      </c>
      <c r="AJ50" s="200">
        <f t="shared" si="187"/>
        <v>0</v>
      </c>
      <c r="AK50" s="200">
        <f t="shared" si="187"/>
        <v>0</v>
      </c>
      <c r="AL50" s="200">
        <f t="shared" si="187"/>
        <v>0</v>
      </c>
      <c r="AM50" s="190">
        <f t="shared" si="147"/>
        <v>0</v>
      </c>
      <c r="AN50" s="16">
        <f t="shared" si="117"/>
        <v>0</v>
      </c>
      <c r="AO50" s="200">
        <f t="shared" si="188"/>
        <v>0</v>
      </c>
      <c r="AP50" s="200">
        <f t="shared" si="188"/>
        <v>0</v>
      </c>
      <c r="AQ50" s="200">
        <f t="shared" si="188"/>
        <v>0</v>
      </c>
      <c r="AR50" s="200">
        <f t="shared" si="188"/>
        <v>0</v>
      </c>
      <c r="AS50" s="200">
        <f t="shared" si="188"/>
        <v>0</v>
      </c>
      <c r="AT50" s="200">
        <f t="shared" si="188"/>
        <v>0</v>
      </c>
      <c r="AU50" s="200">
        <f t="shared" si="188"/>
        <v>0</v>
      </c>
      <c r="AV50" s="200">
        <f t="shared" si="188"/>
        <v>0</v>
      </c>
      <c r="AW50" s="200">
        <f t="shared" si="188"/>
        <v>0</v>
      </c>
      <c r="AX50" s="200">
        <f t="shared" si="188"/>
        <v>0</v>
      </c>
      <c r="AY50" s="200">
        <f t="shared" si="188"/>
        <v>0</v>
      </c>
      <c r="AZ50" s="200">
        <f t="shared" si="188"/>
        <v>0</v>
      </c>
      <c r="BA50" s="190">
        <f t="shared" si="148"/>
        <v>0</v>
      </c>
      <c r="BB50" s="16">
        <f t="shared" si="119"/>
        <v>0</v>
      </c>
      <c r="BC50" s="200">
        <f t="shared" si="189"/>
        <v>0</v>
      </c>
      <c r="BD50" s="200">
        <f t="shared" si="189"/>
        <v>0</v>
      </c>
      <c r="BE50" s="200">
        <f t="shared" si="189"/>
        <v>0</v>
      </c>
      <c r="BF50" s="200">
        <f t="shared" si="189"/>
        <v>0</v>
      </c>
      <c r="BG50" s="200">
        <f t="shared" si="189"/>
        <v>0</v>
      </c>
      <c r="BH50" s="200">
        <f t="shared" si="189"/>
        <v>0</v>
      </c>
      <c r="BI50" s="200">
        <f t="shared" si="189"/>
        <v>0</v>
      </c>
      <c r="BJ50" s="200">
        <f t="shared" si="189"/>
        <v>0</v>
      </c>
      <c r="BK50" s="200">
        <f t="shared" si="189"/>
        <v>0</v>
      </c>
      <c r="BL50" s="200">
        <f t="shared" si="189"/>
        <v>0</v>
      </c>
      <c r="BM50" s="200">
        <f t="shared" si="189"/>
        <v>0</v>
      </c>
      <c r="BN50" s="200">
        <f t="shared" si="189"/>
        <v>0</v>
      </c>
      <c r="BO50" s="190">
        <f t="shared" si="149"/>
        <v>0</v>
      </c>
      <c r="BP50" s="16">
        <f t="shared" si="121"/>
        <v>0</v>
      </c>
      <c r="BQ50" s="200">
        <f t="shared" si="190"/>
        <v>0</v>
      </c>
      <c r="BR50" s="200">
        <f t="shared" si="190"/>
        <v>0</v>
      </c>
      <c r="BS50" s="200">
        <f t="shared" si="190"/>
        <v>0</v>
      </c>
      <c r="BT50" s="200">
        <f t="shared" si="190"/>
        <v>0</v>
      </c>
      <c r="BU50" s="200">
        <f t="shared" si="190"/>
        <v>0</v>
      </c>
      <c r="BV50" s="200">
        <f t="shared" si="190"/>
        <v>0</v>
      </c>
      <c r="BW50" s="200">
        <f t="shared" si="190"/>
        <v>0</v>
      </c>
      <c r="BX50" s="200">
        <f t="shared" si="190"/>
        <v>0</v>
      </c>
      <c r="BY50" s="200">
        <f t="shared" si="190"/>
        <v>0</v>
      </c>
      <c r="BZ50" s="200">
        <f t="shared" si="190"/>
        <v>0</v>
      </c>
      <c r="CA50" s="200">
        <f t="shared" si="190"/>
        <v>0</v>
      </c>
      <c r="CB50" s="200">
        <f t="shared" si="190"/>
        <v>0</v>
      </c>
      <c r="CC50" s="190">
        <f t="shared" si="150"/>
        <v>0</v>
      </c>
      <c r="CD50" s="16">
        <f t="shared" si="123"/>
        <v>0</v>
      </c>
      <c r="CE50" s="200">
        <f t="shared" si="191"/>
        <v>0</v>
      </c>
      <c r="CF50" s="200">
        <f t="shared" si="191"/>
        <v>0</v>
      </c>
      <c r="CG50" s="200">
        <f t="shared" si="191"/>
        <v>0</v>
      </c>
      <c r="CH50" s="200">
        <f t="shared" si="191"/>
        <v>0</v>
      </c>
      <c r="CI50" s="200">
        <f t="shared" si="191"/>
        <v>0</v>
      </c>
      <c r="CJ50" s="200">
        <f t="shared" si="191"/>
        <v>0</v>
      </c>
      <c r="CK50" s="200">
        <f t="shared" si="191"/>
        <v>0</v>
      </c>
      <c r="CL50" s="200">
        <f t="shared" si="191"/>
        <v>0</v>
      </c>
      <c r="CM50" s="200">
        <f t="shared" si="191"/>
        <v>0</v>
      </c>
      <c r="CN50" s="200">
        <f t="shared" si="191"/>
        <v>0</v>
      </c>
      <c r="CO50" s="200">
        <f t="shared" si="191"/>
        <v>0</v>
      </c>
      <c r="CP50" s="200">
        <f t="shared" si="191"/>
        <v>0</v>
      </c>
      <c r="CQ50" s="190">
        <f t="shared" si="151"/>
        <v>0</v>
      </c>
      <c r="CR50" s="16">
        <f t="shared" si="125"/>
        <v>0</v>
      </c>
      <c r="CS50" s="200">
        <f t="shared" si="192"/>
        <v>0</v>
      </c>
      <c r="CT50" s="200">
        <f t="shared" si="192"/>
        <v>0</v>
      </c>
      <c r="CU50" s="200">
        <f t="shared" si="192"/>
        <v>0</v>
      </c>
      <c r="CV50" s="200">
        <f t="shared" si="192"/>
        <v>0</v>
      </c>
      <c r="CW50" s="200">
        <f t="shared" si="192"/>
        <v>0</v>
      </c>
      <c r="CX50" s="200">
        <f t="shared" si="192"/>
        <v>0</v>
      </c>
      <c r="CY50" s="200">
        <f t="shared" si="192"/>
        <v>0</v>
      </c>
      <c r="CZ50" s="200">
        <f t="shared" si="192"/>
        <v>0</v>
      </c>
      <c r="DA50" s="200">
        <f t="shared" si="192"/>
        <v>0</v>
      </c>
      <c r="DB50" s="200">
        <f t="shared" si="192"/>
        <v>0</v>
      </c>
      <c r="DC50" s="200">
        <f t="shared" si="192"/>
        <v>0</v>
      </c>
      <c r="DD50" s="200">
        <f t="shared" si="192"/>
        <v>0</v>
      </c>
      <c r="DE50" s="190">
        <f t="shared" si="152"/>
        <v>0</v>
      </c>
      <c r="DG50" s="16" t="str">
        <f t="shared" si="127"/>
        <v xml:space="preserve"> (-)</v>
      </c>
      <c r="DH50" s="130"/>
      <c r="DI50" s="16"/>
      <c r="DJ50" s="16"/>
      <c r="DK50" s="16"/>
      <c r="DL50" s="16"/>
      <c r="DM50" s="16"/>
      <c r="DN50" s="16"/>
      <c r="DO50" s="16"/>
      <c r="DP50" s="16"/>
      <c r="DQ50" s="16"/>
      <c r="DR50" s="16"/>
      <c r="DS50" s="16"/>
      <c r="DT50" s="16"/>
      <c r="DU50" s="190">
        <f t="shared" si="154"/>
        <v>0</v>
      </c>
      <c r="DV50" s="130"/>
      <c r="DW50" s="16"/>
      <c r="DX50" s="16"/>
      <c r="DY50" s="16"/>
      <c r="DZ50" s="16"/>
      <c r="EA50" s="16"/>
      <c r="EB50" s="16"/>
      <c r="EC50" s="16"/>
      <c r="ED50" s="16"/>
      <c r="EE50" s="16"/>
      <c r="EF50" s="16"/>
      <c r="EG50" s="16"/>
      <c r="EH50" s="16"/>
      <c r="EI50" s="190">
        <f t="shared" si="155"/>
        <v>0</v>
      </c>
      <c r="EJ50" s="130"/>
      <c r="EK50" s="16"/>
      <c r="EL50" s="16"/>
      <c r="EM50" s="16"/>
      <c r="EN50" s="16"/>
      <c r="EO50" s="16"/>
      <c r="EP50" s="16"/>
      <c r="EQ50" s="16"/>
      <c r="ER50" s="16"/>
      <c r="ES50" s="16"/>
      <c r="ET50" s="16"/>
      <c r="EU50" s="16"/>
      <c r="EV50" s="16"/>
      <c r="EW50" s="190">
        <f t="shared" si="156"/>
        <v>0</v>
      </c>
      <c r="EX50" s="130">
        <f>IF($D50&lt;&gt;0,12-$D50+1,0)</f>
        <v>0</v>
      </c>
      <c r="EY50" s="200">
        <f>IF($C50=$EY$4,IF((MONTH(EY$6)=$D50),$P50/(12-$D50+1),0),0)</f>
        <v>0</v>
      </c>
      <c r="EZ50" s="200">
        <f t="shared" ref="EZ50:FJ50" si="195">IF(EY50=0,IF($C50=$EY$4,IF((MONTH(EZ$6)=$D50),$P50/(12-$D50+1),0),0),$P50/(12-$D50+1))</f>
        <v>0</v>
      </c>
      <c r="FA50" s="200">
        <f t="shared" si="195"/>
        <v>0</v>
      </c>
      <c r="FB50" s="200">
        <f t="shared" si="195"/>
        <v>0</v>
      </c>
      <c r="FC50" s="200">
        <f t="shared" si="195"/>
        <v>0</v>
      </c>
      <c r="FD50" s="200">
        <f t="shared" si="195"/>
        <v>0</v>
      </c>
      <c r="FE50" s="200">
        <f t="shared" si="195"/>
        <v>0</v>
      </c>
      <c r="FF50" s="200">
        <f t="shared" si="195"/>
        <v>0</v>
      </c>
      <c r="FG50" s="200">
        <f t="shared" si="195"/>
        <v>0</v>
      </c>
      <c r="FH50" s="200">
        <f t="shared" si="195"/>
        <v>0</v>
      </c>
      <c r="FI50" s="200">
        <f t="shared" si="195"/>
        <v>0</v>
      </c>
      <c r="FJ50" s="200">
        <f t="shared" si="195"/>
        <v>0</v>
      </c>
      <c r="FK50" s="190">
        <f t="shared" si="157"/>
        <v>0</v>
      </c>
      <c r="FL50" s="130">
        <f t="shared" si="14"/>
        <v>0</v>
      </c>
      <c r="FM50" s="200">
        <f t="shared" si="138"/>
        <v>0</v>
      </c>
      <c r="FN50" s="200">
        <f t="shared" si="139"/>
        <v>0</v>
      </c>
      <c r="FO50" s="200">
        <f>IF($FL50&lt;&gt;0,IF(SUM($FM50:FN50)&lt;$Q50,$Q50/$FL50,0),0)</f>
        <v>0</v>
      </c>
      <c r="FP50" s="200">
        <f>IF($FL50&lt;&gt;0,IF(SUM($FM50:FO50)&lt;$Q50,$Q50/$FL50,0),0)</f>
        <v>0</v>
      </c>
      <c r="FQ50" s="200">
        <f>IF($FL50&lt;&gt;0,IF(SUM($FM50:FP50)&lt;$Q50,$Q50/$FL50,0),0)</f>
        <v>0</v>
      </c>
      <c r="FR50" s="200">
        <f>IF($FL50&lt;&gt;0,IF(SUM($FM50:FQ50)&lt;$Q50,$Q50/$FL50,0),0)</f>
        <v>0</v>
      </c>
      <c r="FS50" s="200">
        <f>IF($FL50&lt;&gt;0,IF(SUM($FM50:FR50)&lt;$Q50,$Q50/$FL50,0),0)</f>
        <v>0</v>
      </c>
      <c r="FT50" s="200">
        <f>IF($FL50&lt;&gt;0,IF(SUM($FM50:FS50)&lt;$Q50,$Q50/$FL50,0),0)</f>
        <v>0</v>
      </c>
      <c r="FU50" s="200">
        <f>IF($FL50&lt;&gt;0,IF(SUM($FM50:FT50)&lt;$Q50,$Q50/$FL50,0),0)</f>
        <v>0</v>
      </c>
      <c r="FV50" s="200">
        <f>IF($FL50&lt;&gt;0,IF(SUM($FM50:FU50)&lt;$Q50,$Q50/$FL50,0),0)</f>
        <v>0</v>
      </c>
      <c r="FW50" s="200">
        <f>IF($FL50&lt;&gt;0,IF(SUM($FM50:FV50)&lt;$Q50,$Q50/$FL50,0),0)</f>
        <v>0</v>
      </c>
      <c r="FX50" s="200">
        <f>IF($FL50&lt;&gt;0,IF(SUM($FM50:FW50)&lt;$Q50,$Q50/$FL50,0),0)</f>
        <v>0</v>
      </c>
      <c r="FY50" s="190">
        <f t="shared" si="158"/>
        <v>0</v>
      </c>
      <c r="FZ50" s="130">
        <f t="shared" si="159"/>
        <v>0</v>
      </c>
      <c r="GA50" s="200">
        <f t="shared" si="194"/>
        <v>0</v>
      </c>
      <c r="GB50" s="200">
        <f t="shared" si="194"/>
        <v>0</v>
      </c>
      <c r="GC50" s="200">
        <f t="shared" si="194"/>
        <v>0</v>
      </c>
      <c r="GD50" s="200">
        <f t="shared" si="194"/>
        <v>0</v>
      </c>
      <c r="GE50" s="200">
        <f t="shared" si="194"/>
        <v>0</v>
      </c>
      <c r="GF50" s="200">
        <f t="shared" si="194"/>
        <v>0</v>
      </c>
      <c r="GG50" s="200">
        <f t="shared" si="194"/>
        <v>0</v>
      </c>
      <c r="GH50" s="200">
        <f t="shared" si="194"/>
        <v>0</v>
      </c>
      <c r="GI50" s="200">
        <f t="shared" si="194"/>
        <v>0</v>
      </c>
      <c r="GJ50" s="200">
        <f t="shared" si="194"/>
        <v>0</v>
      </c>
      <c r="GK50" s="200">
        <f t="shared" si="194"/>
        <v>0</v>
      </c>
      <c r="GL50" s="200">
        <f t="shared" si="194"/>
        <v>0</v>
      </c>
      <c r="GM50" s="190">
        <f t="shared" si="160"/>
        <v>0</v>
      </c>
    </row>
    <row r="51" spans="1:195" ht="15" customHeight="1" x14ac:dyDescent="0.2">
      <c r="A51" s="13"/>
      <c r="B51" s="182" t="str">
        <f>+'Données de base'!A292</f>
        <v xml:space="preserve"> (-)</v>
      </c>
      <c r="C51" s="222">
        <f>+YEAR('Données de base'!E292)</f>
        <v>2020</v>
      </c>
      <c r="D51" s="222">
        <f>IF('Données de base'!G292&lt;&gt;0,MONTH('Données de base'!E292),0)</f>
        <v>0</v>
      </c>
      <c r="E51" s="223">
        <f>1/'Données de base'!I292</f>
        <v>0.2</v>
      </c>
      <c r="F51" s="181">
        <f>+'Données de base'!G292</f>
        <v>0</v>
      </c>
      <c r="G51" s="181"/>
      <c r="H51" s="181"/>
      <c r="I51" s="181"/>
      <c r="J51" s="181">
        <f>+IF(J$6=$C51,$F51," ")</f>
        <v>0</v>
      </c>
      <c r="K51" s="181"/>
      <c r="L51" s="181"/>
      <c r="M51" s="181"/>
      <c r="N51" s="181"/>
      <c r="O51" s="181"/>
      <c r="P51" s="181">
        <f>+$F51*$E51*(12-$D51+1)/12</f>
        <v>0</v>
      </c>
      <c r="Q51" s="181">
        <f t="shared" si="184"/>
        <v>0</v>
      </c>
      <c r="R51" s="181">
        <f t="shared" si="184"/>
        <v>0</v>
      </c>
      <c r="S51" s="181"/>
      <c r="T51" s="181"/>
      <c r="U51" s="181"/>
      <c r="V51" s="181">
        <f>+J51-P51</f>
        <v>0</v>
      </c>
      <c r="W51" s="181">
        <f t="shared" si="145"/>
        <v>0</v>
      </c>
      <c r="X51" s="181">
        <f t="shared" si="146"/>
        <v>0</v>
      </c>
      <c r="Z51" s="16" t="str">
        <f t="shared" si="115"/>
        <v xml:space="preserve"> (-)</v>
      </c>
      <c r="AA51" s="200">
        <f t="shared" si="187"/>
        <v>0</v>
      </c>
      <c r="AB51" s="200">
        <f t="shared" si="187"/>
        <v>0</v>
      </c>
      <c r="AC51" s="200">
        <f t="shared" si="187"/>
        <v>0</v>
      </c>
      <c r="AD51" s="200">
        <f t="shared" si="187"/>
        <v>0</v>
      </c>
      <c r="AE51" s="200">
        <f t="shared" si="187"/>
        <v>0</v>
      </c>
      <c r="AF51" s="200">
        <f t="shared" si="187"/>
        <v>0</v>
      </c>
      <c r="AG51" s="200">
        <f t="shared" si="187"/>
        <v>0</v>
      </c>
      <c r="AH51" s="200">
        <f t="shared" si="187"/>
        <v>0</v>
      </c>
      <c r="AI51" s="200">
        <f t="shared" si="187"/>
        <v>0</v>
      </c>
      <c r="AJ51" s="200">
        <f t="shared" si="187"/>
        <v>0</v>
      </c>
      <c r="AK51" s="200">
        <f t="shared" si="187"/>
        <v>0</v>
      </c>
      <c r="AL51" s="200">
        <f t="shared" si="187"/>
        <v>0</v>
      </c>
      <c r="AM51" s="190">
        <f t="shared" si="147"/>
        <v>0</v>
      </c>
      <c r="AN51" s="16">
        <f t="shared" si="117"/>
        <v>0</v>
      </c>
      <c r="AO51" s="200">
        <f t="shared" si="188"/>
        <v>0</v>
      </c>
      <c r="AP51" s="200">
        <f t="shared" si="188"/>
        <v>0</v>
      </c>
      <c r="AQ51" s="200">
        <f t="shared" si="188"/>
        <v>0</v>
      </c>
      <c r="AR51" s="200">
        <f t="shared" si="188"/>
        <v>0</v>
      </c>
      <c r="AS51" s="200">
        <f t="shared" si="188"/>
        <v>0</v>
      </c>
      <c r="AT51" s="200">
        <f t="shared" si="188"/>
        <v>0</v>
      </c>
      <c r="AU51" s="200">
        <f t="shared" si="188"/>
        <v>0</v>
      </c>
      <c r="AV51" s="200">
        <f t="shared" si="188"/>
        <v>0</v>
      </c>
      <c r="AW51" s="200">
        <f t="shared" si="188"/>
        <v>0</v>
      </c>
      <c r="AX51" s="200">
        <f t="shared" si="188"/>
        <v>0</v>
      </c>
      <c r="AY51" s="200">
        <f t="shared" si="188"/>
        <v>0</v>
      </c>
      <c r="AZ51" s="200">
        <f t="shared" si="188"/>
        <v>0</v>
      </c>
      <c r="BA51" s="190">
        <f t="shared" si="148"/>
        <v>0</v>
      </c>
      <c r="BB51" s="16">
        <f t="shared" si="119"/>
        <v>0</v>
      </c>
      <c r="BC51" s="200">
        <f t="shared" si="189"/>
        <v>0</v>
      </c>
      <c r="BD51" s="200">
        <f t="shared" si="189"/>
        <v>0</v>
      </c>
      <c r="BE51" s="200">
        <f t="shared" si="189"/>
        <v>0</v>
      </c>
      <c r="BF51" s="200">
        <f t="shared" si="189"/>
        <v>0</v>
      </c>
      <c r="BG51" s="200">
        <f t="shared" si="189"/>
        <v>0</v>
      </c>
      <c r="BH51" s="200">
        <f t="shared" si="189"/>
        <v>0</v>
      </c>
      <c r="BI51" s="200">
        <f t="shared" si="189"/>
        <v>0</v>
      </c>
      <c r="BJ51" s="200">
        <f t="shared" si="189"/>
        <v>0</v>
      </c>
      <c r="BK51" s="200">
        <f t="shared" si="189"/>
        <v>0</v>
      </c>
      <c r="BL51" s="200">
        <f t="shared" si="189"/>
        <v>0</v>
      </c>
      <c r="BM51" s="200">
        <f t="shared" si="189"/>
        <v>0</v>
      </c>
      <c r="BN51" s="200">
        <f t="shared" si="189"/>
        <v>0</v>
      </c>
      <c r="BO51" s="190">
        <f t="shared" si="149"/>
        <v>0</v>
      </c>
      <c r="BP51" s="16">
        <f t="shared" si="121"/>
        <v>0</v>
      </c>
      <c r="BQ51" s="200">
        <f t="shared" si="190"/>
        <v>0</v>
      </c>
      <c r="BR51" s="200">
        <f t="shared" si="190"/>
        <v>0</v>
      </c>
      <c r="BS51" s="200">
        <f t="shared" si="190"/>
        <v>0</v>
      </c>
      <c r="BT51" s="200">
        <f t="shared" si="190"/>
        <v>0</v>
      </c>
      <c r="BU51" s="200">
        <f t="shared" si="190"/>
        <v>0</v>
      </c>
      <c r="BV51" s="200">
        <f t="shared" si="190"/>
        <v>0</v>
      </c>
      <c r="BW51" s="200">
        <f t="shared" si="190"/>
        <v>0</v>
      </c>
      <c r="BX51" s="200">
        <f t="shared" si="190"/>
        <v>0</v>
      </c>
      <c r="BY51" s="200">
        <f t="shared" si="190"/>
        <v>0</v>
      </c>
      <c r="BZ51" s="200">
        <f t="shared" si="190"/>
        <v>0</v>
      </c>
      <c r="CA51" s="200">
        <f t="shared" si="190"/>
        <v>0</v>
      </c>
      <c r="CB51" s="200">
        <f t="shared" si="190"/>
        <v>0</v>
      </c>
      <c r="CC51" s="190">
        <f t="shared" si="150"/>
        <v>0</v>
      </c>
      <c r="CD51" s="16">
        <f t="shared" si="123"/>
        <v>0</v>
      </c>
      <c r="CE51" s="200">
        <f t="shared" si="191"/>
        <v>0</v>
      </c>
      <c r="CF51" s="200">
        <f t="shared" si="191"/>
        <v>0</v>
      </c>
      <c r="CG51" s="200">
        <f t="shared" si="191"/>
        <v>0</v>
      </c>
      <c r="CH51" s="200">
        <f t="shared" si="191"/>
        <v>0</v>
      </c>
      <c r="CI51" s="200">
        <f t="shared" si="191"/>
        <v>0</v>
      </c>
      <c r="CJ51" s="200">
        <f t="shared" si="191"/>
        <v>0</v>
      </c>
      <c r="CK51" s="200">
        <f t="shared" si="191"/>
        <v>0</v>
      </c>
      <c r="CL51" s="200">
        <f t="shared" si="191"/>
        <v>0</v>
      </c>
      <c r="CM51" s="200">
        <f t="shared" si="191"/>
        <v>0</v>
      </c>
      <c r="CN51" s="200">
        <f t="shared" si="191"/>
        <v>0</v>
      </c>
      <c r="CO51" s="200">
        <f t="shared" si="191"/>
        <v>0</v>
      </c>
      <c r="CP51" s="200">
        <f t="shared" si="191"/>
        <v>0</v>
      </c>
      <c r="CQ51" s="190">
        <f t="shared" si="151"/>
        <v>0</v>
      </c>
      <c r="CR51" s="16">
        <f t="shared" si="125"/>
        <v>0</v>
      </c>
      <c r="CS51" s="200">
        <f t="shared" si="192"/>
        <v>0</v>
      </c>
      <c r="CT51" s="200">
        <f t="shared" si="192"/>
        <v>0</v>
      </c>
      <c r="CU51" s="200">
        <f t="shared" si="192"/>
        <v>0</v>
      </c>
      <c r="CV51" s="200">
        <f t="shared" si="192"/>
        <v>0</v>
      </c>
      <c r="CW51" s="200">
        <f t="shared" si="192"/>
        <v>0</v>
      </c>
      <c r="CX51" s="200">
        <f t="shared" si="192"/>
        <v>0</v>
      </c>
      <c r="CY51" s="200">
        <f t="shared" si="192"/>
        <v>0</v>
      </c>
      <c r="CZ51" s="200">
        <f t="shared" si="192"/>
        <v>0</v>
      </c>
      <c r="DA51" s="200">
        <f t="shared" si="192"/>
        <v>0</v>
      </c>
      <c r="DB51" s="200">
        <f t="shared" si="192"/>
        <v>0</v>
      </c>
      <c r="DC51" s="200">
        <f t="shared" si="192"/>
        <v>0</v>
      </c>
      <c r="DD51" s="200">
        <f t="shared" si="192"/>
        <v>0</v>
      </c>
      <c r="DE51" s="190">
        <f t="shared" si="152"/>
        <v>0</v>
      </c>
      <c r="DG51" s="16" t="str">
        <f t="shared" si="127"/>
        <v xml:space="preserve"> (-)</v>
      </c>
      <c r="DH51" s="130"/>
      <c r="DI51" s="16"/>
      <c r="DJ51" s="16"/>
      <c r="DK51" s="16"/>
      <c r="DL51" s="16"/>
      <c r="DM51" s="16"/>
      <c r="DN51" s="16"/>
      <c r="DO51" s="16"/>
      <c r="DP51" s="16"/>
      <c r="DQ51" s="16"/>
      <c r="DR51" s="16"/>
      <c r="DS51" s="16"/>
      <c r="DT51" s="16"/>
      <c r="DU51" s="190">
        <f t="shared" si="154"/>
        <v>0</v>
      </c>
      <c r="DV51" s="130"/>
      <c r="DW51" s="16"/>
      <c r="DX51" s="16"/>
      <c r="DY51" s="16"/>
      <c r="DZ51" s="16"/>
      <c r="EA51" s="16"/>
      <c r="EB51" s="16"/>
      <c r="EC51" s="16"/>
      <c r="ED51" s="16"/>
      <c r="EE51" s="16"/>
      <c r="EF51" s="16"/>
      <c r="EG51" s="16"/>
      <c r="EH51" s="16"/>
      <c r="EI51" s="190">
        <f t="shared" si="155"/>
        <v>0</v>
      </c>
      <c r="EJ51" s="130"/>
      <c r="EK51" s="16"/>
      <c r="EL51" s="16"/>
      <c r="EM51" s="16"/>
      <c r="EN51" s="16"/>
      <c r="EO51" s="16"/>
      <c r="EP51" s="16"/>
      <c r="EQ51" s="16"/>
      <c r="ER51" s="16"/>
      <c r="ES51" s="16"/>
      <c r="ET51" s="16"/>
      <c r="EU51" s="16"/>
      <c r="EV51" s="16"/>
      <c r="EW51" s="190">
        <f t="shared" si="156"/>
        <v>0</v>
      </c>
      <c r="EX51" s="130">
        <f>IF($D51&lt;&gt;0,12-$D51+1,0)</f>
        <v>0</v>
      </c>
      <c r="EY51" s="200">
        <f>IF($C51=$EY$4,IF((MONTH(EY$6)=$D51),$P51/(12-$D51+1),0),0)</f>
        <v>0</v>
      </c>
      <c r="EZ51" s="200">
        <f t="shared" ref="EZ51:FJ51" si="196">IF(EY51=0,IF($C51=$EY$4,IF((MONTH(EZ$6)=$D51),$P51/(12-$D51+1),0),0),$P51/(12-$D51+1))</f>
        <v>0</v>
      </c>
      <c r="FA51" s="200">
        <f t="shared" si="196"/>
        <v>0</v>
      </c>
      <c r="FB51" s="200">
        <f t="shared" si="196"/>
        <v>0</v>
      </c>
      <c r="FC51" s="200">
        <f t="shared" si="196"/>
        <v>0</v>
      </c>
      <c r="FD51" s="200">
        <f t="shared" si="196"/>
        <v>0</v>
      </c>
      <c r="FE51" s="200">
        <f t="shared" si="196"/>
        <v>0</v>
      </c>
      <c r="FF51" s="200">
        <f t="shared" si="196"/>
        <v>0</v>
      </c>
      <c r="FG51" s="200">
        <f t="shared" si="196"/>
        <v>0</v>
      </c>
      <c r="FH51" s="200">
        <f t="shared" si="196"/>
        <v>0</v>
      </c>
      <c r="FI51" s="200">
        <f t="shared" si="196"/>
        <v>0</v>
      </c>
      <c r="FJ51" s="200">
        <f t="shared" si="196"/>
        <v>0</v>
      </c>
      <c r="FK51" s="190">
        <f t="shared" si="157"/>
        <v>0</v>
      </c>
      <c r="FL51" s="130">
        <f t="shared" si="14"/>
        <v>0</v>
      </c>
      <c r="FM51" s="200">
        <f t="shared" si="138"/>
        <v>0</v>
      </c>
      <c r="FN51" s="200">
        <f t="shared" si="139"/>
        <v>0</v>
      </c>
      <c r="FO51" s="200">
        <f>IF($FL51&lt;&gt;0,IF(SUM($FM51:FN51)&lt;$Q51,$Q51/$FL51,0),0)</f>
        <v>0</v>
      </c>
      <c r="FP51" s="200">
        <f>IF($FL51&lt;&gt;0,IF(SUM($FM51:FO51)&lt;$Q51,$Q51/$FL51,0),0)</f>
        <v>0</v>
      </c>
      <c r="FQ51" s="200">
        <f>IF($FL51&lt;&gt;0,IF(SUM($FM51:FP51)&lt;$Q51,$Q51/$FL51,0),0)</f>
        <v>0</v>
      </c>
      <c r="FR51" s="200">
        <f>IF($FL51&lt;&gt;0,IF(SUM($FM51:FQ51)&lt;$Q51,$Q51/$FL51,0),0)</f>
        <v>0</v>
      </c>
      <c r="FS51" s="200">
        <f>IF($FL51&lt;&gt;0,IF(SUM($FM51:FR51)&lt;$Q51,$Q51/$FL51,0),0)</f>
        <v>0</v>
      </c>
      <c r="FT51" s="200">
        <f>IF($FL51&lt;&gt;0,IF(SUM($FM51:FS51)&lt;$Q51,$Q51/$FL51,0),0)</f>
        <v>0</v>
      </c>
      <c r="FU51" s="200">
        <f>IF($FL51&lt;&gt;0,IF(SUM($FM51:FT51)&lt;$Q51,$Q51/$FL51,0),0)</f>
        <v>0</v>
      </c>
      <c r="FV51" s="200">
        <f>IF($FL51&lt;&gt;0,IF(SUM($FM51:FU51)&lt;$Q51,$Q51/$FL51,0),0)</f>
        <v>0</v>
      </c>
      <c r="FW51" s="200">
        <f>IF($FL51&lt;&gt;0,IF(SUM($FM51:FV51)&lt;$Q51,$Q51/$FL51,0),0)</f>
        <v>0</v>
      </c>
      <c r="FX51" s="200">
        <f>IF($FL51&lt;&gt;0,IF(SUM($FM51:FW51)&lt;$Q51,$Q51/$FL51,0),0)</f>
        <v>0</v>
      </c>
      <c r="FY51" s="190">
        <f t="shared" si="158"/>
        <v>0</v>
      </c>
      <c r="FZ51" s="130">
        <f t="shared" si="159"/>
        <v>0</v>
      </c>
      <c r="GA51" s="200">
        <f t="shared" si="194"/>
        <v>0</v>
      </c>
      <c r="GB51" s="200">
        <f t="shared" si="194"/>
        <v>0</v>
      </c>
      <c r="GC51" s="200">
        <f t="shared" si="194"/>
        <v>0</v>
      </c>
      <c r="GD51" s="200">
        <f t="shared" si="194"/>
        <v>0</v>
      </c>
      <c r="GE51" s="200">
        <f t="shared" si="194"/>
        <v>0</v>
      </c>
      <c r="GF51" s="200">
        <f t="shared" si="194"/>
        <v>0</v>
      </c>
      <c r="GG51" s="200">
        <f t="shared" si="194"/>
        <v>0</v>
      </c>
      <c r="GH51" s="200">
        <f t="shared" si="194"/>
        <v>0</v>
      </c>
      <c r="GI51" s="200">
        <f t="shared" si="194"/>
        <v>0</v>
      </c>
      <c r="GJ51" s="200">
        <f t="shared" si="194"/>
        <v>0</v>
      </c>
      <c r="GK51" s="200">
        <f t="shared" si="194"/>
        <v>0</v>
      </c>
      <c r="GL51" s="200">
        <f t="shared" si="194"/>
        <v>0</v>
      </c>
      <c r="GM51" s="190">
        <f t="shared" si="160"/>
        <v>0</v>
      </c>
    </row>
    <row r="52" spans="1:195" ht="15" customHeight="1" x14ac:dyDescent="0.2">
      <c r="A52" s="13"/>
      <c r="B52" s="182" t="str">
        <f>+'Données de base'!A303</f>
        <v xml:space="preserve"> (-)</v>
      </c>
      <c r="C52" s="222">
        <f>+YEAR('Données de base'!E303)</f>
        <v>2021</v>
      </c>
      <c r="D52" s="222">
        <f>IF('Données de base'!G303&lt;&gt;0,MONTH('Données de base'!E303),0)</f>
        <v>0</v>
      </c>
      <c r="E52" s="223">
        <f>1/'Données de base'!I303</f>
        <v>0.2</v>
      </c>
      <c r="F52" s="181">
        <f>+'Données de base'!G303</f>
        <v>0</v>
      </c>
      <c r="G52" s="181"/>
      <c r="H52" s="181"/>
      <c r="I52" s="181"/>
      <c r="J52" s="181"/>
      <c r="K52" s="181">
        <f t="shared" ref="K52:L56" si="197">+IF(K$6=$C52,$F52," ")</f>
        <v>0</v>
      </c>
      <c r="L52" s="181" t="str">
        <f t="shared" si="197"/>
        <v xml:space="preserve"> </v>
      </c>
      <c r="M52" s="181"/>
      <c r="N52" s="181"/>
      <c r="O52" s="181"/>
      <c r="P52" s="181"/>
      <c r="Q52" s="181">
        <f t="shared" ref="Q52:R56" si="198">+$F52*$E52*(12-$D52+1)/12</f>
        <v>0</v>
      </c>
      <c r="R52" s="181">
        <f t="shared" si="198"/>
        <v>0</v>
      </c>
      <c r="S52" s="181"/>
      <c r="T52" s="181"/>
      <c r="U52" s="181"/>
      <c r="V52" s="181"/>
      <c r="W52" s="181">
        <f>K52-Q52</f>
        <v>0</v>
      </c>
      <c r="X52" s="181">
        <f t="shared" si="146"/>
        <v>0</v>
      </c>
      <c r="Z52" s="16" t="str">
        <f t="shared" si="115"/>
        <v xml:space="preserve"> (-)</v>
      </c>
      <c r="AA52" s="200">
        <f t="shared" si="187"/>
        <v>0</v>
      </c>
      <c r="AB52" s="200">
        <f t="shared" si="187"/>
        <v>0</v>
      </c>
      <c r="AC52" s="200">
        <f t="shared" si="187"/>
        <v>0</v>
      </c>
      <c r="AD52" s="200">
        <f t="shared" si="187"/>
        <v>0</v>
      </c>
      <c r="AE52" s="200">
        <f t="shared" si="187"/>
        <v>0</v>
      </c>
      <c r="AF52" s="200">
        <f t="shared" si="187"/>
        <v>0</v>
      </c>
      <c r="AG52" s="200">
        <f t="shared" si="187"/>
        <v>0</v>
      </c>
      <c r="AH52" s="200">
        <f t="shared" si="187"/>
        <v>0</v>
      </c>
      <c r="AI52" s="200">
        <f t="shared" si="187"/>
        <v>0</v>
      </c>
      <c r="AJ52" s="200">
        <f t="shared" si="187"/>
        <v>0</v>
      </c>
      <c r="AK52" s="200">
        <f t="shared" si="187"/>
        <v>0</v>
      </c>
      <c r="AL52" s="200">
        <f t="shared" si="187"/>
        <v>0</v>
      </c>
      <c r="AM52" s="190">
        <f t="shared" si="147"/>
        <v>0</v>
      </c>
      <c r="AN52" s="16">
        <f t="shared" si="117"/>
        <v>0</v>
      </c>
      <c r="AO52" s="200">
        <f t="shared" si="188"/>
        <v>0</v>
      </c>
      <c r="AP52" s="200">
        <f t="shared" si="188"/>
        <v>0</v>
      </c>
      <c r="AQ52" s="200">
        <f t="shared" si="188"/>
        <v>0</v>
      </c>
      <c r="AR52" s="200">
        <f t="shared" si="188"/>
        <v>0</v>
      </c>
      <c r="AS52" s="200">
        <f t="shared" si="188"/>
        <v>0</v>
      </c>
      <c r="AT52" s="200">
        <f t="shared" si="188"/>
        <v>0</v>
      </c>
      <c r="AU52" s="200">
        <f t="shared" si="188"/>
        <v>0</v>
      </c>
      <c r="AV52" s="200">
        <f t="shared" si="188"/>
        <v>0</v>
      </c>
      <c r="AW52" s="200">
        <f t="shared" si="188"/>
        <v>0</v>
      </c>
      <c r="AX52" s="200">
        <f t="shared" si="188"/>
        <v>0</v>
      </c>
      <c r="AY52" s="200">
        <f t="shared" si="188"/>
        <v>0</v>
      </c>
      <c r="AZ52" s="200">
        <f t="shared" si="188"/>
        <v>0</v>
      </c>
      <c r="BA52" s="190">
        <f t="shared" si="148"/>
        <v>0</v>
      </c>
      <c r="BB52" s="16">
        <f t="shared" si="119"/>
        <v>0</v>
      </c>
      <c r="BC52" s="200">
        <f t="shared" si="189"/>
        <v>0</v>
      </c>
      <c r="BD52" s="200">
        <f t="shared" si="189"/>
        <v>0</v>
      </c>
      <c r="BE52" s="200">
        <f t="shared" si="189"/>
        <v>0</v>
      </c>
      <c r="BF52" s="200">
        <f t="shared" si="189"/>
        <v>0</v>
      </c>
      <c r="BG52" s="200">
        <f t="shared" si="189"/>
        <v>0</v>
      </c>
      <c r="BH52" s="200">
        <f t="shared" si="189"/>
        <v>0</v>
      </c>
      <c r="BI52" s="200">
        <f t="shared" si="189"/>
        <v>0</v>
      </c>
      <c r="BJ52" s="200">
        <f t="shared" si="189"/>
        <v>0</v>
      </c>
      <c r="BK52" s="200">
        <f t="shared" si="189"/>
        <v>0</v>
      </c>
      <c r="BL52" s="200">
        <f t="shared" si="189"/>
        <v>0</v>
      </c>
      <c r="BM52" s="200">
        <f t="shared" si="189"/>
        <v>0</v>
      </c>
      <c r="BN52" s="200">
        <f t="shared" si="189"/>
        <v>0</v>
      </c>
      <c r="BO52" s="190">
        <f t="shared" si="149"/>
        <v>0</v>
      </c>
      <c r="BP52" s="16">
        <f t="shared" si="121"/>
        <v>0</v>
      </c>
      <c r="BQ52" s="200">
        <f t="shared" si="190"/>
        <v>0</v>
      </c>
      <c r="BR52" s="200">
        <f t="shared" si="190"/>
        <v>0</v>
      </c>
      <c r="BS52" s="200">
        <f t="shared" si="190"/>
        <v>0</v>
      </c>
      <c r="BT52" s="200">
        <f t="shared" si="190"/>
        <v>0</v>
      </c>
      <c r="BU52" s="200">
        <f t="shared" si="190"/>
        <v>0</v>
      </c>
      <c r="BV52" s="200">
        <f t="shared" si="190"/>
        <v>0</v>
      </c>
      <c r="BW52" s="200">
        <f t="shared" si="190"/>
        <v>0</v>
      </c>
      <c r="BX52" s="200">
        <f t="shared" si="190"/>
        <v>0</v>
      </c>
      <c r="BY52" s="200">
        <f t="shared" si="190"/>
        <v>0</v>
      </c>
      <c r="BZ52" s="200">
        <f t="shared" si="190"/>
        <v>0</v>
      </c>
      <c r="CA52" s="200">
        <f t="shared" si="190"/>
        <v>0</v>
      </c>
      <c r="CB52" s="200">
        <f t="shared" si="190"/>
        <v>0</v>
      </c>
      <c r="CC52" s="190">
        <f t="shared" si="150"/>
        <v>0</v>
      </c>
      <c r="CD52" s="16">
        <f t="shared" si="123"/>
        <v>0</v>
      </c>
      <c r="CE52" s="200">
        <f t="shared" si="191"/>
        <v>0</v>
      </c>
      <c r="CF52" s="200">
        <f t="shared" si="191"/>
        <v>0</v>
      </c>
      <c r="CG52" s="200">
        <f t="shared" si="191"/>
        <v>0</v>
      </c>
      <c r="CH52" s="200">
        <f t="shared" si="191"/>
        <v>0</v>
      </c>
      <c r="CI52" s="200">
        <f t="shared" si="191"/>
        <v>0</v>
      </c>
      <c r="CJ52" s="200">
        <f t="shared" si="191"/>
        <v>0</v>
      </c>
      <c r="CK52" s="200">
        <f t="shared" si="191"/>
        <v>0</v>
      </c>
      <c r="CL52" s="200">
        <f t="shared" si="191"/>
        <v>0</v>
      </c>
      <c r="CM52" s="200">
        <f t="shared" si="191"/>
        <v>0</v>
      </c>
      <c r="CN52" s="200">
        <f t="shared" si="191"/>
        <v>0</v>
      </c>
      <c r="CO52" s="200">
        <f t="shared" si="191"/>
        <v>0</v>
      </c>
      <c r="CP52" s="200">
        <f t="shared" si="191"/>
        <v>0</v>
      </c>
      <c r="CQ52" s="190">
        <f t="shared" si="151"/>
        <v>0</v>
      </c>
      <c r="CR52" s="16">
        <f t="shared" si="125"/>
        <v>0</v>
      </c>
      <c r="CS52" s="200">
        <f t="shared" si="192"/>
        <v>0</v>
      </c>
      <c r="CT52" s="200">
        <f t="shared" si="192"/>
        <v>0</v>
      </c>
      <c r="CU52" s="200">
        <f t="shared" si="192"/>
        <v>0</v>
      </c>
      <c r="CV52" s="200">
        <f t="shared" si="192"/>
        <v>0</v>
      </c>
      <c r="CW52" s="200">
        <f t="shared" si="192"/>
        <v>0</v>
      </c>
      <c r="CX52" s="200">
        <f t="shared" si="192"/>
        <v>0</v>
      </c>
      <c r="CY52" s="200">
        <f t="shared" si="192"/>
        <v>0</v>
      </c>
      <c r="CZ52" s="200">
        <f t="shared" si="192"/>
        <v>0</v>
      </c>
      <c r="DA52" s="200">
        <f t="shared" si="192"/>
        <v>0</v>
      </c>
      <c r="DB52" s="200">
        <f t="shared" si="192"/>
        <v>0</v>
      </c>
      <c r="DC52" s="200">
        <f t="shared" si="192"/>
        <v>0</v>
      </c>
      <c r="DD52" s="200">
        <f t="shared" si="192"/>
        <v>0</v>
      </c>
      <c r="DE52" s="190">
        <f t="shared" si="152"/>
        <v>0</v>
      </c>
      <c r="DG52" s="16" t="str">
        <f t="shared" si="127"/>
        <v xml:space="preserve"> (-)</v>
      </c>
      <c r="DH52" s="130"/>
      <c r="DI52" s="16"/>
      <c r="DJ52" s="16"/>
      <c r="DK52" s="16"/>
      <c r="DL52" s="16"/>
      <c r="DM52" s="16"/>
      <c r="DN52" s="16"/>
      <c r="DO52" s="16"/>
      <c r="DP52" s="16"/>
      <c r="DQ52" s="16"/>
      <c r="DR52" s="16"/>
      <c r="DS52" s="16"/>
      <c r="DT52" s="16"/>
      <c r="DU52" s="190">
        <f t="shared" si="154"/>
        <v>0</v>
      </c>
      <c r="DV52" s="130"/>
      <c r="DW52" s="16"/>
      <c r="DX52" s="16"/>
      <c r="DY52" s="16"/>
      <c r="DZ52" s="16"/>
      <c r="EA52" s="16"/>
      <c r="EB52" s="16"/>
      <c r="EC52" s="16"/>
      <c r="ED52" s="16"/>
      <c r="EE52" s="16"/>
      <c r="EF52" s="16"/>
      <c r="EG52" s="16"/>
      <c r="EH52" s="16"/>
      <c r="EI52" s="190">
        <f t="shared" si="155"/>
        <v>0</v>
      </c>
      <c r="EJ52" s="130"/>
      <c r="EK52" s="16"/>
      <c r="EL52" s="16"/>
      <c r="EM52" s="16"/>
      <c r="EN52" s="16"/>
      <c r="EO52" s="16"/>
      <c r="EP52" s="16"/>
      <c r="EQ52" s="16"/>
      <c r="ER52" s="16"/>
      <c r="ES52" s="16"/>
      <c r="ET52" s="16"/>
      <c r="EU52" s="16"/>
      <c r="EV52" s="16"/>
      <c r="EW52" s="190">
        <f t="shared" si="156"/>
        <v>0</v>
      </c>
      <c r="EX52" s="130"/>
      <c r="EY52" s="16"/>
      <c r="EZ52" s="16"/>
      <c r="FA52" s="16"/>
      <c r="FB52" s="16"/>
      <c r="FC52" s="16"/>
      <c r="FD52" s="16"/>
      <c r="FE52" s="16"/>
      <c r="FF52" s="16"/>
      <c r="FG52" s="16"/>
      <c r="FH52" s="16"/>
      <c r="FI52" s="16"/>
      <c r="FJ52" s="16"/>
      <c r="FK52" s="190">
        <f t="shared" si="157"/>
        <v>0</v>
      </c>
      <c r="FL52" s="130">
        <f>IF($D52&lt;&gt;0,12-$D52+1,0)</f>
        <v>0</v>
      </c>
      <c r="FM52" s="200">
        <f>IF($C52=$FM$4,IF((MONTH(FM$6)=$D52),$Q52/(12-$D52+1),0),0)</f>
        <v>0</v>
      </c>
      <c r="FN52" s="200">
        <f t="shared" ref="FN52:FX52" si="199">IF(FM52=0,IF($C52=$FM$4,IF((MONTH(FN$6)=$D52),$Q52/(12-$D52+1),0),0),$Q52/(12-$D52+1))</f>
        <v>0</v>
      </c>
      <c r="FO52" s="200">
        <f t="shared" si="199"/>
        <v>0</v>
      </c>
      <c r="FP52" s="200">
        <f t="shared" si="199"/>
        <v>0</v>
      </c>
      <c r="FQ52" s="200">
        <f t="shared" si="199"/>
        <v>0</v>
      </c>
      <c r="FR52" s="200">
        <f t="shared" si="199"/>
        <v>0</v>
      </c>
      <c r="FS52" s="200">
        <f t="shared" si="199"/>
        <v>0</v>
      </c>
      <c r="FT52" s="200">
        <f t="shared" si="199"/>
        <v>0</v>
      </c>
      <c r="FU52" s="200">
        <f t="shared" si="199"/>
        <v>0</v>
      </c>
      <c r="FV52" s="200">
        <f t="shared" si="199"/>
        <v>0</v>
      </c>
      <c r="FW52" s="200">
        <f t="shared" si="199"/>
        <v>0</v>
      </c>
      <c r="FX52" s="200">
        <f t="shared" si="199"/>
        <v>0</v>
      </c>
      <c r="FY52" s="190">
        <f t="shared" si="158"/>
        <v>0</v>
      </c>
      <c r="FZ52" s="130">
        <f t="shared" si="159"/>
        <v>0</v>
      </c>
      <c r="GA52" s="200">
        <f t="shared" si="194"/>
        <v>0</v>
      </c>
      <c r="GB52" s="200">
        <f t="shared" si="194"/>
        <v>0</v>
      </c>
      <c r="GC52" s="200">
        <f t="shared" si="194"/>
        <v>0</v>
      </c>
      <c r="GD52" s="200">
        <f t="shared" si="194"/>
        <v>0</v>
      </c>
      <c r="GE52" s="200">
        <f t="shared" si="194"/>
        <v>0</v>
      </c>
      <c r="GF52" s="200">
        <f t="shared" si="194"/>
        <v>0</v>
      </c>
      <c r="GG52" s="200">
        <f t="shared" si="194"/>
        <v>0</v>
      </c>
      <c r="GH52" s="200">
        <f t="shared" si="194"/>
        <v>0</v>
      </c>
      <c r="GI52" s="200">
        <f t="shared" si="194"/>
        <v>0</v>
      </c>
      <c r="GJ52" s="200">
        <f t="shared" si="194"/>
        <v>0</v>
      </c>
      <c r="GK52" s="200">
        <f t="shared" si="194"/>
        <v>0</v>
      </c>
      <c r="GL52" s="200">
        <f t="shared" si="194"/>
        <v>0</v>
      </c>
      <c r="GM52" s="190">
        <f t="shared" si="160"/>
        <v>0</v>
      </c>
    </row>
    <row r="53" spans="1:195" ht="15" customHeight="1" x14ac:dyDescent="0.2">
      <c r="A53" s="13"/>
      <c r="B53" s="182" t="str">
        <f>+'Données de base'!A304</f>
        <v xml:space="preserve"> (-)</v>
      </c>
      <c r="C53" s="222">
        <f>+YEAR('Données de base'!E304)</f>
        <v>2021</v>
      </c>
      <c r="D53" s="222">
        <f>IF('Données de base'!G304&lt;&gt;0,MONTH('Données de base'!E304),0)</f>
        <v>0</v>
      </c>
      <c r="E53" s="223">
        <f>1/'Données de base'!I304</f>
        <v>0.2</v>
      </c>
      <c r="F53" s="181">
        <f>+'Données de base'!G304</f>
        <v>0</v>
      </c>
      <c r="G53" s="181"/>
      <c r="H53" s="181"/>
      <c r="I53" s="181"/>
      <c r="J53" s="181"/>
      <c r="K53" s="181">
        <f t="shared" si="197"/>
        <v>0</v>
      </c>
      <c r="L53" s="181" t="str">
        <f t="shared" si="197"/>
        <v xml:space="preserve"> </v>
      </c>
      <c r="M53" s="181"/>
      <c r="N53" s="181"/>
      <c r="O53" s="181"/>
      <c r="P53" s="181"/>
      <c r="Q53" s="181">
        <f t="shared" si="198"/>
        <v>0</v>
      </c>
      <c r="R53" s="181">
        <f t="shared" si="198"/>
        <v>0</v>
      </c>
      <c r="S53" s="181"/>
      <c r="T53" s="181"/>
      <c r="U53" s="181"/>
      <c r="V53" s="181"/>
      <c r="W53" s="181">
        <f>K53-Q53</f>
        <v>0</v>
      </c>
      <c r="X53" s="181">
        <f t="shared" si="146"/>
        <v>0</v>
      </c>
      <c r="Z53" s="16" t="str">
        <f t="shared" si="115"/>
        <v xml:space="preserve"> (-)</v>
      </c>
      <c r="AA53" s="200">
        <f t="shared" si="187"/>
        <v>0</v>
      </c>
      <c r="AB53" s="200">
        <f t="shared" si="187"/>
        <v>0</v>
      </c>
      <c r="AC53" s="200">
        <f t="shared" si="187"/>
        <v>0</v>
      </c>
      <c r="AD53" s="200">
        <f t="shared" si="187"/>
        <v>0</v>
      </c>
      <c r="AE53" s="200">
        <f t="shared" si="187"/>
        <v>0</v>
      </c>
      <c r="AF53" s="200">
        <f t="shared" si="187"/>
        <v>0</v>
      </c>
      <c r="AG53" s="200">
        <f t="shared" si="187"/>
        <v>0</v>
      </c>
      <c r="AH53" s="200">
        <f t="shared" si="187"/>
        <v>0</v>
      </c>
      <c r="AI53" s="200">
        <f t="shared" si="187"/>
        <v>0</v>
      </c>
      <c r="AJ53" s="200">
        <f t="shared" si="187"/>
        <v>0</v>
      </c>
      <c r="AK53" s="200">
        <f t="shared" si="187"/>
        <v>0</v>
      </c>
      <c r="AL53" s="200">
        <f t="shared" si="187"/>
        <v>0</v>
      </c>
      <c r="AM53" s="190">
        <f t="shared" si="147"/>
        <v>0</v>
      </c>
      <c r="AN53" s="16">
        <f t="shared" si="117"/>
        <v>0</v>
      </c>
      <c r="AO53" s="200">
        <f t="shared" si="188"/>
        <v>0</v>
      </c>
      <c r="AP53" s="200">
        <f t="shared" si="188"/>
        <v>0</v>
      </c>
      <c r="AQ53" s="200">
        <f t="shared" si="188"/>
        <v>0</v>
      </c>
      <c r="AR53" s="200">
        <f t="shared" si="188"/>
        <v>0</v>
      </c>
      <c r="AS53" s="200">
        <f t="shared" si="188"/>
        <v>0</v>
      </c>
      <c r="AT53" s="200">
        <f t="shared" si="188"/>
        <v>0</v>
      </c>
      <c r="AU53" s="200">
        <f t="shared" si="188"/>
        <v>0</v>
      </c>
      <c r="AV53" s="200">
        <f t="shared" si="188"/>
        <v>0</v>
      </c>
      <c r="AW53" s="200">
        <f t="shared" si="188"/>
        <v>0</v>
      </c>
      <c r="AX53" s="200">
        <f t="shared" si="188"/>
        <v>0</v>
      </c>
      <c r="AY53" s="200">
        <f t="shared" si="188"/>
        <v>0</v>
      </c>
      <c r="AZ53" s="200">
        <f t="shared" si="188"/>
        <v>0</v>
      </c>
      <c r="BA53" s="190">
        <f t="shared" si="148"/>
        <v>0</v>
      </c>
      <c r="BB53" s="16">
        <f t="shared" si="119"/>
        <v>0</v>
      </c>
      <c r="BC53" s="200">
        <f t="shared" si="189"/>
        <v>0</v>
      </c>
      <c r="BD53" s="200">
        <f t="shared" si="189"/>
        <v>0</v>
      </c>
      <c r="BE53" s="200">
        <f t="shared" si="189"/>
        <v>0</v>
      </c>
      <c r="BF53" s="200">
        <f t="shared" si="189"/>
        <v>0</v>
      </c>
      <c r="BG53" s="200">
        <f t="shared" si="189"/>
        <v>0</v>
      </c>
      <c r="BH53" s="200">
        <f t="shared" si="189"/>
        <v>0</v>
      </c>
      <c r="BI53" s="200">
        <f t="shared" si="189"/>
        <v>0</v>
      </c>
      <c r="BJ53" s="200">
        <f t="shared" si="189"/>
        <v>0</v>
      </c>
      <c r="BK53" s="200">
        <f t="shared" si="189"/>
        <v>0</v>
      </c>
      <c r="BL53" s="200">
        <f t="shared" si="189"/>
        <v>0</v>
      </c>
      <c r="BM53" s="200">
        <f t="shared" si="189"/>
        <v>0</v>
      </c>
      <c r="BN53" s="200">
        <f t="shared" si="189"/>
        <v>0</v>
      </c>
      <c r="BO53" s="190">
        <f t="shared" si="149"/>
        <v>0</v>
      </c>
      <c r="BP53" s="16">
        <f t="shared" si="121"/>
        <v>0</v>
      </c>
      <c r="BQ53" s="200">
        <f t="shared" si="190"/>
        <v>0</v>
      </c>
      <c r="BR53" s="200">
        <f t="shared" si="190"/>
        <v>0</v>
      </c>
      <c r="BS53" s="200">
        <f t="shared" si="190"/>
        <v>0</v>
      </c>
      <c r="BT53" s="200">
        <f t="shared" si="190"/>
        <v>0</v>
      </c>
      <c r="BU53" s="200">
        <f t="shared" si="190"/>
        <v>0</v>
      </c>
      <c r="BV53" s="200">
        <f t="shared" si="190"/>
        <v>0</v>
      </c>
      <c r="BW53" s="200">
        <f t="shared" si="190"/>
        <v>0</v>
      </c>
      <c r="BX53" s="200">
        <f t="shared" si="190"/>
        <v>0</v>
      </c>
      <c r="BY53" s="200">
        <f t="shared" si="190"/>
        <v>0</v>
      </c>
      <c r="BZ53" s="200">
        <f t="shared" si="190"/>
        <v>0</v>
      </c>
      <c r="CA53" s="200">
        <f t="shared" si="190"/>
        <v>0</v>
      </c>
      <c r="CB53" s="200">
        <f t="shared" si="190"/>
        <v>0</v>
      </c>
      <c r="CC53" s="190">
        <f t="shared" si="150"/>
        <v>0</v>
      </c>
      <c r="CD53" s="16">
        <f t="shared" si="123"/>
        <v>0</v>
      </c>
      <c r="CE53" s="200">
        <f t="shared" si="191"/>
        <v>0</v>
      </c>
      <c r="CF53" s="200">
        <f t="shared" si="191"/>
        <v>0</v>
      </c>
      <c r="CG53" s="200">
        <f t="shared" si="191"/>
        <v>0</v>
      </c>
      <c r="CH53" s="200">
        <f t="shared" si="191"/>
        <v>0</v>
      </c>
      <c r="CI53" s="200">
        <f t="shared" si="191"/>
        <v>0</v>
      </c>
      <c r="CJ53" s="200">
        <f t="shared" si="191"/>
        <v>0</v>
      </c>
      <c r="CK53" s="200">
        <f t="shared" si="191"/>
        <v>0</v>
      </c>
      <c r="CL53" s="200">
        <f t="shared" si="191"/>
        <v>0</v>
      </c>
      <c r="CM53" s="200">
        <f t="shared" si="191"/>
        <v>0</v>
      </c>
      <c r="CN53" s="200">
        <f t="shared" si="191"/>
        <v>0</v>
      </c>
      <c r="CO53" s="200">
        <f t="shared" si="191"/>
        <v>0</v>
      </c>
      <c r="CP53" s="200">
        <f t="shared" si="191"/>
        <v>0</v>
      </c>
      <c r="CQ53" s="190">
        <f t="shared" si="151"/>
        <v>0</v>
      </c>
      <c r="CR53" s="16">
        <f t="shared" si="125"/>
        <v>0</v>
      </c>
      <c r="CS53" s="200">
        <f t="shared" si="192"/>
        <v>0</v>
      </c>
      <c r="CT53" s="200">
        <f t="shared" si="192"/>
        <v>0</v>
      </c>
      <c r="CU53" s="200">
        <f t="shared" si="192"/>
        <v>0</v>
      </c>
      <c r="CV53" s="200">
        <f t="shared" si="192"/>
        <v>0</v>
      </c>
      <c r="CW53" s="200">
        <f t="shared" si="192"/>
        <v>0</v>
      </c>
      <c r="CX53" s="200">
        <f t="shared" si="192"/>
        <v>0</v>
      </c>
      <c r="CY53" s="200">
        <f t="shared" si="192"/>
        <v>0</v>
      </c>
      <c r="CZ53" s="200">
        <f t="shared" si="192"/>
        <v>0</v>
      </c>
      <c r="DA53" s="200">
        <f t="shared" si="192"/>
        <v>0</v>
      </c>
      <c r="DB53" s="200">
        <f t="shared" si="192"/>
        <v>0</v>
      </c>
      <c r="DC53" s="200">
        <f t="shared" si="192"/>
        <v>0</v>
      </c>
      <c r="DD53" s="200">
        <f t="shared" si="192"/>
        <v>0</v>
      </c>
      <c r="DE53" s="190">
        <f t="shared" si="152"/>
        <v>0</v>
      </c>
      <c r="DG53" s="16" t="str">
        <f t="shared" si="127"/>
        <v xml:space="preserve"> (-)</v>
      </c>
      <c r="DH53" s="130"/>
      <c r="DI53" s="16"/>
      <c r="DJ53" s="16"/>
      <c r="DK53" s="16"/>
      <c r="DL53" s="16"/>
      <c r="DM53" s="16"/>
      <c r="DN53" s="16"/>
      <c r="DO53" s="16"/>
      <c r="DP53" s="16"/>
      <c r="DQ53" s="16"/>
      <c r="DR53" s="16"/>
      <c r="DS53" s="16"/>
      <c r="DT53" s="16"/>
      <c r="DU53" s="190">
        <f t="shared" si="154"/>
        <v>0</v>
      </c>
      <c r="DV53" s="130"/>
      <c r="DW53" s="16"/>
      <c r="DX53" s="16"/>
      <c r="DY53" s="16"/>
      <c r="DZ53" s="16"/>
      <c r="EA53" s="16"/>
      <c r="EB53" s="16"/>
      <c r="EC53" s="16"/>
      <c r="ED53" s="16"/>
      <c r="EE53" s="16"/>
      <c r="EF53" s="16"/>
      <c r="EG53" s="16"/>
      <c r="EH53" s="16"/>
      <c r="EI53" s="190">
        <f t="shared" si="155"/>
        <v>0</v>
      </c>
      <c r="EJ53" s="130"/>
      <c r="EK53" s="16"/>
      <c r="EL53" s="16"/>
      <c r="EM53" s="16"/>
      <c r="EN53" s="16"/>
      <c r="EO53" s="16"/>
      <c r="EP53" s="16"/>
      <c r="EQ53" s="16"/>
      <c r="ER53" s="16"/>
      <c r="ES53" s="16"/>
      <c r="ET53" s="16"/>
      <c r="EU53" s="16"/>
      <c r="EV53" s="16"/>
      <c r="EW53" s="190">
        <f t="shared" si="156"/>
        <v>0</v>
      </c>
      <c r="EX53" s="130"/>
      <c r="EY53" s="16"/>
      <c r="EZ53" s="16"/>
      <c r="FA53" s="16"/>
      <c r="FB53" s="16"/>
      <c r="FC53" s="16"/>
      <c r="FD53" s="16"/>
      <c r="FE53" s="16"/>
      <c r="FF53" s="16"/>
      <c r="FG53" s="16"/>
      <c r="FH53" s="16"/>
      <c r="FI53" s="16"/>
      <c r="FJ53" s="16"/>
      <c r="FK53" s="190">
        <f t="shared" si="157"/>
        <v>0</v>
      </c>
      <c r="FL53" s="130">
        <f>IF($D53&lt;&gt;0,12-$D53+1,0)</f>
        <v>0</v>
      </c>
      <c r="FM53" s="200">
        <f>IF($C53=$FM$4,IF((MONTH(FM$6)=$D53),$Q53/(12-$D53+1),0),0)</f>
        <v>0</v>
      </c>
      <c r="FN53" s="200">
        <f t="shared" ref="FN53:FX53" si="200">IF(FM53=0,IF($C53=$FM$4,IF((MONTH(FN$6)=$D53),$Q53/(12-$D53+1),0),0),$Q53/(12-$D53+1))</f>
        <v>0</v>
      </c>
      <c r="FO53" s="200">
        <f t="shared" si="200"/>
        <v>0</v>
      </c>
      <c r="FP53" s="200">
        <f t="shared" si="200"/>
        <v>0</v>
      </c>
      <c r="FQ53" s="200">
        <f t="shared" si="200"/>
        <v>0</v>
      </c>
      <c r="FR53" s="200">
        <f t="shared" si="200"/>
        <v>0</v>
      </c>
      <c r="FS53" s="200">
        <f t="shared" si="200"/>
        <v>0</v>
      </c>
      <c r="FT53" s="200">
        <f t="shared" si="200"/>
        <v>0</v>
      </c>
      <c r="FU53" s="200">
        <f t="shared" si="200"/>
        <v>0</v>
      </c>
      <c r="FV53" s="200">
        <f t="shared" si="200"/>
        <v>0</v>
      </c>
      <c r="FW53" s="200">
        <f t="shared" si="200"/>
        <v>0</v>
      </c>
      <c r="FX53" s="200">
        <f t="shared" si="200"/>
        <v>0</v>
      </c>
      <c r="FY53" s="190">
        <f t="shared" si="158"/>
        <v>0</v>
      </c>
      <c r="FZ53" s="130">
        <f t="shared" si="159"/>
        <v>0</v>
      </c>
      <c r="GA53" s="200">
        <f t="shared" si="194"/>
        <v>0</v>
      </c>
      <c r="GB53" s="200">
        <f t="shared" si="194"/>
        <v>0</v>
      </c>
      <c r="GC53" s="200">
        <f t="shared" si="194"/>
        <v>0</v>
      </c>
      <c r="GD53" s="200">
        <f t="shared" si="194"/>
        <v>0</v>
      </c>
      <c r="GE53" s="200">
        <f t="shared" si="194"/>
        <v>0</v>
      </c>
      <c r="GF53" s="200">
        <f t="shared" si="194"/>
        <v>0</v>
      </c>
      <c r="GG53" s="200">
        <f t="shared" si="194"/>
        <v>0</v>
      </c>
      <c r="GH53" s="200">
        <f t="shared" si="194"/>
        <v>0</v>
      </c>
      <c r="GI53" s="200">
        <f t="shared" si="194"/>
        <v>0</v>
      </c>
      <c r="GJ53" s="200">
        <f t="shared" si="194"/>
        <v>0</v>
      </c>
      <c r="GK53" s="200">
        <f t="shared" si="194"/>
        <v>0</v>
      </c>
      <c r="GL53" s="200">
        <f t="shared" si="194"/>
        <v>0</v>
      </c>
      <c r="GM53" s="190">
        <f t="shared" si="160"/>
        <v>0</v>
      </c>
    </row>
    <row r="54" spans="1:195" ht="15" customHeight="1" x14ac:dyDescent="0.2">
      <c r="A54" s="13"/>
      <c r="B54" s="182" t="str">
        <f>+'Données de base'!A305</f>
        <v xml:space="preserve"> (-)</v>
      </c>
      <c r="C54" s="222">
        <f>+YEAR('Données de base'!E305)</f>
        <v>2021</v>
      </c>
      <c r="D54" s="222">
        <f>IF('Données de base'!G305&lt;&gt;0,MONTH('Données de base'!E305),0)</f>
        <v>0</v>
      </c>
      <c r="E54" s="223">
        <f>1/'Données de base'!I305</f>
        <v>0.2</v>
      </c>
      <c r="F54" s="181">
        <f>+'Données de base'!G305</f>
        <v>0</v>
      </c>
      <c r="G54" s="181"/>
      <c r="H54" s="181"/>
      <c r="I54" s="181"/>
      <c r="J54" s="181"/>
      <c r="K54" s="181">
        <f t="shared" si="197"/>
        <v>0</v>
      </c>
      <c r="L54" s="181" t="str">
        <f t="shared" si="197"/>
        <v xml:space="preserve"> </v>
      </c>
      <c r="M54" s="181"/>
      <c r="N54" s="181"/>
      <c r="O54" s="181"/>
      <c r="P54" s="181"/>
      <c r="Q54" s="181">
        <f t="shared" si="198"/>
        <v>0</v>
      </c>
      <c r="R54" s="181">
        <f t="shared" si="198"/>
        <v>0</v>
      </c>
      <c r="S54" s="181"/>
      <c r="T54" s="181"/>
      <c r="U54" s="181"/>
      <c r="V54" s="181"/>
      <c r="W54" s="181">
        <f>K54-Q54</f>
        <v>0</v>
      </c>
      <c r="X54" s="181">
        <f t="shared" si="146"/>
        <v>0</v>
      </c>
      <c r="Z54" s="16" t="str">
        <f t="shared" si="115"/>
        <v xml:space="preserve"> (-)</v>
      </c>
      <c r="AA54" s="200">
        <f t="shared" si="187"/>
        <v>0</v>
      </c>
      <c r="AB54" s="200">
        <f t="shared" si="187"/>
        <v>0</v>
      </c>
      <c r="AC54" s="200">
        <f t="shared" si="187"/>
        <v>0</v>
      </c>
      <c r="AD54" s="200">
        <f t="shared" si="187"/>
        <v>0</v>
      </c>
      <c r="AE54" s="200">
        <f t="shared" si="187"/>
        <v>0</v>
      </c>
      <c r="AF54" s="200">
        <f t="shared" si="187"/>
        <v>0</v>
      </c>
      <c r="AG54" s="200">
        <f t="shared" si="187"/>
        <v>0</v>
      </c>
      <c r="AH54" s="200">
        <f t="shared" si="187"/>
        <v>0</v>
      </c>
      <c r="AI54" s="200">
        <f t="shared" si="187"/>
        <v>0</v>
      </c>
      <c r="AJ54" s="200">
        <f t="shared" si="187"/>
        <v>0</v>
      </c>
      <c r="AK54" s="200">
        <f t="shared" si="187"/>
        <v>0</v>
      </c>
      <c r="AL54" s="200">
        <f t="shared" si="187"/>
        <v>0</v>
      </c>
      <c r="AM54" s="190">
        <f t="shared" si="147"/>
        <v>0</v>
      </c>
      <c r="AN54" s="16">
        <f t="shared" si="117"/>
        <v>0</v>
      </c>
      <c r="AO54" s="200">
        <f t="shared" si="188"/>
        <v>0</v>
      </c>
      <c r="AP54" s="200">
        <f t="shared" si="188"/>
        <v>0</v>
      </c>
      <c r="AQ54" s="200">
        <f t="shared" si="188"/>
        <v>0</v>
      </c>
      <c r="AR54" s="200">
        <f t="shared" si="188"/>
        <v>0</v>
      </c>
      <c r="AS54" s="200">
        <f t="shared" si="188"/>
        <v>0</v>
      </c>
      <c r="AT54" s="200">
        <f t="shared" si="188"/>
        <v>0</v>
      </c>
      <c r="AU54" s="200">
        <f t="shared" si="188"/>
        <v>0</v>
      </c>
      <c r="AV54" s="200">
        <f t="shared" si="188"/>
        <v>0</v>
      </c>
      <c r="AW54" s="200">
        <f t="shared" si="188"/>
        <v>0</v>
      </c>
      <c r="AX54" s="200">
        <f t="shared" si="188"/>
        <v>0</v>
      </c>
      <c r="AY54" s="200">
        <f t="shared" si="188"/>
        <v>0</v>
      </c>
      <c r="AZ54" s="200">
        <f t="shared" si="188"/>
        <v>0</v>
      </c>
      <c r="BA54" s="190">
        <f t="shared" si="148"/>
        <v>0</v>
      </c>
      <c r="BB54" s="16">
        <f t="shared" si="119"/>
        <v>0</v>
      </c>
      <c r="BC54" s="200">
        <f t="shared" si="189"/>
        <v>0</v>
      </c>
      <c r="BD54" s="200">
        <f t="shared" si="189"/>
        <v>0</v>
      </c>
      <c r="BE54" s="200">
        <f t="shared" si="189"/>
        <v>0</v>
      </c>
      <c r="BF54" s="200">
        <f t="shared" si="189"/>
        <v>0</v>
      </c>
      <c r="BG54" s="200">
        <f t="shared" si="189"/>
        <v>0</v>
      </c>
      <c r="BH54" s="200">
        <f t="shared" si="189"/>
        <v>0</v>
      </c>
      <c r="BI54" s="200">
        <f t="shared" si="189"/>
        <v>0</v>
      </c>
      <c r="BJ54" s="200">
        <f t="shared" si="189"/>
        <v>0</v>
      </c>
      <c r="BK54" s="200">
        <f t="shared" si="189"/>
        <v>0</v>
      </c>
      <c r="BL54" s="200">
        <f t="shared" si="189"/>
        <v>0</v>
      </c>
      <c r="BM54" s="200">
        <f t="shared" si="189"/>
        <v>0</v>
      </c>
      <c r="BN54" s="200">
        <f t="shared" si="189"/>
        <v>0</v>
      </c>
      <c r="BO54" s="190">
        <f t="shared" si="149"/>
        <v>0</v>
      </c>
      <c r="BP54" s="16">
        <f t="shared" si="121"/>
        <v>0</v>
      </c>
      <c r="BQ54" s="200">
        <f t="shared" si="190"/>
        <v>0</v>
      </c>
      <c r="BR54" s="200">
        <f t="shared" si="190"/>
        <v>0</v>
      </c>
      <c r="BS54" s="200">
        <f t="shared" si="190"/>
        <v>0</v>
      </c>
      <c r="BT54" s="200">
        <f t="shared" si="190"/>
        <v>0</v>
      </c>
      <c r="BU54" s="200">
        <f t="shared" si="190"/>
        <v>0</v>
      </c>
      <c r="BV54" s="200">
        <f t="shared" si="190"/>
        <v>0</v>
      </c>
      <c r="BW54" s="200">
        <f t="shared" si="190"/>
        <v>0</v>
      </c>
      <c r="BX54" s="200">
        <f t="shared" si="190"/>
        <v>0</v>
      </c>
      <c r="BY54" s="200">
        <f t="shared" si="190"/>
        <v>0</v>
      </c>
      <c r="BZ54" s="200">
        <f t="shared" si="190"/>
        <v>0</v>
      </c>
      <c r="CA54" s="200">
        <f t="shared" si="190"/>
        <v>0</v>
      </c>
      <c r="CB54" s="200">
        <f t="shared" si="190"/>
        <v>0</v>
      </c>
      <c r="CC54" s="190">
        <f t="shared" si="150"/>
        <v>0</v>
      </c>
      <c r="CD54" s="16">
        <f t="shared" si="123"/>
        <v>0</v>
      </c>
      <c r="CE54" s="200">
        <f t="shared" si="191"/>
        <v>0</v>
      </c>
      <c r="CF54" s="200">
        <f t="shared" si="191"/>
        <v>0</v>
      </c>
      <c r="CG54" s="200">
        <f t="shared" si="191"/>
        <v>0</v>
      </c>
      <c r="CH54" s="200">
        <f t="shared" si="191"/>
        <v>0</v>
      </c>
      <c r="CI54" s="200">
        <f t="shared" si="191"/>
        <v>0</v>
      </c>
      <c r="CJ54" s="200">
        <f t="shared" si="191"/>
        <v>0</v>
      </c>
      <c r="CK54" s="200">
        <f t="shared" si="191"/>
        <v>0</v>
      </c>
      <c r="CL54" s="200">
        <f t="shared" si="191"/>
        <v>0</v>
      </c>
      <c r="CM54" s="200">
        <f t="shared" si="191"/>
        <v>0</v>
      </c>
      <c r="CN54" s="200">
        <f t="shared" si="191"/>
        <v>0</v>
      </c>
      <c r="CO54" s="200">
        <f t="shared" si="191"/>
        <v>0</v>
      </c>
      <c r="CP54" s="200">
        <f t="shared" si="191"/>
        <v>0</v>
      </c>
      <c r="CQ54" s="190">
        <f t="shared" si="151"/>
        <v>0</v>
      </c>
      <c r="CR54" s="16">
        <f t="shared" si="125"/>
        <v>0</v>
      </c>
      <c r="CS54" s="200">
        <f t="shared" si="192"/>
        <v>0</v>
      </c>
      <c r="CT54" s="200">
        <f t="shared" si="192"/>
        <v>0</v>
      </c>
      <c r="CU54" s="200">
        <f t="shared" si="192"/>
        <v>0</v>
      </c>
      <c r="CV54" s="200">
        <f t="shared" si="192"/>
        <v>0</v>
      </c>
      <c r="CW54" s="200">
        <f t="shared" si="192"/>
        <v>0</v>
      </c>
      <c r="CX54" s="200">
        <f t="shared" si="192"/>
        <v>0</v>
      </c>
      <c r="CY54" s="200">
        <f t="shared" si="192"/>
        <v>0</v>
      </c>
      <c r="CZ54" s="200">
        <f t="shared" si="192"/>
        <v>0</v>
      </c>
      <c r="DA54" s="200">
        <f t="shared" si="192"/>
        <v>0</v>
      </c>
      <c r="DB54" s="200">
        <f t="shared" si="192"/>
        <v>0</v>
      </c>
      <c r="DC54" s="200">
        <f t="shared" si="192"/>
        <v>0</v>
      </c>
      <c r="DD54" s="200">
        <f t="shared" si="192"/>
        <v>0</v>
      </c>
      <c r="DE54" s="190">
        <f t="shared" si="152"/>
        <v>0</v>
      </c>
      <c r="DG54" s="16" t="str">
        <f t="shared" si="127"/>
        <v xml:space="preserve"> (-)</v>
      </c>
      <c r="DH54" s="130"/>
      <c r="DI54" s="16"/>
      <c r="DJ54" s="16"/>
      <c r="DK54" s="16"/>
      <c r="DL54" s="16"/>
      <c r="DM54" s="16"/>
      <c r="DN54" s="16"/>
      <c r="DO54" s="16"/>
      <c r="DP54" s="16"/>
      <c r="DQ54" s="16"/>
      <c r="DR54" s="16"/>
      <c r="DS54" s="16"/>
      <c r="DT54" s="16"/>
      <c r="DU54" s="190">
        <f t="shared" si="154"/>
        <v>0</v>
      </c>
      <c r="DV54" s="130"/>
      <c r="DW54" s="16"/>
      <c r="DX54" s="16"/>
      <c r="DY54" s="16"/>
      <c r="DZ54" s="16"/>
      <c r="EA54" s="16"/>
      <c r="EB54" s="16"/>
      <c r="EC54" s="16"/>
      <c r="ED54" s="16"/>
      <c r="EE54" s="16"/>
      <c r="EF54" s="16"/>
      <c r="EG54" s="16"/>
      <c r="EH54" s="16"/>
      <c r="EI54" s="190">
        <f t="shared" si="155"/>
        <v>0</v>
      </c>
      <c r="EJ54" s="130"/>
      <c r="EK54" s="16"/>
      <c r="EL54" s="16"/>
      <c r="EM54" s="16"/>
      <c r="EN54" s="16"/>
      <c r="EO54" s="16"/>
      <c r="EP54" s="16"/>
      <c r="EQ54" s="16"/>
      <c r="ER54" s="16"/>
      <c r="ES54" s="16"/>
      <c r="ET54" s="16"/>
      <c r="EU54" s="16"/>
      <c r="EV54" s="16"/>
      <c r="EW54" s="190">
        <f t="shared" si="156"/>
        <v>0</v>
      </c>
      <c r="EX54" s="130"/>
      <c r="EY54" s="16"/>
      <c r="EZ54" s="16"/>
      <c r="FA54" s="16"/>
      <c r="FB54" s="16"/>
      <c r="FC54" s="16"/>
      <c r="FD54" s="16"/>
      <c r="FE54" s="16"/>
      <c r="FF54" s="16"/>
      <c r="FG54" s="16"/>
      <c r="FH54" s="16"/>
      <c r="FI54" s="16"/>
      <c r="FJ54" s="16"/>
      <c r="FK54" s="190">
        <f t="shared" si="157"/>
        <v>0</v>
      </c>
      <c r="FL54" s="130">
        <f>IF($D54&lt;&gt;0,12-$D54+1,0)</f>
        <v>0</v>
      </c>
      <c r="FM54" s="200">
        <f>IF($C54=$FM$4,IF((MONTH(FM$6)=$D54),$Q54/(12-$D54+1),0),0)</f>
        <v>0</v>
      </c>
      <c r="FN54" s="200">
        <f t="shared" ref="FN54:FX54" si="201">IF(FM54=0,IF($C54=$FM$4,IF((MONTH(FN$6)=$D54),$Q54/(12-$D54+1),0),0),$Q54/(12-$D54+1))</f>
        <v>0</v>
      </c>
      <c r="FO54" s="200">
        <f t="shared" si="201"/>
        <v>0</v>
      </c>
      <c r="FP54" s="200">
        <f t="shared" si="201"/>
        <v>0</v>
      </c>
      <c r="FQ54" s="200">
        <f t="shared" si="201"/>
        <v>0</v>
      </c>
      <c r="FR54" s="200">
        <f t="shared" si="201"/>
        <v>0</v>
      </c>
      <c r="FS54" s="200">
        <f t="shared" si="201"/>
        <v>0</v>
      </c>
      <c r="FT54" s="200">
        <f t="shared" si="201"/>
        <v>0</v>
      </c>
      <c r="FU54" s="200">
        <f t="shared" si="201"/>
        <v>0</v>
      </c>
      <c r="FV54" s="200">
        <f t="shared" si="201"/>
        <v>0</v>
      </c>
      <c r="FW54" s="200">
        <f t="shared" si="201"/>
        <v>0</v>
      </c>
      <c r="FX54" s="200">
        <f t="shared" si="201"/>
        <v>0</v>
      </c>
      <c r="FY54" s="190">
        <f t="shared" si="158"/>
        <v>0</v>
      </c>
      <c r="FZ54" s="130">
        <f t="shared" si="159"/>
        <v>0</v>
      </c>
      <c r="GA54" s="200">
        <f t="shared" si="194"/>
        <v>0</v>
      </c>
      <c r="GB54" s="200">
        <f t="shared" si="194"/>
        <v>0</v>
      </c>
      <c r="GC54" s="200">
        <f t="shared" si="194"/>
        <v>0</v>
      </c>
      <c r="GD54" s="200">
        <f t="shared" si="194"/>
        <v>0</v>
      </c>
      <c r="GE54" s="200">
        <f t="shared" si="194"/>
        <v>0</v>
      </c>
      <c r="GF54" s="200">
        <f t="shared" si="194"/>
        <v>0</v>
      </c>
      <c r="GG54" s="200">
        <f t="shared" si="194"/>
        <v>0</v>
      </c>
      <c r="GH54" s="200">
        <f t="shared" si="194"/>
        <v>0</v>
      </c>
      <c r="GI54" s="200">
        <f t="shared" si="194"/>
        <v>0</v>
      </c>
      <c r="GJ54" s="200">
        <f t="shared" si="194"/>
        <v>0</v>
      </c>
      <c r="GK54" s="200">
        <f t="shared" si="194"/>
        <v>0</v>
      </c>
      <c r="GL54" s="200">
        <f t="shared" si="194"/>
        <v>0</v>
      </c>
      <c r="GM54" s="190">
        <f t="shared" si="160"/>
        <v>0</v>
      </c>
    </row>
    <row r="55" spans="1:195" ht="15" customHeight="1" x14ac:dyDescent="0.2">
      <c r="A55" s="13"/>
      <c r="B55" s="182" t="str">
        <f>+'Données de base'!A306</f>
        <v xml:space="preserve"> (-)</v>
      </c>
      <c r="C55" s="222">
        <f>+YEAR('Données de base'!E306)</f>
        <v>2021</v>
      </c>
      <c r="D55" s="222">
        <f>IF('Données de base'!G306&lt;&gt;0,MONTH('Données de base'!E306),0)</f>
        <v>0</v>
      </c>
      <c r="E55" s="223">
        <f>1/'Données de base'!I306</f>
        <v>0.2</v>
      </c>
      <c r="F55" s="181">
        <f>+'Données de base'!G306</f>
        <v>0</v>
      </c>
      <c r="G55" s="181"/>
      <c r="H55" s="181"/>
      <c r="I55" s="181"/>
      <c r="J55" s="181"/>
      <c r="K55" s="181">
        <f t="shared" si="197"/>
        <v>0</v>
      </c>
      <c r="L55" s="181" t="str">
        <f t="shared" si="197"/>
        <v xml:space="preserve"> </v>
      </c>
      <c r="M55" s="181"/>
      <c r="N55" s="181"/>
      <c r="O55" s="181"/>
      <c r="P55" s="181"/>
      <c r="Q55" s="181">
        <f t="shared" si="198"/>
        <v>0</v>
      </c>
      <c r="R55" s="181">
        <f t="shared" si="198"/>
        <v>0</v>
      </c>
      <c r="S55" s="181"/>
      <c r="T55" s="181"/>
      <c r="U55" s="181"/>
      <c r="V55" s="181"/>
      <c r="W55" s="181">
        <f>K55-Q55</f>
        <v>0</v>
      </c>
      <c r="X55" s="181">
        <f t="shared" si="146"/>
        <v>0</v>
      </c>
      <c r="Z55" s="16" t="str">
        <f t="shared" si="115"/>
        <v xml:space="preserve"> (-)</v>
      </c>
      <c r="AA55" s="200">
        <f t="shared" si="187"/>
        <v>0</v>
      </c>
      <c r="AB55" s="200">
        <f t="shared" si="187"/>
        <v>0</v>
      </c>
      <c r="AC55" s="200">
        <f t="shared" si="187"/>
        <v>0</v>
      </c>
      <c r="AD55" s="200">
        <f t="shared" si="187"/>
        <v>0</v>
      </c>
      <c r="AE55" s="200">
        <f t="shared" si="187"/>
        <v>0</v>
      </c>
      <c r="AF55" s="200">
        <f t="shared" si="187"/>
        <v>0</v>
      </c>
      <c r="AG55" s="200">
        <f t="shared" si="187"/>
        <v>0</v>
      </c>
      <c r="AH55" s="200">
        <f t="shared" si="187"/>
        <v>0</v>
      </c>
      <c r="AI55" s="200">
        <f t="shared" si="187"/>
        <v>0</v>
      </c>
      <c r="AJ55" s="200">
        <f t="shared" si="187"/>
        <v>0</v>
      </c>
      <c r="AK55" s="200">
        <f t="shared" si="187"/>
        <v>0</v>
      </c>
      <c r="AL55" s="200">
        <f t="shared" si="187"/>
        <v>0</v>
      </c>
      <c r="AM55" s="190">
        <f t="shared" si="147"/>
        <v>0</v>
      </c>
      <c r="AN55" s="16">
        <f t="shared" si="117"/>
        <v>0</v>
      </c>
      <c r="AO55" s="200">
        <f t="shared" si="188"/>
        <v>0</v>
      </c>
      <c r="AP55" s="200">
        <f t="shared" si="188"/>
        <v>0</v>
      </c>
      <c r="AQ55" s="200">
        <f t="shared" si="188"/>
        <v>0</v>
      </c>
      <c r="AR55" s="200">
        <f t="shared" si="188"/>
        <v>0</v>
      </c>
      <c r="AS55" s="200">
        <f t="shared" si="188"/>
        <v>0</v>
      </c>
      <c r="AT55" s="200">
        <f t="shared" si="188"/>
        <v>0</v>
      </c>
      <c r="AU55" s="200">
        <f t="shared" si="188"/>
        <v>0</v>
      </c>
      <c r="AV55" s="200">
        <f t="shared" si="188"/>
        <v>0</v>
      </c>
      <c r="AW55" s="200">
        <f t="shared" si="188"/>
        <v>0</v>
      </c>
      <c r="AX55" s="200">
        <f t="shared" si="188"/>
        <v>0</v>
      </c>
      <c r="AY55" s="200">
        <f t="shared" si="188"/>
        <v>0</v>
      </c>
      <c r="AZ55" s="200">
        <f t="shared" si="188"/>
        <v>0</v>
      </c>
      <c r="BA55" s="190">
        <f t="shared" si="148"/>
        <v>0</v>
      </c>
      <c r="BB55" s="16">
        <f t="shared" si="119"/>
        <v>0</v>
      </c>
      <c r="BC55" s="200">
        <f t="shared" si="189"/>
        <v>0</v>
      </c>
      <c r="BD55" s="200">
        <f t="shared" si="189"/>
        <v>0</v>
      </c>
      <c r="BE55" s="200">
        <f t="shared" si="189"/>
        <v>0</v>
      </c>
      <c r="BF55" s="200">
        <f t="shared" si="189"/>
        <v>0</v>
      </c>
      <c r="BG55" s="200">
        <f t="shared" si="189"/>
        <v>0</v>
      </c>
      <c r="BH55" s="200">
        <f t="shared" si="189"/>
        <v>0</v>
      </c>
      <c r="BI55" s="200">
        <f t="shared" si="189"/>
        <v>0</v>
      </c>
      <c r="BJ55" s="200">
        <f t="shared" si="189"/>
        <v>0</v>
      </c>
      <c r="BK55" s="200">
        <f t="shared" si="189"/>
        <v>0</v>
      </c>
      <c r="BL55" s="200">
        <f t="shared" si="189"/>
        <v>0</v>
      </c>
      <c r="BM55" s="200">
        <f t="shared" si="189"/>
        <v>0</v>
      </c>
      <c r="BN55" s="200">
        <f t="shared" si="189"/>
        <v>0</v>
      </c>
      <c r="BO55" s="190">
        <f t="shared" si="149"/>
        <v>0</v>
      </c>
      <c r="BP55" s="16">
        <f t="shared" si="121"/>
        <v>0</v>
      </c>
      <c r="BQ55" s="200">
        <f t="shared" si="190"/>
        <v>0</v>
      </c>
      <c r="BR55" s="200">
        <f t="shared" si="190"/>
        <v>0</v>
      </c>
      <c r="BS55" s="200">
        <f t="shared" si="190"/>
        <v>0</v>
      </c>
      <c r="BT55" s="200">
        <f t="shared" si="190"/>
        <v>0</v>
      </c>
      <c r="BU55" s="200">
        <f t="shared" si="190"/>
        <v>0</v>
      </c>
      <c r="BV55" s="200">
        <f t="shared" si="190"/>
        <v>0</v>
      </c>
      <c r="BW55" s="200">
        <f t="shared" si="190"/>
        <v>0</v>
      </c>
      <c r="BX55" s="200">
        <f t="shared" si="190"/>
        <v>0</v>
      </c>
      <c r="BY55" s="200">
        <f t="shared" si="190"/>
        <v>0</v>
      </c>
      <c r="BZ55" s="200">
        <f t="shared" si="190"/>
        <v>0</v>
      </c>
      <c r="CA55" s="200">
        <f t="shared" si="190"/>
        <v>0</v>
      </c>
      <c r="CB55" s="200">
        <f t="shared" si="190"/>
        <v>0</v>
      </c>
      <c r="CC55" s="190">
        <f t="shared" si="150"/>
        <v>0</v>
      </c>
      <c r="CD55" s="16">
        <f t="shared" si="123"/>
        <v>0</v>
      </c>
      <c r="CE55" s="200">
        <f t="shared" si="191"/>
        <v>0</v>
      </c>
      <c r="CF55" s="200">
        <f t="shared" si="191"/>
        <v>0</v>
      </c>
      <c r="CG55" s="200">
        <f t="shared" si="191"/>
        <v>0</v>
      </c>
      <c r="CH55" s="200">
        <f t="shared" si="191"/>
        <v>0</v>
      </c>
      <c r="CI55" s="200">
        <f t="shared" si="191"/>
        <v>0</v>
      </c>
      <c r="CJ55" s="200">
        <f t="shared" si="191"/>
        <v>0</v>
      </c>
      <c r="CK55" s="200">
        <f t="shared" si="191"/>
        <v>0</v>
      </c>
      <c r="CL55" s="200">
        <f t="shared" si="191"/>
        <v>0</v>
      </c>
      <c r="CM55" s="200">
        <f t="shared" si="191"/>
        <v>0</v>
      </c>
      <c r="CN55" s="200">
        <f t="shared" si="191"/>
        <v>0</v>
      </c>
      <c r="CO55" s="200">
        <f t="shared" si="191"/>
        <v>0</v>
      </c>
      <c r="CP55" s="200">
        <f t="shared" si="191"/>
        <v>0</v>
      </c>
      <c r="CQ55" s="190">
        <f t="shared" si="151"/>
        <v>0</v>
      </c>
      <c r="CR55" s="16">
        <f t="shared" si="125"/>
        <v>0</v>
      </c>
      <c r="CS55" s="200">
        <f t="shared" si="192"/>
        <v>0</v>
      </c>
      <c r="CT55" s="200">
        <f t="shared" si="192"/>
        <v>0</v>
      </c>
      <c r="CU55" s="200">
        <f t="shared" si="192"/>
        <v>0</v>
      </c>
      <c r="CV55" s="200">
        <f t="shared" si="192"/>
        <v>0</v>
      </c>
      <c r="CW55" s="200">
        <f t="shared" si="192"/>
        <v>0</v>
      </c>
      <c r="CX55" s="200">
        <f t="shared" si="192"/>
        <v>0</v>
      </c>
      <c r="CY55" s="200">
        <f t="shared" si="192"/>
        <v>0</v>
      </c>
      <c r="CZ55" s="200">
        <f t="shared" si="192"/>
        <v>0</v>
      </c>
      <c r="DA55" s="200">
        <f t="shared" si="192"/>
        <v>0</v>
      </c>
      <c r="DB55" s="200">
        <f t="shared" si="192"/>
        <v>0</v>
      </c>
      <c r="DC55" s="200">
        <f t="shared" si="192"/>
        <v>0</v>
      </c>
      <c r="DD55" s="200">
        <f t="shared" si="192"/>
        <v>0</v>
      </c>
      <c r="DE55" s="190">
        <f t="shared" si="152"/>
        <v>0</v>
      </c>
      <c r="DG55" s="16" t="str">
        <f t="shared" si="127"/>
        <v xml:space="preserve"> (-)</v>
      </c>
      <c r="DH55" s="130"/>
      <c r="DI55" s="16"/>
      <c r="DJ55" s="16"/>
      <c r="DK55" s="16"/>
      <c r="DL55" s="16"/>
      <c r="DM55" s="16"/>
      <c r="DN55" s="16"/>
      <c r="DO55" s="16"/>
      <c r="DP55" s="16"/>
      <c r="DQ55" s="16"/>
      <c r="DR55" s="16"/>
      <c r="DS55" s="16"/>
      <c r="DT55" s="16"/>
      <c r="DU55" s="190">
        <f t="shared" si="154"/>
        <v>0</v>
      </c>
      <c r="DV55" s="130"/>
      <c r="DW55" s="16"/>
      <c r="DX55" s="16"/>
      <c r="DY55" s="16"/>
      <c r="DZ55" s="16"/>
      <c r="EA55" s="16"/>
      <c r="EB55" s="16"/>
      <c r="EC55" s="16"/>
      <c r="ED55" s="16"/>
      <c r="EE55" s="16"/>
      <c r="EF55" s="16"/>
      <c r="EG55" s="16"/>
      <c r="EH55" s="16"/>
      <c r="EI55" s="190">
        <f t="shared" si="155"/>
        <v>0</v>
      </c>
      <c r="EJ55" s="130"/>
      <c r="EK55" s="16"/>
      <c r="EL55" s="16"/>
      <c r="EM55" s="16"/>
      <c r="EN55" s="16"/>
      <c r="EO55" s="16"/>
      <c r="EP55" s="16"/>
      <c r="EQ55" s="16"/>
      <c r="ER55" s="16"/>
      <c r="ES55" s="16"/>
      <c r="ET55" s="16"/>
      <c r="EU55" s="16"/>
      <c r="EV55" s="16"/>
      <c r="EW55" s="190">
        <f t="shared" si="156"/>
        <v>0</v>
      </c>
      <c r="EX55" s="130"/>
      <c r="EY55" s="16"/>
      <c r="EZ55" s="16"/>
      <c r="FA55" s="16"/>
      <c r="FB55" s="16"/>
      <c r="FC55" s="16"/>
      <c r="FD55" s="16"/>
      <c r="FE55" s="16"/>
      <c r="FF55" s="16"/>
      <c r="FG55" s="16"/>
      <c r="FH55" s="16"/>
      <c r="FI55" s="16"/>
      <c r="FJ55" s="16"/>
      <c r="FK55" s="190">
        <f t="shared" si="157"/>
        <v>0</v>
      </c>
      <c r="FL55" s="130">
        <f>IF($D55&lt;&gt;0,12-$D55+1,0)</f>
        <v>0</v>
      </c>
      <c r="FM55" s="200">
        <f>IF($C55=$FM$4,IF((MONTH(FM$6)=$D55),$Q55/(12-$D55+1),0),0)</f>
        <v>0</v>
      </c>
      <c r="FN55" s="200">
        <f t="shared" ref="FN55:FX55" si="202">IF(FM55=0,IF($C55=$FM$4,IF((MONTH(FN$6)=$D55),$Q55/(12-$D55+1),0),0),$Q55/(12-$D55+1))</f>
        <v>0</v>
      </c>
      <c r="FO55" s="200">
        <f t="shared" si="202"/>
        <v>0</v>
      </c>
      <c r="FP55" s="200">
        <f t="shared" si="202"/>
        <v>0</v>
      </c>
      <c r="FQ55" s="200">
        <f t="shared" si="202"/>
        <v>0</v>
      </c>
      <c r="FR55" s="200">
        <f t="shared" si="202"/>
        <v>0</v>
      </c>
      <c r="FS55" s="200">
        <f t="shared" si="202"/>
        <v>0</v>
      </c>
      <c r="FT55" s="200">
        <f t="shared" si="202"/>
        <v>0</v>
      </c>
      <c r="FU55" s="200">
        <f t="shared" si="202"/>
        <v>0</v>
      </c>
      <c r="FV55" s="200">
        <f t="shared" si="202"/>
        <v>0</v>
      </c>
      <c r="FW55" s="200">
        <f t="shared" si="202"/>
        <v>0</v>
      </c>
      <c r="FX55" s="200">
        <f t="shared" si="202"/>
        <v>0</v>
      </c>
      <c r="FY55" s="190">
        <f t="shared" si="158"/>
        <v>0</v>
      </c>
      <c r="FZ55" s="130">
        <f t="shared" si="159"/>
        <v>0</v>
      </c>
      <c r="GA55" s="200">
        <f t="shared" si="194"/>
        <v>0</v>
      </c>
      <c r="GB55" s="200">
        <f t="shared" si="194"/>
        <v>0</v>
      </c>
      <c r="GC55" s="200">
        <f t="shared" si="194"/>
        <v>0</v>
      </c>
      <c r="GD55" s="200">
        <f t="shared" si="194"/>
        <v>0</v>
      </c>
      <c r="GE55" s="200">
        <f t="shared" si="194"/>
        <v>0</v>
      </c>
      <c r="GF55" s="200">
        <f t="shared" si="194"/>
        <v>0</v>
      </c>
      <c r="GG55" s="200">
        <f t="shared" si="194"/>
        <v>0</v>
      </c>
      <c r="GH55" s="200">
        <f t="shared" si="194"/>
        <v>0</v>
      </c>
      <c r="GI55" s="200">
        <f t="shared" si="194"/>
        <v>0</v>
      </c>
      <c r="GJ55" s="200">
        <f t="shared" si="194"/>
        <v>0</v>
      </c>
      <c r="GK55" s="200">
        <f t="shared" si="194"/>
        <v>0</v>
      </c>
      <c r="GL55" s="200">
        <f t="shared" si="194"/>
        <v>0</v>
      </c>
      <c r="GM55" s="190">
        <f t="shared" si="160"/>
        <v>0</v>
      </c>
    </row>
    <row r="56" spans="1:195" ht="15" customHeight="1" x14ac:dyDescent="0.2">
      <c r="A56" s="13"/>
      <c r="B56" s="182" t="str">
        <f>+'Données de base'!A307</f>
        <v xml:space="preserve"> (-)</v>
      </c>
      <c r="C56" s="222">
        <f>+YEAR('Données de base'!E307)</f>
        <v>2021</v>
      </c>
      <c r="D56" s="222">
        <f>IF('Données de base'!G307&lt;&gt;0,MONTH('Données de base'!E307),0)</f>
        <v>0</v>
      </c>
      <c r="E56" s="223">
        <f>1/'Données de base'!I307</f>
        <v>0.2</v>
      </c>
      <c r="F56" s="181">
        <f>+'Données de base'!G307</f>
        <v>0</v>
      </c>
      <c r="G56" s="181"/>
      <c r="H56" s="181"/>
      <c r="I56" s="181"/>
      <c r="J56" s="181"/>
      <c r="K56" s="181">
        <f t="shared" si="197"/>
        <v>0</v>
      </c>
      <c r="L56" s="181" t="str">
        <f t="shared" si="197"/>
        <v xml:space="preserve"> </v>
      </c>
      <c r="M56" s="181"/>
      <c r="N56" s="181"/>
      <c r="O56" s="181"/>
      <c r="P56" s="181"/>
      <c r="Q56" s="181">
        <f t="shared" si="198"/>
        <v>0</v>
      </c>
      <c r="R56" s="181">
        <f t="shared" si="198"/>
        <v>0</v>
      </c>
      <c r="S56" s="181"/>
      <c r="T56" s="181"/>
      <c r="U56" s="181"/>
      <c r="V56" s="181"/>
      <c r="W56" s="181">
        <f>K56-Q56</f>
        <v>0</v>
      </c>
      <c r="X56" s="181">
        <f t="shared" si="146"/>
        <v>0</v>
      </c>
      <c r="Z56" s="16" t="str">
        <f t="shared" si="115"/>
        <v xml:space="preserve"> (-)</v>
      </c>
      <c r="AA56" s="200">
        <f t="shared" si="187"/>
        <v>0</v>
      </c>
      <c r="AB56" s="200">
        <f t="shared" si="187"/>
        <v>0</v>
      </c>
      <c r="AC56" s="200">
        <f t="shared" si="187"/>
        <v>0</v>
      </c>
      <c r="AD56" s="200">
        <f t="shared" si="187"/>
        <v>0</v>
      </c>
      <c r="AE56" s="200">
        <f t="shared" si="187"/>
        <v>0</v>
      </c>
      <c r="AF56" s="200">
        <f t="shared" si="187"/>
        <v>0</v>
      </c>
      <c r="AG56" s="200">
        <f t="shared" si="187"/>
        <v>0</v>
      </c>
      <c r="AH56" s="200">
        <f t="shared" si="187"/>
        <v>0</v>
      </c>
      <c r="AI56" s="200">
        <f t="shared" si="187"/>
        <v>0</v>
      </c>
      <c r="AJ56" s="200">
        <f t="shared" si="187"/>
        <v>0</v>
      </c>
      <c r="AK56" s="200">
        <f t="shared" si="187"/>
        <v>0</v>
      </c>
      <c r="AL56" s="200">
        <f t="shared" si="187"/>
        <v>0</v>
      </c>
      <c r="AM56" s="190">
        <f t="shared" si="147"/>
        <v>0</v>
      </c>
      <c r="AN56" s="16">
        <f t="shared" si="117"/>
        <v>0</v>
      </c>
      <c r="AO56" s="200">
        <f t="shared" si="188"/>
        <v>0</v>
      </c>
      <c r="AP56" s="200">
        <f t="shared" si="188"/>
        <v>0</v>
      </c>
      <c r="AQ56" s="200">
        <f t="shared" si="188"/>
        <v>0</v>
      </c>
      <c r="AR56" s="200">
        <f t="shared" si="188"/>
        <v>0</v>
      </c>
      <c r="AS56" s="200">
        <f t="shared" si="188"/>
        <v>0</v>
      </c>
      <c r="AT56" s="200">
        <f t="shared" si="188"/>
        <v>0</v>
      </c>
      <c r="AU56" s="200">
        <f t="shared" si="188"/>
        <v>0</v>
      </c>
      <c r="AV56" s="200">
        <f t="shared" si="188"/>
        <v>0</v>
      </c>
      <c r="AW56" s="200">
        <f t="shared" si="188"/>
        <v>0</v>
      </c>
      <c r="AX56" s="200">
        <f t="shared" si="188"/>
        <v>0</v>
      </c>
      <c r="AY56" s="200">
        <f t="shared" si="188"/>
        <v>0</v>
      </c>
      <c r="AZ56" s="200">
        <f t="shared" si="188"/>
        <v>0</v>
      </c>
      <c r="BA56" s="190">
        <f t="shared" si="148"/>
        <v>0</v>
      </c>
      <c r="BB56" s="16">
        <f t="shared" si="119"/>
        <v>0</v>
      </c>
      <c r="BC56" s="200">
        <f t="shared" si="189"/>
        <v>0</v>
      </c>
      <c r="BD56" s="200">
        <f t="shared" si="189"/>
        <v>0</v>
      </c>
      <c r="BE56" s="200">
        <f t="shared" si="189"/>
        <v>0</v>
      </c>
      <c r="BF56" s="200">
        <f t="shared" si="189"/>
        <v>0</v>
      </c>
      <c r="BG56" s="200">
        <f t="shared" si="189"/>
        <v>0</v>
      </c>
      <c r="BH56" s="200">
        <f t="shared" si="189"/>
        <v>0</v>
      </c>
      <c r="BI56" s="200">
        <f t="shared" si="189"/>
        <v>0</v>
      </c>
      <c r="BJ56" s="200">
        <f t="shared" si="189"/>
        <v>0</v>
      </c>
      <c r="BK56" s="200">
        <f t="shared" si="189"/>
        <v>0</v>
      </c>
      <c r="BL56" s="200">
        <f t="shared" si="189"/>
        <v>0</v>
      </c>
      <c r="BM56" s="200">
        <f t="shared" si="189"/>
        <v>0</v>
      </c>
      <c r="BN56" s="200">
        <f t="shared" si="189"/>
        <v>0</v>
      </c>
      <c r="BO56" s="190">
        <f t="shared" si="149"/>
        <v>0</v>
      </c>
      <c r="BP56" s="16">
        <f t="shared" si="121"/>
        <v>0</v>
      </c>
      <c r="BQ56" s="200">
        <f t="shared" si="190"/>
        <v>0</v>
      </c>
      <c r="BR56" s="200">
        <f t="shared" si="190"/>
        <v>0</v>
      </c>
      <c r="BS56" s="200">
        <f t="shared" si="190"/>
        <v>0</v>
      </c>
      <c r="BT56" s="200">
        <f t="shared" si="190"/>
        <v>0</v>
      </c>
      <c r="BU56" s="200">
        <f t="shared" si="190"/>
        <v>0</v>
      </c>
      <c r="BV56" s="200">
        <f t="shared" si="190"/>
        <v>0</v>
      </c>
      <c r="BW56" s="200">
        <f t="shared" si="190"/>
        <v>0</v>
      </c>
      <c r="BX56" s="200">
        <f t="shared" si="190"/>
        <v>0</v>
      </c>
      <c r="BY56" s="200">
        <f t="shared" si="190"/>
        <v>0</v>
      </c>
      <c r="BZ56" s="200">
        <f t="shared" si="190"/>
        <v>0</v>
      </c>
      <c r="CA56" s="200">
        <f t="shared" si="190"/>
        <v>0</v>
      </c>
      <c r="CB56" s="200">
        <f t="shared" si="190"/>
        <v>0</v>
      </c>
      <c r="CC56" s="190">
        <f t="shared" si="150"/>
        <v>0</v>
      </c>
      <c r="CD56" s="16">
        <f t="shared" si="123"/>
        <v>0</v>
      </c>
      <c r="CE56" s="200">
        <f t="shared" si="191"/>
        <v>0</v>
      </c>
      <c r="CF56" s="200">
        <f t="shared" si="191"/>
        <v>0</v>
      </c>
      <c r="CG56" s="200">
        <f t="shared" si="191"/>
        <v>0</v>
      </c>
      <c r="CH56" s="200">
        <f t="shared" si="191"/>
        <v>0</v>
      </c>
      <c r="CI56" s="200">
        <f t="shared" si="191"/>
        <v>0</v>
      </c>
      <c r="CJ56" s="200">
        <f t="shared" si="191"/>
        <v>0</v>
      </c>
      <c r="CK56" s="200">
        <f t="shared" si="191"/>
        <v>0</v>
      </c>
      <c r="CL56" s="200">
        <f t="shared" si="191"/>
        <v>0</v>
      </c>
      <c r="CM56" s="200">
        <f t="shared" si="191"/>
        <v>0</v>
      </c>
      <c r="CN56" s="200">
        <f t="shared" si="191"/>
        <v>0</v>
      </c>
      <c r="CO56" s="200">
        <f t="shared" si="191"/>
        <v>0</v>
      </c>
      <c r="CP56" s="200">
        <f t="shared" si="191"/>
        <v>0</v>
      </c>
      <c r="CQ56" s="190">
        <f t="shared" si="151"/>
        <v>0</v>
      </c>
      <c r="CR56" s="16">
        <f t="shared" si="125"/>
        <v>0</v>
      </c>
      <c r="CS56" s="200">
        <f t="shared" si="192"/>
        <v>0</v>
      </c>
      <c r="CT56" s="200">
        <f t="shared" si="192"/>
        <v>0</v>
      </c>
      <c r="CU56" s="200">
        <f t="shared" si="192"/>
        <v>0</v>
      </c>
      <c r="CV56" s="200">
        <f t="shared" si="192"/>
        <v>0</v>
      </c>
      <c r="CW56" s="200">
        <f t="shared" si="192"/>
        <v>0</v>
      </c>
      <c r="CX56" s="200">
        <f t="shared" si="192"/>
        <v>0</v>
      </c>
      <c r="CY56" s="200">
        <f t="shared" si="192"/>
        <v>0</v>
      </c>
      <c r="CZ56" s="200">
        <f t="shared" si="192"/>
        <v>0</v>
      </c>
      <c r="DA56" s="200">
        <f t="shared" si="192"/>
        <v>0</v>
      </c>
      <c r="DB56" s="200">
        <f t="shared" si="192"/>
        <v>0</v>
      </c>
      <c r="DC56" s="200">
        <f t="shared" si="192"/>
        <v>0</v>
      </c>
      <c r="DD56" s="200">
        <f t="shared" si="192"/>
        <v>0</v>
      </c>
      <c r="DE56" s="190">
        <f t="shared" si="152"/>
        <v>0</v>
      </c>
      <c r="DG56" s="16" t="str">
        <f t="shared" si="127"/>
        <v xml:space="preserve"> (-)</v>
      </c>
      <c r="DH56" s="130"/>
      <c r="DI56" s="16"/>
      <c r="DJ56" s="16"/>
      <c r="DK56" s="16"/>
      <c r="DL56" s="16"/>
      <c r="DM56" s="16"/>
      <c r="DN56" s="16"/>
      <c r="DO56" s="16"/>
      <c r="DP56" s="16"/>
      <c r="DQ56" s="16"/>
      <c r="DR56" s="16"/>
      <c r="DS56" s="16"/>
      <c r="DT56" s="16"/>
      <c r="DU56" s="190">
        <f t="shared" si="154"/>
        <v>0</v>
      </c>
      <c r="DV56" s="130"/>
      <c r="DW56" s="16"/>
      <c r="DX56" s="16"/>
      <c r="DY56" s="16"/>
      <c r="DZ56" s="16"/>
      <c r="EA56" s="16"/>
      <c r="EB56" s="16"/>
      <c r="EC56" s="16"/>
      <c r="ED56" s="16"/>
      <c r="EE56" s="16"/>
      <c r="EF56" s="16"/>
      <c r="EG56" s="16"/>
      <c r="EH56" s="16"/>
      <c r="EI56" s="190">
        <f t="shared" si="155"/>
        <v>0</v>
      </c>
      <c r="EJ56" s="130"/>
      <c r="EK56" s="16"/>
      <c r="EL56" s="16"/>
      <c r="EM56" s="16"/>
      <c r="EN56" s="16"/>
      <c r="EO56" s="16"/>
      <c r="EP56" s="16"/>
      <c r="EQ56" s="16"/>
      <c r="ER56" s="16"/>
      <c r="ES56" s="16"/>
      <c r="ET56" s="16"/>
      <c r="EU56" s="16"/>
      <c r="EV56" s="16"/>
      <c r="EW56" s="190">
        <f t="shared" si="156"/>
        <v>0</v>
      </c>
      <c r="EX56" s="130"/>
      <c r="EY56" s="16"/>
      <c r="EZ56" s="16"/>
      <c r="FA56" s="16"/>
      <c r="FB56" s="16"/>
      <c r="FC56" s="16"/>
      <c r="FD56" s="16"/>
      <c r="FE56" s="16"/>
      <c r="FF56" s="16"/>
      <c r="FG56" s="16"/>
      <c r="FH56" s="16"/>
      <c r="FI56" s="16"/>
      <c r="FJ56" s="16"/>
      <c r="FK56" s="190">
        <f t="shared" si="157"/>
        <v>0</v>
      </c>
      <c r="FL56" s="130">
        <f>IF($D56&lt;&gt;0,12-$D56+1,0)</f>
        <v>0</v>
      </c>
      <c r="FM56" s="200">
        <f>IF($C56=$FM$4,IF((MONTH(FM$6)=$D56),$Q56/(12-$D56+1),0),0)</f>
        <v>0</v>
      </c>
      <c r="FN56" s="200">
        <f t="shared" ref="FN56:FX56" si="203">IF(FM56=0,IF($C56=$FM$4,IF((MONTH(FN$6)=$D56),$Q56/(12-$D56+1),0),0),$Q56/(12-$D56+1))</f>
        <v>0</v>
      </c>
      <c r="FO56" s="200">
        <f t="shared" si="203"/>
        <v>0</v>
      </c>
      <c r="FP56" s="200">
        <f t="shared" si="203"/>
        <v>0</v>
      </c>
      <c r="FQ56" s="200">
        <f t="shared" si="203"/>
        <v>0</v>
      </c>
      <c r="FR56" s="200">
        <f t="shared" si="203"/>
        <v>0</v>
      </c>
      <c r="FS56" s="200">
        <f t="shared" si="203"/>
        <v>0</v>
      </c>
      <c r="FT56" s="200">
        <f t="shared" si="203"/>
        <v>0</v>
      </c>
      <c r="FU56" s="200">
        <f t="shared" si="203"/>
        <v>0</v>
      </c>
      <c r="FV56" s="200">
        <f t="shared" si="203"/>
        <v>0</v>
      </c>
      <c r="FW56" s="200">
        <f t="shared" si="203"/>
        <v>0</v>
      </c>
      <c r="FX56" s="200">
        <f t="shared" si="203"/>
        <v>0</v>
      </c>
      <c r="FY56" s="190">
        <f t="shared" si="158"/>
        <v>0</v>
      </c>
      <c r="FZ56" s="130">
        <f t="shared" si="159"/>
        <v>0</v>
      </c>
      <c r="GA56" s="200">
        <f t="shared" si="194"/>
        <v>0</v>
      </c>
      <c r="GB56" s="200">
        <f t="shared" si="194"/>
        <v>0</v>
      </c>
      <c r="GC56" s="200">
        <f t="shared" si="194"/>
        <v>0</v>
      </c>
      <c r="GD56" s="200">
        <f t="shared" si="194"/>
        <v>0</v>
      </c>
      <c r="GE56" s="200">
        <f t="shared" si="194"/>
        <v>0</v>
      </c>
      <c r="GF56" s="200">
        <f t="shared" si="194"/>
        <v>0</v>
      </c>
      <c r="GG56" s="200">
        <f t="shared" si="194"/>
        <v>0</v>
      </c>
      <c r="GH56" s="200">
        <f t="shared" si="194"/>
        <v>0</v>
      </c>
      <c r="GI56" s="200">
        <f t="shared" si="194"/>
        <v>0</v>
      </c>
      <c r="GJ56" s="200">
        <f t="shared" si="194"/>
        <v>0</v>
      </c>
      <c r="GK56" s="200">
        <f t="shared" si="194"/>
        <v>0</v>
      </c>
      <c r="GL56" s="200">
        <f t="shared" si="194"/>
        <v>0</v>
      </c>
      <c r="GM56" s="190">
        <f t="shared" si="160"/>
        <v>0</v>
      </c>
    </row>
    <row r="57" spans="1:195" s="82" customFormat="1" ht="15" customHeight="1" x14ac:dyDescent="0.2">
      <c r="A57" s="64"/>
      <c r="B57" s="211" t="s">
        <v>150</v>
      </c>
      <c r="C57" s="212"/>
      <c r="D57" s="219"/>
      <c r="E57" s="213"/>
      <c r="F57" s="193">
        <f>+SUM(F29:F56)</f>
        <v>0</v>
      </c>
      <c r="G57" s="193">
        <f t="shared" ref="G57:W57" si="204">+SUM(G29:G56)</f>
        <v>0</v>
      </c>
      <c r="H57" s="193">
        <f t="shared" si="204"/>
        <v>0</v>
      </c>
      <c r="I57" s="193">
        <f t="shared" si="204"/>
        <v>0</v>
      </c>
      <c r="J57" s="193">
        <f t="shared" si="204"/>
        <v>0</v>
      </c>
      <c r="K57" s="193">
        <f t="shared" si="204"/>
        <v>0</v>
      </c>
      <c r="L57" s="193">
        <f>+SUM(L29:L56)</f>
        <v>0</v>
      </c>
      <c r="M57" s="193">
        <f t="shared" si="204"/>
        <v>0</v>
      </c>
      <c r="N57" s="193">
        <f t="shared" si="204"/>
        <v>0</v>
      </c>
      <c r="O57" s="193">
        <f t="shared" si="204"/>
        <v>0</v>
      </c>
      <c r="P57" s="193">
        <f t="shared" si="204"/>
        <v>0</v>
      </c>
      <c r="Q57" s="193">
        <f t="shared" si="204"/>
        <v>0</v>
      </c>
      <c r="R57" s="193">
        <f>+SUM(R29:R56)</f>
        <v>0</v>
      </c>
      <c r="S57" s="193">
        <f t="shared" si="204"/>
        <v>0</v>
      </c>
      <c r="T57" s="193">
        <f t="shared" si="204"/>
        <v>0</v>
      </c>
      <c r="U57" s="193">
        <f t="shared" si="204"/>
        <v>0</v>
      </c>
      <c r="V57" s="193">
        <f t="shared" si="204"/>
        <v>0</v>
      </c>
      <c r="W57" s="193">
        <f t="shared" si="204"/>
        <v>0</v>
      </c>
      <c r="X57" s="194">
        <f>+SUM(X29:X56)</f>
        <v>0</v>
      </c>
      <c r="Z57" s="191" t="s">
        <v>150</v>
      </c>
      <c r="AA57" s="193">
        <f t="shared" ref="AA57:BH57" si="205">+SUM(AA29:AA56)</f>
        <v>0</v>
      </c>
      <c r="AB57" s="193">
        <f t="shared" si="205"/>
        <v>0</v>
      </c>
      <c r="AC57" s="193">
        <f t="shared" si="205"/>
        <v>0</v>
      </c>
      <c r="AD57" s="193">
        <f t="shared" si="205"/>
        <v>0</v>
      </c>
      <c r="AE57" s="193">
        <f t="shared" si="205"/>
        <v>0</v>
      </c>
      <c r="AF57" s="193">
        <f t="shared" si="205"/>
        <v>0</v>
      </c>
      <c r="AG57" s="193">
        <f t="shared" si="205"/>
        <v>0</v>
      </c>
      <c r="AH57" s="193">
        <f t="shared" si="205"/>
        <v>0</v>
      </c>
      <c r="AI57" s="193">
        <f t="shared" si="205"/>
        <v>0</v>
      </c>
      <c r="AJ57" s="193">
        <f t="shared" si="205"/>
        <v>0</v>
      </c>
      <c r="AK57" s="193">
        <f t="shared" si="205"/>
        <v>0</v>
      </c>
      <c r="AL57" s="193">
        <f t="shared" si="205"/>
        <v>0</v>
      </c>
      <c r="AM57" s="193">
        <f t="shared" si="205"/>
        <v>0</v>
      </c>
      <c r="AN57" s="191" t="s">
        <v>150</v>
      </c>
      <c r="AO57" s="193">
        <f t="shared" si="205"/>
        <v>0</v>
      </c>
      <c r="AP57" s="193">
        <f t="shared" si="205"/>
        <v>0</v>
      </c>
      <c r="AQ57" s="193">
        <f t="shared" si="205"/>
        <v>0</v>
      </c>
      <c r="AR57" s="193">
        <f t="shared" si="205"/>
        <v>0</v>
      </c>
      <c r="AS57" s="193">
        <f t="shared" si="205"/>
        <v>0</v>
      </c>
      <c r="AT57" s="193">
        <f t="shared" si="205"/>
        <v>0</v>
      </c>
      <c r="AU57" s="193">
        <f t="shared" si="205"/>
        <v>0</v>
      </c>
      <c r="AV57" s="193">
        <f t="shared" si="205"/>
        <v>0</v>
      </c>
      <c r="AW57" s="193">
        <f t="shared" si="205"/>
        <v>0</v>
      </c>
      <c r="AX57" s="193">
        <f t="shared" si="205"/>
        <v>0</v>
      </c>
      <c r="AY57" s="193">
        <f t="shared" si="205"/>
        <v>0</v>
      </c>
      <c r="AZ57" s="193">
        <f t="shared" si="205"/>
        <v>0</v>
      </c>
      <c r="BA57" s="193">
        <f t="shared" si="205"/>
        <v>0</v>
      </c>
      <c r="BB57" s="191" t="s">
        <v>150</v>
      </c>
      <c r="BC57" s="193">
        <f t="shared" si="205"/>
        <v>0</v>
      </c>
      <c r="BD57" s="193">
        <f t="shared" si="205"/>
        <v>0</v>
      </c>
      <c r="BE57" s="193">
        <f t="shared" si="205"/>
        <v>0</v>
      </c>
      <c r="BF57" s="193">
        <f t="shared" si="205"/>
        <v>0</v>
      </c>
      <c r="BG57" s="193">
        <f t="shared" si="205"/>
        <v>0</v>
      </c>
      <c r="BH57" s="193">
        <f t="shared" si="205"/>
        <v>0</v>
      </c>
      <c r="BI57" s="193">
        <f t="shared" ref="BI57:CP57" si="206">+SUM(BI29:BI56)</f>
        <v>0</v>
      </c>
      <c r="BJ57" s="193">
        <f t="shared" si="206"/>
        <v>0</v>
      </c>
      <c r="BK57" s="193">
        <f t="shared" si="206"/>
        <v>0</v>
      </c>
      <c r="BL57" s="193">
        <f t="shared" si="206"/>
        <v>0</v>
      </c>
      <c r="BM57" s="193">
        <f t="shared" si="206"/>
        <v>0</v>
      </c>
      <c r="BN57" s="193">
        <f t="shared" si="206"/>
        <v>0</v>
      </c>
      <c r="BO57" s="193">
        <f t="shared" si="206"/>
        <v>0</v>
      </c>
      <c r="BP57" s="191" t="s">
        <v>150</v>
      </c>
      <c r="BQ57" s="193">
        <f t="shared" si="206"/>
        <v>0</v>
      </c>
      <c r="BR57" s="193">
        <f t="shared" si="206"/>
        <v>0</v>
      </c>
      <c r="BS57" s="193">
        <f t="shared" si="206"/>
        <v>0</v>
      </c>
      <c r="BT57" s="193">
        <f t="shared" si="206"/>
        <v>0</v>
      </c>
      <c r="BU57" s="193">
        <f t="shared" si="206"/>
        <v>0</v>
      </c>
      <c r="BV57" s="193">
        <f t="shared" si="206"/>
        <v>0</v>
      </c>
      <c r="BW57" s="193">
        <f t="shared" si="206"/>
        <v>0</v>
      </c>
      <c r="BX57" s="193">
        <f t="shared" si="206"/>
        <v>0</v>
      </c>
      <c r="BY57" s="193">
        <f t="shared" si="206"/>
        <v>0</v>
      </c>
      <c r="BZ57" s="193">
        <f t="shared" si="206"/>
        <v>0</v>
      </c>
      <c r="CA57" s="193">
        <f t="shared" si="206"/>
        <v>0</v>
      </c>
      <c r="CB57" s="193">
        <f t="shared" si="206"/>
        <v>0</v>
      </c>
      <c r="CC57" s="193">
        <f t="shared" si="206"/>
        <v>0</v>
      </c>
      <c r="CD57" s="191" t="s">
        <v>150</v>
      </c>
      <c r="CE57" s="193">
        <f t="shared" si="206"/>
        <v>0</v>
      </c>
      <c r="CF57" s="193">
        <f t="shared" si="206"/>
        <v>0</v>
      </c>
      <c r="CG57" s="193">
        <f t="shared" si="206"/>
        <v>0</v>
      </c>
      <c r="CH57" s="193">
        <f t="shared" si="206"/>
        <v>0</v>
      </c>
      <c r="CI57" s="193">
        <f t="shared" si="206"/>
        <v>0</v>
      </c>
      <c r="CJ57" s="193">
        <f t="shared" si="206"/>
        <v>0</v>
      </c>
      <c r="CK57" s="193">
        <f t="shared" si="206"/>
        <v>0</v>
      </c>
      <c r="CL57" s="193">
        <f t="shared" si="206"/>
        <v>0</v>
      </c>
      <c r="CM57" s="193">
        <f t="shared" si="206"/>
        <v>0</v>
      </c>
      <c r="CN57" s="193">
        <f t="shared" si="206"/>
        <v>0</v>
      </c>
      <c r="CO57" s="193">
        <f t="shared" si="206"/>
        <v>0</v>
      </c>
      <c r="CP57" s="193">
        <f t="shared" si="206"/>
        <v>0</v>
      </c>
      <c r="CQ57" s="193">
        <f>+SUM(CQ29:CQ56)</f>
        <v>0</v>
      </c>
      <c r="CR57" s="191" t="s">
        <v>150</v>
      </c>
      <c r="CS57" s="193">
        <f t="shared" ref="CS57:DD57" si="207">+SUM(CS29:CS56)</f>
        <v>0</v>
      </c>
      <c r="CT57" s="193">
        <f t="shared" si="207"/>
        <v>0</v>
      </c>
      <c r="CU57" s="193">
        <f t="shared" si="207"/>
        <v>0</v>
      </c>
      <c r="CV57" s="193">
        <f t="shared" si="207"/>
        <v>0</v>
      </c>
      <c r="CW57" s="193">
        <f t="shared" si="207"/>
        <v>0</v>
      </c>
      <c r="CX57" s="193">
        <f t="shared" si="207"/>
        <v>0</v>
      </c>
      <c r="CY57" s="193">
        <f t="shared" si="207"/>
        <v>0</v>
      </c>
      <c r="CZ57" s="193">
        <f t="shared" si="207"/>
        <v>0</v>
      </c>
      <c r="DA57" s="193">
        <f t="shared" si="207"/>
        <v>0</v>
      </c>
      <c r="DB57" s="193">
        <f t="shared" si="207"/>
        <v>0</v>
      </c>
      <c r="DC57" s="193">
        <f t="shared" si="207"/>
        <v>0</v>
      </c>
      <c r="DD57" s="193">
        <f t="shared" si="207"/>
        <v>0</v>
      </c>
      <c r="DE57" s="194">
        <f>+SUM(DE29:DE56)</f>
        <v>0</v>
      </c>
      <c r="DG57" s="191" t="s">
        <v>150</v>
      </c>
      <c r="DH57" s="217"/>
      <c r="DI57" s="193">
        <f t="shared" ref="DI57:DU57" si="208">+SUM(DI29:DI56)</f>
        <v>0</v>
      </c>
      <c r="DJ57" s="193">
        <f t="shared" si="208"/>
        <v>0</v>
      </c>
      <c r="DK57" s="193">
        <f t="shared" si="208"/>
        <v>0</v>
      </c>
      <c r="DL57" s="193">
        <f t="shared" si="208"/>
        <v>0</v>
      </c>
      <c r="DM57" s="193">
        <f t="shared" si="208"/>
        <v>0</v>
      </c>
      <c r="DN57" s="193">
        <f t="shared" si="208"/>
        <v>0</v>
      </c>
      <c r="DO57" s="193">
        <f t="shared" si="208"/>
        <v>0</v>
      </c>
      <c r="DP57" s="193">
        <f t="shared" si="208"/>
        <v>0</v>
      </c>
      <c r="DQ57" s="193">
        <f t="shared" si="208"/>
        <v>0</v>
      </c>
      <c r="DR57" s="193">
        <f t="shared" si="208"/>
        <v>0</v>
      </c>
      <c r="DS57" s="193">
        <f t="shared" si="208"/>
        <v>0</v>
      </c>
      <c r="DT57" s="193">
        <f t="shared" si="208"/>
        <v>0</v>
      </c>
      <c r="DU57" s="193">
        <f t="shared" si="208"/>
        <v>0</v>
      </c>
      <c r="DV57" s="217"/>
      <c r="DW57" s="193">
        <f t="shared" ref="DW57:EI57" si="209">+SUM(DW29:DW56)</f>
        <v>0</v>
      </c>
      <c r="DX57" s="193">
        <f t="shared" si="209"/>
        <v>0</v>
      </c>
      <c r="DY57" s="193">
        <f t="shared" si="209"/>
        <v>0</v>
      </c>
      <c r="DZ57" s="193">
        <f t="shared" si="209"/>
        <v>0</v>
      </c>
      <c r="EA57" s="193">
        <f t="shared" si="209"/>
        <v>0</v>
      </c>
      <c r="EB57" s="193">
        <f t="shared" si="209"/>
        <v>0</v>
      </c>
      <c r="EC57" s="193">
        <f t="shared" si="209"/>
        <v>0</v>
      </c>
      <c r="ED57" s="193">
        <f t="shared" si="209"/>
        <v>0</v>
      </c>
      <c r="EE57" s="193">
        <f t="shared" si="209"/>
        <v>0</v>
      </c>
      <c r="EF57" s="193">
        <f t="shared" si="209"/>
        <v>0</v>
      </c>
      <c r="EG57" s="193">
        <f t="shared" si="209"/>
        <v>0</v>
      </c>
      <c r="EH57" s="193">
        <f t="shared" si="209"/>
        <v>0</v>
      </c>
      <c r="EI57" s="193">
        <f t="shared" si="209"/>
        <v>0</v>
      </c>
      <c r="EJ57" s="217"/>
      <c r="EK57" s="193">
        <f t="shared" ref="EK57:EW57" si="210">+SUM(EK29:EK56)</f>
        <v>0</v>
      </c>
      <c r="EL57" s="193">
        <f t="shared" si="210"/>
        <v>0</v>
      </c>
      <c r="EM57" s="193">
        <f t="shared" si="210"/>
        <v>0</v>
      </c>
      <c r="EN57" s="193">
        <f t="shared" si="210"/>
        <v>0</v>
      </c>
      <c r="EO57" s="193">
        <f t="shared" si="210"/>
        <v>0</v>
      </c>
      <c r="EP57" s="193">
        <f t="shared" si="210"/>
        <v>0</v>
      </c>
      <c r="EQ57" s="193">
        <f t="shared" si="210"/>
        <v>0</v>
      </c>
      <c r="ER57" s="193">
        <f t="shared" si="210"/>
        <v>0</v>
      </c>
      <c r="ES57" s="193">
        <f t="shared" si="210"/>
        <v>0</v>
      </c>
      <c r="ET57" s="193">
        <f t="shared" si="210"/>
        <v>0</v>
      </c>
      <c r="EU57" s="193">
        <f t="shared" si="210"/>
        <v>0</v>
      </c>
      <c r="EV57" s="193">
        <f t="shared" si="210"/>
        <v>0</v>
      </c>
      <c r="EW57" s="193">
        <f t="shared" si="210"/>
        <v>0</v>
      </c>
      <c r="EX57" s="217"/>
      <c r="EY57" s="193">
        <f t="shared" ref="EY57:FK57" si="211">+SUM(EY29:EY56)</f>
        <v>0</v>
      </c>
      <c r="EZ57" s="193">
        <f t="shared" si="211"/>
        <v>0</v>
      </c>
      <c r="FA57" s="193">
        <f t="shared" si="211"/>
        <v>0</v>
      </c>
      <c r="FB57" s="193">
        <f t="shared" si="211"/>
        <v>0</v>
      </c>
      <c r="FC57" s="193">
        <f t="shared" si="211"/>
        <v>0</v>
      </c>
      <c r="FD57" s="193">
        <f t="shared" si="211"/>
        <v>0</v>
      </c>
      <c r="FE57" s="193">
        <f t="shared" si="211"/>
        <v>0</v>
      </c>
      <c r="FF57" s="193">
        <f t="shared" si="211"/>
        <v>0</v>
      </c>
      <c r="FG57" s="193">
        <f t="shared" si="211"/>
        <v>0</v>
      </c>
      <c r="FH57" s="193">
        <f t="shared" si="211"/>
        <v>0</v>
      </c>
      <c r="FI57" s="193">
        <f t="shared" si="211"/>
        <v>0</v>
      </c>
      <c r="FJ57" s="193">
        <f t="shared" si="211"/>
        <v>0</v>
      </c>
      <c r="FK57" s="193">
        <f t="shared" si="211"/>
        <v>0</v>
      </c>
      <c r="FL57" s="217"/>
      <c r="FM57" s="193">
        <f t="shared" ref="FM57:FY57" si="212">+SUM(FM29:FM56)</f>
        <v>0</v>
      </c>
      <c r="FN57" s="193">
        <f t="shared" si="212"/>
        <v>0</v>
      </c>
      <c r="FO57" s="193">
        <f t="shared" si="212"/>
        <v>0</v>
      </c>
      <c r="FP57" s="193">
        <f t="shared" si="212"/>
        <v>0</v>
      </c>
      <c r="FQ57" s="193">
        <f t="shared" si="212"/>
        <v>0</v>
      </c>
      <c r="FR57" s="193">
        <f t="shared" si="212"/>
        <v>0</v>
      </c>
      <c r="FS57" s="193">
        <f t="shared" si="212"/>
        <v>0</v>
      </c>
      <c r="FT57" s="193">
        <f t="shared" si="212"/>
        <v>0</v>
      </c>
      <c r="FU57" s="193">
        <f t="shared" si="212"/>
        <v>0</v>
      </c>
      <c r="FV57" s="193">
        <f t="shared" si="212"/>
        <v>0</v>
      </c>
      <c r="FW57" s="193">
        <f t="shared" si="212"/>
        <v>0</v>
      </c>
      <c r="FX57" s="193">
        <f t="shared" si="212"/>
        <v>0</v>
      </c>
      <c r="FY57" s="193">
        <f t="shared" si="212"/>
        <v>0</v>
      </c>
      <c r="FZ57" s="217"/>
      <c r="GA57" s="193">
        <f t="shared" ref="GA57:GM57" si="213">+SUM(GA29:GA56)</f>
        <v>0</v>
      </c>
      <c r="GB57" s="193">
        <f t="shared" si="213"/>
        <v>0</v>
      </c>
      <c r="GC57" s="193">
        <f t="shared" si="213"/>
        <v>0</v>
      </c>
      <c r="GD57" s="193">
        <f t="shared" si="213"/>
        <v>0</v>
      </c>
      <c r="GE57" s="193">
        <f t="shared" si="213"/>
        <v>0</v>
      </c>
      <c r="GF57" s="193">
        <f t="shared" si="213"/>
        <v>0</v>
      </c>
      <c r="GG57" s="193">
        <f t="shared" si="213"/>
        <v>0</v>
      </c>
      <c r="GH57" s="193">
        <f t="shared" si="213"/>
        <v>0</v>
      </c>
      <c r="GI57" s="193">
        <f t="shared" si="213"/>
        <v>0</v>
      </c>
      <c r="GJ57" s="193">
        <f t="shared" si="213"/>
        <v>0</v>
      </c>
      <c r="GK57" s="193">
        <f t="shared" si="213"/>
        <v>0</v>
      </c>
      <c r="GL57" s="193">
        <f t="shared" si="213"/>
        <v>0</v>
      </c>
      <c r="GM57" s="194">
        <f t="shared" si="213"/>
        <v>0</v>
      </c>
    </row>
    <row r="58" spans="1:195" s="82" customFormat="1" ht="15" customHeight="1" x14ac:dyDescent="0.2">
      <c r="A58" s="64"/>
      <c r="B58" s="83"/>
      <c r="C58" s="215"/>
      <c r="D58" s="215"/>
      <c r="E58" s="216"/>
      <c r="F58" s="65"/>
      <c r="G58" s="65"/>
      <c r="H58" s="65"/>
      <c r="I58" s="65"/>
      <c r="J58" s="65"/>
      <c r="K58" s="65"/>
      <c r="L58" s="65"/>
      <c r="M58" s="65"/>
      <c r="N58" s="65"/>
      <c r="O58" s="65"/>
      <c r="P58" s="65"/>
      <c r="Q58" s="65"/>
      <c r="R58" s="65"/>
      <c r="S58" s="65"/>
      <c r="T58" s="65"/>
      <c r="U58" s="65"/>
      <c r="V58" s="65"/>
      <c r="W58" s="65"/>
      <c r="X58" s="65"/>
      <c r="Z58" s="83" t="s">
        <v>344</v>
      </c>
      <c r="AA58" s="190">
        <f>AA57</f>
        <v>0</v>
      </c>
      <c r="AB58" s="190">
        <f t="shared" ref="AB58:AL58" si="214">AB57+AA58</f>
        <v>0</v>
      </c>
      <c r="AC58" s="190">
        <f t="shared" si="214"/>
        <v>0</v>
      </c>
      <c r="AD58" s="190">
        <f t="shared" si="214"/>
        <v>0</v>
      </c>
      <c r="AE58" s="190">
        <f t="shared" si="214"/>
        <v>0</v>
      </c>
      <c r="AF58" s="190">
        <f t="shared" si="214"/>
        <v>0</v>
      </c>
      <c r="AG58" s="190">
        <f t="shared" si="214"/>
        <v>0</v>
      </c>
      <c r="AH58" s="190">
        <f t="shared" si="214"/>
        <v>0</v>
      </c>
      <c r="AI58" s="190">
        <f t="shared" si="214"/>
        <v>0</v>
      </c>
      <c r="AJ58" s="190">
        <f t="shared" si="214"/>
        <v>0</v>
      </c>
      <c r="AK58" s="190">
        <f t="shared" si="214"/>
        <v>0</v>
      </c>
      <c r="AL58" s="190">
        <f t="shared" si="214"/>
        <v>0</v>
      </c>
      <c r="AM58" s="130"/>
      <c r="AN58" s="83" t="s">
        <v>344</v>
      </c>
      <c r="AO58" s="190">
        <f>AL58+AO57</f>
        <v>0</v>
      </c>
      <c r="AP58" s="190">
        <f t="shared" ref="AP58:AZ58" si="215">AP57+AO58</f>
        <v>0</v>
      </c>
      <c r="AQ58" s="190">
        <f t="shared" si="215"/>
        <v>0</v>
      </c>
      <c r="AR58" s="190">
        <f t="shared" si="215"/>
        <v>0</v>
      </c>
      <c r="AS58" s="190">
        <f t="shared" si="215"/>
        <v>0</v>
      </c>
      <c r="AT58" s="190">
        <f t="shared" si="215"/>
        <v>0</v>
      </c>
      <c r="AU58" s="190">
        <f t="shared" si="215"/>
        <v>0</v>
      </c>
      <c r="AV58" s="190">
        <f t="shared" si="215"/>
        <v>0</v>
      </c>
      <c r="AW58" s="190">
        <f t="shared" si="215"/>
        <v>0</v>
      </c>
      <c r="AX58" s="190">
        <f t="shared" si="215"/>
        <v>0</v>
      </c>
      <c r="AY58" s="190">
        <f t="shared" si="215"/>
        <v>0</v>
      </c>
      <c r="AZ58" s="190">
        <f t="shared" si="215"/>
        <v>0</v>
      </c>
      <c r="BA58" s="130"/>
      <c r="BB58" s="83" t="s">
        <v>344</v>
      </c>
      <c r="BC58" s="190">
        <f>AZ58+BC57</f>
        <v>0</v>
      </c>
      <c r="BD58" s="190">
        <f t="shared" ref="BD58:BN58" si="216">BD57+BC58</f>
        <v>0</v>
      </c>
      <c r="BE58" s="190">
        <f t="shared" si="216"/>
        <v>0</v>
      </c>
      <c r="BF58" s="190">
        <f t="shared" si="216"/>
        <v>0</v>
      </c>
      <c r="BG58" s="190">
        <f t="shared" si="216"/>
        <v>0</v>
      </c>
      <c r="BH58" s="190">
        <f t="shared" si="216"/>
        <v>0</v>
      </c>
      <c r="BI58" s="190">
        <f t="shared" si="216"/>
        <v>0</v>
      </c>
      <c r="BJ58" s="190">
        <f t="shared" si="216"/>
        <v>0</v>
      </c>
      <c r="BK58" s="190">
        <f t="shared" si="216"/>
        <v>0</v>
      </c>
      <c r="BL58" s="190">
        <f t="shared" si="216"/>
        <v>0</v>
      </c>
      <c r="BM58" s="190">
        <f t="shared" si="216"/>
        <v>0</v>
      </c>
      <c r="BN58" s="190">
        <f t="shared" si="216"/>
        <v>0</v>
      </c>
      <c r="BO58" s="130"/>
      <c r="BP58" s="83" t="s">
        <v>344</v>
      </c>
      <c r="BQ58" s="190">
        <f>BN58+BQ57</f>
        <v>0</v>
      </c>
      <c r="BR58" s="190">
        <f t="shared" ref="BR58:CB58" si="217">BR57+BQ58</f>
        <v>0</v>
      </c>
      <c r="BS58" s="190">
        <f t="shared" si="217"/>
        <v>0</v>
      </c>
      <c r="BT58" s="190">
        <f t="shared" si="217"/>
        <v>0</v>
      </c>
      <c r="BU58" s="190">
        <f t="shared" si="217"/>
        <v>0</v>
      </c>
      <c r="BV58" s="190">
        <f t="shared" si="217"/>
        <v>0</v>
      </c>
      <c r="BW58" s="190">
        <f t="shared" si="217"/>
        <v>0</v>
      </c>
      <c r="BX58" s="190">
        <f t="shared" si="217"/>
        <v>0</v>
      </c>
      <c r="BY58" s="190">
        <f t="shared" si="217"/>
        <v>0</v>
      </c>
      <c r="BZ58" s="190">
        <f t="shared" si="217"/>
        <v>0</v>
      </c>
      <c r="CA58" s="190">
        <f t="shared" si="217"/>
        <v>0</v>
      </c>
      <c r="CB58" s="190">
        <f t="shared" si="217"/>
        <v>0</v>
      </c>
      <c r="CC58" s="130"/>
      <c r="CD58" s="83" t="s">
        <v>344</v>
      </c>
      <c r="CE58" s="190">
        <f>CB58+CE57</f>
        <v>0</v>
      </c>
      <c r="CF58" s="190">
        <f t="shared" ref="CF58:CP58" si="218">CF57+CE58</f>
        <v>0</v>
      </c>
      <c r="CG58" s="190">
        <f t="shared" si="218"/>
        <v>0</v>
      </c>
      <c r="CH58" s="190">
        <f t="shared" si="218"/>
        <v>0</v>
      </c>
      <c r="CI58" s="190">
        <f t="shared" si="218"/>
        <v>0</v>
      </c>
      <c r="CJ58" s="190">
        <f t="shared" si="218"/>
        <v>0</v>
      </c>
      <c r="CK58" s="190">
        <f t="shared" si="218"/>
        <v>0</v>
      </c>
      <c r="CL58" s="190">
        <f t="shared" si="218"/>
        <v>0</v>
      </c>
      <c r="CM58" s="190">
        <f t="shared" si="218"/>
        <v>0</v>
      </c>
      <c r="CN58" s="190">
        <f t="shared" si="218"/>
        <v>0</v>
      </c>
      <c r="CO58" s="190">
        <f t="shared" si="218"/>
        <v>0</v>
      </c>
      <c r="CP58" s="190">
        <f t="shared" si="218"/>
        <v>0</v>
      </c>
      <c r="CQ58" s="130"/>
      <c r="CR58" s="83" t="s">
        <v>344</v>
      </c>
      <c r="CS58" s="190">
        <f>CP58+CS57</f>
        <v>0</v>
      </c>
      <c r="CT58" s="190">
        <f t="shared" ref="CT58:DD58" si="219">CT57+CS58</f>
        <v>0</v>
      </c>
      <c r="CU58" s="190">
        <f t="shared" si="219"/>
        <v>0</v>
      </c>
      <c r="CV58" s="190">
        <f t="shared" si="219"/>
        <v>0</v>
      </c>
      <c r="CW58" s="190">
        <f t="shared" si="219"/>
        <v>0</v>
      </c>
      <c r="CX58" s="190">
        <f t="shared" si="219"/>
        <v>0</v>
      </c>
      <c r="CY58" s="190">
        <f t="shared" si="219"/>
        <v>0</v>
      </c>
      <c r="CZ58" s="190">
        <f t="shared" si="219"/>
        <v>0</v>
      </c>
      <c r="DA58" s="190">
        <f t="shared" si="219"/>
        <v>0</v>
      </c>
      <c r="DB58" s="190">
        <f t="shared" si="219"/>
        <v>0</v>
      </c>
      <c r="DC58" s="190">
        <f t="shared" si="219"/>
        <v>0</v>
      </c>
      <c r="DD58" s="190">
        <f t="shared" si="219"/>
        <v>0</v>
      </c>
      <c r="DE58" s="130"/>
      <c r="DG58" s="83"/>
      <c r="DH58" s="65"/>
      <c r="DI58" s="65" t="str">
        <f t="shared" ref="DI58:DT58" si="220">IF($C116=AA$5,IF((AA$6=$D116),$F116," ")," ")</f>
        <v xml:space="preserve"> </v>
      </c>
      <c r="DJ58" s="65" t="str">
        <f t="shared" si="220"/>
        <v xml:space="preserve"> </v>
      </c>
      <c r="DK58" s="65" t="str">
        <f t="shared" si="220"/>
        <v xml:space="preserve"> </v>
      </c>
      <c r="DL58" s="65" t="str">
        <f t="shared" si="220"/>
        <v xml:space="preserve"> </v>
      </c>
      <c r="DM58" s="65" t="str">
        <f t="shared" si="220"/>
        <v xml:space="preserve"> </v>
      </c>
      <c r="DN58" s="65" t="str">
        <f t="shared" si="220"/>
        <v xml:space="preserve"> </v>
      </c>
      <c r="DO58" s="65" t="str">
        <f t="shared" si="220"/>
        <v xml:space="preserve"> </v>
      </c>
      <c r="DP58" s="65" t="str">
        <f t="shared" si="220"/>
        <v xml:space="preserve"> </v>
      </c>
      <c r="DQ58" s="65" t="str">
        <f t="shared" si="220"/>
        <v xml:space="preserve"> </v>
      </c>
      <c r="DR58" s="65" t="str">
        <f t="shared" si="220"/>
        <v xml:space="preserve"> </v>
      </c>
      <c r="DS58" s="65" t="str">
        <f t="shared" si="220"/>
        <v xml:space="preserve"> </v>
      </c>
      <c r="DT58" s="65" t="str">
        <f t="shared" si="220"/>
        <v xml:space="preserve"> </v>
      </c>
      <c r="DU58" s="130"/>
      <c r="DV58" s="65"/>
      <c r="DW58" s="65" t="str">
        <f t="shared" ref="DW58:EH58" si="221">IF($C116=AO$5,IF((AO$6=$D116),$F116," ")," ")</f>
        <v xml:space="preserve"> </v>
      </c>
      <c r="DX58" s="65" t="str">
        <f t="shared" si="221"/>
        <v xml:space="preserve"> </v>
      </c>
      <c r="DY58" s="65" t="str">
        <f t="shared" si="221"/>
        <v xml:space="preserve"> </v>
      </c>
      <c r="DZ58" s="65" t="str">
        <f t="shared" si="221"/>
        <v xml:space="preserve"> </v>
      </c>
      <c r="EA58" s="65" t="str">
        <f t="shared" si="221"/>
        <v xml:space="preserve"> </v>
      </c>
      <c r="EB58" s="65" t="str">
        <f t="shared" si="221"/>
        <v xml:space="preserve"> </v>
      </c>
      <c r="EC58" s="65" t="str">
        <f t="shared" si="221"/>
        <v xml:space="preserve"> </v>
      </c>
      <c r="ED58" s="65" t="str">
        <f t="shared" si="221"/>
        <v xml:space="preserve"> </v>
      </c>
      <c r="EE58" s="65" t="str">
        <f t="shared" si="221"/>
        <v xml:space="preserve"> </v>
      </c>
      <c r="EF58" s="65" t="str">
        <f t="shared" si="221"/>
        <v xml:space="preserve"> </v>
      </c>
      <c r="EG58" s="65" t="str">
        <f t="shared" si="221"/>
        <v xml:space="preserve"> </v>
      </c>
      <c r="EH58" s="65" t="str">
        <f t="shared" si="221"/>
        <v xml:space="preserve"> </v>
      </c>
      <c r="EI58" s="130"/>
      <c r="EJ58" s="65"/>
      <c r="EK58" s="65" t="str">
        <f t="shared" ref="EK58:EV58" si="222">IF($C116=BC$5,IF((BC$6=$D116),$F116," ")," ")</f>
        <v xml:space="preserve"> </v>
      </c>
      <c r="EL58" s="65" t="str">
        <f t="shared" si="222"/>
        <v xml:space="preserve"> </v>
      </c>
      <c r="EM58" s="65" t="str">
        <f t="shared" si="222"/>
        <v xml:space="preserve"> </v>
      </c>
      <c r="EN58" s="65" t="str">
        <f t="shared" si="222"/>
        <v xml:space="preserve"> </v>
      </c>
      <c r="EO58" s="65" t="str">
        <f t="shared" si="222"/>
        <v xml:space="preserve"> </v>
      </c>
      <c r="EP58" s="65" t="str">
        <f t="shared" si="222"/>
        <v xml:space="preserve"> </v>
      </c>
      <c r="EQ58" s="65" t="str">
        <f t="shared" si="222"/>
        <v xml:space="preserve"> </v>
      </c>
      <c r="ER58" s="65" t="str">
        <f t="shared" si="222"/>
        <v xml:space="preserve"> </v>
      </c>
      <c r="ES58" s="65" t="str">
        <f t="shared" si="222"/>
        <v xml:space="preserve"> </v>
      </c>
      <c r="ET58" s="65" t="str">
        <f t="shared" si="222"/>
        <v xml:space="preserve"> </v>
      </c>
      <c r="EU58" s="65" t="str">
        <f t="shared" si="222"/>
        <v xml:space="preserve"> </v>
      </c>
      <c r="EV58" s="65" t="str">
        <f t="shared" si="222"/>
        <v xml:space="preserve"> </v>
      </c>
      <c r="EW58" s="130"/>
      <c r="EX58" s="65"/>
      <c r="EY58" s="65" t="str">
        <f t="shared" ref="EY58:FJ58" si="223">IF($C116=BQ$5,IF((BQ$6=$D116),$F116," ")," ")</f>
        <v xml:space="preserve"> </v>
      </c>
      <c r="EZ58" s="65" t="str">
        <f t="shared" si="223"/>
        <v xml:space="preserve"> </v>
      </c>
      <c r="FA58" s="65" t="str">
        <f t="shared" si="223"/>
        <v xml:space="preserve"> </v>
      </c>
      <c r="FB58" s="65" t="str">
        <f t="shared" si="223"/>
        <v xml:space="preserve"> </v>
      </c>
      <c r="FC58" s="65" t="str">
        <f t="shared" si="223"/>
        <v xml:space="preserve"> </v>
      </c>
      <c r="FD58" s="65" t="str">
        <f t="shared" si="223"/>
        <v xml:space="preserve"> </v>
      </c>
      <c r="FE58" s="65" t="str">
        <f t="shared" si="223"/>
        <v xml:space="preserve"> </v>
      </c>
      <c r="FF58" s="65" t="str">
        <f t="shared" si="223"/>
        <v xml:space="preserve"> </v>
      </c>
      <c r="FG58" s="65" t="str">
        <f t="shared" si="223"/>
        <v xml:space="preserve"> </v>
      </c>
      <c r="FH58" s="65" t="str">
        <f t="shared" si="223"/>
        <v xml:space="preserve"> </v>
      </c>
      <c r="FI58" s="65" t="str">
        <f t="shared" si="223"/>
        <v xml:space="preserve"> </v>
      </c>
      <c r="FJ58" s="65" t="str">
        <f t="shared" si="223"/>
        <v xml:space="preserve"> </v>
      </c>
      <c r="FK58" s="130"/>
      <c r="FL58" s="65"/>
      <c r="FM58" s="65" t="str">
        <f t="shared" ref="FM58:FX58" si="224">IF($C116=CE$5,IF((CE$6=$D116),$F116," ")," ")</f>
        <v xml:space="preserve"> </v>
      </c>
      <c r="FN58" s="65" t="str">
        <f t="shared" si="224"/>
        <v xml:space="preserve"> </v>
      </c>
      <c r="FO58" s="65" t="str">
        <f t="shared" si="224"/>
        <v xml:space="preserve"> </v>
      </c>
      <c r="FP58" s="65" t="str">
        <f t="shared" si="224"/>
        <v xml:space="preserve"> </v>
      </c>
      <c r="FQ58" s="65" t="str">
        <f t="shared" si="224"/>
        <v xml:space="preserve"> </v>
      </c>
      <c r="FR58" s="65" t="str">
        <f t="shared" si="224"/>
        <v xml:space="preserve"> </v>
      </c>
      <c r="FS58" s="65" t="str">
        <f t="shared" si="224"/>
        <v xml:space="preserve"> </v>
      </c>
      <c r="FT58" s="65" t="str">
        <f t="shared" si="224"/>
        <v xml:space="preserve"> </v>
      </c>
      <c r="FU58" s="65" t="str">
        <f t="shared" si="224"/>
        <v xml:space="preserve"> </v>
      </c>
      <c r="FV58" s="65" t="str">
        <f t="shared" si="224"/>
        <v xml:space="preserve"> </v>
      </c>
      <c r="FW58" s="65" t="str">
        <f t="shared" si="224"/>
        <v xml:space="preserve"> </v>
      </c>
      <c r="FX58" s="65" t="str">
        <f t="shared" si="224"/>
        <v xml:space="preserve"> </v>
      </c>
      <c r="FY58" s="130"/>
      <c r="FZ58" s="65"/>
      <c r="GA58" s="65"/>
      <c r="GB58" s="65"/>
      <c r="GC58" s="65"/>
      <c r="GD58" s="65"/>
      <c r="GE58" s="65"/>
      <c r="GF58" s="65"/>
      <c r="GG58" s="65"/>
      <c r="GH58" s="65"/>
      <c r="GI58" s="65"/>
      <c r="GJ58" s="65"/>
      <c r="GK58" s="65"/>
      <c r="GL58" s="65"/>
      <c r="GM58" s="130"/>
    </row>
    <row r="59" spans="1:195" s="82" customFormat="1" ht="15" customHeight="1" x14ac:dyDescent="0.2">
      <c r="A59" s="64"/>
      <c r="B59" s="211" t="s">
        <v>345</v>
      </c>
      <c r="C59" s="212"/>
      <c r="D59" s="219"/>
      <c r="E59" s="213"/>
      <c r="F59" s="193">
        <f>+F12+F26+F57</f>
        <v>0</v>
      </c>
      <c r="G59" s="193">
        <f t="shared" ref="G59:W59" si="225">+G12+G26+G57</f>
        <v>0</v>
      </c>
      <c r="H59" s="193">
        <f t="shared" si="225"/>
        <v>0</v>
      </c>
      <c r="I59" s="193">
        <f t="shared" si="225"/>
        <v>0</v>
      </c>
      <c r="J59" s="193">
        <f t="shared" si="225"/>
        <v>0</v>
      </c>
      <c r="K59" s="193">
        <f t="shared" si="225"/>
        <v>0</v>
      </c>
      <c r="L59" s="193">
        <f>+L12+L26+L57</f>
        <v>0</v>
      </c>
      <c r="M59" s="193">
        <f t="shared" si="225"/>
        <v>0</v>
      </c>
      <c r="N59" s="193">
        <f t="shared" si="225"/>
        <v>0</v>
      </c>
      <c r="O59" s="193">
        <f t="shared" si="225"/>
        <v>0</v>
      </c>
      <c r="P59" s="193">
        <f t="shared" si="225"/>
        <v>0</v>
      </c>
      <c r="Q59" s="193">
        <f t="shared" si="225"/>
        <v>0</v>
      </c>
      <c r="R59" s="193">
        <f>+R12+R26+R57</f>
        <v>0</v>
      </c>
      <c r="S59" s="193">
        <f t="shared" si="225"/>
        <v>0</v>
      </c>
      <c r="T59" s="193">
        <f t="shared" si="225"/>
        <v>0</v>
      </c>
      <c r="U59" s="193">
        <f t="shared" si="225"/>
        <v>0</v>
      </c>
      <c r="V59" s="193">
        <f t="shared" si="225"/>
        <v>0</v>
      </c>
      <c r="W59" s="193">
        <f t="shared" si="225"/>
        <v>0</v>
      </c>
      <c r="X59" s="194">
        <f>+X12+X26+X57</f>
        <v>0</v>
      </c>
      <c r="Z59" s="191" t="s">
        <v>345</v>
      </c>
      <c r="AA59" s="193">
        <f>+AA57+AA26+AA12</f>
        <v>0</v>
      </c>
      <c r="AB59" s="193">
        <f>+AB57+AB26+AB12</f>
        <v>0</v>
      </c>
      <c r="AC59" s="193">
        <f>+AC57+AC26+AC12</f>
        <v>0</v>
      </c>
      <c r="AD59" s="193">
        <f>+AD57+AD26+AD12</f>
        <v>0</v>
      </c>
      <c r="AE59" s="193">
        <f t="shared" ref="AE59:AM59" si="226">+AE57+AE26+AE12</f>
        <v>0</v>
      </c>
      <c r="AF59" s="193">
        <f t="shared" si="226"/>
        <v>0</v>
      </c>
      <c r="AG59" s="193">
        <f t="shared" si="226"/>
        <v>0</v>
      </c>
      <c r="AH59" s="193">
        <f t="shared" si="226"/>
        <v>0</v>
      </c>
      <c r="AI59" s="193">
        <f t="shared" si="226"/>
        <v>0</v>
      </c>
      <c r="AJ59" s="193">
        <f t="shared" si="226"/>
        <v>0</v>
      </c>
      <c r="AK59" s="193">
        <f t="shared" si="226"/>
        <v>0</v>
      </c>
      <c r="AL59" s="193">
        <f t="shared" si="226"/>
        <v>0</v>
      </c>
      <c r="AM59" s="193">
        <f t="shared" si="226"/>
        <v>0</v>
      </c>
      <c r="AN59" s="191" t="s">
        <v>345</v>
      </c>
      <c r="AO59" s="193">
        <f>+AO57+AO26+AO12</f>
        <v>0</v>
      </c>
      <c r="AP59" s="193">
        <f>+AP57+AP26+AP12</f>
        <v>0</v>
      </c>
      <c r="AQ59" s="193">
        <f>+AQ57+AQ26+AQ12</f>
        <v>0</v>
      </c>
      <c r="AR59" s="193">
        <f t="shared" ref="AR59:BA59" si="227">+AR57+AR26+AR12</f>
        <v>0</v>
      </c>
      <c r="AS59" s="193">
        <f t="shared" si="227"/>
        <v>0</v>
      </c>
      <c r="AT59" s="193">
        <f t="shared" si="227"/>
        <v>0</v>
      </c>
      <c r="AU59" s="193">
        <f t="shared" si="227"/>
        <v>0</v>
      </c>
      <c r="AV59" s="193">
        <f t="shared" si="227"/>
        <v>0</v>
      </c>
      <c r="AW59" s="193">
        <f t="shared" si="227"/>
        <v>0</v>
      </c>
      <c r="AX59" s="193">
        <f t="shared" si="227"/>
        <v>0</v>
      </c>
      <c r="AY59" s="193">
        <f t="shared" si="227"/>
        <v>0</v>
      </c>
      <c r="AZ59" s="193">
        <f t="shared" si="227"/>
        <v>0</v>
      </c>
      <c r="BA59" s="193">
        <f t="shared" si="227"/>
        <v>0</v>
      </c>
      <c r="BB59" s="191" t="s">
        <v>345</v>
      </c>
      <c r="BC59" s="193">
        <f>+BC57+BC26+BC12</f>
        <v>0</v>
      </c>
      <c r="BD59" s="193">
        <f>+BD57+BD26+BD12</f>
        <v>0</v>
      </c>
      <c r="BE59" s="193">
        <f>+BE57+BE26+BE12</f>
        <v>0</v>
      </c>
      <c r="BF59" s="193">
        <f>+BF57+BF26+BF12</f>
        <v>0</v>
      </c>
      <c r="BG59" s="193">
        <f t="shared" ref="BG59:BO59" si="228">+BG57+BG26+BG12</f>
        <v>0</v>
      </c>
      <c r="BH59" s="193">
        <f t="shared" si="228"/>
        <v>0</v>
      </c>
      <c r="BI59" s="193">
        <f t="shared" si="228"/>
        <v>0</v>
      </c>
      <c r="BJ59" s="193">
        <f t="shared" si="228"/>
        <v>0</v>
      </c>
      <c r="BK59" s="193">
        <f t="shared" si="228"/>
        <v>0</v>
      </c>
      <c r="BL59" s="193">
        <f t="shared" si="228"/>
        <v>0</v>
      </c>
      <c r="BM59" s="193">
        <f t="shared" si="228"/>
        <v>0</v>
      </c>
      <c r="BN59" s="193">
        <f t="shared" si="228"/>
        <v>0</v>
      </c>
      <c r="BO59" s="193">
        <f t="shared" si="228"/>
        <v>0</v>
      </c>
      <c r="BP59" s="191" t="s">
        <v>345</v>
      </c>
      <c r="BQ59" s="193">
        <f>+BQ57+BQ26+BQ12</f>
        <v>0</v>
      </c>
      <c r="BR59" s="193">
        <f>+BR57+BR26+BR12</f>
        <v>0</v>
      </c>
      <c r="BS59" s="193">
        <f>+BS57+BS26+BS12</f>
        <v>0</v>
      </c>
      <c r="BT59" s="193">
        <f>+BT57+BT26+BT12</f>
        <v>0</v>
      </c>
      <c r="BU59" s="193">
        <f t="shared" ref="BU59:CC59" si="229">+BU57+BU26+BU12</f>
        <v>0</v>
      </c>
      <c r="BV59" s="193">
        <f t="shared" si="229"/>
        <v>0</v>
      </c>
      <c r="BW59" s="193">
        <f t="shared" si="229"/>
        <v>0</v>
      </c>
      <c r="BX59" s="193">
        <f t="shared" si="229"/>
        <v>0</v>
      </c>
      <c r="BY59" s="193">
        <f t="shared" si="229"/>
        <v>0</v>
      </c>
      <c r="BZ59" s="193">
        <f t="shared" si="229"/>
        <v>0</v>
      </c>
      <c r="CA59" s="193">
        <f t="shared" si="229"/>
        <v>0</v>
      </c>
      <c r="CB59" s="193">
        <f t="shared" si="229"/>
        <v>0</v>
      </c>
      <c r="CC59" s="193">
        <f t="shared" si="229"/>
        <v>0</v>
      </c>
      <c r="CD59" s="191" t="s">
        <v>345</v>
      </c>
      <c r="CE59" s="193">
        <f>+CE57+CE26+CE12</f>
        <v>0</v>
      </c>
      <c r="CF59" s="193">
        <f>+CF57+CF26+CF12</f>
        <v>0</v>
      </c>
      <c r="CG59" s="193">
        <f>+CG57+CG26+CG12</f>
        <v>0</v>
      </c>
      <c r="CH59" s="193">
        <f>+CH57+CH26+CH12</f>
        <v>0</v>
      </c>
      <c r="CI59" s="193">
        <f t="shared" ref="CI59:CQ59" si="230">+CI57+CI26+CI12</f>
        <v>0</v>
      </c>
      <c r="CJ59" s="193">
        <f t="shared" si="230"/>
        <v>0</v>
      </c>
      <c r="CK59" s="193">
        <f t="shared" si="230"/>
        <v>0</v>
      </c>
      <c r="CL59" s="193">
        <f t="shared" si="230"/>
        <v>0</v>
      </c>
      <c r="CM59" s="193">
        <f t="shared" si="230"/>
        <v>0</v>
      </c>
      <c r="CN59" s="193">
        <f t="shared" si="230"/>
        <v>0</v>
      </c>
      <c r="CO59" s="193">
        <f t="shared" si="230"/>
        <v>0</v>
      </c>
      <c r="CP59" s="193">
        <f t="shared" si="230"/>
        <v>0</v>
      </c>
      <c r="CQ59" s="193">
        <f t="shared" si="230"/>
        <v>0</v>
      </c>
      <c r="CR59" s="191" t="s">
        <v>345</v>
      </c>
      <c r="CS59" s="193">
        <f>+CS57+CS26+CS12</f>
        <v>0</v>
      </c>
      <c r="CT59" s="193">
        <f>+CT57+CT26+CT12</f>
        <v>0</v>
      </c>
      <c r="CU59" s="193">
        <f>+CU57+CU26+CU12</f>
        <v>0</v>
      </c>
      <c r="CV59" s="193">
        <f>+CV57+CV26+CV12</f>
        <v>0</v>
      </c>
      <c r="CW59" s="193">
        <f t="shared" ref="CW59:DE59" si="231">+CW57+CW26+CW12</f>
        <v>0</v>
      </c>
      <c r="CX59" s="193">
        <f t="shared" si="231"/>
        <v>0</v>
      </c>
      <c r="CY59" s="193">
        <f t="shared" si="231"/>
        <v>0</v>
      </c>
      <c r="CZ59" s="193">
        <f t="shared" si="231"/>
        <v>0</v>
      </c>
      <c r="DA59" s="193">
        <f t="shared" si="231"/>
        <v>0</v>
      </c>
      <c r="DB59" s="193">
        <f t="shared" si="231"/>
        <v>0</v>
      </c>
      <c r="DC59" s="193">
        <f t="shared" si="231"/>
        <v>0</v>
      </c>
      <c r="DD59" s="193">
        <f t="shared" si="231"/>
        <v>0</v>
      </c>
      <c r="DE59" s="194">
        <f t="shared" si="231"/>
        <v>0</v>
      </c>
      <c r="DG59" s="191" t="s">
        <v>347</v>
      </c>
      <c r="DH59" s="217"/>
      <c r="DI59" s="193">
        <f>+DI57+DI26+DI12</f>
        <v>0</v>
      </c>
      <c r="DJ59" s="193">
        <f>+DJ57+DJ26+DJ12</f>
        <v>0</v>
      </c>
      <c r="DK59" s="193">
        <f>+DK57+DK26+DK12</f>
        <v>0</v>
      </c>
      <c r="DL59" s="193">
        <f>+DL57+DL26+DL12</f>
        <v>0</v>
      </c>
      <c r="DM59" s="193">
        <f t="shared" ref="DM59:DU59" si="232">+DM57+DM26+DM12</f>
        <v>0</v>
      </c>
      <c r="DN59" s="193">
        <f t="shared" si="232"/>
        <v>0</v>
      </c>
      <c r="DO59" s="193">
        <f t="shared" si="232"/>
        <v>0</v>
      </c>
      <c r="DP59" s="193">
        <f t="shared" si="232"/>
        <v>0</v>
      </c>
      <c r="DQ59" s="193">
        <f t="shared" si="232"/>
        <v>0</v>
      </c>
      <c r="DR59" s="193">
        <f t="shared" si="232"/>
        <v>0</v>
      </c>
      <c r="DS59" s="193">
        <f t="shared" si="232"/>
        <v>0</v>
      </c>
      <c r="DT59" s="193">
        <f t="shared" si="232"/>
        <v>0</v>
      </c>
      <c r="DU59" s="193">
        <f t="shared" si="232"/>
        <v>0</v>
      </c>
      <c r="DV59" s="217"/>
      <c r="DW59" s="193">
        <f>+DW57+DW26+DW12</f>
        <v>0</v>
      </c>
      <c r="DX59" s="193">
        <f>+DX57+DX26+DX12</f>
        <v>0</v>
      </c>
      <c r="DY59" s="193">
        <f>+DY57+DY26+DY12</f>
        <v>0</v>
      </c>
      <c r="DZ59" s="193">
        <f t="shared" ref="DZ59:EI59" si="233">+DZ57+DZ26+DZ12</f>
        <v>0</v>
      </c>
      <c r="EA59" s="193">
        <f t="shared" si="233"/>
        <v>0</v>
      </c>
      <c r="EB59" s="193">
        <f t="shared" si="233"/>
        <v>0</v>
      </c>
      <c r="EC59" s="193">
        <f t="shared" si="233"/>
        <v>0</v>
      </c>
      <c r="ED59" s="193">
        <f t="shared" si="233"/>
        <v>0</v>
      </c>
      <c r="EE59" s="193">
        <f t="shared" si="233"/>
        <v>0</v>
      </c>
      <c r="EF59" s="193">
        <f t="shared" si="233"/>
        <v>0</v>
      </c>
      <c r="EG59" s="193">
        <f t="shared" si="233"/>
        <v>0</v>
      </c>
      <c r="EH59" s="193">
        <f t="shared" si="233"/>
        <v>0</v>
      </c>
      <c r="EI59" s="193">
        <f t="shared" si="233"/>
        <v>0</v>
      </c>
      <c r="EJ59" s="217"/>
      <c r="EK59" s="193">
        <f>+EK57+EK26+EK12</f>
        <v>0</v>
      </c>
      <c r="EL59" s="193">
        <f>+EL57+EL26+EL12</f>
        <v>0</v>
      </c>
      <c r="EM59" s="193">
        <f>+EM57+EM26+EM12</f>
        <v>0</v>
      </c>
      <c r="EN59" s="193">
        <f>+EN57+EN26+EN12</f>
        <v>0</v>
      </c>
      <c r="EO59" s="193">
        <f t="shared" ref="EO59:EW59" si="234">+EO57+EO26+EO12</f>
        <v>0</v>
      </c>
      <c r="EP59" s="193">
        <f t="shared" si="234"/>
        <v>0</v>
      </c>
      <c r="EQ59" s="193">
        <f t="shared" si="234"/>
        <v>0</v>
      </c>
      <c r="ER59" s="193">
        <f t="shared" si="234"/>
        <v>0</v>
      </c>
      <c r="ES59" s="193">
        <f t="shared" si="234"/>
        <v>0</v>
      </c>
      <c r="ET59" s="193">
        <f t="shared" si="234"/>
        <v>0</v>
      </c>
      <c r="EU59" s="193">
        <f t="shared" si="234"/>
        <v>0</v>
      </c>
      <c r="EV59" s="193">
        <f t="shared" si="234"/>
        <v>0</v>
      </c>
      <c r="EW59" s="193">
        <f t="shared" si="234"/>
        <v>0</v>
      </c>
      <c r="EX59" s="217"/>
      <c r="EY59" s="193">
        <f>+EY57+EY26+EY12</f>
        <v>0</v>
      </c>
      <c r="EZ59" s="193">
        <f>+EZ57+EZ26+EZ12</f>
        <v>0</v>
      </c>
      <c r="FA59" s="193">
        <f>+FA57+FA26+FA12</f>
        <v>0</v>
      </c>
      <c r="FB59" s="193">
        <f>+FB57+FB26+FB12</f>
        <v>0</v>
      </c>
      <c r="FC59" s="193">
        <f t="shared" ref="FC59:FK59" si="235">+FC57+FC26+FC12</f>
        <v>0</v>
      </c>
      <c r="FD59" s="193">
        <f t="shared" si="235"/>
        <v>0</v>
      </c>
      <c r="FE59" s="193">
        <f t="shared" si="235"/>
        <v>0</v>
      </c>
      <c r="FF59" s="193">
        <f t="shared" si="235"/>
        <v>0</v>
      </c>
      <c r="FG59" s="193">
        <f t="shared" si="235"/>
        <v>0</v>
      </c>
      <c r="FH59" s="193">
        <f t="shared" si="235"/>
        <v>0</v>
      </c>
      <c r="FI59" s="193">
        <f t="shared" si="235"/>
        <v>0</v>
      </c>
      <c r="FJ59" s="193">
        <f t="shared" si="235"/>
        <v>0</v>
      </c>
      <c r="FK59" s="193">
        <f t="shared" si="235"/>
        <v>0</v>
      </c>
      <c r="FL59" s="217"/>
      <c r="FM59" s="193">
        <f>+FM57+FM26+FM12</f>
        <v>0</v>
      </c>
      <c r="FN59" s="193">
        <f>+FN57+FN26+FN12</f>
        <v>0</v>
      </c>
      <c r="FO59" s="193">
        <f>+FO57+FO26+FO12</f>
        <v>0</v>
      </c>
      <c r="FP59" s="193">
        <f>+FP57+FP26+FP12</f>
        <v>0</v>
      </c>
      <c r="FQ59" s="193">
        <f t="shared" ref="FQ59:FY59" si="236">+FQ57+FQ26+FQ12</f>
        <v>0</v>
      </c>
      <c r="FR59" s="193">
        <f t="shared" si="236"/>
        <v>0</v>
      </c>
      <c r="FS59" s="193">
        <f t="shared" si="236"/>
        <v>0</v>
      </c>
      <c r="FT59" s="193">
        <f t="shared" si="236"/>
        <v>0</v>
      </c>
      <c r="FU59" s="193">
        <f t="shared" si="236"/>
        <v>0</v>
      </c>
      <c r="FV59" s="193">
        <f t="shared" si="236"/>
        <v>0</v>
      </c>
      <c r="FW59" s="193">
        <f t="shared" si="236"/>
        <v>0</v>
      </c>
      <c r="FX59" s="193">
        <f t="shared" si="236"/>
        <v>0</v>
      </c>
      <c r="FY59" s="193">
        <f t="shared" si="236"/>
        <v>0</v>
      </c>
      <c r="FZ59" s="217"/>
      <c r="GA59" s="193">
        <f>+GA57+GA26+GA12</f>
        <v>0</v>
      </c>
      <c r="GB59" s="193">
        <f>+GB57+GB26+GB12</f>
        <v>0</v>
      </c>
      <c r="GC59" s="193">
        <f>+GC57+GC26+GC12</f>
        <v>0</v>
      </c>
      <c r="GD59" s="193">
        <f>+GD57+GD26+GD12</f>
        <v>0</v>
      </c>
      <c r="GE59" s="193">
        <f t="shared" ref="GE59:GM59" si="237">+GE57+GE26+GE12</f>
        <v>0</v>
      </c>
      <c r="GF59" s="193">
        <f t="shared" si="237"/>
        <v>0</v>
      </c>
      <c r="GG59" s="193">
        <f t="shared" si="237"/>
        <v>0</v>
      </c>
      <c r="GH59" s="193">
        <f t="shared" si="237"/>
        <v>0</v>
      </c>
      <c r="GI59" s="193">
        <f t="shared" si="237"/>
        <v>0</v>
      </c>
      <c r="GJ59" s="193">
        <f t="shared" si="237"/>
        <v>0</v>
      </c>
      <c r="GK59" s="193">
        <f t="shared" si="237"/>
        <v>0</v>
      </c>
      <c r="GL59" s="193">
        <f t="shared" si="237"/>
        <v>0</v>
      </c>
      <c r="GM59" s="194">
        <f t="shared" si="237"/>
        <v>0</v>
      </c>
    </row>
    <row r="60" spans="1:195" s="82" customFormat="1" ht="15" customHeight="1" x14ac:dyDescent="0.2">
      <c r="A60" s="64"/>
      <c r="C60" s="70"/>
      <c r="D60" s="70"/>
      <c r="E60" s="132"/>
      <c r="F60" s="64"/>
      <c r="G60" s="64"/>
      <c r="H60" s="64"/>
      <c r="I60" s="64"/>
      <c r="J60" s="64"/>
      <c r="K60" s="64"/>
      <c r="L60" s="64"/>
      <c r="Z60" s="65" t="s">
        <v>346</v>
      </c>
      <c r="AA60" s="190">
        <f>AA59</f>
        <v>0</v>
      </c>
      <c r="AB60" s="190">
        <f t="shared" ref="AB60:AL60" si="238">AB59+AA60</f>
        <v>0</v>
      </c>
      <c r="AC60" s="190">
        <f t="shared" si="238"/>
        <v>0</v>
      </c>
      <c r="AD60" s="190">
        <f t="shared" si="238"/>
        <v>0</v>
      </c>
      <c r="AE60" s="190">
        <f t="shared" si="238"/>
        <v>0</v>
      </c>
      <c r="AF60" s="190">
        <f t="shared" si="238"/>
        <v>0</v>
      </c>
      <c r="AG60" s="190">
        <f t="shared" si="238"/>
        <v>0</v>
      </c>
      <c r="AH60" s="190">
        <f t="shared" si="238"/>
        <v>0</v>
      </c>
      <c r="AI60" s="190">
        <f t="shared" si="238"/>
        <v>0</v>
      </c>
      <c r="AJ60" s="190">
        <f t="shared" si="238"/>
        <v>0</v>
      </c>
      <c r="AK60" s="190">
        <f t="shared" si="238"/>
        <v>0</v>
      </c>
      <c r="AL60" s="190">
        <f t="shared" si="238"/>
        <v>0</v>
      </c>
      <c r="AM60" s="130"/>
      <c r="AN60" s="65" t="s">
        <v>346</v>
      </c>
      <c r="AO60" s="190">
        <f>AL60+AO59</f>
        <v>0</v>
      </c>
      <c r="AP60" s="190">
        <f t="shared" ref="AP60:AZ60" si="239">AP59+AO60</f>
        <v>0</v>
      </c>
      <c r="AQ60" s="190">
        <f t="shared" si="239"/>
        <v>0</v>
      </c>
      <c r="AR60" s="190">
        <f t="shared" si="239"/>
        <v>0</v>
      </c>
      <c r="AS60" s="190">
        <f t="shared" si="239"/>
        <v>0</v>
      </c>
      <c r="AT60" s="190">
        <f t="shared" si="239"/>
        <v>0</v>
      </c>
      <c r="AU60" s="190">
        <f t="shared" si="239"/>
        <v>0</v>
      </c>
      <c r="AV60" s="190">
        <f t="shared" si="239"/>
        <v>0</v>
      </c>
      <c r="AW60" s="190">
        <f t="shared" si="239"/>
        <v>0</v>
      </c>
      <c r="AX60" s="190">
        <f t="shared" si="239"/>
        <v>0</v>
      </c>
      <c r="AY60" s="190">
        <f t="shared" si="239"/>
        <v>0</v>
      </c>
      <c r="AZ60" s="190">
        <f t="shared" si="239"/>
        <v>0</v>
      </c>
      <c r="BA60" s="130"/>
      <c r="BB60" s="65" t="s">
        <v>346</v>
      </c>
      <c r="BC60" s="190">
        <f>AZ60+BC59</f>
        <v>0</v>
      </c>
      <c r="BD60" s="190">
        <f t="shared" ref="BD60:BN60" si="240">BD59+BC60</f>
        <v>0</v>
      </c>
      <c r="BE60" s="190">
        <f t="shared" si="240"/>
        <v>0</v>
      </c>
      <c r="BF60" s="190">
        <f t="shared" si="240"/>
        <v>0</v>
      </c>
      <c r="BG60" s="190">
        <f t="shared" si="240"/>
        <v>0</v>
      </c>
      <c r="BH60" s="190">
        <f t="shared" si="240"/>
        <v>0</v>
      </c>
      <c r="BI60" s="190">
        <f t="shared" si="240"/>
        <v>0</v>
      </c>
      <c r="BJ60" s="190">
        <f t="shared" si="240"/>
        <v>0</v>
      </c>
      <c r="BK60" s="190">
        <f t="shared" si="240"/>
        <v>0</v>
      </c>
      <c r="BL60" s="190">
        <f t="shared" si="240"/>
        <v>0</v>
      </c>
      <c r="BM60" s="190">
        <f t="shared" si="240"/>
        <v>0</v>
      </c>
      <c r="BN60" s="190">
        <f t="shared" si="240"/>
        <v>0</v>
      </c>
      <c r="BO60" s="130"/>
      <c r="BP60" s="65" t="s">
        <v>346</v>
      </c>
      <c r="BQ60" s="190">
        <f>BN60+BQ59</f>
        <v>0</v>
      </c>
      <c r="BR60" s="190">
        <f t="shared" ref="BR60:CB60" si="241">BR59+BQ60</f>
        <v>0</v>
      </c>
      <c r="BS60" s="190">
        <f t="shared" si="241"/>
        <v>0</v>
      </c>
      <c r="BT60" s="190">
        <f t="shared" si="241"/>
        <v>0</v>
      </c>
      <c r="BU60" s="190">
        <f t="shared" si="241"/>
        <v>0</v>
      </c>
      <c r="BV60" s="190">
        <f t="shared" si="241"/>
        <v>0</v>
      </c>
      <c r="BW60" s="190">
        <f t="shared" si="241"/>
        <v>0</v>
      </c>
      <c r="BX60" s="190">
        <f t="shared" si="241"/>
        <v>0</v>
      </c>
      <c r="BY60" s="190">
        <f t="shared" si="241"/>
        <v>0</v>
      </c>
      <c r="BZ60" s="190">
        <f t="shared" si="241"/>
        <v>0</v>
      </c>
      <c r="CA60" s="190">
        <f t="shared" si="241"/>
        <v>0</v>
      </c>
      <c r="CB60" s="190">
        <f t="shared" si="241"/>
        <v>0</v>
      </c>
      <c r="CC60" s="130"/>
      <c r="CD60" s="65" t="s">
        <v>346</v>
      </c>
      <c r="CE60" s="190">
        <f>CB60+CE59</f>
        <v>0</v>
      </c>
      <c r="CF60" s="190">
        <f t="shared" ref="CF60:CP60" si="242">CF59+CE60</f>
        <v>0</v>
      </c>
      <c r="CG60" s="190">
        <f t="shared" si="242"/>
        <v>0</v>
      </c>
      <c r="CH60" s="190">
        <f t="shared" si="242"/>
        <v>0</v>
      </c>
      <c r="CI60" s="190">
        <f t="shared" si="242"/>
        <v>0</v>
      </c>
      <c r="CJ60" s="190">
        <f t="shared" si="242"/>
        <v>0</v>
      </c>
      <c r="CK60" s="190">
        <f t="shared" si="242"/>
        <v>0</v>
      </c>
      <c r="CL60" s="190">
        <f t="shared" si="242"/>
        <v>0</v>
      </c>
      <c r="CM60" s="190">
        <f t="shared" si="242"/>
        <v>0</v>
      </c>
      <c r="CN60" s="190">
        <f t="shared" si="242"/>
        <v>0</v>
      </c>
      <c r="CO60" s="190">
        <f t="shared" si="242"/>
        <v>0</v>
      </c>
      <c r="CP60" s="190">
        <f t="shared" si="242"/>
        <v>0</v>
      </c>
      <c r="CQ60" s="130"/>
      <c r="CR60" s="65" t="s">
        <v>346</v>
      </c>
      <c r="CS60" s="190">
        <f>CP60+CS59</f>
        <v>0</v>
      </c>
      <c r="CT60" s="190">
        <f t="shared" ref="CT60:DD60" si="243">CT59+CS60</f>
        <v>0</v>
      </c>
      <c r="CU60" s="190">
        <f t="shared" si="243"/>
        <v>0</v>
      </c>
      <c r="CV60" s="190">
        <f t="shared" si="243"/>
        <v>0</v>
      </c>
      <c r="CW60" s="190">
        <f t="shared" si="243"/>
        <v>0</v>
      </c>
      <c r="CX60" s="190">
        <f t="shared" si="243"/>
        <v>0</v>
      </c>
      <c r="CY60" s="190">
        <f t="shared" si="243"/>
        <v>0</v>
      </c>
      <c r="CZ60" s="190">
        <f t="shared" si="243"/>
        <v>0</v>
      </c>
      <c r="DA60" s="190">
        <f t="shared" si="243"/>
        <v>0</v>
      </c>
      <c r="DB60" s="190">
        <f t="shared" si="243"/>
        <v>0</v>
      </c>
      <c r="DC60" s="190">
        <f t="shared" si="243"/>
        <v>0</v>
      </c>
      <c r="DD60" s="190">
        <f t="shared" si="243"/>
        <v>0</v>
      </c>
      <c r="DE60" s="130"/>
      <c r="DG60" s="65" t="s">
        <v>348</v>
      </c>
      <c r="DH60" s="83"/>
      <c r="DI60" s="190">
        <f>DI59</f>
        <v>0</v>
      </c>
      <c r="DJ60" s="190">
        <f t="shared" ref="DJ60:DT60" si="244">DJ59+DI60</f>
        <v>0</v>
      </c>
      <c r="DK60" s="190">
        <f t="shared" si="244"/>
        <v>0</v>
      </c>
      <c r="DL60" s="190">
        <f t="shared" si="244"/>
        <v>0</v>
      </c>
      <c r="DM60" s="190">
        <f t="shared" si="244"/>
        <v>0</v>
      </c>
      <c r="DN60" s="190">
        <f t="shared" si="244"/>
        <v>0</v>
      </c>
      <c r="DO60" s="190">
        <f t="shared" si="244"/>
        <v>0</v>
      </c>
      <c r="DP60" s="190">
        <f t="shared" si="244"/>
        <v>0</v>
      </c>
      <c r="DQ60" s="190">
        <f t="shared" si="244"/>
        <v>0</v>
      </c>
      <c r="DR60" s="190">
        <f t="shared" si="244"/>
        <v>0</v>
      </c>
      <c r="DS60" s="190">
        <f t="shared" si="244"/>
        <v>0</v>
      </c>
      <c r="DT60" s="190">
        <f t="shared" si="244"/>
        <v>0</v>
      </c>
      <c r="DU60" s="130"/>
      <c r="DV60" s="83"/>
      <c r="DW60" s="190">
        <f>DT60+DW59</f>
        <v>0</v>
      </c>
      <c r="DX60" s="190">
        <f>DW60+DX59</f>
        <v>0</v>
      </c>
      <c r="DY60" s="190">
        <f t="shared" ref="DY60:EH60" si="245">DX60+DY59</f>
        <v>0</v>
      </c>
      <c r="DZ60" s="190">
        <f t="shared" si="245"/>
        <v>0</v>
      </c>
      <c r="EA60" s="190">
        <f t="shared" si="245"/>
        <v>0</v>
      </c>
      <c r="EB60" s="190">
        <f t="shared" si="245"/>
        <v>0</v>
      </c>
      <c r="EC60" s="190">
        <f t="shared" si="245"/>
        <v>0</v>
      </c>
      <c r="ED60" s="190">
        <f t="shared" si="245"/>
        <v>0</v>
      </c>
      <c r="EE60" s="190">
        <f t="shared" si="245"/>
        <v>0</v>
      </c>
      <c r="EF60" s="190">
        <f t="shared" si="245"/>
        <v>0</v>
      </c>
      <c r="EG60" s="190">
        <f t="shared" si="245"/>
        <v>0</v>
      </c>
      <c r="EH60" s="190">
        <f t="shared" si="245"/>
        <v>0</v>
      </c>
      <c r="EI60" s="130"/>
      <c r="EJ60" s="83"/>
      <c r="EK60" s="190">
        <f>EH60+EK59</f>
        <v>0</v>
      </c>
      <c r="EL60" s="190">
        <f t="shared" ref="EL60:EV60" si="246">EK60+EL59</f>
        <v>0</v>
      </c>
      <c r="EM60" s="190">
        <f t="shared" si="246"/>
        <v>0</v>
      </c>
      <c r="EN60" s="190">
        <f t="shared" si="246"/>
        <v>0</v>
      </c>
      <c r="EO60" s="190">
        <f t="shared" si="246"/>
        <v>0</v>
      </c>
      <c r="EP60" s="190">
        <f t="shared" si="246"/>
        <v>0</v>
      </c>
      <c r="EQ60" s="190">
        <f t="shared" si="246"/>
        <v>0</v>
      </c>
      <c r="ER60" s="190">
        <f t="shared" si="246"/>
        <v>0</v>
      </c>
      <c r="ES60" s="190">
        <f t="shared" si="246"/>
        <v>0</v>
      </c>
      <c r="ET60" s="190">
        <f t="shared" si="246"/>
        <v>0</v>
      </c>
      <c r="EU60" s="190">
        <f t="shared" si="246"/>
        <v>0</v>
      </c>
      <c r="EV60" s="190">
        <f t="shared" si="246"/>
        <v>0</v>
      </c>
      <c r="EW60" s="130"/>
      <c r="EX60" s="83"/>
      <c r="EY60" s="190">
        <f>EV60+EY59</f>
        <v>0</v>
      </c>
      <c r="EZ60" s="190">
        <f t="shared" ref="EZ60:FJ60" si="247">EY60+EZ59</f>
        <v>0</v>
      </c>
      <c r="FA60" s="190">
        <f t="shared" si="247"/>
        <v>0</v>
      </c>
      <c r="FB60" s="190">
        <f t="shared" si="247"/>
        <v>0</v>
      </c>
      <c r="FC60" s="190">
        <f t="shared" si="247"/>
        <v>0</v>
      </c>
      <c r="FD60" s="190">
        <f t="shared" si="247"/>
        <v>0</v>
      </c>
      <c r="FE60" s="190">
        <f t="shared" si="247"/>
        <v>0</v>
      </c>
      <c r="FF60" s="190">
        <f t="shared" si="247"/>
        <v>0</v>
      </c>
      <c r="FG60" s="190">
        <f t="shared" si="247"/>
        <v>0</v>
      </c>
      <c r="FH60" s="190">
        <f t="shared" si="247"/>
        <v>0</v>
      </c>
      <c r="FI60" s="190">
        <f t="shared" si="247"/>
        <v>0</v>
      </c>
      <c r="FJ60" s="190">
        <f t="shared" si="247"/>
        <v>0</v>
      </c>
      <c r="FK60" s="130"/>
      <c r="FL60" s="83"/>
      <c r="FM60" s="190">
        <f>FJ60+FM59</f>
        <v>0</v>
      </c>
      <c r="FN60" s="190">
        <f t="shared" ref="FN60:FX60" si="248">FM60+FN59</f>
        <v>0</v>
      </c>
      <c r="FO60" s="190">
        <f t="shared" si="248"/>
        <v>0</v>
      </c>
      <c r="FP60" s="190">
        <f t="shared" si="248"/>
        <v>0</v>
      </c>
      <c r="FQ60" s="190">
        <f t="shared" si="248"/>
        <v>0</v>
      </c>
      <c r="FR60" s="190">
        <f t="shared" si="248"/>
        <v>0</v>
      </c>
      <c r="FS60" s="190">
        <f t="shared" si="248"/>
        <v>0</v>
      </c>
      <c r="FT60" s="190">
        <f t="shared" si="248"/>
        <v>0</v>
      </c>
      <c r="FU60" s="190">
        <f t="shared" si="248"/>
        <v>0</v>
      </c>
      <c r="FV60" s="190">
        <f t="shared" si="248"/>
        <v>0</v>
      </c>
      <c r="FW60" s="190">
        <f t="shared" si="248"/>
        <v>0</v>
      </c>
      <c r="FX60" s="190">
        <f t="shared" si="248"/>
        <v>0</v>
      </c>
      <c r="FY60" s="130"/>
      <c r="FZ60" s="83"/>
      <c r="GA60" s="190">
        <f>FX60+GA59</f>
        <v>0</v>
      </c>
      <c r="GB60" s="190">
        <f t="shared" ref="GB60:GL60" si="249">GA60+GB59</f>
        <v>0</v>
      </c>
      <c r="GC60" s="190">
        <f t="shared" si="249"/>
        <v>0</v>
      </c>
      <c r="GD60" s="190">
        <f t="shared" si="249"/>
        <v>0</v>
      </c>
      <c r="GE60" s="190">
        <f t="shared" si="249"/>
        <v>0</v>
      </c>
      <c r="GF60" s="190">
        <f t="shared" si="249"/>
        <v>0</v>
      </c>
      <c r="GG60" s="190">
        <f t="shared" si="249"/>
        <v>0</v>
      </c>
      <c r="GH60" s="190">
        <f t="shared" si="249"/>
        <v>0</v>
      </c>
      <c r="GI60" s="190">
        <f t="shared" si="249"/>
        <v>0</v>
      </c>
      <c r="GJ60" s="190">
        <f t="shared" si="249"/>
        <v>0</v>
      </c>
      <c r="GK60" s="190">
        <f t="shared" si="249"/>
        <v>0</v>
      </c>
      <c r="GL60" s="190">
        <f t="shared" si="249"/>
        <v>0</v>
      </c>
      <c r="GM60" s="130"/>
    </row>
    <row r="61" spans="1:195" ht="15" customHeight="1" x14ac:dyDescent="0.2">
      <c r="A61" s="13"/>
      <c r="AA61" s="13"/>
      <c r="AB61" s="13"/>
      <c r="AC61" s="13"/>
      <c r="AD61" s="13"/>
      <c r="AE61" s="13"/>
      <c r="AF61" s="13"/>
      <c r="AG61" s="13"/>
      <c r="AH61" s="13"/>
      <c r="AI61" s="13"/>
      <c r="AJ61" s="13"/>
      <c r="AK61" s="13"/>
      <c r="AL61" s="13"/>
      <c r="AM61" s="63"/>
      <c r="AO61" s="13"/>
      <c r="AP61" s="13"/>
      <c r="AQ61" s="13"/>
      <c r="AR61" s="13"/>
      <c r="AS61" s="13"/>
      <c r="AT61" s="13"/>
      <c r="AU61" s="13"/>
      <c r="AV61" s="13"/>
      <c r="AW61" s="13"/>
      <c r="AX61" s="13"/>
      <c r="AY61" s="13"/>
      <c r="AZ61" s="13"/>
      <c r="BA61" s="63"/>
      <c r="BC61" s="13"/>
      <c r="BD61" s="13"/>
      <c r="BE61" s="13"/>
      <c r="BF61" s="13"/>
      <c r="BG61" s="13"/>
      <c r="BH61" s="13"/>
      <c r="BI61" s="13"/>
      <c r="BJ61" s="13"/>
      <c r="BK61" s="13"/>
      <c r="BL61" s="13"/>
      <c r="BM61" s="13"/>
      <c r="BN61" s="13"/>
      <c r="BO61" s="63" t="s">
        <v>159</v>
      </c>
      <c r="BQ61" s="13"/>
      <c r="BR61" s="13"/>
      <c r="BS61" s="13"/>
      <c r="BT61" s="13"/>
      <c r="BU61" s="13"/>
      <c r="BV61" s="13"/>
      <c r="BW61" s="13"/>
      <c r="BX61" s="13"/>
      <c r="BY61" s="13"/>
      <c r="BZ61" s="13"/>
      <c r="CA61" s="13"/>
      <c r="CB61" s="13"/>
      <c r="CC61" s="63" t="s">
        <v>159</v>
      </c>
      <c r="CE61" s="13"/>
      <c r="CF61" s="13"/>
      <c r="CG61" s="13"/>
      <c r="CH61" s="13"/>
      <c r="CI61" s="13"/>
      <c r="CJ61" s="13"/>
      <c r="CK61" s="13"/>
      <c r="CL61" s="13"/>
      <c r="CM61" s="13"/>
      <c r="CN61" s="13"/>
      <c r="CO61" s="13"/>
      <c r="CP61" s="13"/>
      <c r="CQ61" s="63" t="s">
        <v>159</v>
      </c>
      <c r="CS61" s="13"/>
      <c r="CT61" s="13"/>
      <c r="CU61" s="13"/>
      <c r="CV61" s="13"/>
      <c r="CW61" s="13"/>
      <c r="CX61" s="13"/>
      <c r="CY61" s="13"/>
      <c r="CZ61" s="13"/>
      <c r="DA61" s="13"/>
      <c r="DB61" s="13"/>
      <c r="DC61" s="13"/>
      <c r="DD61" s="13"/>
      <c r="DE61" s="533" t="s">
        <v>159</v>
      </c>
    </row>
    <row r="62" spans="1:195" ht="15" customHeight="1" x14ac:dyDescent="0.2">
      <c r="A62" s="13"/>
    </row>
    <row r="63" spans="1:195" ht="15" customHeight="1" x14ac:dyDescent="0.2">
      <c r="A63" s="13"/>
    </row>
    <row r="64" spans="1:195" ht="15" customHeight="1" x14ac:dyDescent="0.2">
      <c r="A64" s="13"/>
    </row>
    <row r="65" spans="1:1" ht="15" customHeight="1" x14ac:dyDescent="0.2">
      <c r="A65" s="13"/>
    </row>
    <row r="66" spans="1:1" ht="15" customHeight="1" x14ac:dyDescent="0.2"/>
    <row r="67" spans="1:1" ht="15" customHeight="1" x14ac:dyDescent="0.2"/>
    <row r="68" spans="1:1" ht="15" customHeight="1" x14ac:dyDescent="0.2"/>
    <row r="69" spans="1:1" ht="15" customHeight="1" x14ac:dyDescent="0.2"/>
    <row r="70" spans="1:1" ht="15" customHeight="1" x14ac:dyDescent="0.2"/>
    <row r="71" spans="1:1" ht="15" customHeight="1" x14ac:dyDescent="0.2"/>
    <row r="72" spans="1:1" ht="15" customHeight="1" x14ac:dyDescent="0.2"/>
    <row r="73" spans="1:1" ht="15" customHeight="1" x14ac:dyDescent="0.2"/>
    <row r="74" spans="1:1" ht="15" customHeight="1" x14ac:dyDescent="0.2"/>
    <row r="75" spans="1:1" ht="15" customHeight="1" x14ac:dyDescent="0.2"/>
    <row r="76" spans="1:1" ht="15" customHeight="1" x14ac:dyDescent="0.2"/>
    <row r="77" spans="1:1" ht="15" customHeight="1" x14ac:dyDescent="0.2"/>
    <row r="78" spans="1:1" ht="15" customHeight="1" x14ac:dyDescent="0.2"/>
    <row r="79" spans="1:1" ht="15" customHeight="1" x14ac:dyDescent="0.2"/>
    <row r="80" spans="1:1"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sheetData>
  <mergeCells count="46">
    <mergeCell ref="B5:B6"/>
    <mergeCell ref="B2:W2"/>
    <mergeCell ref="AA4:AL4"/>
    <mergeCell ref="AM4:AM6"/>
    <mergeCell ref="C5:C6"/>
    <mergeCell ref="D5:D6"/>
    <mergeCell ref="E5:E6"/>
    <mergeCell ref="F5:F6"/>
    <mergeCell ref="Z4:Z6"/>
    <mergeCell ref="G5:L5"/>
    <mergeCell ref="M5:R5"/>
    <mergeCell ref="S5:X5"/>
    <mergeCell ref="GA4:GL4"/>
    <mergeCell ref="GM4:GM6"/>
    <mergeCell ref="FZ4:FZ6"/>
    <mergeCell ref="CS4:DD4"/>
    <mergeCell ref="DE4:DE6"/>
    <mergeCell ref="FY4:FY6"/>
    <mergeCell ref="DG4:DG6"/>
    <mergeCell ref="EX4:EX6"/>
    <mergeCell ref="FL4:FL6"/>
    <mergeCell ref="DV4:DV6"/>
    <mergeCell ref="EJ4:EJ6"/>
    <mergeCell ref="DH4:DH6"/>
    <mergeCell ref="EW4:EW6"/>
    <mergeCell ref="EY4:FJ4"/>
    <mergeCell ref="FK4:FK6"/>
    <mergeCell ref="DI4:DT4"/>
    <mergeCell ref="FM4:FX4"/>
    <mergeCell ref="AO4:AZ4"/>
    <mergeCell ref="BA4:BA6"/>
    <mergeCell ref="BC4:BN4"/>
    <mergeCell ref="BO4:BO6"/>
    <mergeCell ref="CC4:CC6"/>
    <mergeCell ref="BQ4:CB4"/>
    <mergeCell ref="DU4:DU6"/>
    <mergeCell ref="DW4:EH4"/>
    <mergeCell ref="EI4:EI6"/>
    <mergeCell ref="EK4:EV4"/>
    <mergeCell ref="AN4:AN6"/>
    <mergeCell ref="BB4:BB6"/>
    <mergeCell ref="BP4:BP6"/>
    <mergeCell ref="CD4:CD6"/>
    <mergeCell ref="CR4:CR6"/>
    <mergeCell ref="CQ4:CQ6"/>
    <mergeCell ref="CE4:CP4"/>
  </mergeCells>
  <printOptions horizontalCentered="1"/>
  <pageMargins left="0.23622047244094491" right="0.23622047244094491" top="0.51181102362204722" bottom="0.51181102362204722" header="0" footer="0"/>
  <pageSetup paperSize="9" scale="45" fitToWidth="0" orientation="landscape" r:id="rId1"/>
  <headerFooter>
    <oddHeader>&amp;L&amp;A</oddHeader>
    <oddFooter>&amp;C&amp;F&amp;R&amp;P</oddFooter>
  </headerFooter>
  <colBreaks count="11" manualBreakCount="11">
    <brk id="24" min="1" max="60" man="1"/>
    <brk id="39" min="1" max="60" man="1"/>
    <brk id="53" min="1" max="60" man="1"/>
    <brk id="67" min="1" max="60" man="1"/>
    <brk id="81" min="1" max="60" man="1"/>
    <brk id="95" min="1" max="60" man="1"/>
    <brk id="109" min="1" max="60" man="1"/>
    <brk id="125" min="1" max="60" man="1"/>
    <brk id="139" min="1" max="60" man="1"/>
    <brk id="153" min="1" max="60" man="1"/>
    <brk id="167" min="1" max="60"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1">
    <tabColor rgb="FF0070C0"/>
  </sheetPr>
  <dimension ref="A2:CE194"/>
  <sheetViews>
    <sheetView showGridLines="0" view="pageBreakPreview" zoomScale="40" zoomScaleNormal="85" zoomScaleSheetLayoutView="40" workbookViewId="0">
      <pane xSplit="16" ySplit="8" topLeftCell="Q60" activePane="bottomRight" state="frozen"/>
      <selection pane="topRight" activeCell="Q1" sqref="Q1"/>
      <selection pane="bottomLeft" activeCell="A9" sqref="A9"/>
      <selection pane="bottomRight" activeCell="AD95" sqref="AD95"/>
    </sheetView>
  </sheetViews>
  <sheetFormatPr baseColWidth="10" defaultColWidth="9.140625" defaultRowHeight="15" customHeight="1" outlineLevelCol="1" x14ac:dyDescent="0.2"/>
  <cols>
    <col min="1" max="1" width="2.7109375" style="13" customWidth="1"/>
    <col min="2" max="2" width="25.7109375" style="13" customWidth="1"/>
    <col min="3" max="3" width="10.28515625" style="13" customWidth="1"/>
    <col min="4" max="4" width="11.7109375" style="13" customWidth="1"/>
    <col min="5" max="5" width="11.7109375" style="69" customWidth="1"/>
    <col min="6" max="15" width="11.7109375" style="13" customWidth="1"/>
    <col min="16" max="16" width="13.7109375" style="13" customWidth="1"/>
    <col min="17" max="28" width="11.7109375" style="13" customWidth="1" outlineLevel="1"/>
    <col min="29" max="29" width="13.7109375" style="13" customWidth="1"/>
    <col min="30" max="30" width="41.5703125" style="13" customWidth="1"/>
    <col min="31" max="42" width="11.7109375" style="13" customWidth="1" outlineLevel="1"/>
    <col min="43" max="43" width="13.7109375" style="13" customWidth="1"/>
    <col min="44" max="55" width="11.7109375" style="13" customWidth="1" outlineLevel="1"/>
    <col min="56" max="56" width="13.7109375" style="13" customWidth="1"/>
    <col min="57" max="57" width="45.85546875" style="13" customWidth="1"/>
    <col min="58" max="69" width="11.7109375" style="13" customWidth="1" outlineLevel="1"/>
    <col min="70" max="70" width="13.7109375" style="13" customWidth="1"/>
    <col min="71" max="82" width="11.7109375" style="13" customWidth="1" outlineLevel="1"/>
    <col min="83" max="83" width="13.7109375" style="13" customWidth="1"/>
    <col min="84" max="99" width="10.28515625" style="13" customWidth="1"/>
    <col min="100" max="16384" width="9.140625" style="13"/>
  </cols>
  <sheetData>
    <row r="2" spans="1:83" s="16" customFormat="1" ht="30" customHeight="1" x14ac:dyDescent="0.2">
      <c r="B2" s="826" t="s">
        <v>355</v>
      </c>
      <c r="C2" s="826"/>
      <c r="D2" s="826"/>
      <c r="E2" s="826"/>
      <c r="F2" s="826"/>
      <c r="G2" s="826"/>
      <c r="H2" s="826"/>
      <c r="I2" s="826"/>
      <c r="J2" s="826"/>
      <c r="K2" s="826"/>
      <c r="L2" s="826"/>
      <c r="M2" s="826"/>
      <c r="N2" s="826"/>
      <c r="O2" s="826"/>
      <c r="P2" s="826"/>
      <c r="Q2" s="287"/>
      <c r="R2" s="287"/>
      <c r="S2" s="287"/>
      <c r="T2" s="287"/>
      <c r="U2" s="287"/>
      <c r="V2" s="287"/>
      <c r="W2" s="287"/>
      <c r="X2" s="287"/>
      <c r="Y2" s="287"/>
      <c r="Z2" s="287"/>
      <c r="AA2" s="287"/>
      <c r="AB2" s="287"/>
      <c r="AC2" s="287"/>
      <c r="AD2" s="287"/>
      <c r="AE2" s="287"/>
      <c r="AF2" s="684" t="s">
        <v>833</v>
      </c>
      <c r="AG2" s="287"/>
      <c r="AH2" s="287"/>
      <c r="AI2" s="287"/>
      <c r="AJ2" s="287"/>
      <c r="AK2" s="287"/>
      <c r="AL2" s="287"/>
      <c r="AM2" s="287"/>
      <c r="AN2" s="287"/>
      <c r="AO2" s="287"/>
      <c r="AP2" s="287"/>
      <c r="AQ2" s="287"/>
      <c r="AR2" s="287"/>
      <c r="AS2" s="287"/>
      <c r="AT2" s="287"/>
      <c r="AU2" s="287"/>
      <c r="AV2" s="287"/>
      <c r="AW2" s="287"/>
      <c r="AX2" s="287"/>
      <c r="AY2" s="287"/>
      <c r="AZ2" s="287"/>
      <c r="BA2" s="287"/>
      <c r="BB2" s="287"/>
      <c r="BC2" s="287"/>
      <c r="BD2" s="287"/>
      <c r="BE2" s="287"/>
      <c r="BF2" s="287"/>
      <c r="BG2" s="684" t="s">
        <v>833</v>
      </c>
      <c r="BH2" s="287"/>
      <c r="BI2" s="287"/>
      <c r="BJ2" s="287"/>
      <c r="BK2" s="287"/>
      <c r="BL2" s="287"/>
      <c r="BM2" s="287"/>
      <c r="BN2" s="287"/>
      <c r="BO2" s="287"/>
      <c r="BP2" s="287"/>
      <c r="BQ2" s="287"/>
      <c r="BR2" s="287"/>
      <c r="BS2" s="287"/>
      <c r="BT2" s="287"/>
      <c r="BU2" s="287"/>
      <c r="BV2" s="287"/>
      <c r="BW2" s="287"/>
      <c r="BX2" s="287"/>
      <c r="BY2" s="287"/>
      <c r="BZ2" s="287"/>
      <c r="CA2" s="287"/>
      <c r="CB2" s="287"/>
      <c r="CC2" s="287"/>
      <c r="CD2" s="287"/>
      <c r="CE2" s="287"/>
    </row>
    <row r="5" spans="1:83" s="64" customFormat="1" ht="15" customHeight="1" x14ac:dyDescent="0.2">
      <c r="D5" s="838" t="str">
        <f>+CONCATENATE('Données de base'!C12," - ",+'Données de base'!C13)</f>
        <v>Année 1 - 2017</v>
      </c>
      <c r="E5" s="839"/>
      <c r="F5" s="839"/>
      <c r="G5" s="839"/>
      <c r="H5" s="839"/>
      <c r="I5" s="839"/>
      <c r="J5" s="839"/>
      <c r="K5" s="839"/>
      <c r="L5" s="839"/>
      <c r="M5" s="839"/>
      <c r="N5" s="839"/>
      <c r="O5" s="839"/>
      <c r="P5" s="835" t="str">
        <f>'Données de base'!O19</f>
        <v>TOTAL 2017</v>
      </c>
      <c r="Q5" s="838" t="str">
        <f>+CONCATENATE('Données de base'!E12," - ",+'Données de base'!E13)</f>
        <v>Année 2 - 2018</v>
      </c>
      <c r="R5" s="839"/>
      <c r="S5" s="839"/>
      <c r="T5" s="839"/>
      <c r="U5" s="839"/>
      <c r="V5" s="839"/>
      <c r="W5" s="839"/>
      <c r="X5" s="839"/>
      <c r="Y5" s="839"/>
      <c r="Z5" s="839"/>
      <c r="AA5" s="839"/>
      <c r="AB5" s="839"/>
      <c r="AC5" s="835" t="str">
        <f>'Données de base'!AB19</f>
        <v>TOTAL 2018</v>
      </c>
      <c r="AD5" s="703"/>
      <c r="AE5" s="838" t="str">
        <f>+CONCATENATE('Données de base'!G12," - ",+'Données de base'!G13)</f>
        <v>Année 3 - 2019</v>
      </c>
      <c r="AF5" s="839"/>
      <c r="AG5" s="839"/>
      <c r="AH5" s="839"/>
      <c r="AI5" s="839"/>
      <c r="AJ5" s="839"/>
      <c r="AK5" s="839"/>
      <c r="AL5" s="839"/>
      <c r="AM5" s="839"/>
      <c r="AN5" s="839"/>
      <c r="AO5" s="839"/>
      <c r="AP5" s="839"/>
      <c r="AQ5" s="835" t="str">
        <f>'Données de base'!AO19</f>
        <v>TOTAL 2019</v>
      </c>
      <c r="AR5" s="838" t="str">
        <f>+CONCATENATE('Données de base'!I12," - ",+'Données de base'!I13)</f>
        <v>Année 4 - 2020</v>
      </c>
      <c r="AS5" s="839"/>
      <c r="AT5" s="839"/>
      <c r="AU5" s="839"/>
      <c r="AV5" s="839"/>
      <c r="AW5" s="839"/>
      <c r="AX5" s="839"/>
      <c r="AY5" s="839"/>
      <c r="AZ5" s="839"/>
      <c r="BA5" s="839"/>
      <c r="BB5" s="839"/>
      <c r="BC5" s="839"/>
      <c r="BD5" s="835" t="str">
        <f>'Données de base'!BB19</f>
        <v>TOTAL 2020</v>
      </c>
      <c r="BE5" s="703"/>
      <c r="BF5" s="838" t="str">
        <f>+CONCATENATE('Données de base'!K12," - ",+'Données de base'!K13)</f>
        <v>Année 5 - 2021</v>
      </c>
      <c r="BG5" s="839"/>
      <c r="BH5" s="839"/>
      <c r="BI5" s="839"/>
      <c r="BJ5" s="839"/>
      <c r="BK5" s="839"/>
      <c r="BL5" s="839"/>
      <c r="BM5" s="839"/>
      <c r="BN5" s="839"/>
      <c r="BO5" s="839"/>
      <c r="BP5" s="839"/>
      <c r="BQ5" s="839"/>
      <c r="BR5" s="835" t="str">
        <f>'Données de base'!BO19</f>
        <v>TOTAL 2021</v>
      </c>
      <c r="BS5" s="838" t="str">
        <f>+CONCATENATE('Données de base'!M12," - ",+'Données de base'!M13)</f>
        <v>Année 6 - 2022</v>
      </c>
      <c r="BT5" s="839"/>
      <c r="BU5" s="839"/>
      <c r="BV5" s="839"/>
      <c r="BW5" s="839"/>
      <c r="BX5" s="839"/>
      <c r="BY5" s="839"/>
      <c r="BZ5" s="839"/>
      <c r="CA5" s="839"/>
      <c r="CB5" s="839"/>
      <c r="CC5" s="839"/>
      <c r="CD5" s="839"/>
      <c r="CE5" s="835" t="str">
        <f>'Données de base'!CB19</f>
        <v>TOTAL 2022</v>
      </c>
    </row>
    <row r="6" spans="1:83" ht="15" customHeight="1" x14ac:dyDescent="0.2">
      <c r="D6" s="66"/>
      <c r="E6" s="66"/>
      <c r="F6" s="66"/>
      <c r="G6" s="66"/>
      <c r="H6" s="66"/>
      <c r="I6" s="66"/>
      <c r="J6" s="66"/>
      <c r="K6" s="66"/>
      <c r="L6" s="66"/>
      <c r="M6" s="66"/>
      <c r="N6" s="66"/>
      <c r="O6" s="66"/>
      <c r="P6" s="836"/>
      <c r="AC6" s="836"/>
      <c r="AD6" s="704"/>
      <c r="AQ6" s="836"/>
      <c r="BD6" s="836"/>
      <c r="BE6" s="704"/>
      <c r="BR6" s="836"/>
      <c r="CE6" s="836"/>
    </row>
    <row r="7" spans="1:83" s="64" customFormat="1" ht="15" customHeight="1" x14ac:dyDescent="0.2">
      <c r="B7" s="13"/>
      <c r="D7" s="187" t="str">
        <f>'Données de base'!C20</f>
        <v>1/2017</v>
      </c>
      <c r="E7" s="187" t="str">
        <f>'Données de base'!D20</f>
        <v>2/2017</v>
      </c>
      <c r="F7" s="187" t="str">
        <f>'Données de base'!E20</f>
        <v>3/2017</v>
      </c>
      <c r="G7" s="187" t="str">
        <f>'Données de base'!F20</f>
        <v>4/2017</v>
      </c>
      <c r="H7" s="187" t="str">
        <f>'Données de base'!G20</f>
        <v>5/2017</v>
      </c>
      <c r="I7" s="187" t="str">
        <f>'Données de base'!H20</f>
        <v>6/2017</v>
      </c>
      <c r="J7" s="187" t="str">
        <f>'Données de base'!I20</f>
        <v>7/2017</v>
      </c>
      <c r="K7" s="187" t="str">
        <f>'Données de base'!J20</f>
        <v>8/2017</v>
      </c>
      <c r="L7" s="187" t="str">
        <f>'Données de base'!K20</f>
        <v>9/2017</v>
      </c>
      <c r="M7" s="187" t="str">
        <f>'Données de base'!L20</f>
        <v>10/2017</v>
      </c>
      <c r="N7" s="187" t="str">
        <f>'Données de base'!M20</f>
        <v>11/2017</v>
      </c>
      <c r="O7" s="187" t="str">
        <f>'Données de base'!N20</f>
        <v>12/2017</v>
      </c>
      <c r="P7" s="837"/>
      <c r="Q7" s="187" t="str">
        <f>'Données de base'!P20</f>
        <v>1/2018</v>
      </c>
      <c r="R7" s="187" t="str">
        <f>'Données de base'!Q20</f>
        <v>2/2018</v>
      </c>
      <c r="S7" s="187" t="str">
        <f>'Données de base'!R20</f>
        <v>3/2018</v>
      </c>
      <c r="T7" s="187" t="str">
        <f>'Données de base'!S20</f>
        <v>4/2018</v>
      </c>
      <c r="U7" s="187" t="str">
        <f>'Données de base'!T20</f>
        <v>5/2018</v>
      </c>
      <c r="V7" s="187" t="str">
        <f>'Données de base'!U20</f>
        <v>6/2018</v>
      </c>
      <c r="W7" s="187" t="str">
        <f>'Données de base'!V20</f>
        <v>7/2018</v>
      </c>
      <c r="X7" s="187" t="str">
        <f>'Données de base'!W20</f>
        <v>8/2018</v>
      </c>
      <c r="Y7" s="187" t="str">
        <f>'Données de base'!X20</f>
        <v>9/2018</v>
      </c>
      <c r="Z7" s="187" t="str">
        <f>'Données de base'!Y20</f>
        <v>10/2018</v>
      </c>
      <c r="AA7" s="187" t="str">
        <f>'Données de base'!Z20</f>
        <v>11/2018</v>
      </c>
      <c r="AB7" s="187" t="str">
        <f>'Données de base'!AA20</f>
        <v>12/2018</v>
      </c>
      <c r="AC7" s="837"/>
      <c r="AD7" s="679"/>
      <c r="AE7" s="187" t="str">
        <f>'Données de base'!AC20</f>
        <v>1/2019</v>
      </c>
      <c r="AF7" s="187" t="str">
        <f>'Données de base'!AD20</f>
        <v>2/2019</v>
      </c>
      <c r="AG7" s="187" t="str">
        <f>'Données de base'!AE20</f>
        <v>3/2019</v>
      </c>
      <c r="AH7" s="187" t="str">
        <f>'Données de base'!AF20</f>
        <v>4/2019</v>
      </c>
      <c r="AI7" s="187" t="str">
        <f>'Données de base'!AG20</f>
        <v>5/2019</v>
      </c>
      <c r="AJ7" s="187" t="str">
        <f>'Données de base'!AH20</f>
        <v>6/2019</v>
      </c>
      <c r="AK7" s="187" t="str">
        <f>'Données de base'!AI20</f>
        <v>7/2019</v>
      </c>
      <c r="AL7" s="187" t="str">
        <f>'Données de base'!AJ20</f>
        <v>8/2019</v>
      </c>
      <c r="AM7" s="187" t="str">
        <f>'Données de base'!AK20</f>
        <v>9/2019</v>
      </c>
      <c r="AN7" s="187" t="str">
        <f>'Données de base'!AL20</f>
        <v>10/2019</v>
      </c>
      <c r="AO7" s="187" t="str">
        <f>'Données de base'!AM20</f>
        <v>11/2019</v>
      </c>
      <c r="AP7" s="187" t="str">
        <f>'Données de base'!AN20</f>
        <v>12/2019</v>
      </c>
      <c r="AQ7" s="837"/>
      <c r="AR7" s="187" t="str">
        <f>'Données de base'!AP20</f>
        <v>1/2020</v>
      </c>
      <c r="AS7" s="187" t="str">
        <f>'Données de base'!AQ20</f>
        <v>2/2020</v>
      </c>
      <c r="AT7" s="187" t="str">
        <f>'Données de base'!AR20</f>
        <v>3/2020</v>
      </c>
      <c r="AU7" s="187" t="str">
        <f>'Données de base'!AS20</f>
        <v>4/2020</v>
      </c>
      <c r="AV7" s="187" t="str">
        <f>'Données de base'!AT20</f>
        <v>5/2020</v>
      </c>
      <c r="AW7" s="187" t="str">
        <f>'Données de base'!AU20</f>
        <v>6/2020</v>
      </c>
      <c r="AX7" s="187" t="str">
        <f>'Données de base'!AV20</f>
        <v>7/2020</v>
      </c>
      <c r="AY7" s="187" t="str">
        <f>'Données de base'!AW20</f>
        <v>8/2020</v>
      </c>
      <c r="AZ7" s="187" t="str">
        <f>'Données de base'!AX20</f>
        <v>9/2020</v>
      </c>
      <c r="BA7" s="187" t="str">
        <f>'Données de base'!AY20</f>
        <v>10/2020</v>
      </c>
      <c r="BB7" s="187" t="str">
        <f>'Données de base'!AZ20</f>
        <v>11/2020</v>
      </c>
      <c r="BC7" s="187" t="str">
        <f>'Données de base'!BA20</f>
        <v>12/2020</v>
      </c>
      <c r="BD7" s="837"/>
      <c r="BE7" s="679"/>
      <c r="BF7" s="187" t="str">
        <f>'Données de base'!BC20</f>
        <v>1/2021</v>
      </c>
      <c r="BG7" s="187" t="str">
        <f>'Données de base'!BD20</f>
        <v>2/2021</v>
      </c>
      <c r="BH7" s="187" t="str">
        <f>'Données de base'!BE20</f>
        <v>3/2021</v>
      </c>
      <c r="BI7" s="187" t="str">
        <f>'Données de base'!BF20</f>
        <v>4/2021</v>
      </c>
      <c r="BJ7" s="187" t="str">
        <f>'Données de base'!BG20</f>
        <v>5/2021</v>
      </c>
      <c r="BK7" s="187" t="str">
        <f>'Données de base'!BH20</f>
        <v>6/2021</v>
      </c>
      <c r="BL7" s="187" t="str">
        <f>'Données de base'!BI20</f>
        <v>7/2021</v>
      </c>
      <c r="BM7" s="187" t="str">
        <f>'Données de base'!BJ20</f>
        <v>8/2021</v>
      </c>
      <c r="BN7" s="187" t="str">
        <f>'Données de base'!BK20</f>
        <v>9/2021</v>
      </c>
      <c r="BO7" s="187" t="str">
        <f>'Données de base'!BL20</f>
        <v>10/2021</v>
      </c>
      <c r="BP7" s="187" t="str">
        <f>'Données de base'!BM20</f>
        <v>11/2021</v>
      </c>
      <c r="BQ7" s="187" t="str">
        <f>'Données de base'!BN20</f>
        <v>12/2021</v>
      </c>
      <c r="BR7" s="837"/>
      <c r="BS7" s="187" t="str">
        <f>'Données de base'!BP20</f>
        <v>1/2022</v>
      </c>
      <c r="BT7" s="187" t="str">
        <f>'Données de base'!BQ20</f>
        <v>2/2022</v>
      </c>
      <c r="BU7" s="187" t="str">
        <f>'Données de base'!BR20</f>
        <v>3/2022</v>
      </c>
      <c r="BV7" s="187" t="str">
        <f>'Données de base'!BS20</f>
        <v>4/2022</v>
      </c>
      <c r="BW7" s="187" t="str">
        <f>'Données de base'!BT20</f>
        <v>5/2022</v>
      </c>
      <c r="BX7" s="187" t="str">
        <f>'Données de base'!BU20</f>
        <v>6/2022</v>
      </c>
      <c r="BY7" s="187" t="str">
        <f>'Données de base'!BV20</f>
        <v>7/2022</v>
      </c>
      <c r="BZ7" s="187" t="str">
        <f>'Données de base'!BW20</f>
        <v>8/2022</v>
      </c>
      <c r="CA7" s="187" t="str">
        <f>'Données de base'!BX20</f>
        <v>9/2022</v>
      </c>
      <c r="CB7" s="187" t="str">
        <f>'Données de base'!BY20</f>
        <v>10/2022</v>
      </c>
      <c r="CC7" s="187" t="str">
        <f>'Données de base'!BZ20</f>
        <v>11/2022</v>
      </c>
      <c r="CD7" s="187" t="str">
        <f>'Données de base'!CA20</f>
        <v>12/2022</v>
      </c>
      <c r="CE7" s="837"/>
    </row>
    <row r="9" spans="1:83" ht="15" customHeight="1" x14ac:dyDescent="0.2">
      <c r="A9" s="16"/>
      <c r="B9" s="16"/>
      <c r="C9" s="16"/>
      <c r="D9" s="16"/>
      <c r="E9" s="131"/>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row>
    <row r="10" spans="1:83" ht="15" customHeight="1" x14ac:dyDescent="0.2">
      <c r="A10" s="16"/>
      <c r="B10" s="233" t="s">
        <v>150</v>
      </c>
      <c r="C10" s="220"/>
      <c r="D10" s="193">
        <f>D12+D50+D88</f>
        <v>0</v>
      </c>
      <c r="E10" s="193">
        <f t="shared" ref="E10:O10" si="0">E12+E50+E88</f>
        <v>0</v>
      </c>
      <c r="F10" s="193">
        <f t="shared" si="0"/>
        <v>0</v>
      </c>
      <c r="G10" s="193">
        <f t="shared" si="0"/>
        <v>0</v>
      </c>
      <c r="H10" s="193">
        <f t="shared" si="0"/>
        <v>0</v>
      </c>
      <c r="I10" s="193">
        <f t="shared" si="0"/>
        <v>0</v>
      </c>
      <c r="J10" s="193">
        <f t="shared" si="0"/>
        <v>0</v>
      </c>
      <c r="K10" s="193">
        <f t="shared" si="0"/>
        <v>0</v>
      </c>
      <c r="L10" s="193">
        <f t="shared" si="0"/>
        <v>114000</v>
      </c>
      <c r="M10" s="193">
        <f t="shared" si="0"/>
        <v>114000</v>
      </c>
      <c r="N10" s="193">
        <f t="shared" si="0"/>
        <v>138000</v>
      </c>
      <c r="O10" s="193">
        <f t="shared" si="0"/>
        <v>138000</v>
      </c>
      <c r="P10" s="193">
        <f>P12+P50+P88</f>
        <v>504000</v>
      </c>
      <c r="Q10" s="193">
        <f t="shared" ref="Q10:AB10" si="1">Q12+Q50+Q88</f>
        <v>157200</v>
      </c>
      <c r="R10" s="193">
        <f t="shared" si="1"/>
        <v>157200</v>
      </c>
      <c r="S10" s="193">
        <f t="shared" si="1"/>
        <v>166200</v>
      </c>
      <c r="T10" s="193">
        <f t="shared" si="1"/>
        <v>210450</v>
      </c>
      <c r="U10" s="193">
        <f t="shared" si="1"/>
        <v>210450</v>
      </c>
      <c r="V10" s="193">
        <f t="shared" si="1"/>
        <v>264450</v>
      </c>
      <c r="W10" s="193">
        <f t="shared" si="1"/>
        <v>264450</v>
      </c>
      <c r="X10" s="193">
        <f t="shared" si="1"/>
        <v>264450</v>
      </c>
      <c r="Y10" s="193">
        <f t="shared" si="1"/>
        <v>316950</v>
      </c>
      <c r="Z10" s="193">
        <f t="shared" si="1"/>
        <v>316950</v>
      </c>
      <c r="AA10" s="193">
        <f t="shared" si="1"/>
        <v>316950</v>
      </c>
      <c r="AB10" s="193">
        <f t="shared" si="1"/>
        <v>316950</v>
      </c>
      <c r="AC10" s="193">
        <f>AC12+AC50+AC88</f>
        <v>2962650</v>
      </c>
      <c r="AD10" s="233" t="s">
        <v>150</v>
      </c>
      <c r="AE10" s="193">
        <f t="shared" ref="AE10:AP10" si="2">AE12+AE50+AE88</f>
        <v>418939.5</v>
      </c>
      <c r="AF10" s="193">
        <f t="shared" si="2"/>
        <v>418939.5</v>
      </c>
      <c r="AG10" s="193">
        <f t="shared" si="2"/>
        <v>418939.5</v>
      </c>
      <c r="AH10" s="193">
        <f t="shared" si="2"/>
        <v>418939.5</v>
      </c>
      <c r="AI10" s="193">
        <f t="shared" si="2"/>
        <v>418939.5</v>
      </c>
      <c r="AJ10" s="193">
        <f t="shared" si="2"/>
        <v>471439.5</v>
      </c>
      <c r="AK10" s="193">
        <f t="shared" si="2"/>
        <v>471439.5</v>
      </c>
      <c r="AL10" s="193">
        <f t="shared" si="2"/>
        <v>471439.5</v>
      </c>
      <c r="AM10" s="193">
        <f t="shared" si="2"/>
        <v>478189.5</v>
      </c>
      <c r="AN10" s="193">
        <f t="shared" si="2"/>
        <v>478189.5</v>
      </c>
      <c r="AO10" s="193">
        <f t="shared" si="2"/>
        <v>478189.5</v>
      </c>
      <c r="AP10" s="193">
        <f t="shared" si="2"/>
        <v>478189.5</v>
      </c>
      <c r="AQ10" s="193">
        <f>AQ12+AQ50+AQ88</f>
        <v>5421774</v>
      </c>
      <c r="AR10" s="193">
        <f t="shared" ref="AR10:BC10" si="3">AR12+AR50+AR88</f>
        <v>555421.39500000002</v>
      </c>
      <c r="AS10" s="193">
        <f t="shared" si="3"/>
        <v>555421.39500000002</v>
      </c>
      <c r="AT10" s="193">
        <f t="shared" si="3"/>
        <v>555421.39500000002</v>
      </c>
      <c r="AU10" s="193">
        <f t="shared" si="3"/>
        <v>555421.39500000002</v>
      </c>
      <c r="AV10" s="193">
        <f t="shared" si="3"/>
        <v>555421.39500000002</v>
      </c>
      <c r="AW10" s="193">
        <f t="shared" si="3"/>
        <v>574171.39500000002</v>
      </c>
      <c r="AX10" s="193">
        <f t="shared" si="3"/>
        <v>574171.39500000002</v>
      </c>
      <c r="AY10" s="193">
        <f t="shared" si="3"/>
        <v>574171.39500000002</v>
      </c>
      <c r="AZ10" s="193">
        <f t="shared" si="3"/>
        <v>592171.39500000002</v>
      </c>
      <c r="BA10" s="193">
        <f t="shared" si="3"/>
        <v>592171.39500000002</v>
      </c>
      <c r="BB10" s="193">
        <f t="shared" si="3"/>
        <v>592171.39500000002</v>
      </c>
      <c r="BC10" s="193">
        <f t="shared" si="3"/>
        <v>592171.39500000002</v>
      </c>
      <c r="BD10" s="193">
        <f>BD12+BD50+BD88</f>
        <v>6868306.7400000002</v>
      </c>
      <c r="BE10" s="233" t="s">
        <v>150</v>
      </c>
      <c r="BF10" s="193">
        <f t="shared" ref="BF10:BQ10" si="4">BF12+BF50+BF88</f>
        <v>666793.10895000002</v>
      </c>
      <c r="BG10" s="193">
        <f t="shared" si="4"/>
        <v>666793.10895000002</v>
      </c>
      <c r="BH10" s="193">
        <f t="shared" si="4"/>
        <v>666793.10895000002</v>
      </c>
      <c r="BI10" s="193">
        <f t="shared" si="4"/>
        <v>666793.10895000002</v>
      </c>
      <c r="BJ10" s="193">
        <f t="shared" si="4"/>
        <v>666793.10895000002</v>
      </c>
      <c r="BK10" s="193">
        <f t="shared" si="4"/>
        <v>666793.10895000002</v>
      </c>
      <c r="BL10" s="193">
        <f t="shared" si="4"/>
        <v>666793.10895000002</v>
      </c>
      <c r="BM10" s="193">
        <f t="shared" si="4"/>
        <v>666793.10895000002</v>
      </c>
      <c r="BN10" s="193">
        <f t="shared" si="4"/>
        <v>666793.10895000002</v>
      </c>
      <c r="BO10" s="193">
        <f t="shared" si="4"/>
        <v>666793.10895000002</v>
      </c>
      <c r="BP10" s="193">
        <f t="shared" si="4"/>
        <v>682543.10895000002</v>
      </c>
      <c r="BQ10" s="193">
        <f t="shared" si="4"/>
        <v>682543.10895000002</v>
      </c>
      <c r="BR10" s="194">
        <f>BR12+BR50+BR88</f>
        <v>8033017.3074000012</v>
      </c>
      <c r="BS10" s="193">
        <f t="shared" ref="BS10:CD10" si="5">BS12+BS50+BS88</f>
        <v>770068.54003949999</v>
      </c>
      <c r="BT10" s="193">
        <f t="shared" si="5"/>
        <v>770068.54003949999</v>
      </c>
      <c r="BU10" s="193">
        <f t="shared" si="5"/>
        <v>770068.54003949999</v>
      </c>
      <c r="BV10" s="193">
        <f t="shared" si="5"/>
        <v>770068.54003949999</v>
      </c>
      <c r="BW10" s="193">
        <f t="shared" si="5"/>
        <v>770068.54003949999</v>
      </c>
      <c r="BX10" s="193">
        <f t="shared" si="5"/>
        <v>770068.54003949999</v>
      </c>
      <c r="BY10" s="193">
        <f t="shared" si="5"/>
        <v>770068.54003949999</v>
      </c>
      <c r="BZ10" s="193">
        <f t="shared" si="5"/>
        <v>770068.54003949999</v>
      </c>
      <c r="CA10" s="193">
        <f t="shared" si="5"/>
        <v>770068.54003949999</v>
      </c>
      <c r="CB10" s="193">
        <f t="shared" si="5"/>
        <v>770068.54003949999</v>
      </c>
      <c r="CC10" s="193">
        <f t="shared" si="5"/>
        <v>770068.54003949999</v>
      </c>
      <c r="CD10" s="193">
        <f t="shared" si="5"/>
        <v>770068.54003949999</v>
      </c>
      <c r="CE10" s="194">
        <f>CE12+CE50+CE88</f>
        <v>9240822.4804740008</v>
      </c>
    </row>
    <row r="11" spans="1:83" ht="15" customHeight="1" x14ac:dyDescent="0.2">
      <c r="A11" s="16"/>
      <c r="B11" s="16"/>
      <c r="C11" s="16"/>
      <c r="D11" s="16"/>
      <c r="E11" s="16"/>
      <c r="F11" s="16"/>
      <c r="G11" s="16"/>
      <c r="H11" s="16"/>
      <c r="I11" s="16"/>
      <c r="J11" s="16"/>
      <c r="K11" s="16"/>
      <c r="L11" s="16"/>
      <c r="M11" s="16"/>
      <c r="N11" s="16"/>
      <c r="O11" s="16"/>
      <c r="P11" s="130"/>
      <c r="Q11" s="16"/>
      <c r="R11" s="16"/>
      <c r="S11" s="16"/>
      <c r="T11" s="16"/>
      <c r="U11" s="16"/>
      <c r="V11" s="16"/>
      <c r="W11" s="16"/>
      <c r="X11" s="16"/>
      <c r="Y11" s="16"/>
      <c r="Z11" s="16"/>
      <c r="AA11" s="16"/>
      <c r="AB11" s="16"/>
      <c r="AC11" s="130"/>
      <c r="AD11" s="16"/>
      <c r="AE11" s="16"/>
      <c r="AF11" s="16"/>
      <c r="AG11" s="16"/>
      <c r="AH11" s="16"/>
      <c r="AI11" s="16"/>
      <c r="AJ11" s="16"/>
      <c r="AK11" s="16"/>
      <c r="AL11" s="16"/>
      <c r="AM11" s="16"/>
      <c r="AN11" s="16"/>
      <c r="AO11" s="16"/>
      <c r="AP11" s="16"/>
      <c r="AQ11" s="130"/>
      <c r="AR11" s="16"/>
      <c r="AS11" s="16"/>
      <c r="AT11" s="16"/>
      <c r="AU11" s="16"/>
      <c r="AV11" s="16"/>
      <c r="AW11" s="16"/>
      <c r="AX11" s="16"/>
      <c r="AY11" s="16"/>
      <c r="AZ11" s="16"/>
      <c r="BA11" s="16"/>
      <c r="BB11" s="16"/>
      <c r="BC11" s="16"/>
      <c r="BD11" s="130"/>
      <c r="BE11" s="16"/>
      <c r="BF11" s="16"/>
      <c r="BG11" s="16"/>
      <c r="BH11" s="16"/>
      <c r="BI11" s="16"/>
      <c r="BJ11" s="16"/>
      <c r="BK11" s="16"/>
      <c r="BL11" s="16"/>
      <c r="BM11" s="16"/>
      <c r="BN11" s="16"/>
      <c r="BO11" s="16"/>
      <c r="BP11" s="16"/>
      <c r="BQ11" s="16"/>
      <c r="BR11" s="130"/>
      <c r="BS11" s="16"/>
      <c r="BT11" s="16"/>
      <c r="BU11" s="16"/>
      <c r="BV11" s="16"/>
      <c r="BW11" s="16"/>
      <c r="BX11" s="16"/>
      <c r="BY11" s="16"/>
      <c r="BZ11" s="16"/>
      <c r="CA11" s="16"/>
      <c r="CB11" s="16"/>
      <c r="CC11" s="16"/>
      <c r="CD11" s="16"/>
      <c r="CE11" s="130"/>
    </row>
    <row r="12" spans="1:83" ht="15" customHeight="1" x14ac:dyDescent="0.2">
      <c r="A12" s="16"/>
      <c r="B12" s="233" t="s">
        <v>309</v>
      </c>
      <c r="C12" s="220"/>
      <c r="D12" s="193">
        <f>SUM(D13:D48)</f>
        <v>0</v>
      </c>
      <c r="E12" s="193">
        <f t="shared" ref="E12:O12" si="6">SUM(E13:E48)</f>
        <v>0</v>
      </c>
      <c r="F12" s="193">
        <f t="shared" si="6"/>
        <v>0</v>
      </c>
      <c r="G12" s="193">
        <f t="shared" si="6"/>
        <v>0</v>
      </c>
      <c r="H12" s="193">
        <f t="shared" si="6"/>
        <v>0</v>
      </c>
      <c r="I12" s="193">
        <f t="shared" si="6"/>
        <v>0</v>
      </c>
      <c r="J12" s="193">
        <f t="shared" si="6"/>
        <v>0</v>
      </c>
      <c r="K12" s="193">
        <f t="shared" si="6"/>
        <v>0</v>
      </c>
      <c r="L12" s="193">
        <f t="shared" si="6"/>
        <v>96000</v>
      </c>
      <c r="M12" s="193">
        <f t="shared" si="6"/>
        <v>96000</v>
      </c>
      <c r="N12" s="193">
        <f t="shared" si="6"/>
        <v>120000</v>
      </c>
      <c r="O12" s="193">
        <f t="shared" si="6"/>
        <v>120000</v>
      </c>
      <c r="P12" s="193">
        <f t="shared" ref="P12:AV12" si="7">SUM(P13:P48)</f>
        <v>432000</v>
      </c>
      <c r="Q12" s="193">
        <f t="shared" si="7"/>
        <v>139200</v>
      </c>
      <c r="R12" s="193">
        <f t="shared" si="7"/>
        <v>139200</v>
      </c>
      <c r="S12" s="193">
        <f t="shared" si="7"/>
        <v>148200</v>
      </c>
      <c r="T12" s="193">
        <f t="shared" si="7"/>
        <v>192450</v>
      </c>
      <c r="U12" s="193">
        <f t="shared" si="7"/>
        <v>192450</v>
      </c>
      <c r="V12" s="193">
        <f t="shared" si="7"/>
        <v>225450</v>
      </c>
      <c r="W12" s="193">
        <f t="shared" si="7"/>
        <v>225450</v>
      </c>
      <c r="X12" s="193">
        <f t="shared" si="7"/>
        <v>225450</v>
      </c>
      <c r="Y12" s="193">
        <f t="shared" si="7"/>
        <v>264450</v>
      </c>
      <c r="Z12" s="193">
        <f t="shared" si="7"/>
        <v>264450</v>
      </c>
      <c r="AA12" s="193">
        <f t="shared" si="7"/>
        <v>264450</v>
      </c>
      <c r="AB12" s="193">
        <f t="shared" si="7"/>
        <v>264450</v>
      </c>
      <c r="AC12" s="193">
        <f t="shared" si="7"/>
        <v>2545650</v>
      </c>
      <c r="AD12" s="233" t="s">
        <v>309</v>
      </c>
      <c r="AE12" s="193">
        <f t="shared" si="7"/>
        <v>315094.5</v>
      </c>
      <c r="AF12" s="193">
        <f t="shared" si="7"/>
        <v>315094.5</v>
      </c>
      <c r="AG12" s="193">
        <f t="shared" si="7"/>
        <v>315094.5</v>
      </c>
      <c r="AH12" s="193">
        <f t="shared" si="7"/>
        <v>315094.5</v>
      </c>
      <c r="AI12" s="193">
        <f t="shared" si="7"/>
        <v>315094.5</v>
      </c>
      <c r="AJ12" s="193">
        <f t="shared" si="7"/>
        <v>315094.5</v>
      </c>
      <c r="AK12" s="193">
        <f t="shared" si="7"/>
        <v>315094.5</v>
      </c>
      <c r="AL12" s="193">
        <f t="shared" si="7"/>
        <v>315094.5</v>
      </c>
      <c r="AM12" s="193">
        <f t="shared" si="7"/>
        <v>315094.5</v>
      </c>
      <c r="AN12" s="193">
        <f t="shared" si="7"/>
        <v>315094.5</v>
      </c>
      <c r="AO12" s="193">
        <f t="shared" si="7"/>
        <v>315094.5</v>
      </c>
      <c r="AP12" s="193">
        <f t="shared" si="7"/>
        <v>315094.5</v>
      </c>
      <c r="AQ12" s="193">
        <f t="shared" si="7"/>
        <v>3781133.9999999995</v>
      </c>
      <c r="AR12" s="193">
        <f t="shared" si="7"/>
        <v>372245.44500000001</v>
      </c>
      <c r="AS12" s="193">
        <f t="shared" si="7"/>
        <v>372245.44500000001</v>
      </c>
      <c r="AT12" s="193">
        <f t="shared" si="7"/>
        <v>372245.44500000001</v>
      </c>
      <c r="AU12" s="193">
        <f t="shared" si="7"/>
        <v>372245.44500000001</v>
      </c>
      <c r="AV12" s="193">
        <f t="shared" si="7"/>
        <v>372245.44500000001</v>
      </c>
      <c r="AW12" s="193">
        <f t="shared" ref="AW12:BR12" si="8">SUM(AW13:AW48)</f>
        <v>372245.44500000001</v>
      </c>
      <c r="AX12" s="193">
        <f t="shared" si="8"/>
        <v>372245.44500000001</v>
      </c>
      <c r="AY12" s="193">
        <f t="shared" si="8"/>
        <v>372245.44500000001</v>
      </c>
      <c r="AZ12" s="193">
        <f t="shared" si="8"/>
        <v>372245.44500000001</v>
      </c>
      <c r="BA12" s="193">
        <f t="shared" si="8"/>
        <v>372245.44500000001</v>
      </c>
      <c r="BB12" s="193">
        <f t="shared" si="8"/>
        <v>372245.44500000001</v>
      </c>
      <c r="BC12" s="193">
        <f t="shared" si="8"/>
        <v>372245.44500000001</v>
      </c>
      <c r="BD12" s="193">
        <f t="shared" si="8"/>
        <v>4466945.34</v>
      </c>
      <c r="BE12" s="233" t="s">
        <v>309</v>
      </c>
      <c r="BF12" s="193">
        <f t="shared" si="8"/>
        <v>402967.89945000003</v>
      </c>
      <c r="BG12" s="193">
        <f t="shared" si="8"/>
        <v>402967.89945000003</v>
      </c>
      <c r="BH12" s="193">
        <f t="shared" si="8"/>
        <v>402967.89945000003</v>
      </c>
      <c r="BI12" s="193">
        <f t="shared" si="8"/>
        <v>402967.89945000003</v>
      </c>
      <c r="BJ12" s="193">
        <f t="shared" si="8"/>
        <v>402967.89945000003</v>
      </c>
      <c r="BK12" s="193">
        <f t="shared" si="8"/>
        <v>402967.89945000003</v>
      </c>
      <c r="BL12" s="193">
        <f t="shared" si="8"/>
        <v>402967.89945000003</v>
      </c>
      <c r="BM12" s="193">
        <f t="shared" si="8"/>
        <v>402967.89945000003</v>
      </c>
      <c r="BN12" s="193">
        <f t="shared" si="8"/>
        <v>402967.89945000003</v>
      </c>
      <c r="BO12" s="193">
        <f t="shared" si="8"/>
        <v>402967.89945000003</v>
      </c>
      <c r="BP12" s="193">
        <f t="shared" si="8"/>
        <v>402967.89945000003</v>
      </c>
      <c r="BQ12" s="193">
        <f t="shared" si="8"/>
        <v>402967.89945000003</v>
      </c>
      <c r="BR12" s="194">
        <f t="shared" si="8"/>
        <v>4835614.7934000008</v>
      </c>
      <c r="BS12" s="193">
        <f t="shared" ref="BS12:CE12" si="9">SUM(BS13:BS48)</f>
        <v>433997.57844450005</v>
      </c>
      <c r="BT12" s="193">
        <f t="shared" si="9"/>
        <v>433997.57844450005</v>
      </c>
      <c r="BU12" s="193">
        <f t="shared" si="9"/>
        <v>433997.57844450005</v>
      </c>
      <c r="BV12" s="193">
        <f t="shared" si="9"/>
        <v>433997.57844450005</v>
      </c>
      <c r="BW12" s="193">
        <f t="shared" si="9"/>
        <v>433997.57844450005</v>
      </c>
      <c r="BX12" s="193">
        <f t="shared" si="9"/>
        <v>433997.57844450005</v>
      </c>
      <c r="BY12" s="193">
        <f t="shared" si="9"/>
        <v>433997.57844450005</v>
      </c>
      <c r="BZ12" s="193">
        <f t="shared" si="9"/>
        <v>433997.57844450005</v>
      </c>
      <c r="CA12" s="193">
        <f t="shared" si="9"/>
        <v>433997.57844450005</v>
      </c>
      <c r="CB12" s="193">
        <f t="shared" si="9"/>
        <v>433997.57844450005</v>
      </c>
      <c r="CC12" s="193">
        <f t="shared" si="9"/>
        <v>433997.57844450005</v>
      </c>
      <c r="CD12" s="193">
        <f t="shared" si="9"/>
        <v>433997.57844450005</v>
      </c>
      <c r="CE12" s="194">
        <f t="shared" si="9"/>
        <v>5207970.9413339999</v>
      </c>
    </row>
    <row r="13" spans="1:83" ht="15" customHeight="1" x14ac:dyDescent="0.2">
      <c r="A13" s="16"/>
      <c r="B13" s="182" t="str">
        <f>+$B98</f>
        <v>CTO</v>
      </c>
      <c r="C13" s="218"/>
      <c r="D13" s="181">
        <f t="shared" ref="D13:O13" si="10">IF($F98&gt;(12-MONTH(D$7)),$L98/12,0)</f>
        <v>0</v>
      </c>
      <c r="E13" s="181">
        <f t="shared" si="10"/>
        <v>0</v>
      </c>
      <c r="F13" s="181">
        <f t="shared" si="10"/>
        <v>0</v>
      </c>
      <c r="G13" s="181">
        <f t="shared" si="10"/>
        <v>0</v>
      </c>
      <c r="H13" s="181">
        <f t="shared" si="10"/>
        <v>0</v>
      </c>
      <c r="I13" s="181">
        <f t="shared" si="10"/>
        <v>0</v>
      </c>
      <c r="J13" s="181">
        <f t="shared" si="10"/>
        <v>0</v>
      </c>
      <c r="K13" s="181">
        <f t="shared" si="10"/>
        <v>0</v>
      </c>
      <c r="L13" s="181">
        <f t="shared" si="10"/>
        <v>12000</v>
      </c>
      <c r="M13" s="181">
        <f t="shared" si="10"/>
        <v>12000</v>
      </c>
      <c r="N13" s="181">
        <f t="shared" si="10"/>
        <v>12000</v>
      </c>
      <c r="O13" s="181">
        <f t="shared" si="10"/>
        <v>12000</v>
      </c>
      <c r="P13" s="190">
        <f t="shared" ref="P13:P48" si="11">SUM(D13:O13)</f>
        <v>48000</v>
      </c>
      <c r="Q13" s="181">
        <f t="shared" ref="Q13:AB13" si="12">IF($G98&gt;(12-MONTH(Q$7)),$M98/12,0)</f>
        <v>12120</v>
      </c>
      <c r="R13" s="181">
        <f t="shared" si="12"/>
        <v>12120</v>
      </c>
      <c r="S13" s="181">
        <f t="shared" si="12"/>
        <v>12120</v>
      </c>
      <c r="T13" s="181">
        <f t="shared" si="12"/>
        <v>12120</v>
      </c>
      <c r="U13" s="181">
        <f t="shared" si="12"/>
        <v>12120</v>
      </c>
      <c r="V13" s="181">
        <f t="shared" si="12"/>
        <v>12120</v>
      </c>
      <c r="W13" s="181">
        <f t="shared" si="12"/>
        <v>12120</v>
      </c>
      <c r="X13" s="181">
        <f t="shared" si="12"/>
        <v>12120</v>
      </c>
      <c r="Y13" s="181">
        <f t="shared" si="12"/>
        <v>12120</v>
      </c>
      <c r="Z13" s="181">
        <f t="shared" si="12"/>
        <v>12120</v>
      </c>
      <c r="AA13" s="181">
        <f t="shared" si="12"/>
        <v>12120</v>
      </c>
      <c r="AB13" s="181">
        <f t="shared" si="12"/>
        <v>12120</v>
      </c>
      <c r="AC13" s="190">
        <f t="shared" ref="AC13:AC48" si="13">SUM(Q13:AB13)</f>
        <v>145440</v>
      </c>
      <c r="AD13" s="182" t="str">
        <f>+$B98</f>
        <v>CTO</v>
      </c>
      <c r="AE13" s="181">
        <f t="shared" ref="AE13:AP13" si="14">IF($H98&gt;(12-MONTH(AE$7)),$N98/12,0)</f>
        <v>12241.199999999999</v>
      </c>
      <c r="AF13" s="181">
        <f t="shared" si="14"/>
        <v>12241.199999999999</v>
      </c>
      <c r="AG13" s="181">
        <f t="shared" si="14"/>
        <v>12241.199999999999</v>
      </c>
      <c r="AH13" s="181">
        <f t="shared" si="14"/>
        <v>12241.199999999999</v>
      </c>
      <c r="AI13" s="181">
        <f t="shared" si="14"/>
        <v>12241.199999999999</v>
      </c>
      <c r="AJ13" s="181">
        <f t="shared" si="14"/>
        <v>12241.199999999999</v>
      </c>
      <c r="AK13" s="181">
        <f t="shared" si="14"/>
        <v>12241.199999999999</v>
      </c>
      <c r="AL13" s="181">
        <f t="shared" si="14"/>
        <v>12241.199999999999</v>
      </c>
      <c r="AM13" s="181">
        <f t="shared" si="14"/>
        <v>12241.199999999999</v>
      </c>
      <c r="AN13" s="181">
        <f t="shared" si="14"/>
        <v>12241.199999999999</v>
      </c>
      <c r="AO13" s="181">
        <f t="shared" si="14"/>
        <v>12241.199999999999</v>
      </c>
      <c r="AP13" s="181">
        <f t="shared" si="14"/>
        <v>12241.199999999999</v>
      </c>
      <c r="AQ13" s="190">
        <f t="shared" ref="AQ13:AQ48" si="15">SUM(AE13:AP13)</f>
        <v>146894.39999999999</v>
      </c>
      <c r="AR13" s="181">
        <f t="shared" ref="AR13:BC13" si="16">IF($I98&gt;(12-MONTH(AR$7)),$O98/12,0)</f>
        <v>12363.611999999999</v>
      </c>
      <c r="AS13" s="181">
        <f t="shared" si="16"/>
        <v>12363.611999999999</v>
      </c>
      <c r="AT13" s="181">
        <f t="shared" si="16"/>
        <v>12363.611999999999</v>
      </c>
      <c r="AU13" s="181">
        <f t="shared" si="16"/>
        <v>12363.611999999999</v>
      </c>
      <c r="AV13" s="181">
        <f t="shared" si="16"/>
        <v>12363.611999999999</v>
      </c>
      <c r="AW13" s="181">
        <f t="shared" si="16"/>
        <v>12363.611999999999</v>
      </c>
      <c r="AX13" s="181">
        <f t="shared" si="16"/>
        <v>12363.611999999999</v>
      </c>
      <c r="AY13" s="181">
        <f t="shared" si="16"/>
        <v>12363.611999999999</v>
      </c>
      <c r="AZ13" s="181">
        <f t="shared" si="16"/>
        <v>12363.611999999999</v>
      </c>
      <c r="BA13" s="181">
        <f t="shared" si="16"/>
        <v>12363.611999999999</v>
      </c>
      <c r="BB13" s="181">
        <f t="shared" si="16"/>
        <v>12363.611999999999</v>
      </c>
      <c r="BC13" s="181">
        <f t="shared" si="16"/>
        <v>12363.611999999999</v>
      </c>
      <c r="BD13" s="190">
        <f t="shared" ref="BD13:BD48" si="17">SUM(AR13:BC13)</f>
        <v>148363.34399999995</v>
      </c>
      <c r="BE13" s="182" t="str">
        <f>+$B98</f>
        <v>CTO</v>
      </c>
      <c r="BF13" s="181">
        <f t="shared" ref="BF13:BQ13" si="18">IF($J98&gt;(12-MONTH(BF$7)),$P98/12,0)</f>
        <v>12487.248119999998</v>
      </c>
      <c r="BG13" s="181">
        <f t="shared" si="18"/>
        <v>12487.248119999998</v>
      </c>
      <c r="BH13" s="181">
        <f t="shared" si="18"/>
        <v>12487.248119999998</v>
      </c>
      <c r="BI13" s="181">
        <f t="shared" si="18"/>
        <v>12487.248119999998</v>
      </c>
      <c r="BJ13" s="181">
        <f t="shared" si="18"/>
        <v>12487.248119999998</v>
      </c>
      <c r="BK13" s="181">
        <f t="shared" si="18"/>
        <v>12487.248119999998</v>
      </c>
      <c r="BL13" s="181">
        <f t="shared" si="18"/>
        <v>12487.248119999998</v>
      </c>
      <c r="BM13" s="181">
        <f t="shared" si="18"/>
        <v>12487.248119999998</v>
      </c>
      <c r="BN13" s="181">
        <f t="shared" si="18"/>
        <v>12487.248119999998</v>
      </c>
      <c r="BO13" s="181">
        <f t="shared" si="18"/>
        <v>12487.248119999998</v>
      </c>
      <c r="BP13" s="181">
        <f t="shared" si="18"/>
        <v>12487.248119999998</v>
      </c>
      <c r="BQ13" s="181">
        <f t="shared" si="18"/>
        <v>12487.248119999998</v>
      </c>
      <c r="BR13" s="190">
        <f t="shared" ref="BR13:BR48" si="19">SUM(BF13:BQ13)</f>
        <v>149846.97744000002</v>
      </c>
      <c r="BS13" s="181">
        <f>IF($K98&gt;(12-MONTH(BS$7)),$Q98/12,0)</f>
        <v>12612.120601199998</v>
      </c>
      <c r="BT13" s="181">
        <f t="shared" ref="BT13:CD13" si="20">IF($K98&gt;(12-MONTH(BT$7)),$Q98/12,0)</f>
        <v>12612.120601199998</v>
      </c>
      <c r="BU13" s="181">
        <f t="shared" si="20"/>
        <v>12612.120601199998</v>
      </c>
      <c r="BV13" s="181">
        <f t="shared" si="20"/>
        <v>12612.120601199998</v>
      </c>
      <c r="BW13" s="181">
        <f t="shared" si="20"/>
        <v>12612.120601199998</v>
      </c>
      <c r="BX13" s="181">
        <f t="shared" si="20"/>
        <v>12612.120601199998</v>
      </c>
      <c r="BY13" s="181">
        <f t="shared" si="20"/>
        <v>12612.120601199998</v>
      </c>
      <c r="BZ13" s="181">
        <f t="shared" si="20"/>
        <v>12612.120601199998</v>
      </c>
      <c r="CA13" s="181">
        <f t="shared" si="20"/>
        <v>12612.120601199998</v>
      </c>
      <c r="CB13" s="181">
        <f t="shared" si="20"/>
        <v>12612.120601199998</v>
      </c>
      <c r="CC13" s="181">
        <f t="shared" si="20"/>
        <v>12612.120601199998</v>
      </c>
      <c r="CD13" s="181">
        <f t="shared" si="20"/>
        <v>12612.120601199998</v>
      </c>
      <c r="CE13" s="190">
        <f t="shared" ref="CE13:CE18" si="21">SUM(BS13:CD13)</f>
        <v>151345.44721440002</v>
      </c>
    </row>
    <row r="14" spans="1:83" ht="15" customHeight="1" x14ac:dyDescent="0.2">
      <c r="A14" s="16"/>
      <c r="B14" s="182" t="str">
        <f t="shared" ref="B14:B48" si="22">+$B99</f>
        <v>Développeur R&amp;D</v>
      </c>
      <c r="C14" s="218"/>
      <c r="D14" s="181">
        <f t="shared" ref="D14:O14" si="23">IF($F99&gt;(12-MONTH(D$7)),$L99/12,0)</f>
        <v>0</v>
      </c>
      <c r="E14" s="181">
        <f t="shared" si="23"/>
        <v>0</v>
      </c>
      <c r="F14" s="181">
        <f t="shared" si="23"/>
        <v>0</v>
      </c>
      <c r="G14" s="181">
        <f t="shared" si="23"/>
        <v>0</v>
      </c>
      <c r="H14" s="181">
        <f t="shared" si="23"/>
        <v>0</v>
      </c>
      <c r="I14" s="181">
        <f t="shared" si="23"/>
        <v>0</v>
      </c>
      <c r="J14" s="181">
        <f t="shared" si="23"/>
        <v>0</v>
      </c>
      <c r="K14" s="181">
        <f t="shared" si="23"/>
        <v>0</v>
      </c>
      <c r="L14" s="181">
        <f t="shared" si="23"/>
        <v>36000</v>
      </c>
      <c r="M14" s="181">
        <f t="shared" si="23"/>
        <v>36000</v>
      </c>
      <c r="N14" s="181">
        <f t="shared" si="23"/>
        <v>36000</v>
      </c>
      <c r="O14" s="181">
        <f t="shared" si="23"/>
        <v>36000</v>
      </c>
      <c r="P14" s="190">
        <f t="shared" si="11"/>
        <v>144000</v>
      </c>
      <c r="Q14" s="181">
        <f t="shared" ref="Q14:AB14" si="24">IF($G99&gt;(12-MONTH(Q$7)),$M99/12,0)</f>
        <v>36360</v>
      </c>
      <c r="R14" s="181">
        <f t="shared" si="24"/>
        <v>36360</v>
      </c>
      <c r="S14" s="181">
        <f t="shared" si="24"/>
        <v>36360</v>
      </c>
      <c r="T14" s="181">
        <f t="shared" si="24"/>
        <v>36360</v>
      </c>
      <c r="U14" s="181">
        <f t="shared" si="24"/>
        <v>36360</v>
      </c>
      <c r="V14" s="181">
        <f t="shared" si="24"/>
        <v>36360</v>
      </c>
      <c r="W14" s="181">
        <f t="shared" si="24"/>
        <v>36360</v>
      </c>
      <c r="X14" s="181">
        <f t="shared" si="24"/>
        <v>36360</v>
      </c>
      <c r="Y14" s="181">
        <f t="shared" si="24"/>
        <v>36360</v>
      </c>
      <c r="Z14" s="181">
        <f t="shared" si="24"/>
        <v>36360</v>
      </c>
      <c r="AA14" s="181">
        <f t="shared" si="24"/>
        <v>36360</v>
      </c>
      <c r="AB14" s="181">
        <f t="shared" si="24"/>
        <v>36360</v>
      </c>
      <c r="AC14" s="190">
        <f t="shared" si="13"/>
        <v>436320</v>
      </c>
      <c r="AD14" s="182" t="str">
        <f t="shared" ref="AD14:AD48" si="25">+$B99</f>
        <v>Développeur R&amp;D</v>
      </c>
      <c r="AE14" s="181">
        <f t="shared" ref="AE14:AP14" si="26">IF($H99&gt;(12-MONTH(AE$7)),$N99/12,0)</f>
        <v>36723.599999999999</v>
      </c>
      <c r="AF14" s="181">
        <f t="shared" si="26"/>
        <v>36723.599999999999</v>
      </c>
      <c r="AG14" s="181">
        <f t="shared" si="26"/>
        <v>36723.599999999999</v>
      </c>
      <c r="AH14" s="181">
        <f t="shared" si="26"/>
        <v>36723.599999999999</v>
      </c>
      <c r="AI14" s="181">
        <f t="shared" si="26"/>
        <v>36723.599999999999</v>
      </c>
      <c r="AJ14" s="181">
        <f t="shared" si="26"/>
        <v>36723.599999999999</v>
      </c>
      <c r="AK14" s="181">
        <f t="shared" si="26"/>
        <v>36723.599999999999</v>
      </c>
      <c r="AL14" s="181">
        <f t="shared" si="26"/>
        <v>36723.599999999999</v>
      </c>
      <c r="AM14" s="181">
        <f t="shared" si="26"/>
        <v>36723.599999999999</v>
      </c>
      <c r="AN14" s="181">
        <f t="shared" si="26"/>
        <v>36723.599999999999</v>
      </c>
      <c r="AO14" s="181">
        <f t="shared" si="26"/>
        <v>36723.599999999999</v>
      </c>
      <c r="AP14" s="181">
        <f t="shared" si="26"/>
        <v>36723.599999999999</v>
      </c>
      <c r="AQ14" s="190">
        <f t="shared" si="15"/>
        <v>440683.1999999999</v>
      </c>
      <c r="AR14" s="181">
        <f t="shared" ref="AR14:BC14" si="27">IF($I99&gt;(12-MONTH(AR$7)),$O99/12,0)</f>
        <v>37090.836000000003</v>
      </c>
      <c r="AS14" s="181">
        <f t="shared" si="27"/>
        <v>37090.836000000003</v>
      </c>
      <c r="AT14" s="181">
        <f t="shared" si="27"/>
        <v>37090.836000000003</v>
      </c>
      <c r="AU14" s="181">
        <f t="shared" si="27"/>
        <v>37090.836000000003</v>
      </c>
      <c r="AV14" s="181">
        <f t="shared" si="27"/>
        <v>37090.836000000003</v>
      </c>
      <c r="AW14" s="181">
        <f t="shared" si="27"/>
        <v>37090.836000000003</v>
      </c>
      <c r="AX14" s="181">
        <f t="shared" si="27"/>
        <v>37090.836000000003</v>
      </c>
      <c r="AY14" s="181">
        <f t="shared" si="27"/>
        <v>37090.836000000003</v>
      </c>
      <c r="AZ14" s="181">
        <f t="shared" si="27"/>
        <v>37090.836000000003</v>
      </c>
      <c r="BA14" s="181">
        <f t="shared" si="27"/>
        <v>37090.836000000003</v>
      </c>
      <c r="BB14" s="181">
        <f t="shared" si="27"/>
        <v>37090.836000000003</v>
      </c>
      <c r="BC14" s="181">
        <f t="shared" si="27"/>
        <v>37090.836000000003</v>
      </c>
      <c r="BD14" s="190">
        <f t="shared" si="17"/>
        <v>445090.03200000006</v>
      </c>
      <c r="BE14" s="182" t="str">
        <f t="shared" ref="BE14:BE48" si="28">+$B99</f>
        <v>Développeur R&amp;D</v>
      </c>
      <c r="BF14" s="181">
        <f t="shared" ref="BF14:BQ14" si="29">IF($J99&gt;(12-MONTH(BF$7)),$P99/12,0)</f>
        <v>37461.744360000004</v>
      </c>
      <c r="BG14" s="181">
        <f t="shared" si="29"/>
        <v>37461.744360000004</v>
      </c>
      <c r="BH14" s="181">
        <f t="shared" si="29"/>
        <v>37461.744360000004</v>
      </c>
      <c r="BI14" s="181">
        <f t="shared" si="29"/>
        <v>37461.744360000004</v>
      </c>
      <c r="BJ14" s="181">
        <f t="shared" si="29"/>
        <v>37461.744360000004</v>
      </c>
      <c r="BK14" s="181">
        <f t="shared" si="29"/>
        <v>37461.744360000004</v>
      </c>
      <c r="BL14" s="181">
        <f t="shared" si="29"/>
        <v>37461.744360000004</v>
      </c>
      <c r="BM14" s="181">
        <f t="shared" si="29"/>
        <v>37461.744360000004</v>
      </c>
      <c r="BN14" s="181">
        <f t="shared" si="29"/>
        <v>37461.744360000004</v>
      </c>
      <c r="BO14" s="181">
        <f t="shared" si="29"/>
        <v>37461.744360000004</v>
      </c>
      <c r="BP14" s="181">
        <f t="shared" si="29"/>
        <v>37461.744360000004</v>
      </c>
      <c r="BQ14" s="181">
        <f t="shared" si="29"/>
        <v>37461.744360000004</v>
      </c>
      <c r="BR14" s="190">
        <f t="shared" si="19"/>
        <v>449540.93232000008</v>
      </c>
      <c r="BS14" s="181">
        <f t="shared" ref="BS14:CD14" si="30">IF($K99&gt;(12-MONTH(BS$7)),$Q99/12,0)</f>
        <v>37836.361803600004</v>
      </c>
      <c r="BT14" s="181">
        <f t="shared" si="30"/>
        <v>37836.361803600004</v>
      </c>
      <c r="BU14" s="181">
        <f t="shared" si="30"/>
        <v>37836.361803600004</v>
      </c>
      <c r="BV14" s="181">
        <f t="shared" si="30"/>
        <v>37836.361803600004</v>
      </c>
      <c r="BW14" s="181">
        <f t="shared" si="30"/>
        <v>37836.361803600004</v>
      </c>
      <c r="BX14" s="181">
        <f t="shared" si="30"/>
        <v>37836.361803600004</v>
      </c>
      <c r="BY14" s="181">
        <f t="shared" si="30"/>
        <v>37836.361803600004</v>
      </c>
      <c r="BZ14" s="181">
        <f t="shared" si="30"/>
        <v>37836.361803600004</v>
      </c>
      <c r="CA14" s="181">
        <f t="shared" si="30"/>
        <v>37836.361803600004</v>
      </c>
      <c r="CB14" s="181">
        <f t="shared" si="30"/>
        <v>37836.361803600004</v>
      </c>
      <c r="CC14" s="181">
        <f t="shared" si="30"/>
        <v>37836.361803600004</v>
      </c>
      <c r="CD14" s="181">
        <f t="shared" si="30"/>
        <v>37836.361803600004</v>
      </c>
      <c r="CE14" s="190">
        <f t="shared" si="21"/>
        <v>454036.34164319996</v>
      </c>
    </row>
    <row r="15" spans="1:83" ht="15" customHeight="1" x14ac:dyDescent="0.2">
      <c r="A15" s="16"/>
      <c r="B15" s="182" t="str">
        <f t="shared" si="22"/>
        <v xml:space="preserve">Quality </v>
      </c>
      <c r="C15" s="218"/>
      <c r="D15" s="181">
        <f t="shared" ref="D15:O15" si="31">IF($F100&gt;(12-MONTH(D$7)),$L100/12,0)</f>
        <v>0</v>
      </c>
      <c r="E15" s="181">
        <f t="shared" si="31"/>
        <v>0</v>
      </c>
      <c r="F15" s="181">
        <f t="shared" si="31"/>
        <v>0</v>
      </c>
      <c r="G15" s="181">
        <f t="shared" si="31"/>
        <v>0</v>
      </c>
      <c r="H15" s="181">
        <f t="shared" si="31"/>
        <v>0</v>
      </c>
      <c r="I15" s="181">
        <f t="shared" si="31"/>
        <v>0</v>
      </c>
      <c r="J15" s="181">
        <f t="shared" si="31"/>
        <v>0</v>
      </c>
      <c r="K15" s="181">
        <f t="shared" si="31"/>
        <v>0</v>
      </c>
      <c r="L15" s="181">
        <f t="shared" si="31"/>
        <v>9000</v>
      </c>
      <c r="M15" s="181">
        <f t="shared" si="31"/>
        <v>9000</v>
      </c>
      <c r="N15" s="181">
        <f t="shared" si="31"/>
        <v>9000</v>
      </c>
      <c r="O15" s="181">
        <f t="shared" si="31"/>
        <v>9000</v>
      </c>
      <c r="P15" s="190">
        <f t="shared" si="11"/>
        <v>36000</v>
      </c>
      <c r="Q15" s="181">
        <f t="shared" ref="Q15:AB15" si="32">IF($G100&gt;(12-MONTH(Q$7)),$M100/12,0)</f>
        <v>9090</v>
      </c>
      <c r="R15" s="181">
        <f t="shared" si="32"/>
        <v>9090</v>
      </c>
      <c r="S15" s="181">
        <f t="shared" si="32"/>
        <v>9090</v>
      </c>
      <c r="T15" s="181">
        <f t="shared" si="32"/>
        <v>9090</v>
      </c>
      <c r="U15" s="181">
        <f t="shared" si="32"/>
        <v>9090</v>
      </c>
      <c r="V15" s="181">
        <f t="shared" si="32"/>
        <v>9090</v>
      </c>
      <c r="W15" s="181">
        <f t="shared" si="32"/>
        <v>9090</v>
      </c>
      <c r="X15" s="181">
        <f t="shared" si="32"/>
        <v>9090</v>
      </c>
      <c r="Y15" s="181">
        <f t="shared" si="32"/>
        <v>9090</v>
      </c>
      <c r="Z15" s="181">
        <f t="shared" si="32"/>
        <v>9090</v>
      </c>
      <c r="AA15" s="181">
        <f t="shared" si="32"/>
        <v>9090</v>
      </c>
      <c r="AB15" s="181">
        <f t="shared" si="32"/>
        <v>9090</v>
      </c>
      <c r="AC15" s="190">
        <f t="shared" si="13"/>
        <v>109080</v>
      </c>
      <c r="AD15" s="182" t="str">
        <f t="shared" si="25"/>
        <v xml:space="preserve">Quality </v>
      </c>
      <c r="AE15" s="181">
        <f t="shared" ref="AE15:AP15" si="33">IF($H100&gt;(12-MONTH(AE$7)),$N100/12,0)</f>
        <v>9180.9</v>
      </c>
      <c r="AF15" s="181">
        <f t="shared" si="33"/>
        <v>9180.9</v>
      </c>
      <c r="AG15" s="181">
        <f t="shared" si="33"/>
        <v>9180.9</v>
      </c>
      <c r="AH15" s="181">
        <f t="shared" si="33"/>
        <v>9180.9</v>
      </c>
      <c r="AI15" s="181">
        <f t="shared" si="33"/>
        <v>9180.9</v>
      </c>
      <c r="AJ15" s="181">
        <f t="shared" si="33"/>
        <v>9180.9</v>
      </c>
      <c r="AK15" s="181">
        <f t="shared" si="33"/>
        <v>9180.9</v>
      </c>
      <c r="AL15" s="181">
        <f t="shared" si="33"/>
        <v>9180.9</v>
      </c>
      <c r="AM15" s="181">
        <f t="shared" si="33"/>
        <v>9180.9</v>
      </c>
      <c r="AN15" s="181">
        <f t="shared" si="33"/>
        <v>9180.9</v>
      </c>
      <c r="AO15" s="181">
        <f t="shared" si="33"/>
        <v>9180.9</v>
      </c>
      <c r="AP15" s="181">
        <f t="shared" si="33"/>
        <v>9180.9</v>
      </c>
      <c r="AQ15" s="190">
        <f t="shared" si="15"/>
        <v>110170.79999999997</v>
      </c>
      <c r="AR15" s="181">
        <f t="shared" ref="AR15:BC15" si="34">IF($I100&gt;(12-MONTH(AR$7)),$O100/12,0)</f>
        <v>9272.7090000000007</v>
      </c>
      <c r="AS15" s="181">
        <f t="shared" si="34"/>
        <v>9272.7090000000007</v>
      </c>
      <c r="AT15" s="181">
        <f t="shared" si="34"/>
        <v>9272.7090000000007</v>
      </c>
      <c r="AU15" s="181">
        <f t="shared" si="34"/>
        <v>9272.7090000000007</v>
      </c>
      <c r="AV15" s="181">
        <f t="shared" si="34"/>
        <v>9272.7090000000007</v>
      </c>
      <c r="AW15" s="181">
        <f t="shared" si="34"/>
        <v>9272.7090000000007</v>
      </c>
      <c r="AX15" s="181">
        <f t="shared" si="34"/>
        <v>9272.7090000000007</v>
      </c>
      <c r="AY15" s="181">
        <f t="shared" si="34"/>
        <v>9272.7090000000007</v>
      </c>
      <c r="AZ15" s="181">
        <f t="shared" si="34"/>
        <v>9272.7090000000007</v>
      </c>
      <c r="BA15" s="181">
        <f t="shared" si="34"/>
        <v>9272.7090000000007</v>
      </c>
      <c r="BB15" s="181">
        <f t="shared" si="34"/>
        <v>9272.7090000000007</v>
      </c>
      <c r="BC15" s="181">
        <f t="shared" si="34"/>
        <v>9272.7090000000007</v>
      </c>
      <c r="BD15" s="190">
        <f t="shared" si="17"/>
        <v>111272.50800000002</v>
      </c>
      <c r="BE15" s="182" t="str">
        <f t="shared" si="28"/>
        <v xml:space="preserve">Quality </v>
      </c>
      <c r="BF15" s="181">
        <f t="shared" ref="BF15:BQ15" si="35">IF($J100&gt;(12-MONTH(BF$7)),$P100/12,0)</f>
        <v>9365.4360900000011</v>
      </c>
      <c r="BG15" s="181">
        <f t="shared" si="35"/>
        <v>9365.4360900000011</v>
      </c>
      <c r="BH15" s="181">
        <f t="shared" si="35"/>
        <v>9365.4360900000011</v>
      </c>
      <c r="BI15" s="181">
        <f t="shared" si="35"/>
        <v>9365.4360900000011</v>
      </c>
      <c r="BJ15" s="181">
        <f t="shared" si="35"/>
        <v>9365.4360900000011</v>
      </c>
      <c r="BK15" s="181">
        <f t="shared" si="35"/>
        <v>9365.4360900000011</v>
      </c>
      <c r="BL15" s="181">
        <f t="shared" si="35"/>
        <v>9365.4360900000011</v>
      </c>
      <c r="BM15" s="181">
        <f t="shared" si="35"/>
        <v>9365.4360900000011</v>
      </c>
      <c r="BN15" s="181">
        <f t="shared" si="35"/>
        <v>9365.4360900000011</v>
      </c>
      <c r="BO15" s="181">
        <f t="shared" si="35"/>
        <v>9365.4360900000011</v>
      </c>
      <c r="BP15" s="181">
        <f t="shared" si="35"/>
        <v>9365.4360900000011</v>
      </c>
      <c r="BQ15" s="181">
        <f t="shared" si="35"/>
        <v>9365.4360900000011</v>
      </c>
      <c r="BR15" s="190">
        <f t="shared" si="19"/>
        <v>112385.23308000002</v>
      </c>
      <c r="BS15" s="181">
        <f t="shared" ref="BS15:CD15" si="36">IF($K100&gt;(12-MONTH(BS$7)),$Q100/12,0)</f>
        <v>9459.0904509000011</v>
      </c>
      <c r="BT15" s="181">
        <f t="shared" si="36"/>
        <v>9459.0904509000011</v>
      </c>
      <c r="BU15" s="181">
        <f t="shared" si="36"/>
        <v>9459.0904509000011</v>
      </c>
      <c r="BV15" s="181">
        <f t="shared" si="36"/>
        <v>9459.0904509000011</v>
      </c>
      <c r="BW15" s="181">
        <f t="shared" si="36"/>
        <v>9459.0904509000011</v>
      </c>
      <c r="BX15" s="181">
        <f t="shared" si="36"/>
        <v>9459.0904509000011</v>
      </c>
      <c r="BY15" s="181">
        <f t="shared" si="36"/>
        <v>9459.0904509000011</v>
      </c>
      <c r="BZ15" s="181">
        <f t="shared" si="36"/>
        <v>9459.0904509000011</v>
      </c>
      <c r="CA15" s="181">
        <f t="shared" si="36"/>
        <v>9459.0904509000011</v>
      </c>
      <c r="CB15" s="181">
        <f t="shared" si="36"/>
        <v>9459.0904509000011</v>
      </c>
      <c r="CC15" s="181">
        <f t="shared" si="36"/>
        <v>9459.0904509000011</v>
      </c>
      <c r="CD15" s="181">
        <f t="shared" si="36"/>
        <v>9459.0904509000011</v>
      </c>
      <c r="CE15" s="190">
        <f t="shared" si="21"/>
        <v>113509.08541079999</v>
      </c>
    </row>
    <row r="16" spans="1:83" ht="15" customHeight="1" x14ac:dyDescent="0.2">
      <c r="A16" s="16"/>
      <c r="B16" s="182" t="str">
        <f t="shared" si="22"/>
        <v>Développeur Services</v>
      </c>
      <c r="C16" s="218"/>
      <c r="D16" s="181">
        <f t="shared" ref="D16:O16" si="37">IF($F101&gt;(12-MONTH(D$7)),$L101/12,0)</f>
        <v>0</v>
      </c>
      <c r="E16" s="181">
        <f t="shared" si="37"/>
        <v>0</v>
      </c>
      <c r="F16" s="181">
        <f t="shared" si="37"/>
        <v>0</v>
      </c>
      <c r="G16" s="181">
        <f t="shared" si="37"/>
        <v>0</v>
      </c>
      <c r="H16" s="181">
        <f t="shared" si="37"/>
        <v>0</v>
      </c>
      <c r="I16" s="181">
        <f t="shared" si="37"/>
        <v>0</v>
      </c>
      <c r="J16" s="181">
        <f t="shared" si="37"/>
        <v>0</v>
      </c>
      <c r="K16" s="181">
        <f t="shared" si="37"/>
        <v>0</v>
      </c>
      <c r="L16" s="181">
        <f t="shared" si="37"/>
        <v>27000</v>
      </c>
      <c r="M16" s="181">
        <f t="shared" si="37"/>
        <v>27000</v>
      </c>
      <c r="N16" s="181">
        <f t="shared" si="37"/>
        <v>27000</v>
      </c>
      <c r="O16" s="181">
        <f t="shared" si="37"/>
        <v>27000</v>
      </c>
      <c r="P16" s="190">
        <f t="shared" si="11"/>
        <v>108000</v>
      </c>
      <c r="Q16" s="181">
        <f t="shared" ref="Q16:AB16" si="38">IF($G101&gt;(12-MONTH(Q$7)),$M101/12,0)</f>
        <v>27270</v>
      </c>
      <c r="R16" s="181">
        <f t="shared" si="38"/>
        <v>27270</v>
      </c>
      <c r="S16" s="181">
        <f t="shared" si="38"/>
        <v>27270</v>
      </c>
      <c r="T16" s="181">
        <f t="shared" si="38"/>
        <v>27270</v>
      </c>
      <c r="U16" s="181">
        <f t="shared" si="38"/>
        <v>27270</v>
      </c>
      <c r="V16" s="181">
        <f t="shared" si="38"/>
        <v>27270</v>
      </c>
      <c r="W16" s="181">
        <f t="shared" si="38"/>
        <v>27270</v>
      </c>
      <c r="X16" s="181">
        <f t="shared" si="38"/>
        <v>27270</v>
      </c>
      <c r="Y16" s="181">
        <f t="shared" si="38"/>
        <v>27270</v>
      </c>
      <c r="Z16" s="181">
        <f t="shared" si="38"/>
        <v>27270</v>
      </c>
      <c r="AA16" s="181">
        <f t="shared" si="38"/>
        <v>27270</v>
      </c>
      <c r="AB16" s="181">
        <f t="shared" si="38"/>
        <v>27270</v>
      </c>
      <c r="AC16" s="190">
        <f t="shared" si="13"/>
        <v>327240</v>
      </c>
      <c r="AD16" s="182" t="str">
        <f t="shared" si="25"/>
        <v>Développeur Services</v>
      </c>
      <c r="AE16" s="181">
        <f t="shared" ref="AE16:AP16" si="39">IF($H101&gt;(12-MONTH(AE$7)),$N101/12,0)</f>
        <v>27542.7</v>
      </c>
      <c r="AF16" s="181">
        <f t="shared" si="39"/>
        <v>27542.7</v>
      </c>
      <c r="AG16" s="181">
        <f t="shared" si="39"/>
        <v>27542.7</v>
      </c>
      <c r="AH16" s="181">
        <f t="shared" si="39"/>
        <v>27542.7</v>
      </c>
      <c r="AI16" s="181">
        <f t="shared" si="39"/>
        <v>27542.7</v>
      </c>
      <c r="AJ16" s="181">
        <f t="shared" si="39"/>
        <v>27542.7</v>
      </c>
      <c r="AK16" s="181">
        <f t="shared" si="39"/>
        <v>27542.7</v>
      </c>
      <c r="AL16" s="181">
        <f t="shared" si="39"/>
        <v>27542.7</v>
      </c>
      <c r="AM16" s="181">
        <f t="shared" si="39"/>
        <v>27542.7</v>
      </c>
      <c r="AN16" s="181">
        <f t="shared" si="39"/>
        <v>27542.7</v>
      </c>
      <c r="AO16" s="181">
        <f t="shared" si="39"/>
        <v>27542.7</v>
      </c>
      <c r="AP16" s="181">
        <f t="shared" si="39"/>
        <v>27542.7</v>
      </c>
      <c r="AQ16" s="190">
        <f t="shared" si="15"/>
        <v>330512.40000000008</v>
      </c>
      <c r="AR16" s="181">
        <f t="shared" ref="AR16:BC16" si="40">IF($I101&gt;(12-MONTH(AR$7)),$O101/12,0)</f>
        <v>27818.127000000004</v>
      </c>
      <c r="AS16" s="181">
        <f t="shared" si="40"/>
        <v>27818.127000000004</v>
      </c>
      <c r="AT16" s="181">
        <f t="shared" si="40"/>
        <v>27818.127000000004</v>
      </c>
      <c r="AU16" s="181">
        <f t="shared" si="40"/>
        <v>27818.127000000004</v>
      </c>
      <c r="AV16" s="181">
        <f t="shared" si="40"/>
        <v>27818.127000000004</v>
      </c>
      <c r="AW16" s="181">
        <f t="shared" si="40"/>
        <v>27818.127000000004</v>
      </c>
      <c r="AX16" s="181">
        <f t="shared" si="40"/>
        <v>27818.127000000004</v>
      </c>
      <c r="AY16" s="181">
        <f t="shared" si="40"/>
        <v>27818.127000000004</v>
      </c>
      <c r="AZ16" s="181">
        <f t="shared" si="40"/>
        <v>27818.127000000004</v>
      </c>
      <c r="BA16" s="181">
        <f t="shared" si="40"/>
        <v>27818.127000000004</v>
      </c>
      <c r="BB16" s="181">
        <f t="shared" si="40"/>
        <v>27818.127000000004</v>
      </c>
      <c r="BC16" s="181">
        <f t="shared" si="40"/>
        <v>27818.127000000004</v>
      </c>
      <c r="BD16" s="190">
        <f t="shared" si="17"/>
        <v>333817.52399999998</v>
      </c>
      <c r="BE16" s="182" t="str">
        <f t="shared" si="28"/>
        <v>Développeur Services</v>
      </c>
      <c r="BF16" s="181">
        <f t="shared" ref="BF16:BQ16" si="41">IF($J101&gt;(12-MONTH(BF$7)),$P101/12,0)</f>
        <v>28096.308270000005</v>
      </c>
      <c r="BG16" s="181">
        <f t="shared" si="41"/>
        <v>28096.308270000005</v>
      </c>
      <c r="BH16" s="181">
        <f t="shared" si="41"/>
        <v>28096.308270000005</v>
      </c>
      <c r="BI16" s="181">
        <f t="shared" si="41"/>
        <v>28096.308270000005</v>
      </c>
      <c r="BJ16" s="181">
        <f t="shared" si="41"/>
        <v>28096.308270000005</v>
      </c>
      <c r="BK16" s="181">
        <f t="shared" si="41"/>
        <v>28096.308270000005</v>
      </c>
      <c r="BL16" s="181">
        <f t="shared" si="41"/>
        <v>28096.308270000005</v>
      </c>
      <c r="BM16" s="181">
        <f t="shared" si="41"/>
        <v>28096.308270000005</v>
      </c>
      <c r="BN16" s="181">
        <f t="shared" si="41"/>
        <v>28096.308270000005</v>
      </c>
      <c r="BO16" s="181">
        <f t="shared" si="41"/>
        <v>28096.308270000005</v>
      </c>
      <c r="BP16" s="181">
        <f t="shared" si="41"/>
        <v>28096.308270000005</v>
      </c>
      <c r="BQ16" s="181">
        <f t="shared" si="41"/>
        <v>28096.308270000005</v>
      </c>
      <c r="BR16" s="190">
        <f t="shared" si="19"/>
        <v>337155.69923999999</v>
      </c>
      <c r="BS16" s="181">
        <f t="shared" ref="BS16:CD16" si="42">IF($K101&gt;(12-MONTH(BS$7)),$Q101/12,0)</f>
        <v>28377.271352700005</v>
      </c>
      <c r="BT16" s="181">
        <f t="shared" si="42"/>
        <v>28377.271352700005</v>
      </c>
      <c r="BU16" s="181">
        <f t="shared" si="42"/>
        <v>28377.271352700005</v>
      </c>
      <c r="BV16" s="181">
        <f t="shared" si="42"/>
        <v>28377.271352700005</v>
      </c>
      <c r="BW16" s="181">
        <f t="shared" si="42"/>
        <v>28377.271352700005</v>
      </c>
      <c r="BX16" s="181">
        <f t="shared" si="42"/>
        <v>28377.271352700005</v>
      </c>
      <c r="BY16" s="181">
        <f t="shared" si="42"/>
        <v>28377.271352700005</v>
      </c>
      <c r="BZ16" s="181">
        <f t="shared" si="42"/>
        <v>28377.271352700005</v>
      </c>
      <c r="CA16" s="181">
        <f t="shared" si="42"/>
        <v>28377.271352700005</v>
      </c>
      <c r="CB16" s="181">
        <f t="shared" si="42"/>
        <v>28377.271352700005</v>
      </c>
      <c r="CC16" s="181">
        <f t="shared" si="42"/>
        <v>28377.271352700005</v>
      </c>
      <c r="CD16" s="181">
        <f t="shared" si="42"/>
        <v>28377.271352700005</v>
      </c>
      <c r="CE16" s="190">
        <f t="shared" si="21"/>
        <v>340527.25623240013</v>
      </c>
    </row>
    <row r="17" spans="1:83" ht="15" customHeight="1" x14ac:dyDescent="0.2">
      <c r="A17" s="16"/>
      <c r="B17" s="182" t="str">
        <f t="shared" si="22"/>
        <v>Développeur R&amp;D</v>
      </c>
      <c r="C17" s="218"/>
      <c r="D17" s="181">
        <f t="shared" ref="D17:O17" si="43">IF($F102&gt;(12-MONTH(D$7)),$L102/12,0)</f>
        <v>0</v>
      </c>
      <c r="E17" s="181">
        <f t="shared" si="43"/>
        <v>0</v>
      </c>
      <c r="F17" s="181">
        <f t="shared" si="43"/>
        <v>0</v>
      </c>
      <c r="G17" s="181">
        <f t="shared" si="43"/>
        <v>0</v>
      </c>
      <c r="H17" s="181">
        <f t="shared" si="43"/>
        <v>0</v>
      </c>
      <c r="I17" s="181">
        <f t="shared" si="43"/>
        <v>0</v>
      </c>
      <c r="J17" s="181">
        <f t="shared" si="43"/>
        <v>0</v>
      </c>
      <c r="K17" s="181">
        <f t="shared" si="43"/>
        <v>0</v>
      </c>
      <c r="L17" s="181">
        <f t="shared" si="43"/>
        <v>0</v>
      </c>
      <c r="M17" s="181">
        <f t="shared" si="43"/>
        <v>0</v>
      </c>
      <c r="N17" s="181">
        <f t="shared" si="43"/>
        <v>18000</v>
      </c>
      <c r="O17" s="181">
        <f t="shared" si="43"/>
        <v>18000</v>
      </c>
      <c r="P17" s="190">
        <f t="shared" si="11"/>
        <v>36000</v>
      </c>
      <c r="Q17" s="181">
        <f t="shared" ref="Q17:AB17" si="44">IF($G102&gt;(12-MONTH(Q$7)),$M102/12,0)</f>
        <v>18180</v>
      </c>
      <c r="R17" s="181">
        <f t="shared" si="44"/>
        <v>18180</v>
      </c>
      <c r="S17" s="181">
        <f t="shared" si="44"/>
        <v>18180</v>
      </c>
      <c r="T17" s="181">
        <f t="shared" si="44"/>
        <v>18180</v>
      </c>
      <c r="U17" s="181">
        <f t="shared" si="44"/>
        <v>18180</v>
      </c>
      <c r="V17" s="181">
        <f t="shared" si="44"/>
        <v>18180</v>
      </c>
      <c r="W17" s="181">
        <f t="shared" si="44"/>
        <v>18180</v>
      </c>
      <c r="X17" s="181">
        <f t="shared" si="44"/>
        <v>18180</v>
      </c>
      <c r="Y17" s="181">
        <f t="shared" si="44"/>
        <v>18180</v>
      </c>
      <c r="Z17" s="181">
        <f t="shared" si="44"/>
        <v>18180</v>
      </c>
      <c r="AA17" s="181">
        <f t="shared" si="44"/>
        <v>18180</v>
      </c>
      <c r="AB17" s="181">
        <f t="shared" si="44"/>
        <v>18180</v>
      </c>
      <c r="AC17" s="190">
        <f t="shared" si="13"/>
        <v>218160</v>
      </c>
      <c r="AD17" s="182" t="str">
        <f t="shared" si="25"/>
        <v>Développeur R&amp;D</v>
      </c>
      <c r="AE17" s="181">
        <f t="shared" ref="AE17:AP17" si="45">IF($H102&gt;(12-MONTH(AE$7)),$N102/12,0)</f>
        <v>18361.8</v>
      </c>
      <c r="AF17" s="181">
        <f t="shared" si="45"/>
        <v>18361.8</v>
      </c>
      <c r="AG17" s="181">
        <f t="shared" si="45"/>
        <v>18361.8</v>
      </c>
      <c r="AH17" s="181">
        <f t="shared" si="45"/>
        <v>18361.8</v>
      </c>
      <c r="AI17" s="181">
        <f t="shared" si="45"/>
        <v>18361.8</v>
      </c>
      <c r="AJ17" s="181">
        <f t="shared" si="45"/>
        <v>18361.8</v>
      </c>
      <c r="AK17" s="181">
        <f t="shared" si="45"/>
        <v>18361.8</v>
      </c>
      <c r="AL17" s="181">
        <f t="shared" si="45"/>
        <v>18361.8</v>
      </c>
      <c r="AM17" s="181">
        <f t="shared" si="45"/>
        <v>18361.8</v>
      </c>
      <c r="AN17" s="181">
        <f t="shared" si="45"/>
        <v>18361.8</v>
      </c>
      <c r="AO17" s="181">
        <f t="shared" si="45"/>
        <v>18361.8</v>
      </c>
      <c r="AP17" s="181">
        <f t="shared" si="45"/>
        <v>18361.8</v>
      </c>
      <c r="AQ17" s="190">
        <f t="shared" si="15"/>
        <v>220341.59999999995</v>
      </c>
      <c r="AR17" s="181">
        <f t="shared" ref="AR17:BC17" si="46">IF($I102&gt;(12-MONTH(AR$7)),$O102/12,0)</f>
        <v>18545.418000000001</v>
      </c>
      <c r="AS17" s="181">
        <f t="shared" si="46"/>
        <v>18545.418000000001</v>
      </c>
      <c r="AT17" s="181">
        <f t="shared" si="46"/>
        <v>18545.418000000001</v>
      </c>
      <c r="AU17" s="181">
        <f t="shared" si="46"/>
        <v>18545.418000000001</v>
      </c>
      <c r="AV17" s="181">
        <f t="shared" si="46"/>
        <v>18545.418000000001</v>
      </c>
      <c r="AW17" s="181">
        <f t="shared" si="46"/>
        <v>18545.418000000001</v>
      </c>
      <c r="AX17" s="181">
        <f t="shared" si="46"/>
        <v>18545.418000000001</v>
      </c>
      <c r="AY17" s="181">
        <f t="shared" si="46"/>
        <v>18545.418000000001</v>
      </c>
      <c r="AZ17" s="181">
        <f t="shared" si="46"/>
        <v>18545.418000000001</v>
      </c>
      <c r="BA17" s="181">
        <f t="shared" si="46"/>
        <v>18545.418000000001</v>
      </c>
      <c r="BB17" s="181">
        <f t="shared" si="46"/>
        <v>18545.418000000001</v>
      </c>
      <c r="BC17" s="181">
        <f t="shared" si="46"/>
        <v>18545.418000000001</v>
      </c>
      <c r="BD17" s="190">
        <f t="shared" si="17"/>
        <v>222545.01600000003</v>
      </c>
      <c r="BE17" s="182" t="str">
        <f t="shared" si="28"/>
        <v>Développeur R&amp;D</v>
      </c>
      <c r="BF17" s="181">
        <f t="shared" ref="BF17:BQ17" si="47">IF($J102&gt;(12-MONTH(BF$7)),$P102/12,0)</f>
        <v>18730.872180000002</v>
      </c>
      <c r="BG17" s="181">
        <f t="shared" si="47"/>
        <v>18730.872180000002</v>
      </c>
      <c r="BH17" s="181">
        <f t="shared" si="47"/>
        <v>18730.872180000002</v>
      </c>
      <c r="BI17" s="181">
        <f t="shared" si="47"/>
        <v>18730.872180000002</v>
      </c>
      <c r="BJ17" s="181">
        <f t="shared" si="47"/>
        <v>18730.872180000002</v>
      </c>
      <c r="BK17" s="181">
        <f t="shared" si="47"/>
        <v>18730.872180000002</v>
      </c>
      <c r="BL17" s="181">
        <f t="shared" si="47"/>
        <v>18730.872180000002</v>
      </c>
      <c r="BM17" s="181">
        <f t="shared" si="47"/>
        <v>18730.872180000002</v>
      </c>
      <c r="BN17" s="181">
        <f t="shared" si="47"/>
        <v>18730.872180000002</v>
      </c>
      <c r="BO17" s="181">
        <f t="shared" si="47"/>
        <v>18730.872180000002</v>
      </c>
      <c r="BP17" s="181">
        <f t="shared" si="47"/>
        <v>18730.872180000002</v>
      </c>
      <c r="BQ17" s="181">
        <f t="shared" si="47"/>
        <v>18730.872180000002</v>
      </c>
      <c r="BR17" s="190">
        <f t="shared" si="19"/>
        <v>224770.46616000004</v>
      </c>
      <c r="BS17" s="181">
        <f t="shared" ref="BS17:CD17" si="48">IF($K102&gt;(12-MONTH(BS$7)),$Q102/12,0)</f>
        <v>18918.180901800002</v>
      </c>
      <c r="BT17" s="181">
        <f t="shared" si="48"/>
        <v>18918.180901800002</v>
      </c>
      <c r="BU17" s="181">
        <f t="shared" si="48"/>
        <v>18918.180901800002</v>
      </c>
      <c r="BV17" s="181">
        <f t="shared" si="48"/>
        <v>18918.180901800002</v>
      </c>
      <c r="BW17" s="181">
        <f t="shared" si="48"/>
        <v>18918.180901800002</v>
      </c>
      <c r="BX17" s="181">
        <f t="shared" si="48"/>
        <v>18918.180901800002</v>
      </c>
      <c r="BY17" s="181">
        <f t="shared" si="48"/>
        <v>18918.180901800002</v>
      </c>
      <c r="BZ17" s="181">
        <f t="shared" si="48"/>
        <v>18918.180901800002</v>
      </c>
      <c r="CA17" s="181">
        <f t="shared" si="48"/>
        <v>18918.180901800002</v>
      </c>
      <c r="CB17" s="181">
        <f t="shared" si="48"/>
        <v>18918.180901800002</v>
      </c>
      <c r="CC17" s="181">
        <f t="shared" si="48"/>
        <v>18918.180901800002</v>
      </c>
      <c r="CD17" s="181">
        <f t="shared" si="48"/>
        <v>18918.180901800002</v>
      </c>
      <c r="CE17" s="190">
        <f t="shared" si="21"/>
        <v>227018.17082159998</v>
      </c>
    </row>
    <row r="18" spans="1:83" ht="15" customHeight="1" x14ac:dyDescent="0.2">
      <c r="A18" s="16"/>
      <c r="B18" s="182" t="str">
        <f t="shared" si="22"/>
        <v>Développeur R&amp;D</v>
      </c>
      <c r="C18" s="218"/>
      <c r="D18" s="181">
        <f t="shared" ref="D18:O18" si="49">IF($F103&gt;(12-MONTH(D$7)),$L103/12,0)</f>
        <v>0</v>
      </c>
      <c r="E18" s="181">
        <f t="shared" si="49"/>
        <v>0</v>
      </c>
      <c r="F18" s="181">
        <f t="shared" si="49"/>
        <v>0</v>
      </c>
      <c r="G18" s="181">
        <f t="shared" si="49"/>
        <v>0</v>
      </c>
      <c r="H18" s="181">
        <f t="shared" si="49"/>
        <v>0</v>
      </c>
      <c r="I18" s="181">
        <f t="shared" si="49"/>
        <v>0</v>
      </c>
      <c r="J18" s="181">
        <f t="shared" si="49"/>
        <v>0</v>
      </c>
      <c r="K18" s="181">
        <f t="shared" si="49"/>
        <v>0</v>
      </c>
      <c r="L18" s="181">
        <f t="shared" si="49"/>
        <v>0</v>
      </c>
      <c r="M18" s="181">
        <f t="shared" si="49"/>
        <v>0</v>
      </c>
      <c r="N18" s="181">
        <f t="shared" si="49"/>
        <v>0</v>
      </c>
      <c r="O18" s="181">
        <f t="shared" si="49"/>
        <v>0</v>
      </c>
      <c r="P18" s="190">
        <f t="shared" si="11"/>
        <v>0</v>
      </c>
      <c r="Q18" s="181">
        <f t="shared" ref="Q18:AB18" si="50">IF($G103&gt;(12-MONTH(Q$7)),$M103/12,0)</f>
        <v>18000</v>
      </c>
      <c r="R18" s="181">
        <f t="shared" si="50"/>
        <v>18000</v>
      </c>
      <c r="S18" s="181">
        <f t="shared" si="50"/>
        <v>18000</v>
      </c>
      <c r="T18" s="181">
        <f t="shared" si="50"/>
        <v>18000</v>
      </c>
      <c r="U18" s="181">
        <f t="shared" si="50"/>
        <v>18000</v>
      </c>
      <c r="V18" s="181">
        <f t="shared" si="50"/>
        <v>18000</v>
      </c>
      <c r="W18" s="181">
        <f t="shared" si="50"/>
        <v>18000</v>
      </c>
      <c r="X18" s="181">
        <f t="shared" si="50"/>
        <v>18000</v>
      </c>
      <c r="Y18" s="181">
        <f t="shared" si="50"/>
        <v>18000</v>
      </c>
      <c r="Z18" s="181">
        <f t="shared" si="50"/>
        <v>18000</v>
      </c>
      <c r="AA18" s="181">
        <f t="shared" si="50"/>
        <v>18000</v>
      </c>
      <c r="AB18" s="181">
        <f t="shared" si="50"/>
        <v>18000</v>
      </c>
      <c r="AC18" s="190">
        <f>SUM(Q18:AB18)</f>
        <v>216000</v>
      </c>
      <c r="AD18" s="182" t="str">
        <f t="shared" si="25"/>
        <v>Développeur R&amp;D</v>
      </c>
      <c r="AE18" s="181">
        <f t="shared" ref="AE18:AP18" si="51">IF($H103&gt;(12-MONTH(AE$7)),$N103/12,0)</f>
        <v>18180</v>
      </c>
      <c r="AF18" s="181">
        <f t="shared" si="51"/>
        <v>18180</v>
      </c>
      <c r="AG18" s="181">
        <f t="shared" si="51"/>
        <v>18180</v>
      </c>
      <c r="AH18" s="181">
        <f t="shared" si="51"/>
        <v>18180</v>
      </c>
      <c r="AI18" s="181">
        <f t="shared" si="51"/>
        <v>18180</v>
      </c>
      <c r="AJ18" s="181">
        <f t="shared" si="51"/>
        <v>18180</v>
      </c>
      <c r="AK18" s="181">
        <f t="shared" si="51"/>
        <v>18180</v>
      </c>
      <c r="AL18" s="181">
        <f t="shared" si="51"/>
        <v>18180</v>
      </c>
      <c r="AM18" s="181">
        <f t="shared" si="51"/>
        <v>18180</v>
      </c>
      <c r="AN18" s="181">
        <f t="shared" si="51"/>
        <v>18180</v>
      </c>
      <c r="AO18" s="181">
        <f t="shared" si="51"/>
        <v>18180</v>
      </c>
      <c r="AP18" s="181">
        <f t="shared" si="51"/>
        <v>18180</v>
      </c>
      <c r="AQ18" s="190">
        <f>SUM(AE18:AP18)</f>
        <v>218160</v>
      </c>
      <c r="AR18" s="181">
        <f t="shared" ref="AR18:BC18" si="52">IF($I103&gt;(12-MONTH(AR$7)),$O103/12,0)</f>
        <v>18361.8</v>
      </c>
      <c r="AS18" s="181">
        <f t="shared" si="52"/>
        <v>18361.8</v>
      </c>
      <c r="AT18" s="181">
        <f t="shared" si="52"/>
        <v>18361.8</v>
      </c>
      <c r="AU18" s="181">
        <f t="shared" si="52"/>
        <v>18361.8</v>
      </c>
      <c r="AV18" s="181">
        <f t="shared" si="52"/>
        <v>18361.8</v>
      </c>
      <c r="AW18" s="181">
        <f t="shared" si="52"/>
        <v>18361.8</v>
      </c>
      <c r="AX18" s="181">
        <f t="shared" si="52"/>
        <v>18361.8</v>
      </c>
      <c r="AY18" s="181">
        <f t="shared" si="52"/>
        <v>18361.8</v>
      </c>
      <c r="AZ18" s="181">
        <f t="shared" si="52"/>
        <v>18361.8</v>
      </c>
      <c r="BA18" s="181">
        <f t="shared" si="52"/>
        <v>18361.8</v>
      </c>
      <c r="BB18" s="181">
        <f t="shared" si="52"/>
        <v>18361.8</v>
      </c>
      <c r="BC18" s="181">
        <f t="shared" si="52"/>
        <v>18361.8</v>
      </c>
      <c r="BD18" s="190">
        <f>SUM(AR18:BC18)</f>
        <v>220341.59999999995</v>
      </c>
      <c r="BE18" s="182" t="str">
        <f t="shared" si="28"/>
        <v>Développeur R&amp;D</v>
      </c>
      <c r="BF18" s="181">
        <f t="shared" ref="BF18:BQ18" si="53">IF($J103&gt;(12-MONTH(BF$7)),$P103/12,0)</f>
        <v>18545.418000000001</v>
      </c>
      <c r="BG18" s="181">
        <f t="shared" si="53"/>
        <v>18545.418000000001</v>
      </c>
      <c r="BH18" s="181">
        <f t="shared" si="53"/>
        <v>18545.418000000001</v>
      </c>
      <c r="BI18" s="181">
        <f t="shared" si="53"/>
        <v>18545.418000000001</v>
      </c>
      <c r="BJ18" s="181">
        <f t="shared" si="53"/>
        <v>18545.418000000001</v>
      </c>
      <c r="BK18" s="181">
        <f t="shared" si="53"/>
        <v>18545.418000000001</v>
      </c>
      <c r="BL18" s="181">
        <f t="shared" si="53"/>
        <v>18545.418000000001</v>
      </c>
      <c r="BM18" s="181">
        <f t="shared" si="53"/>
        <v>18545.418000000001</v>
      </c>
      <c r="BN18" s="181">
        <f t="shared" si="53"/>
        <v>18545.418000000001</v>
      </c>
      <c r="BO18" s="181">
        <f t="shared" si="53"/>
        <v>18545.418000000001</v>
      </c>
      <c r="BP18" s="181">
        <f t="shared" si="53"/>
        <v>18545.418000000001</v>
      </c>
      <c r="BQ18" s="181">
        <f t="shared" si="53"/>
        <v>18545.418000000001</v>
      </c>
      <c r="BR18" s="190">
        <f>SUM(BF18:BQ18)</f>
        <v>222545.01600000003</v>
      </c>
      <c r="BS18" s="181">
        <f t="shared" ref="BS18:CD18" si="54">IF($K103&gt;(12-MONTH(BS$7)),$Q103/12,0)</f>
        <v>18730.872180000002</v>
      </c>
      <c r="BT18" s="181">
        <f t="shared" si="54"/>
        <v>18730.872180000002</v>
      </c>
      <c r="BU18" s="181">
        <f t="shared" si="54"/>
        <v>18730.872180000002</v>
      </c>
      <c r="BV18" s="181">
        <f t="shared" si="54"/>
        <v>18730.872180000002</v>
      </c>
      <c r="BW18" s="181">
        <f t="shared" si="54"/>
        <v>18730.872180000002</v>
      </c>
      <c r="BX18" s="181">
        <f t="shared" si="54"/>
        <v>18730.872180000002</v>
      </c>
      <c r="BY18" s="181">
        <f t="shared" si="54"/>
        <v>18730.872180000002</v>
      </c>
      <c r="BZ18" s="181">
        <f t="shared" si="54"/>
        <v>18730.872180000002</v>
      </c>
      <c r="CA18" s="181">
        <f t="shared" si="54"/>
        <v>18730.872180000002</v>
      </c>
      <c r="CB18" s="181">
        <f t="shared" si="54"/>
        <v>18730.872180000002</v>
      </c>
      <c r="CC18" s="181">
        <f t="shared" si="54"/>
        <v>18730.872180000002</v>
      </c>
      <c r="CD18" s="181">
        <f t="shared" si="54"/>
        <v>18730.872180000002</v>
      </c>
      <c r="CE18" s="190">
        <f t="shared" si="21"/>
        <v>224770.46616000004</v>
      </c>
    </row>
    <row r="19" spans="1:83" ht="15" customHeight="1" x14ac:dyDescent="0.2">
      <c r="A19" s="16"/>
      <c r="B19" s="182" t="str">
        <f t="shared" si="22"/>
        <v>Graphiste</v>
      </c>
      <c r="C19" s="218"/>
      <c r="D19" s="181">
        <f t="shared" ref="D19:O19" si="55">IF($F104&gt;(12-MONTH(D$7)),$L104/12,0)</f>
        <v>0</v>
      </c>
      <c r="E19" s="181">
        <f t="shared" si="55"/>
        <v>0</v>
      </c>
      <c r="F19" s="181">
        <f t="shared" si="55"/>
        <v>0</v>
      </c>
      <c r="G19" s="181">
        <f t="shared" si="55"/>
        <v>0</v>
      </c>
      <c r="H19" s="181">
        <f t="shared" si="55"/>
        <v>0</v>
      </c>
      <c r="I19" s="181">
        <f t="shared" si="55"/>
        <v>0</v>
      </c>
      <c r="J19" s="181">
        <f t="shared" si="55"/>
        <v>0</v>
      </c>
      <c r="K19" s="181">
        <f>IF($F104&gt;(12-MONTH(K$7)),$L104/12,0)</f>
        <v>0</v>
      </c>
      <c r="L19" s="181">
        <f t="shared" si="55"/>
        <v>0</v>
      </c>
      <c r="M19" s="181">
        <f t="shared" si="55"/>
        <v>0</v>
      </c>
      <c r="N19" s="181">
        <f t="shared" si="55"/>
        <v>6000</v>
      </c>
      <c r="O19" s="181">
        <f t="shared" si="55"/>
        <v>6000</v>
      </c>
      <c r="P19" s="190">
        <f t="shared" si="11"/>
        <v>12000</v>
      </c>
      <c r="Q19" s="181">
        <f t="shared" ref="Q19:AB19" si="56">IF($G104&gt;(12-MONTH(Q$7)),$M104/12,0)</f>
        <v>6060</v>
      </c>
      <c r="R19" s="181">
        <f t="shared" si="56"/>
        <v>6060</v>
      </c>
      <c r="S19" s="181">
        <f t="shared" si="56"/>
        <v>6060</v>
      </c>
      <c r="T19" s="181">
        <f t="shared" si="56"/>
        <v>6060</v>
      </c>
      <c r="U19" s="181">
        <f t="shared" si="56"/>
        <v>6060</v>
      </c>
      <c r="V19" s="181">
        <f t="shared" si="56"/>
        <v>6060</v>
      </c>
      <c r="W19" s="181">
        <f t="shared" si="56"/>
        <v>6060</v>
      </c>
      <c r="X19" s="181">
        <f t="shared" si="56"/>
        <v>6060</v>
      </c>
      <c r="Y19" s="181">
        <f t="shared" si="56"/>
        <v>6060</v>
      </c>
      <c r="Z19" s="181">
        <f t="shared" si="56"/>
        <v>6060</v>
      </c>
      <c r="AA19" s="181">
        <f t="shared" si="56"/>
        <v>6060</v>
      </c>
      <c r="AB19" s="181">
        <f t="shared" si="56"/>
        <v>6060</v>
      </c>
      <c r="AC19" s="190">
        <f t="shared" si="13"/>
        <v>72720</v>
      </c>
      <c r="AD19" s="182" t="str">
        <f t="shared" si="25"/>
        <v>Graphiste</v>
      </c>
      <c r="AE19" s="181">
        <f t="shared" ref="AE19:AP19" si="57">IF($H104&gt;(12-MONTH(AE$7)),$N104/12,0)</f>
        <v>6120.5999999999995</v>
      </c>
      <c r="AF19" s="181">
        <f t="shared" si="57"/>
        <v>6120.5999999999995</v>
      </c>
      <c r="AG19" s="181">
        <f t="shared" si="57"/>
        <v>6120.5999999999995</v>
      </c>
      <c r="AH19" s="181">
        <f t="shared" si="57"/>
        <v>6120.5999999999995</v>
      </c>
      <c r="AI19" s="181">
        <f t="shared" si="57"/>
        <v>6120.5999999999995</v>
      </c>
      <c r="AJ19" s="181">
        <f t="shared" si="57"/>
        <v>6120.5999999999995</v>
      </c>
      <c r="AK19" s="181">
        <f t="shared" si="57"/>
        <v>6120.5999999999995</v>
      </c>
      <c r="AL19" s="181">
        <f t="shared" si="57"/>
        <v>6120.5999999999995</v>
      </c>
      <c r="AM19" s="181">
        <f t="shared" si="57"/>
        <v>6120.5999999999995</v>
      </c>
      <c r="AN19" s="181">
        <f t="shared" si="57"/>
        <v>6120.5999999999995</v>
      </c>
      <c r="AO19" s="181">
        <f t="shared" si="57"/>
        <v>6120.5999999999995</v>
      </c>
      <c r="AP19" s="181">
        <f t="shared" si="57"/>
        <v>6120.5999999999995</v>
      </c>
      <c r="AQ19" s="190">
        <f t="shared" si="15"/>
        <v>73447.199999999997</v>
      </c>
      <c r="AR19" s="181">
        <f t="shared" ref="AR19:BC19" si="58">IF($I104&gt;(12-MONTH(AR$7)),$O104/12,0)</f>
        <v>6181.8059999999996</v>
      </c>
      <c r="AS19" s="181">
        <f t="shared" si="58"/>
        <v>6181.8059999999996</v>
      </c>
      <c r="AT19" s="181">
        <f t="shared" si="58"/>
        <v>6181.8059999999996</v>
      </c>
      <c r="AU19" s="181">
        <f t="shared" si="58"/>
        <v>6181.8059999999996</v>
      </c>
      <c r="AV19" s="181">
        <f t="shared" si="58"/>
        <v>6181.8059999999996</v>
      </c>
      <c r="AW19" s="181">
        <f t="shared" si="58"/>
        <v>6181.8059999999996</v>
      </c>
      <c r="AX19" s="181">
        <f t="shared" si="58"/>
        <v>6181.8059999999996</v>
      </c>
      <c r="AY19" s="181">
        <f t="shared" si="58"/>
        <v>6181.8059999999996</v>
      </c>
      <c r="AZ19" s="181">
        <f t="shared" si="58"/>
        <v>6181.8059999999996</v>
      </c>
      <c r="BA19" s="181">
        <f t="shared" si="58"/>
        <v>6181.8059999999996</v>
      </c>
      <c r="BB19" s="181">
        <f t="shared" si="58"/>
        <v>6181.8059999999996</v>
      </c>
      <c r="BC19" s="181">
        <f t="shared" si="58"/>
        <v>6181.8059999999996</v>
      </c>
      <c r="BD19" s="190">
        <f t="shared" si="17"/>
        <v>74181.671999999977</v>
      </c>
      <c r="BE19" s="182" t="str">
        <f t="shared" si="28"/>
        <v>Graphiste</v>
      </c>
      <c r="BF19" s="181">
        <f t="shared" ref="BF19:BQ19" si="59">IF($J104&gt;(12-MONTH(BF$7)),$P104/12,0)</f>
        <v>6243.6240599999992</v>
      </c>
      <c r="BG19" s="181">
        <f t="shared" si="59"/>
        <v>6243.6240599999992</v>
      </c>
      <c r="BH19" s="181">
        <f t="shared" si="59"/>
        <v>6243.6240599999992</v>
      </c>
      <c r="BI19" s="181">
        <f t="shared" si="59"/>
        <v>6243.6240599999992</v>
      </c>
      <c r="BJ19" s="181">
        <f t="shared" si="59"/>
        <v>6243.6240599999992</v>
      </c>
      <c r="BK19" s="181">
        <f t="shared" si="59"/>
        <v>6243.6240599999992</v>
      </c>
      <c r="BL19" s="181">
        <f t="shared" si="59"/>
        <v>6243.6240599999992</v>
      </c>
      <c r="BM19" s="181">
        <f t="shared" si="59"/>
        <v>6243.6240599999992</v>
      </c>
      <c r="BN19" s="181">
        <f t="shared" si="59"/>
        <v>6243.6240599999992</v>
      </c>
      <c r="BO19" s="181">
        <f t="shared" si="59"/>
        <v>6243.6240599999992</v>
      </c>
      <c r="BP19" s="181">
        <f t="shared" si="59"/>
        <v>6243.6240599999992</v>
      </c>
      <c r="BQ19" s="181">
        <f t="shared" si="59"/>
        <v>6243.6240599999992</v>
      </c>
      <c r="BR19" s="190">
        <f t="shared" si="19"/>
        <v>74923.488720000008</v>
      </c>
      <c r="BS19" s="181">
        <f t="shared" ref="BS19:CD19" si="60">IF($K104&gt;(12-MONTH(BS$7)),$Q104/12,0)</f>
        <v>6306.0603005999992</v>
      </c>
      <c r="BT19" s="181">
        <f t="shared" si="60"/>
        <v>6306.0603005999992</v>
      </c>
      <c r="BU19" s="181">
        <f t="shared" si="60"/>
        <v>6306.0603005999992</v>
      </c>
      <c r="BV19" s="181">
        <f t="shared" si="60"/>
        <v>6306.0603005999992</v>
      </c>
      <c r="BW19" s="181">
        <f t="shared" si="60"/>
        <v>6306.0603005999992</v>
      </c>
      <c r="BX19" s="181">
        <f t="shared" si="60"/>
        <v>6306.0603005999992</v>
      </c>
      <c r="BY19" s="181">
        <f t="shared" si="60"/>
        <v>6306.0603005999992</v>
      </c>
      <c r="BZ19" s="181">
        <f t="shared" si="60"/>
        <v>6306.0603005999992</v>
      </c>
      <c r="CA19" s="181">
        <f t="shared" si="60"/>
        <v>6306.0603005999992</v>
      </c>
      <c r="CB19" s="181">
        <f t="shared" si="60"/>
        <v>6306.0603005999992</v>
      </c>
      <c r="CC19" s="181">
        <f t="shared" si="60"/>
        <v>6306.0603005999992</v>
      </c>
      <c r="CD19" s="181">
        <f t="shared" si="60"/>
        <v>6306.0603005999992</v>
      </c>
      <c r="CE19" s="190">
        <f t="shared" ref="CE19:CE48" si="61">SUM(BS19:CD19)</f>
        <v>75672.723607200009</v>
      </c>
    </row>
    <row r="20" spans="1:83" ht="15" customHeight="1" x14ac:dyDescent="0.2">
      <c r="A20" s="16"/>
      <c r="B20" s="182" t="str">
        <f t="shared" si="22"/>
        <v>Directeur Commercial</v>
      </c>
      <c r="C20" s="218"/>
      <c r="D20" s="181">
        <f t="shared" ref="D20:O20" si="62">IF($F105&gt;(12-MONTH(D$7)),$L105/12,0)</f>
        <v>0</v>
      </c>
      <c r="E20" s="181">
        <f t="shared" si="62"/>
        <v>0</v>
      </c>
      <c r="F20" s="181">
        <f t="shared" si="62"/>
        <v>0</v>
      </c>
      <c r="G20" s="181">
        <f t="shared" si="62"/>
        <v>0</v>
      </c>
      <c r="H20" s="181">
        <f t="shared" si="62"/>
        <v>0</v>
      </c>
      <c r="I20" s="181">
        <f t="shared" si="62"/>
        <v>0</v>
      </c>
      <c r="J20" s="181">
        <f t="shared" si="62"/>
        <v>0</v>
      </c>
      <c r="K20" s="181">
        <f t="shared" si="62"/>
        <v>0</v>
      </c>
      <c r="L20" s="181">
        <f t="shared" si="62"/>
        <v>12000</v>
      </c>
      <c r="M20" s="181">
        <f t="shared" si="62"/>
        <v>12000</v>
      </c>
      <c r="N20" s="181">
        <f t="shared" si="62"/>
        <v>12000</v>
      </c>
      <c r="O20" s="181">
        <f t="shared" si="62"/>
        <v>12000</v>
      </c>
      <c r="P20" s="190">
        <f t="shared" si="11"/>
        <v>48000</v>
      </c>
      <c r="Q20" s="181">
        <f t="shared" ref="Q20:AB20" si="63">IF($G105&gt;(12-MONTH(Q$7)),$M105/12,0)</f>
        <v>12120</v>
      </c>
      <c r="R20" s="181">
        <f t="shared" si="63"/>
        <v>12120</v>
      </c>
      <c r="S20" s="181">
        <f t="shared" si="63"/>
        <v>12120</v>
      </c>
      <c r="T20" s="181">
        <f t="shared" si="63"/>
        <v>12120</v>
      </c>
      <c r="U20" s="181">
        <f t="shared" si="63"/>
        <v>12120</v>
      </c>
      <c r="V20" s="181">
        <f t="shared" si="63"/>
        <v>12120</v>
      </c>
      <c r="W20" s="181">
        <f t="shared" si="63"/>
        <v>12120</v>
      </c>
      <c r="X20" s="181">
        <f t="shared" si="63"/>
        <v>12120</v>
      </c>
      <c r="Y20" s="181">
        <f t="shared" si="63"/>
        <v>12120</v>
      </c>
      <c r="Z20" s="181">
        <f t="shared" si="63"/>
        <v>12120</v>
      </c>
      <c r="AA20" s="181">
        <f t="shared" si="63"/>
        <v>12120</v>
      </c>
      <c r="AB20" s="181">
        <f t="shared" si="63"/>
        <v>12120</v>
      </c>
      <c r="AC20" s="190">
        <f t="shared" si="13"/>
        <v>145440</v>
      </c>
      <c r="AD20" s="182" t="str">
        <f t="shared" si="25"/>
        <v>Directeur Commercial</v>
      </c>
      <c r="AE20" s="181">
        <f t="shared" ref="AE20:AP20" si="64">IF($H105&gt;(12-MONTH(AE$7)),$N105/12,0)</f>
        <v>12241.199999999999</v>
      </c>
      <c r="AF20" s="181">
        <f t="shared" si="64"/>
        <v>12241.199999999999</v>
      </c>
      <c r="AG20" s="181">
        <f t="shared" si="64"/>
        <v>12241.199999999999</v>
      </c>
      <c r="AH20" s="181">
        <f t="shared" si="64"/>
        <v>12241.199999999999</v>
      </c>
      <c r="AI20" s="181">
        <f t="shared" si="64"/>
        <v>12241.199999999999</v>
      </c>
      <c r="AJ20" s="181">
        <f t="shared" si="64"/>
        <v>12241.199999999999</v>
      </c>
      <c r="AK20" s="181">
        <f t="shared" si="64"/>
        <v>12241.199999999999</v>
      </c>
      <c r="AL20" s="181">
        <f t="shared" si="64"/>
        <v>12241.199999999999</v>
      </c>
      <c r="AM20" s="181">
        <f t="shared" si="64"/>
        <v>12241.199999999999</v>
      </c>
      <c r="AN20" s="181">
        <f t="shared" si="64"/>
        <v>12241.199999999999</v>
      </c>
      <c r="AO20" s="181">
        <f t="shared" si="64"/>
        <v>12241.199999999999</v>
      </c>
      <c r="AP20" s="181">
        <f t="shared" si="64"/>
        <v>12241.199999999999</v>
      </c>
      <c r="AQ20" s="190">
        <f t="shared" si="15"/>
        <v>146894.39999999999</v>
      </c>
      <c r="AR20" s="181">
        <f t="shared" ref="AR20:BC20" si="65">IF($I105&gt;(12-MONTH(AR$7)),$O105/12,0)</f>
        <v>12363.611999999999</v>
      </c>
      <c r="AS20" s="181">
        <f t="shared" si="65"/>
        <v>12363.611999999999</v>
      </c>
      <c r="AT20" s="181">
        <f t="shared" si="65"/>
        <v>12363.611999999999</v>
      </c>
      <c r="AU20" s="181">
        <f t="shared" si="65"/>
        <v>12363.611999999999</v>
      </c>
      <c r="AV20" s="181">
        <f t="shared" si="65"/>
        <v>12363.611999999999</v>
      </c>
      <c r="AW20" s="181">
        <f t="shared" si="65"/>
        <v>12363.611999999999</v>
      </c>
      <c r="AX20" s="181">
        <f t="shared" si="65"/>
        <v>12363.611999999999</v>
      </c>
      <c r="AY20" s="181">
        <f t="shared" si="65"/>
        <v>12363.611999999999</v>
      </c>
      <c r="AZ20" s="181">
        <f t="shared" si="65"/>
        <v>12363.611999999999</v>
      </c>
      <c r="BA20" s="181">
        <f t="shared" si="65"/>
        <v>12363.611999999999</v>
      </c>
      <c r="BB20" s="181">
        <f t="shared" si="65"/>
        <v>12363.611999999999</v>
      </c>
      <c r="BC20" s="181">
        <f t="shared" si="65"/>
        <v>12363.611999999999</v>
      </c>
      <c r="BD20" s="190">
        <f t="shared" si="17"/>
        <v>148363.34399999995</v>
      </c>
      <c r="BE20" s="182" t="str">
        <f t="shared" si="28"/>
        <v>Directeur Commercial</v>
      </c>
      <c r="BF20" s="181">
        <f t="shared" ref="BF20:BQ20" si="66">IF($J105&gt;(12-MONTH(BF$7)),$P105/12,0)</f>
        <v>12487.248119999998</v>
      </c>
      <c r="BG20" s="181">
        <f t="shared" si="66"/>
        <v>12487.248119999998</v>
      </c>
      <c r="BH20" s="181">
        <f t="shared" si="66"/>
        <v>12487.248119999998</v>
      </c>
      <c r="BI20" s="181">
        <f t="shared" si="66"/>
        <v>12487.248119999998</v>
      </c>
      <c r="BJ20" s="181">
        <f t="shared" si="66"/>
        <v>12487.248119999998</v>
      </c>
      <c r="BK20" s="181">
        <f t="shared" si="66"/>
        <v>12487.248119999998</v>
      </c>
      <c r="BL20" s="181">
        <f t="shared" si="66"/>
        <v>12487.248119999998</v>
      </c>
      <c r="BM20" s="181">
        <f t="shared" si="66"/>
        <v>12487.248119999998</v>
      </c>
      <c r="BN20" s="181">
        <f t="shared" si="66"/>
        <v>12487.248119999998</v>
      </c>
      <c r="BO20" s="181">
        <f t="shared" si="66"/>
        <v>12487.248119999998</v>
      </c>
      <c r="BP20" s="181">
        <f t="shared" si="66"/>
        <v>12487.248119999998</v>
      </c>
      <c r="BQ20" s="181">
        <f t="shared" si="66"/>
        <v>12487.248119999998</v>
      </c>
      <c r="BR20" s="190">
        <f t="shared" si="19"/>
        <v>149846.97744000002</v>
      </c>
      <c r="BS20" s="181">
        <f t="shared" ref="BS20:CD20" si="67">IF($K105&gt;(12-MONTH(BS$7)),$Q105/12,0)</f>
        <v>12612.120601199998</v>
      </c>
      <c r="BT20" s="181">
        <f t="shared" si="67"/>
        <v>12612.120601199998</v>
      </c>
      <c r="BU20" s="181">
        <f t="shared" si="67"/>
        <v>12612.120601199998</v>
      </c>
      <c r="BV20" s="181">
        <f t="shared" si="67"/>
        <v>12612.120601199998</v>
      </c>
      <c r="BW20" s="181">
        <f t="shared" si="67"/>
        <v>12612.120601199998</v>
      </c>
      <c r="BX20" s="181">
        <f t="shared" si="67"/>
        <v>12612.120601199998</v>
      </c>
      <c r="BY20" s="181">
        <f t="shared" si="67"/>
        <v>12612.120601199998</v>
      </c>
      <c r="BZ20" s="181">
        <f t="shared" si="67"/>
        <v>12612.120601199998</v>
      </c>
      <c r="CA20" s="181">
        <f t="shared" si="67"/>
        <v>12612.120601199998</v>
      </c>
      <c r="CB20" s="181">
        <f t="shared" si="67"/>
        <v>12612.120601199998</v>
      </c>
      <c r="CC20" s="181">
        <f t="shared" si="67"/>
        <v>12612.120601199998</v>
      </c>
      <c r="CD20" s="181">
        <f t="shared" si="67"/>
        <v>12612.120601199998</v>
      </c>
      <c r="CE20" s="190">
        <f t="shared" si="61"/>
        <v>151345.44721440002</v>
      </c>
    </row>
    <row r="21" spans="1:83" ht="15" customHeight="1" x14ac:dyDescent="0.2">
      <c r="A21" s="16"/>
      <c r="B21" s="182" t="str">
        <f t="shared" si="22"/>
        <v>Commercial</v>
      </c>
      <c r="C21" s="218"/>
      <c r="D21" s="181">
        <f t="shared" ref="D21:O21" si="68">IF($F106&gt;(12-MONTH(D$7)),$L106/12,0)</f>
        <v>0</v>
      </c>
      <c r="E21" s="181">
        <f t="shared" si="68"/>
        <v>0</v>
      </c>
      <c r="F21" s="181">
        <f t="shared" si="68"/>
        <v>0</v>
      </c>
      <c r="G21" s="181">
        <f t="shared" si="68"/>
        <v>0</v>
      </c>
      <c r="H21" s="181">
        <f t="shared" si="68"/>
        <v>0</v>
      </c>
      <c r="I21" s="181">
        <f t="shared" si="68"/>
        <v>0</v>
      </c>
      <c r="J21" s="181">
        <f t="shared" si="68"/>
        <v>0</v>
      </c>
      <c r="K21" s="181">
        <f t="shared" si="68"/>
        <v>0</v>
      </c>
      <c r="L21" s="181">
        <f t="shared" si="68"/>
        <v>0</v>
      </c>
      <c r="M21" s="181">
        <f t="shared" si="68"/>
        <v>0</v>
      </c>
      <c r="N21" s="181">
        <f t="shared" si="68"/>
        <v>0</v>
      </c>
      <c r="O21" s="181">
        <f t="shared" si="68"/>
        <v>0</v>
      </c>
      <c r="P21" s="190">
        <f t="shared" si="11"/>
        <v>0</v>
      </c>
      <c r="Q21" s="181">
        <f t="shared" ref="Q21:AB21" si="69">IF($G106&gt;(12-MONTH(Q$7)),$M106/12,0)</f>
        <v>0</v>
      </c>
      <c r="R21" s="181">
        <f t="shared" si="69"/>
        <v>0</v>
      </c>
      <c r="S21" s="181">
        <f t="shared" si="69"/>
        <v>0</v>
      </c>
      <c r="T21" s="181">
        <f t="shared" si="69"/>
        <v>0</v>
      </c>
      <c r="U21" s="181">
        <f t="shared" si="69"/>
        <v>0</v>
      </c>
      <c r="V21" s="181">
        <f t="shared" si="69"/>
        <v>0</v>
      </c>
      <c r="W21" s="181">
        <f t="shared" si="69"/>
        <v>0</v>
      </c>
      <c r="X21" s="181">
        <f t="shared" si="69"/>
        <v>0</v>
      </c>
      <c r="Y21" s="181">
        <f t="shared" si="69"/>
        <v>9000</v>
      </c>
      <c r="Z21" s="181">
        <f t="shared" si="69"/>
        <v>9000</v>
      </c>
      <c r="AA21" s="181">
        <f t="shared" si="69"/>
        <v>9000</v>
      </c>
      <c r="AB21" s="181">
        <f t="shared" si="69"/>
        <v>9000</v>
      </c>
      <c r="AC21" s="190">
        <f t="shared" si="13"/>
        <v>36000</v>
      </c>
      <c r="AD21" s="182" t="str">
        <f t="shared" si="25"/>
        <v>Commercial</v>
      </c>
      <c r="AE21" s="181">
        <f t="shared" ref="AE21:AP21" si="70">IF($H106&gt;(12-MONTH(AE$7)),$N106/12,0)</f>
        <v>9090</v>
      </c>
      <c r="AF21" s="181">
        <f t="shared" si="70"/>
        <v>9090</v>
      </c>
      <c r="AG21" s="181">
        <f t="shared" si="70"/>
        <v>9090</v>
      </c>
      <c r="AH21" s="181">
        <f t="shared" si="70"/>
        <v>9090</v>
      </c>
      <c r="AI21" s="181">
        <f t="shared" si="70"/>
        <v>9090</v>
      </c>
      <c r="AJ21" s="181">
        <f t="shared" si="70"/>
        <v>9090</v>
      </c>
      <c r="AK21" s="181">
        <f t="shared" si="70"/>
        <v>9090</v>
      </c>
      <c r="AL21" s="181">
        <f t="shared" si="70"/>
        <v>9090</v>
      </c>
      <c r="AM21" s="181">
        <f t="shared" si="70"/>
        <v>9090</v>
      </c>
      <c r="AN21" s="181">
        <f t="shared" si="70"/>
        <v>9090</v>
      </c>
      <c r="AO21" s="181">
        <f t="shared" si="70"/>
        <v>9090</v>
      </c>
      <c r="AP21" s="181">
        <f t="shared" si="70"/>
        <v>9090</v>
      </c>
      <c r="AQ21" s="190">
        <f t="shared" si="15"/>
        <v>109080</v>
      </c>
      <c r="AR21" s="181">
        <f t="shared" ref="AR21:BC21" si="71">IF($I106&gt;(12-MONTH(AR$7)),$O106/12,0)</f>
        <v>9180.9</v>
      </c>
      <c r="AS21" s="181">
        <f t="shared" si="71"/>
        <v>9180.9</v>
      </c>
      <c r="AT21" s="181">
        <f t="shared" si="71"/>
        <v>9180.9</v>
      </c>
      <c r="AU21" s="181">
        <f t="shared" si="71"/>
        <v>9180.9</v>
      </c>
      <c r="AV21" s="181">
        <f t="shared" si="71"/>
        <v>9180.9</v>
      </c>
      <c r="AW21" s="181">
        <f t="shared" si="71"/>
        <v>9180.9</v>
      </c>
      <c r="AX21" s="181">
        <f t="shared" si="71"/>
        <v>9180.9</v>
      </c>
      <c r="AY21" s="181">
        <f t="shared" si="71"/>
        <v>9180.9</v>
      </c>
      <c r="AZ21" s="181">
        <f t="shared" si="71"/>
        <v>9180.9</v>
      </c>
      <c r="BA21" s="181">
        <f t="shared" si="71"/>
        <v>9180.9</v>
      </c>
      <c r="BB21" s="181">
        <f t="shared" si="71"/>
        <v>9180.9</v>
      </c>
      <c r="BC21" s="181">
        <f t="shared" si="71"/>
        <v>9180.9</v>
      </c>
      <c r="BD21" s="190">
        <f t="shared" si="17"/>
        <v>110170.79999999997</v>
      </c>
      <c r="BE21" s="182" t="str">
        <f t="shared" si="28"/>
        <v>Commercial</v>
      </c>
      <c r="BF21" s="181">
        <f t="shared" ref="BF21:BQ21" si="72">IF($J106&gt;(12-MONTH(BF$7)),$P106/12,0)</f>
        <v>9272.7090000000007</v>
      </c>
      <c r="BG21" s="181">
        <f t="shared" si="72"/>
        <v>9272.7090000000007</v>
      </c>
      <c r="BH21" s="181">
        <f t="shared" si="72"/>
        <v>9272.7090000000007</v>
      </c>
      <c r="BI21" s="181">
        <f t="shared" si="72"/>
        <v>9272.7090000000007</v>
      </c>
      <c r="BJ21" s="181">
        <f t="shared" si="72"/>
        <v>9272.7090000000007</v>
      </c>
      <c r="BK21" s="181">
        <f t="shared" si="72"/>
        <v>9272.7090000000007</v>
      </c>
      <c r="BL21" s="181">
        <f t="shared" si="72"/>
        <v>9272.7090000000007</v>
      </c>
      <c r="BM21" s="181">
        <f t="shared" si="72"/>
        <v>9272.7090000000007</v>
      </c>
      <c r="BN21" s="181">
        <f t="shared" si="72"/>
        <v>9272.7090000000007</v>
      </c>
      <c r="BO21" s="181">
        <f t="shared" si="72"/>
        <v>9272.7090000000007</v>
      </c>
      <c r="BP21" s="181">
        <f t="shared" si="72"/>
        <v>9272.7090000000007</v>
      </c>
      <c r="BQ21" s="181">
        <f t="shared" si="72"/>
        <v>9272.7090000000007</v>
      </c>
      <c r="BR21" s="190">
        <f t="shared" si="19"/>
        <v>111272.50800000002</v>
      </c>
      <c r="BS21" s="181">
        <f t="shared" ref="BS21:CD21" si="73">IF($K106&gt;(12-MONTH(BS$7)),$Q106/12,0)</f>
        <v>9365.4360900000011</v>
      </c>
      <c r="BT21" s="181">
        <f t="shared" si="73"/>
        <v>9365.4360900000011</v>
      </c>
      <c r="BU21" s="181">
        <f t="shared" si="73"/>
        <v>9365.4360900000011</v>
      </c>
      <c r="BV21" s="181">
        <f t="shared" si="73"/>
        <v>9365.4360900000011</v>
      </c>
      <c r="BW21" s="181">
        <f t="shared" si="73"/>
        <v>9365.4360900000011</v>
      </c>
      <c r="BX21" s="181">
        <f t="shared" si="73"/>
        <v>9365.4360900000011</v>
      </c>
      <c r="BY21" s="181">
        <f t="shared" si="73"/>
        <v>9365.4360900000011</v>
      </c>
      <c r="BZ21" s="181">
        <f t="shared" si="73"/>
        <v>9365.4360900000011</v>
      </c>
      <c r="CA21" s="181">
        <f t="shared" si="73"/>
        <v>9365.4360900000011</v>
      </c>
      <c r="CB21" s="181">
        <f t="shared" si="73"/>
        <v>9365.4360900000011</v>
      </c>
      <c r="CC21" s="181">
        <f t="shared" si="73"/>
        <v>9365.4360900000011</v>
      </c>
      <c r="CD21" s="181">
        <f t="shared" si="73"/>
        <v>9365.4360900000011</v>
      </c>
      <c r="CE21" s="190">
        <f t="shared" si="61"/>
        <v>112385.23308000002</v>
      </c>
    </row>
    <row r="22" spans="1:83" ht="15" customHeight="1" x14ac:dyDescent="0.2">
      <c r="A22" s="16"/>
      <c r="B22" s="182" t="str">
        <f t="shared" si="22"/>
        <v>Développeur Services</v>
      </c>
      <c r="C22" s="218"/>
      <c r="D22" s="181">
        <f t="shared" ref="D22:O22" si="74">IF($F107&gt;(12-MONTH(D$7)),$L107/12,0)</f>
        <v>0</v>
      </c>
      <c r="E22" s="181">
        <f t="shared" si="74"/>
        <v>0</v>
      </c>
      <c r="F22" s="181">
        <f t="shared" si="74"/>
        <v>0</v>
      </c>
      <c r="G22" s="181">
        <f t="shared" si="74"/>
        <v>0</v>
      </c>
      <c r="H22" s="181">
        <f t="shared" si="74"/>
        <v>0</v>
      </c>
      <c r="I22" s="181">
        <f t="shared" si="74"/>
        <v>0</v>
      </c>
      <c r="J22" s="181">
        <f t="shared" si="74"/>
        <v>0</v>
      </c>
      <c r="K22" s="181">
        <f t="shared" si="74"/>
        <v>0</v>
      </c>
      <c r="L22" s="181">
        <f t="shared" si="74"/>
        <v>0</v>
      </c>
      <c r="M22" s="181">
        <f t="shared" si="74"/>
        <v>0</v>
      </c>
      <c r="N22" s="181">
        <f t="shared" si="74"/>
        <v>0</v>
      </c>
      <c r="O22" s="181">
        <f t="shared" si="74"/>
        <v>0</v>
      </c>
      <c r="P22" s="190">
        <f t="shared" si="11"/>
        <v>0</v>
      </c>
      <c r="Q22" s="181">
        <f t="shared" ref="Q22:AB22" si="75">IF($G107&gt;(12-MONTH(Q$7)),$M107/12,0)</f>
        <v>0</v>
      </c>
      <c r="R22" s="181">
        <f t="shared" si="75"/>
        <v>0</v>
      </c>
      <c r="S22" s="181">
        <f t="shared" si="75"/>
        <v>0</v>
      </c>
      <c r="T22" s="181">
        <f t="shared" si="75"/>
        <v>10500</v>
      </c>
      <c r="U22" s="181">
        <f t="shared" si="75"/>
        <v>10500</v>
      </c>
      <c r="V22" s="181">
        <f t="shared" si="75"/>
        <v>10500</v>
      </c>
      <c r="W22" s="181">
        <f t="shared" si="75"/>
        <v>10500</v>
      </c>
      <c r="X22" s="181">
        <f t="shared" si="75"/>
        <v>10500</v>
      </c>
      <c r="Y22" s="181">
        <f t="shared" si="75"/>
        <v>10500</v>
      </c>
      <c r="Z22" s="181">
        <f t="shared" si="75"/>
        <v>10500</v>
      </c>
      <c r="AA22" s="181">
        <f t="shared" si="75"/>
        <v>10500</v>
      </c>
      <c r="AB22" s="181">
        <f t="shared" si="75"/>
        <v>10500</v>
      </c>
      <c r="AC22" s="190">
        <f t="shared" si="13"/>
        <v>94500</v>
      </c>
      <c r="AD22" s="182" t="str">
        <f t="shared" si="25"/>
        <v>Développeur Services</v>
      </c>
      <c r="AE22" s="181">
        <f t="shared" ref="AE22:AP22" si="76">IF($H107&gt;(12-MONTH(AE$7)),$N107/12,0)</f>
        <v>10605</v>
      </c>
      <c r="AF22" s="181">
        <f t="shared" si="76"/>
        <v>10605</v>
      </c>
      <c r="AG22" s="181">
        <f t="shared" si="76"/>
        <v>10605</v>
      </c>
      <c r="AH22" s="181">
        <f t="shared" si="76"/>
        <v>10605</v>
      </c>
      <c r="AI22" s="181">
        <f t="shared" si="76"/>
        <v>10605</v>
      </c>
      <c r="AJ22" s="181">
        <f t="shared" si="76"/>
        <v>10605</v>
      </c>
      <c r="AK22" s="181">
        <f t="shared" si="76"/>
        <v>10605</v>
      </c>
      <c r="AL22" s="181">
        <f t="shared" si="76"/>
        <v>10605</v>
      </c>
      <c r="AM22" s="181">
        <f t="shared" si="76"/>
        <v>10605</v>
      </c>
      <c r="AN22" s="181">
        <f t="shared" si="76"/>
        <v>10605</v>
      </c>
      <c r="AO22" s="181">
        <f t="shared" si="76"/>
        <v>10605</v>
      </c>
      <c r="AP22" s="181">
        <f t="shared" si="76"/>
        <v>10605</v>
      </c>
      <c r="AQ22" s="190">
        <f t="shared" si="15"/>
        <v>127260</v>
      </c>
      <c r="AR22" s="181">
        <f t="shared" ref="AR22:BC22" si="77">IF($I107&gt;(12-MONTH(AR$7)),$O107/12,0)</f>
        <v>10711.050000000001</v>
      </c>
      <c r="AS22" s="181">
        <f t="shared" si="77"/>
        <v>10711.050000000001</v>
      </c>
      <c r="AT22" s="181">
        <f t="shared" si="77"/>
        <v>10711.050000000001</v>
      </c>
      <c r="AU22" s="181">
        <f t="shared" si="77"/>
        <v>10711.050000000001</v>
      </c>
      <c r="AV22" s="181">
        <f t="shared" si="77"/>
        <v>10711.050000000001</v>
      </c>
      <c r="AW22" s="181">
        <f t="shared" si="77"/>
        <v>10711.050000000001</v>
      </c>
      <c r="AX22" s="181">
        <f t="shared" si="77"/>
        <v>10711.050000000001</v>
      </c>
      <c r="AY22" s="181">
        <f t="shared" si="77"/>
        <v>10711.050000000001</v>
      </c>
      <c r="AZ22" s="181">
        <f t="shared" si="77"/>
        <v>10711.050000000001</v>
      </c>
      <c r="BA22" s="181">
        <f t="shared" si="77"/>
        <v>10711.050000000001</v>
      </c>
      <c r="BB22" s="181">
        <f t="shared" si="77"/>
        <v>10711.050000000001</v>
      </c>
      <c r="BC22" s="181">
        <f t="shared" si="77"/>
        <v>10711.050000000001</v>
      </c>
      <c r="BD22" s="190">
        <f t="shared" si="17"/>
        <v>128532.60000000002</v>
      </c>
      <c r="BE22" s="182" t="str">
        <f t="shared" si="28"/>
        <v>Développeur Services</v>
      </c>
      <c r="BF22" s="181">
        <f t="shared" ref="BF22:BQ22" si="78">IF($J107&gt;(12-MONTH(BF$7)),$P107/12,0)</f>
        <v>10818.1605</v>
      </c>
      <c r="BG22" s="181">
        <f t="shared" si="78"/>
        <v>10818.1605</v>
      </c>
      <c r="BH22" s="181">
        <f t="shared" si="78"/>
        <v>10818.1605</v>
      </c>
      <c r="BI22" s="181">
        <f t="shared" si="78"/>
        <v>10818.1605</v>
      </c>
      <c r="BJ22" s="181">
        <f t="shared" si="78"/>
        <v>10818.1605</v>
      </c>
      <c r="BK22" s="181">
        <f t="shared" si="78"/>
        <v>10818.1605</v>
      </c>
      <c r="BL22" s="181">
        <f t="shared" si="78"/>
        <v>10818.1605</v>
      </c>
      <c r="BM22" s="181">
        <f t="shared" si="78"/>
        <v>10818.1605</v>
      </c>
      <c r="BN22" s="181">
        <f t="shared" si="78"/>
        <v>10818.1605</v>
      </c>
      <c r="BO22" s="181">
        <f t="shared" si="78"/>
        <v>10818.1605</v>
      </c>
      <c r="BP22" s="181">
        <f t="shared" si="78"/>
        <v>10818.1605</v>
      </c>
      <c r="BQ22" s="181">
        <f t="shared" si="78"/>
        <v>10818.1605</v>
      </c>
      <c r="BR22" s="190">
        <f t="shared" si="19"/>
        <v>129817.92599999999</v>
      </c>
      <c r="BS22" s="181">
        <f t="shared" ref="BS22:CD22" si="79">IF($K107&gt;(12-MONTH(BS$7)),$Q107/12,0)</f>
        <v>10926.342105000002</v>
      </c>
      <c r="BT22" s="181">
        <f t="shared" si="79"/>
        <v>10926.342105000002</v>
      </c>
      <c r="BU22" s="181">
        <f t="shared" si="79"/>
        <v>10926.342105000002</v>
      </c>
      <c r="BV22" s="181">
        <f t="shared" si="79"/>
        <v>10926.342105000002</v>
      </c>
      <c r="BW22" s="181">
        <f t="shared" si="79"/>
        <v>10926.342105000002</v>
      </c>
      <c r="BX22" s="181">
        <f t="shared" si="79"/>
        <v>10926.342105000002</v>
      </c>
      <c r="BY22" s="181">
        <f t="shared" si="79"/>
        <v>10926.342105000002</v>
      </c>
      <c r="BZ22" s="181">
        <f t="shared" si="79"/>
        <v>10926.342105000002</v>
      </c>
      <c r="CA22" s="181">
        <f t="shared" si="79"/>
        <v>10926.342105000002</v>
      </c>
      <c r="CB22" s="181">
        <f t="shared" si="79"/>
        <v>10926.342105000002</v>
      </c>
      <c r="CC22" s="181">
        <f t="shared" si="79"/>
        <v>10926.342105000002</v>
      </c>
      <c r="CD22" s="181">
        <f t="shared" si="79"/>
        <v>10926.342105000002</v>
      </c>
      <c r="CE22" s="190">
        <f t="shared" si="61"/>
        <v>131116.10526000001</v>
      </c>
    </row>
    <row r="23" spans="1:83" ht="15" customHeight="1" x14ac:dyDescent="0.2">
      <c r="A23" s="16"/>
      <c r="B23" s="182" t="str">
        <f t="shared" si="22"/>
        <v>Développeur R&amp;D</v>
      </c>
      <c r="C23" s="218"/>
      <c r="D23" s="181">
        <f t="shared" ref="D23:O23" si="80">IF($F108&gt;(12-MONTH(D$7)),$L108/12,0)</f>
        <v>0</v>
      </c>
      <c r="E23" s="181">
        <f t="shared" si="80"/>
        <v>0</v>
      </c>
      <c r="F23" s="181">
        <f t="shared" si="80"/>
        <v>0</v>
      </c>
      <c r="G23" s="181">
        <f t="shared" si="80"/>
        <v>0</v>
      </c>
      <c r="H23" s="181">
        <f t="shared" si="80"/>
        <v>0</v>
      </c>
      <c r="I23" s="181">
        <f t="shared" si="80"/>
        <v>0</v>
      </c>
      <c r="J23" s="181">
        <f t="shared" si="80"/>
        <v>0</v>
      </c>
      <c r="K23" s="181">
        <f t="shared" si="80"/>
        <v>0</v>
      </c>
      <c r="L23" s="181">
        <f t="shared" si="80"/>
        <v>0</v>
      </c>
      <c r="M23" s="181">
        <f t="shared" si="80"/>
        <v>0</v>
      </c>
      <c r="N23" s="181">
        <f t="shared" si="80"/>
        <v>0</v>
      </c>
      <c r="O23" s="181">
        <f t="shared" si="80"/>
        <v>0</v>
      </c>
      <c r="P23" s="190">
        <f t="shared" si="11"/>
        <v>0</v>
      </c>
      <c r="Q23" s="181">
        <f t="shared" ref="Q23:AB23" si="81">IF($G108&gt;(12-MONTH(Q$7)),$M108/12,0)</f>
        <v>0</v>
      </c>
      <c r="R23" s="181">
        <f t="shared" si="81"/>
        <v>0</v>
      </c>
      <c r="S23" s="181">
        <f t="shared" si="81"/>
        <v>0</v>
      </c>
      <c r="T23" s="181">
        <f t="shared" si="81"/>
        <v>27000</v>
      </c>
      <c r="U23" s="181">
        <f t="shared" si="81"/>
        <v>27000</v>
      </c>
      <c r="V23" s="181">
        <f t="shared" si="81"/>
        <v>27000</v>
      </c>
      <c r="W23" s="181">
        <f t="shared" si="81"/>
        <v>27000</v>
      </c>
      <c r="X23" s="181">
        <f t="shared" si="81"/>
        <v>27000</v>
      </c>
      <c r="Y23" s="181">
        <f t="shared" si="81"/>
        <v>27000</v>
      </c>
      <c r="Z23" s="181">
        <f t="shared" si="81"/>
        <v>27000</v>
      </c>
      <c r="AA23" s="181">
        <f t="shared" si="81"/>
        <v>27000</v>
      </c>
      <c r="AB23" s="181">
        <f t="shared" si="81"/>
        <v>27000</v>
      </c>
      <c r="AC23" s="190">
        <f t="shared" si="13"/>
        <v>243000</v>
      </c>
      <c r="AD23" s="182" t="str">
        <f t="shared" si="25"/>
        <v>Développeur R&amp;D</v>
      </c>
      <c r="AE23" s="181">
        <f t="shared" ref="AE23:AP23" si="82">IF($H108&gt;(12-MONTH(AE$7)),$N108/12,0)</f>
        <v>27270</v>
      </c>
      <c r="AF23" s="181">
        <f t="shared" si="82"/>
        <v>27270</v>
      </c>
      <c r="AG23" s="181">
        <f t="shared" si="82"/>
        <v>27270</v>
      </c>
      <c r="AH23" s="181">
        <f t="shared" si="82"/>
        <v>27270</v>
      </c>
      <c r="AI23" s="181">
        <f t="shared" si="82"/>
        <v>27270</v>
      </c>
      <c r="AJ23" s="181">
        <f t="shared" si="82"/>
        <v>27270</v>
      </c>
      <c r="AK23" s="181">
        <f t="shared" si="82"/>
        <v>27270</v>
      </c>
      <c r="AL23" s="181">
        <f t="shared" si="82"/>
        <v>27270</v>
      </c>
      <c r="AM23" s="181">
        <f t="shared" si="82"/>
        <v>27270</v>
      </c>
      <c r="AN23" s="181">
        <f t="shared" si="82"/>
        <v>27270</v>
      </c>
      <c r="AO23" s="181">
        <f t="shared" si="82"/>
        <v>27270</v>
      </c>
      <c r="AP23" s="181">
        <f t="shared" si="82"/>
        <v>27270</v>
      </c>
      <c r="AQ23" s="190">
        <f t="shared" si="15"/>
        <v>327240</v>
      </c>
      <c r="AR23" s="181">
        <f t="shared" ref="AR23:BC23" si="83">IF($I108&gt;(12-MONTH(AR$7)),$O108/12,0)</f>
        <v>27542.7</v>
      </c>
      <c r="AS23" s="181">
        <f t="shared" si="83"/>
        <v>27542.7</v>
      </c>
      <c r="AT23" s="181">
        <f t="shared" si="83"/>
        <v>27542.7</v>
      </c>
      <c r="AU23" s="181">
        <f t="shared" si="83"/>
        <v>27542.7</v>
      </c>
      <c r="AV23" s="181">
        <f t="shared" si="83"/>
        <v>27542.7</v>
      </c>
      <c r="AW23" s="181">
        <f t="shared" si="83"/>
        <v>27542.7</v>
      </c>
      <c r="AX23" s="181">
        <f t="shared" si="83"/>
        <v>27542.7</v>
      </c>
      <c r="AY23" s="181">
        <f t="shared" si="83"/>
        <v>27542.7</v>
      </c>
      <c r="AZ23" s="181">
        <f t="shared" si="83"/>
        <v>27542.7</v>
      </c>
      <c r="BA23" s="181">
        <f t="shared" si="83"/>
        <v>27542.7</v>
      </c>
      <c r="BB23" s="181">
        <f t="shared" si="83"/>
        <v>27542.7</v>
      </c>
      <c r="BC23" s="181">
        <f t="shared" si="83"/>
        <v>27542.7</v>
      </c>
      <c r="BD23" s="190">
        <f t="shared" si="17"/>
        <v>330512.40000000008</v>
      </c>
      <c r="BE23" s="182" t="str">
        <f t="shared" si="28"/>
        <v>Développeur R&amp;D</v>
      </c>
      <c r="BF23" s="181">
        <f t="shared" ref="BF23:BQ23" si="84">IF($J108&gt;(12-MONTH(BF$7)),$P108/12,0)</f>
        <v>27818.127000000004</v>
      </c>
      <c r="BG23" s="181">
        <f t="shared" si="84"/>
        <v>27818.127000000004</v>
      </c>
      <c r="BH23" s="181">
        <f t="shared" si="84"/>
        <v>27818.127000000004</v>
      </c>
      <c r="BI23" s="181">
        <f t="shared" si="84"/>
        <v>27818.127000000004</v>
      </c>
      <c r="BJ23" s="181">
        <f t="shared" si="84"/>
        <v>27818.127000000004</v>
      </c>
      <c r="BK23" s="181">
        <f t="shared" si="84"/>
        <v>27818.127000000004</v>
      </c>
      <c r="BL23" s="181">
        <f t="shared" si="84"/>
        <v>27818.127000000004</v>
      </c>
      <c r="BM23" s="181">
        <f t="shared" si="84"/>
        <v>27818.127000000004</v>
      </c>
      <c r="BN23" s="181">
        <f t="shared" si="84"/>
        <v>27818.127000000004</v>
      </c>
      <c r="BO23" s="181">
        <f t="shared" si="84"/>
        <v>27818.127000000004</v>
      </c>
      <c r="BP23" s="181">
        <f t="shared" si="84"/>
        <v>27818.127000000004</v>
      </c>
      <c r="BQ23" s="181">
        <f t="shared" si="84"/>
        <v>27818.127000000004</v>
      </c>
      <c r="BR23" s="190">
        <f t="shared" si="19"/>
        <v>333817.52399999998</v>
      </c>
      <c r="BS23" s="181">
        <f t="shared" ref="BS23:CD23" si="85">IF($K108&gt;(12-MONTH(BS$7)),$Q108/12,0)</f>
        <v>28096.308270000005</v>
      </c>
      <c r="BT23" s="181">
        <f t="shared" si="85"/>
        <v>28096.308270000005</v>
      </c>
      <c r="BU23" s="181">
        <f t="shared" si="85"/>
        <v>28096.308270000005</v>
      </c>
      <c r="BV23" s="181">
        <f t="shared" si="85"/>
        <v>28096.308270000005</v>
      </c>
      <c r="BW23" s="181">
        <f t="shared" si="85"/>
        <v>28096.308270000005</v>
      </c>
      <c r="BX23" s="181">
        <f t="shared" si="85"/>
        <v>28096.308270000005</v>
      </c>
      <c r="BY23" s="181">
        <f t="shared" si="85"/>
        <v>28096.308270000005</v>
      </c>
      <c r="BZ23" s="181">
        <f t="shared" si="85"/>
        <v>28096.308270000005</v>
      </c>
      <c r="CA23" s="181">
        <f t="shared" si="85"/>
        <v>28096.308270000005</v>
      </c>
      <c r="CB23" s="181">
        <f t="shared" si="85"/>
        <v>28096.308270000005</v>
      </c>
      <c r="CC23" s="181">
        <f t="shared" si="85"/>
        <v>28096.308270000005</v>
      </c>
      <c r="CD23" s="181">
        <f t="shared" si="85"/>
        <v>28096.308270000005</v>
      </c>
      <c r="CE23" s="190">
        <f t="shared" si="61"/>
        <v>337155.69923999999</v>
      </c>
    </row>
    <row r="24" spans="1:83" ht="15" customHeight="1" x14ac:dyDescent="0.2">
      <c r="A24" s="16"/>
      <c r="B24" s="182" t="str">
        <f t="shared" si="22"/>
        <v>Développeur R&amp;D</v>
      </c>
      <c r="C24" s="218"/>
      <c r="D24" s="181">
        <f t="shared" ref="D24:O24" si="86">IF($F109&gt;(12-MONTH(D$7)),$L109/12,0)</f>
        <v>0</v>
      </c>
      <c r="E24" s="181">
        <f t="shared" si="86"/>
        <v>0</v>
      </c>
      <c r="F24" s="181">
        <f t="shared" si="86"/>
        <v>0</v>
      </c>
      <c r="G24" s="181">
        <f t="shared" si="86"/>
        <v>0</v>
      </c>
      <c r="H24" s="181">
        <f t="shared" si="86"/>
        <v>0</v>
      </c>
      <c r="I24" s="181">
        <f t="shared" si="86"/>
        <v>0</v>
      </c>
      <c r="J24" s="181">
        <f t="shared" si="86"/>
        <v>0</v>
      </c>
      <c r="K24" s="181">
        <f t="shared" si="86"/>
        <v>0</v>
      </c>
      <c r="L24" s="181">
        <f t="shared" si="86"/>
        <v>0</v>
      </c>
      <c r="M24" s="181">
        <f t="shared" si="86"/>
        <v>0</v>
      </c>
      <c r="N24" s="181">
        <f t="shared" si="86"/>
        <v>0</v>
      </c>
      <c r="O24" s="181">
        <f t="shared" si="86"/>
        <v>0</v>
      </c>
      <c r="P24" s="190">
        <f t="shared" si="11"/>
        <v>0</v>
      </c>
      <c r="Q24" s="181">
        <f t="shared" ref="Q24:AB24" si="87">IF($G109&gt;(12-MONTH(Q$7)),$M109/12,0)</f>
        <v>0</v>
      </c>
      <c r="R24" s="181">
        <f t="shared" si="87"/>
        <v>0</v>
      </c>
      <c r="S24" s="181">
        <f t="shared" si="87"/>
        <v>0</v>
      </c>
      <c r="T24" s="181">
        <f t="shared" si="87"/>
        <v>6750</v>
      </c>
      <c r="U24" s="181">
        <f t="shared" si="87"/>
        <v>6750</v>
      </c>
      <c r="V24" s="181">
        <f t="shared" si="87"/>
        <v>6750</v>
      </c>
      <c r="W24" s="181">
        <f t="shared" si="87"/>
        <v>6750</v>
      </c>
      <c r="X24" s="181">
        <f t="shared" si="87"/>
        <v>6750</v>
      </c>
      <c r="Y24" s="181">
        <f t="shared" si="87"/>
        <v>6750</v>
      </c>
      <c r="Z24" s="181">
        <f t="shared" si="87"/>
        <v>6750</v>
      </c>
      <c r="AA24" s="181">
        <f t="shared" si="87"/>
        <v>6750</v>
      </c>
      <c r="AB24" s="181">
        <f t="shared" si="87"/>
        <v>6750</v>
      </c>
      <c r="AC24" s="190">
        <f t="shared" si="13"/>
        <v>60750</v>
      </c>
      <c r="AD24" s="182" t="str">
        <f t="shared" si="25"/>
        <v>Développeur R&amp;D</v>
      </c>
      <c r="AE24" s="181">
        <f t="shared" ref="AE24:AP24" si="88">IF($H109&gt;(12-MONTH(AE$7)),$N109/12,0)</f>
        <v>6817.5</v>
      </c>
      <c r="AF24" s="181">
        <f t="shared" si="88"/>
        <v>6817.5</v>
      </c>
      <c r="AG24" s="181">
        <f t="shared" si="88"/>
        <v>6817.5</v>
      </c>
      <c r="AH24" s="181">
        <f t="shared" si="88"/>
        <v>6817.5</v>
      </c>
      <c r="AI24" s="181">
        <f t="shared" si="88"/>
        <v>6817.5</v>
      </c>
      <c r="AJ24" s="181">
        <f t="shared" si="88"/>
        <v>6817.5</v>
      </c>
      <c r="AK24" s="181">
        <f t="shared" si="88"/>
        <v>6817.5</v>
      </c>
      <c r="AL24" s="181">
        <f t="shared" si="88"/>
        <v>6817.5</v>
      </c>
      <c r="AM24" s="181">
        <f t="shared" si="88"/>
        <v>6817.5</v>
      </c>
      <c r="AN24" s="181">
        <f t="shared" si="88"/>
        <v>6817.5</v>
      </c>
      <c r="AO24" s="181">
        <f t="shared" si="88"/>
        <v>6817.5</v>
      </c>
      <c r="AP24" s="181">
        <f t="shared" si="88"/>
        <v>6817.5</v>
      </c>
      <c r="AQ24" s="190">
        <f t="shared" si="15"/>
        <v>81810</v>
      </c>
      <c r="AR24" s="181">
        <f t="shared" ref="AR24:BC24" si="89">IF($I109&gt;(12-MONTH(AR$7)),$O109/12,0)</f>
        <v>6885.6750000000002</v>
      </c>
      <c r="AS24" s="181">
        <f t="shared" si="89"/>
        <v>6885.6750000000002</v>
      </c>
      <c r="AT24" s="181">
        <f t="shared" si="89"/>
        <v>6885.6750000000002</v>
      </c>
      <c r="AU24" s="181">
        <f t="shared" si="89"/>
        <v>6885.6750000000002</v>
      </c>
      <c r="AV24" s="181">
        <f t="shared" si="89"/>
        <v>6885.6750000000002</v>
      </c>
      <c r="AW24" s="181">
        <f t="shared" si="89"/>
        <v>6885.6750000000002</v>
      </c>
      <c r="AX24" s="181">
        <f t="shared" si="89"/>
        <v>6885.6750000000002</v>
      </c>
      <c r="AY24" s="181">
        <f t="shared" si="89"/>
        <v>6885.6750000000002</v>
      </c>
      <c r="AZ24" s="181">
        <f t="shared" si="89"/>
        <v>6885.6750000000002</v>
      </c>
      <c r="BA24" s="181">
        <f t="shared" si="89"/>
        <v>6885.6750000000002</v>
      </c>
      <c r="BB24" s="181">
        <f t="shared" si="89"/>
        <v>6885.6750000000002</v>
      </c>
      <c r="BC24" s="181">
        <f t="shared" si="89"/>
        <v>6885.6750000000002</v>
      </c>
      <c r="BD24" s="190">
        <f t="shared" si="17"/>
        <v>82628.10000000002</v>
      </c>
      <c r="BE24" s="182" t="str">
        <f t="shared" si="28"/>
        <v>Développeur R&amp;D</v>
      </c>
      <c r="BF24" s="181">
        <f t="shared" ref="BF24:BQ24" si="90">IF($J109&gt;(12-MONTH(BF$7)),$P109/12,0)</f>
        <v>6954.531750000001</v>
      </c>
      <c r="BG24" s="181">
        <f t="shared" si="90"/>
        <v>6954.531750000001</v>
      </c>
      <c r="BH24" s="181">
        <f t="shared" si="90"/>
        <v>6954.531750000001</v>
      </c>
      <c r="BI24" s="181">
        <f t="shared" si="90"/>
        <v>6954.531750000001</v>
      </c>
      <c r="BJ24" s="181">
        <f t="shared" si="90"/>
        <v>6954.531750000001</v>
      </c>
      <c r="BK24" s="181">
        <f t="shared" si="90"/>
        <v>6954.531750000001</v>
      </c>
      <c r="BL24" s="181">
        <f t="shared" si="90"/>
        <v>6954.531750000001</v>
      </c>
      <c r="BM24" s="181">
        <f t="shared" si="90"/>
        <v>6954.531750000001</v>
      </c>
      <c r="BN24" s="181">
        <f t="shared" si="90"/>
        <v>6954.531750000001</v>
      </c>
      <c r="BO24" s="181">
        <f t="shared" si="90"/>
        <v>6954.531750000001</v>
      </c>
      <c r="BP24" s="181">
        <f t="shared" si="90"/>
        <v>6954.531750000001</v>
      </c>
      <c r="BQ24" s="181">
        <f t="shared" si="90"/>
        <v>6954.531750000001</v>
      </c>
      <c r="BR24" s="190">
        <f t="shared" si="19"/>
        <v>83454.380999999994</v>
      </c>
      <c r="BS24" s="181">
        <f t="shared" ref="BS24:CD24" si="91">IF($K109&gt;(12-MONTH(BS$7)),$Q109/12,0)</f>
        <v>7024.0770675000012</v>
      </c>
      <c r="BT24" s="181">
        <f t="shared" si="91"/>
        <v>7024.0770675000012</v>
      </c>
      <c r="BU24" s="181">
        <f t="shared" si="91"/>
        <v>7024.0770675000012</v>
      </c>
      <c r="BV24" s="181">
        <f t="shared" si="91"/>
        <v>7024.0770675000012</v>
      </c>
      <c r="BW24" s="181">
        <f t="shared" si="91"/>
        <v>7024.0770675000012</v>
      </c>
      <c r="BX24" s="181">
        <f t="shared" si="91"/>
        <v>7024.0770675000012</v>
      </c>
      <c r="BY24" s="181">
        <f t="shared" si="91"/>
        <v>7024.0770675000012</v>
      </c>
      <c r="BZ24" s="181">
        <f t="shared" si="91"/>
        <v>7024.0770675000012</v>
      </c>
      <c r="CA24" s="181">
        <f t="shared" si="91"/>
        <v>7024.0770675000012</v>
      </c>
      <c r="CB24" s="181">
        <f t="shared" si="91"/>
        <v>7024.0770675000012</v>
      </c>
      <c r="CC24" s="181">
        <f t="shared" si="91"/>
        <v>7024.0770675000012</v>
      </c>
      <c r="CD24" s="181">
        <f t="shared" si="91"/>
        <v>7024.0770675000012</v>
      </c>
      <c r="CE24" s="190">
        <f t="shared" si="61"/>
        <v>84288.924809999997</v>
      </c>
    </row>
    <row r="25" spans="1:83" ht="15" customHeight="1" x14ac:dyDescent="0.2">
      <c r="A25" s="16"/>
      <c r="B25" s="182" t="str">
        <f t="shared" si="22"/>
        <v>Presales - Training</v>
      </c>
      <c r="C25" s="218"/>
      <c r="D25" s="181">
        <f t="shared" ref="D25:O25" si="92">IF($F110&gt;(12-MONTH(D$7)),$L110/12,0)</f>
        <v>0</v>
      </c>
      <c r="E25" s="181">
        <f t="shared" si="92"/>
        <v>0</v>
      </c>
      <c r="F25" s="181">
        <f t="shared" si="92"/>
        <v>0</v>
      </c>
      <c r="G25" s="181">
        <f t="shared" si="92"/>
        <v>0</v>
      </c>
      <c r="H25" s="181">
        <f t="shared" si="92"/>
        <v>0</v>
      </c>
      <c r="I25" s="181">
        <f t="shared" si="92"/>
        <v>0</v>
      </c>
      <c r="J25" s="181">
        <f t="shared" si="92"/>
        <v>0</v>
      </c>
      <c r="K25" s="181">
        <f t="shared" si="92"/>
        <v>0</v>
      </c>
      <c r="L25" s="181">
        <f t="shared" si="92"/>
        <v>0</v>
      </c>
      <c r="M25" s="181">
        <f t="shared" si="92"/>
        <v>0</v>
      </c>
      <c r="N25" s="181">
        <f t="shared" si="92"/>
        <v>0</v>
      </c>
      <c r="O25" s="181">
        <f t="shared" si="92"/>
        <v>0</v>
      </c>
      <c r="P25" s="190">
        <f t="shared" si="11"/>
        <v>0</v>
      </c>
      <c r="Q25" s="181">
        <f t="shared" ref="Q25:AB25" si="93">IF($G110&gt;(12-MONTH(Q$7)),$M110/12,0)</f>
        <v>0</v>
      </c>
      <c r="R25" s="181">
        <f t="shared" si="93"/>
        <v>0</v>
      </c>
      <c r="S25" s="181">
        <f t="shared" si="93"/>
        <v>9000</v>
      </c>
      <c r="T25" s="181">
        <f t="shared" si="93"/>
        <v>9000</v>
      </c>
      <c r="U25" s="181">
        <f t="shared" si="93"/>
        <v>9000</v>
      </c>
      <c r="V25" s="181">
        <f t="shared" si="93"/>
        <v>9000</v>
      </c>
      <c r="W25" s="181">
        <f t="shared" si="93"/>
        <v>9000</v>
      </c>
      <c r="X25" s="181">
        <f t="shared" si="93"/>
        <v>9000</v>
      </c>
      <c r="Y25" s="181">
        <f t="shared" si="93"/>
        <v>9000</v>
      </c>
      <c r="Z25" s="181">
        <f t="shared" si="93"/>
        <v>9000</v>
      </c>
      <c r="AA25" s="181">
        <f t="shared" si="93"/>
        <v>9000</v>
      </c>
      <c r="AB25" s="181">
        <f t="shared" si="93"/>
        <v>9000</v>
      </c>
      <c r="AC25" s="190">
        <f t="shared" si="13"/>
        <v>90000</v>
      </c>
      <c r="AD25" s="182" t="str">
        <f t="shared" si="25"/>
        <v>Presales - Training</v>
      </c>
      <c r="AE25" s="181">
        <f t="shared" ref="AE25:AP25" si="94">IF($H110&gt;(12-MONTH(AE$7)),$N110/12,0)</f>
        <v>9090</v>
      </c>
      <c r="AF25" s="181">
        <f t="shared" si="94"/>
        <v>9090</v>
      </c>
      <c r="AG25" s="181">
        <f t="shared" si="94"/>
        <v>9090</v>
      </c>
      <c r="AH25" s="181">
        <f t="shared" si="94"/>
        <v>9090</v>
      </c>
      <c r="AI25" s="181">
        <f t="shared" si="94"/>
        <v>9090</v>
      </c>
      <c r="AJ25" s="181">
        <f t="shared" si="94"/>
        <v>9090</v>
      </c>
      <c r="AK25" s="181">
        <f t="shared" si="94"/>
        <v>9090</v>
      </c>
      <c r="AL25" s="181">
        <f t="shared" si="94"/>
        <v>9090</v>
      </c>
      <c r="AM25" s="181">
        <f t="shared" si="94"/>
        <v>9090</v>
      </c>
      <c r="AN25" s="181">
        <f t="shared" si="94"/>
        <v>9090</v>
      </c>
      <c r="AO25" s="181">
        <f t="shared" si="94"/>
        <v>9090</v>
      </c>
      <c r="AP25" s="181">
        <f t="shared" si="94"/>
        <v>9090</v>
      </c>
      <c r="AQ25" s="190">
        <f t="shared" si="15"/>
        <v>109080</v>
      </c>
      <c r="AR25" s="181">
        <f t="shared" ref="AR25:BC25" si="95">IF($I110&gt;(12-MONTH(AR$7)),$O110/12,0)</f>
        <v>9180.9</v>
      </c>
      <c r="AS25" s="181">
        <f t="shared" si="95"/>
        <v>9180.9</v>
      </c>
      <c r="AT25" s="181">
        <f t="shared" si="95"/>
        <v>9180.9</v>
      </c>
      <c r="AU25" s="181">
        <f t="shared" si="95"/>
        <v>9180.9</v>
      </c>
      <c r="AV25" s="181">
        <f t="shared" si="95"/>
        <v>9180.9</v>
      </c>
      <c r="AW25" s="181">
        <f t="shared" si="95"/>
        <v>9180.9</v>
      </c>
      <c r="AX25" s="181">
        <f t="shared" si="95"/>
        <v>9180.9</v>
      </c>
      <c r="AY25" s="181">
        <f t="shared" si="95"/>
        <v>9180.9</v>
      </c>
      <c r="AZ25" s="181">
        <f t="shared" si="95"/>
        <v>9180.9</v>
      </c>
      <c r="BA25" s="181">
        <f t="shared" si="95"/>
        <v>9180.9</v>
      </c>
      <c r="BB25" s="181">
        <f t="shared" si="95"/>
        <v>9180.9</v>
      </c>
      <c r="BC25" s="181">
        <f t="shared" si="95"/>
        <v>9180.9</v>
      </c>
      <c r="BD25" s="190">
        <f t="shared" si="17"/>
        <v>110170.79999999997</v>
      </c>
      <c r="BE25" s="182" t="str">
        <f t="shared" si="28"/>
        <v>Presales - Training</v>
      </c>
      <c r="BF25" s="181">
        <f t="shared" ref="BF25:BQ25" si="96">IF($J110&gt;(12-MONTH(BF$7)),$P110/12,0)</f>
        <v>9272.7090000000007</v>
      </c>
      <c r="BG25" s="181">
        <f t="shared" si="96"/>
        <v>9272.7090000000007</v>
      </c>
      <c r="BH25" s="181">
        <f t="shared" si="96"/>
        <v>9272.7090000000007</v>
      </c>
      <c r="BI25" s="181">
        <f t="shared" si="96"/>
        <v>9272.7090000000007</v>
      </c>
      <c r="BJ25" s="181">
        <f t="shared" si="96"/>
        <v>9272.7090000000007</v>
      </c>
      <c r="BK25" s="181">
        <f t="shared" si="96"/>
        <v>9272.7090000000007</v>
      </c>
      <c r="BL25" s="181">
        <f t="shared" si="96"/>
        <v>9272.7090000000007</v>
      </c>
      <c r="BM25" s="181">
        <f t="shared" si="96"/>
        <v>9272.7090000000007</v>
      </c>
      <c r="BN25" s="181">
        <f t="shared" si="96"/>
        <v>9272.7090000000007</v>
      </c>
      <c r="BO25" s="181">
        <f t="shared" si="96"/>
        <v>9272.7090000000007</v>
      </c>
      <c r="BP25" s="181">
        <f t="shared" si="96"/>
        <v>9272.7090000000007</v>
      </c>
      <c r="BQ25" s="181">
        <f t="shared" si="96"/>
        <v>9272.7090000000007</v>
      </c>
      <c r="BR25" s="190">
        <f t="shared" si="19"/>
        <v>111272.50800000002</v>
      </c>
      <c r="BS25" s="181">
        <f t="shared" ref="BS25:CD25" si="97">IF($K110&gt;(12-MONTH(BS$7)),$Q110/12,0)</f>
        <v>9365.4360900000011</v>
      </c>
      <c r="BT25" s="181">
        <f t="shared" si="97"/>
        <v>9365.4360900000011</v>
      </c>
      <c r="BU25" s="181">
        <f t="shared" si="97"/>
        <v>9365.4360900000011</v>
      </c>
      <c r="BV25" s="181">
        <f t="shared" si="97"/>
        <v>9365.4360900000011</v>
      </c>
      <c r="BW25" s="181">
        <f t="shared" si="97"/>
        <v>9365.4360900000011</v>
      </c>
      <c r="BX25" s="181">
        <f t="shared" si="97"/>
        <v>9365.4360900000011</v>
      </c>
      <c r="BY25" s="181">
        <f t="shared" si="97"/>
        <v>9365.4360900000011</v>
      </c>
      <c r="BZ25" s="181">
        <f t="shared" si="97"/>
        <v>9365.4360900000011</v>
      </c>
      <c r="CA25" s="181">
        <f t="shared" si="97"/>
        <v>9365.4360900000011</v>
      </c>
      <c r="CB25" s="181">
        <f t="shared" si="97"/>
        <v>9365.4360900000011</v>
      </c>
      <c r="CC25" s="181">
        <f t="shared" si="97"/>
        <v>9365.4360900000011</v>
      </c>
      <c r="CD25" s="181">
        <f t="shared" si="97"/>
        <v>9365.4360900000011</v>
      </c>
      <c r="CE25" s="190">
        <f t="shared" si="61"/>
        <v>112385.23308000002</v>
      </c>
    </row>
    <row r="26" spans="1:83" ht="15" customHeight="1" x14ac:dyDescent="0.2">
      <c r="A26" s="16"/>
      <c r="B26" s="182" t="str">
        <f t="shared" si="22"/>
        <v>Développeur R&amp;D</v>
      </c>
      <c r="C26" s="218"/>
      <c r="D26" s="181">
        <f t="shared" ref="D26:O26" si="98">IF($F111&gt;(12-MONTH(D$7)),$L111/12,0)</f>
        <v>0</v>
      </c>
      <c r="E26" s="181">
        <f t="shared" si="98"/>
        <v>0</v>
      </c>
      <c r="F26" s="181">
        <f t="shared" si="98"/>
        <v>0</v>
      </c>
      <c r="G26" s="181">
        <f t="shared" si="98"/>
        <v>0</v>
      </c>
      <c r="H26" s="181">
        <f t="shared" si="98"/>
        <v>0</v>
      </c>
      <c r="I26" s="181">
        <f t="shared" si="98"/>
        <v>0</v>
      </c>
      <c r="J26" s="181">
        <f t="shared" si="98"/>
        <v>0</v>
      </c>
      <c r="K26" s="181">
        <f t="shared" si="98"/>
        <v>0</v>
      </c>
      <c r="L26" s="181">
        <f t="shared" si="98"/>
        <v>0</v>
      </c>
      <c r="M26" s="181">
        <f t="shared" si="98"/>
        <v>0</v>
      </c>
      <c r="N26" s="181">
        <f t="shared" si="98"/>
        <v>0</v>
      </c>
      <c r="O26" s="181">
        <f t="shared" si="98"/>
        <v>0</v>
      </c>
      <c r="P26" s="190">
        <f t="shared" si="11"/>
        <v>0</v>
      </c>
      <c r="Q26" s="181">
        <f t="shared" ref="Q26:AB26" si="99">IF($G111&gt;(12-MONTH(Q$7)),$M111/12,0)</f>
        <v>0</v>
      </c>
      <c r="R26" s="181">
        <f t="shared" si="99"/>
        <v>0</v>
      </c>
      <c r="S26" s="181">
        <f t="shared" si="99"/>
        <v>0</v>
      </c>
      <c r="T26" s="181">
        <f t="shared" si="99"/>
        <v>0</v>
      </c>
      <c r="U26" s="181">
        <f t="shared" si="99"/>
        <v>0</v>
      </c>
      <c r="V26" s="181">
        <f t="shared" si="99"/>
        <v>0</v>
      </c>
      <c r="W26" s="181">
        <f t="shared" si="99"/>
        <v>0</v>
      </c>
      <c r="X26" s="181">
        <f t="shared" si="99"/>
        <v>0</v>
      </c>
      <c r="Y26" s="181">
        <f t="shared" si="99"/>
        <v>15000</v>
      </c>
      <c r="Z26" s="181">
        <f t="shared" si="99"/>
        <v>15000</v>
      </c>
      <c r="AA26" s="181">
        <f t="shared" si="99"/>
        <v>15000</v>
      </c>
      <c r="AB26" s="181">
        <f t="shared" si="99"/>
        <v>15000</v>
      </c>
      <c r="AC26" s="190">
        <f t="shared" si="13"/>
        <v>60000</v>
      </c>
      <c r="AD26" s="182" t="str">
        <f t="shared" si="25"/>
        <v>Développeur R&amp;D</v>
      </c>
      <c r="AE26" s="181">
        <f t="shared" ref="AE26:AP26" si="100">IF($H111&gt;(12-MONTH(AE$7)),$N111/12,0)</f>
        <v>15150</v>
      </c>
      <c r="AF26" s="181">
        <f t="shared" si="100"/>
        <v>15150</v>
      </c>
      <c r="AG26" s="181">
        <f t="shared" si="100"/>
        <v>15150</v>
      </c>
      <c r="AH26" s="181">
        <f t="shared" si="100"/>
        <v>15150</v>
      </c>
      <c r="AI26" s="181">
        <f t="shared" si="100"/>
        <v>15150</v>
      </c>
      <c r="AJ26" s="181">
        <f t="shared" si="100"/>
        <v>15150</v>
      </c>
      <c r="AK26" s="181">
        <f t="shared" si="100"/>
        <v>15150</v>
      </c>
      <c r="AL26" s="181">
        <f t="shared" si="100"/>
        <v>15150</v>
      </c>
      <c r="AM26" s="181">
        <f t="shared" si="100"/>
        <v>15150</v>
      </c>
      <c r="AN26" s="181">
        <f t="shared" si="100"/>
        <v>15150</v>
      </c>
      <c r="AO26" s="181">
        <f t="shared" si="100"/>
        <v>15150</v>
      </c>
      <c r="AP26" s="181">
        <f t="shared" si="100"/>
        <v>15150</v>
      </c>
      <c r="AQ26" s="190">
        <f t="shared" si="15"/>
        <v>181800</v>
      </c>
      <c r="AR26" s="181">
        <f t="shared" ref="AR26:BC26" si="101">IF($I111&gt;(12-MONTH(AR$7)),$O111/12,0)</f>
        <v>15301.5</v>
      </c>
      <c r="AS26" s="181">
        <f t="shared" si="101"/>
        <v>15301.5</v>
      </c>
      <c r="AT26" s="181">
        <f t="shared" si="101"/>
        <v>15301.5</v>
      </c>
      <c r="AU26" s="181">
        <f t="shared" si="101"/>
        <v>15301.5</v>
      </c>
      <c r="AV26" s="181">
        <f t="shared" si="101"/>
        <v>15301.5</v>
      </c>
      <c r="AW26" s="181">
        <f t="shared" si="101"/>
        <v>15301.5</v>
      </c>
      <c r="AX26" s="181">
        <f t="shared" si="101"/>
        <v>15301.5</v>
      </c>
      <c r="AY26" s="181">
        <f t="shared" si="101"/>
        <v>15301.5</v>
      </c>
      <c r="AZ26" s="181">
        <f t="shared" si="101"/>
        <v>15301.5</v>
      </c>
      <c r="BA26" s="181">
        <f t="shared" si="101"/>
        <v>15301.5</v>
      </c>
      <c r="BB26" s="181">
        <f t="shared" si="101"/>
        <v>15301.5</v>
      </c>
      <c r="BC26" s="181">
        <f t="shared" si="101"/>
        <v>15301.5</v>
      </c>
      <c r="BD26" s="190">
        <f t="shared" si="17"/>
        <v>183618</v>
      </c>
      <c r="BE26" s="182" t="str">
        <f t="shared" si="28"/>
        <v>Développeur R&amp;D</v>
      </c>
      <c r="BF26" s="181">
        <f t="shared" ref="BF26:BQ26" si="102">IF($J111&gt;(12-MONTH(BF$7)),$P111/12,0)</f>
        <v>15454.514999999999</v>
      </c>
      <c r="BG26" s="181">
        <f t="shared" si="102"/>
        <v>15454.514999999999</v>
      </c>
      <c r="BH26" s="181">
        <f t="shared" si="102"/>
        <v>15454.514999999999</v>
      </c>
      <c r="BI26" s="181">
        <f t="shared" si="102"/>
        <v>15454.514999999999</v>
      </c>
      <c r="BJ26" s="181">
        <f t="shared" si="102"/>
        <v>15454.514999999999</v>
      </c>
      <c r="BK26" s="181">
        <f t="shared" si="102"/>
        <v>15454.514999999999</v>
      </c>
      <c r="BL26" s="181">
        <f t="shared" si="102"/>
        <v>15454.514999999999</v>
      </c>
      <c r="BM26" s="181">
        <f t="shared" si="102"/>
        <v>15454.514999999999</v>
      </c>
      <c r="BN26" s="181">
        <f t="shared" si="102"/>
        <v>15454.514999999999</v>
      </c>
      <c r="BO26" s="181">
        <f t="shared" si="102"/>
        <v>15454.514999999999</v>
      </c>
      <c r="BP26" s="181">
        <f t="shared" si="102"/>
        <v>15454.514999999999</v>
      </c>
      <c r="BQ26" s="181">
        <f t="shared" si="102"/>
        <v>15454.514999999999</v>
      </c>
      <c r="BR26" s="190">
        <f t="shared" si="19"/>
        <v>185454.18000000005</v>
      </c>
      <c r="BS26" s="181">
        <f t="shared" ref="BS26:CD26" si="103">IF($K111&gt;(12-MONTH(BS$7)),$Q111/12,0)</f>
        <v>15609.060149999999</v>
      </c>
      <c r="BT26" s="181">
        <f t="shared" si="103"/>
        <v>15609.060149999999</v>
      </c>
      <c r="BU26" s="181">
        <f t="shared" si="103"/>
        <v>15609.060149999999</v>
      </c>
      <c r="BV26" s="181">
        <f t="shared" si="103"/>
        <v>15609.060149999999</v>
      </c>
      <c r="BW26" s="181">
        <f t="shared" si="103"/>
        <v>15609.060149999999</v>
      </c>
      <c r="BX26" s="181">
        <f t="shared" si="103"/>
        <v>15609.060149999999</v>
      </c>
      <c r="BY26" s="181">
        <f t="shared" si="103"/>
        <v>15609.060149999999</v>
      </c>
      <c r="BZ26" s="181">
        <f t="shared" si="103"/>
        <v>15609.060149999999</v>
      </c>
      <c r="CA26" s="181">
        <f t="shared" si="103"/>
        <v>15609.060149999999</v>
      </c>
      <c r="CB26" s="181">
        <f t="shared" si="103"/>
        <v>15609.060149999999</v>
      </c>
      <c r="CC26" s="181">
        <f t="shared" si="103"/>
        <v>15609.060149999999</v>
      </c>
      <c r="CD26" s="181">
        <f t="shared" si="103"/>
        <v>15609.060149999999</v>
      </c>
      <c r="CE26" s="190">
        <f t="shared" si="61"/>
        <v>187308.72180000003</v>
      </c>
    </row>
    <row r="27" spans="1:83" ht="15" customHeight="1" x14ac:dyDescent="0.2">
      <c r="A27" s="16"/>
      <c r="B27" s="182" t="str">
        <f t="shared" si="22"/>
        <v>Développeur R&amp;D</v>
      </c>
      <c r="C27" s="218"/>
      <c r="D27" s="181">
        <f t="shared" ref="D27:O27" si="104">IF($F112&gt;(12-MONTH(D$7)),$L112/12,0)</f>
        <v>0</v>
      </c>
      <c r="E27" s="181">
        <f t="shared" si="104"/>
        <v>0</v>
      </c>
      <c r="F27" s="181">
        <f t="shared" si="104"/>
        <v>0</v>
      </c>
      <c r="G27" s="181">
        <f t="shared" si="104"/>
        <v>0</v>
      </c>
      <c r="H27" s="181">
        <f t="shared" si="104"/>
        <v>0</v>
      </c>
      <c r="I27" s="181">
        <f t="shared" si="104"/>
        <v>0</v>
      </c>
      <c r="J27" s="181">
        <f t="shared" si="104"/>
        <v>0</v>
      </c>
      <c r="K27" s="181">
        <f t="shared" si="104"/>
        <v>0</v>
      </c>
      <c r="L27" s="181">
        <f t="shared" si="104"/>
        <v>0</v>
      </c>
      <c r="M27" s="181">
        <f t="shared" si="104"/>
        <v>0</v>
      </c>
      <c r="N27" s="181">
        <f t="shared" si="104"/>
        <v>0</v>
      </c>
      <c r="O27" s="181">
        <f t="shared" si="104"/>
        <v>0</v>
      </c>
      <c r="P27" s="190">
        <f t="shared" si="11"/>
        <v>0</v>
      </c>
      <c r="Q27" s="181">
        <f t="shared" ref="Q27:AB27" si="105">IF($G112&gt;(12-MONTH(Q$7)),$M112/12,0)</f>
        <v>0</v>
      </c>
      <c r="R27" s="181">
        <f t="shared" si="105"/>
        <v>0</v>
      </c>
      <c r="S27" s="181">
        <f t="shared" si="105"/>
        <v>0</v>
      </c>
      <c r="T27" s="181">
        <f t="shared" si="105"/>
        <v>0</v>
      </c>
      <c r="U27" s="181">
        <f t="shared" si="105"/>
        <v>0</v>
      </c>
      <c r="V27" s="181">
        <f t="shared" si="105"/>
        <v>0</v>
      </c>
      <c r="W27" s="181">
        <f t="shared" si="105"/>
        <v>0</v>
      </c>
      <c r="X27" s="181">
        <f t="shared" si="105"/>
        <v>0</v>
      </c>
      <c r="Y27" s="181">
        <f t="shared" si="105"/>
        <v>15000</v>
      </c>
      <c r="Z27" s="181">
        <f t="shared" si="105"/>
        <v>15000</v>
      </c>
      <c r="AA27" s="181">
        <f t="shared" si="105"/>
        <v>15000</v>
      </c>
      <c r="AB27" s="181">
        <f t="shared" si="105"/>
        <v>15000</v>
      </c>
      <c r="AC27" s="190">
        <f t="shared" si="13"/>
        <v>60000</v>
      </c>
      <c r="AD27" s="182" t="str">
        <f t="shared" si="25"/>
        <v>Développeur R&amp;D</v>
      </c>
      <c r="AE27" s="181">
        <f t="shared" ref="AE27:AP27" si="106">IF($H112&gt;(12-MONTH(AE$7)),$N112/12,0)</f>
        <v>15150</v>
      </c>
      <c r="AF27" s="181">
        <f t="shared" si="106"/>
        <v>15150</v>
      </c>
      <c r="AG27" s="181">
        <f t="shared" si="106"/>
        <v>15150</v>
      </c>
      <c r="AH27" s="181">
        <f t="shared" si="106"/>
        <v>15150</v>
      </c>
      <c r="AI27" s="181">
        <f t="shared" si="106"/>
        <v>15150</v>
      </c>
      <c r="AJ27" s="181">
        <f t="shared" si="106"/>
        <v>15150</v>
      </c>
      <c r="AK27" s="181">
        <f t="shared" si="106"/>
        <v>15150</v>
      </c>
      <c r="AL27" s="181">
        <f t="shared" si="106"/>
        <v>15150</v>
      </c>
      <c r="AM27" s="181">
        <f t="shared" si="106"/>
        <v>15150</v>
      </c>
      <c r="AN27" s="181">
        <f t="shared" si="106"/>
        <v>15150</v>
      </c>
      <c r="AO27" s="181">
        <f t="shared" si="106"/>
        <v>15150</v>
      </c>
      <c r="AP27" s="181">
        <f t="shared" si="106"/>
        <v>15150</v>
      </c>
      <c r="AQ27" s="190">
        <f t="shared" si="15"/>
        <v>181800</v>
      </c>
      <c r="AR27" s="181">
        <f t="shared" ref="AR27:BC27" si="107">IF($I112&gt;(12-MONTH(AR$7)),$O112/12,0)</f>
        <v>15301.5</v>
      </c>
      <c r="AS27" s="181">
        <f t="shared" si="107"/>
        <v>15301.5</v>
      </c>
      <c r="AT27" s="181">
        <f t="shared" si="107"/>
        <v>15301.5</v>
      </c>
      <c r="AU27" s="181">
        <f t="shared" si="107"/>
        <v>15301.5</v>
      </c>
      <c r="AV27" s="181">
        <f t="shared" si="107"/>
        <v>15301.5</v>
      </c>
      <c r="AW27" s="181">
        <f t="shared" si="107"/>
        <v>15301.5</v>
      </c>
      <c r="AX27" s="181">
        <f t="shared" si="107"/>
        <v>15301.5</v>
      </c>
      <c r="AY27" s="181">
        <f t="shared" si="107"/>
        <v>15301.5</v>
      </c>
      <c r="AZ27" s="181">
        <f t="shared" si="107"/>
        <v>15301.5</v>
      </c>
      <c r="BA27" s="181">
        <f t="shared" si="107"/>
        <v>15301.5</v>
      </c>
      <c r="BB27" s="181">
        <f t="shared" si="107"/>
        <v>15301.5</v>
      </c>
      <c r="BC27" s="181">
        <f t="shared" si="107"/>
        <v>15301.5</v>
      </c>
      <c r="BD27" s="190">
        <f t="shared" si="17"/>
        <v>183618</v>
      </c>
      <c r="BE27" s="182" t="str">
        <f t="shared" si="28"/>
        <v>Développeur R&amp;D</v>
      </c>
      <c r="BF27" s="181">
        <f t="shared" ref="BF27:BQ27" si="108">IF($J112&gt;(12-MONTH(BF$7)),$P112/12,0)</f>
        <v>15454.514999999999</v>
      </c>
      <c r="BG27" s="181">
        <f t="shared" si="108"/>
        <v>15454.514999999999</v>
      </c>
      <c r="BH27" s="181">
        <f t="shared" si="108"/>
        <v>15454.514999999999</v>
      </c>
      <c r="BI27" s="181">
        <f t="shared" si="108"/>
        <v>15454.514999999999</v>
      </c>
      <c r="BJ27" s="181">
        <f t="shared" si="108"/>
        <v>15454.514999999999</v>
      </c>
      <c r="BK27" s="181">
        <f t="shared" si="108"/>
        <v>15454.514999999999</v>
      </c>
      <c r="BL27" s="181">
        <f t="shared" si="108"/>
        <v>15454.514999999999</v>
      </c>
      <c r="BM27" s="181">
        <f t="shared" si="108"/>
        <v>15454.514999999999</v>
      </c>
      <c r="BN27" s="181">
        <f t="shared" si="108"/>
        <v>15454.514999999999</v>
      </c>
      <c r="BO27" s="181">
        <f t="shared" si="108"/>
        <v>15454.514999999999</v>
      </c>
      <c r="BP27" s="181">
        <f t="shared" si="108"/>
        <v>15454.514999999999</v>
      </c>
      <c r="BQ27" s="181">
        <f t="shared" si="108"/>
        <v>15454.514999999999</v>
      </c>
      <c r="BR27" s="190">
        <f t="shared" si="19"/>
        <v>185454.18000000005</v>
      </c>
      <c r="BS27" s="181">
        <f t="shared" ref="BS27:CD27" si="109">IF($K112&gt;(12-MONTH(BS$7)),$Q112/12,0)</f>
        <v>15609.060149999999</v>
      </c>
      <c r="BT27" s="181">
        <f t="shared" si="109"/>
        <v>15609.060149999999</v>
      </c>
      <c r="BU27" s="181">
        <f t="shared" si="109"/>
        <v>15609.060149999999</v>
      </c>
      <c r="BV27" s="181">
        <f t="shared" si="109"/>
        <v>15609.060149999999</v>
      </c>
      <c r="BW27" s="181">
        <f t="shared" si="109"/>
        <v>15609.060149999999</v>
      </c>
      <c r="BX27" s="181">
        <f t="shared" si="109"/>
        <v>15609.060149999999</v>
      </c>
      <c r="BY27" s="181">
        <f t="shared" si="109"/>
        <v>15609.060149999999</v>
      </c>
      <c r="BZ27" s="181">
        <f t="shared" si="109"/>
        <v>15609.060149999999</v>
      </c>
      <c r="CA27" s="181">
        <f t="shared" si="109"/>
        <v>15609.060149999999</v>
      </c>
      <c r="CB27" s="181">
        <f t="shared" si="109"/>
        <v>15609.060149999999</v>
      </c>
      <c r="CC27" s="181">
        <f t="shared" si="109"/>
        <v>15609.060149999999</v>
      </c>
      <c r="CD27" s="181">
        <f t="shared" si="109"/>
        <v>15609.060149999999</v>
      </c>
      <c r="CE27" s="190">
        <f t="shared" si="61"/>
        <v>187308.72180000003</v>
      </c>
    </row>
    <row r="28" spans="1:83" ht="15" customHeight="1" x14ac:dyDescent="0.2">
      <c r="A28" s="16"/>
      <c r="B28" s="182" t="str">
        <f t="shared" si="22"/>
        <v>Directeur Commercial</v>
      </c>
      <c r="C28" s="218"/>
      <c r="D28" s="181">
        <f t="shared" ref="D28:O28" si="110">IF($F113&gt;(12-MONTH(D$7)),$L113/12,0)</f>
        <v>0</v>
      </c>
      <c r="E28" s="181">
        <f t="shared" si="110"/>
        <v>0</v>
      </c>
      <c r="F28" s="181">
        <f t="shared" si="110"/>
        <v>0</v>
      </c>
      <c r="G28" s="181">
        <f t="shared" si="110"/>
        <v>0</v>
      </c>
      <c r="H28" s="181">
        <f t="shared" si="110"/>
        <v>0</v>
      </c>
      <c r="I28" s="181">
        <f t="shared" si="110"/>
        <v>0</v>
      </c>
      <c r="J28" s="181">
        <f t="shared" si="110"/>
        <v>0</v>
      </c>
      <c r="K28" s="181">
        <f t="shared" si="110"/>
        <v>0</v>
      </c>
      <c r="L28" s="181">
        <f t="shared" si="110"/>
        <v>0</v>
      </c>
      <c r="M28" s="181">
        <f t="shared" si="110"/>
        <v>0</v>
      </c>
      <c r="N28" s="181">
        <f t="shared" si="110"/>
        <v>0</v>
      </c>
      <c r="O28" s="181">
        <f t="shared" si="110"/>
        <v>0</v>
      </c>
      <c r="P28" s="190">
        <f t="shared" si="11"/>
        <v>0</v>
      </c>
      <c r="Q28" s="181">
        <f t="shared" ref="Q28:AB28" si="111">IF($G113&gt;(12-MONTH(Q$7)),$M113/12,0)</f>
        <v>0</v>
      </c>
      <c r="R28" s="181">
        <f t="shared" si="111"/>
        <v>0</v>
      </c>
      <c r="S28" s="181">
        <f t="shared" si="111"/>
        <v>0</v>
      </c>
      <c r="T28" s="181">
        <f t="shared" si="111"/>
        <v>0</v>
      </c>
      <c r="U28" s="181">
        <f t="shared" si="111"/>
        <v>0</v>
      </c>
      <c r="V28" s="181">
        <f t="shared" si="111"/>
        <v>12000</v>
      </c>
      <c r="W28" s="181">
        <f t="shared" si="111"/>
        <v>12000</v>
      </c>
      <c r="X28" s="181">
        <f t="shared" si="111"/>
        <v>12000</v>
      </c>
      <c r="Y28" s="181">
        <f t="shared" si="111"/>
        <v>12000</v>
      </c>
      <c r="Z28" s="181">
        <f t="shared" si="111"/>
        <v>12000</v>
      </c>
      <c r="AA28" s="181">
        <f t="shared" si="111"/>
        <v>12000</v>
      </c>
      <c r="AB28" s="181">
        <f t="shared" si="111"/>
        <v>12000</v>
      </c>
      <c r="AC28" s="190">
        <f t="shared" si="13"/>
        <v>84000</v>
      </c>
      <c r="AD28" s="182" t="str">
        <f t="shared" si="25"/>
        <v>Directeur Commercial</v>
      </c>
      <c r="AE28" s="181">
        <f t="shared" ref="AE28:AP28" si="112">IF($H113&gt;(12-MONTH(AE$7)),$N113/12,0)</f>
        <v>12120</v>
      </c>
      <c r="AF28" s="181">
        <f t="shared" si="112"/>
        <v>12120</v>
      </c>
      <c r="AG28" s="181">
        <f t="shared" si="112"/>
        <v>12120</v>
      </c>
      <c r="AH28" s="181">
        <f t="shared" si="112"/>
        <v>12120</v>
      </c>
      <c r="AI28" s="181">
        <f t="shared" si="112"/>
        <v>12120</v>
      </c>
      <c r="AJ28" s="181">
        <f t="shared" si="112"/>
        <v>12120</v>
      </c>
      <c r="AK28" s="181">
        <f t="shared" si="112"/>
        <v>12120</v>
      </c>
      <c r="AL28" s="181">
        <f t="shared" si="112"/>
        <v>12120</v>
      </c>
      <c r="AM28" s="181">
        <f t="shared" si="112"/>
        <v>12120</v>
      </c>
      <c r="AN28" s="181">
        <f t="shared" si="112"/>
        <v>12120</v>
      </c>
      <c r="AO28" s="181">
        <f t="shared" si="112"/>
        <v>12120</v>
      </c>
      <c r="AP28" s="181">
        <f t="shared" si="112"/>
        <v>12120</v>
      </c>
      <c r="AQ28" s="190">
        <f t="shared" si="15"/>
        <v>145440</v>
      </c>
      <c r="AR28" s="181">
        <f t="shared" ref="AR28:BC28" si="113">IF($I113&gt;(12-MONTH(AR$7)),$O113/12,0)</f>
        <v>12241.199999999999</v>
      </c>
      <c r="AS28" s="181">
        <f t="shared" si="113"/>
        <v>12241.199999999999</v>
      </c>
      <c r="AT28" s="181">
        <f t="shared" si="113"/>
        <v>12241.199999999999</v>
      </c>
      <c r="AU28" s="181">
        <f t="shared" si="113"/>
        <v>12241.199999999999</v>
      </c>
      <c r="AV28" s="181">
        <f t="shared" si="113"/>
        <v>12241.199999999999</v>
      </c>
      <c r="AW28" s="181">
        <f t="shared" si="113"/>
        <v>12241.199999999999</v>
      </c>
      <c r="AX28" s="181">
        <f t="shared" si="113"/>
        <v>12241.199999999999</v>
      </c>
      <c r="AY28" s="181">
        <f t="shared" si="113"/>
        <v>12241.199999999999</v>
      </c>
      <c r="AZ28" s="181">
        <f t="shared" si="113"/>
        <v>12241.199999999999</v>
      </c>
      <c r="BA28" s="181">
        <f t="shared" si="113"/>
        <v>12241.199999999999</v>
      </c>
      <c r="BB28" s="181">
        <f t="shared" si="113"/>
        <v>12241.199999999999</v>
      </c>
      <c r="BC28" s="181">
        <f t="shared" si="113"/>
        <v>12241.199999999999</v>
      </c>
      <c r="BD28" s="190">
        <f t="shared" si="17"/>
        <v>146894.39999999999</v>
      </c>
      <c r="BE28" s="182" t="str">
        <f t="shared" si="28"/>
        <v>Directeur Commercial</v>
      </c>
      <c r="BF28" s="181">
        <f t="shared" ref="BF28:BQ28" si="114">IF($J113&gt;(12-MONTH(BF$7)),$P113/12,0)</f>
        <v>12363.611999999999</v>
      </c>
      <c r="BG28" s="181">
        <f t="shared" si="114"/>
        <v>12363.611999999999</v>
      </c>
      <c r="BH28" s="181">
        <f t="shared" si="114"/>
        <v>12363.611999999999</v>
      </c>
      <c r="BI28" s="181">
        <f t="shared" si="114"/>
        <v>12363.611999999999</v>
      </c>
      <c r="BJ28" s="181">
        <f t="shared" si="114"/>
        <v>12363.611999999999</v>
      </c>
      <c r="BK28" s="181">
        <f t="shared" si="114"/>
        <v>12363.611999999999</v>
      </c>
      <c r="BL28" s="181">
        <f t="shared" si="114"/>
        <v>12363.611999999999</v>
      </c>
      <c r="BM28" s="181">
        <f t="shared" si="114"/>
        <v>12363.611999999999</v>
      </c>
      <c r="BN28" s="181">
        <f t="shared" si="114"/>
        <v>12363.611999999999</v>
      </c>
      <c r="BO28" s="181">
        <f t="shared" si="114"/>
        <v>12363.611999999999</v>
      </c>
      <c r="BP28" s="181">
        <f t="shared" si="114"/>
        <v>12363.611999999999</v>
      </c>
      <c r="BQ28" s="181">
        <f t="shared" si="114"/>
        <v>12363.611999999999</v>
      </c>
      <c r="BR28" s="190">
        <f t="shared" si="19"/>
        <v>148363.34399999995</v>
      </c>
      <c r="BS28" s="181">
        <f t="shared" ref="BS28:CD28" si="115">IF($K113&gt;(12-MONTH(BS$7)),$Q113/12,0)</f>
        <v>12487.248119999998</v>
      </c>
      <c r="BT28" s="181">
        <f t="shared" si="115"/>
        <v>12487.248119999998</v>
      </c>
      <c r="BU28" s="181">
        <f t="shared" si="115"/>
        <v>12487.248119999998</v>
      </c>
      <c r="BV28" s="181">
        <f t="shared" si="115"/>
        <v>12487.248119999998</v>
      </c>
      <c r="BW28" s="181">
        <f t="shared" si="115"/>
        <v>12487.248119999998</v>
      </c>
      <c r="BX28" s="181">
        <f t="shared" si="115"/>
        <v>12487.248119999998</v>
      </c>
      <c r="BY28" s="181">
        <f t="shared" si="115"/>
        <v>12487.248119999998</v>
      </c>
      <c r="BZ28" s="181">
        <f t="shared" si="115"/>
        <v>12487.248119999998</v>
      </c>
      <c r="CA28" s="181">
        <f t="shared" si="115"/>
        <v>12487.248119999998</v>
      </c>
      <c r="CB28" s="181">
        <f t="shared" si="115"/>
        <v>12487.248119999998</v>
      </c>
      <c r="CC28" s="181">
        <f t="shared" si="115"/>
        <v>12487.248119999998</v>
      </c>
      <c r="CD28" s="181">
        <f t="shared" si="115"/>
        <v>12487.248119999998</v>
      </c>
      <c r="CE28" s="190">
        <f t="shared" si="61"/>
        <v>149846.97744000002</v>
      </c>
    </row>
    <row r="29" spans="1:83" ht="15" customHeight="1" x14ac:dyDescent="0.2">
      <c r="A29" s="16"/>
      <c r="B29" s="182" t="str">
        <f t="shared" si="22"/>
        <v>Presales - Training</v>
      </c>
      <c r="C29" s="218"/>
      <c r="D29" s="181">
        <f t="shared" ref="D29:O29" si="116">IF($F114&gt;(12-MONTH(D$7)),$L114/12,0)</f>
        <v>0</v>
      </c>
      <c r="E29" s="181">
        <f t="shared" si="116"/>
        <v>0</v>
      </c>
      <c r="F29" s="181">
        <f t="shared" si="116"/>
        <v>0</v>
      </c>
      <c r="G29" s="181">
        <f t="shared" si="116"/>
        <v>0</v>
      </c>
      <c r="H29" s="181">
        <f t="shared" si="116"/>
        <v>0</v>
      </c>
      <c r="I29" s="181">
        <f t="shared" si="116"/>
        <v>0</v>
      </c>
      <c r="J29" s="181">
        <f t="shared" si="116"/>
        <v>0</v>
      </c>
      <c r="K29" s="181">
        <f t="shared" si="116"/>
        <v>0</v>
      </c>
      <c r="L29" s="181">
        <f t="shared" si="116"/>
        <v>0</v>
      </c>
      <c r="M29" s="181">
        <f t="shared" si="116"/>
        <v>0</v>
      </c>
      <c r="N29" s="181">
        <f t="shared" si="116"/>
        <v>0</v>
      </c>
      <c r="O29" s="181">
        <f t="shared" si="116"/>
        <v>0</v>
      </c>
      <c r="P29" s="190">
        <f t="shared" si="11"/>
        <v>0</v>
      </c>
      <c r="Q29" s="181">
        <f t="shared" ref="Q29:AB29" si="117">IF($G114&gt;(12-MONTH(Q$7)),$M114/12,0)</f>
        <v>0</v>
      </c>
      <c r="R29" s="181">
        <f t="shared" si="117"/>
        <v>0</v>
      </c>
      <c r="S29" s="181">
        <f t="shared" si="117"/>
        <v>0</v>
      </c>
      <c r="T29" s="181">
        <f t="shared" si="117"/>
        <v>0</v>
      </c>
      <c r="U29" s="181">
        <f t="shared" si="117"/>
        <v>0</v>
      </c>
      <c r="V29" s="181">
        <f t="shared" si="117"/>
        <v>9000</v>
      </c>
      <c r="W29" s="181">
        <f t="shared" si="117"/>
        <v>9000</v>
      </c>
      <c r="X29" s="181">
        <f t="shared" si="117"/>
        <v>9000</v>
      </c>
      <c r="Y29" s="181">
        <f t="shared" si="117"/>
        <v>9000</v>
      </c>
      <c r="Z29" s="181">
        <f t="shared" si="117"/>
        <v>9000</v>
      </c>
      <c r="AA29" s="181">
        <f t="shared" si="117"/>
        <v>9000</v>
      </c>
      <c r="AB29" s="181">
        <f t="shared" si="117"/>
        <v>9000</v>
      </c>
      <c r="AC29" s="190">
        <f t="shared" si="13"/>
        <v>63000</v>
      </c>
      <c r="AD29" s="182" t="str">
        <f t="shared" si="25"/>
        <v>Presales - Training</v>
      </c>
      <c r="AE29" s="181">
        <f t="shared" ref="AE29:AP29" si="118">IF($H114&gt;(12-MONTH(AE$7)),$N114/12,0)</f>
        <v>9090</v>
      </c>
      <c r="AF29" s="181">
        <f t="shared" si="118"/>
        <v>9090</v>
      </c>
      <c r="AG29" s="181">
        <f t="shared" si="118"/>
        <v>9090</v>
      </c>
      <c r="AH29" s="181">
        <f t="shared" si="118"/>
        <v>9090</v>
      </c>
      <c r="AI29" s="181">
        <f t="shared" si="118"/>
        <v>9090</v>
      </c>
      <c r="AJ29" s="181">
        <f t="shared" si="118"/>
        <v>9090</v>
      </c>
      <c r="AK29" s="181">
        <f t="shared" si="118"/>
        <v>9090</v>
      </c>
      <c r="AL29" s="181">
        <f t="shared" si="118"/>
        <v>9090</v>
      </c>
      <c r="AM29" s="181">
        <f t="shared" si="118"/>
        <v>9090</v>
      </c>
      <c r="AN29" s="181">
        <f t="shared" si="118"/>
        <v>9090</v>
      </c>
      <c r="AO29" s="181">
        <f t="shared" si="118"/>
        <v>9090</v>
      </c>
      <c r="AP29" s="181">
        <f t="shared" si="118"/>
        <v>9090</v>
      </c>
      <c r="AQ29" s="190">
        <f t="shared" si="15"/>
        <v>109080</v>
      </c>
      <c r="AR29" s="181">
        <f t="shared" ref="AR29:BC29" si="119">IF($I114&gt;(12-MONTH(AR$7)),$O114/12,0)</f>
        <v>9180.9</v>
      </c>
      <c r="AS29" s="181">
        <f t="shared" si="119"/>
        <v>9180.9</v>
      </c>
      <c r="AT29" s="181">
        <f t="shared" si="119"/>
        <v>9180.9</v>
      </c>
      <c r="AU29" s="181">
        <f t="shared" si="119"/>
        <v>9180.9</v>
      </c>
      <c r="AV29" s="181">
        <f t="shared" si="119"/>
        <v>9180.9</v>
      </c>
      <c r="AW29" s="181">
        <f t="shared" si="119"/>
        <v>9180.9</v>
      </c>
      <c r="AX29" s="181">
        <f t="shared" si="119"/>
        <v>9180.9</v>
      </c>
      <c r="AY29" s="181">
        <f t="shared" si="119"/>
        <v>9180.9</v>
      </c>
      <c r="AZ29" s="181">
        <f t="shared" si="119"/>
        <v>9180.9</v>
      </c>
      <c r="BA29" s="181">
        <f t="shared" si="119"/>
        <v>9180.9</v>
      </c>
      <c r="BB29" s="181">
        <f t="shared" si="119"/>
        <v>9180.9</v>
      </c>
      <c r="BC29" s="181">
        <f t="shared" si="119"/>
        <v>9180.9</v>
      </c>
      <c r="BD29" s="190">
        <f t="shared" si="17"/>
        <v>110170.79999999997</v>
      </c>
      <c r="BE29" s="182" t="str">
        <f t="shared" si="28"/>
        <v>Presales - Training</v>
      </c>
      <c r="BF29" s="181">
        <f t="shared" ref="BF29:BQ29" si="120">IF($J114&gt;(12-MONTH(BF$7)),$P114/12,0)</f>
        <v>9272.7090000000007</v>
      </c>
      <c r="BG29" s="181">
        <f t="shared" si="120"/>
        <v>9272.7090000000007</v>
      </c>
      <c r="BH29" s="181">
        <f t="shared" si="120"/>
        <v>9272.7090000000007</v>
      </c>
      <c r="BI29" s="181">
        <f t="shared" si="120"/>
        <v>9272.7090000000007</v>
      </c>
      <c r="BJ29" s="181">
        <f t="shared" si="120"/>
        <v>9272.7090000000007</v>
      </c>
      <c r="BK29" s="181">
        <f t="shared" si="120"/>
        <v>9272.7090000000007</v>
      </c>
      <c r="BL29" s="181">
        <f t="shared" si="120"/>
        <v>9272.7090000000007</v>
      </c>
      <c r="BM29" s="181">
        <f t="shared" si="120"/>
        <v>9272.7090000000007</v>
      </c>
      <c r="BN29" s="181">
        <f t="shared" si="120"/>
        <v>9272.7090000000007</v>
      </c>
      <c r="BO29" s="181">
        <f t="shared" si="120"/>
        <v>9272.7090000000007</v>
      </c>
      <c r="BP29" s="181">
        <f t="shared" si="120"/>
        <v>9272.7090000000007</v>
      </c>
      <c r="BQ29" s="181">
        <f t="shared" si="120"/>
        <v>9272.7090000000007</v>
      </c>
      <c r="BR29" s="190">
        <f t="shared" si="19"/>
        <v>111272.50800000002</v>
      </c>
      <c r="BS29" s="181">
        <f t="shared" ref="BS29:CD29" si="121">IF($K114&gt;(12-MONTH(BS$7)),$Q114/12,0)</f>
        <v>9365.4360900000011</v>
      </c>
      <c r="BT29" s="181">
        <f t="shared" si="121"/>
        <v>9365.4360900000011</v>
      </c>
      <c r="BU29" s="181">
        <f t="shared" si="121"/>
        <v>9365.4360900000011</v>
      </c>
      <c r="BV29" s="181">
        <f t="shared" si="121"/>
        <v>9365.4360900000011</v>
      </c>
      <c r="BW29" s="181">
        <f t="shared" si="121"/>
        <v>9365.4360900000011</v>
      </c>
      <c r="BX29" s="181">
        <f t="shared" si="121"/>
        <v>9365.4360900000011</v>
      </c>
      <c r="BY29" s="181">
        <f t="shared" si="121"/>
        <v>9365.4360900000011</v>
      </c>
      <c r="BZ29" s="181">
        <f t="shared" si="121"/>
        <v>9365.4360900000011</v>
      </c>
      <c r="CA29" s="181">
        <f t="shared" si="121"/>
        <v>9365.4360900000011</v>
      </c>
      <c r="CB29" s="181">
        <f t="shared" si="121"/>
        <v>9365.4360900000011</v>
      </c>
      <c r="CC29" s="181">
        <f t="shared" si="121"/>
        <v>9365.4360900000011</v>
      </c>
      <c r="CD29" s="181">
        <f t="shared" si="121"/>
        <v>9365.4360900000011</v>
      </c>
      <c r="CE29" s="190">
        <f t="shared" si="61"/>
        <v>112385.23308000002</v>
      </c>
    </row>
    <row r="30" spans="1:83" ht="15" customHeight="1" x14ac:dyDescent="0.2">
      <c r="A30" s="16"/>
      <c r="B30" s="182" t="str">
        <f t="shared" si="22"/>
        <v>CFO</v>
      </c>
      <c r="C30" s="218"/>
      <c r="D30" s="181">
        <f t="shared" ref="D30:O30" si="122">IF($F115&gt;(12-MONTH(D$7)),$L115/12,0)</f>
        <v>0</v>
      </c>
      <c r="E30" s="181">
        <f t="shared" si="122"/>
        <v>0</v>
      </c>
      <c r="F30" s="181">
        <f t="shared" si="122"/>
        <v>0</v>
      </c>
      <c r="G30" s="181">
        <f t="shared" si="122"/>
        <v>0</v>
      </c>
      <c r="H30" s="181">
        <f t="shared" si="122"/>
        <v>0</v>
      </c>
      <c r="I30" s="181">
        <f t="shared" si="122"/>
        <v>0</v>
      </c>
      <c r="J30" s="181">
        <f t="shared" si="122"/>
        <v>0</v>
      </c>
      <c r="K30" s="181">
        <f t="shared" si="122"/>
        <v>0</v>
      </c>
      <c r="L30" s="181">
        <f t="shared" si="122"/>
        <v>0</v>
      </c>
      <c r="M30" s="181">
        <f t="shared" si="122"/>
        <v>0</v>
      </c>
      <c r="N30" s="181">
        <f t="shared" si="122"/>
        <v>0</v>
      </c>
      <c r="O30" s="181">
        <f t="shared" si="122"/>
        <v>0</v>
      </c>
      <c r="P30" s="190">
        <f t="shared" si="11"/>
        <v>0</v>
      </c>
      <c r="Q30" s="181">
        <f t="shared" ref="Q30:AB30" si="123">IF($G115&gt;(12-MONTH(Q$7)),$M115/12,0)</f>
        <v>0</v>
      </c>
      <c r="R30" s="181">
        <f t="shared" si="123"/>
        <v>0</v>
      </c>
      <c r="S30" s="181">
        <f t="shared" si="123"/>
        <v>0</v>
      </c>
      <c r="T30" s="181">
        <f t="shared" si="123"/>
        <v>0</v>
      </c>
      <c r="U30" s="181">
        <f t="shared" si="123"/>
        <v>0</v>
      </c>
      <c r="V30" s="181">
        <f t="shared" si="123"/>
        <v>12000</v>
      </c>
      <c r="W30" s="181">
        <f t="shared" si="123"/>
        <v>12000</v>
      </c>
      <c r="X30" s="181">
        <f t="shared" si="123"/>
        <v>12000</v>
      </c>
      <c r="Y30" s="181">
        <f t="shared" si="123"/>
        <v>12000</v>
      </c>
      <c r="Z30" s="181">
        <f t="shared" si="123"/>
        <v>12000</v>
      </c>
      <c r="AA30" s="181">
        <f t="shared" si="123"/>
        <v>12000</v>
      </c>
      <c r="AB30" s="181">
        <f t="shared" si="123"/>
        <v>12000</v>
      </c>
      <c r="AC30" s="190">
        <f t="shared" si="13"/>
        <v>84000</v>
      </c>
      <c r="AD30" s="182" t="str">
        <f t="shared" si="25"/>
        <v>CFO</v>
      </c>
      <c r="AE30" s="181">
        <f t="shared" ref="AE30:AP30" si="124">IF($H115&gt;(12-MONTH(AE$7)),$N115/12,0)</f>
        <v>12120</v>
      </c>
      <c r="AF30" s="181">
        <f t="shared" si="124"/>
        <v>12120</v>
      </c>
      <c r="AG30" s="181">
        <f t="shared" si="124"/>
        <v>12120</v>
      </c>
      <c r="AH30" s="181">
        <f t="shared" si="124"/>
        <v>12120</v>
      </c>
      <c r="AI30" s="181">
        <f t="shared" si="124"/>
        <v>12120</v>
      </c>
      <c r="AJ30" s="181">
        <f t="shared" si="124"/>
        <v>12120</v>
      </c>
      <c r="AK30" s="181">
        <f t="shared" si="124"/>
        <v>12120</v>
      </c>
      <c r="AL30" s="181">
        <f t="shared" si="124"/>
        <v>12120</v>
      </c>
      <c r="AM30" s="181">
        <f t="shared" si="124"/>
        <v>12120</v>
      </c>
      <c r="AN30" s="181">
        <f t="shared" si="124"/>
        <v>12120</v>
      </c>
      <c r="AO30" s="181">
        <f t="shared" si="124"/>
        <v>12120</v>
      </c>
      <c r="AP30" s="181">
        <f t="shared" si="124"/>
        <v>12120</v>
      </c>
      <c r="AQ30" s="190">
        <f t="shared" si="15"/>
        <v>145440</v>
      </c>
      <c r="AR30" s="181">
        <f t="shared" ref="AR30:BC30" si="125">IF($I115&gt;(12-MONTH(AR$7)),$O115/12,0)</f>
        <v>12241.199999999999</v>
      </c>
      <c r="AS30" s="181">
        <f t="shared" si="125"/>
        <v>12241.199999999999</v>
      </c>
      <c r="AT30" s="181">
        <f t="shared" si="125"/>
        <v>12241.199999999999</v>
      </c>
      <c r="AU30" s="181">
        <f t="shared" si="125"/>
        <v>12241.199999999999</v>
      </c>
      <c r="AV30" s="181">
        <f t="shared" si="125"/>
        <v>12241.199999999999</v>
      </c>
      <c r="AW30" s="181">
        <f t="shared" si="125"/>
        <v>12241.199999999999</v>
      </c>
      <c r="AX30" s="181">
        <f t="shared" si="125"/>
        <v>12241.199999999999</v>
      </c>
      <c r="AY30" s="181">
        <f t="shared" si="125"/>
        <v>12241.199999999999</v>
      </c>
      <c r="AZ30" s="181">
        <f t="shared" si="125"/>
        <v>12241.199999999999</v>
      </c>
      <c r="BA30" s="181">
        <f t="shared" si="125"/>
        <v>12241.199999999999</v>
      </c>
      <c r="BB30" s="181">
        <f t="shared" si="125"/>
        <v>12241.199999999999</v>
      </c>
      <c r="BC30" s="181">
        <f t="shared" si="125"/>
        <v>12241.199999999999</v>
      </c>
      <c r="BD30" s="190">
        <f t="shared" si="17"/>
        <v>146894.39999999999</v>
      </c>
      <c r="BE30" s="182" t="str">
        <f t="shared" si="28"/>
        <v>CFO</v>
      </c>
      <c r="BF30" s="181">
        <f t="shared" ref="BF30:BQ30" si="126">IF($J115&gt;(12-MONTH(BF$7)),$P115/12,0)</f>
        <v>12363.611999999999</v>
      </c>
      <c r="BG30" s="181">
        <f t="shared" si="126"/>
        <v>12363.611999999999</v>
      </c>
      <c r="BH30" s="181">
        <f t="shared" si="126"/>
        <v>12363.611999999999</v>
      </c>
      <c r="BI30" s="181">
        <f t="shared" si="126"/>
        <v>12363.611999999999</v>
      </c>
      <c r="BJ30" s="181">
        <f t="shared" si="126"/>
        <v>12363.611999999999</v>
      </c>
      <c r="BK30" s="181">
        <f t="shared" si="126"/>
        <v>12363.611999999999</v>
      </c>
      <c r="BL30" s="181">
        <f t="shared" si="126"/>
        <v>12363.611999999999</v>
      </c>
      <c r="BM30" s="181">
        <f t="shared" si="126"/>
        <v>12363.611999999999</v>
      </c>
      <c r="BN30" s="181">
        <f t="shared" si="126"/>
        <v>12363.611999999999</v>
      </c>
      <c r="BO30" s="181">
        <f t="shared" si="126"/>
        <v>12363.611999999999</v>
      </c>
      <c r="BP30" s="181">
        <f t="shared" si="126"/>
        <v>12363.611999999999</v>
      </c>
      <c r="BQ30" s="181">
        <f t="shared" si="126"/>
        <v>12363.611999999999</v>
      </c>
      <c r="BR30" s="190">
        <f t="shared" si="19"/>
        <v>148363.34399999995</v>
      </c>
      <c r="BS30" s="181">
        <f t="shared" ref="BS30:CD30" si="127">IF($K115&gt;(12-MONTH(BS$7)),$Q115/12,0)</f>
        <v>12487.248119999998</v>
      </c>
      <c r="BT30" s="181">
        <f t="shared" si="127"/>
        <v>12487.248119999998</v>
      </c>
      <c r="BU30" s="181">
        <f t="shared" si="127"/>
        <v>12487.248119999998</v>
      </c>
      <c r="BV30" s="181">
        <f t="shared" si="127"/>
        <v>12487.248119999998</v>
      </c>
      <c r="BW30" s="181">
        <f t="shared" si="127"/>
        <v>12487.248119999998</v>
      </c>
      <c r="BX30" s="181">
        <f t="shared" si="127"/>
        <v>12487.248119999998</v>
      </c>
      <c r="BY30" s="181">
        <f t="shared" si="127"/>
        <v>12487.248119999998</v>
      </c>
      <c r="BZ30" s="181">
        <f t="shared" si="127"/>
        <v>12487.248119999998</v>
      </c>
      <c r="CA30" s="181">
        <f t="shared" si="127"/>
        <v>12487.248119999998</v>
      </c>
      <c r="CB30" s="181">
        <f t="shared" si="127"/>
        <v>12487.248119999998</v>
      </c>
      <c r="CC30" s="181">
        <f t="shared" si="127"/>
        <v>12487.248119999998</v>
      </c>
      <c r="CD30" s="181">
        <f t="shared" si="127"/>
        <v>12487.248119999998</v>
      </c>
      <c r="CE30" s="190">
        <f t="shared" si="61"/>
        <v>149846.97744000002</v>
      </c>
    </row>
    <row r="31" spans="1:83" ht="15" customHeight="1" x14ac:dyDescent="0.2">
      <c r="A31" s="16"/>
      <c r="B31" s="182" t="str">
        <f t="shared" si="22"/>
        <v>Directeur Commercial</v>
      </c>
      <c r="C31" s="218"/>
      <c r="D31" s="181">
        <f t="shared" ref="D31:O31" si="128">IF($F116&gt;(12-MONTH(D$7)),$L116/12,0)</f>
        <v>0</v>
      </c>
      <c r="E31" s="181">
        <f t="shared" si="128"/>
        <v>0</v>
      </c>
      <c r="F31" s="181">
        <f t="shared" si="128"/>
        <v>0</v>
      </c>
      <c r="G31" s="181">
        <f t="shared" si="128"/>
        <v>0</v>
      </c>
      <c r="H31" s="181">
        <f t="shared" si="128"/>
        <v>0</v>
      </c>
      <c r="I31" s="181">
        <f t="shared" si="128"/>
        <v>0</v>
      </c>
      <c r="J31" s="181">
        <f t="shared" si="128"/>
        <v>0</v>
      </c>
      <c r="K31" s="181">
        <f t="shared" si="128"/>
        <v>0</v>
      </c>
      <c r="L31" s="181">
        <f t="shared" si="128"/>
        <v>0</v>
      </c>
      <c r="M31" s="181">
        <f t="shared" si="128"/>
        <v>0</v>
      </c>
      <c r="N31" s="181">
        <f t="shared" si="128"/>
        <v>0</v>
      </c>
      <c r="O31" s="181">
        <f t="shared" si="128"/>
        <v>0</v>
      </c>
      <c r="P31" s="190">
        <f t="shared" ref="P31:P47" si="129">SUM(D31:O31)</f>
        <v>0</v>
      </c>
      <c r="Q31" s="181">
        <f t="shared" ref="Q31:AB31" si="130">IF($G116&gt;(12-MONTH(Q$7)),$M116/12,0)</f>
        <v>0</v>
      </c>
      <c r="R31" s="181">
        <f t="shared" si="130"/>
        <v>0</v>
      </c>
      <c r="S31" s="181">
        <f t="shared" si="130"/>
        <v>0</v>
      </c>
      <c r="T31" s="181">
        <f t="shared" si="130"/>
        <v>0</v>
      </c>
      <c r="U31" s="181">
        <f t="shared" si="130"/>
        <v>0</v>
      </c>
      <c r="V31" s="181">
        <f t="shared" si="130"/>
        <v>0</v>
      </c>
      <c r="W31" s="181">
        <f t="shared" si="130"/>
        <v>0</v>
      </c>
      <c r="X31" s="181">
        <f t="shared" si="130"/>
        <v>0</v>
      </c>
      <c r="Y31" s="181">
        <f t="shared" si="130"/>
        <v>0</v>
      </c>
      <c r="Z31" s="181">
        <f t="shared" si="130"/>
        <v>0</v>
      </c>
      <c r="AA31" s="181">
        <f t="shared" si="130"/>
        <v>0</v>
      </c>
      <c r="AB31" s="181">
        <f t="shared" si="130"/>
        <v>0</v>
      </c>
      <c r="AC31" s="190">
        <f t="shared" ref="AC31:AC47" si="131">SUM(Q31:AB31)</f>
        <v>0</v>
      </c>
      <c r="AD31" s="182" t="str">
        <f t="shared" si="25"/>
        <v>Directeur Commercial</v>
      </c>
      <c r="AE31" s="181">
        <f t="shared" ref="AE31:AP31" si="132">IF($H116&gt;(12-MONTH(AE$7)),$N116/12,0)</f>
        <v>12000</v>
      </c>
      <c r="AF31" s="181">
        <f t="shared" si="132"/>
        <v>12000</v>
      </c>
      <c r="AG31" s="181">
        <f t="shared" si="132"/>
        <v>12000</v>
      </c>
      <c r="AH31" s="181">
        <f t="shared" si="132"/>
        <v>12000</v>
      </c>
      <c r="AI31" s="181">
        <f t="shared" si="132"/>
        <v>12000</v>
      </c>
      <c r="AJ31" s="181">
        <f t="shared" si="132"/>
        <v>12000</v>
      </c>
      <c r="AK31" s="181">
        <f t="shared" si="132"/>
        <v>12000</v>
      </c>
      <c r="AL31" s="181">
        <f t="shared" si="132"/>
        <v>12000</v>
      </c>
      <c r="AM31" s="181">
        <f t="shared" si="132"/>
        <v>12000</v>
      </c>
      <c r="AN31" s="181">
        <f t="shared" si="132"/>
        <v>12000</v>
      </c>
      <c r="AO31" s="181">
        <f t="shared" si="132"/>
        <v>12000</v>
      </c>
      <c r="AP31" s="181">
        <f t="shared" si="132"/>
        <v>12000</v>
      </c>
      <c r="AQ31" s="190">
        <f t="shared" ref="AQ31:AQ47" si="133">SUM(AE31:AP31)</f>
        <v>144000</v>
      </c>
      <c r="AR31" s="181">
        <f t="shared" ref="AR31:BC31" si="134">IF($I116&gt;(12-MONTH(AR$7)),$O116/12,0)</f>
        <v>12120</v>
      </c>
      <c r="AS31" s="181">
        <f t="shared" si="134"/>
        <v>12120</v>
      </c>
      <c r="AT31" s="181">
        <f t="shared" si="134"/>
        <v>12120</v>
      </c>
      <c r="AU31" s="181">
        <f t="shared" si="134"/>
        <v>12120</v>
      </c>
      <c r="AV31" s="181">
        <f t="shared" si="134"/>
        <v>12120</v>
      </c>
      <c r="AW31" s="181">
        <f t="shared" si="134"/>
        <v>12120</v>
      </c>
      <c r="AX31" s="181">
        <f t="shared" si="134"/>
        <v>12120</v>
      </c>
      <c r="AY31" s="181">
        <f t="shared" si="134"/>
        <v>12120</v>
      </c>
      <c r="AZ31" s="181">
        <f t="shared" si="134"/>
        <v>12120</v>
      </c>
      <c r="BA31" s="181">
        <f t="shared" si="134"/>
        <v>12120</v>
      </c>
      <c r="BB31" s="181">
        <f t="shared" si="134"/>
        <v>12120</v>
      </c>
      <c r="BC31" s="181">
        <f t="shared" si="134"/>
        <v>12120</v>
      </c>
      <c r="BD31" s="190">
        <f t="shared" ref="BD31:BD47" si="135">SUM(AR31:BC31)</f>
        <v>145440</v>
      </c>
      <c r="BE31" s="182" t="str">
        <f t="shared" si="28"/>
        <v>Directeur Commercial</v>
      </c>
      <c r="BF31" s="181">
        <f t="shared" ref="BF31:BQ31" si="136">IF($J116&gt;(12-MONTH(BF$7)),$P116/12,0)</f>
        <v>12241.199999999999</v>
      </c>
      <c r="BG31" s="181">
        <f t="shared" si="136"/>
        <v>12241.199999999999</v>
      </c>
      <c r="BH31" s="181">
        <f t="shared" si="136"/>
        <v>12241.199999999999</v>
      </c>
      <c r="BI31" s="181">
        <f t="shared" si="136"/>
        <v>12241.199999999999</v>
      </c>
      <c r="BJ31" s="181">
        <f t="shared" si="136"/>
        <v>12241.199999999999</v>
      </c>
      <c r="BK31" s="181">
        <f t="shared" si="136"/>
        <v>12241.199999999999</v>
      </c>
      <c r="BL31" s="181">
        <f t="shared" si="136"/>
        <v>12241.199999999999</v>
      </c>
      <c r="BM31" s="181">
        <f t="shared" si="136"/>
        <v>12241.199999999999</v>
      </c>
      <c r="BN31" s="181">
        <f t="shared" si="136"/>
        <v>12241.199999999999</v>
      </c>
      <c r="BO31" s="181">
        <f t="shared" si="136"/>
        <v>12241.199999999999</v>
      </c>
      <c r="BP31" s="181">
        <f t="shared" si="136"/>
        <v>12241.199999999999</v>
      </c>
      <c r="BQ31" s="181">
        <f t="shared" si="136"/>
        <v>12241.199999999999</v>
      </c>
      <c r="BR31" s="190">
        <f t="shared" ref="BR31:BR47" si="137">SUM(BF31:BQ31)</f>
        <v>146894.39999999999</v>
      </c>
      <c r="BS31" s="181">
        <f t="shared" ref="BS31:CD31" si="138">IF($K116&gt;(12-MONTH(BS$7)),$Q116/12,0)</f>
        <v>12363.611999999999</v>
      </c>
      <c r="BT31" s="181">
        <f t="shared" si="138"/>
        <v>12363.611999999999</v>
      </c>
      <c r="BU31" s="181">
        <f t="shared" si="138"/>
        <v>12363.611999999999</v>
      </c>
      <c r="BV31" s="181">
        <f t="shared" si="138"/>
        <v>12363.611999999999</v>
      </c>
      <c r="BW31" s="181">
        <f t="shared" si="138"/>
        <v>12363.611999999999</v>
      </c>
      <c r="BX31" s="181">
        <f t="shared" si="138"/>
        <v>12363.611999999999</v>
      </c>
      <c r="BY31" s="181">
        <f t="shared" si="138"/>
        <v>12363.611999999999</v>
      </c>
      <c r="BZ31" s="181">
        <f t="shared" si="138"/>
        <v>12363.611999999999</v>
      </c>
      <c r="CA31" s="181">
        <f t="shared" si="138"/>
        <v>12363.611999999999</v>
      </c>
      <c r="CB31" s="181">
        <f t="shared" si="138"/>
        <v>12363.611999999999</v>
      </c>
      <c r="CC31" s="181">
        <f t="shared" si="138"/>
        <v>12363.611999999999</v>
      </c>
      <c r="CD31" s="181">
        <f t="shared" si="138"/>
        <v>12363.611999999999</v>
      </c>
      <c r="CE31" s="190">
        <f t="shared" si="61"/>
        <v>148363.34399999995</v>
      </c>
    </row>
    <row r="32" spans="1:83" ht="15" customHeight="1" x14ac:dyDescent="0.2">
      <c r="A32" s="16"/>
      <c r="B32" s="182" t="str">
        <f t="shared" si="22"/>
        <v>Presales - Training</v>
      </c>
      <c r="C32" s="218"/>
      <c r="D32" s="181">
        <f t="shared" ref="D32:O32" si="139">IF($F117&gt;(12-MONTH(D$7)),$L117/12,0)</f>
        <v>0</v>
      </c>
      <c r="E32" s="181">
        <f t="shared" si="139"/>
        <v>0</v>
      </c>
      <c r="F32" s="181">
        <f t="shared" si="139"/>
        <v>0</v>
      </c>
      <c r="G32" s="181">
        <f t="shared" si="139"/>
        <v>0</v>
      </c>
      <c r="H32" s="181">
        <f t="shared" si="139"/>
        <v>0</v>
      </c>
      <c r="I32" s="181">
        <f t="shared" si="139"/>
        <v>0</v>
      </c>
      <c r="J32" s="181">
        <f t="shared" si="139"/>
        <v>0</v>
      </c>
      <c r="K32" s="181">
        <f t="shared" si="139"/>
        <v>0</v>
      </c>
      <c r="L32" s="181">
        <f t="shared" si="139"/>
        <v>0</v>
      </c>
      <c r="M32" s="181">
        <f t="shared" si="139"/>
        <v>0</v>
      </c>
      <c r="N32" s="181">
        <f t="shared" si="139"/>
        <v>0</v>
      </c>
      <c r="O32" s="181">
        <f t="shared" si="139"/>
        <v>0</v>
      </c>
      <c r="P32" s="190">
        <f t="shared" si="129"/>
        <v>0</v>
      </c>
      <c r="Q32" s="181">
        <f t="shared" ref="Q32:AB32" si="140">IF($G117&gt;(12-MONTH(Q$7)),$M117/12,0)</f>
        <v>0</v>
      </c>
      <c r="R32" s="181">
        <f t="shared" si="140"/>
        <v>0</v>
      </c>
      <c r="S32" s="181">
        <f t="shared" si="140"/>
        <v>0</v>
      </c>
      <c r="T32" s="181">
        <f t="shared" si="140"/>
        <v>0</v>
      </c>
      <c r="U32" s="181">
        <f t="shared" si="140"/>
        <v>0</v>
      </c>
      <c r="V32" s="181">
        <f t="shared" si="140"/>
        <v>0</v>
      </c>
      <c r="W32" s="181">
        <f t="shared" si="140"/>
        <v>0</v>
      </c>
      <c r="X32" s="181">
        <f t="shared" si="140"/>
        <v>0</v>
      </c>
      <c r="Y32" s="181">
        <f t="shared" si="140"/>
        <v>0</v>
      </c>
      <c r="Z32" s="181">
        <f t="shared" si="140"/>
        <v>0</v>
      </c>
      <c r="AA32" s="181">
        <f t="shared" si="140"/>
        <v>0</v>
      </c>
      <c r="AB32" s="181">
        <f t="shared" si="140"/>
        <v>0</v>
      </c>
      <c r="AC32" s="190">
        <f t="shared" si="131"/>
        <v>0</v>
      </c>
      <c r="AD32" s="182" t="str">
        <f t="shared" si="25"/>
        <v>Presales - Training</v>
      </c>
      <c r="AE32" s="181">
        <f t="shared" ref="AE32:AP32" si="141">IF($H117&gt;(12-MONTH(AE$7)),$N117/12,0)</f>
        <v>9000</v>
      </c>
      <c r="AF32" s="181">
        <f t="shared" si="141"/>
        <v>9000</v>
      </c>
      <c r="AG32" s="181">
        <f t="shared" si="141"/>
        <v>9000</v>
      </c>
      <c r="AH32" s="181">
        <f t="shared" si="141"/>
        <v>9000</v>
      </c>
      <c r="AI32" s="181">
        <f t="shared" si="141"/>
        <v>9000</v>
      </c>
      <c r="AJ32" s="181">
        <f t="shared" si="141"/>
        <v>9000</v>
      </c>
      <c r="AK32" s="181">
        <f t="shared" si="141"/>
        <v>9000</v>
      </c>
      <c r="AL32" s="181">
        <f t="shared" si="141"/>
        <v>9000</v>
      </c>
      <c r="AM32" s="181">
        <f t="shared" si="141"/>
        <v>9000</v>
      </c>
      <c r="AN32" s="181">
        <f t="shared" si="141"/>
        <v>9000</v>
      </c>
      <c r="AO32" s="181">
        <f t="shared" si="141"/>
        <v>9000</v>
      </c>
      <c r="AP32" s="181">
        <f t="shared" si="141"/>
        <v>9000</v>
      </c>
      <c r="AQ32" s="190">
        <f t="shared" si="133"/>
        <v>108000</v>
      </c>
      <c r="AR32" s="181">
        <f t="shared" ref="AR32:BC32" si="142">IF($I117&gt;(12-MONTH(AR$7)),$O117/12,0)</f>
        <v>9090</v>
      </c>
      <c r="AS32" s="181">
        <f t="shared" si="142"/>
        <v>9090</v>
      </c>
      <c r="AT32" s="181">
        <f t="shared" si="142"/>
        <v>9090</v>
      </c>
      <c r="AU32" s="181">
        <f t="shared" si="142"/>
        <v>9090</v>
      </c>
      <c r="AV32" s="181">
        <f t="shared" si="142"/>
        <v>9090</v>
      </c>
      <c r="AW32" s="181">
        <f t="shared" si="142"/>
        <v>9090</v>
      </c>
      <c r="AX32" s="181">
        <f t="shared" si="142"/>
        <v>9090</v>
      </c>
      <c r="AY32" s="181">
        <f t="shared" si="142"/>
        <v>9090</v>
      </c>
      <c r="AZ32" s="181">
        <f t="shared" si="142"/>
        <v>9090</v>
      </c>
      <c r="BA32" s="181">
        <f t="shared" si="142"/>
        <v>9090</v>
      </c>
      <c r="BB32" s="181">
        <f t="shared" si="142"/>
        <v>9090</v>
      </c>
      <c r="BC32" s="181">
        <f t="shared" si="142"/>
        <v>9090</v>
      </c>
      <c r="BD32" s="190">
        <f t="shared" si="135"/>
        <v>109080</v>
      </c>
      <c r="BE32" s="182" t="str">
        <f t="shared" si="28"/>
        <v>Presales - Training</v>
      </c>
      <c r="BF32" s="181">
        <f t="shared" ref="BF32:BQ32" si="143">IF($J117&gt;(12-MONTH(BF$7)),$P117/12,0)</f>
        <v>9180.9</v>
      </c>
      <c r="BG32" s="181">
        <f t="shared" si="143"/>
        <v>9180.9</v>
      </c>
      <c r="BH32" s="181">
        <f t="shared" si="143"/>
        <v>9180.9</v>
      </c>
      <c r="BI32" s="181">
        <f t="shared" si="143"/>
        <v>9180.9</v>
      </c>
      <c r="BJ32" s="181">
        <f t="shared" si="143"/>
        <v>9180.9</v>
      </c>
      <c r="BK32" s="181">
        <f t="shared" si="143"/>
        <v>9180.9</v>
      </c>
      <c r="BL32" s="181">
        <f t="shared" si="143"/>
        <v>9180.9</v>
      </c>
      <c r="BM32" s="181">
        <f t="shared" si="143"/>
        <v>9180.9</v>
      </c>
      <c r="BN32" s="181">
        <f t="shared" si="143"/>
        <v>9180.9</v>
      </c>
      <c r="BO32" s="181">
        <f t="shared" si="143"/>
        <v>9180.9</v>
      </c>
      <c r="BP32" s="181">
        <f t="shared" si="143"/>
        <v>9180.9</v>
      </c>
      <c r="BQ32" s="181">
        <f t="shared" si="143"/>
        <v>9180.9</v>
      </c>
      <c r="BR32" s="190">
        <f t="shared" si="137"/>
        <v>110170.79999999997</v>
      </c>
      <c r="BS32" s="181">
        <f t="shared" ref="BS32:CD32" si="144">IF($K117&gt;(12-MONTH(BS$7)),$Q117/12,0)</f>
        <v>9272.7090000000007</v>
      </c>
      <c r="BT32" s="181">
        <f t="shared" si="144"/>
        <v>9272.7090000000007</v>
      </c>
      <c r="BU32" s="181">
        <f t="shared" si="144"/>
        <v>9272.7090000000007</v>
      </c>
      <c r="BV32" s="181">
        <f t="shared" si="144"/>
        <v>9272.7090000000007</v>
      </c>
      <c r="BW32" s="181">
        <f t="shared" si="144"/>
        <v>9272.7090000000007</v>
      </c>
      <c r="BX32" s="181">
        <f t="shared" si="144"/>
        <v>9272.7090000000007</v>
      </c>
      <c r="BY32" s="181">
        <f t="shared" si="144"/>
        <v>9272.7090000000007</v>
      </c>
      <c r="BZ32" s="181">
        <f t="shared" si="144"/>
        <v>9272.7090000000007</v>
      </c>
      <c r="CA32" s="181">
        <f t="shared" si="144"/>
        <v>9272.7090000000007</v>
      </c>
      <c r="CB32" s="181">
        <f t="shared" si="144"/>
        <v>9272.7090000000007</v>
      </c>
      <c r="CC32" s="181">
        <f t="shared" si="144"/>
        <v>9272.7090000000007</v>
      </c>
      <c r="CD32" s="181">
        <f t="shared" si="144"/>
        <v>9272.7090000000007</v>
      </c>
      <c r="CE32" s="190">
        <f t="shared" si="61"/>
        <v>111272.50800000002</v>
      </c>
    </row>
    <row r="33" spans="1:83" ht="15" customHeight="1" x14ac:dyDescent="0.2">
      <c r="A33" s="16"/>
      <c r="B33" s="182" t="str">
        <f t="shared" si="22"/>
        <v>Développeur R&amp;D</v>
      </c>
      <c r="C33" s="218"/>
      <c r="D33" s="181">
        <f t="shared" ref="D33:O33" si="145">IF($F118&gt;(12-MONTH(D$7)),$L118/12,0)</f>
        <v>0</v>
      </c>
      <c r="E33" s="181">
        <f t="shared" si="145"/>
        <v>0</v>
      </c>
      <c r="F33" s="181">
        <f t="shared" si="145"/>
        <v>0</v>
      </c>
      <c r="G33" s="181">
        <f t="shared" si="145"/>
        <v>0</v>
      </c>
      <c r="H33" s="181">
        <f t="shared" si="145"/>
        <v>0</v>
      </c>
      <c r="I33" s="181">
        <f t="shared" si="145"/>
        <v>0</v>
      </c>
      <c r="J33" s="181">
        <f t="shared" si="145"/>
        <v>0</v>
      </c>
      <c r="K33" s="181">
        <f t="shared" si="145"/>
        <v>0</v>
      </c>
      <c r="L33" s="181">
        <f t="shared" si="145"/>
        <v>0</v>
      </c>
      <c r="M33" s="181">
        <f t="shared" si="145"/>
        <v>0</v>
      </c>
      <c r="N33" s="181">
        <f t="shared" si="145"/>
        <v>0</v>
      </c>
      <c r="O33" s="181">
        <f t="shared" si="145"/>
        <v>0</v>
      </c>
      <c r="P33" s="190">
        <f t="shared" si="129"/>
        <v>0</v>
      </c>
      <c r="Q33" s="181">
        <f t="shared" ref="Q33:AB33" si="146">IF($G118&gt;(12-MONTH(Q$7)),$M118/12,0)</f>
        <v>0</v>
      </c>
      <c r="R33" s="181">
        <f t="shared" si="146"/>
        <v>0</v>
      </c>
      <c r="S33" s="181">
        <f t="shared" si="146"/>
        <v>0</v>
      </c>
      <c r="T33" s="181">
        <f t="shared" si="146"/>
        <v>0</v>
      </c>
      <c r="U33" s="181">
        <f t="shared" si="146"/>
        <v>0</v>
      </c>
      <c r="V33" s="181">
        <f t="shared" si="146"/>
        <v>0</v>
      </c>
      <c r="W33" s="181">
        <f t="shared" si="146"/>
        <v>0</v>
      </c>
      <c r="X33" s="181">
        <f t="shared" si="146"/>
        <v>0</v>
      </c>
      <c r="Y33" s="181">
        <f t="shared" si="146"/>
        <v>0</v>
      </c>
      <c r="Z33" s="181">
        <f t="shared" si="146"/>
        <v>0</v>
      </c>
      <c r="AA33" s="181">
        <f t="shared" si="146"/>
        <v>0</v>
      </c>
      <c r="AB33" s="181">
        <f t="shared" si="146"/>
        <v>0</v>
      </c>
      <c r="AC33" s="190">
        <f t="shared" si="131"/>
        <v>0</v>
      </c>
      <c r="AD33" s="182" t="str">
        <f t="shared" si="25"/>
        <v>Développeur R&amp;D</v>
      </c>
      <c r="AE33" s="181">
        <f t="shared" ref="AE33:AP33" si="147">IF($H118&gt;(12-MONTH(AE$7)),$N118/12,0)</f>
        <v>13500</v>
      </c>
      <c r="AF33" s="181">
        <f t="shared" si="147"/>
        <v>13500</v>
      </c>
      <c r="AG33" s="181">
        <f t="shared" si="147"/>
        <v>13500</v>
      </c>
      <c r="AH33" s="181">
        <f t="shared" si="147"/>
        <v>13500</v>
      </c>
      <c r="AI33" s="181">
        <f t="shared" si="147"/>
        <v>13500</v>
      </c>
      <c r="AJ33" s="181">
        <f t="shared" si="147"/>
        <v>13500</v>
      </c>
      <c r="AK33" s="181">
        <f t="shared" si="147"/>
        <v>13500</v>
      </c>
      <c r="AL33" s="181">
        <f t="shared" si="147"/>
        <v>13500</v>
      </c>
      <c r="AM33" s="181">
        <f t="shared" si="147"/>
        <v>13500</v>
      </c>
      <c r="AN33" s="181">
        <f t="shared" si="147"/>
        <v>13500</v>
      </c>
      <c r="AO33" s="181">
        <f t="shared" si="147"/>
        <v>13500</v>
      </c>
      <c r="AP33" s="181">
        <f t="shared" si="147"/>
        <v>13500</v>
      </c>
      <c r="AQ33" s="190">
        <f t="shared" si="133"/>
        <v>162000</v>
      </c>
      <c r="AR33" s="181">
        <f t="shared" ref="AR33:BC33" si="148">IF($I118&gt;(12-MONTH(AR$7)),$O118/12,0)</f>
        <v>13635</v>
      </c>
      <c r="AS33" s="181">
        <f t="shared" si="148"/>
        <v>13635</v>
      </c>
      <c r="AT33" s="181">
        <f t="shared" si="148"/>
        <v>13635</v>
      </c>
      <c r="AU33" s="181">
        <f t="shared" si="148"/>
        <v>13635</v>
      </c>
      <c r="AV33" s="181">
        <f t="shared" si="148"/>
        <v>13635</v>
      </c>
      <c r="AW33" s="181">
        <f t="shared" si="148"/>
        <v>13635</v>
      </c>
      <c r="AX33" s="181">
        <f t="shared" si="148"/>
        <v>13635</v>
      </c>
      <c r="AY33" s="181">
        <f t="shared" si="148"/>
        <v>13635</v>
      </c>
      <c r="AZ33" s="181">
        <f t="shared" si="148"/>
        <v>13635</v>
      </c>
      <c r="BA33" s="181">
        <f t="shared" si="148"/>
        <v>13635</v>
      </c>
      <c r="BB33" s="181">
        <f t="shared" si="148"/>
        <v>13635</v>
      </c>
      <c r="BC33" s="181">
        <f t="shared" si="148"/>
        <v>13635</v>
      </c>
      <c r="BD33" s="190">
        <f t="shared" si="135"/>
        <v>163620</v>
      </c>
      <c r="BE33" s="182" t="str">
        <f t="shared" si="28"/>
        <v>Développeur R&amp;D</v>
      </c>
      <c r="BF33" s="181">
        <f t="shared" ref="BF33:BQ33" si="149">IF($J118&gt;(12-MONTH(BF$7)),$P118/12,0)</f>
        <v>13771.35</v>
      </c>
      <c r="BG33" s="181">
        <f t="shared" si="149"/>
        <v>13771.35</v>
      </c>
      <c r="BH33" s="181">
        <f t="shared" si="149"/>
        <v>13771.35</v>
      </c>
      <c r="BI33" s="181">
        <f t="shared" si="149"/>
        <v>13771.35</v>
      </c>
      <c r="BJ33" s="181">
        <f t="shared" si="149"/>
        <v>13771.35</v>
      </c>
      <c r="BK33" s="181">
        <f t="shared" si="149"/>
        <v>13771.35</v>
      </c>
      <c r="BL33" s="181">
        <f t="shared" si="149"/>
        <v>13771.35</v>
      </c>
      <c r="BM33" s="181">
        <f t="shared" si="149"/>
        <v>13771.35</v>
      </c>
      <c r="BN33" s="181">
        <f t="shared" si="149"/>
        <v>13771.35</v>
      </c>
      <c r="BO33" s="181">
        <f t="shared" si="149"/>
        <v>13771.35</v>
      </c>
      <c r="BP33" s="181">
        <f t="shared" si="149"/>
        <v>13771.35</v>
      </c>
      <c r="BQ33" s="181">
        <f t="shared" si="149"/>
        <v>13771.35</v>
      </c>
      <c r="BR33" s="190">
        <f t="shared" si="137"/>
        <v>165256.20000000004</v>
      </c>
      <c r="BS33" s="181">
        <f t="shared" ref="BS33:CD33" si="150">IF($K118&gt;(12-MONTH(BS$7)),$Q118/12,0)</f>
        <v>13909.063500000002</v>
      </c>
      <c r="BT33" s="181">
        <f t="shared" si="150"/>
        <v>13909.063500000002</v>
      </c>
      <c r="BU33" s="181">
        <f t="shared" si="150"/>
        <v>13909.063500000002</v>
      </c>
      <c r="BV33" s="181">
        <f t="shared" si="150"/>
        <v>13909.063500000002</v>
      </c>
      <c r="BW33" s="181">
        <f t="shared" si="150"/>
        <v>13909.063500000002</v>
      </c>
      <c r="BX33" s="181">
        <f t="shared" si="150"/>
        <v>13909.063500000002</v>
      </c>
      <c r="BY33" s="181">
        <f t="shared" si="150"/>
        <v>13909.063500000002</v>
      </c>
      <c r="BZ33" s="181">
        <f t="shared" si="150"/>
        <v>13909.063500000002</v>
      </c>
      <c r="CA33" s="181">
        <f t="shared" si="150"/>
        <v>13909.063500000002</v>
      </c>
      <c r="CB33" s="181">
        <f t="shared" si="150"/>
        <v>13909.063500000002</v>
      </c>
      <c r="CC33" s="181">
        <f t="shared" si="150"/>
        <v>13909.063500000002</v>
      </c>
      <c r="CD33" s="181">
        <f t="shared" si="150"/>
        <v>13909.063500000002</v>
      </c>
      <c r="CE33" s="190">
        <f t="shared" si="61"/>
        <v>166908.76199999999</v>
      </c>
    </row>
    <row r="34" spans="1:83" ht="15" customHeight="1" x14ac:dyDescent="0.2">
      <c r="A34" s="16"/>
      <c r="B34" s="182" t="str">
        <f t="shared" si="22"/>
        <v>Développeur R&amp;D</v>
      </c>
      <c r="C34" s="218"/>
      <c r="D34" s="181">
        <f t="shared" ref="D34:O34" si="151">IF($F119&gt;(12-MONTH(D$7)),$L119/12,0)</f>
        <v>0</v>
      </c>
      <c r="E34" s="181">
        <f t="shared" si="151"/>
        <v>0</v>
      </c>
      <c r="F34" s="181">
        <f t="shared" si="151"/>
        <v>0</v>
      </c>
      <c r="G34" s="181">
        <f t="shared" si="151"/>
        <v>0</v>
      </c>
      <c r="H34" s="181">
        <f t="shared" si="151"/>
        <v>0</v>
      </c>
      <c r="I34" s="181">
        <f t="shared" si="151"/>
        <v>0</v>
      </c>
      <c r="J34" s="181">
        <f t="shared" si="151"/>
        <v>0</v>
      </c>
      <c r="K34" s="181">
        <f t="shared" si="151"/>
        <v>0</v>
      </c>
      <c r="L34" s="181">
        <f t="shared" si="151"/>
        <v>0</v>
      </c>
      <c r="M34" s="181">
        <f t="shared" si="151"/>
        <v>0</v>
      </c>
      <c r="N34" s="181">
        <f t="shared" si="151"/>
        <v>0</v>
      </c>
      <c r="O34" s="181">
        <f t="shared" si="151"/>
        <v>0</v>
      </c>
      <c r="P34" s="190">
        <f t="shared" si="129"/>
        <v>0</v>
      </c>
      <c r="Q34" s="181">
        <f t="shared" ref="Q34:AB34" si="152">IF($G119&gt;(12-MONTH(Q$7)),$M119/12,0)</f>
        <v>0</v>
      </c>
      <c r="R34" s="181">
        <f t="shared" si="152"/>
        <v>0</v>
      </c>
      <c r="S34" s="181">
        <f t="shared" si="152"/>
        <v>0</v>
      </c>
      <c r="T34" s="181">
        <f t="shared" si="152"/>
        <v>0</v>
      </c>
      <c r="U34" s="181">
        <f t="shared" si="152"/>
        <v>0</v>
      </c>
      <c r="V34" s="181">
        <f t="shared" si="152"/>
        <v>0</v>
      </c>
      <c r="W34" s="181">
        <f t="shared" si="152"/>
        <v>0</v>
      </c>
      <c r="X34" s="181">
        <f t="shared" si="152"/>
        <v>0</v>
      </c>
      <c r="Y34" s="181">
        <f t="shared" si="152"/>
        <v>0</v>
      </c>
      <c r="Z34" s="181">
        <f t="shared" si="152"/>
        <v>0</v>
      </c>
      <c r="AA34" s="181">
        <f t="shared" si="152"/>
        <v>0</v>
      </c>
      <c r="AB34" s="181">
        <f t="shared" si="152"/>
        <v>0</v>
      </c>
      <c r="AC34" s="190">
        <f t="shared" si="131"/>
        <v>0</v>
      </c>
      <c r="AD34" s="182" t="str">
        <f t="shared" si="25"/>
        <v>Développeur R&amp;D</v>
      </c>
      <c r="AE34" s="181">
        <f t="shared" ref="AE34:AP34" si="153">IF($H119&gt;(12-MONTH(AE$7)),$N119/12,0)</f>
        <v>13500</v>
      </c>
      <c r="AF34" s="181">
        <f t="shared" si="153"/>
        <v>13500</v>
      </c>
      <c r="AG34" s="181">
        <f t="shared" si="153"/>
        <v>13500</v>
      </c>
      <c r="AH34" s="181">
        <f t="shared" si="153"/>
        <v>13500</v>
      </c>
      <c r="AI34" s="181">
        <f t="shared" si="153"/>
        <v>13500</v>
      </c>
      <c r="AJ34" s="181">
        <f t="shared" si="153"/>
        <v>13500</v>
      </c>
      <c r="AK34" s="181">
        <f t="shared" si="153"/>
        <v>13500</v>
      </c>
      <c r="AL34" s="181">
        <f t="shared" si="153"/>
        <v>13500</v>
      </c>
      <c r="AM34" s="181">
        <f t="shared" si="153"/>
        <v>13500</v>
      </c>
      <c r="AN34" s="181">
        <f t="shared" si="153"/>
        <v>13500</v>
      </c>
      <c r="AO34" s="181">
        <f t="shared" si="153"/>
        <v>13500</v>
      </c>
      <c r="AP34" s="181">
        <f t="shared" si="153"/>
        <v>13500</v>
      </c>
      <c r="AQ34" s="190">
        <f t="shared" si="133"/>
        <v>162000</v>
      </c>
      <c r="AR34" s="181">
        <f t="shared" ref="AR34:BC34" si="154">IF($I119&gt;(12-MONTH(AR$7)),$O119/12,0)</f>
        <v>13635</v>
      </c>
      <c r="AS34" s="181">
        <f t="shared" si="154"/>
        <v>13635</v>
      </c>
      <c r="AT34" s="181">
        <f t="shared" si="154"/>
        <v>13635</v>
      </c>
      <c r="AU34" s="181">
        <f t="shared" si="154"/>
        <v>13635</v>
      </c>
      <c r="AV34" s="181">
        <f t="shared" si="154"/>
        <v>13635</v>
      </c>
      <c r="AW34" s="181">
        <f t="shared" si="154"/>
        <v>13635</v>
      </c>
      <c r="AX34" s="181">
        <f t="shared" si="154"/>
        <v>13635</v>
      </c>
      <c r="AY34" s="181">
        <f t="shared" si="154"/>
        <v>13635</v>
      </c>
      <c r="AZ34" s="181">
        <f t="shared" si="154"/>
        <v>13635</v>
      </c>
      <c r="BA34" s="181">
        <f t="shared" si="154"/>
        <v>13635</v>
      </c>
      <c r="BB34" s="181">
        <f t="shared" si="154"/>
        <v>13635</v>
      </c>
      <c r="BC34" s="181">
        <f t="shared" si="154"/>
        <v>13635</v>
      </c>
      <c r="BD34" s="190">
        <f t="shared" si="135"/>
        <v>163620</v>
      </c>
      <c r="BE34" s="182" t="str">
        <f t="shared" si="28"/>
        <v>Développeur R&amp;D</v>
      </c>
      <c r="BF34" s="181">
        <f t="shared" ref="BF34:BQ34" si="155">IF($J119&gt;(12-MONTH(BF$7)),$P119/12,0)</f>
        <v>13771.35</v>
      </c>
      <c r="BG34" s="181">
        <f t="shared" si="155"/>
        <v>13771.35</v>
      </c>
      <c r="BH34" s="181">
        <f t="shared" si="155"/>
        <v>13771.35</v>
      </c>
      <c r="BI34" s="181">
        <f t="shared" si="155"/>
        <v>13771.35</v>
      </c>
      <c r="BJ34" s="181">
        <f t="shared" si="155"/>
        <v>13771.35</v>
      </c>
      <c r="BK34" s="181">
        <f t="shared" si="155"/>
        <v>13771.35</v>
      </c>
      <c r="BL34" s="181">
        <f t="shared" si="155"/>
        <v>13771.35</v>
      </c>
      <c r="BM34" s="181">
        <f t="shared" si="155"/>
        <v>13771.35</v>
      </c>
      <c r="BN34" s="181">
        <f t="shared" si="155"/>
        <v>13771.35</v>
      </c>
      <c r="BO34" s="181">
        <f t="shared" si="155"/>
        <v>13771.35</v>
      </c>
      <c r="BP34" s="181">
        <f t="shared" si="155"/>
        <v>13771.35</v>
      </c>
      <c r="BQ34" s="181">
        <f t="shared" si="155"/>
        <v>13771.35</v>
      </c>
      <c r="BR34" s="190">
        <f t="shared" si="137"/>
        <v>165256.20000000004</v>
      </c>
      <c r="BS34" s="181">
        <f t="shared" ref="BS34:CD34" si="156">IF($K119&gt;(12-MONTH(BS$7)),$Q119/12,0)</f>
        <v>13909.063500000002</v>
      </c>
      <c r="BT34" s="181">
        <f t="shared" si="156"/>
        <v>13909.063500000002</v>
      </c>
      <c r="BU34" s="181">
        <f t="shared" si="156"/>
        <v>13909.063500000002</v>
      </c>
      <c r="BV34" s="181">
        <f t="shared" si="156"/>
        <v>13909.063500000002</v>
      </c>
      <c r="BW34" s="181">
        <f t="shared" si="156"/>
        <v>13909.063500000002</v>
      </c>
      <c r="BX34" s="181">
        <f t="shared" si="156"/>
        <v>13909.063500000002</v>
      </c>
      <c r="BY34" s="181">
        <f t="shared" si="156"/>
        <v>13909.063500000002</v>
      </c>
      <c r="BZ34" s="181">
        <f t="shared" si="156"/>
        <v>13909.063500000002</v>
      </c>
      <c r="CA34" s="181">
        <f t="shared" si="156"/>
        <v>13909.063500000002</v>
      </c>
      <c r="CB34" s="181">
        <f t="shared" si="156"/>
        <v>13909.063500000002</v>
      </c>
      <c r="CC34" s="181">
        <f t="shared" si="156"/>
        <v>13909.063500000002</v>
      </c>
      <c r="CD34" s="181">
        <f t="shared" si="156"/>
        <v>13909.063500000002</v>
      </c>
      <c r="CE34" s="190">
        <f t="shared" si="61"/>
        <v>166908.76199999999</v>
      </c>
    </row>
    <row r="35" spans="1:83" ht="15" customHeight="1" x14ac:dyDescent="0.2">
      <c r="A35" s="16"/>
      <c r="B35" s="182" t="str">
        <f t="shared" si="22"/>
        <v>Développeur R&amp;D</v>
      </c>
      <c r="C35" s="218"/>
      <c r="D35" s="181">
        <f t="shared" ref="D35:O35" si="157">IF($F120&gt;(12-MONTH(D$7)),$L120/12,0)</f>
        <v>0</v>
      </c>
      <c r="E35" s="181">
        <f t="shared" si="157"/>
        <v>0</v>
      </c>
      <c r="F35" s="181">
        <f t="shared" si="157"/>
        <v>0</v>
      </c>
      <c r="G35" s="181">
        <f t="shared" si="157"/>
        <v>0</v>
      </c>
      <c r="H35" s="181">
        <f t="shared" si="157"/>
        <v>0</v>
      </c>
      <c r="I35" s="181">
        <f t="shared" si="157"/>
        <v>0</v>
      </c>
      <c r="J35" s="181">
        <f t="shared" si="157"/>
        <v>0</v>
      </c>
      <c r="K35" s="181">
        <f t="shared" si="157"/>
        <v>0</v>
      </c>
      <c r="L35" s="181">
        <f t="shared" si="157"/>
        <v>0</v>
      </c>
      <c r="M35" s="181">
        <f t="shared" si="157"/>
        <v>0</v>
      </c>
      <c r="N35" s="181">
        <f t="shared" si="157"/>
        <v>0</v>
      </c>
      <c r="O35" s="181">
        <f t="shared" si="157"/>
        <v>0</v>
      </c>
      <c r="P35" s="190">
        <f t="shared" si="129"/>
        <v>0</v>
      </c>
      <c r="Q35" s="181">
        <f t="shared" ref="Q35:AB35" si="158">IF($G120&gt;(12-MONTH(Q$7)),$M120/12,0)</f>
        <v>0</v>
      </c>
      <c r="R35" s="181">
        <f t="shared" si="158"/>
        <v>0</v>
      </c>
      <c r="S35" s="181">
        <f t="shared" si="158"/>
        <v>0</v>
      </c>
      <c r="T35" s="181">
        <f t="shared" si="158"/>
        <v>0</v>
      </c>
      <c r="U35" s="181">
        <f t="shared" si="158"/>
        <v>0</v>
      </c>
      <c r="V35" s="181">
        <f t="shared" si="158"/>
        <v>0</v>
      </c>
      <c r="W35" s="181">
        <f t="shared" si="158"/>
        <v>0</v>
      </c>
      <c r="X35" s="181">
        <f t="shared" si="158"/>
        <v>0</v>
      </c>
      <c r="Y35" s="181">
        <f t="shared" si="158"/>
        <v>0</v>
      </c>
      <c r="Z35" s="181">
        <f t="shared" si="158"/>
        <v>0</v>
      </c>
      <c r="AA35" s="181">
        <f t="shared" si="158"/>
        <v>0</v>
      </c>
      <c r="AB35" s="181">
        <f t="shared" si="158"/>
        <v>0</v>
      </c>
      <c r="AC35" s="190">
        <f t="shared" si="131"/>
        <v>0</v>
      </c>
      <c r="AD35" s="182" t="str">
        <f t="shared" si="25"/>
        <v>Développeur R&amp;D</v>
      </c>
      <c r="AE35" s="181">
        <f t="shared" ref="AE35:AP35" si="159">IF($H120&gt;(12-MONTH(AE$7)),$N120/12,0)</f>
        <v>0</v>
      </c>
      <c r="AF35" s="181">
        <f t="shared" si="159"/>
        <v>0</v>
      </c>
      <c r="AG35" s="181">
        <f t="shared" si="159"/>
        <v>0</v>
      </c>
      <c r="AH35" s="181">
        <f t="shared" si="159"/>
        <v>0</v>
      </c>
      <c r="AI35" s="181">
        <f t="shared" si="159"/>
        <v>0</v>
      </c>
      <c r="AJ35" s="181">
        <f t="shared" si="159"/>
        <v>0</v>
      </c>
      <c r="AK35" s="181">
        <f t="shared" si="159"/>
        <v>0</v>
      </c>
      <c r="AL35" s="181">
        <f t="shared" si="159"/>
        <v>0</v>
      </c>
      <c r="AM35" s="181">
        <f t="shared" si="159"/>
        <v>0</v>
      </c>
      <c r="AN35" s="181">
        <f t="shared" si="159"/>
        <v>0</v>
      </c>
      <c r="AO35" s="181">
        <f t="shared" si="159"/>
        <v>0</v>
      </c>
      <c r="AP35" s="181">
        <f t="shared" si="159"/>
        <v>0</v>
      </c>
      <c r="AQ35" s="190">
        <f t="shared" si="133"/>
        <v>0</v>
      </c>
      <c r="AR35" s="181">
        <f t="shared" ref="AR35:BC35" si="160">IF($I120&gt;(12-MONTH(AR$7)),$O120/12,0)</f>
        <v>13500</v>
      </c>
      <c r="AS35" s="181">
        <f t="shared" si="160"/>
        <v>13500</v>
      </c>
      <c r="AT35" s="181">
        <f t="shared" si="160"/>
        <v>13500</v>
      </c>
      <c r="AU35" s="181">
        <f t="shared" si="160"/>
        <v>13500</v>
      </c>
      <c r="AV35" s="181">
        <f t="shared" si="160"/>
        <v>13500</v>
      </c>
      <c r="AW35" s="181">
        <f t="shared" si="160"/>
        <v>13500</v>
      </c>
      <c r="AX35" s="181">
        <f t="shared" si="160"/>
        <v>13500</v>
      </c>
      <c r="AY35" s="181">
        <f t="shared" si="160"/>
        <v>13500</v>
      </c>
      <c r="AZ35" s="181">
        <f t="shared" si="160"/>
        <v>13500</v>
      </c>
      <c r="BA35" s="181">
        <f t="shared" si="160"/>
        <v>13500</v>
      </c>
      <c r="BB35" s="181">
        <f t="shared" si="160"/>
        <v>13500</v>
      </c>
      <c r="BC35" s="181">
        <f t="shared" si="160"/>
        <v>13500</v>
      </c>
      <c r="BD35" s="190">
        <f t="shared" si="135"/>
        <v>162000</v>
      </c>
      <c r="BE35" s="182" t="str">
        <f t="shared" si="28"/>
        <v>Développeur R&amp;D</v>
      </c>
      <c r="BF35" s="181">
        <f t="shared" ref="BF35:BQ35" si="161">IF($J120&gt;(12-MONTH(BF$7)),$P120/12,0)</f>
        <v>13635</v>
      </c>
      <c r="BG35" s="181">
        <f t="shared" si="161"/>
        <v>13635</v>
      </c>
      <c r="BH35" s="181">
        <f t="shared" si="161"/>
        <v>13635</v>
      </c>
      <c r="BI35" s="181">
        <f t="shared" si="161"/>
        <v>13635</v>
      </c>
      <c r="BJ35" s="181">
        <f t="shared" si="161"/>
        <v>13635</v>
      </c>
      <c r="BK35" s="181">
        <f t="shared" si="161"/>
        <v>13635</v>
      </c>
      <c r="BL35" s="181">
        <f t="shared" si="161"/>
        <v>13635</v>
      </c>
      <c r="BM35" s="181">
        <f t="shared" si="161"/>
        <v>13635</v>
      </c>
      <c r="BN35" s="181">
        <f t="shared" si="161"/>
        <v>13635</v>
      </c>
      <c r="BO35" s="181">
        <f t="shared" si="161"/>
        <v>13635</v>
      </c>
      <c r="BP35" s="181">
        <f t="shared" si="161"/>
        <v>13635</v>
      </c>
      <c r="BQ35" s="181">
        <f t="shared" si="161"/>
        <v>13635</v>
      </c>
      <c r="BR35" s="190">
        <f t="shared" si="137"/>
        <v>163620</v>
      </c>
      <c r="BS35" s="181">
        <f t="shared" ref="BS35:CD35" si="162">IF($K120&gt;(12-MONTH(BS$7)),$Q120/12,0)</f>
        <v>13771.35</v>
      </c>
      <c r="BT35" s="181">
        <f t="shared" si="162"/>
        <v>13771.35</v>
      </c>
      <c r="BU35" s="181">
        <f t="shared" si="162"/>
        <v>13771.35</v>
      </c>
      <c r="BV35" s="181">
        <f t="shared" si="162"/>
        <v>13771.35</v>
      </c>
      <c r="BW35" s="181">
        <f t="shared" si="162"/>
        <v>13771.35</v>
      </c>
      <c r="BX35" s="181">
        <f t="shared" si="162"/>
        <v>13771.35</v>
      </c>
      <c r="BY35" s="181">
        <f t="shared" si="162"/>
        <v>13771.35</v>
      </c>
      <c r="BZ35" s="181">
        <f t="shared" si="162"/>
        <v>13771.35</v>
      </c>
      <c r="CA35" s="181">
        <f t="shared" si="162"/>
        <v>13771.35</v>
      </c>
      <c r="CB35" s="181">
        <f t="shared" si="162"/>
        <v>13771.35</v>
      </c>
      <c r="CC35" s="181">
        <f t="shared" si="162"/>
        <v>13771.35</v>
      </c>
      <c r="CD35" s="181">
        <f t="shared" si="162"/>
        <v>13771.35</v>
      </c>
      <c r="CE35" s="190">
        <f t="shared" si="61"/>
        <v>165256.20000000004</v>
      </c>
    </row>
    <row r="36" spans="1:83" ht="15" customHeight="1" x14ac:dyDescent="0.2">
      <c r="A36" s="16"/>
      <c r="B36" s="182" t="str">
        <f t="shared" si="22"/>
        <v>Développeur R&amp;D</v>
      </c>
      <c r="C36" s="218"/>
      <c r="D36" s="181">
        <f t="shared" ref="D36:O36" si="163">IF($F121&gt;(12-MONTH(D$7)),$L121/12,0)</f>
        <v>0</v>
      </c>
      <c r="E36" s="181">
        <f t="shared" si="163"/>
        <v>0</v>
      </c>
      <c r="F36" s="181">
        <f t="shared" si="163"/>
        <v>0</v>
      </c>
      <c r="G36" s="181">
        <f t="shared" si="163"/>
        <v>0</v>
      </c>
      <c r="H36" s="181">
        <f t="shared" si="163"/>
        <v>0</v>
      </c>
      <c r="I36" s="181">
        <f t="shared" si="163"/>
        <v>0</v>
      </c>
      <c r="J36" s="181">
        <f t="shared" si="163"/>
        <v>0</v>
      </c>
      <c r="K36" s="181">
        <f t="shared" si="163"/>
        <v>0</v>
      </c>
      <c r="L36" s="181">
        <f t="shared" si="163"/>
        <v>0</v>
      </c>
      <c r="M36" s="181">
        <f t="shared" si="163"/>
        <v>0</v>
      </c>
      <c r="N36" s="181">
        <f t="shared" si="163"/>
        <v>0</v>
      </c>
      <c r="O36" s="181">
        <f t="shared" si="163"/>
        <v>0</v>
      </c>
      <c r="P36" s="190">
        <f t="shared" si="129"/>
        <v>0</v>
      </c>
      <c r="Q36" s="181">
        <f t="shared" ref="Q36:AB36" si="164">IF($G121&gt;(12-MONTH(Q$7)),$M121/12,0)</f>
        <v>0</v>
      </c>
      <c r="R36" s="181">
        <f t="shared" si="164"/>
        <v>0</v>
      </c>
      <c r="S36" s="181">
        <f t="shared" si="164"/>
        <v>0</v>
      </c>
      <c r="T36" s="181">
        <f t="shared" si="164"/>
        <v>0</v>
      </c>
      <c r="U36" s="181">
        <f t="shared" si="164"/>
        <v>0</v>
      </c>
      <c r="V36" s="181">
        <f t="shared" si="164"/>
        <v>0</v>
      </c>
      <c r="W36" s="181">
        <f t="shared" si="164"/>
        <v>0</v>
      </c>
      <c r="X36" s="181">
        <f t="shared" si="164"/>
        <v>0</v>
      </c>
      <c r="Y36" s="181">
        <f t="shared" si="164"/>
        <v>0</v>
      </c>
      <c r="Z36" s="181">
        <f t="shared" si="164"/>
        <v>0</v>
      </c>
      <c r="AA36" s="181">
        <f t="shared" si="164"/>
        <v>0</v>
      </c>
      <c r="AB36" s="181">
        <f t="shared" si="164"/>
        <v>0</v>
      </c>
      <c r="AC36" s="190">
        <f t="shared" si="131"/>
        <v>0</v>
      </c>
      <c r="AD36" s="182" t="str">
        <f t="shared" si="25"/>
        <v>Développeur R&amp;D</v>
      </c>
      <c r="AE36" s="181">
        <f t="shared" ref="AE36:AP36" si="165">IF($H121&gt;(12-MONTH(AE$7)),$N121/12,0)</f>
        <v>0</v>
      </c>
      <c r="AF36" s="181">
        <f t="shared" si="165"/>
        <v>0</v>
      </c>
      <c r="AG36" s="181">
        <f t="shared" si="165"/>
        <v>0</v>
      </c>
      <c r="AH36" s="181">
        <f t="shared" si="165"/>
        <v>0</v>
      </c>
      <c r="AI36" s="181">
        <f t="shared" si="165"/>
        <v>0</v>
      </c>
      <c r="AJ36" s="181">
        <f t="shared" si="165"/>
        <v>0</v>
      </c>
      <c r="AK36" s="181">
        <f t="shared" si="165"/>
        <v>0</v>
      </c>
      <c r="AL36" s="181">
        <f t="shared" si="165"/>
        <v>0</v>
      </c>
      <c r="AM36" s="181">
        <f t="shared" si="165"/>
        <v>0</v>
      </c>
      <c r="AN36" s="181">
        <f t="shared" si="165"/>
        <v>0</v>
      </c>
      <c r="AO36" s="181">
        <f t="shared" si="165"/>
        <v>0</v>
      </c>
      <c r="AP36" s="181">
        <f t="shared" si="165"/>
        <v>0</v>
      </c>
      <c r="AQ36" s="190">
        <f t="shared" si="133"/>
        <v>0</v>
      </c>
      <c r="AR36" s="181">
        <f t="shared" ref="AR36:BC36" si="166">IF($I121&gt;(12-MONTH(AR$7)),$O121/12,0)</f>
        <v>13500</v>
      </c>
      <c r="AS36" s="181">
        <f t="shared" si="166"/>
        <v>13500</v>
      </c>
      <c r="AT36" s="181">
        <f t="shared" si="166"/>
        <v>13500</v>
      </c>
      <c r="AU36" s="181">
        <f t="shared" si="166"/>
        <v>13500</v>
      </c>
      <c r="AV36" s="181">
        <f t="shared" si="166"/>
        <v>13500</v>
      </c>
      <c r="AW36" s="181">
        <f t="shared" si="166"/>
        <v>13500</v>
      </c>
      <c r="AX36" s="181">
        <f t="shared" si="166"/>
        <v>13500</v>
      </c>
      <c r="AY36" s="181">
        <f t="shared" si="166"/>
        <v>13500</v>
      </c>
      <c r="AZ36" s="181">
        <f t="shared" si="166"/>
        <v>13500</v>
      </c>
      <c r="BA36" s="181">
        <f t="shared" si="166"/>
        <v>13500</v>
      </c>
      <c r="BB36" s="181">
        <f t="shared" si="166"/>
        <v>13500</v>
      </c>
      <c r="BC36" s="181">
        <f t="shared" si="166"/>
        <v>13500</v>
      </c>
      <c r="BD36" s="190">
        <f t="shared" si="135"/>
        <v>162000</v>
      </c>
      <c r="BE36" s="182" t="str">
        <f t="shared" si="28"/>
        <v>Développeur R&amp;D</v>
      </c>
      <c r="BF36" s="181">
        <f t="shared" ref="BF36:BQ36" si="167">IF($J121&gt;(12-MONTH(BF$7)),$P121/12,0)</f>
        <v>13635</v>
      </c>
      <c r="BG36" s="181">
        <f t="shared" si="167"/>
        <v>13635</v>
      </c>
      <c r="BH36" s="181">
        <f t="shared" si="167"/>
        <v>13635</v>
      </c>
      <c r="BI36" s="181">
        <f t="shared" si="167"/>
        <v>13635</v>
      </c>
      <c r="BJ36" s="181">
        <f t="shared" si="167"/>
        <v>13635</v>
      </c>
      <c r="BK36" s="181">
        <f t="shared" si="167"/>
        <v>13635</v>
      </c>
      <c r="BL36" s="181">
        <f t="shared" si="167"/>
        <v>13635</v>
      </c>
      <c r="BM36" s="181">
        <f t="shared" si="167"/>
        <v>13635</v>
      </c>
      <c r="BN36" s="181">
        <f t="shared" si="167"/>
        <v>13635</v>
      </c>
      <c r="BO36" s="181">
        <f t="shared" si="167"/>
        <v>13635</v>
      </c>
      <c r="BP36" s="181">
        <f t="shared" si="167"/>
        <v>13635</v>
      </c>
      <c r="BQ36" s="181">
        <f t="shared" si="167"/>
        <v>13635</v>
      </c>
      <c r="BR36" s="190">
        <f t="shared" si="137"/>
        <v>163620</v>
      </c>
      <c r="BS36" s="181">
        <f t="shared" ref="BS36:CD36" si="168">IF($K121&gt;(12-MONTH(BS$7)),$Q121/12,0)</f>
        <v>13771.35</v>
      </c>
      <c r="BT36" s="181">
        <f t="shared" si="168"/>
        <v>13771.35</v>
      </c>
      <c r="BU36" s="181">
        <f t="shared" si="168"/>
        <v>13771.35</v>
      </c>
      <c r="BV36" s="181">
        <f t="shared" si="168"/>
        <v>13771.35</v>
      </c>
      <c r="BW36" s="181">
        <f t="shared" si="168"/>
        <v>13771.35</v>
      </c>
      <c r="BX36" s="181">
        <f t="shared" si="168"/>
        <v>13771.35</v>
      </c>
      <c r="BY36" s="181">
        <f t="shared" si="168"/>
        <v>13771.35</v>
      </c>
      <c r="BZ36" s="181">
        <f t="shared" si="168"/>
        <v>13771.35</v>
      </c>
      <c r="CA36" s="181">
        <f t="shared" si="168"/>
        <v>13771.35</v>
      </c>
      <c r="CB36" s="181">
        <f t="shared" si="168"/>
        <v>13771.35</v>
      </c>
      <c r="CC36" s="181">
        <f t="shared" si="168"/>
        <v>13771.35</v>
      </c>
      <c r="CD36" s="181">
        <f t="shared" si="168"/>
        <v>13771.35</v>
      </c>
      <c r="CE36" s="190">
        <f t="shared" si="61"/>
        <v>165256.20000000004</v>
      </c>
    </row>
    <row r="37" spans="1:83" ht="15" customHeight="1" x14ac:dyDescent="0.2">
      <c r="A37" s="16"/>
      <c r="B37" s="182" t="str">
        <f t="shared" si="22"/>
        <v>Développeur R&amp;D</v>
      </c>
      <c r="C37" s="218"/>
      <c r="D37" s="181">
        <f t="shared" ref="D37:O37" si="169">IF($F122&gt;(12-MONTH(D$7)),$L122/12,0)</f>
        <v>0</v>
      </c>
      <c r="E37" s="181">
        <f t="shared" si="169"/>
        <v>0</v>
      </c>
      <c r="F37" s="181">
        <f t="shared" si="169"/>
        <v>0</v>
      </c>
      <c r="G37" s="181">
        <f t="shared" si="169"/>
        <v>0</v>
      </c>
      <c r="H37" s="181">
        <f t="shared" si="169"/>
        <v>0</v>
      </c>
      <c r="I37" s="181">
        <f t="shared" si="169"/>
        <v>0</v>
      </c>
      <c r="J37" s="181">
        <f t="shared" si="169"/>
        <v>0</v>
      </c>
      <c r="K37" s="181">
        <f t="shared" si="169"/>
        <v>0</v>
      </c>
      <c r="L37" s="181">
        <f t="shared" si="169"/>
        <v>0</v>
      </c>
      <c r="M37" s="181">
        <f t="shared" si="169"/>
        <v>0</v>
      </c>
      <c r="N37" s="181">
        <f t="shared" si="169"/>
        <v>0</v>
      </c>
      <c r="O37" s="181">
        <f t="shared" si="169"/>
        <v>0</v>
      </c>
      <c r="P37" s="190">
        <f t="shared" si="129"/>
        <v>0</v>
      </c>
      <c r="Q37" s="181">
        <f t="shared" ref="Q37:AB37" si="170">IF($G122&gt;(12-MONTH(Q$7)),$M122/12,0)</f>
        <v>0</v>
      </c>
      <c r="R37" s="181">
        <f t="shared" si="170"/>
        <v>0</v>
      </c>
      <c r="S37" s="181">
        <f t="shared" si="170"/>
        <v>0</v>
      </c>
      <c r="T37" s="181">
        <f t="shared" si="170"/>
        <v>0</v>
      </c>
      <c r="U37" s="181">
        <f t="shared" si="170"/>
        <v>0</v>
      </c>
      <c r="V37" s="181">
        <f t="shared" si="170"/>
        <v>0</v>
      </c>
      <c r="W37" s="181">
        <f t="shared" si="170"/>
        <v>0</v>
      </c>
      <c r="X37" s="181">
        <f t="shared" si="170"/>
        <v>0</v>
      </c>
      <c r="Y37" s="181">
        <f t="shared" si="170"/>
        <v>0</v>
      </c>
      <c r="Z37" s="181">
        <f t="shared" si="170"/>
        <v>0</v>
      </c>
      <c r="AA37" s="181">
        <f t="shared" si="170"/>
        <v>0</v>
      </c>
      <c r="AB37" s="181">
        <f t="shared" si="170"/>
        <v>0</v>
      </c>
      <c r="AC37" s="190">
        <f t="shared" si="131"/>
        <v>0</v>
      </c>
      <c r="AD37" s="182" t="str">
        <f t="shared" si="25"/>
        <v>Développeur R&amp;D</v>
      </c>
      <c r="AE37" s="181">
        <f t="shared" ref="AE37:AP37" si="171">IF($H122&gt;(12-MONTH(AE$7)),$N122/12,0)</f>
        <v>0</v>
      </c>
      <c r="AF37" s="181">
        <f t="shared" si="171"/>
        <v>0</v>
      </c>
      <c r="AG37" s="181">
        <f t="shared" si="171"/>
        <v>0</v>
      </c>
      <c r="AH37" s="181">
        <f t="shared" si="171"/>
        <v>0</v>
      </c>
      <c r="AI37" s="181">
        <f t="shared" si="171"/>
        <v>0</v>
      </c>
      <c r="AJ37" s="181">
        <f t="shared" si="171"/>
        <v>0</v>
      </c>
      <c r="AK37" s="181">
        <f t="shared" si="171"/>
        <v>0</v>
      </c>
      <c r="AL37" s="181">
        <f t="shared" si="171"/>
        <v>0</v>
      </c>
      <c r="AM37" s="181">
        <f t="shared" si="171"/>
        <v>0</v>
      </c>
      <c r="AN37" s="181">
        <f t="shared" si="171"/>
        <v>0</v>
      </c>
      <c r="AO37" s="181">
        <f t="shared" si="171"/>
        <v>0</v>
      </c>
      <c r="AP37" s="181">
        <f t="shared" si="171"/>
        <v>0</v>
      </c>
      <c r="AQ37" s="190">
        <f t="shared" si="133"/>
        <v>0</v>
      </c>
      <c r="AR37" s="181">
        <f t="shared" ref="AR37:BC37" si="172">IF($I122&gt;(12-MONTH(AR$7)),$O122/12,0)</f>
        <v>0</v>
      </c>
      <c r="AS37" s="181">
        <f t="shared" si="172"/>
        <v>0</v>
      </c>
      <c r="AT37" s="181">
        <f t="shared" si="172"/>
        <v>0</v>
      </c>
      <c r="AU37" s="181">
        <f t="shared" si="172"/>
        <v>0</v>
      </c>
      <c r="AV37" s="181">
        <f t="shared" si="172"/>
        <v>0</v>
      </c>
      <c r="AW37" s="181">
        <f t="shared" si="172"/>
        <v>0</v>
      </c>
      <c r="AX37" s="181">
        <f t="shared" si="172"/>
        <v>0</v>
      </c>
      <c r="AY37" s="181">
        <f t="shared" si="172"/>
        <v>0</v>
      </c>
      <c r="AZ37" s="181">
        <f t="shared" si="172"/>
        <v>0</v>
      </c>
      <c r="BA37" s="181">
        <f t="shared" si="172"/>
        <v>0</v>
      </c>
      <c r="BB37" s="181">
        <f t="shared" si="172"/>
        <v>0</v>
      </c>
      <c r="BC37" s="181">
        <f t="shared" si="172"/>
        <v>0</v>
      </c>
      <c r="BD37" s="190">
        <f t="shared" si="135"/>
        <v>0</v>
      </c>
      <c r="BE37" s="182" t="str">
        <f t="shared" si="28"/>
        <v>Développeur R&amp;D</v>
      </c>
      <c r="BF37" s="181">
        <f t="shared" ref="BF37:BQ37" si="173">IF($J122&gt;(12-MONTH(BF$7)),$P122/12,0)</f>
        <v>13500</v>
      </c>
      <c r="BG37" s="181">
        <f t="shared" si="173"/>
        <v>13500</v>
      </c>
      <c r="BH37" s="181">
        <f t="shared" si="173"/>
        <v>13500</v>
      </c>
      <c r="BI37" s="181">
        <f t="shared" si="173"/>
        <v>13500</v>
      </c>
      <c r="BJ37" s="181">
        <f t="shared" si="173"/>
        <v>13500</v>
      </c>
      <c r="BK37" s="181">
        <f t="shared" si="173"/>
        <v>13500</v>
      </c>
      <c r="BL37" s="181">
        <f t="shared" si="173"/>
        <v>13500</v>
      </c>
      <c r="BM37" s="181">
        <f t="shared" si="173"/>
        <v>13500</v>
      </c>
      <c r="BN37" s="181">
        <f t="shared" si="173"/>
        <v>13500</v>
      </c>
      <c r="BO37" s="181">
        <f t="shared" si="173"/>
        <v>13500</v>
      </c>
      <c r="BP37" s="181">
        <f t="shared" si="173"/>
        <v>13500</v>
      </c>
      <c r="BQ37" s="181">
        <f t="shared" si="173"/>
        <v>13500</v>
      </c>
      <c r="BR37" s="190">
        <f t="shared" si="137"/>
        <v>162000</v>
      </c>
      <c r="BS37" s="181">
        <f t="shared" ref="BS37:CD37" si="174">IF($K122&gt;(12-MONTH(BS$7)),$Q122/12,0)</f>
        <v>13635</v>
      </c>
      <c r="BT37" s="181">
        <f t="shared" si="174"/>
        <v>13635</v>
      </c>
      <c r="BU37" s="181">
        <f t="shared" si="174"/>
        <v>13635</v>
      </c>
      <c r="BV37" s="181">
        <f t="shared" si="174"/>
        <v>13635</v>
      </c>
      <c r="BW37" s="181">
        <f t="shared" si="174"/>
        <v>13635</v>
      </c>
      <c r="BX37" s="181">
        <f t="shared" si="174"/>
        <v>13635</v>
      </c>
      <c r="BY37" s="181">
        <f t="shared" si="174"/>
        <v>13635</v>
      </c>
      <c r="BZ37" s="181">
        <f t="shared" si="174"/>
        <v>13635</v>
      </c>
      <c r="CA37" s="181">
        <f t="shared" si="174"/>
        <v>13635</v>
      </c>
      <c r="CB37" s="181">
        <f t="shared" si="174"/>
        <v>13635</v>
      </c>
      <c r="CC37" s="181">
        <f t="shared" si="174"/>
        <v>13635</v>
      </c>
      <c r="CD37" s="181">
        <f t="shared" si="174"/>
        <v>13635</v>
      </c>
      <c r="CE37" s="190">
        <f t="shared" si="61"/>
        <v>163620</v>
      </c>
    </row>
    <row r="38" spans="1:83" ht="15" customHeight="1" x14ac:dyDescent="0.2">
      <c r="A38" s="16"/>
      <c r="B38" s="182" t="str">
        <f t="shared" si="22"/>
        <v>Développeur R&amp;D</v>
      </c>
      <c r="C38" s="218"/>
      <c r="D38" s="181">
        <f t="shared" ref="D38:O38" si="175">IF($F123&gt;(12-MONTH(D$7)),$L123/12,0)</f>
        <v>0</v>
      </c>
      <c r="E38" s="181">
        <f t="shared" si="175"/>
        <v>0</v>
      </c>
      <c r="F38" s="181">
        <f t="shared" si="175"/>
        <v>0</v>
      </c>
      <c r="G38" s="181">
        <f t="shared" si="175"/>
        <v>0</v>
      </c>
      <c r="H38" s="181">
        <f t="shared" si="175"/>
        <v>0</v>
      </c>
      <c r="I38" s="181">
        <f t="shared" si="175"/>
        <v>0</v>
      </c>
      <c r="J38" s="181">
        <f t="shared" si="175"/>
        <v>0</v>
      </c>
      <c r="K38" s="181">
        <f t="shared" si="175"/>
        <v>0</v>
      </c>
      <c r="L38" s="181">
        <f t="shared" si="175"/>
        <v>0</v>
      </c>
      <c r="M38" s="181">
        <f t="shared" si="175"/>
        <v>0</v>
      </c>
      <c r="N38" s="181">
        <f t="shared" si="175"/>
        <v>0</v>
      </c>
      <c r="O38" s="181">
        <f t="shared" si="175"/>
        <v>0</v>
      </c>
      <c r="P38" s="190">
        <f t="shared" si="129"/>
        <v>0</v>
      </c>
      <c r="Q38" s="181">
        <f t="shared" ref="Q38:AB38" si="176">IF($G123&gt;(12-MONTH(Q$7)),$M123/12,0)</f>
        <v>0</v>
      </c>
      <c r="R38" s="181">
        <f t="shared" si="176"/>
        <v>0</v>
      </c>
      <c r="S38" s="181">
        <f t="shared" si="176"/>
        <v>0</v>
      </c>
      <c r="T38" s="181">
        <f t="shared" si="176"/>
        <v>0</v>
      </c>
      <c r="U38" s="181">
        <f t="shared" si="176"/>
        <v>0</v>
      </c>
      <c r="V38" s="181">
        <f t="shared" si="176"/>
        <v>0</v>
      </c>
      <c r="W38" s="181">
        <f t="shared" si="176"/>
        <v>0</v>
      </c>
      <c r="X38" s="181">
        <f t="shared" si="176"/>
        <v>0</v>
      </c>
      <c r="Y38" s="181">
        <f t="shared" si="176"/>
        <v>0</v>
      </c>
      <c r="Z38" s="181">
        <f t="shared" si="176"/>
        <v>0</v>
      </c>
      <c r="AA38" s="181">
        <f t="shared" si="176"/>
        <v>0</v>
      </c>
      <c r="AB38" s="181">
        <f t="shared" si="176"/>
        <v>0</v>
      </c>
      <c r="AC38" s="190">
        <f t="shared" si="131"/>
        <v>0</v>
      </c>
      <c r="AD38" s="182" t="str">
        <f t="shared" si="25"/>
        <v>Développeur R&amp;D</v>
      </c>
      <c r="AE38" s="181">
        <f t="shared" ref="AE38:AP38" si="177">IF($H123&gt;(12-MONTH(AE$7)),$N123/12,0)</f>
        <v>0</v>
      </c>
      <c r="AF38" s="181">
        <f t="shared" si="177"/>
        <v>0</v>
      </c>
      <c r="AG38" s="181">
        <f t="shared" si="177"/>
        <v>0</v>
      </c>
      <c r="AH38" s="181">
        <f t="shared" si="177"/>
        <v>0</v>
      </c>
      <c r="AI38" s="181">
        <f t="shared" si="177"/>
        <v>0</v>
      </c>
      <c r="AJ38" s="181">
        <f t="shared" si="177"/>
        <v>0</v>
      </c>
      <c r="AK38" s="181">
        <f t="shared" si="177"/>
        <v>0</v>
      </c>
      <c r="AL38" s="181">
        <f t="shared" si="177"/>
        <v>0</v>
      </c>
      <c r="AM38" s="181">
        <f t="shared" si="177"/>
        <v>0</v>
      </c>
      <c r="AN38" s="181">
        <f t="shared" si="177"/>
        <v>0</v>
      </c>
      <c r="AO38" s="181">
        <f t="shared" si="177"/>
        <v>0</v>
      </c>
      <c r="AP38" s="181">
        <f t="shared" si="177"/>
        <v>0</v>
      </c>
      <c r="AQ38" s="190">
        <f t="shared" si="133"/>
        <v>0</v>
      </c>
      <c r="AR38" s="181">
        <f t="shared" ref="AR38:BC38" si="178">IF($I123&gt;(12-MONTH(AR$7)),$O123/12,0)</f>
        <v>0</v>
      </c>
      <c r="AS38" s="181">
        <f t="shared" si="178"/>
        <v>0</v>
      </c>
      <c r="AT38" s="181">
        <f t="shared" si="178"/>
        <v>0</v>
      </c>
      <c r="AU38" s="181">
        <f t="shared" si="178"/>
        <v>0</v>
      </c>
      <c r="AV38" s="181">
        <f t="shared" si="178"/>
        <v>0</v>
      </c>
      <c r="AW38" s="181">
        <f t="shared" si="178"/>
        <v>0</v>
      </c>
      <c r="AX38" s="181">
        <f t="shared" si="178"/>
        <v>0</v>
      </c>
      <c r="AY38" s="181">
        <f t="shared" si="178"/>
        <v>0</v>
      </c>
      <c r="AZ38" s="181">
        <f t="shared" si="178"/>
        <v>0</v>
      </c>
      <c r="BA38" s="181">
        <f t="shared" si="178"/>
        <v>0</v>
      </c>
      <c r="BB38" s="181">
        <f t="shared" si="178"/>
        <v>0</v>
      </c>
      <c r="BC38" s="181">
        <f t="shared" si="178"/>
        <v>0</v>
      </c>
      <c r="BD38" s="190">
        <f t="shared" si="135"/>
        <v>0</v>
      </c>
      <c r="BE38" s="182" t="str">
        <f t="shared" si="28"/>
        <v>Développeur R&amp;D</v>
      </c>
      <c r="BF38" s="181">
        <f t="shared" ref="BF38:BQ38" si="179">IF($J123&gt;(12-MONTH(BF$7)),$P123/12,0)</f>
        <v>13500</v>
      </c>
      <c r="BG38" s="181">
        <f t="shared" si="179"/>
        <v>13500</v>
      </c>
      <c r="BH38" s="181">
        <f t="shared" si="179"/>
        <v>13500</v>
      </c>
      <c r="BI38" s="181">
        <f t="shared" si="179"/>
        <v>13500</v>
      </c>
      <c r="BJ38" s="181">
        <f t="shared" si="179"/>
        <v>13500</v>
      </c>
      <c r="BK38" s="181">
        <f t="shared" si="179"/>
        <v>13500</v>
      </c>
      <c r="BL38" s="181">
        <f t="shared" si="179"/>
        <v>13500</v>
      </c>
      <c r="BM38" s="181">
        <f t="shared" si="179"/>
        <v>13500</v>
      </c>
      <c r="BN38" s="181">
        <f t="shared" si="179"/>
        <v>13500</v>
      </c>
      <c r="BO38" s="181">
        <f t="shared" si="179"/>
        <v>13500</v>
      </c>
      <c r="BP38" s="181">
        <f t="shared" si="179"/>
        <v>13500</v>
      </c>
      <c r="BQ38" s="181">
        <f t="shared" si="179"/>
        <v>13500</v>
      </c>
      <c r="BR38" s="190">
        <f t="shared" si="137"/>
        <v>162000</v>
      </c>
      <c r="BS38" s="181">
        <f t="shared" ref="BS38:CD38" si="180">IF($K123&gt;(12-MONTH(BS$7)),$Q123/12,0)</f>
        <v>13635</v>
      </c>
      <c r="BT38" s="181">
        <f t="shared" si="180"/>
        <v>13635</v>
      </c>
      <c r="BU38" s="181">
        <f t="shared" si="180"/>
        <v>13635</v>
      </c>
      <c r="BV38" s="181">
        <f t="shared" si="180"/>
        <v>13635</v>
      </c>
      <c r="BW38" s="181">
        <f t="shared" si="180"/>
        <v>13635</v>
      </c>
      <c r="BX38" s="181">
        <f t="shared" si="180"/>
        <v>13635</v>
      </c>
      <c r="BY38" s="181">
        <f t="shared" si="180"/>
        <v>13635</v>
      </c>
      <c r="BZ38" s="181">
        <f t="shared" si="180"/>
        <v>13635</v>
      </c>
      <c r="CA38" s="181">
        <f t="shared" si="180"/>
        <v>13635</v>
      </c>
      <c r="CB38" s="181">
        <f t="shared" si="180"/>
        <v>13635</v>
      </c>
      <c r="CC38" s="181">
        <f t="shared" si="180"/>
        <v>13635</v>
      </c>
      <c r="CD38" s="181">
        <f t="shared" si="180"/>
        <v>13635</v>
      </c>
      <c r="CE38" s="190">
        <f t="shared" si="61"/>
        <v>163620</v>
      </c>
    </row>
    <row r="39" spans="1:83" ht="15" customHeight="1" x14ac:dyDescent="0.2">
      <c r="A39" s="16"/>
      <c r="B39" s="182" t="str">
        <f t="shared" si="22"/>
        <v>Presales - Training</v>
      </c>
      <c r="C39" s="218"/>
      <c r="D39" s="181">
        <f t="shared" ref="D39:O39" si="181">IF($F124&gt;(12-MONTH(D$7)),$L124/12,0)</f>
        <v>0</v>
      </c>
      <c r="E39" s="181">
        <f t="shared" si="181"/>
        <v>0</v>
      </c>
      <c r="F39" s="181">
        <f t="shared" si="181"/>
        <v>0</v>
      </c>
      <c r="G39" s="181">
        <f t="shared" si="181"/>
        <v>0</v>
      </c>
      <c r="H39" s="181">
        <f t="shared" si="181"/>
        <v>0</v>
      </c>
      <c r="I39" s="181">
        <f t="shared" si="181"/>
        <v>0</v>
      </c>
      <c r="J39" s="181">
        <f t="shared" si="181"/>
        <v>0</v>
      </c>
      <c r="K39" s="181">
        <f t="shared" si="181"/>
        <v>0</v>
      </c>
      <c r="L39" s="181">
        <f t="shared" si="181"/>
        <v>0</v>
      </c>
      <c r="M39" s="181">
        <f t="shared" si="181"/>
        <v>0</v>
      </c>
      <c r="N39" s="181">
        <f t="shared" si="181"/>
        <v>0</v>
      </c>
      <c r="O39" s="181">
        <f t="shared" si="181"/>
        <v>0</v>
      </c>
      <c r="P39" s="190">
        <f t="shared" si="129"/>
        <v>0</v>
      </c>
      <c r="Q39" s="181">
        <f t="shared" ref="Q39:AB39" si="182">IF($G124&gt;(12-MONTH(Q$7)),$M124/12,0)</f>
        <v>0</v>
      </c>
      <c r="R39" s="181">
        <f t="shared" si="182"/>
        <v>0</v>
      </c>
      <c r="S39" s="181">
        <f t="shared" si="182"/>
        <v>0</v>
      </c>
      <c r="T39" s="181">
        <f t="shared" si="182"/>
        <v>0</v>
      </c>
      <c r="U39" s="181">
        <f t="shared" si="182"/>
        <v>0</v>
      </c>
      <c r="V39" s="181">
        <f t="shared" si="182"/>
        <v>0</v>
      </c>
      <c r="W39" s="181">
        <f t="shared" si="182"/>
        <v>0</v>
      </c>
      <c r="X39" s="181">
        <f t="shared" si="182"/>
        <v>0</v>
      </c>
      <c r="Y39" s="181">
        <f t="shared" si="182"/>
        <v>0</v>
      </c>
      <c r="Z39" s="181">
        <f t="shared" si="182"/>
        <v>0</v>
      </c>
      <c r="AA39" s="181">
        <f t="shared" si="182"/>
        <v>0</v>
      </c>
      <c r="AB39" s="181">
        <f t="shared" si="182"/>
        <v>0</v>
      </c>
      <c r="AC39" s="190">
        <f t="shared" si="131"/>
        <v>0</v>
      </c>
      <c r="AD39" s="182" t="str">
        <f t="shared" si="25"/>
        <v>Presales - Training</v>
      </c>
      <c r="AE39" s="181">
        <f t="shared" ref="AE39:AP39" si="183">IF($H124&gt;(12-MONTH(AE$7)),$N124/12,0)</f>
        <v>0</v>
      </c>
      <c r="AF39" s="181">
        <f t="shared" si="183"/>
        <v>0</v>
      </c>
      <c r="AG39" s="181">
        <f t="shared" si="183"/>
        <v>0</v>
      </c>
      <c r="AH39" s="181">
        <f t="shared" si="183"/>
        <v>0</v>
      </c>
      <c r="AI39" s="181">
        <f t="shared" si="183"/>
        <v>0</v>
      </c>
      <c r="AJ39" s="181">
        <f t="shared" si="183"/>
        <v>0</v>
      </c>
      <c r="AK39" s="181">
        <f t="shared" si="183"/>
        <v>0</v>
      </c>
      <c r="AL39" s="181">
        <f t="shared" si="183"/>
        <v>0</v>
      </c>
      <c r="AM39" s="181">
        <f t="shared" si="183"/>
        <v>0</v>
      </c>
      <c r="AN39" s="181">
        <f t="shared" si="183"/>
        <v>0</v>
      </c>
      <c r="AO39" s="181">
        <f t="shared" si="183"/>
        <v>0</v>
      </c>
      <c r="AP39" s="181">
        <f t="shared" si="183"/>
        <v>0</v>
      </c>
      <c r="AQ39" s="190">
        <f t="shared" si="133"/>
        <v>0</v>
      </c>
      <c r="AR39" s="181">
        <f t="shared" ref="AR39:BC39" si="184">IF($I124&gt;(12-MONTH(AR$7)),$O124/12,0)</f>
        <v>9000</v>
      </c>
      <c r="AS39" s="181">
        <f t="shared" si="184"/>
        <v>9000</v>
      </c>
      <c r="AT39" s="181">
        <f t="shared" si="184"/>
        <v>9000</v>
      </c>
      <c r="AU39" s="181">
        <f t="shared" si="184"/>
        <v>9000</v>
      </c>
      <c r="AV39" s="181">
        <f t="shared" si="184"/>
        <v>9000</v>
      </c>
      <c r="AW39" s="181">
        <f t="shared" si="184"/>
        <v>9000</v>
      </c>
      <c r="AX39" s="181">
        <f t="shared" si="184"/>
        <v>9000</v>
      </c>
      <c r="AY39" s="181">
        <f t="shared" si="184"/>
        <v>9000</v>
      </c>
      <c r="AZ39" s="181">
        <f t="shared" si="184"/>
        <v>9000</v>
      </c>
      <c r="BA39" s="181">
        <f t="shared" si="184"/>
        <v>9000</v>
      </c>
      <c r="BB39" s="181">
        <f t="shared" si="184"/>
        <v>9000</v>
      </c>
      <c r="BC39" s="181">
        <f t="shared" si="184"/>
        <v>9000</v>
      </c>
      <c r="BD39" s="190">
        <f t="shared" si="135"/>
        <v>108000</v>
      </c>
      <c r="BE39" s="182" t="str">
        <f t="shared" si="28"/>
        <v>Presales - Training</v>
      </c>
      <c r="BF39" s="181">
        <f t="shared" ref="BF39:BQ39" si="185">IF($J124&gt;(12-MONTH(BF$7)),$P124/12,0)</f>
        <v>9090</v>
      </c>
      <c r="BG39" s="181">
        <f t="shared" si="185"/>
        <v>9090</v>
      </c>
      <c r="BH39" s="181">
        <f t="shared" si="185"/>
        <v>9090</v>
      </c>
      <c r="BI39" s="181">
        <f t="shared" si="185"/>
        <v>9090</v>
      </c>
      <c r="BJ39" s="181">
        <f t="shared" si="185"/>
        <v>9090</v>
      </c>
      <c r="BK39" s="181">
        <f t="shared" si="185"/>
        <v>9090</v>
      </c>
      <c r="BL39" s="181">
        <f t="shared" si="185"/>
        <v>9090</v>
      </c>
      <c r="BM39" s="181">
        <f t="shared" si="185"/>
        <v>9090</v>
      </c>
      <c r="BN39" s="181">
        <f t="shared" si="185"/>
        <v>9090</v>
      </c>
      <c r="BO39" s="181">
        <f t="shared" si="185"/>
        <v>9090</v>
      </c>
      <c r="BP39" s="181">
        <f t="shared" si="185"/>
        <v>9090</v>
      </c>
      <c r="BQ39" s="181">
        <f t="shared" si="185"/>
        <v>9090</v>
      </c>
      <c r="BR39" s="190">
        <f t="shared" si="137"/>
        <v>109080</v>
      </c>
      <c r="BS39" s="181">
        <f t="shared" ref="BS39:CD39" si="186">IF($K124&gt;(12-MONTH(BS$7)),$Q124/12,0)</f>
        <v>9180.9</v>
      </c>
      <c r="BT39" s="181">
        <f t="shared" si="186"/>
        <v>9180.9</v>
      </c>
      <c r="BU39" s="181">
        <f t="shared" si="186"/>
        <v>9180.9</v>
      </c>
      <c r="BV39" s="181">
        <f t="shared" si="186"/>
        <v>9180.9</v>
      </c>
      <c r="BW39" s="181">
        <f t="shared" si="186"/>
        <v>9180.9</v>
      </c>
      <c r="BX39" s="181">
        <f t="shared" si="186"/>
        <v>9180.9</v>
      </c>
      <c r="BY39" s="181">
        <f t="shared" si="186"/>
        <v>9180.9</v>
      </c>
      <c r="BZ39" s="181">
        <f t="shared" si="186"/>
        <v>9180.9</v>
      </c>
      <c r="CA39" s="181">
        <f t="shared" si="186"/>
        <v>9180.9</v>
      </c>
      <c r="CB39" s="181">
        <f t="shared" si="186"/>
        <v>9180.9</v>
      </c>
      <c r="CC39" s="181">
        <f t="shared" si="186"/>
        <v>9180.9</v>
      </c>
      <c r="CD39" s="181">
        <f t="shared" si="186"/>
        <v>9180.9</v>
      </c>
      <c r="CE39" s="190">
        <f t="shared" si="61"/>
        <v>110170.79999999997</v>
      </c>
    </row>
    <row r="40" spans="1:83" ht="15" customHeight="1" x14ac:dyDescent="0.2">
      <c r="A40" s="16"/>
      <c r="B40" s="182" t="str">
        <f t="shared" si="22"/>
        <v>Presales - Training</v>
      </c>
      <c r="C40" s="218"/>
      <c r="D40" s="181">
        <f t="shared" ref="D40:O40" si="187">IF($F125&gt;(12-MONTH(D$7)),$L125/12,0)</f>
        <v>0</v>
      </c>
      <c r="E40" s="181">
        <f t="shared" si="187"/>
        <v>0</v>
      </c>
      <c r="F40" s="181">
        <f t="shared" si="187"/>
        <v>0</v>
      </c>
      <c r="G40" s="181">
        <f t="shared" si="187"/>
        <v>0</v>
      </c>
      <c r="H40" s="181">
        <f t="shared" si="187"/>
        <v>0</v>
      </c>
      <c r="I40" s="181">
        <f t="shared" si="187"/>
        <v>0</v>
      </c>
      <c r="J40" s="181">
        <f t="shared" si="187"/>
        <v>0</v>
      </c>
      <c r="K40" s="181">
        <f t="shared" si="187"/>
        <v>0</v>
      </c>
      <c r="L40" s="181">
        <f t="shared" si="187"/>
        <v>0</v>
      </c>
      <c r="M40" s="181">
        <f t="shared" si="187"/>
        <v>0</v>
      </c>
      <c r="N40" s="181">
        <f t="shared" si="187"/>
        <v>0</v>
      </c>
      <c r="O40" s="181">
        <f t="shared" si="187"/>
        <v>0</v>
      </c>
      <c r="P40" s="190">
        <f t="shared" si="129"/>
        <v>0</v>
      </c>
      <c r="Q40" s="181">
        <f t="shared" ref="Q40:AB40" si="188">IF($G125&gt;(12-MONTH(Q$7)),$M125/12,0)</f>
        <v>0</v>
      </c>
      <c r="R40" s="181">
        <f t="shared" si="188"/>
        <v>0</v>
      </c>
      <c r="S40" s="181">
        <f t="shared" si="188"/>
        <v>0</v>
      </c>
      <c r="T40" s="181">
        <f t="shared" si="188"/>
        <v>0</v>
      </c>
      <c r="U40" s="181">
        <f t="shared" si="188"/>
        <v>0</v>
      </c>
      <c r="V40" s="181">
        <f t="shared" si="188"/>
        <v>0</v>
      </c>
      <c r="W40" s="181">
        <f t="shared" si="188"/>
        <v>0</v>
      </c>
      <c r="X40" s="181">
        <f t="shared" si="188"/>
        <v>0</v>
      </c>
      <c r="Y40" s="181">
        <f t="shared" si="188"/>
        <v>0</v>
      </c>
      <c r="Z40" s="181">
        <f t="shared" si="188"/>
        <v>0</v>
      </c>
      <c r="AA40" s="181">
        <f t="shared" si="188"/>
        <v>0</v>
      </c>
      <c r="AB40" s="181">
        <f t="shared" si="188"/>
        <v>0</v>
      </c>
      <c r="AC40" s="190">
        <f t="shared" si="131"/>
        <v>0</v>
      </c>
      <c r="AD40" s="182" t="str">
        <f t="shared" si="25"/>
        <v>Presales - Training</v>
      </c>
      <c r="AE40" s="181">
        <f t="shared" ref="AE40:AP40" si="189">IF($H125&gt;(12-MONTH(AE$7)),$N125/12,0)</f>
        <v>0</v>
      </c>
      <c r="AF40" s="181">
        <f t="shared" si="189"/>
        <v>0</v>
      </c>
      <c r="AG40" s="181">
        <f t="shared" si="189"/>
        <v>0</v>
      </c>
      <c r="AH40" s="181">
        <f t="shared" si="189"/>
        <v>0</v>
      </c>
      <c r="AI40" s="181">
        <f t="shared" si="189"/>
        <v>0</v>
      </c>
      <c r="AJ40" s="181">
        <f t="shared" si="189"/>
        <v>0</v>
      </c>
      <c r="AK40" s="181">
        <f t="shared" si="189"/>
        <v>0</v>
      </c>
      <c r="AL40" s="181">
        <f t="shared" si="189"/>
        <v>0</v>
      </c>
      <c r="AM40" s="181">
        <f t="shared" si="189"/>
        <v>0</v>
      </c>
      <c r="AN40" s="181">
        <f t="shared" si="189"/>
        <v>0</v>
      </c>
      <c r="AO40" s="181">
        <f t="shared" si="189"/>
        <v>0</v>
      </c>
      <c r="AP40" s="181">
        <f t="shared" si="189"/>
        <v>0</v>
      </c>
      <c r="AQ40" s="190">
        <f t="shared" si="133"/>
        <v>0</v>
      </c>
      <c r="AR40" s="181">
        <f t="shared" ref="AR40:BC40" si="190">IF($I125&gt;(12-MONTH(AR$7)),$O125/12,0)</f>
        <v>9000</v>
      </c>
      <c r="AS40" s="181">
        <f t="shared" si="190"/>
        <v>9000</v>
      </c>
      <c r="AT40" s="181">
        <f t="shared" si="190"/>
        <v>9000</v>
      </c>
      <c r="AU40" s="181">
        <f t="shared" si="190"/>
        <v>9000</v>
      </c>
      <c r="AV40" s="181">
        <f t="shared" si="190"/>
        <v>9000</v>
      </c>
      <c r="AW40" s="181">
        <f t="shared" si="190"/>
        <v>9000</v>
      </c>
      <c r="AX40" s="181">
        <f t="shared" si="190"/>
        <v>9000</v>
      </c>
      <c r="AY40" s="181">
        <f t="shared" si="190"/>
        <v>9000</v>
      </c>
      <c r="AZ40" s="181">
        <f t="shared" si="190"/>
        <v>9000</v>
      </c>
      <c r="BA40" s="181">
        <f t="shared" si="190"/>
        <v>9000</v>
      </c>
      <c r="BB40" s="181">
        <f t="shared" si="190"/>
        <v>9000</v>
      </c>
      <c r="BC40" s="181">
        <f t="shared" si="190"/>
        <v>9000</v>
      </c>
      <c r="BD40" s="190">
        <f t="shared" si="135"/>
        <v>108000</v>
      </c>
      <c r="BE40" s="182" t="str">
        <f t="shared" si="28"/>
        <v>Presales - Training</v>
      </c>
      <c r="BF40" s="181">
        <f t="shared" ref="BF40:BQ40" si="191">IF($J125&gt;(12-MONTH(BF$7)),$P125/12,0)</f>
        <v>9090</v>
      </c>
      <c r="BG40" s="181">
        <f t="shared" si="191"/>
        <v>9090</v>
      </c>
      <c r="BH40" s="181">
        <f t="shared" si="191"/>
        <v>9090</v>
      </c>
      <c r="BI40" s="181">
        <f t="shared" si="191"/>
        <v>9090</v>
      </c>
      <c r="BJ40" s="181">
        <f t="shared" si="191"/>
        <v>9090</v>
      </c>
      <c r="BK40" s="181">
        <f t="shared" si="191"/>
        <v>9090</v>
      </c>
      <c r="BL40" s="181">
        <f t="shared" si="191"/>
        <v>9090</v>
      </c>
      <c r="BM40" s="181">
        <f t="shared" si="191"/>
        <v>9090</v>
      </c>
      <c r="BN40" s="181">
        <f t="shared" si="191"/>
        <v>9090</v>
      </c>
      <c r="BO40" s="181">
        <f t="shared" si="191"/>
        <v>9090</v>
      </c>
      <c r="BP40" s="181">
        <f t="shared" si="191"/>
        <v>9090</v>
      </c>
      <c r="BQ40" s="181">
        <f t="shared" si="191"/>
        <v>9090</v>
      </c>
      <c r="BR40" s="190">
        <f t="shared" si="137"/>
        <v>109080</v>
      </c>
      <c r="BS40" s="181">
        <f t="shared" ref="BS40:CD40" si="192">IF($K125&gt;(12-MONTH(BS$7)),$Q125/12,0)</f>
        <v>9180.9</v>
      </c>
      <c r="BT40" s="181">
        <f t="shared" si="192"/>
        <v>9180.9</v>
      </c>
      <c r="BU40" s="181">
        <f t="shared" si="192"/>
        <v>9180.9</v>
      </c>
      <c r="BV40" s="181">
        <f t="shared" si="192"/>
        <v>9180.9</v>
      </c>
      <c r="BW40" s="181">
        <f t="shared" si="192"/>
        <v>9180.9</v>
      </c>
      <c r="BX40" s="181">
        <f t="shared" si="192"/>
        <v>9180.9</v>
      </c>
      <c r="BY40" s="181">
        <f t="shared" si="192"/>
        <v>9180.9</v>
      </c>
      <c r="BZ40" s="181">
        <f t="shared" si="192"/>
        <v>9180.9</v>
      </c>
      <c r="CA40" s="181">
        <f t="shared" si="192"/>
        <v>9180.9</v>
      </c>
      <c r="CB40" s="181">
        <f t="shared" si="192"/>
        <v>9180.9</v>
      </c>
      <c r="CC40" s="181">
        <f t="shared" si="192"/>
        <v>9180.9</v>
      </c>
      <c r="CD40" s="181">
        <f t="shared" si="192"/>
        <v>9180.9</v>
      </c>
      <c r="CE40" s="190">
        <f t="shared" si="61"/>
        <v>110170.79999999997</v>
      </c>
    </row>
    <row r="41" spans="1:83" ht="15" customHeight="1" x14ac:dyDescent="0.2">
      <c r="A41" s="16"/>
      <c r="B41" s="182" t="str">
        <f t="shared" si="22"/>
        <v>Presales - Training</v>
      </c>
      <c r="C41" s="218"/>
      <c r="D41" s="181">
        <f t="shared" ref="D41:O41" si="193">IF($F126&gt;(12-MONTH(D$7)),$L126/12,0)</f>
        <v>0</v>
      </c>
      <c r="E41" s="181">
        <f t="shared" si="193"/>
        <v>0</v>
      </c>
      <c r="F41" s="181">
        <f t="shared" si="193"/>
        <v>0</v>
      </c>
      <c r="G41" s="181">
        <f t="shared" si="193"/>
        <v>0</v>
      </c>
      <c r="H41" s="181">
        <f t="shared" si="193"/>
        <v>0</v>
      </c>
      <c r="I41" s="181">
        <f t="shared" si="193"/>
        <v>0</v>
      </c>
      <c r="J41" s="181">
        <f t="shared" si="193"/>
        <v>0</v>
      </c>
      <c r="K41" s="181">
        <f t="shared" si="193"/>
        <v>0</v>
      </c>
      <c r="L41" s="181">
        <f t="shared" si="193"/>
        <v>0</v>
      </c>
      <c r="M41" s="181">
        <f t="shared" si="193"/>
        <v>0</v>
      </c>
      <c r="N41" s="181">
        <f t="shared" si="193"/>
        <v>0</v>
      </c>
      <c r="O41" s="181">
        <f t="shared" si="193"/>
        <v>0</v>
      </c>
      <c r="P41" s="190">
        <f t="shared" si="129"/>
        <v>0</v>
      </c>
      <c r="Q41" s="181">
        <f t="shared" ref="Q41:AB41" si="194">IF($G126&gt;(12-MONTH(Q$7)),$M126/12,0)</f>
        <v>0</v>
      </c>
      <c r="R41" s="181">
        <f t="shared" si="194"/>
        <v>0</v>
      </c>
      <c r="S41" s="181">
        <f t="shared" si="194"/>
        <v>0</v>
      </c>
      <c r="T41" s="181">
        <f t="shared" si="194"/>
        <v>0</v>
      </c>
      <c r="U41" s="181">
        <f t="shared" si="194"/>
        <v>0</v>
      </c>
      <c r="V41" s="181">
        <f t="shared" si="194"/>
        <v>0</v>
      </c>
      <c r="W41" s="181">
        <f t="shared" si="194"/>
        <v>0</v>
      </c>
      <c r="X41" s="181">
        <f t="shared" si="194"/>
        <v>0</v>
      </c>
      <c r="Y41" s="181">
        <f t="shared" si="194"/>
        <v>0</v>
      </c>
      <c r="Z41" s="181">
        <f t="shared" si="194"/>
        <v>0</v>
      </c>
      <c r="AA41" s="181">
        <f t="shared" si="194"/>
        <v>0</v>
      </c>
      <c r="AB41" s="181">
        <f t="shared" si="194"/>
        <v>0</v>
      </c>
      <c r="AC41" s="190">
        <f t="shared" si="131"/>
        <v>0</v>
      </c>
      <c r="AD41" s="182" t="str">
        <f t="shared" si="25"/>
        <v>Presales - Training</v>
      </c>
      <c r="AE41" s="181">
        <f t="shared" ref="AE41:AP41" si="195">IF($H126&gt;(12-MONTH(AE$7)),$N126/12,0)</f>
        <v>0</v>
      </c>
      <c r="AF41" s="181">
        <f t="shared" si="195"/>
        <v>0</v>
      </c>
      <c r="AG41" s="181">
        <f t="shared" si="195"/>
        <v>0</v>
      </c>
      <c r="AH41" s="181">
        <f t="shared" si="195"/>
        <v>0</v>
      </c>
      <c r="AI41" s="181">
        <f t="shared" si="195"/>
        <v>0</v>
      </c>
      <c r="AJ41" s="181">
        <f t="shared" si="195"/>
        <v>0</v>
      </c>
      <c r="AK41" s="181">
        <f t="shared" si="195"/>
        <v>0</v>
      </c>
      <c r="AL41" s="181">
        <f t="shared" si="195"/>
        <v>0</v>
      </c>
      <c r="AM41" s="181">
        <f t="shared" si="195"/>
        <v>0</v>
      </c>
      <c r="AN41" s="181">
        <f t="shared" si="195"/>
        <v>0</v>
      </c>
      <c r="AO41" s="181">
        <f t="shared" si="195"/>
        <v>0</v>
      </c>
      <c r="AP41" s="181">
        <f t="shared" si="195"/>
        <v>0</v>
      </c>
      <c r="AQ41" s="190">
        <f t="shared" si="133"/>
        <v>0</v>
      </c>
      <c r="AR41" s="181">
        <f t="shared" ref="AR41:BC41" si="196">IF($I126&gt;(12-MONTH(AR$7)),$O126/12,0)</f>
        <v>9000</v>
      </c>
      <c r="AS41" s="181">
        <f t="shared" si="196"/>
        <v>9000</v>
      </c>
      <c r="AT41" s="181">
        <f t="shared" si="196"/>
        <v>9000</v>
      </c>
      <c r="AU41" s="181">
        <f t="shared" si="196"/>
        <v>9000</v>
      </c>
      <c r="AV41" s="181">
        <f t="shared" si="196"/>
        <v>9000</v>
      </c>
      <c r="AW41" s="181">
        <f t="shared" si="196"/>
        <v>9000</v>
      </c>
      <c r="AX41" s="181">
        <f t="shared" si="196"/>
        <v>9000</v>
      </c>
      <c r="AY41" s="181">
        <f t="shared" si="196"/>
        <v>9000</v>
      </c>
      <c r="AZ41" s="181">
        <f t="shared" si="196"/>
        <v>9000</v>
      </c>
      <c r="BA41" s="181">
        <f t="shared" si="196"/>
        <v>9000</v>
      </c>
      <c r="BB41" s="181">
        <f t="shared" si="196"/>
        <v>9000</v>
      </c>
      <c r="BC41" s="181">
        <f t="shared" si="196"/>
        <v>9000</v>
      </c>
      <c r="BD41" s="190">
        <f t="shared" si="135"/>
        <v>108000</v>
      </c>
      <c r="BE41" s="182" t="str">
        <f t="shared" si="28"/>
        <v>Presales - Training</v>
      </c>
      <c r="BF41" s="181">
        <f t="shared" ref="BF41:BQ41" si="197">IF($J126&gt;(12-MONTH(BF$7)),$P126/12,0)</f>
        <v>9090</v>
      </c>
      <c r="BG41" s="181">
        <f t="shared" si="197"/>
        <v>9090</v>
      </c>
      <c r="BH41" s="181">
        <f t="shared" si="197"/>
        <v>9090</v>
      </c>
      <c r="BI41" s="181">
        <f t="shared" si="197"/>
        <v>9090</v>
      </c>
      <c r="BJ41" s="181">
        <f t="shared" si="197"/>
        <v>9090</v>
      </c>
      <c r="BK41" s="181">
        <f t="shared" si="197"/>
        <v>9090</v>
      </c>
      <c r="BL41" s="181">
        <f t="shared" si="197"/>
        <v>9090</v>
      </c>
      <c r="BM41" s="181">
        <f t="shared" si="197"/>
        <v>9090</v>
      </c>
      <c r="BN41" s="181">
        <f t="shared" si="197"/>
        <v>9090</v>
      </c>
      <c r="BO41" s="181">
        <f t="shared" si="197"/>
        <v>9090</v>
      </c>
      <c r="BP41" s="181">
        <f t="shared" si="197"/>
        <v>9090</v>
      </c>
      <c r="BQ41" s="181">
        <f t="shared" si="197"/>
        <v>9090</v>
      </c>
      <c r="BR41" s="190">
        <f t="shared" si="137"/>
        <v>109080</v>
      </c>
      <c r="BS41" s="181">
        <f t="shared" ref="BS41:CD41" si="198">IF($K126&gt;(12-MONTH(BS$7)),$Q126/12,0)</f>
        <v>9180.9</v>
      </c>
      <c r="BT41" s="181">
        <f t="shared" si="198"/>
        <v>9180.9</v>
      </c>
      <c r="BU41" s="181">
        <f t="shared" si="198"/>
        <v>9180.9</v>
      </c>
      <c r="BV41" s="181">
        <f t="shared" si="198"/>
        <v>9180.9</v>
      </c>
      <c r="BW41" s="181">
        <f t="shared" si="198"/>
        <v>9180.9</v>
      </c>
      <c r="BX41" s="181">
        <f t="shared" si="198"/>
        <v>9180.9</v>
      </c>
      <c r="BY41" s="181">
        <f t="shared" si="198"/>
        <v>9180.9</v>
      </c>
      <c r="BZ41" s="181">
        <f t="shared" si="198"/>
        <v>9180.9</v>
      </c>
      <c r="CA41" s="181">
        <f t="shared" si="198"/>
        <v>9180.9</v>
      </c>
      <c r="CB41" s="181">
        <f t="shared" si="198"/>
        <v>9180.9</v>
      </c>
      <c r="CC41" s="181">
        <f t="shared" si="198"/>
        <v>9180.9</v>
      </c>
      <c r="CD41" s="181">
        <f t="shared" si="198"/>
        <v>9180.9</v>
      </c>
      <c r="CE41" s="190">
        <f t="shared" si="61"/>
        <v>110170.79999999997</v>
      </c>
    </row>
    <row r="42" spans="1:83" ht="15" customHeight="1" x14ac:dyDescent="0.2">
      <c r="A42" s="16"/>
      <c r="B42" s="182" t="str">
        <f t="shared" si="22"/>
        <v>Développeur R&amp;D</v>
      </c>
      <c r="C42" s="218"/>
      <c r="D42" s="181">
        <f t="shared" ref="D42:O42" si="199">IF($F127&gt;(12-MONTH(D$7)),$L127/12,0)</f>
        <v>0</v>
      </c>
      <c r="E42" s="181">
        <f t="shared" si="199"/>
        <v>0</v>
      </c>
      <c r="F42" s="181">
        <f t="shared" si="199"/>
        <v>0</v>
      </c>
      <c r="G42" s="181">
        <f t="shared" si="199"/>
        <v>0</v>
      </c>
      <c r="H42" s="181">
        <f t="shared" si="199"/>
        <v>0</v>
      </c>
      <c r="I42" s="181">
        <f t="shared" si="199"/>
        <v>0</v>
      </c>
      <c r="J42" s="181">
        <f t="shared" si="199"/>
        <v>0</v>
      </c>
      <c r="K42" s="181">
        <f t="shared" si="199"/>
        <v>0</v>
      </c>
      <c r="L42" s="181">
        <f t="shared" si="199"/>
        <v>0</v>
      </c>
      <c r="M42" s="181">
        <f t="shared" si="199"/>
        <v>0</v>
      </c>
      <c r="N42" s="181">
        <f t="shared" si="199"/>
        <v>0</v>
      </c>
      <c r="O42" s="181">
        <f t="shared" si="199"/>
        <v>0</v>
      </c>
      <c r="P42" s="190">
        <f t="shared" si="129"/>
        <v>0</v>
      </c>
      <c r="Q42" s="181">
        <f t="shared" ref="Q42:AB42" si="200">IF($G127&gt;(12-MONTH(Q$7)),$M127/12,0)</f>
        <v>0</v>
      </c>
      <c r="R42" s="181">
        <f t="shared" si="200"/>
        <v>0</v>
      </c>
      <c r="S42" s="181">
        <f t="shared" si="200"/>
        <v>0</v>
      </c>
      <c r="T42" s="181">
        <f t="shared" si="200"/>
        <v>0</v>
      </c>
      <c r="U42" s="181">
        <f t="shared" si="200"/>
        <v>0</v>
      </c>
      <c r="V42" s="181">
        <f t="shared" si="200"/>
        <v>0</v>
      </c>
      <c r="W42" s="181">
        <f t="shared" si="200"/>
        <v>0</v>
      </c>
      <c r="X42" s="181">
        <f t="shared" si="200"/>
        <v>0</v>
      </c>
      <c r="Y42" s="181">
        <f t="shared" si="200"/>
        <v>0</v>
      </c>
      <c r="Z42" s="181">
        <f t="shared" si="200"/>
        <v>0</v>
      </c>
      <c r="AA42" s="181">
        <f t="shared" si="200"/>
        <v>0</v>
      </c>
      <c r="AB42" s="181">
        <f t="shared" si="200"/>
        <v>0</v>
      </c>
      <c r="AC42" s="190">
        <f t="shared" si="131"/>
        <v>0</v>
      </c>
      <c r="AD42" s="182" t="str">
        <f t="shared" si="25"/>
        <v>Développeur R&amp;D</v>
      </c>
      <c r="AE42" s="181">
        <f t="shared" ref="AE42:AP42" si="201">IF($H127&gt;(12-MONTH(AE$7)),$N127/12,0)</f>
        <v>0</v>
      </c>
      <c r="AF42" s="181">
        <f t="shared" si="201"/>
        <v>0</v>
      </c>
      <c r="AG42" s="181">
        <f t="shared" si="201"/>
        <v>0</v>
      </c>
      <c r="AH42" s="181">
        <f t="shared" si="201"/>
        <v>0</v>
      </c>
      <c r="AI42" s="181">
        <f t="shared" si="201"/>
        <v>0</v>
      </c>
      <c r="AJ42" s="181">
        <f t="shared" si="201"/>
        <v>0</v>
      </c>
      <c r="AK42" s="181">
        <f t="shared" si="201"/>
        <v>0</v>
      </c>
      <c r="AL42" s="181">
        <f t="shared" si="201"/>
        <v>0</v>
      </c>
      <c r="AM42" s="181">
        <f t="shared" si="201"/>
        <v>0</v>
      </c>
      <c r="AN42" s="181">
        <f t="shared" si="201"/>
        <v>0</v>
      </c>
      <c r="AO42" s="181">
        <f t="shared" si="201"/>
        <v>0</v>
      </c>
      <c r="AP42" s="181">
        <f t="shared" si="201"/>
        <v>0</v>
      </c>
      <c r="AQ42" s="190">
        <f t="shared" si="133"/>
        <v>0</v>
      </c>
      <c r="AR42" s="181">
        <f t="shared" ref="AR42:BC42" si="202">IF($I127&gt;(12-MONTH(AR$7)),$O127/12,0)</f>
        <v>0</v>
      </c>
      <c r="AS42" s="181">
        <f t="shared" si="202"/>
        <v>0</v>
      </c>
      <c r="AT42" s="181">
        <f t="shared" si="202"/>
        <v>0</v>
      </c>
      <c r="AU42" s="181">
        <f t="shared" si="202"/>
        <v>0</v>
      </c>
      <c r="AV42" s="181">
        <f t="shared" si="202"/>
        <v>0</v>
      </c>
      <c r="AW42" s="181">
        <f t="shared" si="202"/>
        <v>0</v>
      </c>
      <c r="AX42" s="181">
        <f t="shared" si="202"/>
        <v>0</v>
      </c>
      <c r="AY42" s="181">
        <f t="shared" si="202"/>
        <v>0</v>
      </c>
      <c r="AZ42" s="181">
        <f t="shared" si="202"/>
        <v>0</v>
      </c>
      <c r="BA42" s="181">
        <f t="shared" si="202"/>
        <v>0</v>
      </c>
      <c r="BB42" s="181">
        <f t="shared" si="202"/>
        <v>0</v>
      </c>
      <c r="BC42" s="181">
        <f t="shared" si="202"/>
        <v>0</v>
      </c>
      <c r="BD42" s="190">
        <f t="shared" si="135"/>
        <v>0</v>
      </c>
      <c r="BE42" s="182" t="str">
        <f t="shared" si="28"/>
        <v>Développeur R&amp;D</v>
      </c>
      <c r="BF42" s="181">
        <f t="shared" ref="BF42:BQ42" si="203">IF($J127&gt;(12-MONTH(BF$7)),$P127/12,0)</f>
        <v>0</v>
      </c>
      <c r="BG42" s="181">
        <f t="shared" si="203"/>
        <v>0</v>
      </c>
      <c r="BH42" s="181">
        <f t="shared" si="203"/>
        <v>0</v>
      </c>
      <c r="BI42" s="181">
        <f t="shared" si="203"/>
        <v>0</v>
      </c>
      <c r="BJ42" s="181">
        <f t="shared" si="203"/>
        <v>0</v>
      </c>
      <c r="BK42" s="181">
        <f t="shared" si="203"/>
        <v>0</v>
      </c>
      <c r="BL42" s="181">
        <f t="shared" si="203"/>
        <v>0</v>
      </c>
      <c r="BM42" s="181">
        <f t="shared" si="203"/>
        <v>0</v>
      </c>
      <c r="BN42" s="181">
        <f t="shared" si="203"/>
        <v>0</v>
      </c>
      <c r="BO42" s="181">
        <f t="shared" si="203"/>
        <v>0</v>
      </c>
      <c r="BP42" s="181">
        <f t="shared" si="203"/>
        <v>0</v>
      </c>
      <c r="BQ42" s="181">
        <f t="shared" si="203"/>
        <v>0</v>
      </c>
      <c r="BR42" s="190">
        <f t="shared" si="137"/>
        <v>0</v>
      </c>
      <c r="BS42" s="181">
        <f t="shared" ref="BS42:CD42" si="204">IF($K127&gt;(12-MONTH(BS$7)),$Q127/12,0)</f>
        <v>13500</v>
      </c>
      <c r="BT42" s="181">
        <f t="shared" si="204"/>
        <v>13500</v>
      </c>
      <c r="BU42" s="181">
        <f t="shared" si="204"/>
        <v>13500</v>
      </c>
      <c r="BV42" s="181">
        <f t="shared" si="204"/>
        <v>13500</v>
      </c>
      <c r="BW42" s="181">
        <f t="shared" si="204"/>
        <v>13500</v>
      </c>
      <c r="BX42" s="181">
        <f t="shared" si="204"/>
        <v>13500</v>
      </c>
      <c r="BY42" s="181">
        <f t="shared" si="204"/>
        <v>13500</v>
      </c>
      <c r="BZ42" s="181">
        <f t="shared" si="204"/>
        <v>13500</v>
      </c>
      <c r="CA42" s="181">
        <f t="shared" si="204"/>
        <v>13500</v>
      </c>
      <c r="CB42" s="181">
        <f t="shared" si="204"/>
        <v>13500</v>
      </c>
      <c r="CC42" s="181">
        <f t="shared" si="204"/>
        <v>13500</v>
      </c>
      <c r="CD42" s="181">
        <f t="shared" si="204"/>
        <v>13500</v>
      </c>
      <c r="CE42" s="190">
        <f t="shared" si="61"/>
        <v>162000</v>
      </c>
    </row>
    <row r="43" spans="1:83" ht="15" customHeight="1" x14ac:dyDescent="0.2">
      <c r="A43" s="16"/>
      <c r="B43" s="182" t="str">
        <f t="shared" si="22"/>
        <v>Développeur R&amp;D</v>
      </c>
      <c r="C43" s="218"/>
      <c r="D43" s="181">
        <f t="shared" ref="D43:O43" si="205">IF($F128&gt;(12-MONTH(D$7)),$L128/12,0)</f>
        <v>0</v>
      </c>
      <c r="E43" s="181">
        <f t="shared" si="205"/>
        <v>0</v>
      </c>
      <c r="F43" s="181">
        <f t="shared" si="205"/>
        <v>0</v>
      </c>
      <c r="G43" s="181">
        <f t="shared" si="205"/>
        <v>0</v>
      </c>
      <c r="H43" s="181">
        <f t="shared" si="205"/>
        <v>0</v>
      </c>
      <c r="I43" s="181">
        <f t="shared" si="205"/>
        <v>0</v>
      </c>
      <c r="J43" s="181">
        <f t="shared" si="205"/>
        <v>0</v>
      </c>
      <c r="K43" s="181">
        <f t="shared" si="205"/>
        <v>0</v>
      </c>
      <c r="L43" s="181">
        <f t="shared" si="205"/>
        <v>0</v>
      </c>
      <c r="M43" s="181">
        <f t="shared" si="205"/>
        <v>0</v>
      </c>
      <c r="N43" s="181">
        <f t="shared" si="205"/>
        <v>0</v>
      </c>
      <c r="O43" s="181">
        <f t="shared" si="205"/>
        <v>0</v>
      </c>
      <c r="P43" s="190">
        <f t="shared" si="129"/>
        <v>0</v>
      </c>
      <c r="Q43" s="181">
        <f t="shared" ref="Q43:AB43" si="206">IF($G128&gt;(12-MONTH(Q$7)),$M128/12,0)</f>
        <v>0</v>
      </c>
      <c r="R43" s="181">
        <f t="shared" si="206"/>
        <v>0</v>
      </c>
      <c r="S43" s="181">
        <f t="shared" si="206"/>
        <v>0</v>
      </c>
      <c r="T43" s="181">
        <f t="shared" si="206"/>
        <v>0</v>
      </c>
      <c r="U43" s="181">
        <f t="shared" si="206"/>
        <v>0</v>
      </c>
      <c r="V43" s="181">
        <f t="shared" si="206"/>
        <v>0</v>
      </c>
      <c r="W43" s="181">
        <f t="shared" si="206"/>
        <v>0</v>
      </c>
      <c r="X43" s="181">
        <f t="shared" si="206"/>
        <v>0</v>
      </c>
      <c r="Y43" s="181">
        <f t="shared" si="206"/>
        <v>0</v>
      </c>
      <c r="Z43" s="181">
        <f t="shared" si="206"/>
        <v>0</v>
      </c>
      <c r="AA43" s="181">
        <f t="shared" si="206"/>
        <v>0</v>
      </c>
      <c r="AB43" s="181">
        <f t="shared" si="206"/>
        <v>0</v>
      </c>
      <c r="AC43" s="190">
        <f t="shared" si="131"/>
        <v>0</v>
      </c>
      <c r="AD43" s="182" t="str">
        <f t="shared" si="25"/>
        <v>Développeur R&amp;D</v>
      </c>
      <c r="AE43" s="181">
        <f t="shared" ref="AE43:AP43" si="207">IF($H128&gt;(12-MONTH(AE$7)),$N128/12,0)</f>
        <v>0</v>
      </c>
      <c r="AF43" s="181">
        <f t="shared" si="207"/>
        <v>0</v>
      </c>
      <c r="AG43" s="181">
        <f t="shared" si="207"/>
        <v>0</v>
      </c>
      <c r="AH43" s="181">
        <f t="shared" si="207"/>
        <v>0</v>
      </c>
      <c r="AI43" s="181">
        <f t="shared" si="207"/>
        <v>0</v>
      </c>
      <c r="AJ43" s="181">
        <f t="shared" si="207"/>
        <v>0</v>
      </c>
      <c r="AK43" s="181">
        <f t="shared" si="207"/>
        <v>0</v>
      </c>
      <c r="AL43" s="181">
        <f t="shared" si="207"/>
        <v>0</v>
      </c>
      <c r="AM43" s="181">
        <f t="shared" si="207"/>
        <v>0</v>
      </c>
      <c r="AN43" s="181">
        <f t="shared" si="207"/>
        <v>0</v>
      </c>
      <c r="AO43" s="181">
        <f t="shared" si="207"/>
        <v>0</v>
      </c>
      <c r="AP43" s="181">
        <f t="shared" si="207"/>
        <v>0</v>
      </c>
      <c r="AQ43" s="190">
        <f t="shared" si="133"/>
        <v>0</v>
      </c>
      <c r="AR43" s="181">
        <f t="shared" ref="AR43:BC43" si="208">IF($I128&gt;(12-MONTH(AR$7)),$O128/12,0)</f>
        <v>0</v>
      </c>
      <c r="AS43" s="181">
        <f t="shared" si="208"/>
        <v>0</v>
      </c>
      <c r="AT43" s="181">
        <f t="shared" si="208"/>
        <v>0</v>
      </c>
      <c r="AU43" s="181">
        <f t="shared" si="208"/>
        <v>0</v>
      </c>
      <c r="AV43" s="181">
        <f t="shared" si="208"/>
        <v>0</v>
      </c>
      <c r="AW43" s="181">
        <f t="shared" si="208"/>
        <v>0</v>
      </c>
      <c r="AX43" s="181">
        <f t="shared" si="208"/>
        <v>0</v>
      </c>
      <c r="AY43" s="181">
        <f t="shared" si="208"/>
        <v>0</v>
      </c>
      <c r="AZ43" s="181">
        <f t="shared" si="208"/>
        <v>0</v>
      </c>
      <c r="BA43" s="181">
        <f t="shared" si="208"/>
        <v>0</v>
      </c>
      <c r="BB43" s="181">
        <f t="shared" si="208"/>
        <v>0</v>
      </c>
      <c r="BC43" s="181">
        <f t="shared" si="208"/>
        <v>0</v>
      </c>
      <c r="BD43" s="190">
        <f t="shared" si="135"/>
        <v>0</v>
      </c>
      <c r="BE43" s="182" t="str">
        <f t="shared" si="28"/>
        <v>Développeur R&amp;D</v>
      </c>
      <c r="BF43" s="181">
        <f t="shared" ref="BF43:BQ43" si="209">IF($J128&gt;(12-MONTH(BF$7)),$P128/12,0)</f>
        <v>0</v>
      </c>
      <c r="BG43" s="181">
        <f t="shared" si="209"/>
        <v>0</v>
      </c>
      <c r="BH43" s="181">
        <f t="shared" si="209"/>
        <v>0</v>
      </c>
      <c r="BI43" s="181">
        <f t="shared" si="209"/>
        <v>0</v>
      </c>
      <c r="BJ43" s="181">
        <f t="shared" si="209"/>
        <v>0</v>
      </c>
      <c r="BK43" s="181">
        <f t="shared" si="209"/>
        <v>0</v>
      </c>
      <c r="BL43" s="181">
        <f t="shared" si="209"/>
        <v>0</v>
      </c>
      <c r="BM43" s="181">
        <f t="shared" si="209"/>
        <v>0</v>
      </c>
      <c r="BN43" s="181">
        <f t="shared" si="209"/>
        <v>0</v>
      </c>
      <c r="BO43" s="181">
        <f t="shared" si="209"/>
        <v>0</v>
      </c>
      <c r="BP43" s="181">
        <f t="shared" si="209"/>
        <v>0</v>
      </c>
      <c r="BQ43" s="181">
        <f t="shared" si="209"/>
        <v>0</v>
      </c>
      <c r="BR43" s="190">
        <f t="shared" si="137"/>
        <v>0</v>
      </c>
      <c r="BS43" s="181">
        <f t="shared" ref="BS43:CD43" si="210">IF($K128&gt;(12-MONTH(BS$7)),$Q128/12,0)</f>
        <v>13500</v>
      </c>
      <c r="BT43" s="181">
        <f t="shared" si="210"/>
        <v>13500</v>
      </c>
      <c r="BU43" s="181">
        <f t="shared" si="210"/>
        <v>13500</v>
      </c>
      <c r="BV43" s="181">
        <f t="shared" si="210"/>
        <v>13500</v>
      </c>
      <c r="BW43" s="181">
        <f t="shared" si="210"/>
        <v>13500</v>
      </c>
      <c r="BX43" s="181">
        <f t="shared" si="210"/>
        <v>13500</v>
      </c>
      <c r="BY43" s="181">
        <f t="shared" si="210"/>
        <v>13500</v>
      </c>
      <c r="BZ43" s="181">
        <f t="shared" si="210"/>
        <v>13500</v>
      </c>
      <c r="CA43" s="181">
        <f t="shared" si="210"/>
        <v>13500</v>
      </c>
      <c r="CB43" s="181">
        <f t="shared" si="210"/>
        <v>13500</v>
      </c>
      <c r="CC43" s="181">
        <f t="shared" si="210"/>
        <v>13500</v>
      </c>
      <c r="CD43" s="181">
        <f t="shared" si="210"/>
        <v>13500</v>
      </c>
      <c r="CE43" s="190">
        <f t="shared" si="61"/>
        <v>162000</v>
      </c>
    </row>
    <row r="44" spans="1:83" ht="15" customHeight="1" x14ac:dyDescent="0.2">
      <c r="A44" s="16"/>
      <c r="B44" s="182">
        <f t="shared" si="22"/>
        <v>0</v>
      </c>
      <c r="C44" s="218"/>
      <c r="D44" s="181">
        <f t="shared" ref="D44:O44" si="211">IF($F129&gt;(12-MONTH(D$7)),$L129/12,0)</f>
        <v>0</v>
      </c>
      <c r="E44" s="181">
        <f t="shared" si="211"/>
        <v>0</v>
      </c>
      <c r="F44" s="181">
        <f t="shared" si="211"/>
        <v>0</v>
      </c>
      <c r="G44" s="181">
        <f t="shared" si="211"/>
        <v>0</v>
      </c>
      <c r="H44" s="181">
        <f t="shared" si="211"/>
        <v>0</v>
      </c>
      <c r="I44" s="181">
        <f t="shared" si="211"/>
        <v>0</v>
      </c>
      <c r="J44" s="181">
        <f t="shared" si="211"/>
        <v>0</v>
      </c>
      <c r="K44" s="181">
        <f t="shared" si="211"/>
        <v>0</v>
      </c>
      <c r="L44" s="181">
        <f t="shared" si="211"/>
        <v>0</v>
      </c>
      <c r="M44" s="181">
        <f t="shared" si="211"/>
        <v>0</v>
      </c>
      <c r="N44" s="181">
        <f t="shared" si="211"/>
        <v>0</v>
      </c>
      <c r="O44" s="181">
        <f t="shared" si="211"/>
        <v>0</v>
      </c>
      <c r="P44" s="190">
        <f t="shared" si="129"/>
        <v>0</v>
      </c>
      <c r="Q44" s="181">
        <f t="shared" ref="Q44:AB44" si="212">IF($G129&gt;(12-MONTH(Q$7)),$M129/12,0)</f>
        <v>0</v>
      </c>
      <c r="R44" s="181">
        <f t="shared" si="212"/>
        <v>0</v>
      </c>
      <c r="S44" s="181">
        <f t="shared" si="212"/>
        <v>0</v>
      </c>
      <c r="T44" s="181">
        <f t="shared" si="212"/>
        <v>0</v>
      </c>
      <c r="U44" s="181">
        <f t="shared" si="212"/>
        <v>0</v>
      </c>
      <c r="V44" s="181">
        <f t="shared" si="212"/>
        <v>0</v>
      </c>
      <c r="W44" s="181">
        <f t="shared" si="212"/>
        <v>0</v>
      </c>
      <c r="X44" s="181">
        <f t="shared" si="212"/>
        <v>0</v>
      </c>
      <c r="Y44" s="181">
        <f t="shared" si="212"/>
        <v>0</v>
      </c>
      <c r="Z44" s="181">
        <f t="shared" si="212"/>
        <v>0</v>
      </c>
      <c r="AA44" s="181">
        <f t="shared" si="212"/>
        <v>0</v>
      </c>
      <c r="AB44" s="181">
        <f t="shared" si="212"/>
        <v>0</v>
      </c>
      <c r="AC44" s="190">
        <f t="shared" si="131"/>
        <v>0</v>
      </c>
      <c r="AD44" s="182">
        <f t="shared" si="25"/>
        <v>0</v>
      </c>
      <c r="AE44" s="181">
        <f t="shared" ref="AE44:AP44" si="213">IF($H129&gt;(12-MONTH(AE$7)),$N129/12,0)</f>
        <v>0</v>
      </c>
      <c r="AF44" s="181">
        <f t="shared" si="213"/>
        <v>0</v>
      </c>
      <c r="AG44" s="181">
        <f t="shared" si="213"/>
        <v>0</v>
      </c>
      <c r="AH44" s="181">
        <f t="shared" si="213"/>
        <v>0</v>
      </c>
      <c r="AI44" s="181">
        <f t="shared" si="213"/>
        <v>0</v>
      </c>
      <c r="AJ44" s="181">
        <f t="shared" si="213"/>
        <v>0</v>
      </c>
      <c r="AK44" s="181">
        <f t="shared" si="213"/>
        <v>0</v>
      </c>
      <c r="AL44" s="181">
        <f t="shared" si="213"/>
        <v>0</v>
      </c>
      <c r="AM44" s="181">
        <f t="shared" si="213"/>
        <v>0</v>
      </c>
      <c r="AN44" s="181">
        <f t="shared" si="213"/>
        <v>0</v>
      </c>
      <c r="AO44" s="181">
        <f t="shared" si="213"/>
        <v>0</v>
      </c>
      <c r="AP44" s="181">
        <f t="shared" si="213"/>
        <v>0</v>
      </c>
      <c r="AQ44" s="190">
        <f t="shared" si="133"/>
        <v>0</v>
      </c>
      <c r="AR44" s="181">
        <f t="shared" ref="AR44:BC44" si="214">IF($I129&gt;(12-MONTH(AR$7)),$O129/12,0)</f>
        <v>0</v>
      </c>
      <c r="AS44" s="181">
        <f t="shared" si="214"/>
        <v>0</v>
      </c>
      <c r="AT44" s="181">
        <f t="shared" si="214"/>
        <v>0</v>
      </c>
      <c r="AU44" s="181">
        <f t="shared" si="214"/>
        <v>0</v>
      </c>
      <c r="AV44" s="181">
        <f t="shared" si="214"/>
        <v>0</v>
      </c>
      <c r="AW44" s="181">
        <f t="shared" si="214"/>
        <v>0</v>
      </c>
      <c r="AX44" s="181">
        <f t="shared" si="214"/>
        <v>0</v>
      </c>
      <c r="AY44" s="181">
        <f t="shared" si="214"/>
        <v>0</v>
      </c>
      <c r="AZ44" s="181">
        <f t="shared" si="214"/>
        <v>0</v>
      </c>
      <c r="BA44" s="181">
        <f t="shared" si="214"/>
        <v>0</v>
      </c>
      <c r="BB44" s="181">
        <f t="shared" si="214"/>
        <v>0</v>
      </c>
      <c r="BC44" s="181">
        <f t="shared" si="214"/>
        <v>0</v>
      </c>
      <c r="BD44" s="190">
        <f t="shared" si="135"/>
        <v>0</v>
      </c>
      <c r="BE44" s="182">
        <f t="shared" si="28"/>
        <v>0</v>
      </c>
      <c r="BF44" s="181">
        <f t="shared" ref="BF44:BQ44" si="215">IF($J129&gt;(12-MONTH(BF$7)),$P129/12,0)</f>
        <v>0</v>
      </c>
      <c r="BG44" s="181">
        <f t="shared" si="215"/>
        <v>0</v>
      </c>
      <c r="BH44" s="181">
        <f t="shared" si="215"/>
        <v>0</v>
      </c>
      <c r="BI44" s="181">
        <f t="shared" si="215"/>
        <v>0</v>
      </c>
      <c r="BJ44" s="181">
        <f t="shared" si="215"/>
        <v>0</v>
      </c>
      <c r="BK44" s="181">
        <f t="shared" si="215"/>
        <v>0</v>
      </c>
      <c r="BL44" s="181">
        <f t="shared" si="215"/>
        <v>0</v>
      </c>
      <c r="BM44" s="181">
        <f t="shared" si="215"/>
        <v>0</v>
      </c>
      <c r="BN44" s="181">
        <f t="shared" si="215"/>
        <v>0</v>
      </c>
      <c r="BO44" s="181">
        <f t="shared" si="215"/>
        <v>0</v>
      </c>
      <c r="BP44" s="181">
        <f t="shared" si="215"/>
        <v>0</v>
      </c>
      <c r="BQ44" s="181">
        <f t="shared" si="215"/>
        <v>0</v>
      </c>
      <c r="BR44" s="190">
        <f t="shared" si="137"/>
        <v>0</v>
      </c>
      <c r="BS44" s="181">
        <f t="shared" ref="BS44:CD44" si="216">IF($K129&gt;(12-MONTH(BS$7)),$Q129/12,0)</f>
        <v>0</v>
      </c>
      <c r="BT44" s="181">
        <f t="shared" si="216"/>
        <v>0</v>
      </c>
      <c r="BU44" s="181">
        <f t="shared" si="216"/>
        <v>0</v>
      </c>
      <c r="BV44" s="181">
        <f t="shared" si="216"/>
        <v>0</v>
      </c>
      <c r="BW44" s="181">
        <f t="shared" si="216"/>
        <v>0</v>
      </c>
      <c r="BX44" s="181">
        <f t="shared" si="216"/>
        <v>0</v>
      </c>
      <c r="BY44" s="181">
        <f t="shared" si="216"/>
        <v>0</v>
      </c>
      <c r="BZ44" s="181">
        <f t="shared" si="216"/>
        <v>0</v>
      </c>
      <c r="CA44" s="181">
        <f t="shared" si="216"/>
        <v>0</v>
      </c>
      <c r="CB44" s="181">
        <f t="shared" si="216"/>
        <v>0</v>
      </c>
      <c r="CC44" s="181">
        <f t="shared" si="216"/>
        <v>0</v>
      </c>
      <c r="CD44" s="181">
        <f t="shared" si="216"/>
        <v>0</v>
      </c>
      <c r="CE44" s="190">
        <f t="shared" si="61"/>
        <v>0</v>
      </c>
    </row>
    <row r="45" spans="1:83" ht="15" customHeight="1" x14ac:dyDescent="0.2">
      <c r="A45" s="16"/>
      <c r="B45" s="182">
        <f t="shared" si="22"/>
        <v>0</v>
      </c>
      <c r="C45" s="218"/>
      <c r="D45" s="181">
        <f t="shared" ref="D45:O45" si="217">IF($F130&gt;(12-MONTH(D$7)),$L130/12,0)</f>
        <v>0</v>
      </c>
      <c r="E45" s="181">
        <f t="shared" si="217"/>
        <v>0</v>
      </c>
      <c r="F45" s="181">
        <f t="shared" si="217"/>
        <v>0</v>
      </c>
      <c r="G45" s="181">
        <f t="shared" si="217"/>
        <v>0</v>
      </c>
      <c r="H45" s="181">
        <f t="shared" si="217"/>
        <v>0</v>
      </c>
      <c r="I45" s="181">
        <f t="shared" si="217"/>
        <v>0</v>
      </c>
      <c r="J45" s="181">
        <f t="shared" si="217"/>
        <v>0</v>
      </c>
      <c r="K45" s="181">
        <f t="shared" si="217"/>
        <v>0</v>
      </c>
      <c r="L45" s="181">
        <f t="shared" si="217"/>
        <v>0</v>
      </c>
      <c r="M45" s="181">
        <f t="shared" si="217"/>
        <v>0</v>
      </c>
      <c r="N45" s="181">
        <f t="shared" si="217"/>
        <v>0</v>
      </c>
      <c r="O45" s="181">
        <f t="shared" si="217"/>
        <v>0</v>
      </c>
      <c r="P45" s="190">
        <f t="shared" si="129"/>
        <v>0</v>
      </c>
      <c r="Q45" s="181">
        <f t="shared" ref="Q45:AB45" si="218">IF($G130&gt;(12-MONTH(Q$7)),$M130/12,0)</f>
        <v>0</v>
      </c>
      <c r="R45" s="181">
        <f t="shared" si="218"/>
        <v>0</v>
      </c>
      <c r="S45" s="181">
        <f t="shared" si="218"/>
        <v>0</v>
      </c>
      <c r="T45" s="181">
        <f t="shared" si="218"/>
        <v>0</v>
      </c>
      <c r="U45" s="181">
        <f t="shared" si="218"/>
        <v>0</v>
      </c>
      <c r="V45" s="181">
        <f t="shared" si="218"/>
        <v>0</v>
      </c>
      <c r="W45" s="181">
        <f t="shared" si="218"/>
        <v>0</v>
      </c>
      <c r="X45" s="181">
        <f t="shared" si="218"/>
        <v>0</v>
      </c>
      <c r="Y45" s="181">
        <f t="shared" si="218"/>
        <v>0</v>
      </c>
      <c r="Z45" s="181">
        <f t="shared" si="218"/>
        <v>0</v>
      </c>
      <c r="AA45" s="181">
        <f t="shared" si="218"/>
        <v>0</v>
      </c>
      <c r="AB45" s="181">
        <f t="shared" si="218"/>
        <v>0</v>
      </c>
      <c r="AC45" s="190">
        <f t="shared" si="131"/>
        <v>0</v>
      </c>
      <c r="AD45" s="182">
        <f t="shared" si="25"/>
        <v>0</v>
      </c>
      <c r="AE45" s="181">
        <f t="shared" ref="AE45:AP45" si="219">IF($H130&gt;(12-MONTH(AE$7)),$N130/12,0)</f>
        <v>0</v>
      </c>
      <c r="AF45" s="181">
        <f t="shared" si="219"/>
        <v>0</v>
      </c>
      <c r="AG45" s="181">
        <f t="shared" si="219"/>
        <v>0</v>
      </c>
      <c r="AH45" s="181">
        <f t="shared" si="219"/>
        <v>0</v>
      </c>
      <c r="AI45" s="181">
        <f t="shared" si="219"/>
        <v>0</v>
      </c>
      <c r="AJ45" s="181">
        <f t="shared" si="219"/>
        <v>0</v>
      </c>
      <c r="AK45" s="181">
        <f t="shared" si="219"/>
        <v>0</v>
      </c>
      <c r="AL45" s="181">
        <f t="shared" si="219"/>
        <v>0</v>
      </c>
      <c r="AM45" s="181">
        <f t="shared" si="219"/>
        <v>0</v>
      </c>
      <c r="AN45" s="181">
        <f t="shared" si="219"/>
        <v>0</v>
      </c>
      <c r="AO45" s="181">
        <f t="shared" si="219"/>
        <v>0</v>
      </c>
      <c r="AP45" s="181">
        <f t="shared" si="219"/>
        <v>0</v>
      </c>
      <c r="AQ45" s="190">
        <f t="shared" si="133"/>
        <v>0</v>
      </c>
      <c r="AR45" s="181">
        <f t="shared" ref="AR45:BC45" si="220">IF($I130&gt;(12-MONTH(AR$7)),$O130/12,0)</f>
        <v>0</v>
      </c>
      <c r="AS45" s="181">
        <f t="shared" si="220"/>
        <v>0</v>
      </c>
      <c r="AT45" s="181">
        <f t="shared" si="220"/>
        <v>0</v>
      </c>
      <c r="AU45" s="181">
        <f t="shared" si="220"/>
        <v>0</v>
      </c>
      <c r="AV45" s="181">
        <f t="shared" si="220"/>
        <v>0</v>
      </c>
      <c r="AW45" s="181">
        <f t="shared" si="220"/>
        <v>0</v>
      </c>
      <c r="AX45" s="181">
        <f t="shared" si="220"/>
        <v>0</v>
      </c>
      <c r="AY45" s="181">
        <f t="shared" si="220"/>
        <v>0</v>
      </c>
      <c r="AZ45" s="181">
        <f t="shared" si="220"/>
        <v>0</v>
      </c>
      <c r="BA45" s="181">
        <f t="shared" si="220"/>
        <v>0</v>
      </c>
      <c r="BB45" s="181">
        <f t="shared" si="220"/>
        <v>0</v>
      </c>
      <c r="BC45" s="181">
        <f t="shared" si="220"/>
        <v>0</v>
      </c>
      <c r="BD45" s="190">
        <f t="shared" si="135"/>
        <v>0</v>
      </c>
      <c r="BE45" s="182">
        <f t="shared" si="28"/>
        <v>0</v>
      </c>
      <c r="BF45" s="181">
        <f t="shared" ref="BF45:BQ45" si="221">IF($J130&gt;(12-MONTH(BF$7)),$P130/12,0)</f>
        <v>0</v>
      </c>
      <c r="BG45" s="181">
        <f t="shared" si="221"/>
        <v>0</v>
      </c>
      <c r="BH45" s="181">
        <f t="shared" si="221"/>
        <v>0</v>
      </c>
      <c r="BI45" s="181">
        <f t="shared" si="221"/>
        <v>0</v>
      </c>
      <c r="BJ45" s="181">
        <f t="shared" si="221"/>
        <v>0</v>
      </c>
      <c r="BK45" s="181">
        <f t="shared" si="221"/>
        <v>0</v>
      </c>
      <c r="BL45" s="181">
        <f t="shared" si="221"/>
        <v>0</v>
      </c>
      <c r="BM45" s="181">
        <f t="shared" si="221"/>
        <v>0</v>
      </c>
      <c r="BN45" s="181">
        <f t="shared" si="221"/>
        <v>0</v>
      </c>
      <c r="BO45" s="181">
        <f t="shared" si="221"/>
        <v>0</v>
      </c>
      <c r="BP45" s="181">
        <f t="shared" si="221"/>
        <v>0</v>
      </c>
      <c r="BQ45" s="181">
        <f t="shared" si="221"/>
        <v>0</v>
      </c>
      <c r="BR45" s="190">
        <f t="shared" si="137"/>
        <v>0</v>
      </c>
      <c r="BS45" s="181">
        <f t="shared" ref="BS45:CD45" si="222">IF($K130&gt;(12-MONTH(BS$7)),$Q130/12,0)</f>
        <v>0</v>
      </c>
      <c r="BT45" s="181">
        <f t="shared" si="222"/>
        <v>0</v>
      </c>
      <c r="BU45" s="181">
        <f t="shared" si="222"/>
        <v>0</v>
      </c>
      <c r="BV45" s="181">
        <f t="shared" si="222"/>
        <v>0</v>
      </c>
      <c r="BW45" s="181">
        <f t="shared" si="222"/>
        <v>0</v>
      </c>
      <c r="BX45" s="181">
        <f t="shared" si="222"/>
        <v>0</v>
      </c>
      <c r="BY45" s="181">
        <f t="shared" si="222"/>
        <v>0</v>
      </c>
      <c r="BZ45" s="181">
        <f t="shared" si="222"/>
        <v>0</v>
      </c>
      <c r="CA45" s="181">
        <f t="shared" si="222"/>
        <v>0</v>
      </c>
      <c r="CB45" s="181">
        <f t="shared" si="222"/>
        <v>0</v>
      </c>
      <c r="CC45" s="181">
        <f t="shared" si="222"/>
        <v>0</v>
      </c>
      <c r="CD45" s="181">
        <f t="shared" si="222"/>
        <v>0</v>
      </c>
      <c r="CE45" s="190">
        <f t="shared" si="61"/>
        <v>0</v>
      </c>
    </row>
    <row r="46" spans="1:83" ht="15" customHeight="1" x14ac:dyDescent="0.2">
      <c r="A46" s="16"/>
      <c r="B46" s="182">
        <f t="shared" si="22"/>
        <v>0</v>
      </c>
      <c r="C46" s="218"/>
      <c r="D46" s="181">
        <f t="shared" ref="D46:O46" si="223">IF($F131&gt;(12-MONTH(D$7)),$L131/12,0)</f>
        <v>0</v>
      </c>
      <c r="E46" s="181">
        <f t="shared" si="223"/>
        <v>0</v>
      </c>
      <c r="F46" s="181">
        <f t="shared" si="223"/>
        <v>0</v>
      </c>
      <c r="G46" s="181">
        <f t="shared" si="223"/>
        <v>0</v>
      </c>
      <c r="H46" s="181">
        <f t="shared" si="223"/>
        <v>0</v>
      </c>
      <c r="I46" s="181">
        <f t="shared" si="223"/>
        <v>0</v>
      </c>
      <c r="J46" s="181">
        <f t="shared" si="223"/>
        <v>0</v>
      </c>
      <c r="K46" s="181">
        <f t="shared" si="223"/>
        <v>0</v>
      </c>
      <c r="L46" s="181">
        <f t="shared" si="223"/>
        <v>0</v>
      </c>
      <c r="M46" s="181">
        <f t="shared" si="223"/>
        <v>0</v>
      </c>
      <c r="N46" s="181">
        <f t="shared" si="223"/>
        <v>0</v>
      </c>
      <c r="O46" s="181">
        <f t="shared" si="223"/>
        <v>0</v>
      </c>
      <c r="P46" s="190">
        <f t="shared" si="129"/>
        <v>0</v>
      </c>
      <c r="Q46" s="181">
        <f t="shared" ref="Q46:AB46" si="224">IF($G131&gt;(12-MONTH(Q$7)),$M131/12,0)</f>
        <v>0</v>
      </c>
      <c r="R46" s="181">
        <f t="shared" si="224"/>
        <v>0</v>
      </c>
      <c r="S46" s="181">
        <f t="shared" si="224"/>
        <v>0</v>
      </c>
      <c r="T46" s="181">
        <f t="shared" si="224"/>
        <v>0</v>
      </c>
      <c r="U46" s="181">
        <f t="shared" si="224"/>
        <v>0</v>
      </c>
      <c r="V46" s="181">
        <f t="shared" si="224"/>
        <v>0</v>
      </c>
      <c r="W46" s="181">
        <f t="shared" si="224"/>
        <v>0</v>
      </c>
      <c r="X46" s="181">
        <f t="shared" si="224"/>
        <v>0</v>
      </c>
      <c r="Y46" s="181">
        <f t="shared" si="224"/>
        <v>0</v>
      </c>
      <c r="Z46" s="181">
        <f t="shared" si="224"/>
        <v>0</v>
      </c>
      <c r="AA46" s="181">
        <f t="shared" si="224"/>
        <v>0</v>
      </c>
      <c r="AB46" s="181">
        <f t="shared" si="224"/>
        <v>0</v>
      </c>
      <c r="AC46" s="190">
        <f t="shared" si="131"/>
        <v>0</v>
      </c>
      <c r="AD46" s="182">
        <f t="shared" si="25"/>
        <v>0</v>
      </c>
      <c r="AE46" s="181">
        <f t="shared" ref="AE46:AP46" si="225">IF($H131&gt;(12-MONTH(AE$7)),$N131/12,0)</f>
        <v>0</v>
      </c>
      <c r="AF46" s="181">
        <f t="shared" si="225"/>
        <v>0</v>
      </c>
      <c r="AG46" s="181">
        <f t="shared" si="225"/>
        <v>0</v>
      </c>
      <c r="AH46" s="181">
        <f t="shared" si="225"/>
        <v>0</v>
      </c>
      <c r="AI46" s="181">
        <f t="shared" si="225"/>
        <v>0</v>
      </c>
      <c r="AJ46" s="181">
        <f t="shared" si="225"/>
        <v>0</v>
      </c>
      <c r="AK46" s="181">
        <f t="shared" si="225"/>
        <v>0</v>
      </c>
      <c r="AL46" s="181">
        <f t="shared" si="225"/>
        <v>0</v>
      </c>
      <c r="AM46" s="181">
        <f t="shared" si="225"/>
        <v>0</v>
      </c>
      <c r="AN46" s="181">
        <f t="shared" si="225"/>
        <v>0</v>
      </c>
      <c r="AO46" s="181">
        <f t="shared" si="225"/>
        <v>0</v>
      </c>
      <c r="AP46" s="181">
        <f t="shared" si="225"/>
        <v>0</v>
      </c>
      <c r="AQ46" s="190">
        <f t="shared" si="133"/>
        <v>0</v>
      </c>
      <c r="AR46" s="181">
        <f t="shared" ref="AR46:BC46" si="226">IF($I131&gt;(12-MONTH(AR$7)),$O131/12,0)</f>
        <v>0</v>
      </c>
      <c r="AS46" s="181">
        <f t="shared" si="226"/>
        <v>0</v>
      </c>
      <c r="AT46" s="181">
        <f t="shared" si="226"/>
        <v>0</v>
      </c>
      <c r="AU46" s="181">
        <f t="shared" si="226"/>
        <v>0</v>
      </c>
      <c r="AV46" s="181">
        <f t="shared" si="226"/>
        <v>0</v>
      </c>
      <c r="AW46" s="181">
        <f t="shared" si="226"/>
        <v>0</v>
      </c>
      <c r="AX46" s="181">
        <f t="shared" si="226"/>
        <v>0</v>
      </c>
      <c r="AY46" s="181">
        <f t="shared" si="226"/>
        <v>0</v>
      </c>
      <c r="AZ46" s="181">
        <f t="shared" si="226"/>
        <v>0</v>
      </c>
      <c r="BA46" s="181">
        <f t="shared" si="226"/>
        <v>0</v>
      </c>
      <c r="BB46" s="181">
        <f t="shared" si="226"/>
        <v>0</v>
      </c>
      <c r="BC46" s="181">
        <f t="shared" si="226"/>
        <v>0</v>
      </c>
      <c r="BD46" s="190">
        <f t="shared" si="135"/>
        <v>0</v>
      </c>
      <c r="BE46" s="182">
        <f t="shared" si="28"/>
        <v>0</v>
      </c>
      <c r="BF46" s="181">
        <f t="shared" ref="BF46:BQ46" si="227">IF($J131&gt;(12-MONTH(BF$7)),$P131/12,0)</f>
        <v>0</v>
      </c>
      <c r="BG46" s="181">
        <f t="shared" si="227"/>
        <v>0</v>
      </c>
      <c r="BH46" s="181">
        <f t="shared" si="227"/>
        <v>0</v>
      </c>
      <c r="BI46" s="181">
        <f t="shared" si="227"/>
        <v>0</v>
      </c>
      <c r="BJ46" s="181">
        <f t="shared" si="227"/>
        <v>0</v>
      </c>
      <c r="BK46" s="181">
        <f t="shared" si="227"/>
        <v>0</v>
      </c>
      <c r="BL46" s="181">
        <f t="shared" si="227"/>
        <v>0</v>
      </c>
      <c r="BM46" s="181">
        <f t="shared" si="227"/>
        <v>0</v>
      </c>
      <c r="BN46" s="181">
        <f t="shared" si="227"/>
        <v>0</v>
      </c>
      <c r="BO46" s="181">
        <f t="shared" si="227"/>
        <v>0</v>
      </c>
      <c r="BP46" s="181">
        <f t="shared" si="227"/>
        <v>0</v>
      </c>
      <c r="BQ46" s="181">
        <f t="shared" si="227"/>
        <v>0</v>
      </c>
      <c r="BR46" s="190">
        <f t="shared" si="137"/>
        <v>0</v>
      </c>
      <c r="BS46" s="181">
        <f t="shared" ref="BS46:CD46" si="228">IF($K131&gt;(12-MONTH(BS$7)),$Q131/12,0)</f>
        <v>0</v>
      </c>
      <c r="BT46" s="181">
        <f t="shared" si="228"/>
        <v>0</v>
      </c>
      <c r="BU46" s="181">
        <f t="shared" si="228"/>
        <v>0</v>
      </c>
      <c r="BV46" s="181">
        <f t="shared" si="228"/>
        <v>0</v>
      </c>
      <c r="BW46" s="181">
        <f t="shared" si="228"/>
        <v>0</v>
      </c>
      <c r="BX46" s="181">
        <f t="shared" si="228"/>
        <v>0</v>
      </c>
      <c r="BY46" s="181">
        <f t="shared" si="228"/>
        <v>0</v>
      </c>
      <c r="BZ46" s="181">
        <f t="shared" si="228"/>
        <v>0</v>
      </c>
      <c r="CA46" s="181">
        <f t="shared" si="228"/>
        <v>0</v>
      </c>
      <c r="CB46" s="181">
        <f t="shared" si="228"/>
        <v>0</v>
      </c>
      <c r="CC46" s="181">
        <f t="shared" si="228"/>
        <v>0</v>
      </c>
      <c r="CD46" s="181">
        <f t="shared" si="228"/>
        <v>0</v>
      </c>
      <c r="CE46" s="190">
        <f t="shared" si="61"/>
        <v>0</v>
      </c>
    </row>
    <row r="47" spans="1:83" ht="15" customHeight="1" x14ac:dyDescent="0.2">
      <c r="A47" s="16"/>
      <c r="B47" s="182">
        <f t="shared" si="22"/>
        <v>0</v>
      </c>
      <c r="C47" s="218"/>
      <c r="D47" s="181">
        <f t="shared" ref="D47:O47" si="229">IF($F132&gt;(12-MONTH(D$7)),$L132/12,0)</f>
        <v>0</v>
      </c>
      <c r="E47" s="181">
        <f t="shared" si="229"/>
        <v>0</v>
      </c>
      <c r="F47" s="181">
        <f t="shared" si="229"/>
        <v>0</v>
      </c>
      <c r="G47" s="181">
        <f t="shared" si="229"/>
        <v>0</v>
      </c>
      <c r="H47" s="181">
        <f t="shared" si="229"/>
        <v>0</v>
      </c>
      <c r="I47" s="181">
        <f t="shared" si="229"/>
        <v>0</v>
      </c>
      <c r="J47" s="181">
        <f t="shared" si="229"/>
        <v>0</v>
      </c>
      <c r="K47" s="181">
        <f t="shared" si="229"/>
        <v>0</v>
      </c>
      <c r="L47" s="181">
        <f t="shared" si="229"/>
        <v>0</v>
      </c>
      <c r="M47" s="181">
        <f t="shared" si="229"/>
        <v>0</v>
      </c>
      <c r="N47" s="181">
        <f t="shared" si="229"/>
        <v>0</v>
      </c>
      <c r="O47" s="181">
        <f t="shared" si="229"/>
        <v>0</v>
      </c>
      <c r="P47" s="190">
        <f t="shared" si="129"/>
        <v>0</v>
      </c>
      <c r="Q47" s="181">
        <f t="shared" ref="Q47:AB47" si="230">IF($G132&gt;(12-MONTH(Q$7)),$M132/12,0)</f>
        <v>0</v>
      </c>
      <c r="R47" s="181">
        <f t="shared" si="230"/>
        <v>0</v>
      </c>
      <c r="S47" s="181">
        <f t="shared" si="230"/>
        <v>0</v>
      </c>
      <c r="T47" s="181">
        <f t="shared" si="230"/>
        <v>0</v>
      </c>
      <c r="U47" s="181">
        <f t="shared" si="230"/>
        <v>0</v>
      </c>
      <c r="V47" s="181">
        <f t="shared" si="230"/>
        <v>0</v>
      </c>
      <c r="W47" s="181">
        <f t="shared" si="230"/>
        <v>0</v>
      </c>
      <c r="X47" s="181">
        <f t="shared" si="230"/>
        <v>0</v>
      </c>
      <c r="Y47" s="181">
        <f t="shared" si="230"/>
        <v>0</v>
      </c>
      <c r="Z47" s="181">
        <f t="shared" si="230"/>
        <v>0</v>
      </c>
      <c r="AA47" s="181">
        <f t="shared" si="230"/>
        <v>0</v>
      </c>
      <c r="AB47" s="181">
        <f t="shared" si="230"/>
        <v>0</v>
      </c>
      <c r="AC47" s="190">
        <f t="shared" si="131"/>
        <v>0</v>
      </c>
      <c r="AD47" s="182">
        <f t="shared" si="25"/>
        <v>0</v>
      </c>
      <c r="AE47" s="181">
        <f t="shared" ref="AE47:AP47" si="231">IF($H132&gt;(12-MONTH(AE$7)),$N132/12,0)</f>
        <v>0</v>
      </c>
      <c r="AF47" s="181">
        <f t="shared" si="231"/>
        <v>0</v>
      </c>
      <c r="AG47" s="181">
        <f t="shared" si="231"/>
        <v>0</v>
      </c>
      <c r="AH47" s="181">
        <f t="shared" si="231"/>
        <v>0</v>
      </c>
      <c r="AI47" s="181">
        <f t="shared" si="231"/>
        <v>0</v>
      </c>
      <c r="AJ47" s="181">
        <f t="shared" si="231"/>
        <v>0</v>
      </c>
      <c r="AK47" s="181">
        <f t="shared" si="231"/>
        <v>0</v>
      </c>
      <c r="AL47" s="181">
        <f t="shared" si="231"/>
        <v>0</v>
      </c>
      <c r="AM47" s="181">
        <f t="shared" si="231"/>
        <v>0</v>
      </c>
      <c r="AN47" s="181">
        <f t="shared" si="231"/>
        <v>0</v>
      </c>
      <c r="AO47" s="181">
        <f t="shared" si="231"/>
        <v>0</v>
      </c>
      <c r="AP47" s="181">
        <f t="shared" si="231"/>
        <v>0</v>
      </c>
      <c r="AQ47" s="190">
        <f t="shared" si="133"/>
        <v>0</v>
      </c>
      <c r="AR47" s="181">
        <f t="shared" ref="AR47:BC47" si="232">IF($I132&gt;(12-MONTH(AR$7)),$O132/12,0)</f>
        <v>0</v>
      </c>
      <c r="AS47" s="181">
        <f t="shared" si="232"/>
        <v>0</v>
      </c>
      <c r="AT47" s="181">
        <f t="shared" si="232"/>
        <v>0</v>
      </c>
      <c r="AU47" s="181">
        <f t="shared" si="232"/>
        <v>0</v>
      </c>
      <c r="AV47" s="181">
        <f t="shared" si="232"/>
        <v>0</v>
      </c>
      <c r="AW47" s="181">
        <f t="shared" si="232"/>
        <v>0</v>
      </c>
      <c r="AX47" s="181">
        <f t="shared" si="232"/>
        <v>0</v>
      </c>
      <c r="AY47" s="181">
        <f t="shared" si="232"/>
        <v>0</v>
      </c>
      <c r="AZ47" s="181">
        <f t="shared" si="232"/>
        <v>0</v>
      </c>
      <c r="BA47" s="181">
        <f t="shared" si="232"/>
        <v>0</v>
      </c>
      <c r="BB47" s="181">
        <f t="shared" si="232"/>
        <v>0</v>
      </c>
      <c r="BC47" s="181">
        <f t="shared" si="232"/>
        <v>0</v>
      </c>
      <c r="BD47" s="190">
        <f t="shared" si="135"/>
        <v>0</v>
      </c>
      <c r="BE47" s="182">
        <f t="shared" si="28"/>
        <v>0</v>
      </c>
      <c r="BF47" s="181">
        <f t="shared" ref="BF47:BQ47" si="233">IF($J132&gt;(12-MONTH(BF$7)),$P132/12,0)</f>
        <v>0</v>
      </c>
      <c r="BG47" s="181">
        <f t="shared" si="233"/>
        <v>0</v>
      </c>
      <c r="BH47" s="181">
        <f t="shared" si="233"/>
        <v>0</v>
      </c>
      <c r="BI47" s="181">
        <f t="shared" si="233"/>
        <v>0</v>
      </c>
      <c r="BJ47" s="181">
        <f t="shared" si="233"/>
        <v>0</v>
      </c>
      <c r="BK47" s="181">
        <f t="shared" si="233"/>
        <v>0</v>
      </c>
      <c r="BL47" s="181">
        <f t="shared" si="233"/>
        <v>0</v>
      </c>
      <c r="BM47" s="181">
        <f t="shared" si="233"/>
        <v>0</v>
      </c>
      <c r="BN47" s="181">
        <f t="shared" si="233"/>
        <v>0</v>
      </c>
      <c r="BO47" s="181">
        <f t="shared" si="233"/>
        <v>0</v>
      </c>
      <c r="BP47" s="181">
        <f t="shared" si="233"/>
        <v>0</v>
      </c>
      <c r="BQ47" s="181">
        <f t="shared" si="233"/>
        <v>0</v>
      </c>
      <c r="BR47" s="190">
        <f t="shared" si="137"/>
        <v>0</v>
      </c>
      <c r="BS47" s="181">
        <f t="shared" ref="BS47:CD47" si="234">IF($K132&gt;(12-MONTH(BS$7)),$Q132/12,0)</f>
        <v>0</v>
      </c>
      <c r="BT47" s="181">
        <f t="shared" si="234"/>
        <v>0</v>
      </c>
      <c r="BU47" s="181">
        <f t="shared" si="234"/>
        <v>0</v>
      </c>
      <c r="BV47" s="181">
        <f t="shared" si="234"/>
        <v>0</v>
      </c>
      <c r="BW47" s="181">
        <f t="shared" si="234"/>
        <v>0</v>
      </c>
      <c r="BX47" s="181">
        <f t="shared" si="234"/>
        <v>0</v>
      </c>
      <c r="BY47" s="181">
        <f t="shared" si="234"/>
        <v>0</v>
      </c>
      <c r="BZ47" s="181">
        <f t="shared" si="234"/>
        <v>0</v>
      </c>
      <c r="CA47" s="181">
        <f t="shared" si="234"/>
        <v>0</v>
      </c>
      <c r="CB47" s="181">
        <f t="shared" si="234"/>
        <v>0</v>
      </c>
      <c r="CC47" s="181">
        <f t="shared" si="234"/>
        <v>0</v>
      </c>
      <c r="CD47" s="181">
        <f t="shared" si="234"/>
        <v>0</v>
      </c>
      <c r="CE47" s="190">
        <f t="shared" si="61"/>
        <v>0</v>
      </c>
    </row>
    <row r="48" spans="1:83" ht="15" customHeight="1" x14ac:dyDescent="0.2">
      <c r="A48" s="16"/>
      <c r="B48" s="182">
        <f t="shared" si="22"/>
        <v>0</v>
      </c>
      <c r="C48" s="218"/>
      <c r="D48" s="181">
        <f t="shared" ref="D48:O48" si="235">IF($F133&gt;(12-MONTH(D$7)),$L133/12,0)</f>
        <v>0</v>
      </c>
      <c r="E48" s="181">
        <f t="shared" si="235"/>
        <v>0</v>
      </c>
      <c r="F48" s="181">
        <f t="shared" si="235"/>
        <v>0</v>
      </c>
      <c r="G48" s="181">
        <f t="shared" si="235"/>
        <v>0</v>
      </c>
      <c r="H48" s="181">
        <f t="shared" si="235"/>
        <v>0</v>
      </c>
      <c r="I48" s="181">
        <f t="shared" si="235"/>
        <v>0</v>
      </c>
      <c r="J48" s="181">
        <f t="shared" si="235"/>
        <v>0</v>
      </c>
      <c r="K48" s="181">
        <f t="shared" si="235"/>
        <v>0</v>
      </c>
      <c r="L48" s="181">
        <f t="shared" si="235"/>
        <v>0</v>
      </c>
      <c r="M48" s="181">
        <f t="shared" si="235"/>
        <v>0</v>
      </c>
      <c r="N48" s="181">
        <f t="shared" si="235"/>
        <v>0</v>
      </c>
      <c r="O48" s="181">
        <f t="shared" si="235"/>
        <v>0</v>
      </c>
      <c r="P48" s="190">
        <f t="shared" si="11"/>
        <v>0</v>
      </c>
      <c r="Q48" s="181">
        <f t="shared" ref="Q48:AB48" si="236">IF($G133&gt;(12-MONTH(Q$7)),$M133/12,0)</f>
        <v>0</v>
      </c>
      <c r="R48" s="181">
        <f t="shared" si="236"/>
        <v>0</v>
      </c>
      <c r="S48" s="181">
        <f t="shared" si="236"/>
        <v>0</v>
      </c>
      <c r="T48" s="181">
        <f t="shared" si="236"/>
        <v>0</v>
      </c>
      <c r="U48" s="181">
        <f t="shared" si="236"/>
        <v>0</v>
      </c>
      <c r="V48" s="181">
        <f t="shared" si="236"/>
        <v>0</v>
      </c>
      <c r="W48" s="181">
        <f t="shared" si="236"/>
        <v>0</v>
      </c>
      <c r="X48" s="181">
        <f t="shared" si="236"/>
        <v>0</v>
      </c>
      <c r="Y48" s="181">
        <f t="shared" si="236"/>
        <v>0</v>
      </c>
      <c r="Z48" s="181">
        <f t="shared" si="236"/>
        <v>0</v>
      </c>
      <c r="AA48" s="181">
        <f t="shared" si="236"/>
        <v>0</v>
      </c>
      <c r="AB48" s="181">
        <f t="shared" si="236"/>
        <v>0</v>
      </c>
      <c r="AC48" s="190">
        <f t="shared" si="13"/>
        <v>0</v>
      </c>
      <c r="AD48" s="182">
        <f t="shared" si="25"/>
        <v>0</v>
      </c>
      <c r="AE48" s="181">
        <f t="shared" ref="AE48:AP48" si="237">IF($H133&gt;(12-MONTH(AE$7)),$N133/12,0)</f>
        <v>0</v>
      </c>
      <c r="AF48" s="181">
        <f t="shared" si="237"/>
        <v>0</v>
      </c>
      <c r="AG48" s="181">
        <f t="shared" si="237"/>
        <v>0</v>
      </c>
      <c r="AH48" s="181">
        <f t="shared" si="237"/>
        <v>0</v>
      </c>
      <c r="AI48" s="181">
        <f t="shared" si="237"/>
        <v>0</v>
      </c>
      <c r="AJ48" s="181">
        <f t="shared" si="237"/>
        <v>0</v>
      </c>
      <c r="AK48" s="181">
        <f t="shared" si="237"/>
        <v>0</v>
      </c>
      <c r="AL48" s="181">
        <f t="shared" si="237"/>
        <v>0</v>
      </c>
      <c r="AM48" s="181">
        <f t="shared" si="237"/>
        <v>0</v>
      </c>
      <c r="AN48" s="181">
        <f t="shared" si="237"/>
        <v>0</v>
      </c>
      <c r="AO48" s="181">
        <f t="shared" si="237"/>
        <v>0</v>
      </c>
      <c r="AP48" s="181">
        <f t="shared" si="237"/>
        <v>0</v>
      </c>
      <c r="AQ48" s="190">
        <f t="shared" si="15"/>
        <v>0</v>
      </c>
      <c r="AR48" s="181">
        <f t="shared" ref="AR48:BC48" si="238">IF($I133&gt;(12-MONTH(AR$7)),$O133/12,0)</f>
        <v>0</v>
      </c>
      <c r="AS48" s="181">
        <f t="shared" si="238"/>
        <v>0</v>
      </c>
      <c r="AT48" s="181">
        <f t="shared" si="238"/>
        <v>0</v>
      </c>
      <c r="AU48" s="181">
        <f t="shared" si="238"/>
        <v>0</v>
      </c>
      <c r="AV48" s="181">
        <f t="shared" si="238"/>
        <v>0</v>
      </c>
      <c r="AW48" s="181">
        <f t="shared" si="238"/>
        <v>0</v>
      </c>
      <c r="AX48" s="181">
        <f t="shared" si="238"/>
        <v>0</v>
      </c>
      <c r="AY48" s="181">
        <f t="shared" si="238"/>
        <v>0</v>
      </c>
      <c r="AZ48" s="181">
        <f t="shared" si="238"/>
        <v>0</v>
      </c>
      <c r="BA48" s="181">
        <f t="shared" si="238"/>
        <v>0</v>
      </c>
      <c r="BB48" s="181">
        <f t="shared" si="238"/>
        <v>0</v>
      </c>
      <c r="BC48" s="181">
        <f t="shared" si="238"/>
        <v>0</v>
      </c>
      <c r="BD48" s="190">
        <f t="shared" si="17"/>
        <v>0</v>
      </c>
      <c r="BE48" s="182">
        <f t="shared" si="28"/>
        <v>0</v>
      </c>
      <c r="BF48" s="181">
        <f t="shared" ref="BF48:BQ48" si="239">IF($J133&gt;(12-MONTH(BF$7)),$P133/12,0)</f>
        <v>0</v>
      </c>
      <c r="BG48" s="181">
        <f t="shared" si="239"/>
        <v>0</v>
      </c>
      <c r="BH48" s="181">
        <f t="shared" si="239"/>
        <v>0</v>
      </c>
      <c r="BI48" s="181">
        <f t="shared" si="239"/>
        <v>0</v>
      </c>
      <c r="BJ48" s="181">
        <f t="shared" si="239"/>
        <v>0</v>
      </c>
      <c r="BK48" s="181">
        <f t="shared" si="239"/>
        <v>0</v>
      </c>
      <c r="BL48" s="181">
        <f t="shared" si="239"/>
        <v>0</v>
      </c>
      <c r="BM48" s="181">
        <f t="shared" si="239"/>
        <v>0</v>
      </c>
      <c r="BN48" s="181">
        <f t="shared" si="239"/>
        <v>0</v>
      </c>
      <c r="BO48" s="181">
        <f t="shared" si="239"/>
        <v>0</v>
      </c>
      <c r="BP48" s="181">
        <f t="shared" si="239"/>
        <v>0</v>
      </c>
      <c r="BQ48" s="181">
        <f t="shared" si="239"/>
        <v>0</v>
      </c>
      <c r="BR48" s="190">
        <f t="shared" si="19"/>
        <v>0</v>
      </c>
      <c r="BS48" s="181">
        <f t="shared" ref="BS48:CD48" si="240">IF($K133&gt;(12-MONTH(BS$7)),$Q133/12,0)</f>
        <v>0</v>
      </c>
      <c r="BT48" s="181">
        <f t="shared" si="240"/>
        <v>0</v>
      </c>
      <c r="BU48" s="181">
        <f t="shared" si="240"/>
        <v>0</v>
      </c>
      <c r="BV48" s="181">
        <f t="shared" si="240"/>
        <v>0</v>
      </c>
      <c r="BW48" s="181">
        <f t="shared" si="240"/>
        <v>0</v>
      </c>
      <c r="BX48" s="181">
        <f t="shared" si="240"/>
        <v>0</v>
      </c>
      <c r="BY48" s="181">
        <f t="shared" si="240"/>
        <v>0</v>
      </c>
      <c r="BZ48" s="181">
        <f t="shared" si="240"/>
        <v>0</v>
      </c>
      <c r="CA48" s="181">
        <f t="shared" si="240"/>
        <v>0</v>
      </c>
      <c r="CB48" s="181">
        <f t="shared" si="240"/>
        <v>0</v>
      </c>
      <c r="CC48" s="181">
        <f t="shared" si="240"/>
        <v>0</v>
      </c>
      <c r="CD48" s="181">
        <f t="shared" si="240"/>
        <v>0</v>
      </c>
      <c r="CE48" s="190">
        <f t="shared" si="61"/>
        <v>0</v>
      </c>
    </row>
    <row r="49" spans="1:83" ht="15" customHeight="1" x14ac:dyDescent="0.2">
      <c r="A49" s="16"/>
      <c r="B49" s="16"/>
      <c r="C49" s="16"/>
      <c r="D49" s="16"/>
      <c r="E49" s="16"/>
      <c r="F49" s="16"/>
      <c r="G49" s="16"/>
      <c r="H49" s="16"/>
      <c r="I49" s="16"/>
      <c r="J49" s="16"/>
      <c r="K49" s="16"/>
      <c r="L49" s="16"/>
      <c r="M49" s="16"/>
      <c r="N49" s="16"/>
      <c r="O49" s="16"/>
      <c r="P49" s="130"/>
      <c r="Q49" s="16"/>
      <c r="R49" s="16"/>
      <c r="S49" s="16"/>
      <c r="T49" s="16"/>
      <c r="U49" s="16"/>
      <c r="V49" s="16"/>
      <c r="W49" s="16"/>
      <c r="X49" s="16"/>
      <c r="Y49" s="16"/>
      <c r="Z49" s="16"/>
      <c r="AA49" s="16"/>
      <c r="AB49" s="16"/>
      <c r="AC49" s="130"/>
      <c r="AD49" s="16"/>
      <c r="AE49" s="16"/>
      <c r="AF49" s="16"/>
      <c r="AG49" s="16"/>
      <c r="AH49" s="16"/>
      <c r="AI49" s="16"/>
      <c r="AJ49" s="16"/>
      <c r="AK49" s="16"/>
      <c r="AL49" s="16"/>
      <c r="AM49" s="16"/>
      <c r="AN49" s="16"/>
      <c r="AO49" s="16"/>
      <c r="AP49" s="16"/>
      <c r="AQ49" s="130"/>
      <c r="AR49" s="16"/>
      <c r="AS49" s="16"/>
      <c r="AT49" s="16"/>
      <c r="AU49" s="16"/>
      <c r="AV49" s="16"/>
      <c r="AW49" s="16"/>
      <c r="AX49" s="16"/>
      <c r="AY49" s="16"/>
      <c r="AZ49" s="16"/>
      <c r="BA49" s="16"/>
      <c r="BB49" s="16"/>
      <c r="BC49" s="16"/>
      <c r="BD49" s="130"/>
      <c r="BE49" s="16"/>
      <c r="BF49" s="16"/>
      <c r="BG49" s="16"/>
      <c r="BH49" s="16"/>
      <c r="BI49" s="16"/>
      <c r="BJ49" s="16"/>
      <c r="BK49" s="16"/>
      <c r="BL49" s="16"/>
      <c r="BM49" s="16"/>
      <c r="BN49" s="16"/>
      <c r="BO49" s="16"/>
      <c r="BP49" s="16"/>
      <c r="BQ49" s="16"/>
      <c r="BR49" s="130"/>
      <c r="BS49" s="16"/>
      <c r="BT49" s="16"/>
      <c r="BU49" s="16"/>
      <c r="BV49" s="16"/>
      <c r="BW49" s="16"/>
      <c r="BX49" s="16"/>
      <c r="BY49" s="16"/>
      <c r="BZ49" s="16"/>
      <c r="CA49" s="16"/>
      <c r="CB49" s="16"/>
      <c r="CC49" s="16"/>
      <c r="CD49" s="16"/>
      <c r="CE49" s="130"/>
    </row>
    <row r="50" spans="1:83" ht="15" customHeight="1" x14ac:dyDescent="0.2">
      <c r="A50" s="16"/>
      <c r="B50" s="233" t="s">
        <v>301</v>
      </c>
      <c r="C50" s="220"/>
      <c r="D50" s="193">
        <f>SUM(D51:D86)</f>
        <v>0</v>
      </c>
      <c r="E50" s="193">
        <f t="shared" ref="E50:O50" si="241">SUM(E51:E86)</f>
        <v>0</v>
      </c>
      <c r="F50" s="193">
        <f t="shared" si="241"/>
        <v>0</v>
      </c>
      <c r="G50" s="193">
        <f t="shared" si="241"/>
        <v>0</v>
      </c>
      <c r="H50" s="193">
        <f t="shared" si="241"/>
        <v>0</v>
      </c>
      <c r="I50" s="193">
        <f t="shared" si="241"/>
        <v>0</v>
      </c>
      <c r="J50" s="193">
        <f t="shared" si="241"/>
        <v>0</v>
      </c>
      <c r="K50" s="193">
        <f t="shared" si="241"/>
        <v>0</v>
      </c>
      <c r="L50" s="193">
        <f t="shared" si="241"/>
        <v>0</v>
      </c>
      <c r="M50" s="193">
        <f t="shared" si="241"/>
        <v>0</v>
      </c>
      <c r="N50" s="193">
        <f t="shared" si="241"/>
        <v>0</v>
      </c>
      <c r="O50" s="193">
        <f t="shared" si="241"/>
        <v>0</v>
      </c>
      <c r="P50" s="193">
        <f t="shared" ref="P50:AV50" si="242">SUM(P51:P86)</f>
        <v>0</v>
      </c>
      <c r="Q50" s="193">
        <f t="shared" si="242"/>
        <v>0</v>
      </c>
      <c r="R50" s="193">
        <f t="shared" si="242"/>
        <v>0</v>
      </c>
      <c r="S50" s="193">
        <f t="shared" si="242"/>
        <v>0</v>
      </c>
      <c r="T50" s="193">
        <f t="shared" si="242"/>
        <v>0</v>
      </c>
      <c r="U50" s="193">
        <f t="shared" si="242"/>
        <v>0</v>
      </c>
      <c r="V50" s="193">
        <f t="shared" si="242"/>
        <v>21000</v>
      </c>
      <c r="W50" s="193">
        <f t="shared" si="242"/>
        <v>21000</v>
      </c>
      <c r="X50" s="193">
        <f t="shared" si="242"/>
        <v>21000</v>
      </c>
      <c r="Y50" s="193">
        <f t="shared" si="242"/>
        <v>34500</v>
      </c>
      <c r="Z50" s="193">
        <f t="shared" si="242"/>
        <v>34500</v>
      </c>
      <c r="AA50" s="193">
        <f t="shared" si="242"/>
        <v>34500</v>
      </c>
      <c r="AB50" s="193">
        <f t="shared" si="242"/>
        <v>34500</v>
      </c>
      <c r="AC50" s="193">
        <f t="shared" si="242"/>
        <v>201000</v>
      </c>
      <c r="AD50" s="233" t="s">
        <v>301</v>
      </c>
      <c r="AE50" s="193">
        <f t="shared" si="242"/>
        <v>73845</v>
      </c>
      <c r="AF50" s="193">
        <f t="shared" si="242"/>
        <v>73845</v>
      </c>
      <c r="AG50" s="193">
        <f t="shared" si="242"/>
        <v>73845</v>
      </c>
      <c r="AH50" s="193">
        <f t="shared" si="242"/>
        <v>73845</v>
      </c>
      <c r="AI50" s="193">
        <f t="shared" si="242"/>
        <v>73845</v>
      </c>
      <c r="AJ50" s="193">
        <f t="shared" si="242"/>
        <v>126345</v>
      </c>
      <c r="AK50" s="193">
        <f t="shared" si="242"/>
        <v>126345</v>
      </c>
      <c r="AL50" s="193">
        <f t="shared" si="242"/>
        <v>126345</v>
      </c>
      <c r="AM50" s="193">
        <f t="shared" si="242"/>
        <v>133095</v>
      </c>
      <c r="AN50" s="193">
        <f t="shared" si="242"/>
        <v>133095</v>
      </c>
      <c r="AO50" s="193">
        <f t="shared" si="242"/>
        <v>133095</v>
      </c>
      <c r="AP50" s="193">
        <f t="shared" si="242"/>
        <v>133095</v>
      </c>
      <c r="AQ50" s="193">
        <f t="shared" si="242"/>
        <v>1280640</v>
      </c>
      <c r="AR50" s="193">
        <f t="shared" si="242"/>
        <v>153175.95000000001</v>
      </c>
      <c r="AS50" s="193">
        <f t="shared" si="242"/>
        <v>153175.95000000001</v>
      </c>
      <c r="AT50" s="193">
        <f t="shared" si="242"/>
        <v>153175.95000000001</v>
      </c>
      <c r="AU50" s="193">
        <f t="shared" si="242"/>
        <v>153175.95000000001</v>
      </c>
      <c r="AV50" s="193">
        <f t="shared" si="242"/>
        <v>153175.95000000001</v>
      </c>
      <c r="AW50" s="193">
        <f t="shared" ref="AW50:BR50" si="243">SUM(AW51:AW86)</f>
        <v>171925.95</v>
      </c>
      <c r="AX50" s="193">
        <f t="shared" si="243"/>
        <v>171925.95</v>
      </c>
      <c r="AY50" s="193">
        <f t="shared" si="243"/>
        <v>171925.95</v>
      </c>
      <c r="AZ50" s="193">
        <f t="shared" si="243"/>
        <v>189925.95</v>
      </c>
      <c r="BA50" s="193">
        <f t="shared" si="243"/>
        <v>189925.95</v>
      </c>
      <c r="BB50" s="193">
        <f t="shared" si="243"/>
        <v>189925.95</v>
      </c>
      <c r="BC50" s="193">
        <f t="shared" si="243"/>
        <v>189925.95</v>
      </c>
      <c r="BD50" s="193">
        <f t="shared" si="243"/>
        <v>2041361.4</v>
      </c>
      <c r="BE50" s="233" t="s">
        <v>301</v>
      </c>
      <c r="BF50" s="193">
        <f t="shared" si="243"/>
        <v>233825.20949999997</v>
      </c>
      <c r="BG50" s="193">
        <f t="shared" si="243"/>
        <v>233825.20949999997</v>
      </c>
      <c r="BH50" s="193">
        <f t="shared" si="243"/>
        <v>233825.20949999997</v>
      </c>
      <c r="BI50" s="193">
        <f t="shared" si="243"/>
        <v>233825.20949999997</v>
      </c>
      <c r="BJ50" s="193">
        <f t="shared" si="243"/>
        <v>233825.20949999997</v>
      </c>
      <c r="BK50" s="193">
        <f t="shared" si="243"/>
        <v>233825.20949999997</v>
      </c>
      <c r="BL50" s="193">
        <f t="shared" si="243"/>
        <v>233825.20949999997</v>
      </c>
      <c r="BM50" s="193">
        <f t="shared" si="243"/>
        <v>233825.20949999997</v>
      </c>
      <c r="BN50" s="193">
        <f t="shared" si="243"/>
        <v>233825.20949999997</v>
      </c>
      <c r="BO50" s="193">
        <f t="shared" si="243"/>
        <v>233825.20949999997</v>
      </c>
      <c r="BP50" s="193">
        <f t="shared" si="243"/>
        <v>249575.20949999997</v>
      </c>
      <c r="BQ50" s="193">
        <f t="shared" si="243"/>
        <v>249575.20949999997</v>
      </c>
      <c r="BR50" s="194">
        <f t="shared" si="243"/>
        <v>2837402.514</v>
      </c>
      <c r="BS50" s="193">
        <f t="shared" ref="BS50:CE50" si="244">SUM(BS51:BS86)</f>
        <v>294070.961595</v>
      </c>
      <c r="BT50" s="193">
        <f t="shared" si="244"/>
        <v>294070.961595</v>
      </c>
      <c r="BU50" s="193">
        <f t="shared" si="244"/>
        <v>294070.961595</v>
      </c>
      <c r="BV50" s="193">
        <f t="shared" si="244"/>
        <v>294070.961595</v>
      </c>
      <c r="BW50" s="193">
        <f t="shared" si="244"/>
        <v>294070.961595</v>
      </c>
      <c r="BX50" s="193">
        <f t="shared" si="244"/>
        <v>294070.961595</v>
      </c>
      <c r="BY50" s="193">
        <f t="shared" si="244"/>
        <v>294070.961595</v>
      </c>
      <c r="BZ50" s="193">
        <f t="shared" si="244"/>
        <v>294070.961595</v>
      </c>
      <c r="CA50" s="193">
        <f t="shared" si="244"/>
        <v>294070.961595</v>
      </c>
      <c r="CB50" s="193">
        <f t="shared" si="244"/>
        <v>294070.961595</v>
      </c>
      <c r="CC50" s="193">
        <f t="shared" si="244"/>
        <v>294070.961595</v>
      </c>
      <c r="CD50" s="193">
        <f t="shared" si="244"/>
        <v>294070.961595</v>
      </c>
      <c r="CE50" s="194">
        <f t="shared" si="244"/>
        <v>3528851.5391400005</v>
      </c>
    </row>
    <row r="51" spans="1:83" ht="15" customHeight="1" x14ac:dyDescent="0.2">
      <c r="A51" s="16"/>
      <c r="B51" s="182" t="str">
        <f>+$B141</f>
        <v>Directeur Commercial</v>
      </c>
      <c r="C51" s="218"/>
      <c r="D51" s="181">
        <f t="shared" ref="D51:O51" si="245">IF($F141&gt;(12-MONTH(D$7)),$L141/12,0)</f>
        <v>0</v>
      </c>
      <c r="E51" s="181">
        <f t="shared" si="245"/>
        <v>0</v>
      </c>
      <c r="F51" s="181">
        <f t="shared" si="245"/>
        <v>0</v>
      </c>
      <c r="G51" s="181">
        <f t="shared" si="245"/>
        <v>0</v>
      </c>
      <c r="H51" s="181">
        <f t="shared" si="245"/>
        <v>0</v>
      </c>
      <c r="I51" s="181">
        <f t="shared" si="245"/>
        <v>0</v>
      </c>
      <c r="J51" s="181">
        <f t="shared" si="245"/>
        <v>0</v>
      </c>
      <c r="K51" s="181">
        <f t="shared" si="245"/>
        <v>0</v>
      </c>
      <c r="L51" s="181">
        <f t="shared" si="245"/>
        <v>0</v>
      </c>
      <c r="M51" s="181">
        <f t="shared" si="245"/>
        <v>0</v>
      </c>
      <c r="N51" s="181">
        <f t="shared" si="245"/>
        <v>0</v>
      </c>
      <c r="O51" s="181">
        <f t="shared" si="245"/>
        <v>0</v>
      </c>
      <c r="P51" s="190">
        <f>SUM(D51:O51)</f>
        <v>0</v>
      </c>
      <c r="Q51" s="181">
        <f t="shared" ref="Q51:AB51" si="246">IF($G141&gt;(12-MONTH(Q$7)),$M141/12,0)</f>
        <v>0</v>
      </c>
      <c r="R51" s="181">
        <f t="shared" si="246"/>
        <v>0</v>
      </c>
      <c r="S51" s="181">
        <f t="shared" si="246"/>
        <v>0</v>
      </c>
      <c r="T51" s="181">
        <f t="shared" si="246"/>
        <v>0</v>
      </c>
      <c r="U51" s="181">
        <f t="shared" si="246"/>
        <v>0</v>
      </c>
      <c r="V51" s="181">
        <f t="shared" si="246"/>
        <v>0</v>
      </c>
      <c r="W51" s="181">
        <f t="shared" si="246"/>
        <v>0</v>
      </c>
      <c r="X51" s="181">
        <f t="shared" si="246"/>
        <v>0</v>
      </c>
      <c r="Y51" s="181">
        <f t="shared" si="246"/>
        <v>0</v>
      </c>
      <c r="Z51" s="181">
        <f t="shared" si="246"/>
        <v>0</v>
      </c>
      <c r="AA51" s="181">
        <f t="shared" si="246"/>
        <v>0</v>
      </c>
      <c r="AB51" s="181">
        <f t="shared" si="246"/>
        <v>0</v>
      </c>
      <c r="AC51" s="190">
        <f>SUM(Q51:AB51)</f>
        <v>0</v>
      </c>
      <c r="AD51" s="182" t="str">
        <f>+$B141</f>
        <v>Directeur Commercial</v>
      </c>
      <c r="AE51" s="181">
        <f t="shared" ref="AE51:AP51" si="247">IF($H141&gt;(12-MONTH(AE$7)),$N141/12,0)</f>
        <v>12000</v>
      </c>
      <c r="AF51" s="181">
        <f t="shared" si="247"/>
        <v>12000</v>
      </c>
      <c r="AG51" s="181">
        <f t="shared" si="247"/>
        <v>12000</v>
      </c>
      <c r="AH51" s="181">
        <f t="shared" si="247"/>
        <v>12000</v>
      </c>
      <c r="AI51" s="181">
        <f t="shared" si="247"/>
        <v>12000</v>
      </c>
      <c r="AJ51" s="181">
        <f t="shared" si="247"/>
        <v>12000</v>
      </c>
      <c r="AK51" s="181">
        <f t="shared" si="247"/>
        <v>12000</v>
      </c>
      <c r="AL51" s="181">
        <f t="shared" si="247"/>
        <v>12000</v>
      </c>
      <c r="AM51" s="181">
        <f t="shared" si="247"/>
        <v>12000</v>
      </c>
      <c r="AN51" s="181">
        <f t="shared" si="247"/>
        <v>12000</v>
      </c>
      <c r="AO51" s="181">
        <f t="shared" si="247"/>
        <v>12000</v>
      </c>
      <c r="AP51" s="181">
        <f t="shared" si="247"/>
        <v>12000</v>
      </c>
      <c r="AQ51" s="190">
        <f>SUM(AE51:AP51)</f>
        <v>144000</v>
      </c>
      <c r="AR51" s="181">
        <f t="shared" ref="AR51:BC51" si="248">IF($I141&gt;(12-MONTH(AR$7)),$O141/12,0)</f>
        <v>12120</v>
      </c>
      <c r="AS51" s="181">
        <f t="shared" si="248"/>
        <v>12120</v>
      </c>
      <c r="AT51" s="181">
        <f t="shared" si="248"/>
        <v>12120</v>
      </c>
      <c r="AU51" s="181">
        <f t="shared" si="248"/>
        <v>12120</v>
      </c>
      <c r="AV51" s="181">
        <f t="shared" si="248"/>
        <v>12120</v>
      </c>
      <c r="AW51" s="181">
        <f t="shared" si="248"/>
        <v>12120</v>
      </c>
      <c r="AX51" s="181">
        <f t="shared" si="248"/>
        <v>12120</v>
      </c>
      <c r="AY51" s="181">
        <f t="shared" si="248"/>
        <v>12120</v>
      </c>
      <c r="AZ51" s="181">
        <f t="shared" si="248"/>
        <v>12120</v>
      </c>
      <c r="BA51" s="181">
        <f t="shared" si="248"/>
        <v>12120</v>
      </c>
      <c r="BB51" s="181">
        <f t="shared" si="248"/>
        <v>12120</v>
      </c>
      <c r="BC51" s="181">
        <f t="shared" si="248"/>
        <v>12120</v>
      </c>
      <c r="BD51" s="190">
        <f>SUM(AR51:BC51)</f>
        <v>145440</v>
      </c>
      <c r="BE51" s="182" t="str">
        <f>+$B141</f>
        <v>Directeur Commercial</v>
      </c>
      <c r="BF51" s="181">
        <f t="shared" ref="BF51:BQ51" si="249">IF($J141&gt;(12-MONTH(BF$7)),$P141/12,0)</f>
        <v>12241.199999999999</v>
      </c>
      <c r="BG51" s="181">
        <f t="shared" si="249"/>
        <v>12241.199999999999</v>
      </c>
      <c r="BH51" s="181">
        <f t="shared" si="249"/>
        <v>12241.199999999999</v>
      </c>
      <c r="BI51" s="181">
        <f t="shared" si="249"/>
        <v>12241.199999999999</v>
      </c>
      <c r="BJ51" s="181">
        <f t="shared" si="249"/>
        <v>12241.199999999999</v>
      </c>
      <c r="BK51" s="181">
        <f t="shared" si="249"/>
        <v>12241.199999999999</v>
      </c>
      <c r="BL51" s="181">
        <f t="shared" si="249"/>
        <v>12241.199999999999</v>
      </c>
      <c r="BM51" s="181">
        <f t="shared" si="249"/>
        <v>12241.199999999999</v>
      </c>
      <c r="BN51" s="181">
        <f t="shared" si="249"/>
        <v>12241.199999999999</v>
      </c>
      <c r="BO51" s="181">
        <f t="shared" si="249"/>
        <v>12241.199999999999</v>
      </c>
      <c r="BP51" s="181">
        <f t="shared" si="249"/>
        <v>12241.199999999999</v>
      </c>
      <c r="BQ51" s="181">
        <f t="shared" si="249"/>
        <v>12241.199999999999</v>
      </c>
      <c r="BR51" s="190">
        <f>SUM(BF51:BQ51)</f>
        <v>146894.39999999999</v>
      </c>
      <c r="BS51" s="181">
        <f>IF($K141&gt;(12-MONTH(BS$7)),$Q141/12,0)</f>
        <v>12363.611999999999</v>
      </c>
      <c r="BT51" s="181">
        <f t="shared" ref="BT51:CD51" si="250">IF($K141&gt;(12-MONTH(BT$7)),$Q141/12,0)</f>
        <v>12363.611999999999</v>
      </c>
      <c r="BU51" s="181">
        <f t="shared" si="250"/>
        <v>12363.611999999999</v>
      </c>
      <c r="BV51" s="181">
        <f t="shared" si="250"/>
        <v>12363.611999999999</v>
      </c>
      <c r="BW51" s="181">
        <f t="shared" si="250"/>
        <v>12363.611999999999</v>
      </c>
      <c r="BX51" s="181">
        <f t="shared" si="250"/>
        <v>12363.611999999999</v>
      </c>
      <c r="BY51" s="181">
        <f t="shared" si="250"/>
        <v>12363.611999999999</v>
      </c>
      <c r="BZ51" s="181">
        <f t="shared" si="250"/>
        <v>12363.611999999999</v>
      </c>
      <c r="CA51" s="181">
        <f t="shared" si="250"/>
        <v>12363.611999999999</v>
      </c>
      <c r="CB51" s="181">
        <f t="shared" si="250"/>
        <v>12363.611999999999</v>
      </c>
      <c r="CC51" s="181">
        <f t="shared" si="250"/>
        <v>12363.611999999999</v>
      </c>
      <c r="CD51" s="181">
        <f t="shared" si="250"/>
        <v>12363.611999999999</v>
      </c>
      <c r="CE51" s="190">
        <f>SUM(BS51:CD51)</f>
        <v>148363.34399999995</v>
      </c>
    </row>
    <row r="52" spans="1:83" ht="15" customHeight="1" x14ac:dyDescent="0.2">
      <c r="A52" s="16"/>
      <c r="B52" s="182" t="str">
        <f t="shared" ref="B52:B86" si="251">+$B142</f>
        <v>Presales - Training</v>
      </c>
      <c r="C52" s="218"/>
      <c r="D52" s="181">
        <f t="shared" ref="D52:O52" si="252">IF($F142&gt;(12-MONTH(D$7)),$L142/12,0)</f>
        <v>0</v>
      </c>
      <c r="E52" s="181">
        <f t="shared" si="252"/>
        <v>0</v>
      </c>
      <c r="F52" s="181">
        <f t="shared" si="252"/>
        <v>0</v>
      </c>
      <c r="G52" s="181">
        <f t="shared" si="252"/>
        <v>0</v>
      </c>
      <c r="H52" s="181">
        <f t="shared" si="252"/>
        <v>0</v>
      </c>
      <c r="I52" s="181">
        <f t="shared" si="252"/>
        <v>0</v>
      </c>
      <c r="J52" s="181">
        <f t="shared" si="252"/>
        <v>0</v>
      </c>
      <c r="K52" s="181">
        <f t="shared" si="252"/>
        <v>0</v>
      </c>
      <c r="L52" s="181">
        <f t="shared" si="252"/>
        <v>0</v>
      </c>
      <c r="M52" s="181">
        <f t="shared" si="252"/>
        <v>0</v>
      </c>
      <c r="N52" s="181">
        <f t="shared" si="252"/>
        <v>0</v>
      </c>
      <c r="O52" s="181">
        <f t="shared" si="252"/>
        <v>0</v>
      </c>
      <c r="P52" s="190">
        <f t="shared" ref="P52:P68" si="253">SUM(D52:O52)</f>
        <v>0</v>
      </c>
      <c r="Q52" s="181">
        <f t="shared" ref="Q52:AB52" si="254">IF($G142&gt;(12-MONTH(Q$7)),$M142/12,0)</f>
        <v>0</v>
      </c>
      <c r="R52" s="181">
        <f t="shared" si="254"/>
        <v>0</v>
      </c>
      <c r="S52" s="181">
        <f t="shared" si="254"/>
        <v>0</v>
      </c>
      <c r="T52" s="181">
        <f t="shared" si="254"/>
        <v>0</v>
      </c>
      <c r="U52" s="181">
        <f t="shared" si="254"/>
        <v>0</v>
      </c>
      <c r="V52" s="181">
        <f t="shared" si="254"/>
        <v>0</v>
      </c>
      <c r="W52" s="181">
        <f t="shared" si="254"/>
        <v>0</v>
      </c>
      <c r="X52" s="181">
        <f t="shared" si="254"/>
        <v>0</v>
      </c>
      <c r="Y52" s="181">
        <f t="shared" si="254"/>
        <v>0</v>
      </c>
      <c r="Z52" s="181">
        <f t="shared" si="254"/>
        <v>0</v>
      </c>
      <c r="AA52" s="181">
        <f t="shared" si="254"/>
        <v>0</v>
      </c>
      <c r="AB52" s="181">
        <f t="shared" si="254"/>
        <v>0</v>
      </c>
      <c r="AC52" s="190">
        <f t="shared" ref="AC52:AC68" si="255">SUM(Q52:AB52)</f>
        <v>0</v>
      </c>
      <c r="AD52" s="182" t="str">
        <f t="shared" ref="AD52:AD86" si="256">+$B142</f>
        <v>Presales - Training</v>
      </c>
      <c r="AE52" s="181">
        <f t="shared" ref="AE52:AP52" si="257">IF($H142&gt;(12-MONTH(AE$7)),$N142/12,0)</f>
        <v>9000</v>
      </c>
      <c r="AF52" s="181">
        <f t="shared" si="257"/>
        <v>9000</v>
      </c>
      <c r="AG52" s="181">
        <f t="shared" si="257"/>
        <v>9000</v>
      </c>
      <c r="AH52" s="181">
        <f t="shared" si="257"/>
        <v>9000</v>
      </c>
      <c r="AI52" s="181">
        <f t="shared" si="257"/>
        <v>9000</v>
      </c>
      <c r="AJ52" s="181">
        <f t="shared" si="257"/>
        <v>9000</v>
      </c>
      <c r="AK52" s="181">
        <f t="shared" si="257"/>
        <v>9000</v>
      </c>
      <c r="AL52" s="181">
        <f t="shared" si="257"/>
        <v>9000</v>
      </c>
      <c r="AM52" s="181">
        <f t="shared" si="257"/>
        <v>9000</v>
      </c>
      <c r="AN52" s="181">
        <f t="shared" si="257"/>
        <v>9000</v>
      </c>
      <c r="AO52" s="181">
        <f t="shared" si="257"/>
        <v>9000</v>
      </c>
      <c r="AP52" s="181">
        <f t="shared" si="257"/>
        <v>9000</v>
      </c>
      <c r="AQ52" s="190">
        <f t="shared" ref="AQ52:AQ68" si="258">SUM(AE52:AP52)</f>
        <v>108000</v>
      </c>
      <c r="AR52" s="181">
        <f t="shared" ref="AR52:BC52" si="259">IF($I142&gt;(12-MONTH(AR$7)),$O142/12,0)</f>
        <v>9090</v>
      </c>
      <c r="AS52" s="181">
        <f t="shared" si="259"/>
        <v>9090</v>
      </c>
      <c r="AT52" s="181">
        <f t="shared" si="259"/>
        <v>9090</v>
      </c>
      <c r="AU52" s="181">
        <f t="shared" si="259"/>
        <v>9090</v>
      </c>
      <c r="AV52" s="181">
        <f t="shared" si="259"/>
        <v>9090</v>
      </c>
      <c r="AW52" s="181">
        <f t="shared" si="259"/>
        <v>9090</v>
      </c>
      <c r="AX52" s="181">
        <f t="shared" si="259"/>
        <v>9090</v>
      </c>
      <c r="AY52" s="181">
        <f t="shared" si="259"/>
        <v>9090</v>
      </c>
      <c r="AZ52" s="181">
        <f t="shared" si="259"/>
        <v>9090</v>
      </c>
      <c r="BA52" s="181">
        <f t="shared" si="259"/>
        <v>9090</v>
      </c>
      <c r="BB52" s="181">
        <f t="shared" si="259"/>
        <v>9090</v>
      </c>
      <c r="BC52" s="181">
        <f t="shared" si="259"/>
        <v>9090</v>
      </c>
      <c r="BD52" s="190">
        <f t="shared" ref="BD52:BD68" si="260">SUM(AR52:BC52)</f>
        <v>109080</v>
      </c>
      <c r="BE52" s="182" t="str">
        <f t="shared" ref="BE52:BE86" si="261">+$B142</f>
        <v>Presales - Training</v>
      </c>
      <c r="BF52" s="181">
        <f t="shared" ref="BF52:BQ52" si="262">IF($J142&gt;(12-MONTH(BF$7)),$P142/12,0)</f>
        <v>9180.9</v>
      </c>
      <c r="BG52" s="181">
        <f t="shared" si="262"/>
        <v>9180.9</v>
      </c>
      <c r="BH52" s="181">
        <f t="shared" si="262"/>
        <v>9180.9</v>
      </c>
      <c r="BI52" s="181">
        <f t="shared" si="262"/>
        <v>9180.9</v>
      </c>
      <c r="BJ52" s="181">
        <f t="shared" si="262"/>
        <v>9180.9</v>
      </c>
      <c r="BK52" s="181">
        <f t="shared" si="262"/>
        <v>9180.9</v>
      </c>
      <c r="BL52" s="181">
        <f t="shared" si="262"/>
        <v>9180.9</v>
      </c>
      <c r="BM52" s="181">
        <f t="shared" si="262"/>
        <v>9180.9</v>
      </c>
      <c r="BN52" s="181">
        <f t="shared" si="262"/>
        <v>9180.9</v>
      </c>
      <c r="BO52" s="181">
        <f t="shared" si="262"/>
        <v>9180.9</v>
      </c>
      <c r="BP52" s="181">
        <f t="shared" si="262"/>
        <v>9180.9</v>
      </c>
      <c r="BQ52" s="181">
        <f t="shared" si="262"/>
        <v>9180.9</v>
      </c>
      <c r="BR52" s="190">
        <f t="shared" ref="BR52:BR68" si="263">SUM(BF52:BQ52)</f>
        <v>110170.79999999997</v>
      </c>
      <c r="BS52" s="181">
        <f t="shared" ref="BS52:CD52" si="264">IF($K142&gt;(12-MONTH(BS$7)),$Q142/12,0)</f>
        <v>9272.7090000000007</v>
      </c>
      <c r="BT52" s="181">
        <f t="shared" si="264"/>
        <v>9272.7090000000007</v>
      </c>
      <c r="BU52" s="181">
        <f t="shared" si="264"/>
        <v>9272.7090000000007</v>
      </c>
      <c r="BV52" s="181">
        <f t="shared" si="264"/>
        <v>9272.7090000000007</v>
      </c>
      <c r="BW52" s="181">
        <f t="shared" si="264"/>
        <v>9272.7090000000007</v>
      </c>
      <c r="BX52" s="181">
        <f t="shared" si="264"/>
        <v>9272.7090000000007</v>
      </c>
      <c r="BY52" s="181">
        <f t="shared" si="264"/>
        <v>9272.7090000000007</v>
      </c>
      <c r="BZ52" s="181">
        <f t="shared" si="264"/>
        <v>9272.7090000000007</v>
      </c>
      <c r="CA52" s="181">
        <f t="shared" si="264"/>
        <v>9272.7090000000007</v>
      </c>
      <c r="CB52" s="181">
        <f t="shared" si="264"/>
        <v>9272.7090000000007</v>
      </c>
      <c r="CC52" s="181">
        <f t="shared" si="264"/>
        <v>9272.7090000000007</v>
      </c>
      <c r="CD52" s="181">
        <f t="shared" si="264"/>
        <v>9272.7090000000007</v>
      </c>
      <c r="CE52" s="190">
        <f t="shared" ref="CE52:CE86" si="265">SUM(BS52:CD52)</f>
        <v>111272.50800000002</v>
      </c>
    </row>
    <row r="53" spans="1:83" ht="15" customHeight="1" x14ac:dyDescent="0.2">
      <c r="A53" s="16"/>
      <c r="B53" s="182" t="str">
        <f t="shared" si="251"/>
        <v>Office Manager</v>
      </c>
      <c r="C53" s="218"/>
      <c r="D53" s="181">
        <f t="shared" ref="D53:O53" si="266">IF($F143&gt;(12-MONTH(D$7)),$L143/12,0)</f>
        <v>0</v>
      </c>
      <c r="E53" s="181">
        <f t="shared" si="266"/>
        <v>0</v>
      </c>
      <c r="F53" s="181">
        <f t="shared" si="266"/>
        <v>0</v>
      </c>
      <c r="G53" s="181">
        <f t="shared" si="266"/>
        <v>0</v>
      </c>
      <c r="H53" s="181">
        <f t="shared" si="266"/>
        <v>0</v>
      </c>
      <c r="I53" s="181">
        <f t="shared" si="266"/>
        <v>0</v>
      </c>
      <c r="J53" s="181">
        <f t="shared" si="266"/>
        <v>0</v>
      </c>
      <c r="K53" s="181">
        <f t="shared" si="266"/>
        <v>0</v>
      </c>
      <c r="L53" s="181">
        <f t="shared" si="266"/>
        <v>0</v>
      </c>
      <c r="M53" s="181">
        <f t="shared" si="266"/>
        <v>0</v>
      </c>
      <c r="N53" s="181">
        <f t="shared" si="266"/>
        <v>0</v>
      </c>
      <c r="O53" s="181">
        <f t="shared" si="266"/>
        <v>0</v>
      </c>
      <c r="P53" s="190">
        <f t="shared" si="253"/>
        <v>0</v>
      </c>
      <c r="Q53" s="181">
        <f t="shared" ref="Q53:AB53" si="267">IF($G143&gt;(12-MONTH(Q$7)),$M143/12,0)</f>
        <v>0</v>
      </c>
      <c r="R53" s="181">
        <f t="shared" si="267"/>
        <v>0</v>
      </c>
      <c r="S53" s="181">
        <f t="shared" si="267"/>
        <v>0</v>
      </c>
      <c r="T53" s="181">
        <f t="shared" si="267"/>
        <v>0</v>
      </c>
      <c r="U53" s="181">
        <f t="shared" si="267"/>
        <v>0</v>
      </c>
      <c r="V53" s="181">
        <f t="shared" si="267"/>
        <v>9000</v>
      </c>
      <c r="W53" s="181">
        <f t="shared" si="267"/>
        <v>9000</v>
      </c>
      <c r="X53" s="181">
        <f t="shared" si="267"/>
        <v>9000</v>
      </c>
      <c r="Y53" s="181">
        <f t="shared" si="267"/>
        <v>9000</v>
      </c>
      <c r="Z53" s="181">
        <f t="shared" si="267"/>
        <v>9000</v>
      </c>
      <c r="AA53" s="181">
        <f t="shared" si="267"/>
        <v>9000</v>
      </c>
      <c r="AB53" s="181">
        <f t="shared" si="267"/>
        <v>9000</v>
      </c>
      <c r="AC53" s="190">
        <f t="shared" si="255"/>
        <v>63000</v>
      </c>
      <c r="AD53" s="182" t="str">
        <f t="shared" si="256"/>
        <v>Office Manager</v>
      </c>
      <c r="AE53" s="181">
        <f t="shared" ref="AE53:AP53" si="268">IF($H143&gt;(12-MONTH(AE$7)),$N143/12,0)</f>
        <v>9090</v>
      </c>
      <c r="AF53" s="181">
        <f t="shared" si="268"/>
        <v>9090</v>
      </c>
      <c r="AG53" s="181">
        <f t="shared" si="268"/>
        <v>9090</v>
      </c>
      <c r="AH53" s="181">
        <f t="shared" si="268"/>
        <v>9090</v>
      </c>
      <c r="AI53" s="181">
        <f t="shared" si="268"/>
        <v>9090</v>
      </c>
      <c r="AJ53" s="181">
        <f t="shared" si="268"/>
        <v>9090</v>
      </c>
      <c r="AK53" s="181">
        <f t="shared" si="268"/>
        <v>9090</v>
      </c>
      <c r="AL53" s="181">
        <f t="shared" si="268"/>
        <v>9090</v>
      </c>
      <c r="AM53" s="181">
        <f t="shared" si="268"/>
        <v>9090</v>
      </c>
      <c r="AN53" s="181">
        <f t="shared" si="268"/>
        <v>9090</v>
      </c>
      <c r="AO53" s="181">
        <f t="shared" si="268"/>
        <v>9090</v>
      </c>
      <c r="AP53" s="181">
        <f t="shared" si="268"/>
        <v>9090</v>
      </c>
      <c r="AQ53" s="190">
        <f t="shared" si="258"/>
        <v>109080</v>
      </c>
      <c r="AR53" s="181">
        <f t="shared" ref="AR53:BC53" si="269">IF($I143&gt;(12-MONTH(AR$7)),$O143/12,0)</f>
        <v>9180.9</v>
      </c>
      <c r="AS53" s="181">
        <f t="shared" si="269"/>
        <v>9180.9</v>
      </c>
      <c r="AT53" s="181">
        <f t="shared" si="269"/>
        <v>9180.9</v>
      </c>
      <c r="AU53" s="181">
        <f t="shared" si="269"/>
        <v>9180.9</v>
      </c>
      <c r="AV53" s="181">
        <f t="shared" si="269"/>
        <v>9180.9</v>
      </c>
      <c r="AW53" s="181">
        <f t="shared" si="269"/>
        <v>9180.9</v>
      </c>
      <c r="AX53" s="181">
        <f t="shared" si="269"/>
        <v>9180.9</v>
      </c>
      <c r="AY53" s="181">
        <f t="shared" si="269"/>
        <v>9180.9</v>
      </c>
      <c r="AZ53" s="181">
        <f t="shared" si="269"/>
        <v>9180.9</v>
      </c>
      <c r="BA53" s="181">
        <f t="shared" si="269"/>
        <v>9180.9</v>
      </c>
      <c r="BB53" s="181">
        <f t="shared" si="269"/>
        <v>9180.9</v>
      </c>
      <c r="BC53" s="181">
        <f t="shared" si="269"/>
        <v>9180.9</v>
      </c>
      <c r="BD53" s="190">
        <f t="shared" si="260"/>
        <v>110170.79999999997</v>
      </c>
      <c r="BE53" s="182" t="str">
        <f t="shared" si="261"/>
        <v>Office Manager</v>
      </c>
      <c r="BF53" s="181">
        <f t="shared" ref="BF53:BQ53" si="270">IF($J143&gt;(12-MONTH(BF$7)),$P143/12,0)</f>
        <v>9272.7090000000007</v>
      </c>
      <c r="BG53" s="181">
        <f t="shared" si="270"/>
        <v>9272.7090000000007</v>
      </c>
      <c r="BH53" s="181">
        <f t="shared" si="270"/>
        <v>9272.7090000000007</v>
      </c>
      <c r="BI53" s="181">
        <f t="shared" si="270"/>
        <v>9272.7090000000007</v>
      </c>
      <c r="BJ53" s="181">
        <f t="shared" si="270"/>
        <v>9272.7090000000007</v>
      </c>
      <c r="BK53" s="181">
        <f t="shared" si="270"/>
        <v>9272.7090000000007</v>
      </c>
      <c r="BL53" s="181">
        <f t="shared" si="270"/>
        <v>9272.7090000000007</v>
      </c>
      <c r="BM53" s="181">
        <f t="shared" si="270"/>
        <v>9272.7090000000007</v>
      </c>
      <c r="BN53" s="181">
        <f t="shared" si="270"/>
        <v>9272.7090000000007</v>
      </c>
      <c r="BO53" s="181">
        <f t="shared" si="270"/>
        <v>9272.7090000000007</v>
      </c>
      <c r="BP53" s="181">
        <f t="shared" si="270"/>
        <v>9272.7090000000007</v>
      </c>
      <c r="BQ53" s="181">
        <f t="shared" si="270"/>
        <v>9272.7090000000007</v>
      </c>
      <c r="BR53" s="190">
        <f t="shared" si="263"/>
        <v>111272.50800000002</v>
      </c>
      <c r="BS53" s="181">
        <f t="shared" ref="BS53:CD53" si="271">IF($K143&gt;(12-MONTH(BS$7)),$Q143/12,0)</f>
        <v>9365.4360900000011</v>
      </c>
      <c r="BT53" s="181">
        <f t="shared" si="271"/>
        <v>9365.4360900000011</v>
      </c>
      <c r="BU53" s="181">
        <f t="shared" si="271"/>
        <v>9365.4360900000011</v>
      </c>
      <c r="BV53" s="181">
        <f t="shared" si="271"/>
        <v>9365.4360900000011</v>
      </c>
      <c r="BW53" s="181">
        <f t="shared" si="271"/>
        <v>9365.4360900000011</v>
      </c>
      <c r="BX53" s="181">
        <f t="shared" si="271"/>
        <v>9365.4360900000011</v>
      </c>
      <c r="BY53" s="181">
        <f t="shared" si="271"/>
        <v>9365.4360900000011</v>
      </c>
      <c r="BZ53" s="181">
        <f t="shared" si="271"/>
        <v>9365.4360900000011</v>
      </c>
      <c r="CA53" s="181">
        <f t="shared" si="271"/>
        <v>9365.4360900000011</v>
      </c>
      <c r="CB53" s="181">
        <f t="shared" si="271"/>
        <v>9365.4360900000011</v>
      </c>
      <c r="CC53" s="181">
        <f t="shared" si="271"/>
        <v>9365.4360900000011</v>
      </c>
      <c r="CD53" s="181">
        <f t="shared" si="271"/>
        <v>9365.4360900000011</v>
      </c>
      <c r="CE53" s="190">
        <f t="shared" si="265"/>
        <v>112385.23308000002</v>
      </c>
    </row>
    <row r="54" spans="1:83" ht="15" customHeight="1" x14ac:dyDescent="0.2">
      <c r="A54" s="16"/>
      <c r="B54" s="182" t="str">
        <f t="shared" si="251"/>
        <v>Développeur Services</v>
      </c>
      <c r="C54" s="218"/>
      <c r="D54" s="181">
        <f t="shared" ref="D54:O54" si="272">IF($F144&gt;(12-MONTH(D$7)),$L144/12,0)</f>
        <v>0</v>
      </c>
      <c r="E54" s="181">
        <f t="shared" si="272"/>
        <v>0</v>
      </c>
      <c r="F54" s="181">
        <f t="shared" si="272"/>
        <v>0</v>
      </c>
      <c r="G54" s="181">
        <f t="shared" si="272"/>
        <v>0</v>
      </c>
      <c r="H54" s="181">
        <f t="shared" si="272"/>
        <v>0</v>
      </c>
      <c r="I54" s="181">
        <f t="shared" si="272"/>
        <v>0</v>
      </c>
      <c r="J54" s="181">
        <f t="shared" si="272"/>
        <v>0</v>
      </c>
      <c r="K54" s="181">
        <f t="shared" si="272"/>
        <v>0</v>
      </c>
      <c r="L54" s="181">
        <f t="shared" si="272"/>
        <v>0</v>
      </c>
      <c r="M54" s="181">
        <f t="shared" si="272"/>
        <v>0</v>
      </c>
      <c r="N54" s="181">
        <f t="shared" si="272"/>
        <v>0</v>
      </c>
      <c r="O54" s="181">
        <f t="shared" si="272"/>
        <v>0</v>
      </c>
      <c r="P54" s="190">
        <f t="shared" si="253"/>
        <v>0</v>
      </c>
      <c r="Q54" s="181">
        <f t="shared" ref="Q54:AB54" si="273">IF($G144&gt;(12-MONTH(Q$7)),$M144/12,0)</f>
        <v>0</v>
      </c>
      <c r="R54" s="181">
        <f t="shared" si="273"/>
        <v>0</v>
      </c>
      <c r="S54" s="181">
        <f t="shared" si="273"/>
        <v>0</v>
      </c>
      <c r="T54" s="181">
        <f t="shared" si="273"/>
        <v>0</v>
      </c>
      <c r="U54" s="181">
        <f t="shared" si="273"/>
        <v>0</v>
      </c>
      <c r="V54" s="181">
        <f t="shared" si="273"/>
        <v>0</v>
      </c>
      <c r="W54" s="181">
        <f t="shared" si="273"/>
        <v>0</v>
      </c>
      <c r="X54" s="181">
        <f t="shared" si="273"/>
        <v>0</v>
      </c>
      <c r="Y54" s="181">
        <f t="shared" si="273"/>
        <v>6750</v>
      </c>
      <c r="Z54" s="181">
        <f t="shared" si="273"/>
        <v>6750</v>
      </c>
      <c r="AA54" s="181">
        <f t="shared" si="273"/>
        <v>6750</v>
      </c>
      <c r="AB54" s="181">
        <f t="shared" si="273"/>
        <v>6750</v>
      </c>
      <c r="AC54" s="190">
        <f t="shared" si="255"/>
        <v>27000</v>
      </c>
      <c r="AD54" s="182" t="str">
        <f t="shared" si="256"/>
        <v>Développeur Services</v>
      </c>
      <c r="AE54" s="181">
        <f t="shared" ref="AE54:AP54" si="274">IF($H144&gt;(12-MONTH(AE$7)),$N144/12,0)</f>
        <v>6817.5</v>
      </c>
      <c r="AF54" s="181">
        <f t="shared" si="274"/>
        <v>6817.5</v>
      </c>
      <c r="AG54" s="181">
        <f t="shared" si="274"/>
        <v>6817.5</v>
      </c>
      <c r="AH54" s="181">
        <f t="shared" si="274"/>
        <v>6817.5</v>
      </c>
      <c r="AI54" s="181">
        <f t="shared" si="274"/>
        <v>6817.5</v>
      </c>
      <c r="AJ54" s="181">
        <f t="shared" si="274"/>
        <v>6817.5</v>
      </c>
      <c r="AK54" s="181">
        <f t="shared" si="274"/>
        <v>6817.5</v>
      </c>
      <c r="AL54" s="181">
        <f t="shared" si="274"/>
        <v>6817.5</v>
      </c>
      <c r="AM54" s="181">
        <f t="shared" si="274"/>
        <v>6817.5</v>
      </c>
      <c r="AN54" s="181">
        <f t="shared" si="274"/>
        <v>6817.5</v>
      </c>
      <c r="AO54" s="181">
        <f t="shared" si="274"/>
        <v>6817.5</v>
      </c>
      <c r="AP54" s="181">
        <f t="shared" si="274"/>
        <v>6817.5</v>
      </c>
      <c r="AQ54" s="190">
        <f t="shared" si="258"/>
        <v>81810</v>
      </c>
      <c r="AR54" s="181">
        <f t="shared" ref="AR54:BC54" si="275">IF($I144&gt;(12-MONTH(AR$7)),$O144/12,0)</f>
        <v>6885.6750000000002</v>
      </c>
      <c r="AS54" s="181">
        <f t="shared" si="275"/>
        <v>6885.6750000000002</v>
      </c>
      <c r="AT54" s="181">
        <f t="shared" si="275"/>
        <v>6885.6750000000002</v>
      </c>
      <c r="AU54" s="181">
        <f t="shared" si="275"/>
        <v>6885.6750000000002</v>
      </c>
      <c r="AV54" s="181">
        <f t="shared" si="275"/>
        <v>6885.6750000000002</v>
      </c>
      <c r="AW54" s="181">
        <f t="shared" si="275"/>
        <v>6885.6750000000002</v>
      </c>
      <c r="AX54" s="181">
        <f t="shared" si="275"/>
        <v>6885.6750000000002</v>
      </c>
      <c r="AY54" s="181">
        <f t="shared" si="275"/>
        <v>6885.6750000000002</v>
      </c>
      <c r="AZ54" s="181">
        <f t="shared" si="275"/>
        <v>6885.6750000000002</v>
      </c>
      <c r="BA54" s="181">
        <f t="shared" si="275"/>
        <v>6885.6750000000002</v>
      </c>
      <c r="BB54" s="181">
        <f t="shared" si="275"/>
        <v>6885.6750000000002</v>
      </c>
      <c r="BC54" s="181">
        <f t="shared" si="275"/>
        <v>6885.6750000000002</v>
      </c>
      <c r="BD54" s="190">
        <f t="shared" si="260"/>
        <v>82628.10000000002</v>
      </c>
      <c r="BE54" s="182" t="str">
        <f t="shared" si="261"/>
        <v>Développeur Services</v>
      </c>
      <c r="BF54" s="181">
        <f t="shared" ref="BF54:BQ54" si="276">IF($J144&gt;(12-MONTH(BF$7)),$P144/12,0)</f>
        <v>6954.531750000001</v>
      </c>
      <c r="BG54" s="181">
        <f t="shared" si="276"/>
        <v>6954.531750000001</v>
      </c>
      <c r="BH54" s="181">
        <f t="shared" si="276"/>
        <v>6954.531750000001</v>
      </c>
      <c r="BI54" s="181">
        <f t="shared" si="276"/>
        <v>6954.531750000001</v>
      </c>
      <c r="BJ54" s="181">
        <f t="shared" si="276"/>
        <v>6954.531750000001</v>
      </c>
      <c r="BK54" s="181">
        <f t="shared" si="276"/>
        <v>6954.531750000001</v>
      </c>
      <c r="BL54" s="181">
        <f t="shared" si="276"/>
        <v>6954.531750000001</v>
      </c>
      <c r="BM54" s="181">
        <f t="shared" si="276"/>
        <v>6954.531750000001</v>
      </c>
      <c r="BN54" s="181">
        <f t="shared" si="276"/>
        <v>6954.531750000001</v>
      </c>
      <c r="BO54" s="181">
        <f t="shared" si="276"/>
        <v>6954.531750000001</v>
      </c>
      <c r="BP54" s="181">
        <f t="shared" si="276"/>
        <v>6954.531750000001</v>
      </c>
      <c r="BQ54" s="181">
        <f t="shared" si="276"/>
        <v>6954.531750000001</v>
      </c>
      <c r="BR54" s="190">
        <f t="shared" si="263"/>
        <v>83454.380999999994</v>
      </c>
      <c r="BS54" s="181">
        <f t="shared" ref="BS54:CD54" si="277">IF($K144&gt;(12-MONTH(BS$7)),$Q144/12,0)</f>
        <v>7024.0770675000012</v>
      </c>
      <c r="BT54" s="181">
        <f t="shared" si="277"/>
        <v>7024.0770675000012</v>
      </c>
      <c r="BU54" s="181">
        <f t="shared" si="277"/>
        <v>7024.0770675000012</v>
      </c>
      <c r="BV54" s="181">
        <f t="shared" si="277"/>
        <v>7024.0770675000012</v>
      </c>
      <c r="BW54" s="181">
        <f t="shared" si="277"/>
        <v>7024.0770675000012</v>
      </c>
      <c r="BX54" s="181">
        <f t="shared" si="277"/>
        <v>7024.0770675000012</v>
      </c>
      <c r="BY54" s="181">
        <f t="shared" si="277"/>
        <v>7024.0770675000012</v>
      </c>
      <c r="BZ54" s="181">
        <f t="shared" si="277"/>
        <v>7024.0770675000012</v>
      </c>
      <c r="CA54" s="181">
        <f t="shared" si="277"/>
        <v>7024.0770675000012</v>
      </c>
      <c r="CB54" s="181">
        <f t="shared" si="277"/>
        <v>7024.0770675000012</v>
      </c>
      <c r="CC54" s="181">
        <f t="shared" si="277"/>
        <v>7024.0770675000012</v>
      </c>
      <c r="CD54" s="181">
        <f t="shared" si="277"/>
        <v>7024.0770675000012</v>
      </c>
      <c r="CE54" s="190">
        <f t="shared" si="265"/>
        <v>84288.924809999997</v>
      </c>
    </row>
    <row r="55" spans="1:83" ht="15" customHeight="1" x14ac:dyDescent="0.2">
      <c r="A55" s="16"/>
      <c r="B55" s="182" t="str">
        <f t="shared" si="251"/>
        <v>Développeur Services</v>
      </c>
      <c r="C55" s="218"/>
      <c r="D55" s="181">
        <f t="shared" ref="D55:O55" si="278">IF($F145&gt;(12-MONTH(D$7)),$L145/12,0)</f>
        <v>0</v>
      </c>
      <c r="E55" s="181">
        <f t="shared" si="278"/>
        <v>0</v>
      </c>
      <c r="F55" s="181">
        <f t="shared" si="278"/>
        <v>0</v>
      </c>
      <c r="G55" s="181">
        <f t="shared" si="278"/>
        <v>0</v>
      </c>
      <c r="H55" s="181">
        <f t="shared" si="278"/>
        <v>0</v>
      </c>
      <c r="I55" s="181">
        <f t="shared" si="278"/>
        <v>0</v>
      </c>
      <c r="J55" s="181">
        <f t="shared" si="278"/>
        <v>0</v>
      </c>
      <c r="K55" s="181">
        <f t="shared" si="278"/>
        <v>0</v>
      </c>
      <c r="L55" s="181">
        <f t="shared" si="278"/>
        <v>0</v>
      </c>
      <c r="M55" s="181">
        <f t="shared" si="278"/>
        <v>0</v>
      </c>
      <c r="N55" s="181">
        <f t="shared" si="278"/>
        <v>0</v>
      </c>
      <c r="O55" s="181">
        <f t="shared" si="278"/>
        <v>0</v>
      </c>
      <c r="P55" s="190">
        <f t="shared" si="253"/>
        <v>0</v>
      </c>
      <c r="Q55" s="181">
        <f t="shared" ref="Q55:AB55" si="279">IF($G145&gt;(12-MONTH(Q$7)),$M145/12,0)</f>
        <v>0</v>
      </c>
      <c r="R55" s="181">
        <f t="shared" si="279"/>
        <v>0</v>
      </c>
      <c r="S55" s="181">
        <f t="shared" si="279"/>
        <v>0</v>
      </c>
      <c r="T55" s="181">
        <f t="shared" si="279"/>
        <v>0</v>
      </c>
      <c r="U55" s="181">
        <f t="shared" si="279"/>
        <v>0</v>
      </c>
      <c r="V55" s="181">
        <f t="shared" si="279"/>
        <v>0</v>
      </c>
      <c r="W55" s="181">
        <f t="shared" si="279"/>
        <v>0</v>
      </c>
      <c r="X55" s="181">
        <f t="shared" si="279"/>
        <v>0</v>
      </c>
      <c r="Y55" s="181">
        <f t="shared" si="279"/>
        <v>0</v>
      </c>
      <c r="Z55" s="181">
        <f t="shared" si="279"/>
        <v>0</v>
      </c>
      <c r="AA55" s="181">
        <f t="shared" si="279"/>
        <v>0</v>
      </c>
      <c r="AB55" s="181">
        <f t="shared" si="279"/>
        <v>0</v>
      </c>
      <c r="AC55" s="190">
        <f t="shared" si="255"/>
        <v>0</v>
      </c>
      <c r="AD55" s="182" t="str">
        <f t="shared" si="256"/>
        <v>Développeur Services</v>
      </c>
      <c r="AE55" s="181">
        <f t="shared" ref="AE55:AP55" si="280">IF($H145&gt;(12-MONTH(AE$7)),$N145/12,0)</f>
        <v>9000</v>
      </c>
      <c r="AF55" s="181">
        <f t="shared" si="280"/>
        <v>9000</v>
      </c>
      <c r="AG55" s="181">
        <f t="shared" si="280"/>
        <v>9000</v>
      </c>
      <c r="AH55" s="181">
        <f t="shared" si="280"/>
        <v>9000</v>
      </c>
      <c r="AI55" s="181">
        <f t="shared" si="280"/>
        <v>9000</v>
      </c>
      <c r="AJ55" s="181">
        <f t="shared" si="280"/>
        <v>9000</v>
      </c>
      <c r="AK55" s="181">
        <f t="shared" si="280"/>
        <v>9000</v>
      </c>
      <c r="AL55" s="181">
        <f t="shared" si="280"/>
        <v>9000</v>
      </c>
      <c r="AM55" s="181">
        <f t="shared" si="280"/>
        <v>9000</v>
      </c>
      <c r="AN55" s="181">
        <f t="shared" si="280"/>
        <v>9000</v>
      </c>
      <c r="AO55" s="181">
        <f t="shared" si="280"/>
        <v>9000</v>
      </c>
      <c r="AP55" s="181">
        <f t="shared" si="280"/>
        <v>9000</v>
      </c>
      <c r="AQ55" s="190">
        <f t="shared" si="258"/>
        <v>108000</v>
      </c>
      <c r="AR55" s="181">
        <f t="shared" ref="AR55:BC55" si="281">IF($I145&gt;(12-MONTH(AR$7)),$O145/12,0)</f>
        <v>9090</v>
      </c>
      <c r="AS55" s="181">
        <f t="shared" si="281"/>
        <v>9090</v>
      </c>
      <c r="AT55" s="181">
        <f t="shared" si="281"/>
        <v>9090</v>
      </c>
      <c r="AU55" s="181">
        <f t="shared" si="281"/>
        <v>9090</v>
      </c>
      <c r="AV55" s="181">
        <f t="shared" si="281"/>
        <v>9090</v>
      </c>
      <c r="AW55" s="181">
        <f t="shared" si="281"/>
        <v>9090</v>
      </c>
      <c r="AX55" s="181">
        <f t="shared" si="281"/>
        <v>9090</v>
      </c>
      <c r="AY55" s="181">
        <f t="shared" si="281"/>
        <v>9090</v>
      </c>
      <c r="AZ55" s="181">
        <f t="shared" si="281"/>
        <v>9090</v>
      </c>
      <c r="BA55" s="181">
        <f t="shared" si="281"/>
        <v>9090</v>
      </c>
      <c r="BB55" s="181">
        <f t="shared" si="281"/>
        <v>9090</v>
      </c>
      <c r="BC55" s="181">
        <f t="shared" si="281"/>
        <v>9090</v>
      </c>
      <c r="BD55" s="190">
        <f t="shared" si="260"/>
        <v>109080</v>
      </c>
      <c r="BE55" s="182" t="str">
        <f t="shared" si="261"/>
        <v>Développeur Services</v>
      </c>
      <c r="BF55" s="181">
        <f t="shared" ref="BF55:BQ55" si="282">IF($J145&gt;(12-MONTH(BF$7)),$P145/12,0)</f>
        <v>9180.9</v>
      </c>
      <c r="BG55" s="181">
        <f t="shared" si="282"/>
        <v>9180.9</v>
      </c>
      <c r="BH55" s="181">
        <f t="shared" si="282"/>
        <v>9180.9</v>
      </c>
      <c r="BI55" s="181">
        <f t="shared" si="282"/>
        <v>9180.9</v>
      </c>
      <c r="BJ55" s="181">
        <f t="shared" si="282"/>
        <v>9180.9</v>
      </c>
      <c r="BK55" s="181">
        <f t="shared" si="282"/>
        <v>9180.9</v>
      </c>
      <c r="BL55" s="181">
        <f t="shared" si="282"/>
        <v>9180.9</v>
      </c>
      <c r="BM55" s="181">
        <f t="shared" si="282"/>
        <v>9180.9</v>
      </c>
      <c r="BN55" s="181">
        <f t="shared" si="282"/>
        <v>9180.9</v>
      </c>
      <c r="BO55" s="181">
        <f t="shared" si="282"/>
        <v>9180.9</v>
      </c>
      <c r="BP55" s="181">
        <f t="shared" si="282"/>
        <v>9180.9</v>
      </c>
      <c r="BQ55" s="181">
        <f t="shared" si="282"/>
        <v>9180.9</v>
      </c>
      <c r="BR55" s="190">
        <f t="shared" si="263"/>
        <v>110170.79999999997</v>
      </c>
      <c r="BS55" s="181">
        <f t="shared" ref="BS55:CD55" si="283">IF($K145&gt;(12-MONTH(BS$7)),$Q145/12,0)</f>
        <v>9272.7090000000007</v>
      </c>
      <c r="BT55" s="181">
        <f t="shared" si="283"/>
        <v>9272.7090000000007</v>
      </c>
      <c r="BU55" s="181">
        <f t="shared" si="283"/>
        <v>9272.7090000000007</v>
      </c>
      <c r="BV55" s="181">
        <f t="shared" si="283"/>
        <v>9272.7090000000007</v>
      </c>
      <c r="BW55" s="181">
        <f t="shared" si="283"/>
        <v>9272.7090000000007</v>
      </c>
      <c r="BX55" s="181">
        <f t="shared" si="283"/>
        <v>9272.7090000000007</v>
      </c>
      <c r="BY55" s="181">
        <f t="shared" si="283"/>
        <v>9272.7090000000007</v>
      </c>
      <c r="BZ55" s="181">
        <f t="shared" si="283"/>
        <v>9272.7090000000007</v>
      </c>
      <c r="CA55" s="181">
        <f t="shared" si="283"/>
        <v>9272.7090000000007</v>
      </c>
      <c r="CB55" s="181">
        <f t="shared" si="283"/>
        <v>9272.7090000000007</v>
      </c>
      <c r="CC55" s="181">
        <f t="shared" si="283"/>
        <v>9272.7090000000007</v>
      </c>
      <c r="CD55" s="181">
        <f t="shared" si="283"/>
        <v>9272.7090000000007</v>
      </c>
      <c r="CE55" s="190">
        <f t="shared" si="265"/>
        <v>111272.50800000002</v>
      </c>
    </row>
    <row r="56" spans="1:83" ht="15" customHeight="1" x14ac:dyDescent="0.2">
      <c r="A56" s="16"/>
      <c r="B56" s="182" t="str">
        <f t="shared" si="251"/>
        <v>Développeur Services</v>
      </c>
      <c r="C56" s="218"/>
      <c r="D56" s="181">
        <f t="shared" ref="D56:O56" si="284">IF($F146&gt;(12-MONTH(D$7)),$L146/12,0)</f>
        <v>0</v>
      </c>
      <c r="E56" s="181">
        <f t="shared" si="284"/>
        <v>0</v>
      </c>
      <c r="F56" s="181">
        <f t="shared" si="284"/>
        <v>0</v>
      </c>
      <c r="G56" s="181">
        <f t="shared" si="284"/>
        <v>0</v>
      </c>
      <c r="H56" s="181">
        <f t="shared" si="284"/>
        <v>0</v>
      </c>
      <c r="I56" s="181">
        <f t="shared" si="284"/>
        <v>0</v>
      </c>
      <c r="J56" s="181">
        <f t="shared" si="284"/>
        <v>0</v>
      </c>
      <c r="K56" s="181">
        <f t="shared" si="284"/>
        <v>0</v>
      </c>
      <c r="L56" s="181">
        <f t="shared" si="284"/>
        <v>0</v>
      </c>
      <c r="M56" s="181">
        <f t="shared" si="284"/>
        <v>0</v>
      </c>
      <c r="N56" s="181">
        <f t="shared" si="284"/>
        <v>0</v>
      </c>
      <c r="O56" s="181">
        <f t="shared" si="284"/>
        <v>0</v>
      </c>
      <c r="P56" s="190">
        <f t="shared" si="253"/>
        <v>0</v>
      </c>
      <c r="Q56" s="181">
        <f t="shared" ref="Q56:AB56" si="285">IF($G146&gt;(12-MONTH(Q$7)),$M146/12,0)</f>
        <v>0</v>
      </c>
      <c r="R56" s="181">
        <f t="shared" si="285"/>
        <v>0</v>
      </c>
      <c r="S56" s="181">
        <f t="shared" si="285"/>
        <v>0</v>
      </c>
      <c r="T56" s="181">
        <f t="shared" si="285"/>
        <v>0</v>
      </c>
      <c r="U56" s="181">
        <f t="shared" si="285"/>
        <v>0</v>
      </c>
      <c r="V56" s="181">
        <f t="shared" si="285"/>
        <v>0</v>
      </c>
      <c r="W56" s="181">
        <f t="shared" si="285"/>
        <v>0</v>
      </c>
      <c r="X56" s="181">
        <f t="shared" si="285"/>
        <v>0</v>
      </c>
      <c r="Y56" s="181">
        <f t="shared" si="285"/>
        <v>0</v>
      </c>
      <c r="Z56" s="181">
        <f t="shared" si="285"/>
        <v>0</v>
      </c>
      <c r="AA56" s="181">
        <f t="shared" si="285"/>
        <v>0</v>
      </c>
      <c r="AB56" s="181">
        <f t="shared" si="285"/>
        <v>0</v>
      </c>
      <c r="AC56" s="190">
        <f t="shared" si="255"/>
        <v>0</v>
      </c>
      <c r="AD56" s="182" t="str">
        <f t="shared" si="256"/>
        <v>Développeur Services</v>
      </c>
      <c r="AE56" s="181">
        <f t="shared" ref="AE56:AP56" si="286">IF($H146&gt;(12-MONTH(AE$7)),$N146/12,0)</f>
        <v>9000</v>
      </c>
      <c r="AF56" s="181">
        <f t="shared" si="286"/>
        <v>9000</v>
      </c>
      <c r="AG56" s="181">
        <f t="shared" si="286"/>
        <v>9000</v>
      </c>
      <c r="AH56" s="181">
        <f t="shared" si="286"/>
        <v>9000</v>
      </c>
      <c r="AI56" s="181">
        <f t="shared" si="286"/>
        <v>9000</v>
      </c>
      <c r="AJ56" s="181">
        <f t="shared" si="286"/>
        <v>9000</v>
      </c>
      <c r="AK56" s="181">
        <f t="shared" si="286"/>
        <v>9000</v>
      </c>
      <c r="AL56" s="181">
        <f t="shared" si="286"/>
        <v>9000</v>
      </c>
      <c r="AM56" s="181">
        <f t="shared" si="286"/>
        <v>9000</v>
      </c>
      <c r="AN56" s="181">
        <f t="shared" si="286"/>
        <v>9000</v>
      </c>
      <c r="AO56" s="181">
        <f t="shared" si="286"/>
        <v>9000</v>
      </c>
      <c r="AP56" s="181">
        <f t="shared" si="286"/>
        <v>9000</v>
      </c>
      <c r="AQ56" s="190">
        <f t="shared" si="258"/>
        <v>108000</v>
      </c>
      <c r="AR56" s="181">
        <f t="shared" ref="AR56:BC56" si="287">IF($I146&gt;(12-MONTH(AR$7)),$O146/12,0)</f>
        <v>9090</v>
      </c>
      <c r="AS56" s="181">
        <f t="shared" si="287"/>
        <v>9090</v>
      </c>
      <c r="AT56" s="181">
        <f t="shared" si="287"/>
        <v>9090</v>
      </c>
      <c r="AU56" s="181">
        <f t="shared" si="287"/>
        <v>9090</v>
      </c>
      <c r="AV56" s="181">
        <f t="shared" si="287"/>
        <v>9090</v>
      </c>
      <c r="AW56" s="181">
        <f t="shared" si="287"/>
        <v>9090</v>
      </c>
      <c r="AX56" s="181">
        <f t="shared" si="287"/>
        <v>9090</v>
      </c>
      <c r="AY56" s="181">
        <f t="shared" si="287"/>
        <v>9090</v>
      </c>
      <c r="AZ56" s="181">
        <f t="shared" si="287"/>
        <v>9090</v>
      </c>
      <c r="BA56" s="181">
        <f t="shared" si="287"/>
        <v>9090</v>
      </c>
      <c r="BB56" s="181">
        <f t="shared" si="287"/>
        <v>9090</v>
      </c>
      <c r="BC56" s="181">
        <f t="shared" si="287"/>
        <v>9090</v>
      </c>
      <c r="BD56" s="190">
        <f t="shared" si="260"/>
        <v>109080</v>
      </c>
      <c r="BE56" s="182" t="str">
        <f t="shared" si="261"/>
        <v>Développeur Services</v>
      </c>
      <c r="BF56" s="181">
        <f t="shared" ref="BF56:BQ56" si="288">IF($J146&gt;(12-MONTH(BF$7)),$P146/12,0)</f>
        <v>9180.9</v>
      </c>
      <c r="BG56" s="181">
        <f t="shared" si="288"/>
        <v>9180.9</v>
      </c>
      <c r="BH56" s="181">
        <f t="shared" si="288"/>
        <v>9180.9</v>
      </c>
      <c r="BI56" s="181">
        <f t="shared" si="288"/>
        <v>9180.9</v>
      </c>
      <c r="BJ56" s="181">
        <f t="shared" si="288"/>
        <v>9180.9</v>
      </c>
      <c r="BK56" s="181">
        <f t="shared" si="288"/>
        <v>9180.9</v>
      </c>
      <c r="BL56" s="181">
        <f t="shared" si="288"/>
        <v>9180.9</v>
      </c>
      <c r="BM56" s="181">
        <f t="shared" si="288"/>
        <v>9180.9</v>
      </c>
      <c r="BN56" s="181">
        <f t="shared" si="288"/>
        <v>9180.9</v>
      </c>
      <c r="BO56" s="181">
        <f t="shared" si="288"/>
        <v>9180.9</v>
      </c>
      <c r="BP56" s="181">
        <f t="shared" si="288"/>
        <v>9180.9</v>
      </c>
      <c r="BQ56" s="181">
        <f t="shared" si="288"/>
        <v>9180.9</v>
      </c>
      <c r="BR56" s="190">
        <f t="shared" si="263"/>
        <v>110170.79999999997</v>
      </c>
      <c r="BS56" s="181">
        <f t="shared" ref="BS56:CD56" si="289">IF($K146&gt;(12-MONTH(BS$7)),$Q146/12,0)</f>
        <v>9272.7090000000007</v>
      </c>
      <c r="BT56" s="181">
        <f t="shared" si="289"/>
        <v>9272.7090000000007</v>
      </c>
      <c r="BU56" s="181">
        <f t="shared" si="289"/>
        <v>9272.7090000000007</v>
      </c>
      <c r="BV56" s="181">
        <f t="shared" si="289"/>
        <v>9272.7090000000007</v>
      </c>
      <c r="BW56" s="181">
        <f t="shared" si="289"/>
        <v>9272.7090000000007</v>
      </c>
      <c r="BX56" s="181">
        <f t="shared" si="289"/>
        <v>9272.7090000000007</v>
      </c>
      <c r="BY56" s="181">
        <f t="shared" si="289"/>
        <v>9272.7090000000007</v>
      </c>
      <c r="BZ56" s="181">
        <f t="shared" si="289"/>
        <v>9272.7090000000007</v>
      </c>
      <c r="CA56" s="181">
        <f t="shared" si="289"/>
        <v>9272.7090000000007</v>
      </c>
      <c r="CB56" s="181">
        <f t="shared" si="289"/>
        <v>9272.7090000000007</v>
      </c>
      <c r="CC56" s="181">
        <f t="shared" si="289"/>
        <v>9272.7090000000007</v>
      </c>
      <c r="CD56" s="181">
        <f t="shared" si="289"/>
        <v>9272.7090000000007</v>
      </c>
      <c r="CE56" s="190">
        <f t="shared" si="265"/>
        <v>111272.50800000002</v>
      </c>
    </row>
    <row r="57" spans="1:83" ht="15" customHeight="1" x14ac:dyDescent="0.2">
      <c r="A57" s="16"/>
      <c r="B57" s="182" t="str">
        <f t="shared" si="251"/>
        <v>Développeur Services</v>
      </c>
      <c r="C57" s="218"/>
      <c r="D57" s="181">
        <f t="shared" ref="D57:O57" si="290">IF($F147&gt;(12-MONTH(D$7)),$L147/12,0)</f>
        <v>0</v>
      </c>
      <c r="E57" s="181">
        <f t="shared" si="290"/>
        <v>0</v>
      </c>
      <c r="F57" s="181">
        <f t="shared" si="290"/>
        <v>0</v>
      </c>
      <c r="G57" s="181">
        <f t="shared" si="290"/>
        <v>0</v>
      </c>
      <c r="H57" s="181">
        <f t="shared" si="290"/>
        <v>0</v>
      </c>
      <c r="I57" s="181">
        <f t="shared" si="290"/>
        <v>0</v>
      </c>
      <c r="J57" s="181">
        <f t="shared" si="290"/>
        <v>0</v>
      </c>
      <c r="K57" s="181">
        <f t="shared" si="290"/>
        <v>0</v>
      </c>
      <c r="L57" s="181">
        <f t="shared" si="290"/>
        <v>0</v>
      </c>
      <c r="M57" s="181">
        <f t="shared" si="290"/>
        <v>0</v>
      </c>
      <c r="N57" s="181">
        <f t="shared" si="290"/>
        <v>0</v>
      </c>
      <c r="O57" s="181">
        <f t="shared" si="290"/>
        <v>0</v>
      </c>
      <c r="P57" s="190">
        <f t="shared" si="253"/>
        <v>0</v>
      </c>
      <c r="Q57" s="181">
        <f t="shared" ref="Q57:AB57" si="291">IF($G147&gt;(12-MONTH(Q$7)),$M147/12,0)</f>
        <v>0</v>
      </c>
      <c r="R57" s="181">
        <f t="shared" si="291"/>
        <v>0</v>
      </c>
      <c r="S57" s="181">
        <f t="shared" si="291"/>
        <v>0</v>
      </c>
      <c r="T57" s="181">
        <f t="shared" si="291"/>
        <v>0</v>
      </c>
      <c r="U57" s="181">
        <f t="shared" si="291"/>
        <v>0</v>
      </c>
      <c r="V57" s="181">
        <f t="shared" si="291"/>
        <v>0</v>
      </c>
      <c r="W57" s="181">
        <f t="shared" si="291"/>
        <v>0</v>
      </c>
      <c r="X57" s="181">
        <f t="shared" si="291"/>
        <v>0</v>
      </c>
      <c r="Y57" s="181">
        <f t="shared" si="291"/>
        <v>0</v>
      </c>
      <c r="Z57" s="181">
        <f t="shared" si="291"/>
        <v>0</v>
      </c>
      <c r="AA57" s="181">
        <f t="shared" si="291"/>
        <v>0</v>
      </c>
      <c r="AB57" s="181">
        <f t="shared" si="291"/>
        <v>0</v>
      </c>
      <c r="AC57" s="190">
        <f t="shared" si="255"/>
        <v>0</v>
      </c>
      <c r="AD57" s="182" t="str">
        <f t="shared" si="256"/>
        <v>Développeur Services</v>
      </c>
      <c r="AE57" s="181">
        <f t="shared" ref="AE57:AP57" si="292">IF($H147&gt;(12-MONTH(AE$7)),$N147/12,0)</f>
        <v>0</v>
      </c>
      <c r="AF57" s="181">
        <f t="shared" si="292"/>
        <v>0</v>
      </c>
      <c r="AG57" s="181">
        <f t="shared" si="292"/>
        <v>0</v>
      </c>
      <c r="AH57" s="181">
        <f t="shared" si="292"/>
        <v>0</v>
      </c>
      <c r="AI57" s="181">
        <f t="shared" si="292"/>
        <v>0</v>
      </c>
      <c r="AJ57" s="181">
        <f t="shared" si="292"/>
        <v>6000</v>
      </c>
      <c r="AK57" s="181">
        <f t="shared" si="292"/>
        <v>6000</v>
      </c>
      <c r="AL57" s="181">
        <f t="shared" si="292"/>
        <v>6000</v>
      </c>
      <c r="AM57" s="181">
        <f t="shared" si="292"/>
        <v>6000</v>
      </c>
      <c r="AN57" s="181">
        <f t="shared" si="292"/>
        <v>6000</v>
      </c>
      <c r="AO57" s="181">
        <f t="shared" si="292"/>
        <v>6000</v>
      </c>
      <c r="AP57" s="181">
        <f t="shared" si="292"/>
        <v>6000</v>
      </c>
      <c r="AQ57" s="190">
        <f t="shared" si="258"/>
        <v>42000</v>
      </c>
      <c r="AR57" s="181">
        <f t="shared" ref="AR57:BC57" si="293">IF($I147&gt;(12-MONTH(AR$7)),$O147/12,0)</f>
        <v>6060</v>
      </c>
      <c r="AS57" s="181">
        <f t="shared" si="293"/>
        <v>6060</v>
      </c>
      <c r="AT57" s="181">
        <f t="shared" si="293"/>
        <v>6060</v>
      </c>
      <c r="AU57" s="181">
        <f t="shared" si="293"/>
        <v>6060</v>
      </c>
      <c r="AV57" s="181">
        <f t="shared" si="293"/>
        <v>6060</v>
      </c>
      <c r="AW57" s="181">
        <f t="shared" si="293"/>
        <v>6060</v>
      </c>
      <c r="AX57" s="181">
        <f t="shared" si="293"/>
        <v>6060</v>
      </c>
      <c r="AY57" s="181">
        <f t="shared" si="293"/>
        <v>6060</v>
      </c>
      <c r="AZ57" s="181">
        <f t="shared" si="293"/>
        <v>6060</v>
      </c>
      <c r="BA57" s="181">
        <f t="shared" si="293"/>
        <v>6060</v>
      </c>
      <c r="BB57" s="181">
        <f t="shared" si="293"/>
        <v>6060</v>
      </c>
      <c r="BC57" s="181">
        <f t="shared" si="293"/>
        <v>6060</v>
      </c>
      <c r="BD57" s="190">
        <f t="shared" si="260"/>
        <v>72720</v>
      </c>
      <c r="BE57" s="182" t="str">
        <f t="shared" si="261"/>
        <v>Développeur Services</v>
      </c>
      <c r="BF57" s="181">
        <f t="shared" ref="BF57:BQ57" si="294">IF($J147&gt;(12-MONTH(BF$7)),$P147/12,0)</f>
        <v>6120.5999999999995</v>
      </c>
      <c r="BG57" s="181">
        <f t="shared" si="294"/>
        <v>6120.5999999999995</v>
      </c>
      <c r="BH57" s="181">
        <f t="shared" si="294"/>
        <v>6120.5999999999995</v>
      </c>
      <c r="BI57" s="181">
        <f t="shared" si="294"/>
        <v>6120.5999999999995</v>
      </c>
      <c r="BJ57" s="181">
        <f t="shared" si="294"/>
        <v>6120.5999999999995</v>
      </c>
      <c r="BK57" s="181">
        <f t="shared" si="294"/>
        <v>6120.5999999999995</v>
      </c>
      <c r="BL57" s="181">
        <f t="shared" si="294"/>
        <v>6120.5999999999995</v>
      </c>
      <c r="BM57" s="181">
        <f t="shared" si="294"/>
        <v>6120.5999999999995</v>
      </c>
      <c r="BN57" s="181">
        <f t="shared" si="294"/>
        <v>6120.5999999999995</v>
      </c>
      <c r="BO57" s="181">
        <f t="shared" si="294"/>
        <v>6120.5999999999995</v>
      </c>
      <c r="BP57" s="181">
        <f t="shared" si="294"/>
        <v>6120.5999999999995</v>
      </c>
      <c r="BQ57" s="181">
        <f t="shared" si="294"/>
        <v>6120.5999999999995</v>
      </c>
      <c r="BR57" s="190">
        <f t="shared" si="263"/>
        <v>73447.199999999997</v>
      </c>
      <c r="BS57" s="181">
        <f t="shared" ref="BS57:CD57" si="295">IF($K147&gt;(12-MONTH(BS$7)),$Q147/12,0)</f>
        <v>6181.8059999999996</v>
      </c>
      <c r="BT57" s="181">
        <f t="shared" si="295"/>
        <v>6181.8059999999996</v>
      </c>
      <c r="BU57" s="181">
        <f t="shared" si="295"/>
        <v>6181.8059999999996</v>
      </c>
      <c r="BV57" s="181">
        <f t="shared" si="295"/>
        <v>6181.8059999999996</v>
      </c>
      <c r="BW57" s="181">
        <f t="shared" si="295"/>
        <v>6181.8059999999996</v>
      </c>
      <c r="BX57" s="181">
        <f t="shared" si="295"/>
        <v>6181.8059999999996</v>
      </c>
      <c r="BY57" s="181">
        <f t="shared" si="295"/>
        <v>6181.8059999999996</v>
      </c>
      <c r="BZ57" s="181">
        <f t="shared" si="295"/>
        <v>6181.8059999999996</v>
      </c>
      <c r="CA57" s="181">
        <f t="shared" si="295"/>
        <v>6181.8059999999996</v>
      </c>
      <c r="CB57" s="181">
        <f t="shared" si="295"/>
        <v>6181.8059999999996</v>
      </c>
      <c r="CC57" s="181">
        <f t="shared" si="295"/>
        <v>6181.8059999999996</v>
      </c>
      <c r="CD57" s="181">
        <f t="shared" si="295"/>
        <v>6181.8059999999996</v>
      </c>
      <c r="CE57" s="190">
        <f t="shared" si="265"/>
        <v>74181.671999999977</v>
      </c>
    </row>
    <row r="58" spans="1:83" ht="15" customHeight="1" x14ac:dyDescent="0.2">
      <c r="A58" s="16"/>
      <c r="B58" s="182" t="str">
        <f t="shared" si="251"/>
        <v>Marketing</v>
      </c>
      <c r="C58" s="218"/>
      <c r="D58" s="181">
        <f t="shared" ref="D58:O58" si="296">IF($F148&gt;(12-MONTH(D$7)),$L148/12,0)</f>
        <v>0</v>
      </c>
      <c r="E58" s="181">
        <f t="shared" si="296"/>
        <v>0</v>
      </c>
      <c r="F58" s="181">
        <f t="shared" si="296"/>
        <v>0</v>
      </c>
      <c r="G58" s="181">
        <f t="shared" si="296"/>
        <v>0</v>
      </c>
      <c r="H58" s="181">
        <f t="shared" si="296"/>
        <v>0</v>
      </c>
      <c r="I58" s="181">
        <f t="shared" si="296"/>
        <v>0</v>
      </c>
      <c r="J58" s="181">
        <f t="shared" si="296"/>
        <v>0</v>
      </c>
      <c r="K58" s="181">
        <f t="shared" si="296"/>
        <v>0</v>
      </c>
      <c r="L58" s="181">
        <f t="shared" si="296"/>
        <v>0</v>
      </c>
      <c r="M58" s="181">
        <f t="shared" si="296"/>
        <v>0</v>
      </c>
      <c r="N58" s="181">
        <f t="shared" si="296"/>
        <v>0</v>
      </c>
      <c r="O58" s="181">
        <f t="shared" si="296"/>
        <v>0</v>
      </c>
      <c r="P58" s="190">
        <f t="shared" si="253"/>
        <v>0</v>
      </c>
      <c r="Q58" s="181">
        <f t="shared" ref="Q58:AB58" si="297">IF($G148&gt;(12-MONTH(Q$7)),$M148/12,0)</f>
        <v>0</v>
      </c>
      <c r="R58" s="181">
        <f t="shared" si="297"/>
        <v>0</v>
      </c>
      <c r="S58" s="181">
        <f t="shared" si="297"/>
        <v>0</v>
      </c>
      <c r="T58" s="181">
        <f t="shared" si="297"/>
        <v>0</v>
      </c>
      <c r="U58" s="181">
        <f t="shared" si="297"/>
        <v>0</v>
      </c>
      <c r="V58" s="181">
        <f t="shared" si="297"/>
        <v>0</v>
      </c>
      <c r="W58" s="181">
        <f t="shared" si="297"/>
        <v>0</v>
      </c>
      <c r="X58" s="181">
        <f t="shared" si="297"/>
        <v>0</v>
      </c>
      <c r="Y58" s="181">
        <f t="shared" si="297"/>
        <v>0</v>
      </c>
      <c r="Z58" s="181">
        <f t="shared" si="297"/>
        <v>0</v>
      </c>
      <c r="AA58" s="181">
        <f t="shared" si="297"/>
        <v>0</v>
      </c>
      <c r="AB58" s="181">
        <f t="shared" si="297"/>
        <v>0</v>
      </c>
      <c r="AC58" s="190">
        <f t="shared" si="255"/>
        <v>0</v>
      </c>
      <c r="AD58" s="182" t="str">
        <f t="shared" si="256"/>
        <v>Marketing</v>
      </c>
      <c r="AE58" s="181">
        <f t="shared" ref="AE58:AP58" si="298">IF($H148&gt;(12-MONTH(AE$7)),$N148/12,0)</f>
        <v>0</v>
      </c>
      <c r="AF58" s="181">
        <f t="shared" si="298"/>
        <v>0</v>
      </c>
      <c r="AG58" s="181">
        <f t="shared" si="298"/>
        <v>0</v>
      </c>
      <c r="AH58" s="181">
        <f t="shared" si="298"/>
        <v>0</v>
      </c>
      <c r="AI58" s="181">
        <f t="shared" si="298"/>
        <v>0</v>
      </c>
      <c r="AJ58" s="181">
        <f t="shared" si="298"/>
        <v>12000</v>
      </c>
      <c r="AK58" s="181">
        <f t="shared" si="298"/>
        <v>12000</v>
      </c>
      <c r="AL58" s="181">
        <f t="shared" si="298"/>
        <v>12000</v>
      </c>
      <c r="AM58" s="181">
        <f t="shared" si="298"/>
        <v>12000</v>
      </c>
      <c r="AN58" s="181">
        <f t="shared" si="298"/>
        <v>12000</v>
      </c>
      <c r="AO58" s="181">
        <f t="shared" si="298"/>
        <v>12000</v>
      </c>
      <c r="AP58" s="181">
        <f t="shared" si="298"/>
        <v>12000</v>
      </c>
      <c r="AQ58" s="190">
        <f t="shared" si="258"/>
        <v>84000</v>
      </c>
      <c r="AR58" s="181">
        <f t="shared" ref="AR58:BC58" si="299">IF($I148&gt;(12-MONTH(AR$7)),$O148/12,0)</f>
        <v>12120</v>
      </c>
      <c r="AS58" s="181">
        <f t="shared" si="299"/>
        <v>12120</v>
      </c>
      <c r="AT58" s="181">
        <f t="shared" si="299"/>
        <v>12120</v>
      </c>
      <c r="AU58" s="181">
        <f t="shared" si="299"/>
        <v>12120</v>
      </c>
      <c r="AV58" s="181">
        <f t="shared" si="299"/>
        <v>12120</v>
      </c>
      <c r="AW58" s="181">
        <f t="shared" si="299"/>
        <v>12120</v>
      </c>
      <c r="AX58" s="181">
        <f t="shared" si="299"/>
        <v>12120</v>
      </c>
      <c r="AY58" s="181">
        <f t="shared" si="299"/>
        <v>12120</v>
      </c>
      <c r="AZ58" s="181">
        <f t="shared" si="299"/>
        <v>12120</v>
      </c>
      <c r="BA58" s="181">
        <f t="shared" si="299"/>
        <v>12120</v>
      </c>
      <c r="BB58" s="181">
        <f t="shared" si="299"/>
        <v>12120</v>
      </c>
      <c r="BC58" s="181">
        <f t="shared" si="299"/>
        <v>12120</v>
      </c>
      <c r="BD58" s="190">
        <f t="shared" si="260"/>
        <v>145440</v>
      </c>
      <c r="BE58" s="182" t="str">
        <f t="shared" si="261"/>
        <v>Marketing</v>
      </c>
      <c r="BF58" s="181">
        <f t="shared" ref="BF58:BQ58" si="300">IF($J148&gt;(12-MONTH(BF$7)),$P148/12,0)</f>
        <v>12241.199999999999</v>
      </c>
      <c r="BG58" s="181">
        <f t="shared" si="300"/>
        <v>12241.199999999999</v>
      </c>
      <c r="BH58" s="181">
        <f t="shared" si="300"/>
        <v>12241.199999999999</v>
      </c>
      <c r="BI58" s="181">
        <f t="shared" si="300"/>
        <v>12241.199999999999</v>
      </c>
      <c r="BJ58" s="181">
        <f t="shared" si="300"/>
        <v>12241.199999999999</v>
      </c>
      <c r="BK58" s="181">
        <f t="shared" si="300"/>
        <v>12241.199999999999</v>
      </c>
      <c r="BL58" s="181">
        <f t="shared" si="300"/>
        <v>12241.199999999999</v>
      </c>
      <c r="BM58" s="181">
        <f t="shared" si="300"/>
        <v>12241.199999999999</v>
      </c>
      <c r="BN58" s="181">
        <f t="shared" si="300"/>
        <v>12241.199999999999</v>
      </c>
      <c r="BO58" s="181">
        <f t="shared" si="300"/>
        <v>12241.199999999999</v>
      </c>
      <c r="BP58" s="181">
        <f t="shared" si="300"/>
        <v>12241.199999999999</v>
      </c>
      <c r="BQ58" s="181">
        <f t="shared" si="300"/>
        <v>12241.199999999999</v>
      </c>
      <c r="BR58" s="190">
        <f t="shared" si="263"/>
        <v>146894.39999999999</v>
      </c>
      <c r="BS58" s="181">
        <f t="shared" ref="BS58:CD58" si="301">IF($K148&gt;(12-MONTH(BS$7)),$Q148/12,0)</f>
        <v>12363.611999999999</v>
      </c>
      <c r="BT58" s="181">
        <f t="shared" si="301"/>
        <v>12363.611999999999</v>
      </c>
      <c r="BU58" s="181">
        <f t="shared" si="301"/>
        <v>12363.611999999999</v>
      </c>
      <c r="BV58" s="181">
        <f t="shared" si="301"/>
        <v>12363.611999999999</v>
      </c>
      <c r="BW58" s="181">
        <f t="shared" si="301"/>
        <v>12363.611999999999</v>
      </c>
      <c r="BX58" s="181">
        <f t="shared" si="301"/>
        <v>12363.611999999999</v>
      </c>
      <c r="BY58" s="181">
        <f t="shared" si="301"/>
        <v>12363.611999999999</v>
      </c>
      <c r="BZ58" s="181">
        <f t="shared" si="301"/>
        <v>12363.611999999999</v>
      </c>
      <c r="CA58" s="181">
        <f t="shared" si="301"/>
        <v>12363.611999999999</v>
      </c>
      <c r="CB58" s="181">
        <f t="shared" si="301"/>
        <v>12363.611999999999</v>
      </c>
      <c r="CC58" s="181">
        <f t="shared" si="301"/>
        <v>12363.611999999999</v>
      </c>
      <c r="CD58" s="181">
        <f t="shared" si="301"/>
        <v>12363.611999999999</v>
      </c>
      <c r="CE58" s="190">
        <f t="shared" si="265"/>
        <v>148363.34399999995</v>
      </c>
    </row>
    <row r="59" spans="1:83" ht="15" customHeight="1" x14ac:dyDescent="0.2">
      <c r="A59" s="16"/>
      <c r="B59" s="182" t="str">
        <f t="shared" si="251"/>
        <v>Marketing</v>
      </c>
      <c r="C59" s="218"/>
      <c r="D59" s="181">
        <f t="shared" ref="D59:O59" si="302">IF($F149&gt;(12-MONTH(D$7)),$L149/12,0)</f>
        <v>0</v>
      </c>
      <c r="E59" s="181">
        <f t="shared" si="302"/>
        <v>0</v>
      </c>
      <c r="F59" s="181">
        <f t="shared" si="302"/>
        <v>0</v>
      </c>
      <c r="G59" s="181">
        <f t="shared" si="302"/>
        <v>0</v>
      </c>
      <c r="H59" s="181">
        <f t="shared" si="302"/>
        <v>0</v>
      </c>
      <c r="I59" s="181">
        <f t="shared" si="302"/>
        <v>0</v>
      </c>
      <c r="J59" s="181">
        <f t="shared" si="302"/>
        <v>0</v>
      </c>
      <c r="K59" s="181">
        <f t="shared" si="302"/>
        <v>0</v>
      </c>
      <c r="L59" s="181">
        <f t="shared" si="302"/>
        <v>0</v>
      </c>
      <c r="M59" s="181">
        <f t="shared" si="302"/>
        <v>0</v>
      </c>
      <c r="N59" s="181">
        <f t="shared" si="302"/>
        <v>0</v>
      </c>
      <c r="O59" s="181">
        <f t="shared" si="302"/>
        <v>0</v>
      </c>
      <c r="P59" s="190">
        <f t="shared" si="253"/>
        <v>0</v>
      </c>
      <c r="Q59" s="181">
        <f t="shared" ref="Q59:AB59" si="303">IF($G149&gt;(12-MONTH(Q$7)),$M149/12,0)</f>
        <v>0</v>
      </c>
      <c r="R59" s="181">
        <f t="shared" si="303"/>
        <v>0</v>
      </c>
      <c r="S59" s="181">
        <f t="shared" si="303"/>
        <v>0</v>
      </c>
      <c r="T59" s="181">
        <f t="shared" si="303"/>
        <v>0</v>
      </c>
      <c r="U59" s="181">
        <f t="shared" si="303"/>
        <v>0</v>
      </c>
      <c r="V59" s="181">
        <f t="shared" si="303"/>
        <v>0</v>
      </c>
      <c r="W59" s="181">
        <f t="shared" si="303"/>
        <v>0</v>
      </c>
      <c r="X59" s="181">
        <f t="shared" si="303"/>
        <v>0</v>
      </c>
      <c r="Y59" s="181">
        <f t="shared" si="303"/>
        <v>0</v>
      </c>
      <c r="Z59" s="181">
        <f t="shared" si="303"/>
        <v>0</v>
      </c>
      <c r="AA59" s="181">
        <f t="shared" si="303"/>
        <v>0</v>
      </c>
      <c r="AB59" s="181">
        <f t="shared" si="303"/>
        <v>0</v>
      </c>
      <c r="AC59" s="190">
        <f t="shared" si="255"/>
        <v>0</v>
      </c>
      <c r="AD59" s="182" t="str">
        <f t="shared" si="256"/>
        <v>Marketing</v>
      </c>
      <c r="AE59" s="181">
        <f t="shared" ref="AE59:AP59" si="304">IF($H149&gt;(12-MONTH(AE$7)),$N149/12,0)</f>
        <v>0</v>
      </c>
      <c r="AF59" s="181">
        <f t="shared" si="304"/>
        <v>0</v>
      </c>
      <c r="AG59" s="181">
        <f t="shared" si="304"/>
        <v>0</v>
      </c>
      <c r="AH59" s="181">
        <f t="shared" si="304"/>
        <v>0</v>
      </c>
      <c r="AI59" s="181">
        <f t="shared" si="304"/>
        <v>0</v>
      </c>
      <c r="AJ59" s="181">
        <f t="shared" si="304"/>
        <v>9000</v>
      </c>
      <c r="AK59" s="181">
        <f t="shared" si="304"/>
        <v>9000</v>
      </c>
      <c r="AL59" s="181">
        <f t="shared" si="304"/>
        <v>9000</v>
      </c>
      <c r="AM59" s="181">
        <f t="shared" si="304"/>
        <v>9000</v>
      </c>
      <c r="AN59" s="181">
        <f t="shared" si="304"/>
        <v>9000</v>
      </c>
      <c r="AO59" s="181">
        <f t="shared" si="304"/>
        <v>9000</v>
      </c>
      <c r="AP59" s="181">
        <f t="shared" si="304"/>
        <v>9000</v>
      </c>
      <c r="AQ59" s="190">
        <f t="shared" si="258"/>
        <v>63000</v>
      </c>
      <c r="AR59" s="181">
        <f t="shared" ref="AR59:BC59" si="305">IF($I149&gt;(12-MONTH(AR$7)),$O149/12,0)</f>
        <v>9090</v>
      </c>
      <c r="AS59" s="181">
        <f t="shared" si="305"/>
        <v>9090</v>
      </c>
      <c r="AT59" s="181">
        <f t="shared" si="305"/>
        <v>9090</v>
      </c>
      <c r="AU59" s="181">
        <f t="shared" si="305"/>
        <v>9090</v>
      </c>
      <c r="AV59" s="181">
        <f t="shared" si="305"/>
        <v>9090</v>
      </c>
      <c r="AW59" s="181">
        <f t="shared" si="305"/>
        <v>9090</v>
      </c>
      <c r="AX59" s="181">
        <f t="shared" si="305"/>
        <v>9090</v>
      </c>
      <c r="AY59" s="181">
        <f t="shared" si="305"/>
        <v>9090</v>
      </c>
      <c r="AZ59" s="181">
        <f t="shared" si="305"/>
        <v>9090</v>
      </c>
      <c r="BA59" s="181">
        <f t="shared" si="305"/>
        <v>9090</v>
      </c>
      <c r="BB59" s="181">
        <f t="shared" si="305"/>
        <v>9090</v>
      </c>
      <c r="BC59" s="181">
        <f t="shared" si="305"/>
        <v>9090</v>
      </c>
      <c r="BD59" s="190">
        <f t="shared" si="260"/>
        <v>109080</v>
      </c>
      <c r="BE59" s="182" t="str">
        <f t="shared" si="261"/>
        <v>Marketing</v>
      </c>
      <c r="BF59" s="181">
        <f t="shared" ref="BF59:BQ59" si="306">IF($J149&gt;(12-MONTH(BF$7)),$P149/12,0)</f>
        <v>9180.9</v>
      </c>
      <c r="BG59" s="181">
        <f t="shared" si="306"/>
        <v>9180.9</v>
      </c>
      <c r="BH59" s="181">
        <f t="shared" si="306"/>
        <v>9180.9</v>
      </c>
      <c r="BI59" s="181">
        <f t="shared" si="306"/>
        <v>9180.9</v>
      </c>
      <c r="BJ59" s="181">
        <f t="shared" si="306"/>
        <v>9180.9</v>
      </c>
      <c r="BK59" s="181">
        <f t="shared" si="306"/>
        <v>9180.9</v>
      </c>
      <c r="BL59" s="181">
        <f t="shared" si="306"/>
        <v>9180.9</v>
      </c>
      <c r="BM59" s="181">
        <f t="shared" si="306"/>
        <v>9180.9</v>
      </c>
      <c r="BN59" s="181">
        <f t="shared" si="306"/>
        <v>9180.9</v>
      </c>
      <c r="BO59" s="181">
        <f t="shared" si="306"/>
        <v>9180.9</v>
      </c>
      <c r="BP59" s="181">
        <f t="shared" si="306"/>
        <v>9180.9</v>
      </c>
      <c r="BQ59" s="181">
        <f t="shared" si="306"/>
        <v>9180.9</v>
      </c>
      <c r="BR59" s="190">
        <f t="shared" si="263"/>
        <v>110170.79999999997</v>
      </c>
      <c r="BS59" s="181">
        <f t="shared" ref="BS59:CD59" si="307">IF($K149&gt;(12-MONTH(BS$7)),$Q149/12,0)</f>
        <v>9272.7090000000007</v>
      </c>
      <c r="BT59" s="181">
        <f t="shared" si="307"/>
        <v>9272.7090000000007</v>
      </c>
      <c r="BU59" s="181">
        <f t="shared" si="307"/>
        <v>9272.7090000000007</v>
      </c>
      <c r="BV59" s="181">
        <f t="shared" si="307"/>
        <v>9272.7090000000007</v>
      </c>
      <c r="BW59" s="181">
        <f t="shared" si="307"/>
        <v>9272.7090000000007</v>
      </c>
      <c r="BX59" s="181">
        <f t="shared" si="307"/>
        <v>9272.7090000000007</v>
      </c>
      <c r="BY59" s="181">
        <f t="shared" si="307"/>
        <v>9272.7090000000007</v>
      </c>
      <c r="BZ59" s="181">
        <f t="shared" si="307"/>
        <v>9272.7090000000007</v>
      </c>
      <c r="CA59" s="181">
        <f t="shared" si="307"/>
        <v>9272.7090000000007</v>
      </c>
      <c r="CB59" s="181">
        <f t="shared" si="307"/>
        <v>9272.7090000000007</v>
      </c>
      <c r="CC59" s="181">
        <f t="shared" si="307"/>
        <v>9272.7090000000007</v>
      </c>
      <c r="CD59" s="181">
        <f t="shared" si="307"/>
        <v>9272.7090000000007</v>
      </c>
      <c r="CE59" s="190">
        <f t="shared" si="265"/>
        <v>111272.50800000002</v>
      </c>
    </row>
    <row r="60" spans="1:83" ht="15" customHeight="1" x14ac:dyDescent="0.2">
      <c r="A60" s="16"/>
      <c r="B60" s="182" t="str">
        <f t="shared" si="251"/>
        <v>Marketing</v>
      </c>
      <c r="C60" s="218"/>
      <c r="D60" s="181">
        <f t="shared" ref="D60:O60" si="308">IF($F150&gt;(12-MONTH(D$7)),$L150/12,0)</f>
        <v>0</v>
      </c>
      <c r="E60" s="181">
        <f t="shared" si="308"/>
        <v>0</v>
      </c>
      <c r="F60" s="181">
        <f t="shared" si="308"/>
        <v>0</v>
      </c>
      <c r="G60" s="181">
        <f t="shared" si="308"/>
        <v>0</v>
      </c>
      <c r="H60" s="181">
        <f t="shared" si="308"/>
        <v>0</v>
      </c>
      <c r="I60" s="181">
        <f t="shared" si="308"/>
        <v>0</v>
      </c>
      <c r="J60" s="181">
        <f t="shared" si="308"/>
        <v>0</v>
      </c>
      <c r="K60" s="181">
        <f t="shared" si="308"/>
        <v>0</v>
      </c>
      <c r="L60" s="181">
        <f t="shared" si="308"/>
        <v>0</v>
      </c>
      <c r="M60" s="181">
        <f t="shared" si="308"/>
        <v>0</v>
      </c>
      <c r="N60" s="181">
        <f t="shared" si="308"/>
        <v>0</v>
      </c>
      <c r="O60" s="181">
        <f t="shared" si="308"/>
        <v>0</v>
      </c>
      <c r="P60" s="190">
        <f t="shared" si="253"/>
        <v>0</v>
      </c>
      <c r="Q60" s="181">
        <f t="shared" ref="Q60:AB60" si="309">IF($G150&gt;(12-MONTH(Q$7)),$M150/12,0)</f>
        <v>0</v>
      </c>
      <c r="R60" s="181">
        <f t="shared" si="309"/>
        <v>0</v>
      </c>
      <c r="S60" s="181">
        <f t="shared" si="309"/>
        <v>0</v>
      </c>
      <c r="T60" s="181">
        <f t="shared" si="309"/>
        <v>0</v>
      </c>
      <c r="U60" s="181">
        <f t="shared" si="309"/>
        <v>0</v>
      </c>
      <c r="V60" s="181">
        <f t="shared" si="309"/>
        <v>0</v>
      </c>
      <c r="W60" s="181">
        <f t="shared" si="309"/>
        <v>0</v>
      </c>
      <c r="X60" s="181">
        <f t="shared" si="309"/>
        <v>0</v>
      </c>
      <c r="Y60" s="181">
        <f t="shared" si="309"/>
        <v>0</v>
      </c>
      <c r="Z60" s="181">
        <f t="shared" si="309"/>
        <v>0</v>
      </c>
      <c r="AA60" s="181">
        <f t="shared" si="309"/>
        <v>0</v>
      </c>
      <c r="AB60" s="181">
        <f t="shared" si="309"/>
        <v>0</v>
      </c>
      <c r="AC60" s="190">
        <f t="shared" si="255"/>
        <v>0</v>
      </c>
      <c r="AD60" s="182" t="str">
        <f t="shared" si="256"/>
        <v>Marketing</v>
      </c>
      <c r="AE60" s="181">
        <f t="shared" ref="AE60:AP60" si="310">IF($H150&gt;(12-MONTH(AE$7)),$N150/12,0)</f>
        <v>0</v>
      </c>
      <c r="AF60" s="181">
        <f t="shared" si="310"/>
        <v>0</v>
      </c>
      <c r="AG60" s="181">
        <f t="shared" si="310"/>
        <v>0</v>
      </c>
      <c r="AH60" s="181">
        <f t="shared" si="310"/>
        <v>0</v>
      </c>
      <c r="AI60" s="181">
        <f t="shared" si="310"/>
        <v>0</v>
      </c>
      <c r="AJ60" s="181">
        <f t="shared" si="310"/>
        <v>0</v>
      </c>
      <c r="AK60" s="181">
        <f t="shared" si="310"/>
        <v>0</v>
      </c>
      <c r="AL60" s="181">
        <f t="shared" si="310"/>
        <v>0</v>
      </c>
      <c r="AM60" s="181">
        <f t="shared" si="310"/>
        <v>0</v>
      </c>
      <c r="AN60" s="181">
        <f t="shared" si="310"/>
        <v>0</v>
      </c>
      <c r="AO60" s="181">
        <f t="shared" si="310"/>
        <v>0</v>
      </c>
      <c r="AP60" s="181">
        <f t="shared" si="310"/>
        <v>0</v>
      </c>
      <c r="AQ60" s="190">
        <f t="shared" si="258"/>
        <v>0</v>
      </c>
      <c r="AR60" s="181">
        <f t="shared" ref="AR60:BC60" si="311">IF($I150&gt;(12-MONTH(AR$7)),$O150/12,0)</f>
        <v>5250</v>
      </c>
      <c r="AS60" s="181">
        <f t="shared" si="311"/>
        <v>5250</v>
      </c>
      <c r="AT60" s="181">
        <f t="shared" si="311"/>
        <v>5250</v>
      </c>
      <c r="AU60" s="181">
        <f t="shared" si="311"/>
        <v>5250</v>
      </c>
      <c r="AV60" s="181">
        <f t="shared" si="311"/>
        <v>5250</v>
      </c>
      <c r="AW60" s="181">
        <f t="shared" si="311"/>
        <v>5250</v>
      </c>
      <c r="AX60" s="181">
        <f t="shared" si="311"/>
        <v>5250</v>
      </c>
      <c r="AY60" s="181">
        <f t="shared" si="311"/>
        <v>5250</v>
      </c>
      <c r="AZ60" s="181">
        <f t="shared" si="311"/>
        <v>5250</v>
      </c>
      <c r="BA60" s="181">
        <f t="shared" si="311"/>
        <v>5250</v>
      </c>
      <c r="BB60" s="181">
        <f t="shared" si="311"/>
        <v>5250</v>
      </c>
      <c r="BC60" s="181">
        <f t="shared" si="311"/>
        <v>5250</v>
      </c>
      <c r="BD60" s="190">
        <f t="shared" si="260"/>
        <v>63000</v>
      </c>
      <c r="BE60" s="182" t="str">
        <f t="shared" si="261"/>
        <v>Marketing</v>
      </c>
      <c r="BF60" s="181">
        <f t="shared" ref="BF60:BQ60" si="312">IF($J150&gt;(12-MONTH(BF$7)),$P150/12,0)</f>
        <v>5302.5</v>
      </c>
      <c r="BG60" s="181">
        <f t="shared" si="312"/>
        <v>5302.5</v>
      </c>
      <c r="BH60" s="181">
        <f t="shared" si="312"/>
        <v>5302.5</v>
      </c>
      <c r="BI60" s="181">
        <f t="shared" si="312"/>
        <v>5302.5</v>
      </c>
      <c r="BJ60" s="181">
        <f t="shared" si="312"/>
        <v>5302.5</v>
      </c>
      <c r="BK60" s="181">
        <f t="shared" si="312"/>
        <v>5302.5</v>
      </c>
      <c r="BL60" s="181">
        <f t="shared" si="312"/>
        <v>5302.5</v>
      </c>
      <c r="BM60" s="181">
        <f t="shared" si="312"/>
        <v>5302.5</v>
      </c>
      <c r="BN60" s="181">
        <f t="shared" si="312"/>
        <v>5302.5</v>
      </c>
      <c r="BO60" s="181">
        <f t="shared" si="312"/>
        <v>5302.5</v>
      </c>
      <c r="BP60" s="181">
        <f t="shared" si="312"/>
        <v>5302.5</v>
      </c>
      <c r="BQ60" s="181">
        <f t="shared" si="312"/>
        <v>5302.5</v>
      </c>
      <c r="BR60" s="190">
        <f t="shared" si="263"/>
        <v>63630</v>
      </c>
      <c r="BS60" s="181">
        <f t="shared" ref="BS60:CD60" si="313">IF($K150&gt;(12-MONTH(BS$7)),$Q150/12,0)</f>
        <v>5355.5250000000005</v>
      </c>
      <c r="BT60" s="181">
        <f t="shared" si="313"/>
        <v>5355.5250000000005</v>
      </c>
      <c r="BU60" s="181">
        <f t="shared" si="313"/>
        <v>5355.5250000000005</v>
      </c>
      <c r="BV60" s="181">
        <f t="shared" si="313"/>
        <v>5355.5250000000005</v>
      </c>
      <c r="BW60" s="181">
        <f t="shared" si="313"/>
        <v>5355.5250000000005</v>
      </c>
      <c r="BX60" s="181">
        <f t="shared" si="313"/>
        <v>5355.5250000000005</v>
      </c>
      <c r="BY60" s="181">
        <f t="shared" si="313"/>
        <v>5355.5250000000005</v>
      </c>
      <c r="BZ60" s="181">
        <f t="shared" si="313"/>
        <v>5355.5250000000005</v>
      </c>
      <c r="CA60" s="181">
        <f t="shared" si="313"/>
        <v>5355.5250000000005</v>
      </c>
      <c r="CB60" s="181">
        <f t="shared" si="313"/>
        <v>5355.5250000000005</v>
      </c>
      <c r="CC60" s="181">
        <f t="shared" si="313"/>
        <v>5355.5250000000005</v>
      </c>
      <c r="CD60" s="181">
        <f t="shared" si="313"/>
        <v>5355.5250000000005</v>
      </c>
      <c r="CE60" s="190">
        <f t="shared" si="265"/>
        <v>64266.30000000001</v>
      </c>
    </row>
    <row r="61" spans="1:83" ht="15" customHeight="1" x14ac:dyDescent="0.2">
      <c r="A61" s="16"/>
      <c r="B61" s="182" t="str">
        <f t="shared" si="251"/>
        <v>Marketing</v>
      </c>
      <c r="C61" s="218"/>
      <c r="D61" s="181">
        <f t="shared" ref="D61:O61" si="314">IF($F151&gt;(12-MONTH(D$7)),$L151/12,0)</f>
        <v>0</v>
      </c>
      <c r="E61" s="181">
        <f t="shared" si="314"/>
        <v>0</v>
      </c>
      <c r="F61" s="181">
        <f t="shared" si="314"/>
        <v>0</v>
      </c>
      <c r="G61" s="181">
        <f t="shared" si="314"/>
        <v>0</v>
      </c>
      <c r="H61" s="181">
        <f t="shared" si="314"/>
        <v>0</v>
      </c>
      <c r="I61" s="181">
        <f t="shared" si="314"/>
        <v>0</v>
      </c>
      <c r="J61" s="181">
        <f t="shared" si="314"/>
        <v>0</v>
      </c>
      <c r="K61" s="181">
        <f t="shared" si="314"/>
        <v>0</v>
      </c>
      <c r="L61" s="181">
        <f t="shared" si="314"/>
        <v>0</v>
      </c>
      <c r="M61" s="181">
        <f t="shared" si="314"/>
        <v>0</v>
      </c>
      <c r="N61" s="181">
        <f t="shared" si="314"/>
        <v>0</v>
      </c>
      <c r="O61" s="181">
        <f t="shared" si="314"/>
        <v>0</v>
      </c>
      <c r="P61" s="190">
        <f t="shared" si="253"/>
        <v>0</v>
      </c>
      <c r="Q61" s="181">
        <f t="shared" ref="Q61:AB61" si="315">IF($G151&gt;(12-MONTH(Q$7)),$M151/12,0)</f>
        <v>0</v>
      </c>
      <c r="R61" s="181">
        <f t="shared" si="315"/>
        <v>0</v>
      </c>
      <c r="S61" s="181">
        <f t="shared" si="315"/>
        <v>0</v>
      </c>
      <c r="T61" s="181">
        <f t="shared" si="315"/>
        <v>0</v>
      </c>
      <c r="U61" s="181">
        <f t="shared" si="315"/>
        <v>0</v>
      </c>
      <c r="V61" s="181">
        <f t="shared" si="315"/>
        <v>0</v>
      </c>
      <c r="W61" s="181">
        <f t="shared" si="315"/>
        <v>0</v>
      </c>
      <c r="X61" s="181">
        <f t="shared" si="315"/>
        <v>0</v>
      </c>
      <c r="Y61" s="181">
        <f t="shared" si="315"/>
        <v>0</v>
      </c>
      <c r="Z61" s="181">
        <f t="shared" si="315"/>
        <v>0</v>
      </c>
      <c r="AA61" s="181">
        <f t="shared" si="315"/>
        <v>0</v>
      </c>
      <c r="AB61" s="181">
        <f t="shared" si="315"/>
        <v>0</v>
      </c>
      <c r="AC61" s="190">
        <f t="shared" si="255"/>
        <v>0</v>
      </c>
      <c r="AD61" s="182" t="str">
        <f t="shared" si="256"/>
        <v>Marketing</v>
      </c>
      <c r="AE61" s="181">
        <f t="shared" ref="AE61:AP61" si="316">IF($H151&gt;(12-MONTH(AE$7)),$N151/12,0)</f>
        <v>0</v>
      </c>
      <c r="AF61" s="181">
        <f t="shared" si="316"/>
        <v>0</v>
      </c>
      <c r="AG61" s="181">
        <f t="shared" si="316"/>
        <v>0</v>
      </c>
      <c r="AH61" s="181">
        <f t="shared" si="316"/>
        <v>0</v>
      </c>
      <c r="AI61" s="181">
        <f t="shared" si="316"/>
        <v>0</v>
      </c>
      <c r="AJ61" s="181">
        <f t="shared" si="316"/>
        <v>0</v>
      </c>
      <c r="AK61" s="181">
        <f t="shared" si="316"/>
        <v>0</v>
      </c>
      <c r="AL61" s="181">
        <f t="shared" si="316"/>
        <v>0</v>
      </c>
      <c r="AM61" s="181">
        <f t="shared" si="316"/>
        <v>0</v>
      </c>
      <c r="AN61" s="181">
        <f t="shared" si="316"/>
        <v>0</v>
      </c>
      <c r="AO61" s="181">
        <f t="shared" si="316"/>
        <v>0</v>
      </c>
      <c r="AP61" s="181">
        <f t="shared" si="316"/>
        <v>0</v>
      </c>
      <c r="AQ61" s="190">
        <f t="shared" si="258"/>
        <v>0</v>
      </c>
      <c r="AR61" s="181">
        <f t="shared" ref="AR61:BC61" si="317">IF($I151&gt;(12-MONTH(AR$7)),$O151/12,0)</f>
        <v>6750</v>
      </c>
      <c r="AS61" s="181">
        <f t="shared" si="317"/>
        <v>6750</v>
      </c>
      <c r="AT61" s="181">
        <f t="shared" si="317"/>
        <v>6750</v>
      </c>
      <c r="AU61" s="181">
        <f t="shared" si="317"/>
        <v>6750</v>
      </c>
      <c r="AV61" s="181">
        <f t="shared" si="317"/>
        <v>6750</v>
      </c>
      <c r="AW61" s="181">
        <f t="shared" si="317"/>
        <v>6750</v>
      </c>
      <c r="AX61" s="181">
        <f t="shared" si="317"/>
        <v>6750</v>
      </c>
      <c r="AY61" s="181">
        <f t="shared" si="317"/>
        <v>6750</v>
      </c>
      <c r="AZ61" s="181">
        <f t="shared" si="317"/>
        <v>6750</v>
      </c>
      <c r="BA61" s="181">
        <f t="shared" si="317"/>
        <v>6750</v>
      </c>
      <c r="BB61" s="181">
        <f t="shared" si="317"/>
        <v>6750</v>
      </c>
      <c r="BC61" s="181">
        <f t="shared" si="317"/>
        <v>6750</v>
      </c>
      <c r="BD61" s="190">
        <f t="shared" si="260"/>
        <v>81000</v>
      </c>
      <c r="BE61" s="182" t="str">
        <f t="shared" si="261"/>
        <v>Marketing</v>
      </c>
      <c r="BF61" s="181">
        <f t="shared" ref="BF61:BQ61" si="318">IF($J151&gt;(12-MONTH(BF$7)),$P151/12,0)</f>
        <v>6817.5</v>
      </c>
      <c r="BG61" s="181">
        <f t="shared" si="318"/>
        <v>6817.5</v>
      </c>
      <c r="BH61" s="181">
        <f t="shared" si="318"/>
        <v>6817.5</v>
      </c>
      <c r="BI61" s="181">
        <f t="shared" si="318"/>
        <v>6817.5</v>
      </c>
      <c r="BJ61" s="181">
        <f t="shared" si="318"/>
        <v>6817.5</v>
      </c>
      <c r="BK61" s="181">
        <f t="shared" si="318"/>
        <v>6817.5</v>
      </c>
      <c r="BL61" s="181">
        <f t="shared" si="318"/>
        <v>6817.5</v>
      </c>
      <c r="BM61" s="181">
        <f t="shared" si="318"/>
        <v>6817.5</v>
      </c>
      <c r="BN61" s="181">
        <f t="shared" si="318"/>
        <v>6817.5</v>
      </c>
      <c r="BO61" s="181">
        <f t="shared" si="318"/>
        <v>6817.5</v>
      </c>
      <c r="BP61" s="181">
        <f t="shared" si="318"/>
        <v>6817.5</v>
      </c>
      <c r="BQ61" s="181">
        <f t="shared" si="318"/>
        <v>6817.5</v>
      </c>
      <c r="BR61" s="190">
        <f t="shared" si="263"/>
        <v>81810</v>
      </c>
      <c r="BS61" s="181">
        <f t="shared" ref="BS61:CD61" si="319">IF($K151&gt;(12-MONTH(BS$7)),$Q151/12,0)</f>
        <v>6885.6750000000002</v>
      </c>
      <c r="BT61" s="181">
        <f t="shared" si="319"/>
        <v>6885.6750000000002</v>
      </c>
      <c r="BU61" s="181">
        <f t="shared" si="319"/>
        <v>6885.6750000000002</v>
      </c>
      <c r="BV61" s="181">
        <f t="shared" si="319"/>
        <v>6885.6750000000002</v>
      </c>
      <c r="BW61" s="181">
        <f t="shared" si="319"/>
        <v>6885.6750000000002</v>
      </c>
      <c r="BX61" s="181">
        <f t="shared" si="319"/>
        <v>6885.6750000000002</v>
      </c>
      <c r="BY61" s="181">
        <f t="shared" si="319"/>
        <v>6885.6750000000002</v>
      </c>
      <c r="BZ61" s="181">
        <f t="shared" si="319"/>
        <v>6885.6750000000002</v>
      </c>
      <c r="CA61" s="181">
        <f t="shared" si="319"/>
        <v>6885.6750000000002</v>
      </c>
      <c r="CB61" s="181">
        <f t="shared" si="319"/>
        <v>6885.6750000000002</v>
      </c>
      <c r="CC61" s="181">
        <f t="shared" si="319"/>
        <v>6885.6750000000002</v>
      </c>
      <c r="CD61" s="181">
        <f t="shared" si="319"/>
        <v>6885.6750000000002</v>
      </c>
      <c r="CE61" s="190">
        <f t="shared" si="265"/>
        <v>82628.10000000002</v>
      </c>
    </row>
    <row r="62" spans="1:83" ht="15" customHeight="1" x14ac:dyDescent="0.2">
      <c r="A62" s="16"/>
      <c r="B62" s="182" t="str">
        <f t="shared" si="251"/>
        <v>Marketing</v>
      </c>
      <c r="C62" s="218"/>
      <c r="D62" s="181">
        <f t="shared" ref="D62:O62" si="320">IF($F152&gt;(12-MONTH(D$7)),$L152/12,0)</f>
        <v>0</v>
      </c>
      <c r="E62" s="181">
        <f t="shared" si="320"/>
        <v>0</v>
      </c>
      <c r="F62" s="181">
        <f t="shared" si="320"/>
        <v>0</v>
      </c>
      <c r="G62" s="181">
        <f t="shared" si="320"/>
        <v>0</v>
      </c>
      <c r="H62" s="181">
        <f t="shared" si="320"/>
        <v>0</v>
      </c>
      <c r="I62" s="181">
        <f t="shared" si="320"/>
        <v>0</v>
      </c>
      <c r="J62" s="181">
        <f t="shared" si="320"/>
        <v>0</v>
      </c>
      <c r="K62" s="181">
        <f t="shared" si="320"/>
        <v>0</v>
      </c>
      <c r="L62" s="181">
        <f t="shared" si="320"/>
        <v>0</v>
      </c>
      <c r="M62" s="181">
        <f t="shared" si="320"/>
        <v>0</v>
      </c>
      <c r="N62" s="181">
        <f t="shared" si="320"/>
        <v>0</v>
      </c>
      <c r="O62" s="181">
        <f t="shared" si="320"/>
        <v>0</v>
      </c>
      <c r="P62" s="190">
        <f t="shared" si="253"/>
        <v>0</v>
      </c>
      <c r="Q62" s="181">
        <f t="shared" ref="Q62:AB62" si="321">IF($G152&gt;(12-MONTH(Q$7)),$M152/12,0)</f>
        <v>0</v>
      </c>
      <c r="R62" s="181">
        <f t="shared" si="321"/>
        <v>0</v>
      </c>
      <c r="S62" s="181">
        <f t="shared" si="321"/>
        <v>0</v>
      </c>
      <c r="T62" s="181">
        <f t="shared" si="321"/>
        <v>0</v>
      </c>
      <c r="U62" s="181">
        <f t="shared" si="321"/>
        <v>0</v>
      </c>
      <c r="V62" s="181">
        <f t="shared" si="321"/>
        <v>0</v>
      </c>
      <c r="W62" s="181">
        <f t="shared" si="321"/>
        <v>0</v>
      </c>
      <c r="X62" s="181">
        <f t="shared" si="321"/>
        <v>0</v>
      </c>
      <c r="Y62" s="181">
        <f t="shared" si="321"/>
        <v>0</v>
      </c>
      <c r="Z62" s="181">
        <f t="shared" si="321"/>
        <v>0</v>
      </c>
      <c r="AA62" s="181">
        <f t="shared" si="321"/>
        <v>0</v>
      </c>
      <c r="AB62" s="181">
        <f t="shared" si="321"/>
        <v>0</v>
      </c>
      <c r="AC62" s="190">
        <f t="shared" si="255"/>
        <v>0</v>
      </c>
      <c r="AD62" s="182" t="str">
        <f t="shared" si="256"/>
        <v>Marketing</v>
      </c>
      <c r="AE62" s="181">
        <f t="shared" ref="AE62:AP62" si="322">IF($H152&gt;(12-MONTH(AE$7)),$N152/12,0)</f>
        <v>0</v>
      </c>
      <c r="AF62" s="181">
        <f t="shared" si="322"/>
        <v>0</v>
      </c>
      <c r="AG62" s="181">
        <f t="shared" si="322"/>
        <v>0</v>
      </c>
      <c r="AH62" s="181">
        <f t="shared" si="322"/>
        <v>0</v>
      </c>
      <c r="AI62" s="181">
        <f t="shared" si="322"/>
        <v>0</v>
      </c>
      <c r="AJ62" s="181">
        <f t="shared" si="322"/>
        <v>0</v>
      </c>
      <c r="AK62" s="181">
        <f t="shared" si="322"/>
        <v>0</v>
      </c>
      <c r="AL62" s="181">
        <f t="shared" si="322"/>
        <v>0</v>
      </c>
      <c r="AM62" s="181">
        <f t="shared" si="322"/>
        <v>0</v>
      </c>
      <c r="AN62" s="181">
        <f t="shared" si="322"/>
        <v>0</v>
      </c>
      <c r="AO62" s="181">
        <f t="shared" si="322"/>
        <v>0</v>
      </c>
      <c r="AP62" s="181">
        <f t="shared" si="322"/>
        <v>0</v>
      </c>
      <c r="AQ62" s="190">
        <f t="shared" si="258"/>
        <v>0</v>
      </c>
      <c r="AR62" s="181">
        <f t="shared" ref="AR62:BC62" si="323">IF($I152&gt;(12-MONTH(AR$7)),$O152/12,0)</f>
        <v>6750</v>
      </c>
      <c r="AS62" s="181">
        <f t="shared" si="323"/>
        <v>6750</v>
      </c>
      <c r="AT62" s="181">
        <f t="shared" si="323"/>
        <v>6750</v>
      </c>
      <c r="AU62" s="181">
        <f t="shared" si="323"/>
        <v>6750</v>
      </c>
      <c r="AV62" s="181">
        <f t="shared" si="323"/>
        <v>6750</v>
      </c>
      <c r="AW62" s="181">
        <f t="shared" si="323"/>
        <v>6750</v>
      </c>
      <c r="AX62" s="181">
        <f t="shared" si="323"/>
        <v>6750</v>
      </c>
      <c r="AY62" s="181">
        <f t="shared" si="323"/>
        <v>6750</v>
      </c>
      <c r="AZ62" s="181">
        <f t="shared" si="323"/>
        <v>6750</v>
      </c>
      <c r="BA62" s="181">
        <f t="shared" si="323"/>
        <v>6750</v>
      </c>
      <c r="BB62" s="181">
        <f t="shared" si="323"/>
        <v>6750</v>
      </c>
      <c r="BC62" s="181">
        <f t="shared" si="323"/>
        <v>6750</v>
      </c>
      <c r="BD62" s="190">
        <f t="shared" si="260"/>
        <v>81000</v>
      </c>
      <c r="BE62" s="182" t="str">
        <f t="shared" si="261"/>
        <v>Marketing</v>
      </c>
      <c r="BF62" s="181">
        <f t="shared" ref="BF62:BQ62" si="324">IF($J152&gt;(12-MONTH(BF$7)),$P152/12,0)</f>
        <v>6817.5</v>
      </c>
      <c r="BG62" s="181">
        <f t="shared" si="324"/>
        <v>6817.5</v>
      </c>
      <c r="BH62" s="181">
        <f t="shared" si="324"/>
        <v>6817.5</v>
      </c>
      <c r="BI62" s="181">
        <f t="shared" si="324"/>
        <v>6817.5</v>
      </c>
      <c r="BJ62" s="181">
        <f t="shared" si="324"/>
        <v>6817.5</v>
      </c>
      <c r="BK62" s="181">
        <f t="shared" si="324"/>
        <v>6817.5</v>
      </c>
      <c r="BL62" s="181">
        <f t="shared" si="324"/>
        <v>6817.5</v>
      </c>
      <c r="BM62" s="181">
        <f t="shared" si="324"/>
        <v>6817.5</v>
      </c>
      <c r="BN62" s="181">
        <f t="shared" si="324"/>
        <v>6817.5</v>
      </c>
      <c r="BO62" s="181">
        <f t="shared" si="324"/>
        <v>6817.5</v>
      </c>
      <c r="BP62" s="181">
        <f t="shared" si="324"/>
        <v>6817.5</v>
      </c>
      <c r="BQ62" s="181">
        <f t="shared" si="324"/>
        <v>6817.5</v>
      </c>
      <c r="BR62" s="190">
        <f t="shared" si="263"/>
        <v>81810</v>
      </c>
      <c r="BS62" s="181">
        <f t="shared" ref="BS62:CD62" si="325">IF($K152&gt;(12-MONTH(BS$7)),$Q152/12,0)</f>
        <v>6885.6750000000002</v>
      </c>
      <c r="BT62" s="181">
        <f t="shared" si="325"/>
        <v>6885.6750000000002</v>
      </c>
      <c r="BU62" s="181">
        <f t="shared" si="325"/>
        <v>6885.6750000000002</v>
      </c>
      <c r="BV62" s="181">
        <f t="shared" si="325"/>
        <v>6885.6750000000002</v>
      </c>
      <c r="BW62" s="181">
        <f t="shared" si="325"/>
        <v>6885.6750000000002</v>
      </c>
      <c r="BX62" s="181">
        <f t="shared" si="325"/>
        <v>6885.6750000000002</v>
      </c>
      <c r="BY62" s="181">
        <f t="shared" si="325"/>
        <v>6885.6750000000002</v>
      </c>
      <c r="BZ62" s="181">
        <f t="shared" si="325"/>
        <v>6885.6750000000002</v>
      </c>
      <c r="CA62" s="181">
        <f t="shared" si="325"/>
        <v>6885.6750000000002</v>
      </c>
      <c r="CB62" s="181">
        <f t="shared" si="325"/>
        <v>6885.6750000000002</v>
      </c>
      <c r="CC62" s="181">
        <f t="shared" si="325"/>
        <v>6885.6750000000002</v>
      </c>
      <c r="CD62" s="181">
        <f t="shared" si="325"/>
        <v>6885.6750000000002</v>
      </c>
      <c r="CE62" s="190">
        <f t="shared" si="265"/>
        <v>82628.10000000002</v>
      </c>
    </row>
    <row r="63" spans="1:83" ht="15" customHeight="1" x14ac:dyDescent="0.2">
      <c r="A63" s="16"/>
      <c r="B63" s="182" t="str">
        <f t="shared" si="251"/>
        <v>Marketing</v>
      </c>
      <c r="C63" s="218"/>
      <c r="D63" s="181">
        <f t="shared" ref="D63:O63" si="326">IF($F153&gt;(12-MONTH(D$7)),$L153/12,0)</f>
        <v>0</v>
      </c>
      <c r="E63" s="181">
        <f t="shared" si="326"/>
        <v>0</v>
      </c>
      <c r="F63" s="181">
        <f t="shared" si="326"/>
        <v>0</v>
      </c>
      <c r="G63" s="181">
        <f t="shared" si="326"/>
        <v>0</v>
      </c>
      <c r="H63" s="181">
        <f t="shared" si="326"/>
        <v>0</v>
      </c>
      <c r="I63" s="181">
        <f t="shared" si="326"/>
        <v>0</v>
      </c>
      <c r="J63" s="181">
        <f t="shared" si="326"/>
        <v>0</v>
      </c>
      <c r="K63" s="181">
        <f t="shared" si="326"/>
        <v>0</v>
      </c>
      <c r="L63" s="181">
        <f t="shared" si="326"/>
        <v>0</v>
      </c>
      <c r="M63" s="181">
        <f t="shared" si="326"/>
        <v>0</v>
      </c>
      <c r="N63" s="181">
        <f t="shared" si="326"/>
        <v>0</v>
      </c>
      <c r="O63" s="181">
        <f t="shared" si="326"/>
        <v>0</v>
      </c>
      <c r="P63" s="190">
        <f t="shared" si="253"/>
        <v>0</v>
      </c>
      <c r="Q63" s="181">
        <f t="shared" ref="Q63:AB63" si="327">IF($G153&gt;(12-MONTH(Q$7)),$M153/12,0)</f>
        <v>0</v>
      </c>
      <c r="R63" s="181">
        <f t="shared" si="327"/>
        <v>0</v>
      </c>
      <c r="S63" s="181">
        <f t="shared" si="327"/>
        <v>0</v>
      </c>
      <c r="T63" s="181">
        <f t="shared" si="327"/>
        <v>0</v>
      </c>
      <c r="U63" s="181">
        <f t="shared" si="327"/>
        <v>0</v>
      </c>
      <c r="V63" s="181">
        <f t="shared" si="327"/>
        <v>0</v>
      </c>
      <c r="W63" s="181">
        <f t="shared" si="327"/>
        <v>0</v>
      </c>
      <c r="X63" s="181">
        <f t="shared" si="327"/>
        <v>0</v>
      </c>
      <c r="Y63" s="181">
        <f t="shared" si="327"/>
        <v>0</v>
      </c>
      <c r="Z63" s="181">
        <f t="shared" si="327"/>
        <v>0</v>
      </c>
      <c r="AA63" s="181">
        <f t="shared" si="327"/>
        <v>0</v>
      </c>
      <c r="AB63" s="181">
        <f t="shared" si="327"/>
        <v>0</v>
      </c>
      <c r="AC63" s="190">
        <f t="shared" si="255"/>
        <v>0</v>
      </c>
      <c r="AD63" s="182" t="str">
        <f t="shared" si="256"/>
        <v>Marketing</v>
      </c>
      <c r="AE63" s="181">
        <f t="shared" ref="AE63:AP63" si="328">IF($H153&gt;(12-MONTH(AE$7)),$N153/12,0)</f>
        <v>0</v>
      </c>
      <c r="AF63" s="181">
        <f t="shared" si="328"/>
        <v>0</v>
      </c>
      <c r="AG63" s="181">
        <f t="shared" si="328"/>
        <v>0</v>
      </c>
      <c r="AH63" s="181">
        <f t="shared" si="328"/>
        <v>0</v>
      </c>
      <c r="AI63" s="181">
        <f t="shared" si="328"/>
        <v>0</v>
      </c>
      <c r="AJ63" s="181">
        <f t="shared" si="328"/>
        <v>0</v>
      </c>
      <c r="AK63" s="181">
        <f t="shared" si="328"/>
        <v>0</v>
      </c>
      <c r="AL63" s="181">
        <f t="shared" si="328"/>
        <v>0</v>
      </c>
      <c r="AM63" s="181">
        <f t="shared" si="328"/>
        <v>0</v>
      </c>
      <c r="AN63" s="181">
        <f t="shared" si="328"/>
        <v>0</v>
      </c>
      <c r="AO63" s="181">
        <f t="shared" si="328"/>
        <v>0</v>
      </c>
      <c r="AP63" s="181">
        <f t="shared" si="328"/>
        <v>0</v>
      </c>
      <c r="AQ63" s="190">
        <f t="shared" si="258"/>
        <v>0</v>
      </c>
      <c r="AR63" s="181">
        <f t="shared" ref="AR63:BC63" si="329">IF($I153&gt;(12-MONTH(AR$7)),$O153/12,0)</f>
        <v>0</v>
      </c>
      <c r="AS63" s="181">
        <f t="shared" si="329"/>
        <v>0</v>
      </c>
      <c r="AT63" s="181">
        <f t="shared" si="329"/>
        <v>0</v>
      </c>
      <c r="AU63" s="181">
        <f t="shared" si="329"/>
        <v>0</v>
      </c>
      <c r="AV63" s="181">
        <f t="shared" si="329"/>
        <v>0</v>
      </c>
      <c r="AW63" s="181">
        <f t="shared" si="329"/>
        <v>0</v>
      </c>
      <c r="AX63" s="181">
        <f t="shared" si="329"/>
        <v>0</v>
      </c>
      <c r="AY63" s="181">
        <f t="shared" si="329"/>
        <v>0</v>
      </c>
      <c r="AZ63" s="181">
        <f t="shared" si="329"/>
        <v>0</v>
      </c>
      <c r="BA63" s="181">
        <f t="shared" si="329"/>
        <v>0</v>
      </c>
      <c r="BB63" s="181">
        <f t="shared" si="329"/>
        <v>0</v>
      </c>
      <c r="BC63" s="181">
        <f t="shared" si="329"/>
        <v>0</v>
      </c>
      <c r="BD63" s="190">
        <f t="shared" si="260"/>
        <v>0</v>
      </c>
      <c r="BE63" s="182" t="str">
        <f t="shared" si="261"/>
        <v>Marketing</v>
      </c>
      <c r="BF63" s="181">
        <f t="shared" ref="BF63:BQ63" si="330">IF($J153&gt;(12-MONTH(BF$7)),$P153/12,0)</f>
        <v>9000</v>
      </c>
      <c r="BG63" s="181">
        <f t="shared" si="330"/>
        <v>9000</v>
      </c>
      <c r="BH63" s="181">
        <f t="shared" si="330"/>
        <v>9000</v>
      </c>
      <c r="BI63" s="181">
        <f t="shared" si="330"/>
        <v>9000</v>
      </c>
      <c r="BJ63" s="181">
        <f t="shared" si="330"/>
        <v>9000</v>
      </c>
      <c r="BK63" s="181">
        <f t="shared" si="330"/>
        <v>9000</v>
      </c>
      <c r="BL63" s="181">
        <f t="shared" si="330"/>
        <v>9000</v>
      </c>
      <c r="BM63" s="181">
        <f t="shared" si="330"/>
        <v>9000</v>
      </c>
      <c r="BN63" s="181">
        <f t="shared" si="330"/>
        <v>9000</v>
      </c>
      <c r="BO63" s="181">
        <f t="shared" si="330"/>
        <v>9000</v>
      </c>
      <c r="BP63" s="181">
        <f t="shared" si="330"/>
        <v>9000</v>
      </c>
      <c r="BQ63" s="181">
        <f t="shared" si="330"/>
        <v>9000</v>
      </c>
      <c r="BR63" s="190">
        <f t="shared" si="263"/>
        <v>108000</v>
      </c>
      <c r="BS63" s="181">
        <f t="shared" ref="BS63:CD63" si="331">IF($K153&gt;(12-MONTH(BS$7)),$Q153/12,0)</f>
        <v>9090</v>
      </c>
      <c r="BT63" s="181">
        <f t="shared" si="331"/>
        <v>9090</v>
      </c>
      <c r="BU63" s="181">
        <f t="shared" si="331"/>
        <v>9090</v>
      </c>
      <c r="BV63" s="181">
        <f t="shared" si="331"/>
        <v>9090</v>
      </c>
      <c r="BW63" s="181">
        <f t="shared" si="331"/>
        <v>9090</v>
      </c>
      <c r="BX63" s="181">
        <f t="shared" si="331"/>
        <v>9090</v>
      </c>
      <c r="BY63" s="181">
        <f t="shared" si="331"/>
        <v>9090</v>
      </c>
      <c r="BZ63" s="181">
        <f t="shared" si="331"/>
        <v>9090</v>
      </c>
      <c r="CA63" s="181">
        <f t="shared" si="331"/>
        <v>9090</v>
      </c>
      <c r="CB63" s="181">
        <f t="shared" si="331"/>
        <v>9090</v>
      </c>
      <c r="CC63" s="181">
        <f t="shared" si="331"/>
        <v>9090</v>
      </c>
      <c r="CD63" s="181">
        <f t="shared" si="331"/>
        <v>9090</v>
      </c>
      <c r="CE63" s="190">
        <f t="shared" si="265"/>
        <v>109080</v>
      </c>
    </row>
    <row r="64" spans="1:83" ht="15" customHeight="1" x14ac:dyDescent="0.2">
      <c r="A64" s="16"/>
      <c r="B64" s="182" t="str">
        <f t="shared" si="251"/>
        <v>Marketing</v>
      </c>
      <c r="C64" s="218"/>
      <c r="D64" s="181">
        <f t="shared" ref="D64:O64" si="332">IF($F154&gt;(12-MONTH(D$7)),$L154/12,0)</f>
        <v>0</v>
      </c>
      <c r="E64" s="181">
        <f t="shared" si="332"/>
        <v>0</v>
      </c>
      <c r="F64" s="181">
        <f t="shared" si="332"/>
        <v>0</v>
      </c>
      <c r="G64" s="181">
        <f t="shared" si="332"/>
        <v>0</v>
      </c>
      <c r="H64" s="181">
        <f t="shared" si="332"/>
        <v>0</v>
      </c>
      <c r="I64" s="181">
        <f t="shared" si="332"/>
        <v>0</v>
      </c>
      <c r="J64" s="181">
        <f t="shared" si="332"/>
        <v>0</v>
      </c>
      <c r="K64" s="181">
        <f t="shared" si="332"/>
        <v>0</v>
      </c>
      <c r="L64" s="181">
        <f t="shared" si="332"/>
        <v>0</v>
      </c>
      <c r="M64" s="181">
        <f t="shared" si="332"/>
        <v>0</v>
      </c>
      <c r="N64" s="181">
        <f t="shared" si="332"/>
        <v>0</v>
      </c>
      <c r="O64" s="181">
        <f t="shared" si="332"/>
        <v>0</v>
      </c>
      <c r="P64" s="190">
        <f t="shared" si="253"/>
        <v>0</v>
      </c>
      <c r="Q64" s="181">
        <f t="shared" ref="Q64:AB64" si="333">IF($G154&gt;(12-MONTH(Q$7)),$M154/12,0)</f>
        <v>0</v>
      </c>
      <c r="R64" s="181">
        <f t="shared" si="333"/>
        <v>0</v>
      </c>
      <c r="S64" s="181">
        <f t="shared" si="333"/>
        <v>0</v>
      </c>
      <c r="T64" s="181">
        <f t="shared" si="333"/>
        <v>0</v>
      </c>
      <c r="U64" s="181">
        <f t="shared" si="333"/>
        <v>0</v>
      </c>
      <c r="V64" s="181">
        <f t="shared" si="333"/>
        <v>0</v>
      </c>
      <c r="W64" s="181">
        <f t="shared" si="333"/>
        <v>0</v>
      </c>
      <c r="X64" s="181">
        <f t="shared" si="333"/>
        <v>0</v>
      </c>
      <c r="Y64" s="181">
        <f t="shared" si="333"/>
        <v>0</v>
      </c>
      <c r="Z64" s="181">
        <f t="shared" si="333"/>
        <v>0</v>
      </c>
      <c r="AA64" s="181">
        <f t="shared" si="333"/>
        <v>0</v>
      </c>
      <c r="AB64" s="181">
        <f t="shared" si="333"/>
        <v>0</v>
      </c>
      <c r="AC64" s="190">
        <f t="shared" si="255"/>
        <v>0</v>
      </c>
      <c r="AD64" s="182" t="str">
        <f t="shared" si="256"/>
        <v>Marketing</v>
      </c>
      <c r="AE64" s="181">
        <f t="shared" ref="AE64:AP64" si="334">IF($H154&gt;(12-MONTH(AE$7)),$N154/12,0)</f>
        <v>0</v>
      </c>
      <c r="AF64" s="181">
        <f t="shared" si="334"/>
        <v>0</v>
      </c>
      <c r="AG64" s="181">
        <f t="shared" si="334"/>
        <v>0</v>
      </c>
      <c r="AH64" s="181">
        <f t="shared" si="334"/>
        <v>0</v>
      </c>
      <c r="AI64" s="181">
        <f t="shared" si="334"/>
        <v>0</v>
      </c>
      <c r="AJ64" s="181">
        <f t="shared" si="334"/>
        <v>0</v>
      </c>
      <c r="AK64" s="181">
        <f t="shared" si="334"/>
        <v>0</v>
      </c>
      <c r="AL64" s="181">
        <f t="shared" si="334"/>
        <v>0</v>
      </c>
      <c r="AM64" s="181">
        <f t="shared" si="334"/>
        <v>0</v>
      </c>
      <c r="AN64" s="181">
        <f t="shared" si="334"/>
        <v>0</v>
      </c>
      <c r="AO64" s="181">
        <f t="shared" si="334"/>
        <v>0</v>
      </c>
      <c r="AP64" s="181">
        <f t="shared" si="334"/>
        <v>0</v>
      </c>
      <c r="AQ64" s="190">
        <f t="shared" si="258"/>
        <v>0</v>
      </c>
      <c r="AR64" s="181">
        <f t="shared" ref="AR64:BC64" si="335">IF($I154&gt;(12-MONTH(AR$7)),$O154/12,0)</f>
        <v>0</v>
      </c>
      <c r="AS64" s="181">
        <f t="shared" si="335"/>
        <v>0</v>
      </c>
      <c r="AT64" s="181">
        <f t="shared" si="335"/>
        <v>0</v>
      </c>
      <c r="AU64" s="181">
        <f t="shared" si="335"/>
        <v>0</v>
      </c>
      <c r="AV64" s="181">
        <f t="shared" si="335"/>
        <v>0</v>
      </c>
      <c r="AW64" s="181">
        <f t="shared" si="335"/>
        <v>0</v>
      </c>
      <c r="AX64" s="181">
        <f t="shared" si="335"/>
        <v>0</v>
      </c>
      <c r="AY64" s="181">
        <f t="shared" si="335"/>
        <v>0</v>
      </c>
      <c r="AZ64" s="181">
        <f t="shared" si="335"/>
        <v>0</v>
      </c>
      <c r="BA64" s="181">
        <f t="shared" si="335"/>
        <v>0</v>
      </c>
      <c r="BB64" s="181">
        <f t="shared" si="335"/>
        <v>0</v>
      </c>
      <c r="BC64" s="181">
        <f t="shared" si="335"/>
        <v>0</v>
      </c>
      <c r="BD64" s="190">
        <f t="shared" si="260"/>
        <v>0</v>
      </c>
      <c r="BE64" s="182" t="str">
        <f t="shared" si="261"/>
        <v>Marketing</v>
      </c>
      <c r="BF64" s="181">
        <f t="shared" ref="BF64:BQ64" si="336">IF($J154&gt;(12-MONTH(BF$7)),$P154/12,0)</f>
        <v>7500</v>
      </c>
      <c r="BG64" s="181">
        <f t="shared" si="336"/>
        <v>7500</v>
      </c>
      <c r="BH64" s="181">
        <f t="shared" si="336"/>
        <v>7500</v>
      </c>
      <c r="BI64" s="181">
        <f t="shared" si="336"/>
        <v>7500</v>
      </c>
      <c r="BJ64" s="181">
        <f t="shared" si="336"/>
        <v>7500</v>
      </c>
      <c r="BK64" s="181">
        <f t="shared" si="336"/>
        <v>7500</v>
      </c>
      <c r="BL64" s="181">
        <f t="shared" si="336"/>
        <v>7500</v>
      </c>
      <c r="BM64" s="181">
        <f t="shared" si="336"/>
        <v>7500</v>
      </c>
      <c r="BN64" s="181">
        <f t="shared" si="336"/>
        <v>7500</v>
      </c>
      <c r="BO64" s="181">
        <f t="shared" si="336"/>
        <v>7500</v>
      </c>
      <c r="BP64" s="181">
        <f t="shared" si="336"/>
        <v>7500</v>
      </c>
      <c r="BQ64" s="181">
        <f t="shared" si="336"/>
        <v>7500</v>
      </c>
      <c r="BR64" s="190">
        <f t="shared" si="263"/>
        <v>90000</v>
      </c>
      <c r="BS64" s="181">
        <f t="shared" ref="BS64:CD64" si="337">IF($K154&gt;(12-MONTH(BS$7)),$Q154/12,0)</f>
        <v>7575</v>
      </c>
      <c r="BT64" s="181">
        <f t="shared" si="337"/>
        <v>7575</v>
      </c>
      <c r="BU64" s="181">
        <f t="shared" si="337"/>
        <v>7575</v>
      </c>
      <c r="BV64" s="181">
        <f t="shared" si="337"/>
        <v>7575</v>
      </c>
      <c r="BW64" s="181">
        <f t="shared" si="337"/>
        <v>7575</v>
      </c>
      <c r="BX64" s="181">
        <f t="shared" si="337"/>
        <v>7575</v>
      </c>
      <c r="BY64" s="181">
        <f t="shared" si="337"/>
        <v>7575</v>
      </c>
      <c r="BZ64" s="181">
        <f t="shared" si="337"/>
        <v>7575</v>
      </c>
      <c r="CA64" s="181">
        <f t="shared" si="337"/>
        <v>7575</v>
      </c>
      <c r="CB64" s="181">
        <f t="shared" si="337"/>
        <v>7575</v>
      </c>
      <c r="CC64" s="181">
        <f t="shared" si="337"/>
        <v>7575</v>
      </c>
      <c r="CD64" s="181">
        <f t="shared" si="337"/>
        <v>7575</v>
      </c>
      <c r="CE64" s="190">
        <f t="shared" si="265"/>
        <v>90900</v>
      </c>
    </row>
    <row r="65" spans="1:83" ht="15" customHeight="1" x14ac:dyDescent="0.2">
      <c r="A65" s="16"/>
      <c r="B65" s="182" t="str">
        <f t="shared" si="251"/>
        <v>Marketing</v>
      </c>
      <c r="C65" s="218"/>
      <c r="D65" s="181">
        <f t="shared" ref="D65:O65" si="338">IF($F155&gt;(12-MONTH(D$7)),$L155/12,0)</f>
        <v>0</v>
      </c>
      <c r="E65" s="181">
        <f t="shared" si="338"/>
        <v>0</v>
      </c>
      <c r="F65" s="181">
        <f t="shared" si="338"/>
        <v>0</v>
      </c>
      <c r="G65" s="181">
        <f t="shared" si="338"/>
        <v>0</v>
      </c>
      <c r="H65" s="181">
        <f t="shared" si="338"/>
        <v>0</v>
      </c>
      <c r="I65" s="181">
        <f t="shared" si="338"/>
        <v>0</v>
      </c>
      <c r="J65" s="181">
        <f t="shared" si="338"/>
        <v>0</v>
      </c>
      <c r="K65" s="181">
        <f t="shared" si="338"/>
        <v>0</v>
      </c>
      <c r="L65" s="181">
        <f t="shared" si="338"/>
        <v>0</v>
      </c>
      <c r="M65" s="181">
        <f t="shared" si="338"/>
        <v>0</v>
      </c>
      <c r="N65" s="181">
        <f t="shared" si="338"/>
        <v>0</v>
      </c>
      <c r="O65" s="181">
        <f t="shared" si="338"/>
        <v>0</v>
      </c>
      <c r="P65" s="190">
        <f t="shared" si="253"/>
        <v>0</v>
      </c>
      <c r="Q65" s="181">
        <f t="shared" ref="Q65:AB65" si="339">IF($G155&gt;(12-MONTH(Q$7)),$M155/12,0)</f>
        <v>0</v>
      </c>
      <c r="R65" s="181">
        <f t="shared" si="339"/>
        <v>0</v>
      </c>
      <c r="S65" s="181">
        <f t="shared" si="339"/>
        <v>0</v>
      </c>
      <c r="T65" s="181">
        <f t="shared" si="339"/>
        <v>0</v>
      </c>
      <c r="U65" s="181">
        <f t="shared" si="339"/>
        <v>0</v>
      </c>
      <c r="V65" s="181">
        <f t="shared" si="339"/>
        <v>0</v>
      </c>
      <c r="W65" s="181">
        <f t="shared" si="339"/>
        <v>0</v>
      </c>
      <c r="X65" s="181">
        <f t="shared" si="339"/>
        <v>0</v>
      </c>
      <c r="Y65" s="181">
        <f t="shared" si="339"/>
        <v>0</v>
      </c>
      <c r="Z65" s="181">
        <f t="shared" si="339"/>
        <v>0</v>
      </c>
      <c r="AA65" s="181">
        <f t="shared" si="339"/>
        <v>0</v>
      </c>
      <c r="AB65" s="181">
        <f t="shared" si="339"/>
        <v>0</v>
      </c>
      <c r="AC65" s="190">
        <f t="shared" si="255"/>
        <v>0</v>
      </c>
      <c r="AD65" s="182" t="str">
        <f t="shared" si="256"/>
        <v>Marketing</v>
      </c>
      <c r="AE65" s="181">
        <f t="shared" ref="AE65:AP65" si="340">IF($H155&gt;(12-MONTH(AE$7)),$N155/12,0)</f>
        <v>0</v>
      </c>
      <c r="AF65" s="181">
        <f t="shared" si="340"/>
        <v>0</v>
      </c>
      <c r="AG65" s="181">
        <f t="shared" si="340"/>
        <v>0</v>
      </c>
      <c r="AH65" s="181">
        <f t="shared" si="340"/>
        <v>0</v>
      </c>
      <c r="AI65" s="181">
        <f t="shared" si="340"/>
        <v>0</v>
      </c>
      <c r="AJ65" s="181">
        <f t="shared" si="340"/>
        <v>0</v>
      </c>
      <c r="AK65" s="181">
        <f t="shared" si="340"/>
        <v>0</v>
      </c>
      <c r="AL65" s="181">
        <f t="shared" si="340"/>
        <v>0</v>
      </c>
      <c r="AM65" s="181">
        <f t="shared" si="340"/>
        <v>0</v>
      </c>
      <c r="AN65" s="181">
        <f t="shared" si="340"/>
        <v>0</v>
      </c>
      <c r="AO65" s="181">
        <f t="shared" si="340"/>
        <v>0</v>
      </c>
      <c r="AP65" s="181">
        <f t="shared" si="340"/>
        <v>0</v>
      </c>
      <c r="AQ65" s="190">
        <f t="shared" si="258"/>
        <v>0</v>
      </c>
      <c r="AR65" s="181">
        <f t="shared" ref="AR65:BC65" si="341">IF($I155&gt;(12-MONTH(AR$7)),$O155/12,0)</f>
        <v>0</v>
      </c>
      <c r="AS65" s="181">
        <f t="shared" si="341"/>
        <v>0</v>
      </c>
      <c r="AT65" s="181">
        <f t="shared" si="341"/>
        <v>0</v>
      </c>
      <c r="AU65" s="181">
        <f t="shared" si="341"/>
        <v>0</v>
      </c>
      <c r="AV65" s="181">
        <f t="shared" si="341"/>
        <v>0</v>
      </c>
      <c r="AW65" s="181">
        <f t="shared" si="341"/>
        <v>0</v>
      </c>
      <c r="AX65" s="181">
        <f t="shared" si="341"/>
        <v>0</v>
      </c>
      <c r="AY65" s="181">
        <f t="shared" si="341"/>
        <v>0</v>
      </c>
      <c r="AZ65" s="181">
        <f t="shared" si="341"/>
        <v>0</v>
      </c>
      <c r="BA65" s="181">
        <f t="shared" si="341"/>
        <v>0</v>
      </c>
      <c r="BB65" s="181">
        <f t="shared" si="341"/>
        <v>0</v>
      </c>
      <c r="BC65" s="181">
        <f t="shared" si="341"/>
        <v>0</v>
      </c>
      <c r="BD65" s="190">
        <f t="shared" si="260"/>
        <v>0</v>
      </c>
      <c r="BE65" s="182" t="str">
        <f t="shared" si="261"/>
        <v>Marketing</v>
      </c>
      <c r="BF65" s="181">
        <f t="shared" ref="BF65:BQ65" si="342">IF($J155&gt;(12-MONTH(BF$7)),$P155/12,0)</f>
        <v>7500</v>
      </c>
      <c r="BG65" s="181">
        <f t="shared" si="342"/>
        <v>7500</v>
      </c>
      <c r="BH65" s="181">
        <f t="shared" si="342"/>
        <v>7500</v>
      </c>
      <c r="BI65" s="181">
        <f t="shared" si="342"/>
        <v>7500</v>
      </c>
      <c r="BJ65" s="181">
        <f t="shared" si="342"/>
        <v>7500</v>
      </c>
      <c r="BK65" s="181">
        <f t="shared" si="342"/>
        <v>7500</v>
      </c>
      <c r="BL65" s="181">
        <f t="shared" si="342"/>
        <v>7500</v>
      </c>
      <c r="BM65" s="181">
        <f t="shared" si="342"/>
        <v>7500</v>
      </c>
      <c r="BN65" s="181">
        <f t="shared" si="342"/>
        <v>7500</v>
      </c>
      <c r="BO65" s="181">
        <f t="shared" si="342"/>
        <v>7500</v>
      </c>
      <c r="BP65" s="181">
        <f t="shared" si="342"/>
        <v>7500</v>
      </c>
      <c r="BQ65" s="181">
        <f t="shared" si="342"/>
        <v>7500</v>
      </c>
      <c r="BR65" s="190">
        <f t="shared" si="263"/>
        <v>90000</v>
      </c>
      <c r="BS65" s="181">
        <f t="shared" ref="BS65:CD65" si="343">IF($K155&gt;(12-MONTH(BS$7)),$Q155/12,0)</f>
        <v>7575</v>
      </c>
      <c r="BT65" s="181">
        <f t="shared" si="343"/>
        <v>7575</v>
      </c>
      <c r="BU65" s="181">
        <f t="shared" si="343"/>
        <v>7575</v>
      </c>
      <c r="BV65" s="181">
        <f t="shared" si="343"/>
        <v>7575</v>
      </c>
      <c r="BW65" s="181">
        <f t="shared" si="343"/>
        <v>7575</v>
      </c>
      <c r="BX65" s="181">
        <f t="shared" si="343"/>
        <v>7575</v>
      </c>
      <c r="BY65" s="181">
        <f t="shared" si="343"/>
        <v>7575</v>
      </c>
      <c r="BZ65" s="181">
        <f t="shared" si="343"/>
        <v>7575</v>
      </c>
      <c r="CA65" s="181">
        <f t="shared" si="343"/>
        <v>7575</v>
      </c>
      <c r="CB65" s="181">
        <f t="shared" si="343"/>
        <v>7575</v>
      </c>
      <c r="CC65" s="181">
        <f t="shared" si="343"/>
        <v>7575</v>
      </c>
      <c r="CD65" s="181">
        <f t="shared" si="343"/>
        <v>7575</v>
      </c>
      <c r="CE65" s="190">
        <f t="shared" si="265"/>
        <v>90900</v>
      </c>
    </row>
    <row r="66" spans="1:83" ht="15" customHeight="1" x14ac:dyDescent="0.2">
      <c r="A66" s="16"/>
      <c r="B66" s="182" t="str">
        <f t="shared" si="251"/>
        <v>Alliance Manager</v>
      </c>
      <c r="C66" s="218"/>
      <c r="D66" s="181">
        <f t="shared" ref="D66:O66" si="344">IF($F156&gt;(12-MONTH(D$7)),$L156/12,0)</f>
        <v>0</v>
      </c>
      <c r="E66" s="181">
        <f t="shared" si="344"/>
        <v>0</v>
      </c>
      <c r="F66" s="181">
        <f t="shared" si="344"/>
        <v>0</v>
      </c>
      <c r="G66" s="181">
        <f t="shared" si="344"/>
        <v>0</v>
      </c>
      <c r="H66" s="181">
        <f t="shared" si="344"/>
        <v>0</v>
      </c>
      <c r="I66" s="181">
        <f t="shared" si="344"/>
        <v>0</v>
      </c>
      <c r="J66" s="181">
        <f t="shared" si="344"/>
        <v>0</v>
      </c>
      <c r="K66" s="181">
        <f t="shared" si="344"/>
        <v>0</v>
      </c>
      <c r="L66" s="181">
        <f t="shared" si="344"/>
        <v>0</v>
      </c>
      <c r="M66" s="181">
        <f t="shared" si="344"/>
        <v>0</v>
      </c>
      <c r="N66" s="181">
        <f t="shared" si="344"/>
        <v>0</v>
      </c>
      <c r="O66" s="181">
        <f t="shared" si="344"/>
        <v>0</v>
      </c>
      <c r="P66" s="190">
        <f t="shared" si="253"/>
        <v>0</v>
      </c>
      <c r="Q66" s="181">
        <f t="shared" ref="Q66:AB66" si="345">IF($G156&gt;(12-MONTH(Q$7)),$M156/12,0)</f>
        <v>0</v>
      </c>
      <c r="R66" s="181">
        <f t="shared" si="345"/>
        <v>0</v>
      </c>
      <c r="S66" s="181">
        <f t="shared" si="345"/>
        <v>0</v>
      </c>
      <c r="T66" s="181">
        <f t="shared" si="345"/>
        <v>0</v>
      </c>
      <c r="U66" s="181">
        <f t="shared" si="345"/>
        <v>0</v>
      </c>
      <c r="V66" s="181">
        <f t="shared" si="345"/>
        <v>0</v>
      </c>
      <c r="W66" s="181">
        <f t="shared" si="345"/>
        <v>0</v>
      </c>
      <c r="X66" s="181">
        <f t="shared" si="345"/>
        <v>0</v>
      </c>
      <c r="Y66" s="181">
        <f t="shared" si="345"/>
        <v>0</v>
      </c>
      <c r="Z66" s="181">
        <f t="shared" si="345"/>
        <v>0</v>
      </c>
      <c r="AA66" s="181">
        <f t="shared" si="345"/>
        <v>0</v>
      </c>
      <c r="AB66" s="181">
        <f t="shared" si="345"/>
        <v>0</v>
      </c>
      <c r="AC66" s="190">
        <f t="shared" si="255"/>
        <v>0</v>
      </c>
      <c r="AD66" s="182" t="str">
        <f t="shared" si="256"/>
        <v>Alliance Manager</v>
      </c>
      <c r="AE66" s="181">
        <f t="shared" ref="AE66:AP66" si="346">IF($H156&gt;(12-MONTH(AE$7)),$N156/12,0)</f>
        <v>0</v>
      </c>
      <c r="AF66" s="181">
        <f t="shared" si="346"/>
        <v>0</v>
      </c>
      <c r="AG66" s="181">
        <f t="shared" si="346"/>
        <v>0</v>
      </c>
      <c r="AH66" s="181">
        <f t="shared" si="346"/>
        <v>0</v>
      </c>
      <c r="AI66" s="181">
        <f t="shared" si="346"/>
        <v>0</v>
      </c>
      <c r="AJ66" s="181">
        <f t="shared" si="346"/>
        <v>12000</v>
      </c>
      <c r="AK66" s="181">
        <f t="shared" si="346"/>
        <v>12000</v>
      </c>
      <c r="AL66" s="181">
        <f t="shared" si="346"/>
        <v>12000</v>
      </c>
      <c r="AM66" s="181">
        <f t="shared" si="346"/>
        <v>12000</v>
      </c>
      <c r="AN66" s="181">
        <f t="shared" si="346"/>
        <v>12000</v>
      </c>
      <c r="AO66" s="181">
        <f t="shared" si="346"/>
        <v>12000</v>
      </c>
      <c r="AP66" s="181">
        <f t="shared" si="346"/>
        <v>12000</v>
      </c>
      <c r="AQ66" s="190">
        <f t="shared" si="258"/>
        <v>84000</v>
      </c>
      <c r="AR66" s="181">
        <f t="shared" ref="AR66:BC66" si="347">IF($I156&gt;(12-MONTH(AR$7)),$O156/12,0)</f>
        <v>12120</v>
      </c>
      <c r="AS66" s="181">
        <f t="shared" si="347"/>
        <v>12120</v>
      </c>
      <c r="AT66" s="181">
        <f t="shared" si="347"/>
        <v>12120</v>
      </c>
      <c r="AU66" s="181">
        <f t="shared" si="347"/>
        <v>12120</v>
      </c>
      <c r="AV66" s="181">
        <f t="shared" si="347"/>
        <v>12120</v>
      </c>
      <c r="AW66" s="181">
        <f t="shared" si="347"/>
        <v>12120</v>
      </c>
      <c r="AX66" s="181">
        <f t="shared" si="347"/>
        <v>12120</v>
      </c>
      <c r="AY66" s="181">
        <f t="shared" si="347"/>
        <v>12120</v>
      </c>
      <c r="AZ66" s="181">
        <f t="shared" si="347"/>
        <v>12120</v>
      </c>
      <c r="BA66" s="181">
        <f t="shared" si="347"/>
        <v>12120</v>
      </c>
      <c r="BB66" s="181">
        <f t="shared" si="347"/>
        <v>12120</v>
      </c>
      <c r="BC66" s="181">
        <f t="shared" si="347"/>
        <v>12120</v>
      </c>
      <c r="BD66" s="190">
        <f t="shared" si="260"/>
        <v>145440</v>
      </c>
      <c r="BE66" s="182" t="str">
        <f t="shared" si="261"/>
        <v>Alliance Manager</v>
      </c>
      <c r="BF66" s="181">
        <f t="shared" ref="BF66:BQ66" si="348">IF($J156&gt;(12-MONTH(BF$7)),$P156/12,0)</f>
        <v>12241.199999999999</v>
      </c>
      <c r="BG66" s="181">
        <f t="shared" si="348"/>
        <v>12241.199999999999</v>
      </c>
      <c r="BH66" s="181">
        <f t="shared" si="348"/>
        <v>12241.199999999999</v>
      </c>
      <c r="BI66" s="181">
        <f t="shared" si="348"/>
        <v>12241.199999999999</v>
      </c>
      <c r="BJ66" s="181">
        <f t="shared" si="348"/>
        <v>12241.199999999999</v>
      </c>
      <c r="BK66" s="181">
        <f t="shared" si="348"/>
        <v>12241.199999999999</v>
      </c>
      <c r="BL66" s="181">
        <f t="shared" si="348"/>
        <v>12241.199999999999</v>
      </c>
      <c r="BM66" s="181">
        <f t="shared" si="348"/>
        <v>12241.199999999999</v>
      </c>
      <c r="BN66" s="181">
        <f t="shared" si="348"/>
        <v>12241.199999999999</v>
      </c>
      <c r="BO66" s="181">
        <f t="shared" si="348"/>
        <v>12241.199999999999</v>
      </c>
      <c r="BP66" s="181">
        <f t="shared" si="348"/>
        <v>12241.199999999999</v>
      </c>
      <c r="BQ66" s="181">
        <f t="shared" si="348"/>
        <v>12241.199999999999</v>
      </c>
      <c r="BR66" s="190">
        <f t="shared" si="263"/>
        <v>146894.39999999999</v>
      </c>
      <c r="BS66" s="181">
        <f t="shared" ref="BS66:CD66" si="349">IF($K156&gt;(12-MONTH(BS$7)),$Q156/12,0)</f>
        <v>12363.611999999999</v>
      </c>
      <c r="BT66" s="181">
        <f t="shared" si="349"/>
        <v>12363.611999999999</v>
      </c>
      <c r="BU66" s="181">
        <f t="shared" si="349"/>
        <v>12363.611999999999</v>
      </c>
      <c r="BV66" s="181">
        <f t="shared" si="349"/>
        <v>12363.611999999999</v>
      </c>
      <c r="BW66" s="181">
        <f t="shared" si="349"/>
        <v>12363.611999999999</v>
      </c>
      <c r="BX66" s="181">
        <f t="shared" si="349"/>
        <v>12363.611999999999</v>
      </c>
      <c r="BY66" s="181">
        <f t="shared" si="349"/>
        <v>12363.611999999999</v>
      </c>
      <c r="BZ66" s="181">
        <f t="shared" si="349"/>
        <v>12363.611999999999</v>
      </c>
      <c r="CA66" s="181">
        <f t="shared" si="349"/>
        <v>12363.611999999999</v>
      </c>
      <c r="CB66" s="181">
        <f t="shared" si="349"/>
        <v>12363.611999999999</v>
      </c>
      <c r="CC66" s="181">
        <f t="shared" si="349"/>
        <v>12363.611999999999</v>
      </c>
      <c r="CD66" s="181">
        <f t="shared" si="349"/>
        <v>12363.611999999999</v>
      </c>
      <c r="CE66" s="190">
        <f t="shared" si="265"/>
        <v>148363.34399999995</v>
      </c>
    </row>
    <row r="67" spans="1:83" ht="15" customHeight="1" x14ac:dyDescent="0.2">
      <c r="A67" s="16"/>
      <c r="B67" s="182" t="str">
        <f t="shared" si="251"/>
        <v>Alliance Manager</v>
      </c>
      <c r="C67" s="218"/>
      <c r="D67" s="181">
        <f t="shared" ref="D67:O67" si="350">IF($F157&gt;(12-MONTH(D$7)),$L157/12,0)</f>
        <v>0</v>
      </c>
      <c r="E67" s="181">
        <f t="shared" si="350"/>
        <v>0</v>
      </c>
      <c r="F67" s="181">
        <f t="shared" si="350"/>
        <v>0</v>
      </c>
      <c r="G67" s="181">
        <f t="shared" si="350"/>
        <v>0</v>
      </c>
      <c r="H67" s="181">
        <f t="shared" si="350"/>
        <v>0</v>
      </c>
      <c r="I67" s="181">
        <f t="shared" si="350"/>
        <v>0</v>
      </c>
      <c r="J67" s="181">
        <f t="shared" si="350"/>
        <v>0</v>
      </c>
      <c r="K67" s="181">
        <f t="shared" si="350"/>
        <v>0</v>
      </c>
      <c r="L67" s="181">
        <f t="shared" si="350"/>
        <v>0</v>
      </c>
      <c r="M67" s="181">
        <f t="shared" si="350"/>
        <v>0</v>
      </c>
      <c r="N67" s="181">
        <f t="shared" si="350"/>
        <v>0</v>
      </c>
      <c r="O67" s="181">
        <f t="shared" si="350"/>
        <v>0</v>
      </c>
      <c r="P67" s="190">
        <f t="shared" si="253"/>
        <v>0</v>
      </c>
      <c r="Q67" s="181">
        <f t="shared" ref="Q67:AB67" si="351">IF($G157&gt;(12-MONTH(Q$7)),$M157/12,0)</f>
        <v>0</v>
      </c>
      <c r="R67" s="181">
        <f t="shared" si="351"/>
        <v>0</v>
      </c>
      <c r="S67" s="181">
        <f t="shared" si="351"/>
        <v>0</v>
      </c>
      <c r="T67" s="181">
        <f t="shared" si="351"/>
        <v>0</v>
      </c>
      <c r="U67" s="181">
        <f t="shared" si="351"/>
        <v>0</v>
      </c>
      <c r="V67" s="181">
        <f t="shared" si="351"/>
        <v>0</v>
      </c>
      <c r="W67" s="181">
        <f t="shared" si="351"/>
        <v>0</v>
      </c>
      <c r="X67" s="181">
        <f t="shared" si="351"/>
        <v>0</v>
      </c>
      <c r="Y67" s="181">
        <f t="shared" si="351"/>
        <v>0</v>
      </c>
      <c r="Z67" s="181">
        <f t="shared" si="351"/>
        <v>0</v>
      </c>
      <c r="AA67" s="181">
        <f t="shared" si="351"/>
        <v>0</v>
      </c>
      <c r="AB67" s="181">
        <f t="shared" si="351"/>
        <v>0</v>
      </c>
      <c r="AC67" s="190">
        <f t="shared" si="255"/>
        <v>0</v>
      </c>
      <c r="AD67" s="182" t="str">
        <f t="shared" si="256"/>
        <v>Alliance Manager</v>
      </c>
      <c r="AE67" s="181">
        <f t="shared" ref="AE67:AP67" si="352">IF($H157&gt;(12-MONTH(AE$7)),$N157/12,0)</f>
        <v>0</v>
      </c>
      <c r="AF67" s="181">
        <f t="shared" si="352"/>
        <v>0</v>
      </c>
      <c r="AG67" s="181">
        <f t="shared" si="352"/>
        <v>0</v>
      </c>
      <c r="AH67" s="181">
        <f t="shared" si="352"/>
        <v>0</v>
      </c>
      <c r="AI67" s="181">
        <f t="shared" si="352"/>
        <v>0</v>
      </c>
      <c r="AJ67" s="181">
        <f t="shared" si="352"/>
        <v>0</v>
      </c>
      <c r="AK67" s="181">
        <f t="shared" si="352"/>
        <v>0</v>
      </c>
      <c r="AL67" s="181">
        <f t="shared" si="352"/>
        <v>0</v>
      </c>
      <c r="AM67" s="181">
        <f t="shared" si="352"/>
        <v>0</v>
      </c>
      <c r="AN67" s="181">
        <f t="shared" si="352"/>
        <v>0</v>
      </c>
      <c r="AO67" s="181">
        <f t="shared" si="352"/>
        <v>0</v>
      </c>
      <c r="AP67" s="181">
        <f t="shared" si="352"/>
        <v>0</v>
      </c>
      <c r="AQ67" s="190">
        <f t="shared" si="258"/>
        <v>0</v>
      </c>
      <c r="AR67" s="181">
        <f t="shared" ref="AR67:BC67" si="353">IF($I157&gt;(12-MONTH(AR$7)),$O157/12,0)</f>
        <v>0</v>
      </c>
      <c r="AS67" s="181">
        <f t="shared" si="353"/>
        <v>0</v>
      </c>
      <c r="AT67" s="181">
        <f t="shared" si="353"/>
        <v>0</v>
      </c>
      <c r="AU67" s="181">
        <f t="shared" si="353"/>
        <v>0</v>
      </c>
      <c r="AV67" s="181">
        <f t="shared" si="353"/>
        <v>0</v>
      </c>
      <c r="AW67" s="181">
        <f t="shared" si="353"/>
        <v>0</v>
      </c>
      <c r="AX67" s="181">
        <f t="shared" si="353"/>
        <v>0</v>
      </c>
      <c r="AY67" s="181">
        <f t="shared" si="353"/>
        <v>0</v>
      </c>
      <c r="AZ67" s="181">
        <f t="shared" si="353"/>
        <v>9000</v>
      </c>
      <c r="BA67" s="181">
        <f t="shared" si="353"/>
        <v>9000</v>
      </c>
      <c r="BB67" s="181">
        <f t="shared" si="353"/>
        <v>9000</v>
      </c>
      <c r="BC67" s="181">
        <f t="shared" si="353"/>
        <v>9000</v>
      </c>
      <c r="BD67" s="190">
        <f t="shared" si="260"/>
        <v>36000</v>
      </c>
      <c r="BE67" s="182" t="str">
        <f t="shared" si="261"/>
        <v>Alliance Manager</v>
      </c>
      <c r="BF67" s="181">
        <f t="shared" ref="BF67:BQ67" si="354">IF($J157&gt;(12-MONTH(BF$7)),$P157/12,0)</f>
        <v>9090</v>
      </c>
      <c r="BG67" s="181">
        <f t="shared" si="354"/>
        <v>9090</v>
      </c>
      <c r="BH67" s="181">
        <f t="shared" si="354"/>
        <v>9090</v>
      </c>
      <c r="BI67" s="181">
        <f t="shared" si="354"/>
        <v>9090</v>
      </c>
      <c r="BJ67" s="181">
        <f t="shared" si="354"/>
        <v>9090</v>
      </c>
      <c r="BK67" s="181">
        <f t="shared" si="354"/>
        <v>9090</v>
      </c>
      <c r="BL67" s="181">
        <f t="shared" si="354"/>
        <v>9090</v>
      </c>
      <c r="BM67" s="181">
        <f t="shared" si="354"/>
        <v>9090</v>
      </c>
      <c r="BN67" s="181">
        <f t="shared" si="354"/>
        <v>9090</v>
      </c>
      <c r="BO67" s="181">
        <f t="shared" si="354"/>
        <v>9090</v>
      </c>
      <c r="BP67" s="181">
        <f t="shared" si="354"/>
        <v>9090</v>
      </c>
      <c r="BQ67" s="181">
        <f t="shared" si="354"/>
        <v>9090</v>
      </c>
      <c r="BR67" s="190">
        <f t="shared" si="263"/>
        <v>109080</v>
      </c>
      <c r="BS67" s="181">
        <f t="shared" ref="BS67:CD67" si="355">IF($K157&gt;(12-MONTH(BS$7)),$Q157/12,0)</f>
        <v>9180.9</v>
      </c>
      <c r="BT67" s="181">
        <f t="shared" si="355"/>
        <v>9180.9</v>
      </c>
      <c r="BU67" s="181">
        <f t="shared" si="355"/>
        <v>9180.9</v>
      </c>
      <c r="BV67" s="181">
        <f t="shared" si="355"/>
        <v>9180.9</v>
      </c>
      <c r="BW67" s="181">
        <f t="shared" si="355"/>
        <v>9180.9</v>
      </c>
      <c r="BX67" s="181">
        <f t="shared" si="355"/>
        <v>9180.9</v>
      </c>
      <c r="BY67" s="181">
        <f t="shared" si="355"/>
        <v>9180.9</v>
      </c>
      <c r="BZ67" s="181">
        <f t="shared" si="355"/>
        <v>9180.9</v>
      </c>
      <c r="CA67" s="181">
        <f t="shared" si="355"/>
        <v>9180.9</v>
      </c>
      <c r="CB67" s="181">
        <f t="shared" si="355"/>
        <v>9180.9</v>
      </c>
      <c r="CC67" s="181">
        <f t="shared" si="355"/>
        <v>9180.9</v>
      </c>
      <c r="CD67" s="181">
        <f t="shared" si="355"/>
        <v>9180.9</v>
      </c>
      <c r="CE67" s="190">
        <f t="shared" si="265"/>
        <v>110170.79999999997</v>
      </c>
    </row>
    <row r="68" spans="1:83" ht="15" customHeight="1" x14ac:dyDescent="0.2">
      <c r="A68" s="16"/>
      <c r="B68" s="182" t="str">
        <f t="shared" si="251"/>
        <v>Alliance Manager</v>
      </c>
      <c r="C68" s="218"/>
      <c r="D68" s="181">
        <f t="shared" ref="D68:O68" si="356">IF($F158&gt;(12-MONTH(D$7)),$L158/12,0)</f>
        <v>0</v>
      </c>
      <c r="E68" s="181">
        <f t="shared" si="356"/>
        <v>0</v>
      </c>
      <c r="F68" s="181">
        <f t="shared" si="356"/>
        <v>0</v>
      </c>
      <c r="G68" s="181">
        <f t="shared" si="356"/>
        <v>0</v>
      </c>
      <c r="H68" s="181">
        <f t="shared" si="356"/>
        <v>0</v>
      </c>
      <c r="I68" s="181">
        <f t="shared" si="356"/>
        <v>0</v>
      </c>
      <c r="J68" s="181">
        <f t="shared" si="356"/>
        <v>0</v>
      </c>
      <c r="K68" s="181">
        <f t="shared" si="356"/>
        <v>0</v>
      </c>
      <c r="L68" s="181">
        <f t="shared" si="356"/>
        <v>0</v>
      </c>
      <c r="M68" s="181">
        <f t="shared" si="356"/>
        <v>0</v>
      </c>
      <c r="N68" s="181">
        <f t="shared" si="356"/>
        <v>0</v>
      </c>
      <c r="O68" s="181">
        <f t="shared" si="356"/>
        <v>0</v>
      </c>
      <c r="P68" s="190">
        <f t="shared" si="253"/>
        <v>0</v>
      </c>
      <c r="Q68" s="181">
        <f t="shared" ref="Q68:AB68" si="357">IF($G158&gt;(12-MONTH(Q$7)),$M158/12,0)</f>
        <v>0</v>
      </c>
      <c r="R68" s="181">
        <f t="shared" si="357"/>
        <v>0</v>
      </c>
      <c r="S68" s="181">
        <f t="shared" si="357"/>
        <v>0</v>
      </c>
      <c r="T68" s="181">
        <f t="shared" si="357"/>
        <v>0</v>
      </c>
      <c r="U68" s="181">
        <f t="shared" si="357"/>
        <v>0</v>
      </c>
      <c r="V68" s="181">
        <f t="shared" si="357"/>
        <v>12000</v>
      </c>
      <c r="W68" s="181">
        <f t="shared" si="357"/>
        <v>12000</v>
      </c>
      <c r="X68" s="181">
        <f t="shared" si="357"/>
        <v>12000</v>
      </c>
      <c r="Y68" s="181">
        <f t="shared" si="357"/>
        <v>12000</v>
      </c>
      <c r="Z68" s="181">
        <f t="shared" si="357"/>
        <v>12000</v>
      </c>
      <c r="AA68" s="181">
        <f t="shared" si="357"/>
        <v>12000</v>
      </c>
      <c r="AB68" s="181">
        <f t="shared" si="357"/>
        <v>12000</v>
      </c>
      <c r="AC68" s="190">
        <f t="shared" si="255"/>
        <v>84000</v>
      </c>
      <c r="AD68" s="182" t="str">
        <f t="shared" si="256"/>
        <v>Alliance Manager</v>
      </c>
      <c r="AE68" s="181">
        <f t="shared" ref="AE68:AP68" si="358">IF($H158&gt;(12-MONTH(AE$7)),$N158/12,0)</f>
        <v>12120</v>
      </c>
      <c r="AF68" s="181">
        <f t="shared" si="358"/>
        <v>12120</v>
      </c>
      <c r="AG68" s="181">
        <f t="shared" si="358"/>
        <v>12120</v>
      </c>
      <c r="AH68" s="181">
        <f t="shared" si="358"/>
        <v>12120</v>
      </c>
      <c r="AI68" s="181">
        <f t="shared" si="358"/>
        <v>12120</v>
      </c>
      <c r="AJ68" s="181">
        <f t="shared" si="358"/>
        <v>12120</v>
      </c>
      <c r="AK68" s="181">
        <f t="shared" si="358"/>
        <v>12120</v>
      </c>
      <c r="AL68" s="181">
        <f t="shared" si="358"/>
        <v>12120</v>
      </c>
      <c r="AM68" s="181">
        <f t="shared" si="358"/>
        <v>12120</v>
      </c>
      <c r="AN68" s="181">
        <f t="shared" si="358"/>
        <v>12120</v>
      </c>
      <c r="AO68" s="181">
        <f t="shared" si="358"/>
        <v>12120</v>
      </c>
      <c r="AP68" s="181">
        <f t="shared" si="358"/>
        <v>12120</v>
      </c>
      <c r="AQ68" s="190">
        <f t="shared" si="258"/>
        <v>145440</v>
      </c>
      <c r="AR68" s="181">
        <f t="shared" ref="AR68:BC68" si="359">IF($I158&gt;(12-MONTH(AR$7)),$O158/12,0)</f>
        <v>12241.199999999999</v>
      </c>
      <c r="AS68" s="181">
        <f t="shared" si="359"/>
        <v>12241.199999999999</v>
      </c>
      <c r="AT68" s="181">
        <f t="shared" si="359"/>
        <v>12241.199999999999</v>
      </c>
      <c r="AU68" s="181">
        <f t="shared" si="359"/>
        <v>12241.199999999999</v>
      </c>
      <c r="AV68" s="181">
        <f t="shared" si="359"/>
        <v>12241.199999999999</v>
      </c>
      <c r="AW68" s="181">
        <f t="shared" si="359"/>
        <v>12241.199999999999</v>
      </c>
      <c r="AX68" s="181">
        <f t="shared" si="359"/>
        <v>12241.199999999999</v>
      </c>
      <c r="AY68" s="181">
        <f t="shared" si="359"/>
        <v>12241.199999999999</v>
      </c>
      <c r="AZ68" s="181">
        <f t="shared" si="359"/>
        <v>12241.199999999999</v>
      </c>
      <c r="BA68" s="181">
        <f t="shared" si="359"/>
        <v>12241.199999999999</v>
      </c>
      <c r="BB68" s="181">
        <f t="shared" si="359"/>
        <v>12241.199999999999</v>
      </c>
      <c r="BC68" s="181">
        <f t="shared" si="359"/>
        <v>12241.199999999999</v>
      </c>
      <c r="BD68" s="190">
        <f t="shared" si="260"/>
        <v>146894.39999999999</v>
      </c>
      <c r="BE68" s="182" t="str">
        <f t="shared" si="261"/>
        <v>Alliance Manager</v>
      </c>
      <c r="BF68" s="181">
        <f t="shared" ref="BF68:BQ68" si="360">IF($J158&gt;(12-MONTH(BF$7)),$P158/12,0)</f>
        <v>12363.611999999999</v>
      </c>
      <c r="BG68" s="181">
        <f t="shared" si="360"/>
        <v>12363.611999999999</v>
      </c>
      <c r="BH68" s="181">
        <f t="shared" si="360"/>
        <v>12363.611999999999</v>
      </c>
      <c r="BI68" s="181">
        <f t="shared" si="360"/>
        <v>12363.611999999999</v>
      </c>
      <c r="BJ68" s="181">
        <f t="shared" si="360"/>
        <v>12363.611999999999</v>
      </c>
      <c r="BK68" s="181">
        <f t="shared" si="360"/>
        <v>12363.611999999999</v>
      </c>
      <c r="BL68" s="181">
        <f t="shared" si="360"/>
        <v>12363.611999999999</v>
      </c>
      <c r="BM68" s="181">
        <f t="shared" si="360"/>
        <v>12363.611999999999</v>
      </c>
      <c r="BN68" s="181">
        <f t="shared" si="360"/>
        <v>12363.611999999999</v>
      </c>
      <c r="BO68" s="181">
        <f t="shared" si="360"/>
        <v>12363.611999999999</v>
      </c>
      <c r="BP68" s="181">
        <f t="shared" si="360"/>
        <v>12363.611999999999</v>
      </c>
      <c r="BQ68" s="181">
        <f t="shared" si="360"/>
        <v>12363.611999999999</v>
      </c>
      <c r="BR68" s="190">
        <f t="shared" si="263"/>
        <v>148363.34399999995</v>
      </c>
      <c r="BS68" s="181">
        <f t="shared" ref="BS68:CD68" si="361">IF($K158&gt;(12-MONTH(BS$7)),$Q158/12,0)</f>
        <v>12487.248119999998</v>
      </c>
      <c r="BT68" s="181">
        <f t="shared" si="361"/>
        <v>12487.248119999998</v>
      </c>
      <c r="BU68" s="181">
        <f t="shared" si="361"/>
        <v>12487.248119999998</v>
      </c>
      <c r="BV68" s="181">
        <f t="shared" si="361"/>
        <v>12487.248119999998</v>
      </c>
      <c r="BW68" s="181">
        <f t="shared" si="361"/>
        <v>12487.248119999998</v>
      </c>
      <c r="BX68" s="181">
        <f t="shared" si="361"/>
        <v>12487.248119999998</v>
      </c>
      <c r="BY68" s="181">
        <f t="shared" si="361"/>
        <v>12487.248119999998</v>
      </c>
      <c r="BZ68" s="181">
        <f t="shared" si="361"/>
        <v>12487.248119999998</v>
      </c>
      <c r="CA68" s="181">
        <f t="shared" si="361"/>
        <v>12487.248119999998</v>
      </c>
      <c r="CB68" s="181">
        <f t="shared" si="361"/>
        <v>12487.248119999998</v>
      </c>
      <c r="CC68" s="181">
        <f t="shared" si="361"/>
        <v>12487.248119999998</v>
      </c>
      <c r="CD68" s="181">
        <f t="shared" si="361"/>
        <v>12487.248119999998</v>
      </c>
      <c r="CE68" s="190">
        <f t="shared" si="265"/>
        <v>149846.97744000002</v>
      </c>
    </row>
    <row r="69" spans="1:83" ht="15" customHeight="1" x14ac:dyDescent="0.2">
      <c r="A69" s="16"/>
      <c r="B69" s="182" t="str">
        <f t="shared" si="251"/>
        <v>Alliance Manager</v>
      </c>
      <c r="C69" s="218"/>
      <c r="D69" s="181">
        <f t="shared" ref="D69:O69" si="362">IF($F159&gt;(12-MONTH(D$7)),$L159/12,0)</f>
        <v>0</v>
      </c>
      <c r="E69" s="181">
        <f t="shared" si="362"/>
        <v>0</v>
      </c>
      <c r="F69" s="181">
        <f t="shared" si="362"/>
        <v>0</v>
      </c>
      <c r="G69" s="181">
        <f t="shared" si="362"/>
        <v>0</v>
      </c>
      <c r="H69" s="181">
        <f t="shared" si="362"/>
        <v>0</v>
      </c>
      <c r="I69" s="181">
        <f t="shared" si="362"/>
        <v>0</v>
      </c>
      <c r="J69" s="181">
        <f t="shared" si="362"/>
        <v>0</v>
      </c>
      <c r="K69" s="181">
        <f t="shared" si="362"/>
        <v>0</v>
      </c>
      <c r="L69" s="181">
        <f t="shared" si="362"/>
        <v>0</v>
      </c>
      <c r="M69" s="181">
        <f t="shared" si="362"/>
        <v>0</v>
      </c>
      <c r="N69" s="181">
        <f t="shared" si="362"/>
        <v>0</v>
      </c>
      <c r="O69" s="181">
        <f t="shared" si="362"/>
        <v>0</v>
      </c>
      <c r="P69" s="190">
        <f t="shared" ref="P69:P86" si="363">SUM(D69:O69)</f>
        <v>0</v>
      </c>
      <c r="Q69" s="181">
        <f t="shared" ref="Q69:AB69" si="364">IF($G159&gt;(12-MONTH(Q$7)),$M159/12,0)</f>
        <v>0</v>
      </c>
      <c r="R69" s="181">
        <f t="shared" si="364"/>
        <v>0</v>
      </c>
      <c r="S69" s="181">
        <f t="shared" si="364"/>
        <v>0</v>
      </c>
      <c r="T69" s="181">
        <f t="shared" si="364"/>
        <v>0</v>
      </c>
      <c r="U69" s="181">
        <f t="shared" si="364"/>
        <v>0</v>
      </c>
      <c r="V69" s="181">
        <f t="shared" si="364"/>
        <v>0</v>
      </c>
      <c r="W69" s="181">
        <f t="shared" si="364"/>
        <v>0</v>
      </c>
      <c r="X69" s="181">
        <f t="shared" si="364"/>
        <v>0</v>
      </c>
      <c r="Y69" s="181">
        <f t="shared" si="364"/>
        <v>0</v>
      </c>
      <c r="Z69" s="181">
        <f t="shared" si="364"/>
        <v>0</v>
      </c>
      <c r="AA69" s="181">
        <f t="shared" si="364"/>
        <v>0</v>
      </c>
      <c r="AB69" s="181">
        <f t="shared" si="364"/>
        <v>0</v>
      </c>
      <c r="AC69" s="190">
        <f t="shared" ref="AC69:AC86" si="365">SUM(Q69:AB69)</f>
        <v>0</v>
      </c>
      <c r="AD69" s="182" t="str">
        <f t="shared" si="256"/>
        <v>Alliance Manager</v>
      </c>
      <c r="AE69" s="181">
        <f t="shared" ref="AE69:AP69" si="366">IF($H159&gt;(12-MONTH(AE$7)),$N159/12,0)</f>
        <v>0</v>
      </c>
      <c r="AF69" s="181">
        <f t="shared" si="366"/>
        <v>0</v>
      </c>
      <c r="AG69" s="181">
        <f t="shared" si="366"/>
        <v>0</v>
      </c>
      <c r="AH69" s="181">
        <f t="shared" si="366"/>
        <v>0</v>
      </c>
      <c r="AI69" s="181">
        <f t="shared" si="366"/>
        <v>0</v>
      </c>
      <c r="AJ69" s="181">
        <f t="shared" si="366"/>
        <v>0</v>
      </c>
      <c r="AK69" s="181">
        <f t="shared" si="366"/>
        <v>0</v>
      </c>
      <c r="AL69" s="181">
        <f t="shared" si="366"/>
        <v>0</v>
      </c>
      <c r="AM69" s="181">
        <f t="shared" si="366"/>
        <v>0</v>
      </c>
      <c r="AN69" s="181">
        <f t="shared" si="366"/>
        <v>0</v>
      </c>
      <c r="AO69" s="181">
        <f t="shared" si="366"/>
        <v>0</v>
      </c>
      <c r="AP69" s="181">
        <f t="shared" si="366"/>
        <v>0</v>
      </c>
      <c r="AQ69" s="190">
        <f t="shared" ref="AQ69:AQ86" si="367">SUM(AE69:AP69)</f>
        <v>0</v>
      </c>
      <c r="AR69" s="181">
        <f t="shared" ref="AR69:BC69" si="368">IF($I159&gt;(12-MONTH(AR$7)),$O159/12,0)</f>
        <v>0</v>
      </c>
      <c r="AS69" s="181">
        <f t="shared" si="368"/>
        <v>0</v>
      </c>
      <c r="AT69" s="181">
        <f t="shared" si="368"/>
        <v>0</v>
      </c>
      <c r="AU69" s="181">
        <f t="shared" si="368"/>
        <v>0</v>
      </c>
      <c r="AV69" s="181">
        <f t="shared" si="368"/>
        <v>0</v>
      </c>
      <c r="AW69" s="181">
        <f t="shared" si="368"/>
        <v>12000</v>
      </c>
      <c r="AX69" s="181">
        <f t="shared" si="368"/>
        <v>12000</v>
      </c>
      <c r="AY69" s="181">
        <f t="shared" si="368"/>
        <v>12000</v>
      </c>
      <c r="AZ69" s="181">
        <f t="shared" si="368"/>
        <v>12000</v>
      </c>
      <c r="BA69" s="181">
        <f t="shared" si="368"/>
        <v>12000</v>
      </c>
      <c r="BB69" s="181">
        <f t="shared" si="368"/>
        <v>12000</v>
      </c>
      <c r="BC69" s="181">
        <f t="shared" si="368"/>
        <v>12000</v>
      </c>
      <c r="BD69" s="190">
        <f t="shared" ref="BD69:BD86" si="369">SUM(AR69:BC69)</f>
        <v>84000</v>
      </c>
      <c r="BE69" s="182" t="str">
        <f t="shared" si="261"/>
        <v>Alliance Manager</v>
      </c>
      <c r="BF69" s="181">
        <f t="shared" ref="BF69:BQ69" si="370">IF($J159&gt;(12-MONTH(BF$7)),$P159/12,0)</f>
        <v>12120</v>
      </c>
      <c r="BG69" s="181">
        <f t="shared" si="370"/>
        <v>12120</v>
      </c>
      <c r="BH69" s="181">
        <f t="shared" si="370"/>
        <v>12120</v>
      </c>
      <c r="BI69" s="181">
        <f t="shared" si="370"/>
        <v>12120</v>
      </c>
      <c r="BJ69" s="181">
        <f t="shared" si="370"/>
        <v>12120</v>
      </c>
      <c r="BK69" s="181">
        <f t="shared" si="370"/>
        <v>12120</v>
      </c>
      <c r="BL69" s="181">
        <f t="shared" si="370"/>
        <v>12120</v>
      </c>
      <c r="BM69" s="181">
        <f t="shared" si="370"/>
        <v>12120</v>
      </c>
      <c r="BN69" s="181">
        <f t="shared" si="370"/>
        <v>12120</v>
      </c>
      <c r="BO69" s="181">
        <f t="shared" si="370"/>
        <v>12120</v>
      </c>
      <c r="BP69" s="181">
        <f t="shared" si="370"/>
        <v>12120</v>
      </c>
      <c r="BQ69" s="181">
        <f t="shared" si="370"/>
        <v>12120</v>
      </c>
      <c r="BR69" s="190">
        <f t="shared" ref="BR69:BR86" si="371">SUM(BF69:BQ69)</f>
        <v>145440</v>
      </c>
      <c r="BS69" s="181">
        <f t="shared" ref="BS69:CD69" si="372">IF($K159&gt;(12-MONTH(BS$7)),$Q159/12,0)</f>
        <v>12241.199999999999</v>
      </c>
      <c r="BT69" s="181">
        <f t="shared" si="372"/>
        <v>12241.199999999999</v>
      </c>
      <c r="BU69" s="181">
        <f t="shared" si="372"/>
        <v>12241.199999999999</v>
      </c>
      <c r="BV69" s="181">
        <f t="shared" si="372"/>
        <v>12241.199999999999</v>
      </c>
      <c r="BW69" s="181">
        <f t="shared" si="372"/>
        <v>12241.199999999999</v>
      </c>
      <c r="BX69" s="181">
        <f t="shared" si="372"/>
        <v>12241.199999999999</v>
      </c>
      <c r="BY69" s="181">
        <f t="shared" si="372"/>
        <v>12241.199999999999</v>
      </c>
      <c r="BZ69" s="181">
        <f t="shared" si="372"/>
        <v>12241.199999999999</v>
      </c>
      <c r="CA69" s="181">
        <f t="shared" si="372"/>
        <v>12241.199999999999</v>
      </c>
      <c r="CB69" s="181">
        <f t="shared" si="372"/>
        <v>12241.199999999999</v>
      </c>
      <c r="CC69" s="181">
        <f t="shared" si="372"/>
        <v>12241.199999999999</v>
      </c>
      <c r="CD69" s="181">
        <f t="shared" si="372"/>
        <v>12241.199999999999</v>
      </c>
      <c r="CE69" s="190">
        <f t="shared" si="265"/>
        <v>146894.39999999999</v>
      </c>
    </row>
    <row r="70" spans="1:83" ht="15" customHeight="1" x14ac:dyDescent="0.2">
      <c r="A70" s="16"/>
      <c r="B70" s="182" t="str">
        <f t="shared" si="251"/>
        <v>Alliance Manager</v>
      </c>
      <c r="C70" s="218"/>
      <c r="D70" s="181">
        <f t="shared" ref="D70:O70" si="373">IF($F160&gt;(12-MONTH(D$7)),$L160/12,0)</f>
        <v>0</v>
      </c>
      <c r="E70" s="181">
        <f t="shared" si="373"/>
        <v>0</v>
      </c>
      <c r="F70" s="181">
        <f t="shared" si="373"/>
        <v>0</v>
      </c>
      <c r="G70" s="181">
        <f t="shared" si="373"/>
        <v>0</v>
      </c>
      <c r="H70" s="181">
        <f t="shared" si="373"/>
        <v>0</v>
      </c>
      <c r="I70" s="181">
        <f t="shared" si="373"/>
        <v>0</v>
      </c>
      <c r="J70" s="181">
        <f t="shared" si="373"/>
        <v>0</v>
      </c>
      <c r="K70" s="181">
        <f t="shared" si="373"/>
        <v>0</v>
      </c>
      <c r="L70" s="181">
        <f t="shared" si="373"/>
        <v>0</v>
      </c>
      <c r="M70" s="181">
        <f t="shared" si="373"/>
        <v>0</v>
      </c>
      <c r="N70" s="181">
        <f t="shared" si="373"/>
        <v>0</v>
      </c>
      <c r="O70" s="181">
        <f t="shared" si="373"/>
        <v>0</v>
      </c>
      <c r="P70" s="190">
        <f t="shared" si="363"/>
        <v>0</v>
      </c>
      <c r="Q70" s="181">
        <f t="shared" ref="Q70:AB70" si="374">IF($G160&gt;(12-MONTH(Q$7)),$M160/12,0)</f>
        <v>0</v>
      </c>
      <c r="R70" s="181">
        <f t="shared" si="374"/>
        <v>0</v>
      </c>
      <c r="S70" s="181">
        <f t="shared" si="374"/>
        <v>0</v>
      </c>
      <c r="T70" s="181">
        <f t="shared" si="374"/>
        <v>0</v>
      </c>
      <c r="U70" s="181">
        <f t="shared" si="374"/>
        <v>0</v>
      </c>
      <c r="V70" s="181">
        <f t="shared" si="374"/>
        <v>0</v>
      </c>
      <c r="W70" s="181">
        <f t="shared" si="374"/>
        <v>0</v>
      </c>
      <c r="X70" s="181">
        <f t="shared" si="374"/>
        <v>0</v>
      </c>
      <c r="Y70" s="181">
        <f t="shared" si="374"/>
        <v>0</v>
      </c>
      <c r="Z70" s="181">
        <f t="shared" si="374"/>
        <v>0</v>
      </c>
      <c r="AA70" s="181">
        <f t="shared" si="374"/>
        <v>0</v>
      </c>
      <c r="AB70" s="181">
        <f t="shared" si="374"/>
        <v>0</v>
      </c>
      <c r="AC70" s="190">
        <f t="shared" si="365"/>
        <v>0</v>
      </c>
      <c r="AD70" s="182" t="str">
        <f t="shared" si="256"/>
        <v>Alliance Manager</v>
      </c>
      <c r="AE70" s="181">
        <f t="shared" ref="AE70:AP70" si="375">IF($H160&gt;(12-MONTH(AE$7)),$N160/12,0)</f>
        <v>0</v>
      </c>
      <c r="AF70" s="181">
        <f t="shared" si="375"/>
        <v>0</v>
      </c>
      <c r="AG70" s="181">
        <f t="shared" si="375"/>
        <v>0</v>
      </c>
      <c r="AH70" s="181">
        <f t="shared" si="375"/>
        <v>0</v>
      </c>
      <c r="AI70" s="181">
        <f t="shared" si="375"/>
        <v>0</v>
      </c>
      <c r="AJ70" s="181">
        <f t="shared" si="375"/>
        <v>0</v>
      </c>
      <c r="AK70" s="181">
        <f t="shared" si="375"/>
        <v>0</v>
      </c>
      <c r="AL70" s="181">
        <f t="shared" si="375"/>
        <v>0</v>
      </c>
      <c r="AM70" s="181">
        <f t="shared" si="375"/>
        <v>0</v>
      </c>
      <c r="AN70" s="181">
        <f t="shared" si="375"/>
        <v>0</v>
      </c>
      <c r="AO70" s="181">
        <f t="shared" si="375"/>
        <v>0</v>
      </c>
      <c r="AP70" s="181">
        <f t="shared" si="375"/>
        <v>0</v>
      </c>
      <c r="AQ70" s="190">
        <f t="shared" si="367"/>
        <v>0</v>
      </c>
      <c r="AR70" s="181">
        <f t="shared" ref="AR70:BC70" si="376">IF($I160&gt;(12-MONTH(AR$7)),$O160/12,0)</f>
        <v>0</v>
      </c>
      <c r="AS70" s="181">
        <f t="shared" si="376"/>
        <v>0</v>
      </c>
      <c r="AT70" s="181">
        <f t="shared" si="376"/>
        <v>0</v>
      </c>
      <c r="AU70" s="181">
        <f t="shared" si="376"/>
        <v>0</v>
      </c>
      <c r="AV70" s="181">
        <f t="shared" si="376"/>
        <v>0</v>
      </c>
      <c r="AW70" s="181">
        <f t="shared" si="376"/>
        <v>0</v>
      </c>
      <c r="AX70" s="181">
        <f t="shared" si="376"/>
        <v>0</v>
      </c>
      <c r="AY70" s="181">
        <f t="shared" si="376"/>
        <v>0</v>
      </c>
      <c r="AZ70" s="181">
        <f t="shared" si="376"/>
        <v>9000</v>
      </c>
      <c r="BA70" s="181">
        <f t="shared" si="376"/>
        <v>9000</v>
      </c>
      <c r="BB70" s="181">
        <f t="shared" si="376"/>
        <v>9000</v>
      </c>
      <c r="BC70" s="181">
        <f t="shared" si="376"/>
        <v>9000</v>
      </c>
      <c r="BD70" s="190">
        <f t="shared" si="369"/>
        <v>36000</v>
      </c>
      <c r="BE70" s="182" t="str">
        <f t="shared" si="261"/>
        <v>Alliance Manager</v>
      </c>
      <c r="BF70" s="181">
        <f t="shared" ref="BF70:BQ70" si="377">IF($J160&gt;(12-MONTH(BF$7)),$P160/12,0)</f>
        <v>9090</v>
      </c>
      <c r="BG70" s="181">
        <f t="shared" si="377"/>
        <v>9090</v>
      </c>
      <c r="BH70" s="181">
        <f t="shared" si="377"/>
        <v>9090</v>
      </c>
      <c r="BI70" s="181">
        <f t="shared" si="377"/>
        <v>9090</v>
      </c>
      <c r="BJ70" s="181">
        <f t="shared" si="377"/>
        <v>9090</v>
      </c>
      <c r="BK70" s="181">
        <f t="shared" si="377"/>
        <v>9090</v>
      </c>
      <c r="BL70" s="181">
        <f t="shared" si="377"/>
        <v>9090</v>
      </c>
      <c r="BM70" s="181">
        <f t="shared" si="377"/>
        <v>9090</v>
      </c>
      <c r="BN70" s="181">
        <f t="shared" si="377"/>
        <v>9090</v>
      </c>
      <c r="BO70" s="181">
        <f t="shared" si="377"/>
        <v>9090</v>
      </c>
      <c r="BP70" s="181">
        <f t="shared" si="377"/>
        <v>9090</v>
      </c>
      <c r="BQ70" s="181">
        <f t="shared" si="377"/>
        <v>9090</v>
      </c>
      <c r="BR70" s="190">
        <f t="shared" si="371"/>
        <v>109080</v>
      </c>
      <c r="BS70" s="181">
        <f t="shared" ref="BS70:CD70" si="378">IF($K160&gt;(12-MONTH(BS$7)),$Q160/12,0)</f>
        <v>9180.9</v>
      </c>
      <c r="BT70" s="181">
        <f t="shared" si="378"/>
        <v>9180.9</v>
      </c>
      <c r="BU70" s="181">
        <f t="shared" si="378"/>
        <v>9180.9</v>
      </c>
      <c r="BV70" s="181">
        <f t="shared" si="378"/>
        <v>9180.9</v>
      </c>
      <c r="BW70" s="181">
        <f t="shared" si="378"/>
        <v>9180.9</v>
      </c>
      <c r="BX70" s="181">
        <f t="shared" si="378"/>
        <v>9180.9</v>
      </c>
      <c r="BY70" s="181">
        <f t="shared" si="378"/>
        <v>9180.9</v>
      </c>
      <c r="BZ70" s="181">
        <f t="shared" si="378"/>
        <v>9180.9</v>
      </c>
      <c r="CA70" s="181">
        <f t="shared" si="378"/>
        <v>9180.9</v>
      </c>
      <c r="CB70" s="181">
        <f t="shared" si="378"/>
        <v>9180.9</v>
      </c>
      <c r="CC70" s="181">
        <f t="shared" si="378"/>
        <v>9180.9</v>
      </c>
      <c r="CD70" s="181">
        <f t="shared" si="378"/>
        <v>9180.9</v>
      </c>
      <c r="CE70" s="190">
        <f t="shared" si="265"/>
        <v>110170.79999999997</v>
      </c>
    </row>
    <row r="71" spans="1:83" ht="15" customHeight="1" x14ac:dyDescent="0.2">
      <c r="A71" s="16"/>
      <c r="B71" s="182" t="str">
        <f t="shared" si="251"/>
        <v>Alliance Manager</v>
      </c>
      <c r="C71" s="218"/>
      <c r="D71" s="181">
        <f t="shared" ref="D71:O71" si="379">IF($F161&gt;(12-MONTH(D$7)),$L161/12,0)</f>
        <v>0</v>
      </c>
      <c r="E71" s="181">
        <f t="shared" si="379"/>
        <v>0</v>
      </c>
      <c r="F71" s="181">
        <f t="shared" si="379"/>
        <v>0</v>
      </c>
      <c r="G71" s="181">
        <f t="shared" si="379"/>
        <v>0</v>
      </c>
      <c r="H71" s="181">
        <f t="shared" si="379"/>
        <v>0</v>
      </c>
      <c r="I71" s="181">
        <f t="shared" si="379"/>
        <v>0</v>
      </c>
      <c r="J71" s="181">
        <f t="shared" si="379"/>
        <v>0</v>
      </c>
      <c r="K71" s="181">
        <f t="shared" si="379"/>
        <v>0</v>
      </c>
      <c r="L71" s="181">
        <f t="shared" si="379"/>
        <v>0</v>
      </c>
      <c r="M71" s="181">
        <f t="shared" si="379"/>
        <v>0</v>
      </c>
      <c r="N71" s="181">
        <f t="shared" si="379"/>
        <v>0</v>
      </c>
      <c r="O71" s="181">
        <f t="shared" si="379"/>
        <v>0</v>
      </c>
      <c r="P71" s="190">
        <f t="shared" si="363"/>
        <v>0</v>
      </c>
      <c r="Q71" s="181">
        <f t="shared" ref="Q71:AB71" si="380">IF($G161&gt;(12-MONTH(Q$7)),$M161/12,0)</f>
        <v>0</v>
      </c>
      <c r="R71" s="181">
        <f t="shared" si="380"/>
        <v>0</v>
      </c>
      <c r="S71" s="181">
        <f t="shared" si="380"/>
        <v>0</v>
      </c>
      <c r="T71" s="181">
        <f t="shared" si="380"/>
        <v>0</v>
      </c>
      <c r="U71" s="181">
        <f t="shared" si="380"/>
        <v>0</v>
      </c>
      <c r="V71" s="181">
        <f t="shared" si="380"/>
        <v>0</v>
      </c>
      <c r="W71" s="181">
        <f t="shared" si="380"/>
        <v>0</v>
      </c>
      <c r="X71" s="181">
        <f t="shared" si="380"/>
        <v>0</v>
      </c>
      <c r="Y71" s="181">
        <f t="shared" si="380"/>
        <v>0</v>
      </c>
      <c r="Z71" s="181">
        <f t="shared" si="380"/>
        <v>0</v>
      </c>
      <c r="AA71" s="181">
        <f t="shared" si="380"/>
        <v>0</v>
      </c>
      <c r="AB71" s="181">
        <f t="shared" si="380"/>
        <v>0</v>
      </c>
      <c r="AC71" s="190">
        <f t="shared" si="365"/>
        <v>0</v>
      </c>
      <c r="AD71" s="182" t="str">
        <f t="shared" si="256"/>
        <v>Alliance Manager</v>
      </c>
      <c r="AE71" s="181">
        <f t="shared" ref="AE71:AP71" si="381">IF($H161&gt;(12-MONTH(AE$7)),$N161/12,0)</f>
        <v>0</v>
      </c>
      <c r="AF71" s="181">
        <f t="shared" si="381"/>
        <v>0</v>
      </c>
      <c r="AG71" s="181">
        <f t="shared" si="381"/>
        <v>0</v>
      </c>
      <c r="AH71" s="181">
        <f t="shared" si="381"/>
        <v>0</v>
      </c>
      <c r="AI71" s="181">
        <f t="shared" si="381"/>
        <v>0</v>
      </c>
      <c r="AJ71" s="181">
        <f t="shared" si="381"/>
        <v>0</v>
      </c>
      <c r="AK71" s="181">
        <f t="shared" si="381"/>
        <v>0</v>
      </c>
      <c r="AL71" s="181">
        <f t="shared" si="381"/>
        <v>0</v>
      </c>
      <c r="AM71" s="181">
        <f t="shared" si="381"/>
        <v>6750</v>
      </c>
      <c r="AN71" s="181">
        <f t="shared" si="381"/>
        <v>6750</v>
      </c>
      <c r="AO71" s="181">
        <f t="shared" si="381"/>
        <v>6750</v>
      </c>
      <c r="AP71" s="181">
        <f t="shared" si="381"/>
        <v>6750</v>
      </c>
      <c r="AQ71" s="190">
        <f t="shared" si="367"/>
        <v>27000</v>
      </c>
      <c r="AR71" s="181">
        <f t="shared" ref="AR71:BC71" si="382">IF($I161&gt;(12-MONTH(AR$7)),$O161/12,0)</f>
        <v>6817.5</v>
      </c>
      <c r="AS71" s="181">
        <f t="shared" si="382"/>
        <v>6817.5</v>
      </c>
      <c r="AT71" s="181">
        <f t="shared" si="382"/>
        <v>6817.5</v>
      </c>
      <c r="AU71" s="181">
        <f t="shared" si="382"/>
        <v>6817.5</v>
      </c>
      <c r="AV71" s="181">
        <f t="shared" si="382"/>
        <v>6817.5</v>
      </c>
      <c r="AW71" s="181">
        <f t="shared" si="382"/>
        <v>6817.5</v>
      </c>
      <c r="AX71" s="181">
        <f t="shared" si="382"/>
        <v>6817.5</v>
      </c>
      <c r="AY71" s="181">
        <f t="shared" si="382"/>
        <v>6817.5</v>
      </c>
      <c r="AZ71" s="181">
        <f t="shared" si="382"/>
        <v>6817.5</v>
      </c>
      <c r="BA71" s="181">
        <f t="shared" si="382"/>
        <v>6817.5</v>
      </c>
      <c r="BB71" s="181">
        <f t="shared" si="382"/>
        <v>6817.5</v>
      </c>
      <c r="BC71" s="181">
        <f t="shared" si="382"/>
        <v>6817.5</v>
      </c>
      <c r="BD71" s="190">
        <f t="shared" si="369"/>
        <v>81810</v>
      </c>
      <c r="BE71" s="182" t="str">
        <f t="shared" si="261"/>
        <v>Alliance Manager</v>
      </c>
      <c r="BF71" s="181">
        <f t="shared" ref="BF71:BQ71" si="383">IF($J161&gt;(12-MONTH(BF$7)),$P161/12,0)</f>
        <v>6885.6750000000002</v>
      </c>
      <c r="BG71" s="181">
        <f t="shared" si="383"/>
        <v>6885.6750000000002</v>
      </c>
      <c r="BH71" s="181">
        <f t="shared" si="383"/>
        <v>6885.6750000000002</v>
      </c>
      <c r="BI71" s="181">
        <f t="shared" si="383"/>
        <v>6885.6750000000002</v>
      </c>
      <c r="BJ71" s="181">
        <f t="shared" si="383"/>
        <v>6885.6750000000002</v>
      </c>
      <c r="BK71" s="181">
        <f t="shared" si="383"/>
        <v>6885.6750000000002</v>
      </c>
      <c r="BL71" s="181">
        <f t="shared" si="383"/>
        <v>6885.6750000000002</v>
      </c>
      <c r="BM71" s="181">
        <f t="shared" si="383"/>
        <v>6885.6750000000002</v>
      </c>
      <c r="BN71" s="181">
        <f t="shared" si="383"/>
        <v>6885.6750000000002</v>
      </c>
      <c r="BO71" s="181">
        <f t="shared" si="383"/>
        <v>6885.6750000000002</v>
      </c>
      <c r="BP71" s="181">
        <f t="shared" si="383"/>
        <v>6885.6750000000002</v>
      </c>
      <c r="BQ71" s="181">
        <f t="shared" si="383"/>
        <v>6885.6750000000002</v>
      </c>
      <c r="BR71" s="190">
        <f t="shared" si="371"/>
        <v>82628.10000000002</v>
      </c>
      <c r="BS71" s="181">
        <f t="shared" ref="BS71:CD71" si="384">IF($K161&gt;(12-MONTH(BS$7)),$Q161/12,0)</f>
        <v>6954.531750000001</v>
      </c>
      <c r="BT71" s="181">
        <f t="shared" si="384"/>
        <v>6954.531750000001</v>
      </c>
      <c r="BU71" s="181">
        <f t="shared" si="384"/>
        <v>6954.531750000001</v>
      </c>
      <c r="BV71" s="181">
        <f t="shared" si="384"/>
        <v>6954.531750000001</v>
      </c>
      <c r="BW71" s="181">
        <f t="shared" si="384"/>
        <v>6954.531750000001</v>
      </c>
      <c r="BX71" s="181">
        <f t="shared" si="384"/>
        <v>6954.531750000001</v>
      </c>
      <c r="BY71" s="181">
        <f t="shared" si="384"/>
        <v>6954.531750000001</v>
      </c>
      <c r="BZ71" s="181">
        <f t="shared" si="384"/>
        <v>6954.531750000001</v>
      </c>
      <c r="CA71" s="181">
        <f t="shared" si="384"/>
        <v>6954.531750000001</v>
      </c>
      <c r="CB71" s="181">
        <f t="shared" si="384"/>
        <v>6954.531750000001</v>
      </c>
      <c r="CC71" s="181">
        <f t="shared" si="384"/>
        <v>6954.531750000001</v>
      </c>
      <c r="CD71" s="181">
        <f t="shared" si="384"/>
        <v>6954.531750000001</v>
      </c>
      <c r="CE71" s="190">
        <f t="shared" si="265"/>
        <v>83454.380999999994</v>
      </c>
    </row>
    <row r="72" spans="1:83" ht="15" customHeight="1" x14ac:dyDescent="0.2">
      <c r="A72" s="16"/>
      <c r="B72" s="182" t="str">
        <f t="shared" si="251"/>
        <v>Alliance Manager</v>
      </c>
      <c r="C72" s="218"/>
      <c r="D72" s="181">
        <f t="shared" ref="D72:O72" si="385">IF($F162&gt;(12-MONTH(D$7)),$L162/12,0)</f>
        <v>0</v>
      </c>
      <c r="E72" s="181">
        <f t="shared" si="385"/>
        <v>0</v>
      </c>
      <c r="F72" s="181">
        <f t="shared" si="385"/>
        <v>0</v>
      </c>
      <c r="G72" s="181">
        <f t="shared" si="385"/>
        <v>0</v>
      </c>
      <c r="H72" s="181">
        <f t="shared" si="385"/>
        <v>0</v>
      </c>
      <c r="I72" s="181">
        <f t="shared" si="385"/>
        <v>0</v>
      </c>
      <c r="J72" s="181">
        <f t="shared" si="385"/>
        <v>0</v>
      </c>
      <c r="K72" s="181">
        <f t="shared" si="385"/>
        <v>0</v>
      </c>
      <c r="L72" s="181">
        <f t="shared" si="385"/>
        <v>0</v>
      </c>
      <c r="M72" s="181">
        <f t="shared" si="385"/>
        <v>0</v>
      </c>
      <c r="N72" s="181">
        <f t="shared" si="385"/>
        <v>0</v>
      </c>
      <c r="O72" s="181">
        <f t="shared" si="385"/>
        <v>0</v>
      </c>
      <c r="P72" s="190">
        <f t="shared" si="363"/>
        <v>0</v>
      </c>
      <c r="Q72" s="181">
        <f t="shared" ref="Q72:AB72" si="386">IF($G162&gt;(12-MONTH(Q$7)),$M162/12,0)</f>
        <v>0</v>
      </c>
      <c r="R72" s="181">
        <f t="shared" si="386"/>
        <v>0</v>
      </c>
      <c r="S72" s="181">
        <f t="shared" si="386"/>
        <v>0</v>
      </c>
      <c r="T72" s="181">
        <f t="shared" si="386"/>
        <v>0</v>
      </c>
      <c r="U72" s="181">
        <f t="shared" si="386"/>
        <v>0</v>
      </c>
      <c r="V72" s="181">
        <f t="shared" si="386"/>
        <v>0</v>
      </c>
      <c r="W72" s="181">
        <f t="shared" si="386"/>
        <v>0</v>
      </c>
      <c r="X72" s="181">
        <f t="shared" si="386"/>
        <v>0</v>
      </c>
      <c r="Y72" s="181">
        <f t="shared" si="386"/>
        <v>0</v>
      </c>
      <c r="Z72" s="181">
        <f t="shared" si="386"/>
        <v>0</v>
      </c>
      <c r="AA72" s="181">
        <f t="shared" si="386"/>
        <v>0</v>
      </c>
      <c r="AB72" s="181">
        <f t="shared" si="386"/>
        <v>0</v>
      </c>
      <c r="AC72" s="190">
        <f t="shared" si="365"/>
        <v>0</v>
      </c>
      <c r="AD72" s="182" t="str">
        <f t="shared" si="256"/>
        <v>Alliance Manager</v>
      </c>
      <c r="AE72" s="181">
        <f t="shared" ref="AE72:AP72" si="387">IF($H162&gt;(12-MONTH(AE$7)),$N162/12,0)</f>
        <v>0</v>
      </c>
      <c r="AF72" s="181">
        <f t="shared" si="387"/>
        <v>0</v>
      </c>
      <c r="AG72" s="181">
        <f t="shared" si="387"/>
        <v>0</v>
      </c>
      <c r="AH72" s="181">
        <f t="shared" si="387"/>
        <v>0</v>
      </c>
      <c r="AI72" s="181">
        <f t="shared" si="387"/>
        <v>0</v>
      </c>
      <c r="AJ72" s="181">
        <f t="shared" si="387"/>
        <v>6750</v>
      </c>
      <c r="AK72" s="181">
        <f t="shared" si="387"/>
        <v>6750</v>
      </c>
      <c r="AL72" s="181">
        <f t="shared" si="387"/>
        <v>6750</v>
      </c>
      <c r="AM72" s="181">
        <f t="shared" si="387"/>
        <v>6750</v>
      </c>
      <c r="AN72" s="181">
        <f t="shared" si="387"/>
        <v>6750</v>
      </c>
      <c r="AO72" s="181">
        <f t="shared" si="387"/>
        <v>6750</v>
      </c>
      <c r="AP72" s="181">
        <f t="shared" si="387"/>
        <v>6750</v>
      </c>
      <c r="AQ72" s="190">
        <f t="shared" si="367"/>
        <v>47250</v>
      </c>
      <c r="AR72" s="181">
        <f t="shared" ref="AR72:BC72" si="388">IF($I162&gt;(12-MONTH(AR$7)),$O162/12,0)</f>
        <v>6817.5</v>
      </c>
      <c r="AS72" s="181">
        <f t="shared" si="388"/>
        <v>6817.5</v>
      </c>
      <c r="AT72" s="181">
        <f t="shared" si="388"/>
        <v>6817.5</v>
      </c>
      <c r="AU72" s="181">
        <f t="shared" si="388"/>
        <v>6817.5</v>
      </c>
      <c r="AV72" s="181">
        <f t="shared" si="388"/>
        <v>6817.5</v>
      </c>
      <c r="AW72" s="181">
        <f t="shared" si="388"/>
        <v>6817.5</v>
      </c>
      <c r="AX72" s="181">
        <f t="shared" si="388"/>
        <v>6817.5</v>
      </c>
      <c r="AY72" s="181">
        <f t="shared" si="388"/>
        <v>6817.5</v>
      </c>
      <c r="AZ72" s="181">
        <f t="shared" si="388"/>
        <v>6817.5</v>
      </c>
      <c r="BA72" s="181">
        <f t="shared" si="388"/>
        <v>6817.5</v>
      </c>
      <c r="BB72" s="181">
        <f t="shared" si="388"/>
        <v>6817.5</v>
      </c>
      <c r="BC72" s="181">
        <f t="shared" si="388"/>
        <v>6817.5</v>
      </c>
      <c r="BD72" s="190">
        <f t="shared" si="369"/>
        <v>81810</v>
      </c>
      <c r="BE72" s="182" t="str">
        <f t="shared" si="261"/>
        <v>Alliance Manager</v>
      </c>
      <c r="BF72" s="181">
        <f t="shared" ref="BF72:BQ72" si="389">IF($J162&gt;(12-MONTH(BF$7)),$P162/12,0)</f>
        <v>6885.6750000000002</v>
      </c>
      <c r="BG72" s="181">
        <f t="shared" si="389"/>
        <v>6885.6750000000002</v>
      </c>
      <c r="BH72" s="181">
        <f t="shared" si="389"/>
        <v>6885.6750000000002</v>
      </c>
      <c r="BI72" s="181">
        <f t="shared" si="389"/>
        <v>6885.6750000000002</v>
      </c>
      <c r="BJ72" s="181">
        <f t="shared" si="389"/>
        <v>6885.6750000000002</v>
      </c>
      <c r="BK72" s="181">
        <f t="shared" si="389"/>
        <v>6885.6750000000002</v>
      </c>
      <c r="BL72" s="181">
        <f t="shared" si="389"/>
        <v>6885.6750000000002</v>
      </c>
      <c r="BM72" s="181">
        <f t="shared" si="389"/>
        <v>6885.6750000000002</v>
      </c>
      <c r="BN72" s="181">
        <f t="shared" si="389"/>
        <v>6885.6750000000002</v>
      </c>
      <c r="BO72" s="181">
        <f t="shared" si="389"/>
        <v>6885.6750000000002</v>
      </c>
      <c r="BP72" s="181">
        <f t="shared" si="389"/>
        <v>6885.6750000000002</v>
      </c>
      <c r="BQ72" s="181">
        <f t="shared" si="389"/>
        <v>6885.6750000000002</v>
      </c>
      <c r="BR72" s="190">
        <f t="shared" si="371"/>
        <v>82628.10000000002</v>
      </c>
      <c r="BS72" s="181">
        <f t="shared" ref="BS72:CD72" si="390">IF($K162&gt;(12-MONTH(BS$7)),$Q162/12,0)</f>
        <v>6954.531750000001</v>
      </c>
      <c r="BT72" s="181">
        <f t="shared" si="390"/>
        <v>6954.531750000001</v>
      </c>
      <c r="BU72" s="181">
        <f t="shared" si="390"/>
        <v>6954.531750000001</v>
      </c>
      <c r="BV72" s="181">
        <f t="shared" si="390"/>
        <v>6954.531750000001</v>
      </c>
      <c r="BW72" s="181">
        <f t="shared" si="390"/>
        <v>6954.531750000001</v>
      </c>
      <c r="BX72" s="181">
        <f t="shared" si="390"/>
        <v>6954.531750000001</v>
      </c>
      <c r="BY72" s="181">
        <f t="shared" si="390"/>
        <v>6954.531750000001</v>
      </c>
      <c r="BZ72" s="181">
        <f t="shared" si="390"/>
        <v>6954.531750000001</v>
      </c>
      <c r="CA72" s="181">
        <f t="shared" si="390"/>
        <v>6954.531750000001</v>
      </c>
      <c r="CB72" s="181">
        <f t="shared" si="390"/>
        <v>6954.531750000001</v>
      </c>
      <c r="CC72" s="181">
        <f t="shared" si="390"/>
        <v>6954.531750000001</v>
      </c>
      <c r="CD72" s="181">
        <f t="shared" si="390"/>
        <v>6954.531750000001</v>
      </c>
      <c r="CE72" s="190">
        <f t="shared" si="265"/>
        <v>83454.380999999994</v>
      </c>
    </row>
    <row r="73" spans="1:83" ht="15" customHeight="1" x14ac:dyDescent="0.2">
      <c r="A73" s="16"/>
      <c r="B73" s="182" t="str">
        <f t="shared" si="251"/>
        <v>Alliance Manager</v>
      </c>
      <c r="C73" s="218"/>
      <c r="D73" s="181">
        <f t="shared" ref="D73:O73" si="391">IF($F163&gt;(12-MONTH(D$7)),$L163/12,0)</f>
        <v>0</v>
      </c>
      <c r="E73" s="181">
        <f t="shared" si="391"/>
        <v>0</v>
      </c>
      <c r="F73" s="181">
        <f t="shared" si="391"/>
        <v>0</v>
      </c>
      <c r="G73" s="181">
        <f t="shared" si="391"/>
        <v>0</v>
      </c>
      <c r="H73" s="181">
        <f t="shared" si="391"/>
        <v>0</v>
      </c>
      <c r="I73" s="181">
        <f t="shared" si="391"/>
        <v>0</v>
      </c>
      <c r="J73" s="181">
        <f t="shared" si="391"/>
        <v>0</v>
      </c>
      <c r="K73" s="181">
        <f t="shared" si="391"/>
        <v>0</v>
      </c>
      <c r="L73" s="181">
        <f t="shared" si="391"/>
        <v>0</v>
      </c>
      <c r="M73" s="181">
        <f t="shared" si="391"/>
        <v>0</v>
      </c>
      <c r="N73" s="181">
        <f t="shared" si="391"/>
        <v>0</v>
      </c>
      <c r="O73" s="181">
        <f t="shared" si="391"/>
        <v>0</v>
      </c>
      <c r="P73" s="190">
        <f t="shared" si="363"/>
        <v>0</v>
      </c>
      <c r="Q73" s="181">
        <f t="shared" ref="Q73:AB73" si="392">IF($G163&gt;(12-MONTH(Q$7)),$M163/12,0)</f>
        <v>0</v>
      </c>
      <c r="R73" s="181">
        <f t="shared" si="392"/>
        <v>0</v>
      </c>
      <c r="S73" s="181">
        <f t="shared" si="392"/>
        <v>0</v>
      </c>
      <c r="T73" s="181">
        <f t="shared" si="392"/>
        <v>0</v>
      </c>
      <c r="U73" s="181">
        <f t="shared" si="392"/>
        <v>0</v>
      </c>
      <c r="V73" s="181">
        <f t="shared" si="392"/>
        <v>0</v>
      </c>
      <c r="W73" s="181">
        <f t="shared" si="392"/>
        <v>0</v>
      </c>
      <c r="X73" s="181">
        <f t="shared" si="392"/>
        <v>0</v>
      </c>
      <c r="Y73" s="181">
        <f t="shared" si="392"/>
        <v>6750</v>
      </c>
      <c r="Z73" s="181">
        <f t="shared" si="392"/>
        <v>6750</v>
      </c>
      <c r="AA73" s="181">
        <f t="shared" si="392"/>
        <v>6750</v>
      </c>
      <c r="AB73" s="181">
        <f t="shared" si="392"/>
        <v>6750</v>
      </c>
      <c r="AC73" s="190">
        <f t="shared" si="365"/>
        <v>27000</v>
      </c>
      <c r="AD73" s="182" t="str">
        <f t="shared" si="256"/>
        <v>Alliance Manager</v>
      </c>
      <c r="AE73" s="181">
        <f t="shared" ref="AE73:AP73" si="393">IF($H163&gt;(12-MONTH(AE$7)),$N163/12,0)</f>
        <v>6817.5</v>
      </c>
      <c r="AF73" s="181">
        <f t="shared" si="393"/>
        <v>6817.5</v>
      </c>
      <c r="AG73" s="181">
        <f t="shared" si="393"/>
        <v>6817.5</v>
      </c>
      <c r="AH73" s="181">
        <f t="shared" si="393"/>
        <v>6817.5</v>
      </c>
      <c r="AI73" s="181">
        <f t="shared" si="393"/>
        <v>6817.5</v>
      </c>
      <c r="AJ73" s="181">
        <f t="shared" si="393"/>
        <v>6817.5</v>
      </c>
      <c r="AK73" s="181">
        <f t="shared" si="393"/>
        <v>6817.5</v>
      </c>
      <c r="AL73" s="181">
        <f t="shared" si="393"/>
        <v>6817.5</v>
      </c>
      <c r="AM73" s="181">
        <f t="shared" si="393"/>
        <v>6817.5</v>
      </c>
      <c r="AN73" s="181">
        <f t="shared" si="393"/>
        <v>6817.5</v>
      </c>
      <c r="AO73" s="181">
        <f t="shared" si="393"/>
        <v>6817.5</v>
      </c>
      <c r="AP73" s="181">
        <f t="shared" si="393"/>
        <v>6817.5</v>
      </c>
      <c r="AQ73" s="190">
        <f t="shared" si="367"/>
        <v>81810</v>
      </c>
      <c r="AR73" s="181">
        <f t="shared" ref="AR73:BC73" si="394">IF($I163&gt;(12-MONTH(AR$7)),$O163/12,0)</f>
        <v>6885.6750000000002</v>
      </c>
      <c r="AS73" s="181">
        <f t="shared" si="394"/>
        <v>6885.6750000000002</v>
      </c>
      <c r="AT73" s="181">
        <f t="shared" si="394"/>
        <v>6885.6750000000002</v>
      </c>
      <c r="AU73" s="181">
        <f t="shared" si="394"/>
        <v>6885.6750000000002</v>
      </c>
      <c r="AV73" s="181">
        <f t="shared" si="394"/>
        <v>6885.6750000000002</v>
      </c>
      <c r="AW73" s="181">
        <f t="shared" si="394"/>
        <v>6885.6750000000002</v>
      </c>
      <c r="AX73" s="181">
        <f t="shared" si="394"/>
        <v>6885.6750000000002</v>
      </c>
      <c r="AY73" s="181">
        <f t="shared" si="394"/>
        <v>6885.6750000000002</v>
      </c>
      <c r="AZ73" s="181">
        <f t="shared" si="394"/>
        <v>6885.6750000000002</v>
      </c>
      <c r="BA73" s="181">
        <f t="shared" si="394"/>
        <v>6885.6750000000002</v>
      </c>
      <c r="BB73" s="181">
        <f t="shared" si="394"/>
        <v>6885.6750000000002</v>
      </c>
      <c r="BC73" s="181">
        <f t="shared" si="394"/>
        <v>6885.6750000000002</v>
      </c>
      <c r="BD73" s="190">
        <f t="shared" si="369"/>
        <v>82628.10000000002</v>
      </c>
      <c r="BE73" s="182" t="str">
        <f t="shared" si="261"/>
        <v>Alliance Manager</v>
      </c>
      <c r="BF73" s="181">
        <f t="shared" ref="BF73:BQ73" si="395">IF($J163&gt;(12-MONTH(BF$7)),$P163/12,0)</f>
        <v>6954.531750000001</v>
      </c>
      <c r="BG73" s="181">
        <f t="shared" si="395"/>
        <v>6954.531750000001</v>
      </c>
      <c r="BH73" s="181">
        <f t="shared" si="395"/>
        <v>6954.531750000001</v>
      </c>
      <c r="BI73" s="181">
        <f t="shared" si="395"/>
        <v>6954.531750000001</v>
      </c>
      <c r="BJ73" s="181">
        <f t="shared" si="395"/>
        <v>6954.531750000001</v>
      </c>
      <c r="BK73" s="181">
        <f t="shared" si="395"/>
        <v>6954.531750000001</v>
      </c>
      <c r="BL73" s="181">
        <f t="shared" si="395"/>
        <v>6954.531750000001</v>
      </c>
      <c r="BM73" s="181">
        <f t="shared" si="395"/>
        <v>6954.531750000001</v>
      </c>
      <c r="BN73" s="181">
        <f t="shared" si="395"/>
        <v>6954.531750000001</v>
      </c>
      <c r="BO73" s="181">
        <f t="shared" si="395"/>
        <v>6954.531750000001</v>
      </c>
      <c r="BP73" s="181">
        <f t="shared" si="395"/>
        <v>6954.531750000001</v>
      </c>
      <c r="BQ73" s="181">
        <f t="shared" si="395"/>
        <v>6954.531750000001</v>
      </c>
      <c r="BR73" s="190">
        <f t="shared" si="371"/>
        <v>83454.380999999994</v>
      </c>
      <c r="BS73" s="181">
        <f t="shared" ref="BS73:CD73" si="396">IF($K163&gt;(12-MONTH(BS$7)),$Q163/12,0)</f>
        <v>7024.0770675000012</v>
      </c>
      <c r="BT73" s="181">
        <f t="shared" si="396"/>
        <v>7024.0770675000012</v>
      </c>
      <c r="BU73" s="181">
        <f t="shared" si="396"/>
        <v>7024.0770675000012</v>
      </c>
      <c r="BV73" s="181">
        <f t="shared" si="396"/>
        <v>7024.0770675000012</v>
      </c>
      <c r="BW73" s="181">
        <f t="shared" si="396"/>
        <v>7024.0770675000012</v>
      </c>
      <c r="BX73" s="181">
        <f t="shared" si="396"/>
        <v>7024.0770675000012</v>
      </c>
      <c r="BY73" s="181">
        <f t="shared" si="396"/>
        <v>7024.0770675000012</v>
      </c>
      <c r="BZ73" s="181">
        <f t="shared" si="396"/>
        <v>7024.0770675000012</v>
      </c>
      <c r="CA73" s="181">
        <f t="shared" si="396"/>
        <v>7024.0770675000012</v>
      </c>
      <c r="CB73" s="181">
        <f t="shared" si="396"/>
        <v>7024.0770675000012</v>
      </c>
      <c r="CC73" s="181">
        <f t="shared" si="396"/>
        <v>7024.0770675000012</v>
      </c>
      <c r="CD73" s="181">
        <f t="shared" si="396"/>
        <v>7024.0770675000012</v>
      </c>
      <c r="CE73" s="190">
        <f t="shared" si="265"/>
        <v>84288.924809999997</v>
      </c>
    </row>
    <row r="74" spans="1:83" ht="15" customHeight="1" x14ac:dyDescent="0.2">
      <c r="A74" s="16"/>
      <c r="B74" s="182" t="str">
        <f t="shared" si="251"/>
        <v>Alliance Manager</v>
      </c>
      <c r="C74" s="218"/>
      <c r="D74" s="181">
        <f t="shared" ref="D74:O74" si="397">IF($F164&gt;(12-MONTH(D$7)),$L164/12,0)</f>
        <v>0</v>
      </c>
      <c r="E74" s="181">
        <f t="shared" si="397"/>
        <v>0</v>
      </c>
      <c r="F74" s="181">
        <f t="shared" si="397"/>
        <v>0</v>
      </c>
      <c r="G74" s="181">
        <f t="shared" si="397"/>
        <v>0</v>
      </c>
      <c r="H74" s="181">
        <f t="shared" si="397"/>
        <v>0</v>
      </c>
      <c r="I74" s="181">
        <f t="shared" si="397"/>
        <v>0</v>
      </c>
      <c r="J74" s="181">
        <f t="shared" si="397"/>
        <v>0</v>
      </c>
      <c r="K74" s="181">
        <f t="shared" si="397"/>
        <v>0</v>
      </c>
      <c r="L74" s="181">
        <f t="shared" si="397"/>
        <v>0</v>
      </c>
      <c r="M74" s="181">
        <f t="shared" si="397"/>
        <v>0</v>
      </c>
      <c r="N74" s="181">
        <f t="shared" si="397"/>
        <v>0</v>
      </c>
      <c r="O74" s="181">
        <f t="shared" si="397"/>
        <v>0</v>
      </c>
      <c r="P74" s="190">
        <f t="shared" si="363"/>
        <v>0</v>
      </c>
      <c r="Q74" s="181">
        <f t="shared" ref="Q74:AB74" si="398">IF($G164&gt;(12-MONTH(Q$7)),$M164/12,0)</f>
        <v>0</v>
      </c>
      <c r="R74" s="181">
        <f t="shared" si="398"/>
        <v>0</v>
      </c>
      <c r="S74" s="181">
        <f t="shared" si="398"/>
        <v>0</v>
      </c>
      <c r="T74" s="181">
        <f t="shared" si="398"/>
        <v>0</v>
      </c>
      <c r="U74" s="181">
        <f t="shared" si="398"/>
        <v>0</v>
      </c>
      <c r="V74" s="181">
        <f t="shared" si="398"/>
        <v>0</v>
      </c>
      <c r="W74" s="181">
        <f t="shared" si="398"/>
        <v>0</v>
      </c>
      <c r="X74" s="181">
        <f t="shared" si="398"/>
        <v>0</v>
      </c>
      <c r="Y74" s="181">
        <f t="shared" si="398"/>
        <v>0</v>
      </c>
      <c r="Z74" s="181">
        <f t="shared" si="398"/>
        <v>0</v>
      </c>
      <c r="AA74" s="181">
        <f t="shared" si="398"/>
        <v>0</v>
      </c>
      <c r="AB74" s="181">
        <f t="shared" si="398"/>
        <v>0</v>
      </c>
      <c r="AC74" s="190">
        <f t="shared" si="365"/>
        <v>0</v>
      </c>
      <c r="AD74" s="182" t="str">
        <f t="shared" si="256"/>
        <v>Alliance Manager</v>
      </c>
      <c r="AE74" s="181">
        <f t="shared" ref="AE74:AP74" si="399">IF($H164&gt;(12-MONTH(AE$7)),$N164/12,0)</f>
        <v>0</v>
      </c>
      <c r="AF74" s="181">
        <f t="shared" si="399"/>
        <v>0</v>
      </c>
      <c r="AG74" s="181">
        <f t="shared" si="399"/>
        <v>0</v>
      </c>
      <c r="AH74" s="181">
        <f t="shared" si="399"/>
        <v>0</v>
      </c>
      <c r="AI74" s="181">
        <f t="shared" si="399"/>
        <v>0</v>
      </c>
      <c r="AJ74" s="181">
        <f t="shared" si="399"/>
        <v>6750</v>
      </c>
      <c r="AK74" s="181">
        <f t="shared" si="399"/>
        <v>6750</v>
      </c>
      <c r="AL74" s="181">
        <f t="shared" si="399"/>
        <v>6750</v>
      </c>
      <c r="AM74" s="181">
        <f t="shared" si="399"/>
        <v>6750</v>
      </c>
      <c r="AN74" s="181">
        <f t="shared" si="399"/>
        <v>6750</v>
      </c>
      <c r="AO74" s="181">
        <f t="shared" si="399"/>
        <v>6750</v>
      </c>
      <c r="AP74" s="181">
        <f t="shared" si="399"/>
        <v>6750</v>
      </c>
      <c r="AQ74" s="190">
        <f t="shared" si="367"/>
        <v>47250</v>
      </c>
      <c r="AR74" s="181">
        <f t="shared" ref="AR74:BC74" si="400">IF($I164&gt;(12-MONTH(AR$7)),$O164/12,0)</f>
        <v>6817.5</v>
      </c>
      <c r="AS74" s="181">
        <f t="shared" si="400"/>
        <v>6817.5</v>
      </c>
      <c r="AT74" s="181">
        <f t="shared" si="400"/>
        <v>6817.5</v>
      </c>
      <c r="AU74" s="181">
        <f t="shared" si="400"/>
        <v>6817.5</v>
      </c>
      <c r="AV74" s="181">
        <f t="shared" si="400"/>
        <v>6817.5</v>
      </c>
      <c r="AW74" s="181">
        <f t="shared" si="400"/>
        <v>6817.5</v>
      </c>
      <c r="AX74" s="181">
        <f t="shared" si="400"/>
        <v>6817.5</v>
      </c>
      <c r="AY74" s="181">
        <f t="shared" si="400"/>
        <v>6817.5</v>
      </c>
      <c r="AZ74" s="181">
        <f t="shared" si="400"/>
        <v>6817.5</v>
      </c>
      <c r="BA74" s="181">
        <f t="shared" si="400"/>
        <v>6817.5</v>
      </c>
      <c r="BB74" s="181">
        <f t="shared" si="400"/>
        <v>6817.5</v>
      </c>
      <c r="BC74" s="181">
        <f t="shared" si="400"/>
        <v>6817.5</v>
      </c>
      <c r="BD74" s="190">
        <f t="shared" si="369"/>
        <v>81810</v>
      </c>
      <c r="BE74" s="182" t="str">
        <f t="shared" si="261"/>
        <v>Alliance Manager</v>
      </c>
      <c r="BF74" s="181">
        <f t="shared" ref="BF74:BQ74" si="401">IF($J164&gt;(12-MONTH(BF$7)),$P164/12,0)</f>
        <v>6885.6750000000002</v>
      </c>
      <c r="BG74" s="181">
        <f t="shared" si="401"/>
        <v>6885.6750000000002</v>
      </c>
      <c r="BH74" s="181">
        <f t="shared" si="401"/>
        <v>6885.6750000000002</v>
      </c>
      <c r="BI74" s="181">
        <f t="shared" si="401"/>
        <v>6885.6750000000002</v>
      </c>
      <c r="BJ74" s="181">
        <f t="shared" si="401"/>
        <v>6885.6750000000002</v>
      </c>
      <c r="BK74" s="181">
        <f t="shared" si="401"/>
        <v>6885.6750000000002</v>
      </c>
      <c r="BL74" s="181">
        <f t="shared" si="401"/>
        <v>6885.6750000000002</v>
      </c>
      <c r="BM74" s="181">
        <f t="shared" si="401"/>
        <v>6885.6750000000002</v>
      </c>
      <c r="BN74" s="181">
        <f t="shared" si="401"/>
        <v>6885.6750000000002</v>
      </c>
      <c r="BO74" s="181">
        <f t="shared" si="401"/>
        <v>6885.6750000000002</v>
      </c>
      <c r="BP74" s="181">
        <f t="shared" si="401"/>
        <v>6885.6750000000002</v>
      </c>
      <c r="BQ74" s="181">
        <f t="shared" si="401"/>
        <v>6885.6750000000002</v>
      </c>
      <c r="BR74" s="190">
        <f t="shared" si="371"/>
        <v>82628.10000000002</v>
      </c>
      <c r="BS74" s="181">
        <f t="shared" ref="BS74:CD74" si="402">IF($K164&gt;(12-MONTH(BS$7)),$Q164/12,0)</f>
        <v>6954.531750000001</v>
      </c>
      <c r="BT74" s="181">
        <f t="shared" si="402"/>
        <v>6954.531750000001</v>
      </c>
      <c r="BU74" s="181">
        <f t="shared" si="402"/>
        <v>6954.531750000001</v>
      </c>
      <c r="BV74" s="181">
        <f t="shared" si="402"/>
        <v>6954.531750000001</v>
      </c>
      <c r="BW74" s="181">
        <f t="shared" si="402"/>
        <v>6954.531750000001</v>
      </c>
      <c r="BX74" s="181">
        <f t="shared" si="402"/>
        <v>6954.531750000001</v>
      </c>
      <c r="BY74" s="181">
        <f t="shared" si="402"/>
        <v>6954.531750000001</v>
      </c>
      <c r="BZ74" s="181">
        <f t="shared" si="402"/>
        <v>6954.531750000001</v>
      </c>
      <c r="CA74" s="181">
        <f t="shared" si="402"/>
        <v>6954.531750000001</v>
      </c>
      <c r="CB74" s="181">
        <f t="shared" si="402"/>
        <v>6954.531750000001</v>
      </c>
      <c r="CC74" s="181">
        <f t="shared" si="402"/>
        <v>6954.531750000001</v>
      </c>
      <c r="CD74" s="181">
        <f t="shared" si="402"/>
        <v>6954.531750000001</v>
      </c>
      <c r="CE74" s="190">
        <f t="shared" si="265"/>
        <v>83454.380999999994</v>
      </c>
    </row>
    <row r="75" spans="1:83" ht="15" customHeight="1" x14ac:dyDescent="0.2">
      <c r="A75" s="16"/>
      <c r="B75" s="182" t="str">
        <f t="shared" si="251"/>
        <v>Alliance Manager</v>
      </c>
      <c r="C75" s="218"/>
      <c r="D75" s="181">
        <f t="shared" ref="D75:O75" si="403">IF($F165&gt;(12-MONTH(D$7)),$L165/12,0)</f>
        <v>0</v>
      </c>
      <c r="E75" s="181">
        <f t="shared" si="403"/>
        <v>0</v>
      </c>
      <c r="F75" s="181">
        <f t="shared" si="403"/>
        <v>0</v>
      </c>
      <c r="G75" s="181">
        <f t="shared" si="403"/>
        <v>0</v>
      </c>
      <c r="H75" s="181">
        <f t="shared" si="403"/>
        <v>0</v>
      </c>
      <c r="I75" s="181">
        <f t="shared" si="403"/>
        <v>0</v>
      </c>
      <c r="J75" s="181">
        <f t="shared" si="403"/>
        <v>0</v>
      </c>
      <c r="K75" s="181">
        <f t="shared" si="403"/>
        <v>0</v>
      </c>
      <c r="L75" s="181">
        <f t="shared" si="403"/>
        <v>0</v>
      </c>
      <c r="M75" s="181">
        <f t="shared" si="403"/>
        <v>0</v>
      </c>
      <c r="N75" s="181">
        <f t="shared" si="403"/>
        <v>0</v>
      </c>
      <c r="O75" s="181">
        <f t="shared" si="403"/>
        <v>0</v>
      </c>
      <c r="P75" s="190">
        <f t="shared" si="363"/>
        <v>0</v>
      </c>
      <c r="Q75" s="181">
        <f t="shared" ref="Q75:AB75" si="404">IF($G165&gt;(12-MONTH(Q$7)),$M165/12,0)</f>
        <v>0</v>
      </c>
      <c r="R75" s="181">
        <f t="shared" si="404"/>
        <v>0</v>
      </c>
      <c r="S75" s="181">
        <f t="shared" si="404"/>
        <v>0</v>
      </c>
      <c r="T75" s="181">
        <f t="shared" si="404"/>
        <v>0</v>
      </c>
      <c r="U75" s="181">
        <f t="shared" si="404"/>
        <v>0</v>
      </c>
      <c r="V75" s="181">
        <f t="shared" si="404"/>
        <v>0</v>
      </c>
      <c r="W75" s="181">
        <f t="shared" si="404"/>
        <v>0</v>
      </c>
      <c r="X75" s="181">
        <f t="shared" si="404"/>
        <v>0</v>
      </c>
      <c r="Y75" s="181">
        <f t="shared" si="404"/>
        <v>0</v>
      </c>
      <c r="Z75" s="181">
        <f t="shared" si="404"/>
        <v>0</v>
      </c>
      <c r="AA75" s="181">
        <f t="shared" si="404"/>
        <v>0</v>
      </c>
      <c r="AB75" s="181">
        <f t="shared" si="404"/>
        <v>0</v>
      </c>
      <c r="AC75" s="190">
        <f t="shared" si="365"/>
        <v>0</v>
      </c>
      <c r="AD75" s="182" t="str">
        <f t="shared" si="256"/>
        <v>Alliance Manager</v>
      </c>
      <c r="AE75" s="181">
        <f t="shared" ref="AE75:AP75" si="405">IF($H165&gt;(12-MONTH(AE$7)),$N165/12,0)</f>
        <v>0</v>
      </c>
      <c r="AF75" s="181">
        <f t="shared" si="405"/>
        <v>0</v>
      </c>
      <c r="AG75" s="181">
        <f t="shared" si="405"/>
        <v>0</v>
      </c>
      <c r="AH75" s="181">
        <f t="shared" si="405"/>
        <v>0</v>
      </c>
      <c r="AI75" s="181">
        <f t="shared" si="405"/>
        <v>0</v>
      </c>
      <c r="AJ75" s="181">
        <f t="shared" si="405"/>
        <v>0</v>
      </c>
      <c r="AK75" s="181">
        <f t="shared" si="405"/>
        <v>0</v>
      </c>
      <c r="AL75" s="181">
        <f t="shared" si="405"/>
        <v>0</v>
      </c>
      <c r="AM75" s="181">
        <f t="shared" si="405"/>
        <v>0</v>
      </c>
      <c r="AN75" s="181">
        <f t="shared" si="405"/>
        <v>0</v>
      </c>
      <c r="AO75" s="181">
        <f t="shared" si="405"/>
        <v>0</v>
      </c>
      <c r="AP75" s="181">
        <f t="shared" si="405"/>
        <v>0</v>
      </c>
      <c r="AQ75" s="190">
        <f t="shared" si="367"/>
        <v>0</v>
      </c>
      <c r="AR75" s="181">
        <f t="shared" ref="AR75:BC75" si="406">IF($I165&gt;(12-MONTH(AR$7)),$O165/12,0)</f>
        <v>0</v>
      </c>
      <c r="AS75" s="181">
        <f t="shared" si="406"/>
        <v>0</v>
      </c>
      <c r="AT75" s="181">
        <f t="shared" si="406"/>
        <v>0</v>
      </c>
      <c r="AU75" s="181">
        <f t="shared" si="406"/>
        <v>0</v>
      </c>
      <c r="AV75" s="181">
        <f t="shared" si="406"/>
        <v>0</v>
      </c>
      <c r="AW75" s="181">
        <f t="shared" si="406"/>
        <v>6750</v>
      </c>
      <c r="AX75" s="181">
        <f t="shared" si="406"/>
        <v>6750</v>
      </c>
      <c r="AY75" s="181">
        <f t="shared" si="406"/>
        <v>6750</v>
      </c>
      <c r="AZ75" s="181">
        <f t="shared" si="406"/>
        <v>6750</v>
      </c>
      <c r="BA75" s="181">
        <f t="shared" si="406"/>
        <v>6750</v>
      </c>
      <c r="BB75" s="181">
        <f t="shared" si="406"/>
        <v>6750</v>
      </c>
      <c r="BC75" s="181">
        <f t="shared" si="406"/>
        <v>6750</v>
      </c>
      <c r="BD75" s="190">
        <f t="shared" si="369"/>
        <v>47250</v>
      </c>
      <c r="BE75" s="182" t="str">
        <f t="shared" si="261"/>
        <v>Alliance Manager</v>
      </c>
      <c r="BF75" s="181">
        <f t="shared" ref="BF75:BQ75" si="407">IF($J165&gt;(12-MONTH(BF$7)),$P165/12,0)</f>
        <v>6817.5</v>
      </c>
      <c r="BG75" s="181">
        <f t="shared" si="407"/>
        <v>6817.5</v>
      </c>
      <c r="BH75" s="181">
        <f t="shared" si="407"/>
        <v>6817.5</v>
      </c>
      <c r="BI75" s="181">
        <f t="shared" si="407"/>
        <v>6817.5</v>
      </c>
      <c r="BJ75" s="181">
        <f t="shared" si="407"/>
        <v>6817.5</v>
      </c>
      <c r="BK75" s="181">
        <f t="shared" si="407"/>
        <v>6817.5</v>
      </c>
      <c r="BL75" s="181">
        <f t="shared" si="407"/>
        <v>6817.5</v>
      </c>
      <c r="BM75" s="181">
        <f t="shared" si="407"/>
        <v>6817.5</v>
      </c>
      <c r="BN75" s="181">
        <f t="shared" si="407"/>
        <v>6817.5</v>
      </c>
      <c r="BO75" s="181">
        <f t="shared" si="407"/>
        <v>6817.5</v>
      </c>
      <c r="BP75" s="181">
        <f t="shared" si="407"/>
        <v>6817.5</v>
      </c>
      <c r="BQ75" s="181">
        <f t="shared" si="407"/>
        <v>6817.5</v>
      </c>
      <c r="BR75" s="190">
        <f t="shared" si="371"/>
        <v>81810</v>
      </c>
      <c r="BS75" s="181">
        <f t="shared" ref="BS75:CD75" si="408">IF($K165&gt;(12-MONTH(BS$7)),$Q165/12,0)</f>
        <v>6885.6750000000002</v>
      </c>
      <c r="BT75" s="181">
        <f t="shared" si="408"/>
        <v>6885.6750000000002</v>
      </c>
      <c r="BU75" s="181">
        <f t="shared" si="408"/>
        <v>6885.6750000000002</v>
      </c>
      <c r="BV75" s="181">
        <f t="shared" si="408"/>
        <v>6885.6750000000002</v>
      </c>
      <c r="BW75" s="181">
        <f t="shared" si="408"/>
        <v>6885.6750000000002</v>
      </c>
      <c r="BX75" s="181">
        <f t="shared" si="408"/>
        <v>6885.6750000000002</v>
      </c>
      <c r="BY75" s="181">
        <f t="shared" si="408"/>
        <v>6885.6750000000002</v>
      </c>
      <c r="BZ75" s="181">
        <f t="shared" si="408"/>
        <v>6885.6750000000002</v>
      </c>
      <c r="CA75" s="181">
        <f t="shared" si="408"/>
        <v>6885.6750000000002</v>
      </c>
      <c r="CB75" s="181">
        <f t="shared" si="408"/>
        <v>6885.6750000000002</v>
      </c>
      <c r="CC75" s="181">
        <f t="shared" si="408"/>
        <v>6885.6750000000002</v>
      </c>
      <c r="CD75" s="181">
        <f t="shared" si="408"/>
        <v>6885.6750000000002</v>
      </c>
      <c r="CE75" s="190">
        <f t="shared" si="265"/>
        <v>82628.10000000002</v>
      </c>
    </row>
    <row r="76" spans="1:83" ht="15" customHeight="1" x14ac:dyDescent="0.2">
      <c r="A76" s="16"/>
      <c r="B76" s="182" t="str">
        <f t="shared" si="251"/>
        <v>Alliance Manager</v>
      </c>
      <c r="C76" s="218"/>
      <c r="D76" s="181">
        <f t="shared" ref="D76:O76" si="409">IF($F166&gt;(12-MONTH(D$7)),$L166/12,0)</f>
        <v>0</v>
      </c>
      <c r="E76" s="181">
        <f t="shared" si="409"/>
        <v>0</v>
      </c>
      <c r="F76" s="181">
        <f t="shared" si="409"/>
        <v>0</v>
      </c>
      <c r="G76" s="181">
        <f t="shared" si="409"/>
        <v>0</v>
      </c>
      <c r="H76" s="181">
        <f t="shared" si="409"/>
        <v>0</v>
      </c>
      <c r="I76" s="181">
        <f t="shared" si="409"/>
        <v>0</v>
      </c>
      <c r="J76" s="181">
        <f t="shared" si="409"/>
        <v>0</v>
      </c>
      <c r="K76" s="181">
        <f t="shared" si="409"/>
        <v>0</v>
      </c>
      <c r="L76" s="181">
        <f t="shared" si="409"/>
        <v>0</v>
      </c>
      <c r="M76" s="181">
        <f t="shared" si="409"/>
        <v>0</v>
      </c>
      <c r="N76" s="181">
        <f t="shared" si="409"/>
        <v>0</v>
      </c>
      <c r="O76" s="181">
        <f t="shared" si="409"/>
        <v>0</v>
      </c>
      <c r="P76" s="190">
        <f t="shared" si="363"/>
        <v>0</v>
      </c>
      <c r="Q76" s="181">
        <f t="shared" ref="Q76:AB76" si="410">IF($G166&gt;(12-MONTH(Q$7)),$M166/12,0)</f>
        <v>0</v>
      </c>
      <c r="R76" s="181">
        <f t="shared" si="410"/>
        <v>0</v>
      </c>
      <c r="S76" s="181">
        <f t="shared" si="410"/>
        <v>0</v>
      </c>
      <c r="T76" s="181">
        <f t="shared" si="410"/>
        <v>0</v>
      </c>
      <c r="U76" s="181">
        <f t="shared" si="410"/>
        <v>0</v>
      </c>
      <c r="V76" s="181">
        <f t="shared" si="410"/>
        <v>0</v>
      </c>
      <c r="W76" s="181">
        <f t="shared" si="410"/>
        <v>0</v>
      </c>
      <c r="X76" s="181">
        <f t="shared" si="410"/>
        <v>0</v>
      </c>
      <c r="Y76" s="181">
        <f t="shared" si="410"/>
        <v>0</v>
      </c>
      <c r="Z76" s="181">
        <f t="shared" si="410"/>
        <v>0</v>
      </c>
      <c r="AA76" s="181">
        <f t="shared" si="410"/>
        <v>0</v>
      </c>
      <c r="AB76" s="181">
        <f t="shared" si="410"/>
        <v>0</v>
      </c>
      <c r="AC76" s="190">
        <f t="shared" si="365"/>
        <v>0</v>
      </c>
      <c r="AD76" s="182" t="str">
        <f t="shared" si="256"/>
        <v>Alliance Manager</v>
      </c>
      <c r="AE76" s="181">
        <f t="shared" ref="AE76:AP76" si="411">IF($H166&gt;(12-MONTH(AE$7)),$N166/12,0)</f>
        <v>0</v>
      </c>
      <c r="AF76" s="181">
        <f t="shared" si="411"/>
        <v>0</v>
      </c>
      <c r="AG76" s="181">
        <f t="shared" si="411"/>
        <v>0</v>
      </c>
      <c r="AH76" s="181">
        <f t="shared" si="411"/>
        <v>0</v>
      </c>
      <c r="AI76" s="181">
        <f t="shared" si="411"/>
        <v>0</v>
      </c>
      <c r="AJ76" s="181">
        <f t="shared" si="411"/>
        <v>0</v>
      </c>
      <c r="AK76" s="181">
        <f t="shared" si="411"/>
        <v>0</v>
      </c>
      <c r="AL76" s="181">
        <f t="shared" si="411"/>
        <v>0</v>
      </c>
      <c r="AM76" s="181">
        <f t="shared" si="411"/>
        <v>0</v>
      </c>
      <c r="AN76" s="181">
        <f t="shared" si="411"/>
        <v>0</v>
      </c>
      <c r="AO76" s="181">
        <f t="shared" si="411"/>
        <v>0</v>
      </c>
      <c r="AP76" s="181">
        <f t="shared" si="411"/>
        <v>0</v>
      </c>
      <c r="AQ76" s="190">
        <f t="shared" si="367"/>
        <v>0</v>
      </c>
      <c r="AR76" s="181">
        <f t="shared" ref="AR76:BC76" si="412">IF($I166&gt;(12-MONTH(AR$7)),$O166/12,0)</f>
        <v>0</v>
      </c>
      <c r="AS76" s="181">
        <f t="shared" si="412"/>
        <v>0</v>
      </c>
      <c r="AT76" s="181">
        <f t="shared" si="412"/>
        <v>0</v>
      </c>
      <c r="AU76" s="181">
        <f t="shared" si="412"/>
        <v>0</v>
      </c>
      <c r="AV76" s="181">
        <f t="shared" si="412"/>
        <v>0</v>
      </c>
      <c r="AW76" s="181">
        <f t="shared" si="412"/>
        <v>0</v>
      </c>
      <c r="AX76" s="181">
        <f t="shared" si="412"/>
        <v>0</v>
      </c>
      <c r="AY76" s="181">
        <f t="shared" si="412"/>
        <v>0</v>
      </c>
      <c r="AZ76" s="181">
        <f t="shared" si="412"/>
        <v>0</v>
      </c>
      <c r="BA76" s="181">
        <f t="shared" si="412"/>
        <v>0</v>
      </c>
      <c r="BB76" s="181">
        <f t="shared" si="412"/>
        <v>0</v>
      </c>
      <c r="BC76" s="181">
        <f t="shared" si="412"/>
        <v>0</v>
      </c>
      <c r="BD76" s="190">
        <f t="shared" si="369"/>
        <v>0</v>
      </c>
      <c r="BE76" s="182" t="str">
        <f t="shared" si="261"/>
        <v>Alliance Manager</v>
      </c>
      <c r="BF76" s="181">
        <f t="shared" ref="BF76:BQ76" si="413">IF($J166&gt;(12-MONTH(BF$7)),$P166/12,0)</f>
        <v>0</v>
      </c>
      <c r="BG76" s="181">
        <f t="shared" si="413"/>
        <v>0</v>
      </c>
      <c r="BH76" s="181">
        <f t="shared" si="413"/>
        <v>0</v>
      </c>
      <c r="BI76" s="181">
        <f t="shared" si="413"/>
        <v>0</v>
      </c>
      <c r="BJ76" s="181">
        <f t="shared" si="413"/>
        <v>0</v>
      </c>
      <c r="BK76" s="181">
        <f t="shared" si="413"/>
        <v>0</v>
      </c>
      <c r="BL76" s="181">
        <f t="shared" si="413"/>
        <v>0</v>
      </c>
      <c r="BM76" s="181">
        <f t="shared" si="413"/>
        <v>0</v>
      </c>
      <c r="BN76" s="181">
        <f t="shared" si="413"/>
        <v>0</v>
      </c>
      <c r="BO76" s="181">
        <f t="shared" si="413"/>
        <v>0</v>
      </c>
      <c r="BP76" s="181">
        <f t="shared" si="413"/>
        <v>6750</v>
      </c>
      <c r="BQ76" s="181">
        <f t="shared" si="413"/>
        <v>6750</v>
      </c>
      <c r="BR76" s="190">
        <f t="shared" si="371"/>
        <v>13500</v>
      </c>
      <c r="BS76" s="181">
        <f t="shared" ref="BS76:CD76" si="414">IF($K166&gt;(12-MONTH(BS$7)),$Q166/12,0)</f>
        <v>6817.5</v>
      </c>
      <c r="BT76" s="181">
        <f t="shared" si="414"/>
        <v>6817.5</v>
      </c>
      <c r="BU76" s="181">
        <f t="shared" si="414"/>
        <v>6817.5</v>
      </c>
      <c r="BV76" s="181">
        <f t="shared" si="414"/>
        <v>6817.5</v>
      </c>
      <c r="BW76" s="181">
        <f t="shared" si="414"/>
        <v>6817.5</v>
      </c>
      <c r="BX76" s="181">
        <f t="shared" si="414"/>
        <v>6817.5</v>
      </c>
      <c r="BY76" s="181">
        <f t="shared" si="414"/>
        <v>6817.5</v>
      </c>
      <c r="BZ76" s="181">
        <f t="shared" si="414"/>
        <v>6817.5</v>
      </c>
      <c r="CA76" s="181">
        <f t="shared" si="414"/>
        <v>6817.5</v>
      </c>
      <c r="CB76" s="181">
        <f t="shared" si="414"/>
        <v>6817.5</v>
      </c>
      <c r="CC76" s="181">
        <f t="shared" si="414"/>
        <v>6817.5</v>
      </c>
      <c r="CD76" s="181">
        <f t="shared" si="414"/>
        <v>6817.5</v>
      </c>
      <c r="CE76" s="190">
        <f t="shared" si="265"/>
        <v>81810</v>
      </c>
    </row>
    <row r="77" spans="1:83" ht="15" customHeight="1" x14ac:dyDescent="0.2">
      <c r="A77" s="16"/>
      <c r="B77" s="182" t="str">
        <f t="shared" si="251"/>
        <v>Alliance Manager</v>
      </c>
      <c r="C77" s="218"/>
      <c r="D77" s="181">
        <f t="shared" ref="D77:O77" si="415">IF($F167&gt;(12-MONTH(D$7)),$L167/12,0)</f>
        <v>0</v>
      </c>
      <c r="E77" s="181">
        <f t="shared" si="415"/>
        <v>0</v>
      </c>
      <c r="F77" s="181">
        <f t="shared" si="415"/>
        <v>0</v>
      </c>
      <c r="G77" s="181">
        <f t="shared" si="415"/>
        <v>0</v>
      </c>
      <c r="H77" s="181">
        <f t="shared" si="415"/>
        <v>0</v>
      </c>
      <c r="I77" s="181">
        <f t="shared" si="415"/>
        <v>0</v>
      </c>
      <c r="J77" s="181">
        <f t="shared" si="415"/>
        <v>0</v>
      </c>
      <c r="K77" s="181">
        <f t="shared" si="415"/>
        <v>0</v>
      </c>
      <c r="L77" s="181">
        <f t="shared" si="415"/>
        <v>0</v>
      </c>
      <c r="M77" s="181">
        <f t="shared" si="415"/>
        <v>0</v>
      </c>
      <c r="N77" s="181">
        <f t="shared" si="415"/>
        <v>0</v>
      </c>
      <c r="O77" s="181">
        <f t="shared" si="415"/>
        <v>0</v>
      </c>
      <c r="P77" s="190">
        <f t="shared" si="363"/>
        <v>0</v>
      </c>
      <c r="Q77" s="181">
        <f t="shared" ref="Q77:AB77" si="416">IF($G167&gt;(12-MONTH(Q$7)),$M167/12,0)</f>
        <v>0</v>
      </c>
      <c r="R77" s="181">
        <f t="shared" si="416"/>
        <v>0</v>
      </c>
      <c r="S77" s="181">
        <f t="shared" si="416"/>
        <v>0</v>
      </c>
      <c r="T77" s="181">
        <f t="shared" si="416"/>
        <v>0</v>
      </c>
      <c r="U77" s="181">
        <f t="shared" si="416"/>
        <v>0</v>
      </c>
      <c r="V77" s="181">
        <f t="shared" si="416"/>
        <v>0</v>
      </c>
      <c r="W77" s="181">
        <f t="shared" si="416"/>
        <v>0</v>
      </c>
      <c r="X77" s="181">
        <f t="shared" si="416"/>
        <v>0</v>
      </c>
      <c r="Y77" s="181">
        <f t="shared" si="416"/>
        <v>0</v>
      </c>
      <c r="Z77" s="181">
        <f t="shared" si="416"/>
        <v>0</v>
      </c>
      <c r="AA77" s="181">
        <f t="shared" si="416"/>
        <v>0</v>
      </c>
      <c r="AB77" s="181">
        <f t="shared" si="416"/>
        <v>0</v>
      </c>
      <c r="AC77" s="190">
        <f t="shared" si="365"/>
        <v>0</v>
      </c>
      <c r="AD77" s="182" t="str">
        <f t="shared" si="256"/>
        <v>Alliance Manager</v>
      </c>
      <c r="AE77" s="181">
        <f t="shared" ref="AE77:AP77" si="417">IF($H167&gt;(12-MONTH(AE$7)),$N167/12,0)</f>
        <v>0</v>
      </c>
      <c r="AF77" s="181">
        <f t="shared" si="417"/>
        <v>0</v>
      </c>
      <c r="AG77" s="181">
        <f t="shared" si="417"/>
        <v>0</v>
      </c>
      <c r="AH77" s="181">
        <f t="shared" si="417"/>
        <v>0</v>
      </c>
      <c r="AI77" s="181">
        <f t="shared" si="417"/>
        <v>0</v>
      </c>
      <c r="AJ77" s="181">
        <f t="shared" si="417"/>
        <v>0</v>
      </c>
      <c r="AK77" s="181">
        <f t="shared" si="417"/>
        <v>0</v>
      </c>
      <c r="AL77" s="181">
        <f t="shared" si="417"/>
        <v>0</v>
      </c>
      <c r="AM77" s="181">
        <f t="shared" si="417"/>
        <v>0</v>
      </c>
      <c r="AN77" s="181">
        <f t="shared" si="417"/>
        <v>0</v>
      </c>
      <c r="AO77" s="181">
        <f t="shared" si="417"/>
        <v>0</v>
      </c>
      <c r="AP77" s="181">
        <f t="shared" si="417"/>
        <v>0</v>
      </c>
      <c r="AQ77" s="190">
        <f t="shared" si="367"/>
        <v>0</v>
      </c>
      <c r="AR77" s="181">
        <f t="shared" ref="AR77:BC77" si="418">IF($I167&gt;(12-MONTH(AR$7)),$O167/12,0)</f>
        <v>0</v>
      </c>
      <c r="AS77" s="181">
        <f t="shared" si="418"/>
        <v>0</v>
      </c>
      <c r="AT77" s="181">
        <f t="shared" si="418"/>
        <v>0</v>
      </c>
      <c r="AU77" s="181">
        <f t="shared" si="418"/>
        <v>0</v>
      </c>
      <c r="AV77" s="181">
        <f t="shared" si="418"/>
        <v>0</v>
      </c>
      <c r="AW77" s="181">
        <f t="shared" si="418"/>
        <v>0</v>
      </c>
      <c r="AX77" s="181">
        <f t="shared" si="418"/>
        <v>0</v>
      </c>
      <c r="AY77" s="181">
        <f t="shared" si="418"/>
        <v>0</v>
      </c>
      <c r="AZ77" s="181">
        <f t="shared" si="418"/>
        <v>0</v>
      </c>
      <c r="BA77" s="181">
        <f t="shared" si="418"/>
        <v>0</v>
      </c>
      <c r="BB77" s="181">
        <f t="shared" si="418"/>
        <v>0</v>
      </c>
      <c r="BC77" s="181">
        <f t="shared" si="418"/>
        <v>0</v>
      </c>
      <c r="BD77" s="190">
        <f t="shared" si="369"/>
        <v>0</v>
      </c>
      <c r="BE77" s="182" t="str">
        <f t="shared" si="261"/>
        <v>Alliance Manager</v>
      </c>
      <c r="BF77" s="181">
        <f t="shared" ref="BF77:BQ77" si="419">IF($J167&gt;(12-MONTH(BF$7)),$P167/12,0)</f>
        <v>0</v>
      </c>
      <c r="BG77" s="181">
        <f t="shared" si="419"/>
        <v>0</v>
      </c>
      <c r="BH77" s="181">
        <f t="shared" si="419"/>
        <v>0</v>
      </c>
      <c r="BI77" s="181">
        <f t="shared" si="419"/>
        <v>0</v>
      </c>
      <c r="BJ77" s="181">
        <f t="shared" si="419"/>
        <v>0</v>
      </c>
      <c r="BK77" s="181">
        <f t="shared" si="419"/>
        <v>0</v>
      </c>
      <c r="BL77" s="181">
        <f t="shared" si="419"/>
        <v>0</v>
      </c>
      <c r="BM77" s="181">
        <f t="shared" si="419"/>
        <v>0</v>
      </c>
      <c r="BN77" s="181">
        <f t="shared" si="419"/>
        <v>0</v>
      </c>
      <c r="BO77" s="181">
        <f t="shared" si="419"/>
        <v>0</v>
      </c>
      <c r="BP77" s="181">
        <f t="shared" si="419"/>
        <v>9000</v>
      </c>
      <c r="BQ77" s="181">
        <f t="shared" si="419"/>
        <v>9000</v>
      </c>
      <c r="BR77" s="190">
        <f t="shared" si="371"/>
        <v>18000</v>
      </c>
      <c r="BS77" s="181">
        <f t="shared" ref="BS77:CD77" si="420">IF($K167&gt;(12-MONTH(BS$7)),$Q167/12,0)</f>
        <v>9090</v>
      </c>
      <c r="BT77" s="181">
        <f t="shared" si="420"/>
        <v>9090</v>
      </c>
      <c r="BU77" s="181">
        <f t="shared" si="420"/>
        <v>9090</v>
      </c>
      <c r="BV77" s="181">
        <f t="shared" si="420"/>
        <v>9090</v>
      </c>
      <c r="BW77" s="181">
        <f t="shared" si="420"/>
        <v>9090</v>
      </c>
      <c r="BX77" s="181">
        <f t="shared" si="420"/>
        <v>9090</v>
      </c>
      <c r="BY77" s="181">
        <f t="shared" si="420"/>
        <v>9090</v>
      </c>
      <c r="BZ77" s="181">
        <f t="shared" si="420"/>
        <v>9090</v>
      </c>
      <c r="CA77" s="181">
        <f t="shared" si="420"/>
        <v>9090</v>
      </c>
      <c r="CB77" s="181">
        <f t="shared" si="420"/>
        <v>9090</v>
      </c>
      <c r="CC77" s="181">
        <f t="shared" si="420"/>
        <v>9090</v>
      </c>
      <c r="CD77" s="181">
        <f t="shared" si="420"/>
        <v>9090</v>
      </c>
      <c r="CE77" s="190">
        <f t="shared" si="265"/>
        <v>109080</v>
      </c>
    </row>
    <row r="78" spans="1:83" ht="15" customHeight="1" x14ac:dyDescent="0.2">
      <c r="A78" s="16"/>
      <c r="B78" s="182" t="str">
        <f t="shared" si="251"/>
        <v>Presales - Training</v>
      </c>
      <c r="C78" s="218"/>
      <c r="D78" s="181">
        <f t="shared" ref="D78:O78" si="421">IF($F168&gt;(12-MONTH(D$7)),$L168/12,0)</f>
        <v>0</v>
      </c>
      <c r="E78" s="181">
        <f t="shared" si="421"/>
        <v>0</v>
      </c>
      <c r="F78" s="181">
        <f t="shared" si="421"/>
        <v>0</v>
      </c>
      <c r="G78" s="181">
        <f t="shared" si="421"/>
        <v>0</v>
      </c>
      <c r="H78" s="181">
        <f t="shared" si="421"/>
        <v>0</v>
      </c>
      <c r="I78" s="181">
        <f t="shared" si="421"/>
        <v>0</v>
      </c>
      <c r="J78" s="181">
        <f t="shared" si="421"/>
        <v>0</v>
      </c>
      <c r="K78" s="181">
        <f t="shared" si="421"/>
        <v>0</v>
      </c>
      <c r="L78" s="181">
        <f t="shared" si="421"/>
        <v>0</v>
      </c>
      <c r="M78" s="181">
        <f t="shared" si="421"/>
        <v>0</v>
      </c>
      <c r="N78" s="181">
        <f t="shared" si="421"/>
        <v>0</v>
      </c>
      <c r="O78" s="181">
        <f t="shared" si="421"/>
        <v>0</v>
      </c>
      <c r="P78" s="190">
        <f t="shared" si="363"/>
        <v>0</v>
      </c>
      <c r="Q78" s="181">
        <f t="shared" ref="Q78:AB78" si="422">IF($G168&gt;(12-MONTH(Q$7)),$M168/12,0)</f>
        <v>0</v>
      </c>
      <c r="R78" s="181">
        <f t="shared" si="422"/>
        <v>0</v>
      </c>
      <c r="S78" s="181">
        <f t="shared" si="422"/>
        <v>0</v>
      </c>
      <c r="T78" s="181">
        <f t="shared" si="422"/>
        <v>0</v>
      </c>
      <c r="U78" s="181">
        <f t="shared" si="422"/>
        <v>0</v>
      </c>
      <c r="V78" s="181">
        <f t="shared" si="422"/>
        <v>0</v>
      </c>
      <c r="W78" s="181">
        <f t="shared" si="422"/>
        <v>0</v>
      </c>
      <c r="X78" s="181">
        <f t="shared" si="422"/>
        <v>0</v>
      </c>
      <c r="Y78" s="181">
        <f t="shared" si="422"/>
        <v>0</v>
      </c>
      <c r="Z78" s="181">
        <f t="shared" si="422"/>
        <v>0</v>
      </c>
      <c r="AA78" s="181">
        <f t="shared" si="422"/>
        <v>0</v>
      </c>
      <c r="AB78" s="181">
        <f t="shared" si="422"/>
        <v>0</v>
      </c>
      <c r="AC78" s="190">
        <f t="shared" si="365"/>
        <v>0</v>
      </c>
      <c r="AD78" s="182" t="str">
        <f t="shared" si="256"/>
        <v>Presales - Training</v>
      </c>
      <c r="AE78" s="181">
        <f t="shared" ref="AE78:AP78" si="423">IF($H168&gt;(12-MONTH(AE$7)),$N168/12,0)</f>
        <v>0</v>
      </c>
      <c r="AF78" s="181">
        <f t="shared" si="423"/>
        <v>0</v>
      </c>
      <c r="AG78" s="181">
        <f t="shared" si="423"/>
        <v>0</v>
      </c>
      <c r="AH78" s="181">
        <f t="shared" si="423"/>
        <v>0</v>
      </c>
      <c r="AI78" s="181">
        <f t="shared" si="423"/>
        <v>0</v>
      </c>
      <c r="AJ78" s="181">
        <f t="shared" si="423"/>
        <v>0</v>
      </c>
      <c r="AK78" s="181">
        <f t="shared" si="423"/>
        <v>0</v>
      </c>
      <c r="AL78" s="181">
        <f t="shared" si="423"/>
        <v>0</v>
      </c>
      <c r="AM78" s="181">
        <f t="shared" si="423"/>
        <v>0</v>
      </c>
      <c r="AN78" s="181">
        <f t="shared" si="423"/>
        <v>0</v>
      </c>
      <c r="AO78" s="181">
        <f t="shared" si="423"/>
        <v>0</v>
      </c>
      <c r="AP78" s="181">
        <f t="shared" si="423"/>
        <v>0</v>
      </c>
      <c r="AQ78" s="190">
        <f t="shared" si="367"/>
        <v>0</v>
      </c>
      <c r="AR78" s="181">
        <f t="shared" ref="AR78:BC78" si="424">IF($I168&gt;(12-MONTH(AR$7)),$O168/12,0)</f>
        <v>0</v>
      </c>
      <c r="AS78" s="181">
        <f t="shared" si="424"/>
        <v>0</v>
      </c>
      <c r="AT78" s="181">
        <f t="shared" si="424"/>
        <v>0</v>
      </c>
      <c r="AU78" s="181">
        <f t="shared" si="424"/>
        <v>0</v>
      </c>
      <c r="AV78" s="181">
        <f t="shared" si="424"/>
        <v>0</v>
      </c>
      <c r="AW78" s="181">
        <f t="shared" si="424"/>
        <v>0</v>
      </c>
      <c r="AX78" s="181">
        <f t="shared" si="424"/>
        <v>0</v>
      </c>
      <c r="AY78" s="181">
        <f t="shared" si="424"/>
        <v>0</v>
      </c>
      <c r="AZ78" s="181">
        <f t="shared" si="424"/>
        <v>0</v>
      </c>
      <c r="BA78" s="181">
        <f t="shared" si="424"/>
        <v>0</v>
      </c>
      <c r="BB78" s="181">
        <f t="shared" si="424"/>
        <v>0</v>
      </c>
      <c r="BC78" s="181">
        <f t="shared" si="424"/>
        <v>0</v>
      </c>
      <c r="BD78" s="190">
        <f t="shared" si="369"/>
        <v>0</v>
      </c>
      <c r="BE78" s="182" t="str">
        <f t="shared" si="261"/>
        <v>Presales - Training</v>
      </c>
      <c r="BF78" s="181">
        <f t="shared" ref="BF78:BQ78" si="425">IF($J168&gt;(12-MONTH(BF$7)),$P168/12,0)</f>
        <v>9000</v>
      </c>
      <c r="BG78" s="181">
        <f t="shared" si="425"/>
        <v>9000</v>
      </c>
      <c r="BH78" s="181">
        <f t="shared" si="425"/>
        <v>9000</v>
      </c>
      <c r="BI78" s="181">
        <f t="shared" si="425"/>
        <v>9000</v>
      </c>
      <c r="BJ78" s="181">
        <f t="shared" si="425"/>
        <v>9000</v>
      </c>
      <c r="BK78" s="181">
        <f t="shared" si="425"/>
        <v>9000</v>
      </c>
      <c r="BL78" s="181">
        <f t="shared" si="425"/>
        <v>9000</v>
      </c>
      <c r="BM78" s="181">
        <f t="shared" si="425"/>
        <v>9000</v>
      </c>
      <c r="BN78" s="181">
        <f t="shared" si="425"/>
        <v>9000</v>
      </c>
      <c r="BO78" s="181">
        <f t="shared" si="425"/>
        <v>9000</v>
      </c>
      <c r="BP78" s="181">
        <f t="shared" si="425"/>
        <v>9000</v>
      </c>
      <c r="BQ78" s="181">
        <f t="shared" si="425"/>
        <v>9000</v>
      </c>
      <c r="BR78" s="190">
        <f t="shared" si="371"/>
        <v>108000</v>
      </c>
      <c r="BS78" s="181">
        <f t="shared" ref="BS78:CD78" si="426">IF($K168&gt;(12-MONTH(BS$7)),$Q168/12,0)</f>
        <v>9090</v>
      </c>
      <c r="BT78" s="181">
        <f t="shared" si="426"/>
        <v>9090</v>
      </c>
      <c r="BU78" s="181">
        <f t="shared" si="426"/>
        <v>9090</v>
      </c>
      <c r="BV78" s="181">
        <f t="shared" si="426"/>
        <v>9090</v>
      </c>
      <c r="BW78" s="181">
        <f t="shared" si="426"/>
        <v>9090</v>
      </c>
      <c r="BX78" s="181">
        <f t="shared" si="426"/>
        <v>9090</v>
      </c>
      <c r="BY78" s="181">
        <f t="shared" si="426"/>
        <v>9090</v>
      </c>
      <c r="BZ78" s="181">
        <f t="shared" si="426"/>
        <v>9090</v>
      </c>
      <c r="CA78" s="181">
        <f t="shared" si="426"/>
        <v>9090</v>
      </c>
      <c r="CB78" s="181">
        <f t="shared" si="426"/>
        <v>9090</v>
      </c>
      <c r="CC78" s="181">
        <f t="shared" si="426"/>
        <v>9090</v>
      </c>
      <c r="CD78" s="181">
        <f t="shared" si="426"/>
        <v>9090</v>
      </c>
      <c r="CE78" s="190">
        <f t="shared" si="265"/>
        <v>109080</v>
      </c>
    </row>
    <row r="79" spans="1:83" ht="15" customHeight="1" x14ac:dyDescent="0.2">
      <c r="A79" s="16"/>
      <c r="B79" s="182" t="str">
        <f t="shared" si="251"/>
        <v>Presales - Training</v>
      </c>
      <c r="C79" s="218"/>
      <c r="D79" s="181">
        <f t="shared" ref="D79:O79" si="427">IF($F169&gt;(12-MONTH(D$7)),$L169/12,0)</f>
        <v>0</v>
      </c>
      <c r="E79" s="181">
        <f t="shared" si="427"/>
        <v>0</v>
      </c>
      <c r="F79" s="181">
        <f t="shared" si="427"/>
        <v>0</v>
      </c>
      <c r="G79" s="181">
        <f t="shared" si="427"/>
        <v>0</v>
      </c>
      <c r="H79" s="181">
        <f t="shared" si="427"/>
        <v>0</v>
      </c>
      <c r="I79" s="181">
        <f t="shared" si="427"/>
        <v>0</v>
      </c>
      <c r="J79" s="181">
        <f t="shared" si="427"/>
        <v>0</v>
      </c>
      <c r="K79" s="181">
        <f t="shared" si="427"/>
        <v>0</v>
      </c>
      <c r="L79" s="181">
        <f t="shared" si="427"/>
        <v>0</v>
      </c>
      <c r="M79" s="181">
        <f t="shared" si="427"/>
        <v>0</v>
      </c>
      <c r="N79" s="181">
        <f t="shared" si="427"/>
        <v>0</v>
      </c>
      <c r="O79" s="181">
        <f t="shared" si="427"/>
        <v>0</v>
      </c>
      <c r="P79" s="190">
        <f t="shared" si="363"/>
        <v>0</v>
      </c>
      <c r="Q79" s="181">
        <f t="shared" ref="Q79:AB79" si="428">IF($G169&gt;(12-MONTH(Q$7)),$M169/12,0)</f>
        <v>0</v>
      </c>
      <c r="R79" s="181">
        <f t="shared" si="428"/>
        <v>0</v>
      </c>
      <c r="S79" s="181">
        <f t="shared" si="428"/>
        <v>0</v>
      </c>
      <c r="T79" s="181">
        <f t="shared" si="428"/>
        <v>0</v>
      </c>
      <c r="U79" s="181">
        <f t="shared" si="428"/>
        <v>0</v>
      </c>
      <c r="V79" s="181">
        <f t="shared" si="428"/>
        <v>0</v>
      </c>
      <c r="W79" s="181">
        <f t="shared" si="428"/>
        <v>0</v>
      </c>
      <c r="X79" s="181">
        <f t="shared" si="428"/>
        <v>0</v>
      </c>
      <c r="Y79" s="181">
        <f t="shared" si="428"/>
        <v>0</v>
      </c>
      <c r="Z79" s="181">
        <f t="shared" si="428"/>
        <v>0</v>
      </c>
      <c r="AA79" s="181">
        <f t="shared" si="428"/>
        <v>0</v>
      </c>
      <c r="AB79" s="181">
        <f t="shared" si="428"/>
        <v>0</v>
      </c>
      <c r="AC79" s="190">
        <f t="shared" si="365"/>
        <v>0</v>
      </c>
      <c r="AD79" s="182" t="str">
        <f t="shared" si="256"/>
        <v>Presales - Training</v>
      </c>
      <c r="AE79" s="181">
        <f t="shared" ref="AE79:AP79" si="429">IF($H169&gt;(12-MONTH(AE$7)),$N169/12,0)</f>
        <v>0</v>
      </c>
      <c r="AF79" s="181">
        <f t="shared" si="429"/>
        <v>0</v>
      </c>
      <c r="AG79" s="181">
        <f t="shared" si="429"/>
        <v>0</v>
      </c>
      <c r="AH79" s="181">
        <f t="shared" si="429"/>
        <v>0</v>
      </c>
      <c r="AI79" s="181">
        <f t="shared" si="429"/>
        <v>0</v>
      </c>
      <c r="AJ79" s="181">
        <f t="shared" si="429"/>
        <v>0</v>
      </c>
      <c r="AK79" s="181">
        <f t="shared" si="429"/>
        <v>0</v>
      </c>
      <c r="AL79" s="181">
        <f t="shared" si="429"/>
        <v>0</v>
      </c>
      <c r="AM79" s="181">
        <f t="shared" si="429"/>
        <v>0</v>
      </c>
      <c r="AN79" s="181">
        <f t="shared" si="429"/>
        <v>0</v>
      </c>
      <c r="AO79" s="181">
        <f t="shared" si="429"/>
        <v>0</v>
      </c>
      <c r="AP79" s="181">
        <f t="shared" si="429"/>
        <v>0</v>
      </c>
      <c r="AQ79" s="190">
        <f t="shared" si="367"/>
        <v>0</v>
      </c>
      <c r="AR79" s="181">
        <f t="shared" ref="AR79:BC79" si="430">IF($I169&gt;(12-MONTH(AR$7)),$O169/12,0)</f>
        <v>0</v>
      </c>
      <c r="AS79" s="181">
        <f t="shared" si="430"/>
        <v>0</v>
      </c>
      <c r="AT79" s="181">
        <f t="shared" si="430"/>
        <v>0</v>
      </c>
      <c r="AU79" s="181">
        <f t="shared" si="430"/>
        <v>0</v>
      </c>
      <c r="AV79" s="181">
        <f t="shared" si="430"/>
        <v>0</v>
      </c>
      <c r="AW79" s="181">
        <f t="shared" si="430"/>
        <v>0</v>
      </c>
      <c r="AX79" s="181">
        <f t="shared" si="430"/>
        <v>0</v>
      </c>
      <c r="AY79" s="181">
        <f t="shared" si="430"/>
        <v>0</v>
      </c>
      <c r="AZ79" s="181">
        <f t="shared" si="430"/>
        <v>0</v>
      </c>
      <c r="BA79" s="181">
        <f t="shared" si="430"/>
        <v>0</v>
      </c>
      <c r="BB79" s="181">
        <f t="shared" si="430"/>
        <v>0</v>
      </c>
      <c r="BC79" s="181">
        <f t="shared" si="430"/>
        <v>0</v>
      </c>
      <c r="BD79" s="190">
        <f t="shared" si="369"/>
        <v>0</v>
      </c>
      <c r="BE79" s="182" t="str">
        <f t="shared" si="261"/>
        <v>Presales - Training</v>
      </c>
      <c r="BF79" s="181">
        <f t="shared" ref="BF79:BQ79" si="431">IF($J169&gt;(12-MONTH(BF$7)),$P169/12,0)</f>
        <v>9000</v>
      </c>
      <c r="BG79" s="181">
        <f t="shared" si="431"/>
        <v>9000</v>
      </c>
      <c r="BH79" s="181">
        <f t="shared" si="431"/>
        <v>9000</v>
      </c>
      <c r="BI79" s="181">
        <f t="shared" si="431"/>
        <v>9000</v>
      </c>
      <c r="BJ79" s="181">
        <f t="shared" si="431"/>
        <v>9000</v>
      </c>
      <c r="BK79" s="181">
        <f t="shared" si="431"/>
        <v>9000</v>
      </c>
      <c r="BL79" s="181">
        <f t="shared" si="431"/>
        <v>9000</v>
      </c>
      <c r="BM79" s="181">
        <f t="shared" si="431"/>
        <v>9000</v>
      </c>
      <c r="BN79" s="181">
        <f t="shared" si="431"/>
        <v>9000</v>
      </c>
      <c r="BO79" s="181">
        <f t="shared" si="431"/>
        <v>9000</v>
      </c>
      <c r="BP79" s="181">
        <f t="shared" si="431"/>
        <v>9000</v>
      </c>
      <c r="BQ79" s="181">
        <f t="shared" si="431"/>
        <v>9000</v>
      </c>
      <c r="BR79" s="190">
        <f t="shared" si="371"/>
        <v>108000</v>
      </c>
      <c r="BS79" s="181">
        <f t="shared" ref="BS79:CD79" si="432">IF($K169&gt;(12-MONTH(BS$7)),$Q169/12,0)</f>
        <v>9090</v>
      </c>
      <c r="BT79" s="181">
        <f t="shared" si="432"/>
        <v>9090</v>
      </c>
      <c r="BU79" s="181">
        <f t="shared" si="432"/>
        <v>9090</v>
      </c>
      <c r="BV79" s="181">
        <f t="shared" si="432"/>
        <v>9090</v>
      </c>
      <c r="BW79" s="181">
        <f t="shared" si="432"/>
        <v>9090</v>
      </c>
      <c r="BX79" s="181">
        <f t="shared" si="432"/>
        <v>9090</v>
      </c>
      <c r="BY79" s="181">
        <f t="shared" si="432"/>
        <v>9090</v>
      </c>
      <c r="BZ79" s="181">
        <f t="shared" si="432"/>
        <v>9090</v>
      </c>
      <c r="CA79" s="181">
        <f t="shared" si="432"/>
        <v>9090</v>
      </c>
      <c r="CB79" s="181">
        <f t="shared" si="432"/>
        <v>9090</v>
      </c>
      <c r="CC79" s="181">
        <f t="shared" si="432"/>
        <v>9090</v>
      </c>
      <c r="CD79" s="181">
        <f t="shared" si="432"/>
        <v>9090</v>
      </c>
      <c r="CE79" s="190">
        <f t="shared" si="265"/>
        <v>109080</v>
      </c>
    </row>
    <row r="80" spans="1:83" ht="15" customHeight="1" x14ac:dyDescent="0.2">
      <c r="A80" s="16"/>
      <c r="B80" s="182" t="str">
        <f t="shared" si="251"/>
        <v>Presales - Training</v>
      </c>
      <c r="C80" s="218"/>
      <c r="D80" s="181">
        <f t="shared" ref="D80:O80" si="433">IF($F170&gt;(12-MONTH(D$7)),$L170/12,0)</f>
        <v>0</v>
      </c>
      <c r="E80" s="181">
        <f t="shared" si="433"/>
        <v>0</v>
      </c>
      <c r="F80" s="181">
        <f t="shared" si="433"/>
        <v>0</v>
      </c>
      <c r="G80" s="181">
        <f t="shared" si="433"/>
        <v>0</v>
      </c>
      <c r="H80" s="181">
        <f t="shared" si="433"/>
        <v>0</v>
      </c>
      <c r="I80" s="181">
        <f t="shared" si="433"/>
        <v>0</v>
      </c>
      <c r="J80" s="181">
        <f t="shared" si="433"/>
        <v>0</v>
      </c>
      <c r="K80" s="181">
        <f t="shared" si="433"/>
        <v>0</v>
      </c>
      <c r="L80" s="181">
        <f t="shared" si="433"/>
        <v>0</v>
      </c>
      <c r="M80" s="181">
        <f t="shared" si="433"/>
        <v>0</v>
      </c>
      <c r="N80" s="181">
        <f t="shared" si="433"/>
        <v>0</v>
      </c>
      <c r="O80" s="181">
        <f t="shared" si="433"/>
        <v>0</v>
      </c>
      <c r="P80" s="190">
        <f t="shared" si="363"/>
        <v>0</v>
      </c>
      <c r="Q80" s="181">
        <f t="shared" ref="Q80:AB80" si="434">IF($G170&gt;(12-MONTH(Q$7)),$M170/12,0)</f>
        <v>0</v>
      </c>
      <c r="R80" s="181">
        <f t="shared" si="434"/>
        <v>0</v>
      </c>
      <c r="S80" s="181">
        <f t="shared" si="434"/>
        <v>0</v>
      </c>
      <c r="T80" s="181">
        <f t="shared" si="434"/>
        <v>0</v>
      </c>
      <c r="U80" s="181">
        <f t="shared" si="434"/>
        <v>0</v>
      </c>
      <c r="V80" s="181">
        <f t="shared" si="434"/>
        <v>0</v>
      </c>
      <c r="W80" s="181">
        <f t="shared" si="434"/>
        <v>0</v>
      </c>
      <c r="X80" s="181">
        <f t="shared" si="434"/>
        <v>0</v>
      </c>
      <c r="Y80" s="181">
        <f t="shared" si="434"/>
        <v>0</v>
      </c>
      <c r="Z80" s="181">
        <f t="shared" si="434"/>
        <v>0</v>
      </c>
      <c r="AA80" s="181">
        <f t="shared" si="434"/>
        <v>0</v>
      </c>
      <c r="AB80" s="181">
        <f t="shared" si="434"/>
        <v>0</v>
      </c>
      <c r="AC80" s="190">
        <f t="shared" si="365"/>
        <v>0</v>
      </c>
      <c r="AD80" s="182" t="str">
        <f t="shared" si="256"/>
        <v>Presales - Training</v>
      </c>
      <c r="AE80" s="181">
        <f t="shared" ref="AE80:AP80" si="435">IF($H170&gt;(12-MONTH(AE$7)),$N170/12,0)</f>
        <v>0</v>
      </c>
      <c r="AF80" s="181">
        <f t="shared" si="435"/>
        <v>0</v>
      </c>
      <c r="AG80" s="181">
        <f t="shared" si="435"/>
        <v>0</v>
      </c>
      <c r="AH80" s="181">
        <f t="shared" si="435"/>
        <v>0</v>
      </c>
      <c r="AI80" s="181">
        <f t="shared" si="435"/>
        <v>0</v>
      </c>
      <c r="AJ80" s="181">
        <f t="shared" si="435"/>
        <v>0</v>
      </c>
      <c r="AK80" s="181">
        <f t="shared" si="435"/>
        <v>0</v>
      </c>
      <c r="AL80" s="181">
        <f t="shared" si="435"/>
        <v>0</v>
      </c>
      <c r="AM80" s="181">
        <f t="shared" si="435"/>
        <v>0</v>
      </c>
      <c r="AN80" s="181">
        <f t="shared" si="435"/>
        <v>0</v>
      </c>
      <c r="AO80" s="181">
        <f t="shared" si="435"/>
        <v>0</v>
      </c>
      <c r="AP80" s="181">
        <f t="shared" si="435"/>
        <v>0</v>
      </c>
      <c r="AQ80" s="190">
        <f t="shared" si="367"/>
        <v>0</v>
      </c>
      <c r="AR80" s="181">
        <f t="shared" ref="AR80:BC80" si="436">IF($I170&gt;(12-MONTH(AR$7)),$O170/12,0)</f>
        <v>0</v>
      </c>
      <c r="AS80" s="181">
        <f t="shared" si="436"/>
        <v>0</v>
      </c>
      <c r="AT80" s="181">
        <f t="shared" si="436"/>
        <v>0</v>
      </c>
      <c r="AU80" s="181">
        <f t="shared" si="436"/>
        <v>0</v>
      </c>
      <c r="AV80" s="181">
        <f t="shared" si="436"/>
        <v>0</v>
      </c>
      <c r="AW80" s="181">
        <f t="shared" si="436"/>
        <v>0</v>
      </c>
      <c r="AX80" s="181">
        <f t="shared" si="436"/>
        <v>0</v>
      </c>
      <c r="AY80" s="181">
        <f t="shared" si="436"/>
        <v>0</v>
      </c>
      <c r="AZ80" s="181">
        <f t="shared" si="436"/>
        <v>0</v>
      </c>
      <c r="BA80" s="181">
        <f t="shared" si="436"/>
        <v>0</v>
      </c>
      <c r="BB80" s="181">
        <f t="shared" si="436"/>
        <v>0</v>
      </c>
      <c r="BC80" s="181">
        <f t="shared" si="436"/>
        <v>0</v>
      </c>
      <c r="BD80" s="190">
        <f t="shared" si="369"/>
        <v>0</v>
      </c>
      <c r="BE80" s="182" t="str">
        <f t="shared" si="261"/>
        <v>Presales - Training</v>
      </c>
      <c r="BF80" s="181">
        <f t="shared" ref="BF80:BQ80" si="437">IF($J170&gt;(12-MONTH(BF$7)),$P170/12,0)</f>
        <v>0</v>
      </c>
      <c r="BG80" s="181">
        <f t="shared" si="437"/>
        <v>0</v>
      </c>
      <c r="BH80" s="181">
        <f t="shared" si="437"/>
        <v>0</v>
      </c>
      <c r="BI80" s="181">
        <f t="shared" si="437"/>
        <v>0</v>
      </c>
      <c r="BJ80" s="181">
        <f t="shared" si="437"/>
        <v>0</v>
      </c>
      <c r="BK80" s="181">
        <f t="shared" si="437"/>
        <v>0</v>
      </c>
      <c r="BL80" s="181">
        <f t="shared" si="437"/>
        <v>0</v>
      </c>
      <c r="BM80" s="181">
        <f t="shared" si="437"/>
        <v>0</v>
      </c>
      <c r="BN80" s="181">
        <f t="shared" si="437"/>
        <v>0</v>
      </c>
      <c r="BO80" s="181">
        <f t="shared" si="437"/>
        <v>0</v>
      </c>
      <c r="BP80" s="181">
        <f t="shared" si="437"/>
        <v>0</v>
      </c>
      <c r="BQ80" s="181">
        <f t="shared" si="437"/>
        <v>0</v>
      </c>
      <c r="BR80" s="190">
        <f t="shared" si="371"/>
        <v>0</v>
      </c>
      <c r="BS80" s="181">
        <f t="shared" ref="BS80:CD80" si="438">IF($K170&gt;(12-MONTH(BS$7)),$Q170/12,0)</f>
        <v>9000</v>
      </c>
      <c r="BT80" s="181">
        <f t="shared" si="438"/>
        <v>9000</v>
      </c>
      <c r="BU80" s="181">
        <f t="shared" si="438"/>
        <v>9000</v>
      </c>
      <c r="BV80" s="181">
        <f t="shared" si="438"/>
        <v>9000</v>
      </c>
      <c r="BW80" s="181">
        <f t="shared" si="438"/>
        <v>9000</v>
      </c>
      <c r="BX80" s="181">
        <f t="shared" si="438"/>
        <v>9000</v>
      </c>
      <c r="BY80" s="181">
        <f t="shared" si="438"/>
        <v>9000</v>
      </c>
      <c r="BZ80" s="181">
        <f t="shared" si="438"/>
        <v>9000</v>
      </c>
      <c r="CA80" s="181">
        <f t="shared" si="438"/>
        <v>9000</v>
      </c>
      <c r="CB80" s="181">
        <f t="shared" si="438"/>
        <v>9000</v>
      </c>
      <c r="CC80" s="181">
        <f t="shared" si="438"/>
        <v>9000</v>
      </c>
      <c r="CD80" s="181">
        <f t="shared" si="438"/>
        <v>9000</v>
      </c>
      <c r="CE80" s="190">
        <f t="shared" si="265"/>
        <v>108000</v>
      </c>
    </row>
    <row r="81" spans="1:83" ht="15" customHeight="1" x14ac:dyDescent="0.2">
      <c r="A81" s="16"/>
      <c r="B81" s="182" t="str">
        <f t="shared" si="251"/>
        <v>Presales - Training</v>
      </c>
      <c r="C81" s="218"/>
      <c r="D81" s="181">
        <f t="shared" ref="D81:O81" si="439">IF($F171&gt;(12-MONTH(D$7)),$L171/12,0)</f>
        <v>0</v>
      </c>
      <c r="E81" s="181">
        <f t="shared" si="439"/>
        <v>0</v>
      </c>
      <c r="F81" s="181">
        <f t="shared" si="439"/>
        <v>0</v>
      </c>
      <c r="G81" s="181">
        <f t="shared" si="439"/>
        <v>0</v>
      </c>
      <c r="H81" s="181">
        <f t="shared" si="439"/>
        <v>0</v>
      </c>
      <c r="I81" s="181">
        <f t="shared" si="439"/>
        <v>0</v>
      </c>
      <c r="J81" s="181">
        <f t="shared" si="439"/>
        <v>0</v>
      </c>
      <c r="K81" s="181">
        <f t="shared" si="439"/>
        <v>0</v>
      </c>
      <c r="L81" s="181">
        <f t="shared" si="439"/>
        <v>0</v>
      </c>
      <c r="M81" s="181">
        <f t="shared" si="439"/>
        <v>0</v>
      </c>
      <c r="N81" s="181">
        <f t="shared" si="439"/>
        <v>0</v>
      </c>
      <c r="O81" s="181">
        <f t="shared" si="439"/>
        <v>0</v>
      </c>
      <c r="P81" s="190">
        <f t="shared" si="363"/>
        <v>0</v>
      </c>
      <c r="Q81" s="181">
        <f t="shared" ref="Q81:AB81" si="440">IF($G171&gt;(12-MONTH(Q$7)),$M171/12,0)</f>
        <v>0</v>
      </c>
      <c r="R81" s="181">
        <f t="shared" si="440"/>
        <v>0</v>
      </c>
      <c r="S81" s="181">
        <f t="shared" si="440"/>
        <v>0</v>
      </c>
      <c r="T81" s="181">
        <f t="shared" si="440"/>
        <v>0</v>
      </c>
      <c r="U81" s="181">
        <f t="shared" si="440"/>
        <v>0</v>
      </c>
      <c r="V81" s="181">
        <f t="shared" si="440"/>
        <v>0</v>
      </c>
      <c r="W81" s="181">
        <f t="shared" si="440"/>
        <v>0</v>
      </c>
      <c r="X81" s="181">
        <f t="shared" si="440"/>
        <v>0</v>
      </c>
      <c r="Y81" s="181">
        <f t="shared" si="440"/>
        <v>0</v>
      </c>
      <c r="Z81" s="181">
        <f t="shared" si="440"/>
        <v>0</v>
      </c>
      <c r="AA81" s="181">
        <f t="shared" si="440"/>
        <v>0</v>
      </c>
      <c r="AB81" s="181">
        <f t="shared" si="440"/>
        <v>0</v>
      </c>
      <c r="AC81" s="190">
        <f t="shared" si="365"/>
        <v>0</v>
      </c>
      <c r="AD81" s="182" t="str">
        <f t="shared" si="256"/>
        <v>Presales - Training</v>
      </c>
      <c r="AE81" s="181">
        <f t="shared" ref="AE81:AP81" si="441">IF($H171&gt;(12-MONTH(AE$7)),$N171/12,0)</f>
        <v>0</v>
      </c>
      <c r="AF81" s="181">
        <f t="shared" si="441"/>
        <v>0</v>
      </c>
      <c r="AG81" s="181">
        <f t="shared" si="441"/>
        <v>0</v>
      </c>
      <c r="AH81" s="181">
        <f t="shared" si="441"/>
        <v>0</v>
      </c>
      <c r="AI81" s="181">
        <f t="shared" si="441"/>
        <v>0</v>
      </c>
      <c r="AJ81" s="181">
        <f t="shared" si="441"/>
        <v>0</v>
      </c>
      <c r="AK81" s="181">
        <f t="shared" si="441"/>
        <v>0</v>
      </c>
      <c r="AL81" s="181">
        <f t="shared" si="441"/>
        <v>0</v>
      </c>
      <c r="AM81" s="181">
        <f t="shared" si="441"/>
        <v>0</v>
      </c>
      <c r="AN81" s="181">
        <f t="shared" si="441"/>
        <v>0</v>
      </c>
      <c r="AO81" s="181">
        <f t="shared" si="441"/>
        <v>0</v>
      </c>
      <c r="AP81" s="181">
        <f t="shared" si="441"/>
        <v>0</v>
      </c>
      <c r="AQ81" s="190">
        <f t="shared" si="367"/>
        <v>0</v>
      </c>
      <c r="AR81" s="181">
        <f t="shared" ref="AR81:BC81" si="442">IF($I171&gt;(12-MONTH(AR$7)),$O171/12,0)</f>
        <v>0</v>
      </c>
      <c r="AS81" s="181">
        <f t="shared" si="442"/>
        <v>0</v>
      </c>
      <c r="AT81" s="181">
        <f t="shared" si="442"/>
        <v>0</v>
      </c>
      <c r="AU81" s="181">
        <f t="shared" si="442"/>
        <v>0</v>
      </c>
      <c r="AV81" s="181">
        <f t="shared" si="442"/>
        <v>0</v>
      </c>
      <c r="AW81" s="181">
        <f t="shared" si="442"/>
        <v>0</v>
      </c>
      <c r="AX81" s="181">
        <f t="shared" si="442"/>
        <v>0</v>
      </c>
      <c r="AY81" s="181">
        <f t="shared" si="442"/>
        <v>0</v>
      </c>
      <c r="AZ81" s="181">
        <f t="shared" si="442"/>
        <v>0</v>
      </c>
      <c r="BA81" s="181">
        <f t="shared" si="442"/>
        <v>0</v>
      </c>
      <c r="BB81" s="181">
        <f t="shared" si="442"/>
        <v>0</v>
      </c>
      <c r="BC81" s="181">
        <f t="shared" si="442"/>
        <v>0</v>
      </c>
      <c r="BD81" s="190">
        <f t="shared" si="369"/>
        <v>0</v>
      </c>
      <c r="BE81" s="182" t="str">
        <f t="shared" si="261"/>
        <v>Presales - Training</v>
      </c>
      <c r="BF81" s="181">
        <f t="shared" ref="BF81:BQ81" si="443">IF($J171&gt;(12-MONTH(BF$7)),$P171/12,0)</f>
        <v>0</v>
      </c>
      <c r="BG81" s="181">
        <f t="shared" si="443"/>
        <v>0</v>
      </c>
      <c r="BH81" s="181">
        <f t="shared" si="443"/>
        <v>0</v>
      </c>
      <c r="BI81" s="181">
        <f t="shared" si="443"/>
        <v>0</v>
      </c>
      <c r="BJ81" s="181">
        <f t="shared" si="443"/>
        <v>0</v>
      </c>
      <c r="BK81" s="181">
        <f t="shared" si="443"/>
        <v>0</v>
      </c>
      <c r="BL81" s="181">
        <f t="shared" si="443"/>
        <v>0</v>
      </c>
      <c r="BM81" s="181">
        <f t="shared" si="443"/>
        <v>0</v>
      </c>
      <c r="BN81" s="181">
        <f t="shared" si="443"/>
        <v>0</v>
      </c>
      <c r="BO81" s="181">
        <f t="shared" si="443"/>
        <v>0</v>
      </c>
      <c r="BP81" s="181">
        <f t="shared" si="443"/>
        <v>0</v>
      </c>
      <c r="BQ81" s="181">
        <f t="shared" si="443"/>
        <v>0</v>
      </c>
      <c r="BR81" s="190">
        <f t="shared" si="371"/>
        <v>0</v>
      </c>
      <c r="BS81" s="181">
        <f t="shared" ref="BS81:CD81" si="444">IF($K171&gt;(12-MONTH(BS$7)),$Q171/12,0)</f>
        <v>9000</v>
      </c>
      <c r="BT81" s="181">
        <f t="shared" si="444"/>
        <v>9000</v>
      </c>
      <c r="BU81" s="181">
        <f t="shared" si="444"/>
        <v>9000</v>
      </c>
      <c r="BV81" s="181">
        <f t="shared" si="444"/>
        <v>9000</v>
      </c>
      <c r="BW81" s="181">
        <f t="shared" si="444"/>
        <v>9000</v>
      </c>
      <c r="BX81" s="181">
        <f t="shared" si="444"/>
        <v>9000</v>
      </c>
      <c r="BY81" s="181">
        <f t="shared" si="444"/>
        <v>9000</v>
      </c>
      <c r="BZ81" s="181">
        <f t="shared" si="444"/>
        <v>9000</v>
      </c>
      <c r="CA81" s="181">
        <f t="shared" si="444"/>
        <v>9000</v>
      </c>
      <c r="CB81" s="181">
        <f t="shared" si="444"/>
        <v>9000</v>
      </c>
      <c r="CC81" s="181">
        <f t="shared" si="444"/>
        <v>9000</v>
      </c>
      <c r="CD81" s="181">
        <f t="shared" si="444"/>
        <v>9000</v>
      </c>
      <c r="CE81" s="190">
        <f t="shared" si="265"/>
        <v>108000</v>
      </c>
    </row>
    <row r="82" spans="1:83" ht="15" customHeight="1" x14ac:dyDescent="0.2">
      <c r="A82" s="16"/>
      <c r="B82" s="182" t="str">
        <f t="shared" si="251"/>
        <v>Marketing</v>
      </c>
      <c r="C82" s="218"/>
      <c r="D82" s="181">
        <f t="shared" ref="D82:O82" si="445">IF($F172&gt;(12-MONTH(D$7)),$L172/12,0)</f>
        <v>0</v>
      </c>
      <c r="E82" s="181">
        <f t="shared" si="445"/>
        <v>0</v>
      </c>
      <c r="F82" s="181">
        <f t="shared" si="445"/>
        <v>0</v>
      </c>
      <c r="G82" s="181">
        <f t="shared" si="445"/>
        <v>0</v>
      </c>
      <c r="H82" s="181">
        <f t="shared" si="445"/>
        <v>0</v>
      </c>
      <c r="I82" s="181">
        <f t="shared" si="445"/>
        <v>0</v>
      </c>
      <c r="J82" s="181">
        <f t="shared" si="445"/>
        <v>0</v>
      </c>
      <c r="K82" s="181">
        <f t="shared" si="445"/>
        <v>0</v>
      </c>
      <c r="L82" s="181">
        <f t="shared" si="445"/>
        <v>0</v>
      </c>
      <c r="M82" s="181">
        <f t="shared" si="445"/>
        <v>0</v>
      </c>
      <c r="N82" s="181">
        <f t="shared" si="445"/>
        <v>0</v>
      </c>
      <c r="O82" s="181">
        <f t="shared" si="445"/>
        <v>0</v>
      </c>
      <c r="P82" s="190">
        <f t="shared" si="363"/>
        <v>0</v>
      </c>
      <c r="Q82" s="181">
        <f t="shared" ref="Q82:AB82" si="446">IF($G172&gt;(12-MONTH(Q$7)),$M172/12,0)</f>
        <v>0</v>
      </c>
      <c r="R82" s="181">
        <f t="shared" si="446"/>
        <v>0</v>
      </c>
      <c r="S82" s="181">
        <f t="shared" si="446"/>
        <v>0</v>
      </c>
      <c r="T82" s="181">
        <f t="shared" si="446"/>
        <v>0</v>
      </c>
      <c r="U82" s="181">
        <f t="shared" si="446"/>
        <v>0</v>
      </c>
      <c r="V82" s="181">
        <f t="shared" si="446"/>
        <v>0</v>
      </c>
      <c r="W82" s="181">
        <f t="shared" si="446"/>
        <v>0</v>
      </c>
      <c r="X82" s="181">
        <f t="shared" si="446"/>
        <v>0</v>
      </c>
      <c r="Y82" s="181">
        <f t="shared" si="446"/>
        <v>0</v>
      </c>
      <c r="Z82" s="181">
        <f t="shared" si="446"/>
        <v>0</v>
      </c>
      <c r="AA82" s="181">
        <f t="shared" si="446"/>
        <v>0</v>
      </c>
      <c r="AB82" s="181">
        <f t="shared" si="446"/>
        <v>0</v>
      </c>
      <c r="AC82" s="190">
        <f t="shared" si="365"/>
        <v>0</v>
      </c>
      <c r="AD82" s="182" t="str">
        <f t="shared" si="256"/>
        <v>Marketing</v>
      </c>
      <c r="AE82" s="181">
        <f t="shared" ref="AE82:AP82" si="447">IF($H172&gt;(12-MONTH(AE$7)),$N172/12,0)</f>
        <v>0</v>
      </c>
      <c r="AF82" s="181">
        <f t="shared" si="447"/>
        <v>0</v>
      </c>
      <c r="AG82" s="181">
        <f t="shared" si="447"/>
        <v>0</v>
      </c>
      <c r="AH82" s="181">
        <f t="shared" si="447"/>
        <v>0</v>
      </c>
      <c r="AI82" s="181">
        <f t="shared" si="447"/>
        <v>0</v>
      </c>
      <c r="AJ82" s="181">
        <f t="shared" si="447"/>
        <v>0</v>
      </c>
      <c r="AK82" s="181">
        <f t="shared" si="447"/>
        <v>0</v>
      </c>
      <c r="AL82" s="181">
        <f t="shared" si="447"/>
        <v>0</v>
      </c>
      <c r="AM82" s="181">
        <f t="shared" si="447"/>
        <v>0</v>
      </c>
      <c r="AN82" s="181">
        <f t="shared" si="447"/>
        <v>0</v>
      </c>
      <c r="AO82" s="181">
        <f t="shared" si="447"/>
        <v>0</v>
      </c>
      <c r="AP82" s="181">
        <f t="shared" si="447"/>
        <v>0</v>
      </c>
      <c r="AQ82" s="190">
        <f t="shared" si="367"/>
        <v>0</v>
      </c>
      <c r="AR82" s="181">
        <f t="shared" ref="AR82:BC82" si="448">IF($I172&gt;(12-MONTH(AR$7)),$O172/12,0)</f>
        <v>0</v>
      </c>
      <c r="AS82" s="181">
        <f t="shared" si="448"/>
        <v>0</v>
      </c>
      <c r="AT82" s="181">
        <f t="shared" si="448"/>
        <v>0</v>
      </c>
      <c r="AU82" s="181">
        <f t="shared" si="448"/>
        <v>0</v>
      </c>
      <c r="AV82" s="181">
        <f t="shared" si="448"/>
        <v>0</v>
      </c>
      <c r="AW82" s="181">
        <f t="shared" si="448"/>
        <v>0</v>
      </c>
      <c r="AX82" s="181">
        <f t="shared" si="448"/>
        <v>0</v>
      </c>
      <c r="AY82" s="181">
        <f t="shared" si="448"/>
        <v>0</v>
      </c>
      <c r="AZ82" s="181">
        <f t="shared" si="448"/>
        <v>0</v>
      </c>
      <c r="BA82" s="181">
        <f t="shared" si="448"/>
        <v>0</v>
      </c>
      <c r="BB82" s="181">
        <f t="shared" si="448"/>
        <v>0</v>
      </c>
      <c r="BC82" s="181">
        <f t="shared" si="448"/>
        <v>0</v>
      </c>
      <c r="BD82" s="190">
        <f t="shared" si="369"/>
        <v>0</v>
      </c>
      <c r="BE82" s="182" t="str">
        <f t="shared" si="261"/>
        <v>Marketing</v>
      </c>
      <c r="BF82" s="181">
        <f t="shared" ref="BF82:BQ82" si="449">IF($J172&gt;(12-MONTH(BF$7)),$P172/12,0)</f>
        <v>0</v>
      </c>
      <c r="BG82" s="181">
        <f t="shared" si="449"/>
        <v>0</v>
      </c>
      <c r="BH82" s="181">
        <f t="shared" si="449"/>
        <v>0</v>
      </c>
      <c r="BI82" s="181">
        <f t="shared" si="449"/>
        <v>0</v>
      </c>
      <c r="BJ82" s="181">
        <f t="shared" si="449"/>
        <v>0</v>
      </c>
      <c r="BK82" s="181">
        <f t="shared" si="449"/>
        <v>0</v>
      </c>
      <c r="BL82" s="181">
        <f t="shared" si="449"/>
        <v>0</v>
      </c>
      <c r="BM82" s="181">
        <f t="shared" si="449"/>
        <v>0</v>
      </c>
      <c r="BN82" s="181">
        <f t="shared" si="449"/>
        <v>0</v>
      </c>
      <c r="BO82" s="181">
        <f t="shared" si="449"/>
        <v>0</v>
      </c>
      <c r="BP82" s="181">
        <f t="shared" si="449"/>
        <v>0</v>
      </c>
      <c r="BQ82" s="181">
        <f t="shared" si="449"/>
        <v>0</v>
      </c>
      <c r="BR82" s="190">
        <f t="shared" si="371"/>
        <v>0</v>
      </c>
      <c r="BS82" s="181">
        <f t="shared" ref="BS82:CD82" si="450">IF($K172&gt;(12-MONTH(BS$7)),$Q172/12,0)</f>
        <v>9000</v>
      </c>
      <c r="BT82" s="181">
        <f t="shared" si="450"/>
        <v>9000</v>
      </c>
      <c r="BU82" s="181">
        <f t="shared" si="450"/>
        <v>9000</v>
      </c>
      <c r="BV82" s="181">
        <f t="shared" si="450"/>
        <v>9000</v>
      </c>
      <c r="BW82" s="181">
        <f t="shared" si="450"/>
        <v>9000</v>
      </c>
      <c r="BX82" s="181">
        <f t="shared" si="450"/>
        <v>9000</v>
      </c>
      <c r="BY82" s="181">
        <f t="shared" si="450"/>
        <v>9000</v>
      </c>
      <c r="BZ82" s="181">
        <f t="shared" si="450"/>
        <v>9000</v>
      </c>
      <c r="CA82" s="181">
        <f t="shared" si="450"/>
        <v>9000</v>
      </c>
      <c r="CB82" s="181">
        <f t="shared" si="450"/>
        <v>9000</v>
      </c>
      <c r="CC82" s="181">
        <f t="shared" si="450"/>
        <v>9000</v>
      </c>
      <c r="CD82" s="181">
        <f t="shared" si="450"/>
        <v>9000</v>
      </c>
      <c r="CE82" s="190">
        <f t="shared" si="265"/>
        <v>108000</v>
      </c>
    </row>
    <row r="83" spans="1:83" ht="15" customHeight="1" x14ac:dyDescent="0.2">
      <c r="A83" s="16"/>
      <c r="B83" s="182" t="str">
        <f t="shared" si="251"/>
        <v>Marketing</v>
      </c>
      <c r="C83" s="218"/>
      <c r="D83" s="181">
        <f t="shared" ref="D83:O83" si="451">IF($F173&gt;(12-MONTH(D$7)),$L173/12,0)</f>
        <v>0</v>
      </c>
      <c r="E83" s="181">
        <f t="shared" si="451"/>
        <v>0</v>
      </c>
      <c r="F83" s="181">
        <f t="shared" si="451"/>
        <v>0</v>
      </c>
      <c r="G83" s="181">
        <f t="shared" si="451"/>
        <v>0</v>
      </c>
      <c r="H83" s="181">
        <f t="shared" si="451"/>
        <v>0</v>
      </c>
      <c r="I83" s="181">
        <f t="shared" si="451"/>
        <v>0</v>
      </c>
      <c r="J83" s="181">
        <f t="shared" si="451"/>
        <v>0</v>
      </c>
      <c r="K83" s="181">
        <f t="shared" si="451"/>
        <v>0</v>
      </c>
      <c r="L83" s="181">
        <f t="shared" si="451"/>
        <v>0</v>
      </c>
      <c r="M83" s="181">
        <f t="shared" si="451"/>
        <v>0</v>
      </c>
      <c r="N83" s="181">
        <f t="shared" si="451"/>
        <v>0</v>
      </c>
      <c r="O83" s="181">
        <f t="shared" si="451"/>
        <v>0</v>
      </c>
      <c r="P83" s="190">
        <f t="shared" si="363"/>
        <v>0</v>
      </c>
      <c r="Q83" s="181">
        <f t="shared" ref="Q83:AB83" si="452">IF($G173&gt;(12-MONTH(Q$7)),$M173/12,0)</f>
        <v>0</v>
      </c>
      <c r="R83" s="181">
        <f t="shared" si="452"/>
        <v>0</v>
      </c>
      <c r="S83" s="181">
        <f t="shared" si="452"/>
        <v>0</v>
      </c>
      <c r="T83" s="181">
        <f t="shared" si="452"/>
        <v>0</v>
      </c>
      <c r="U83" s="181">
        <f t="shared" si="452"/>
        <v>0</v>
      </c>
      <c r="V83" s="181">
        <f t="shared" si="452"/>
        <v>0</v>
      </c>
      <c r="W83" s="181">
        <f t="shared" si="452"/>
        <v>0</v>
      </c>
      <c r="X83" s="181">
        <f t="shared" si="452"/>
        <v>0</v>
      </c>
      <c r="Y83" s="181">
        <f t="shared" si="452"/>
        <v>0</v>
      </c>
      <c r="Z83" s="181">
        <f t="shared" si="452"/>
        <v>0</v>
      </c>
      <c r="AA83" s="181">
        <f t="shared" si="452"/>
        <v>0</v>
      </c>
      <c r="AB83" s="181">
        <f t="shared" si="452"/>
        <v>0</v>
      </c>
      <c r="AC83" s="190">
        <f t="shared" si="365"/>
        <v>0</v>
      </c>
      <c r="AD83" s="182" t="str">
        <f t="shared" si="256"/>
        <v>Marketing</v>
      </c>
      <c r="AE83" s="181">
        <f t="shared" ref="AE83:AP83" si="453">IF($H173&gt;(12-MONTH(AE$7)),$N173/12,0)</f>
        <v>0</v>
      </c>
      <c r="AF83" s="181">
        <f t="shared" si="453"/>
        <v>0</v>
      </c>
      <c r="AG83" s="181">
        <f t="shared" si="453"/>
        <v>0</v>
      </c>
      <c r="AH83" s="181">
        <f t="shared" si="453"/>
        <v>0</v>
      </c>
      <c r="AI83" s="181">
        <f t="shared" si="453"/>
        <v>0</v>
      </c>
      <c r="AJ83" s="181">
        <f t="shared" si="453"/>
        <v>0</v>
      </c>
      <c r="AK83" s="181">
        <f t="shared" si="453"/>
        <v>0</v>
      </c>
      <c r="AL83" s="181">
        <f t="shared" si="453"/>
        <v>0</v>
      </c>
      <c r="AM83" s="181">
        <f t="shared" si="453"/>
        <v>0</v>
      </c>
      <c r="AN83" s="181">
        <f t="shared" si="453"/>
        <v>0</v>
      </c>
      <c r="AO83" s="181">
        <f t="shared" si="453"/>
        <v>0</v>
      </c>
      <c r="AP83" s="181">
        <f t="shared" si="453"/>
        <v>0</v>
      </c>
      <c r="AQ83" s="190">
        <f t="shared" si="367"/>
        <v>0</v>
      </c>
      <c r="AR83" s="181">
        <f t="shared" ref="AR83:BC83" si="454">IF($I173&gt;(12-MONTH(AR$7)),$O173/12,0)</f>
        <v>0</v>
      </c>
      <c r="AS83" s="181">
        <f t="shared" si="454"/>
        <v>0</v>
      </c>
      <c r="AT83" s="181">
        <f t="shared" si="454"/>
        <v>0</v>
      </c>
      <c r="AU83" s="181">
        <f t="shared" si="454"/>
        <v>0</v>
      </c>
      <c r="AV83" s="181">
        <f t="shared" si="454"/>
        <v>0</v>
      </c>
      <c r="AW83" s="181">
        <f t="shared" si="454"/>
        <v>0</v>
      </c>
      <c r="AX83" s="181">
        <f t="shared" si="454"/>
        <v>0</v>
      </c>
      <c r="AY83" s="181">
        <f t="shared" si="454"/>
        <v>0</v>
      </c>
      <c r="AZ83" s="181">
        <f t="shared" si="454"/>
        <v>0</v>
      </c>
      <c r="BA83" s="181">
        <f t="shared" si="454"/>
        <v>0</v>
      </c>
      <c r="BB83" s="181">
        <f t="shared" si="454"/>
        <v>0</v>
      </c>
      <c r="BC83" s="181">
        <f t="shared" si="454"/>
        <v>0</v>
      </c>
      <c r="BD83" s="190">
        <f t="shared" si="369"/>
        <v>0</v>
      </c>
      <c r="BE83" s="182" t="str">
        <f t="shared" si="261"/>
        <v>Marketing</v>
      </c>
      <c r="BF83" s="181">
        <f t="shared" ref="BF83:BQ83" si="455">IF($J173&gt;(12-MONTH(BF$7)),$P173/12,0)</f>
        <v>0</v>
      </c>
      <c r="BG83" s="181">
        <f t="shared" si="455"/>
        <v>0</v>
      </c>
      <c r="BH83" s="181">
        <f t="shared" si="455"/>
        <v>0</v>
      </c>
      <c r="BI83" s="181">
        <f t="shared" si="455"/>
        <v>0</v>
      </c>
      <c r="BJ83" s="181">
        <f t="shared" si="455"/>
        <v>0</v>
      </c>
      <c r="BK83" s="181">
        <f t="shared" si="455"/>
        <v>0</v>
      </c>
      <c r="BL83" s="181">
        <f t="shared" si="455"/>
        <v>0</v>
      </c>
      <c r="BM83" s="181">
        <f t="shared" si="455"/>
        <v>0</v>
      </c>
      <c r="BN83" s="181">
        <f t="shared" si="455"/>
        <v>0</v>
      </c>
      <c r="BO83" s="181">
        <f t="shared" si="455"/>
        <v>0</v>
      </c>
      <c r="BP83" s="181">
        <f t="shared" si="455"/>
        <v>0</v>
      </c>
      <c r="BQ83" s="181">
        <f t="shared" si="455"/>
        <v>0</v>
      </c>
      <c r="BR83" s="190">
        <f t="shared" si="371"/>
        <v>0</v>
      </c>
      <c r="BS83" s="181">
        <f t="shared" ref="BS83:CD83" si="456">IF($K173&gt;(12-MONTH(BS$7)),$Q173/12,0)</f>
        <v>7500</v>
      </c>
      <c r="BT83" s="181">
        <f t="shared" si="456"/>
        <v>7500</v>
      </c>
      <c r="BU83" s="181">
        <f t="shared" si="456"/>
        <v>7500</v>
      </c>
      <c r="BV83" s="181">
        <f t="shared" si="456"/>
        <v>7500</v>
      </c>
      <c r="BW83" s="181">
        <f t="shared" si="456"/>
        <v>7500</v>
      </c>
      <c r="BX83" s="181">
        <f t="shared" si="456"/>
        <v>7500</v>
      </c>
      <c r="BY83" s="181">
        <f t="shared" si="456"/>
        <v>7500</v>
      </c>
      <c r="BZ83" s="181">
        <f t="shared" si="456"/>
        <v>7500</v>
      </c>
      <c r="CA83" s="181">
        <f t="shared" si="456"/>
        <v>7500</v>
      </c>
      <c r="CB83" s="181">
        <f t="shared" si="456"/>
        <v>7500</v>
      </c>
      <c r="CC83" s="181">
        <f t="shared" si="456"/>
        <v>7500</v>
      </c>
      <c r="CD83" s="181">
        <f t="shared" si="456"/>
        <v>7500</v>
      </c>
      <c r="CE83" s="190">
        <f t="shared" si="265"/>
        <v>90000</v>
      </c>
    </row>
    <row r="84" spans="1:83" ht="15" customHeight="1" x14ac:dyDescent="0.2">
      <c r="A84" s="16"/>
      <c r="B84" s="182" t="str">
        <f t="shared" si="251"/>
        <v>Marketing</v>
      </c>
      <c r="C84" s="218"/>
      <c r="D84" s="181">
        <f t="shared" ref="D84:O84" si="457">IF($F174&gt;(12-MONTH(D$7)),$L174/12,0)</f>
        <v>0</v>
      </c>
      <c r="E84" s="181">
        <f t="shared" si="457"/>
        <v>0</v>
      </c>
      <c r="F84" s="181">
        <f t="shared" si="457"/>
        <v>0</v>
      </c>
      <c r="G84" s="181">
        <f t="shared" si="457"/>
        <v>0</v>
      </c>
      <c r="H84" s="181">
        <f t="shared" si="457"/>
        <v>0</v>
      </c>
      <c r="I84" s="181">
        <f t="shared" si="457"/>
        <v>0</v>
      </c>
      <c r="J84" s="181">
        <f t="shared" si="457"/>
        <v>0</v>
      </c>
      <c r="K84" s="181">
        <f t="shared" si="457"/>
        <v>0</v>
      </c>
      <c r="L84" s="181">
        <f t="shared" si="457"/>
        <v>0</v>
      </c>
      <c r="M84" s="181">
        <f t="shared" si="457"/>
        <v>0</v>
      </c>
      <c r="N84" s="181">
        <f t="shared" si="457"/>
        <v>0</v>
      </c>
      <c r="O84" s="181">
        <f t="shared" si="457"/>
        <v>0</v>
      </c>
      <c r="P84" s="190">
        <f t="shared" si="363"/>
        <v>0</v>
      </c>
      <c r="Q84" s="181">
        <f t="shared" ref="Q84:AB84" si="458">IF($G174&gt;(12-MONTH(Q$7)),$M174/12,0)</f>
        <v>0</v>
      </c>
      <c r="R84" s="181">
        <f t="shared" si="458"/>
        <v>0</v>
      </c>
      <c r="S84" s="181">
        <f t="shared" si="458"/>
        <v>0</v>
      </c>
      <c r="T84" s="181">
        <f t="shared" si="458"/>
        <v>0</v>
      </c>
      <c r="U84" s="181">
        <f t="shared" si="458"/>
        <v>0</v>
      </c>
      <c r="V84" s="181">
        <f t="shared" si="458"/>
        <v>0</v>
      </c>
      <c r="W84" s="181">
        <f t="shared" si="458"/>
        <v>0</v>
      </c>
      <c r="X84" s="181">
        <f t="shared" si="458"/>
        <v>0</v>
      </c>
      <c r="Y84" s="181">
        <f t="shared" si="458"/>
        <v>0</v>
      </c>
      <c r="Z84" s="181">
        <f t="shared" si="458"/>
        <v>0</v>
      </c>
      <c r="AA84" s="181">
        <f t="shared" si="458"/>
        <v>0</v>
      </c>
      <c r="AB84" s="181">
        <f t="shared" si="458"/>
        <v>0</v>
      </c>
      <c r="AC84" s="190">
        <f t="shared" si="365"/>
        <v>0</v>
      </c>
      <c r="AD84" s="182" t="str">
        <f t="shared" si="256"/>
        <v>Marketing</v>
      </c>
      <c r="AE84" s="181">
        <f t="shared" ref="AE84:AP84" si="459">IF($H174&gt;(12-MONTH(AE$7)),$N174/12,0)</f>
        <v>0</v>
      </c>
      <c r="AF84" s="181">
        <f t="shared" si="459"/>
        <v>0</v>
      </c>
      <c r="AG84" s="181">
        <f t="shared" si="459"/>
        <v>0</v>
      </c>
      <c r="AH84" s="181">
        <f t="shared" si="459"/>
        <v>0</v>
      </c>
      <c r="AI84" s="181">
        <f t="shared" si="459"/>
        <v>0</v>
      </c>
      <c r="AJ84" s="181">
        <f t="shared" si="459"/>
        <v>0</v>
      </c>
      <c r="AK84" s="181">
        <f t="shared" si="459"/>
        <v>0</v>
      </c>
      <c r="AL84" s="181">
        <f t="shared" si="459"/>
        <v>0</v>
      </c>
      <c r="AM84" s="181">
        <f t="shared" si="459"/>
        <v>0</v>
      </c>
      <c r="AN84" s="181">
        <f t="shared" si="459"/>
        <v>0</v>
      </c>
      <c r="AO84" s="181">
        <f t="shared" si="459"/>
        <v>0</v>
      </c>
      <c r="AP84" s="181">
        <f t="shared" si="459"/>
        <v>0</v>
      </c>
      <c r="AQ84" s="190">
        <f t="shared" si="367"/>
        <v>0</v>
      </c>
      <c r="AR84" s="181">
        <f t="shared" ref="AR84:BC84" si="460">IF($I174&gt;(12-MONTH(AR$7)),$O174/12,0)</f>
        <v>0</v>
      </c>
      <c r="AS84" s="181">
        <f t="shared" si="460"/>
        <v>0</v>
      </c>
      <c r="AT84" s="181">
        <f t="shared" si="460"/>
        <v>0</v>
      </c>
      <c r="AU84" s="181">
        <f t="shared" si="460"/>
        <v>0</v>
      </c>
      <c r="AV84" s="181">
        <f t="shared" si="460"/>
        <v>0</v>
      </c>
      <c r="AW84" s="181">
        <f t="shared" si="460"/>
        <v>0</v>
      </c>
      <c r="AX84" s="181">
        <f t="shared" si="460"/>
        <v>0</v>
      </c>
      <c r="AY84" s="181">
        <f t="shared" si="460"/>
        <v>0</v>
      </c>
      <c r="AZ84" s="181">
        <f t="shared" si="460"/>
        <v>0</v>
      </c>
      <c r="BA84" s="181">
        <f t="shared" si="460"/>
        <v>0</v>
      </c>
      <c r="BB84" s="181">
        <f t="shared" si="460"/>
        <v>0</v>
      </c>
      <c r="BC84" s="181">
        <f t="shared" si="460"/>
        <v>0</v>
      </c>
      <c r="BD84" s="190">
        <f t="shared" si="369"/>
        <v>0</v>
      </c>
      <c r="BE84" s="182" t="str">
        <f t="shared" si="261"/>
        <v>Marketing</v>
      </c>
      <c r="BF84" s="181">
        <f t="shared" ref="BF84:BQ84" si="461">IF($J174&gt;(12-MONTH(BF$7)),$P174/12,0)</f>
        <v>0</v>
      </c>
      <c r="BG84" s="181">
        <f t="shared" si="461"/>
        <v>0</v>
      </c>
      <c r="BH84" s="181">
        <f t="shared" si="461"/>
        <v>0</v>
      </c>
      <c r="BI84" s="181">
        <f t="shared" si="461"/>
        <v>0</v>
      </c>
      <c r="BJ84" s="181">
        <f t="shared" si="461"/>
        <v>0</v>
      </c>
      <c r="BK84" s="181">
        <f t="shared" si="461"/>
        <v>0</v>
      </c>
      <c r="BL84" s="181">
        <f t="shared" si="461"/>
        <v>0</v>
      </c>
      <c r="BM84" s="181">
        <f t="shared" si="461"/>
        <v>0</v>
      </c>
      <c r="BN84" s="181">
        <f t="shared" si="461"/>
        <v>0</v>
      </c>
      <c r="BO84" s="181">
        <f t="shared" si="461"/>
        <v>0</v>
      </c>
      <c r="BP84" s="181">
        <f t="shared" si="461"/>
        <v>0</v>
      </c>
      <c r="BQ84" s="181">
        <f t="shared" si="461"/>
        <v>0</v>
      </c>
      <c r="BR84" s="190">
        <f t="shared" si="371"/>
        <v>0</v>
      </c>
      <c r="BS84" s="181">
        <f t="shared" ref="BS84:CD84" si="462">IF($K174&gt;(12-MONTH(BS$7)),$Q174/12,0)</f>
        <v>7500</v>
      </c>
      <c r="BT84" s="181">
        <f t="shared" si="462"/>
        <v>7500</v>
      </c>
      <c r="BU84" s="181">
        <f t="shared" si="462"/>
        <v>7500</v>
      </c>
      <c r="BV84" s="181">
        <f t="shared" si="462"/>
        <v>7500</v>
      </c>
      <c r="BW84" s="181">
        <f t="shared" si="462"/>
        <v>7500</v>
      </c>
      <c r="BX84" s="181">
        <f t="shared" si="462"/>
        <v>7500</v>
      </c>
      <c r="BY84" s="181">
        <f t="shared" si="462"/>
        <v>7500</v>
      </c>
      <c r="BZ84" s="181">
        <f t="shared" si="462"/>
        <v>7500</v>
      </c>
      <c r="CA84" s="181">
        <f t="shared" si="462"/>
        <v>7500</v>
      </c>
      <c r="CB84" s="181">
        <f t="shared" si="462"/>
        <v>7500</v>
      </c>
      <c r="CC84" s="181">
        <f t="shared" si="462"/>
        <v>7500</v>
      </c>
      <c r="CD84" s="181">
        <f t="shared" si="462"/>
        <v>7500</v>
      </c>
      <c r="CE84" s="190">
        <f t="shared" si="265"/>
        <v>90000</v>
      </c>
    </row>
    <row r="85" spans="1:83" ht="15" customHeight="1" x14ac:dyDescent="0.2">
      <c r="A85" s="16"/>
      <c r="B85" s="182">
        <f t="shared" si="251"/>
        <v>0</v>
      </c>
      <c r="C85" s="218"/>
      <c r="D85" s="181">
        <f t="shared" ref="D85:O85" si="463">IF($F175&gt;(12-MONTH(D$7)),$L175/12,0)</f>
        <v>0</v>
      </c>
      <c r="E85" s="181">
        <f t="shared" si="463"/>
        <v>0</v>
      </c>
      <c r="F85" s="181">
        <f t="shared" si="463"/>
        <v>0</v>
      </c>
      <c r="G85" s="181">
        <f t="shared" si="463"/>
        <v>0</v>
      </c>
      <c r="H85" s="181">
        <f t="shared" si="463"/>
        <v>0</v>
      </c>
      <c r="I85" s="181">
        <f t="shared" si="463"/>
        <v>0</v>
      </c>
      <c r="J85" s="181">
        <f t="shared" si="463"/>
        <v>0</v>
      </c>
      <c r="K85" s="181">
        <f t="shared" si="463"/>
        <v>0</v>
      </c>
      <c r="L85" s="181">
        <f t="shared" si="463"/>
        <v>0</v>
      </c>
      <c r="M85" s="181">
        <f t="shared" si="463"/>
        <v>0</v>
      </c>
      <c r="N85" s="181">
        <f t="shared" si="463"/>
        <v>0</v>
      </c>
      <c r="O85" s="181">
        <f t="shared" si="463"/>
        <v>0</v>
      </c>
      <c r="P85" s="190">
        <f t="shared" si="363"/>
        <v>0</v>
      </c>
      <c r="Q85" s="181">
        <f t="shared" ref="Q85:AB85" si="464">IF($G175&gt;(12-MONTH(Q$7)),$M175/12,0)</f>
        <v>0</v>
      </c>
      <c r="R85" s="181">
        <f t="shared" si="464"/>
        <v>0</v>
      </c>
      <c r="S85" s="181">
        <f t="shared" si="464"/>
        <v>0</v>
      </c>
      <c r="T85" s="181">
        <f t="shared" si="464"/>
        <v>0</v>
      </c>
      <c r="U85" s="181">
        <f t="shared" si="464"/>
        <v>0</v>
      </c>
      <c r="V85" s="181">
        <f t="shared" si="464"/>
        <v>0</v>
      </c>
      <c r="W85" s="181">
        <f t="shared" si="464"/>
        <v>0</v>
      </c>
      <c r="X85" s="181">
        <f t="shared" si="464"/>
        <v>0</v>
      </c>
      <c r="Y85" s="181">
        <f t="shared" si="464"/>
        <v>0</v>
      </c>
      <c r="Z85" s="181">
        <f t="shared" si="464"/>
        <v>0</v>
      </c>
      <c r="AA85" s="181">
        <f t="shared" si="464"/>
        <v>0</v>
      </c>
      <c r="AB85" s="181">
        <f t="shared" si="464"/>
        <v>0</v>
      </c>
      <c r="AC85" s="190">
        <f t="shared" si="365"/>
        <v>0</v>
      </c>
      <c r="AD85" s="182">
        <f t="shared" si="256"/>
        <v>0</v>
      </c>
      <c r="AE85" s="181">
        <f t="shared" ref="AE85:AP85" si="465">IF($H175&gt;(12-MONTH(AE$7)),$N175/12,0)</f>
        <v>0</v>
      </c>
      <c r="AF85" s="181">
        <f t="shared" si="465"/>
        <v>0</v>
      </c>
      <c r="AG85" s="181">
        <f t="shared" si="465"/>
        <v>0</v>
      </c>
      <c r="AH85" s="181">
        <f t="shared" si="465"/>
        <v>0</v>
      </c>
      <c r="AI85" s="181">
        <f t="shared" si="465"/>
        <v>0</v>
      </c>
      <c r="AJ85" s="181">
        <f t="shared" si="465"/>
        <v>0</v>
      </c>
      <c r="AK85" s="181">
        <f t="shared" si="465"/>
        <v>0</v>
      </c>
      <c r="AL85" s="181">
        <f t="shared" si="465"/>
        <v>0</v>
      </c>
      <c r="AM85" s="181">
        <f t="shared" si="465"/>
        <v>0</v>
      </c>
      <c r="AN85" s="181">
        <f t="shared" si="465"/>
        <v>0</v>
      </c>
      <c r="AO85" s="181">
        <f t="shared" si="465"/>
        <v>0</v>
      </c>
      <c r="AP85" s="181">
        <f t="shared" si="465"/>
        <v>0</v>
      </c>
      <c r="AQ85" s="190">
        <f t="shared" si="367"/>
        <v>0</v>
      </c>
      <c r="AR85" s="181">
        <f t="shared" ref="AR85:BC85" si="466">IF($I175&gt;(12-MONTH(AR$7)),$O175/12,0)</f>
        <v>0</v>
      </c>
      <c r="AS85" s="181">
        <f t="shared" si="466"/>
        <v>0</v>
      </c>
      <c r="AT85" s="181">
        <f t="shared" si="466"/>
        <v>0</v>
      </c>
      <c r="AU85" s="181">
        <f t="shared" si="466"/>
        <v>0</v>
      </c>
      <c r="AV85" s="181">
        <f t="shared" si="466"/>
        <v>0</v>
      </c>
      <c r="AW85" s="181">
        <f t="shared" si="466"/>
        <v>0</v>
      </c>
      <c r="AX85" s="181">
        <f t="shared" si="466"/>
        <v>0</v>
      </c>
      <c r="AY85" s="181">
        <f t="shared" si="466"/>
        <v>0</v>
      </c>
      <c r="AZ85" s="181">
        <f t="shared" si="466"/>
        <v>0</v>
      </c>
      <c r="BA85" s="181">
        <f t="shared" si="466"/>
        <v>0</v>
      </c>
      <c r="BB85" s="181">
        <f t="shared" si="466"/>
        <v>0</v>
      </c>
      <c r="BC85" s="181">
        <f t="shared" si="466"/>
        <v>0</v>
      </c>
      <c r="BD85" s="190">
        <f t="shared" si="369"/>
        <v>0</v>
      </c>
      <c r="BE85" s="182">
        <f t="shared" si="261"/>
        <v>0</v>
      </c>
      <c r="BF85" s="181">
        <f t="shared" ref="BF85:BQ85" si="467">IF($J175&gt;(12-MONTH(BF$7)),$P175/12,0)</f>
        <v>0</v>
      </c>
      <c r="BG85" s="181">
        <f t="shared" si="467"/>
        <v>0</v>
      </c>
      <c r="BH85" s="181">
        <f t="shared" si="467"/>
        <v>0</v>
      </c>
      <c r="BI85" s="181">
        <f t="shared" si="467"/>
        <v>0</v>
      </c>
      <c r="BJ85" s="181">
        <f t="shared" si="467"/>
        <v>0</v>
      </c>
      <c r="BK85" s="181">
        <f t="shared" si="467"/>
        <v>0</v>
      </c>
      <c r="BL85" s="181">
        <f t="shared" si="467"/>
        <v>0</v>
      </c>
      <c r="BM85" s="181">
        <f t="shared" si="467"/>
        <v>0</v>
      </c>
      <c r="BN85" s="181">
        <f t="shared" si="467"/>
        <v>0</v>
      </c>
      <c r="BO85" s="181">
        <f t="shared" si="467"/>
        <v>0</v>
      </c>
      <c r="BP85" s="181">
        <f t="shared" si="467"/>
        <v>0</v>
      </c>
      <c r="BQ85" s="181">
        <f t="shared" si="467"/>
        <v>0</v>
      </c>
      <c r="BR85" s="190">
        <f t="shared" si="371"/>
        <v>0</v>
      </c>
      <c r="BS85" s="181">
        <f t="shared" ref="BS85:CD85" si="468">IF($K175&gt;(12-MONTH(BS$7)),$Q175/12,0)</f>
        <v>0</v>
      </c>
      <c r="BT85" s="181">
        <f t="shared" si="468"/>
        <v>0</v>
      </c>
      <c r="BU85" s="181">
        <f t="shared" si="468"/>
        <v>0</v>
      </c>
      <c r="BV85" s="181">
        <f t="shared" si="468"/>
        <v>0</v>
      </c>
      <c r="BW85" s="181">
        <f t="shared" si="468"/>
        <v>0</v>
      </c>
      <c r="BX85" s="181">
        <f t="shared" si="468"/>
        <v>0</v>
      </c>
      <c r="BY85" s="181">
        <f t="shared" si="468"/>
        <v>0</v>
      </c>
      <c r="BZ85" s="181">
        <f t="shared" si="468"/>
        <v>0</v>
      </c>
      <c r="CA85" s="181">
        <f t="shared" si="468"/>
        <v>0</v>
      </c>
      <c r="CB85" s="181">
        <f t="shared" si="468"/>
        <v>0</v>
      </c>
      <c r="CC85" s="181">
        <f t="shared" si="468"/>
        <v>0</v>
      </c>
      <c r="CD85" s="181">
        <f t="shared" si="468"/>
        <v>0</v>
      </c>
      <c r="CE85" s="190">
        <f t="shared" si="265"/>
        <v>0</v>
      </c>
    </row>
    <row r="86" spans="1:83" ht="15" customHeight="1" x14ac:dyDescent="0.2">
      <c r="A86" s="16"/>
      <c r="B86" s="182">
        <f t="shared" si="251"/>
        <v>0</v>
      </c>
      <c r="C86" s="218"/>
      <c r="D86" s="181">
        <f t="shared" ref="D86:O86" si="469">IF($F176&gt;(12-MONTH(D$7)),$L176/12,0)</f>
        <v>0</v>
      </c>
      <c r="E86" s="181">
        <f t="shared" si="469"/>
        <v>0</v>
      </c>
      <c r="F86" s="181">
        <f t="shared" si="469"/>
        <v>0</v>
      </c>
      <c r="G86" s="181">
        <f t="shared" si="469"/>
        <v>0</v>
      </c>
      <c r="H86" s="181">
        <f t="shared" si="469"/>
        <v>0</v>
      </c>
      <c r="I86" s="181">
        <f t="shared" si="469"/>
        <v>0</v>
      </c>
      <c r="J86" s="181">
        <f t="shared" si="469"/>
        <v>0</v>
      </c>
      <c r="K86" s="181">
        <f t="shared" si="469"/>
        <v>0</v>
      </c>
      <c r="L86" s="181">
        <f t="shared" si="469"/>
        <v>0</v>
      </c>
      <c r="M86" s="181">
        <f t="shared" si="469"/>
        <v>0</v>
      </c>
      <c r="N86" s="181">
        <f t="shared" si="469"/>
        <v>0</v>
      </c>
      <c r="O86" s="181">
        <f t="shared" si="469"/>
        <v>0</v>
      </c>
      <c r="P86" s="190">
        <f t="shared" si="363"/>
        <v>0</v>
      </c>
      <c r="Q86" s="181">
        <f t="shared" ref="Q86:AB86" si="470">IF($G176&gt;(12-MONTH(Q$7)),$M176/12,0)</f>
        <v>0</v>
      </c>
      <c r="R86" s="181">
        <f t="shared" si="470"/>
        <v>0</v>
      </c>
      <c r="S86" s="181">
        <f t="shared" si="470"/>
        <v>0</v>
      </c>
      <c r="T86" s="181">
        <f t="shared" si="470"/>
        <v>0</v>
      </c>
      <c r="U86" s="181">
        <f t="shared" si="470"/>
        <v>0</v>
      </c>
      <c r="V86" s="181">
        <f t="shared" si="470"/>
        <v>0</v>
      </c>
      <c r="W86" s="181">
        <f t="shared" si="470"/>
        <v>0</v>
      </c>
      <c r="X86" s="181">
        <f t="shared" si="470"/>
        <v>0</v>
      </c>
      <c r="Y86" s="181">
        <f t="shared" si="470"/>
        <v>0</v>
      </c>
      <c r="Z86" s="181">
        <f t="shared" si="470"/>
        <v>0</v>
      </c>
      <c r="AA86" s="181">
        <f t="shared" si="470"/>
        <v>0</v>
      </c>
      <c r="AB86" s="181">
        <f t="shared" si="470"/>
        <v>0</v>
      </c>
      <c r="AC86" s="190">
        <f t="shared" si="365"/>
        <v>0</v>
      </c>
      <c r="AD86" s="182">
        <f t="shared" si="256"/>
        <v>0</v>
      </c>
      <c r="AE86" s="181">
        <f t="shared" ref="AE86:AP86" si="471">IF($H176&gt;(12-MONTH(AE$7)),$N176/12,0)</f>
        <v>0</v>
      </c>
      <c r="AF86" s="181">
        <f t="shared" si="471"/>
        <v>0</v>
      </c>
      <c r="AG86" s="181">
        <f t="shared" si="471"/>
        <v>0</v>
      </c>
      <c r="AH86" s="181">
        <f t="shared" si="471"/>
        <v>0</v>
      </c>
      <c r="AI86" s="181">
        <f t="shared" si="471"/>
        <v>0</v>
      </c>
      <c r="AJ86" s="181">
        <f t="shared" si="471"/>
        <v>0</v>
      </c>
      <c r="AK86" s="181">
        <f t="shared" si="471"/>
        <v>0</v>
      </c>
      <c r="AL86" s="181">
        <f t="shared" si="471"/>
        <v>0</v>
      </c>
      <c r="AM86" s="181">
        <f t="shared" si="471"/>
        <v>0</v>
      </c>
      <c r="AN86" s="181">
        <f t="shared" si="471"/>
        <v>0</v>
      </c>
      <c r="AO86" s="181">
        <f t="shared" si="471"/>
        <v>0</v>
      </c>
      <c r="AP86" s="181">
        <f t="shared" si="471"/>
        <v>0</v>
      </c>
      <c r="AQ86" s="190">
        <f t="shared" si="367"/>
        <v>0</v>
      </c>
      <c r="AR86" s="181">
        <f t="shared" ref="AR86:BC86" si="472">IF($I176&gt;(12-MONTH(AR$7)),$O176/12,0)</f>
        <v>0</v>
      </c>
      <c r="AS86" s="181">
        <f t="shared" si="472"/>
        <v>0</v>
      </c>
      <c r="AT86" s="181">
        <f t="shared" si="472"/>
        <v>0</v>
      </c>
      <c r="AU86" s="181">
        <f t="shared" si="472"/>
        <v>0</v>
      </c>
      <c r="AV86" s="181">
        <f t="shared" si="472"/>
        <v>0</v>
      </c>
      <c r="AW86" s="181">
        <f t="shared" si="472"/>
        <v>0</v>
      </c>
      <c r="AX86" s="181">
        <f t="shared" si="472"/>
        <v>0</v>
      </c>
      <c r="AY86" s="181">
        <f t="shared" si="472"/>
        <v>0</v>
      </c>
      <c r="AZ86" s="181">
        <f t="shared" si="472"/>
        <v>0</v>
      </c>
      <c r="BA86" s="181">
        <f t="shared" si="472"/>
        <v>0</v>
      </c>
      <c r="BB86" s="181">
        <f t="shared" si="472"/>
        <v>0</v>
      </c>
      <c r="BC86" s="181">
        <f t="shared" si="472"/>
        <v>0</v>
      </c>
      <c r="BD86" s="190">
        <f t="shared" si="369"/>
        <v>0</v>
      </c>
      <c r="BE86" s="182">
        <f t="shared" si="261"/>
        <v>0</v>
      </c>
      <c r="BF86" s="181">
        <f t="shared" ref="BF86:BQ86" si="473">IF($J176&gt;(12-MONTH(BF$7)),$P176/12,0)</f>
        <v>0</v>
      </c>
      <c r="BG86" s="181">
        <f t="shared" si="473"/>
        <v>0</v>
      </c>
      <c r="BH86" s="181">
        <f t="shared" si="473"/>
        <v>0</v>
      </c>
      <c r="BI86" s="181">
        <f t="shared" si="473"/>
        <v>0</v>
      </c>
      <c r="BJ86" s="181">
        <f t="shared" si="473"/>
        <v>0</v>
      </c>
      <c r="BK86" s="181">
        <f t="shared" si="473"/>
        <v>0</v>
      </c>
      <c r="BL86" s="181">
        <f t="shared" si="473"/>
        <v>0</v>
      </c>
      <c r="BM86" s="181">
        <f t="shared" si="473"/>
        <v>0</v>
      </c>
      <c r="BN86" s="181">
        <f t="shared" si="473"/>
        <v>0</v>
      </c>
      <c r="BO86" s="181">
        <f t="shared" si="473"/>
        <v>0</v>
      </c>
      <c r="BP86" s="181">
        <f t="shared" si="473"/>
        <v>0</v>
      </c>
      <c r="BQ86" s="181">
        <f t="shared" si="473"/>
        <v>0</v>
      </c>
      <c r="BR86" s="190">
        <f t="shared" si="371"/>
        <v>0</v>
      </c>
      <c r="BS86" s="181">
        <f t="shared" ref="BS86:CD86" si="474">IF($K176&gt;(12-MONTH(BS$7)),$Q176/12,0)</f>
        <v>0</v>
      </c>
      <c r="BT86" s="181">
        <f t="shared" si="474"/>
        <v>0</v>
      </c>
      <c r="BU86" s="181">
        <f t="shared" si="474"/>
        <v>0</v>
      </c>
      <c r="BV86" s="181">
        <f t="shared" si="474"/>
        <v>0</v>
      </c>
      <c r="BW86" s="181">
        <f t="shared" si="474"/>
        <v>0</v>
      </c>
      <c r="BX86" s="181">
        <f t="shared" si="474"/>
        <v>0</v>
      </c>
      <c r="BY86" s="181">
        <f t="shared" si="474"/>
        <v>0</v>
      </c>
      <c r="BZ86" s="181">
        <f t="shared" si="474"/>
        <v>0</v>
      </c>
      <c r="CA86" s="181">
        <f t="shared" si="474"/>
        <v>0</v>
      </c>
      <c r="CB86" s="181">
        <f t="shared" si="474"/>
        <v>0</v>
      </c>
      <c r="CC86" s="181">
        <f t="shared" si="474"/>
        <v>0</v>
      </c>
      <c r="CD86" s="181">
        <f t="shared" si="474"/>
        <v>0</v>
      </c>
      <c r="CE86" s="190">
        <f t="shared" si="265"/>
        <v>0</v>
      </c>
    </row>
    <row r="87" spans="1:83" ht="1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c r="BR87" s="16"/>
      <c r="BS87" s="16"/>
      <c r="BT87" s="16"/>
      <c r="BU87" s="16"/>
      <c r="BV87" s="16"/>
      <c r="BW87" s="16"/>
      <c r="BX87" s="16"/>
      <c r="BY87" s="16"/>
      <c r="BZ87" s="16"/>
      <c r="CA87" s="16"/>
      <c r="CB87" s="16"/>
      <c r="CC87" s="16"/>
      <c r="CD87" s="16"/>
      <c r="CE87" s="16"/>
    </row>
    <row r="88" spans="1:83" ht="15" customHeight="1" x14ac:dyDescent="0.2">
      <c r="A88" s="16"/>
      <c r="B88" s="191" t="s">
        <v>302</v>
      </c>
      <c r="C88" s="232"/>
      <c r="D88" s="193">
        <f>SUM(D89:D92)</f>
        <v>0</v>
      </c>
      <c r="E88" s="193">
        <f t="shared" ref="E88:O88" si="475">SUM(E89:E92)</f>
        <v>0</v>
      </c>
      <c r="F88" s="193">
        <f t="shared" si="475"/>
        <v>0</v>
      </c>
      <c r="G88" s="193">
        <f t="shared" si="475"/>
        <v>0</v>
      </c>
      <c r="H88" s="193">
        <f t="shared" si="475"/>
        <v>0</v>
      </c>
      <c r="I88" s="193">
        <f t="shared" si="475"/>
        <v>0</v>
      </c>
      <c r="J88" s="193">
        <f t="shared" si="475"/>
        <v>0</v>
      </c>
      <c r="K88" s="193">
        <f t="shared" si="475"/>
        <v>0</v>
      </c>
      <c r="L88" s="193">
        <f t="shared" si="475"/>
        <v>18000</v>
      </c>
      <c r="M88" s="193">
        <f t="shared" si="475"/>
        <v>18000</v>
      </c>
      <c r="N88" s="193">
        <f t="shared" si="475"/>
        <v>18000</v>
      </c>
      <c r="O88" s="193">
        <f t="shared" si="475"/>
        <v>18000</v>
      </c>
      <c r="P88" s="193">
        <f t="shared" ref="P88:AV88" si="476">SUM(P89:P92)</f>
        <v>72000</v>
      </c>
      <c r="Q88" s="193">
        <f t="shared" si="476"/>
        <v>18000</v>
      </c>
      <c r="R88" s="193">
        <f t="shared" si="476"/>
        <v>18000</v>
      </c>
      <c r="S88" s="193">
        <f t="shared" si="476"/>
        <v>18000</v>
      </c>
      <c r="T88" s="193">
        <f t="shared" si="476"/>
        <v>18000</v>
      </c>
      <c r="U88" s="193">
        <f t="shared" si="476"/>
        <v>18000</v>
      </c>
      <c r="V88" s="193">
        <f t="shared" si="476"/>
        <v>18000</v>
      </c>
      <c r="W88" s="193">
        <f t="shared" si="476"/>
        <v>18000</v>
      </c>
      <c r="X88" s="193">
        <f t="shared" si="476"/>
        <v>18000</v>
      </c>
      <c r="Y88" s="193">
        <f t="shared" si="476"/>
        <v>18000</v>
      </c>
      <c r="Z88" s="193">
        <f t="shared" si="476"/>
        <v>18000</v>
      </c>
      <c r="AA88" s="193">
        <f t="shared" si="476"/>
        <v>18000</v>
      </c>
      <c r="AB88" s="193">
        <f t="shared" si="476"/>
        <v>18000</v>
      </c>
      <c r="AC88" s="193">
        <f t="shared" si="476"/>
        <v>216000</v>
      </c>
      <c r="AD88" s="191" t="s">
        <v>302</v>
      </c>
      <c r="AE88" s="193">
        <f t="shared" si="476"/>
        <v>30000</v>
      </c>
      <c r="AF88" s="193">
        <f t="shared" si="476"/>
        <v>30000</v>
      </c>
      <c r="AG88" s="193">
        <f t="shared" si="476"/>
        <v>30000</v>
      </c>
      <c r="AH88" s="193">
        <f t="shared" si="476"/>
        <v>30000</v>
      </c>
      <c r="AI88" s="193">
        <f t="shared" si="476"/>
        <v>30000</v>
      </c>
      <c r="AJ88" s="193">
        <f t="shared" si="476"/>
        <v>30000</v>
      </c>
      <c r="AK88" s="193">
        <f t="shared" si="476"/>
        <v>30000</v>
      </c>
      <c r="AL88" s="193">
        <f t="shared" si="476"/>
        <v>30000</v>
      </c>
      <c r="AM88" s="193">
        <f t="shared" si="476"/>
        <v>30000</v>
      </c>
      <c r="AN88" s="193">
        <f t="shared" si="476"/>
        <v>30000</v>
      </c>
      <c r="AO88" s="193">
        <f t="shared" si="476"/>
        <v>30000</v>
      </c>
      <c r="AP88" s="193">
        <f t="shared" si="476"/>
        <v>30000</v>
      </c>
      <c r="AQ88" s="193">
        <f t="shared" si="476"/>
        <v>360000</v>
      </c>
      <c r="AR88" s="193">
        <f t="shared" si="476"/>
        <v>30000</v>
      </c>
      <c r="AS88" s="193">
        <f t="shared" si="476"/>
        <v>30000</v>
      </c>
      <c r="AT88" s="193">
        <f t="shared" si="476"/>
        <v>30000</v>
      </c>
      <c r="AU88" s="193">
        <f t="shared" si="476"/>
        <v>30000</v>
      </c>
      <c r="AV88" s="193">
        <f t="shared" si="476"/>
        <v>30000</v>
      </c>
      <c r="AW88" s="193">
        <f t="shared" ref="AW88:BR88" si="477">SUM(AW89:AW92)</f>
        <v>30000</v>
      </c>
      <c r="AX88" s="193">
        <f t="shared" si="477"/>
        <v>30000</v>
      </c>
      <c r="AY88" s="193">
        <f t="shared" si="477"/>
        <v>30000</v>
      </c>
      <c r="AZ88" s="193">
        <f t="shared" si="477"/>
        <v>30000</v>
      </c>
      <c r="BA88" s="193">
        <f t="shared" si="477"/>
        <v>30000</v>
      </c>
      <c r="BB88" s="193">
        <f t="shared" si="477"/>
        <v>30000</v>
      </c>
      <c r="BC88" s="193">
        <f t="shared" si="477"/>
        <v>30000</v>
      </c>
      <c r="BD88" s="193">
        <f t="shared" si="477"/>
        <v>360000</v>
      </c>
      <c r="BE88" s="191" t="s">
        <v>302</v>
      </c>
      <c r="BF88" s="193">
        <f t="shared" si="477"/>
        <v>30000</v>
      </c>
      <c r="BG88" s="193">
        <f t="shared" si="477"/>
        <v>30000</v>
      </c>
      <c r="BH88" s="193">
        <f t="shared" si="477"/>
        <v>30000</v>
      </c>
      <c r="BI88" s="193">
        <f t="shared" si="477"/>
        <v>30000</v>
      </c>
      <c r="BJ88" s="193">
        <f t="shared" si="477"/>
        <v>30000</v>
      </c>
      <c r="BK88" s="193">
        <f t="shared" si="477"/>
        <v>30000</v>
      </c>
      <c r="BL88" s="193">
        <f t="shared" si="477"/>
        <v>30000</v>
      </c>
      <c r="BM88" s="193">
        <f t="shared" si="477"/>
        <v>30000</v>
      </c>
      <c r="BN88" s="193">
        <f t="shared" si="477"/>
        <v>30000</v>
      </c>
      <c r="BO88" s="193">
        <f t="shared" si="477"/>
        <v>30000</v>
      </c>
      <c r="BP88" s="193">
        <f t="shared" si="477"/>
        <v>30000</v>
      </c>
      <c r="BQ88" s="193">
        <f t="shared" si="477"/>
        <v>30000</v>
      </c>
      <c r="BR88" s="194">
        <f t="shared" si="477"/>
        <v>360000</v>
      </c>
      <c r="BS88" s="193">
        <f t="shared" ref="BS88:CE88" si="478">SUM(BS89:BS92)</f>
        <v>42000</v>
      </c>
      <c r="BT88" s="193">
        <f t="shared" si="478"/>
        <v>42000</v>
      </c>
      <c r="BU88" s="193">
        <f t="shared" si="478"/>
        <v>42000</v>
      </c>
      <c r="BV88" s="193">
        <f t="shared" si="478"/>
        <v>42000</v>
      </c>
      <c r="BW88" s="193">
        <f t="shared" si="478"/>
        <v>42000</v>
      </c>
      <c r="BX88" s="193">
        <f t="shared" si="478"/>
        <v>42000</v>
      </c>
      <c r="BY88" s="193">
        <f t="shared" si="478"/>
        <v>42000</v>
      </c>
      <c r="BZ88" s="193">
        <f t="shared" si="478"/>
        <v>42000</v>
      </c>
      <c r="CA88" s="193">
        <f t="shared" si="478"/>
        <v>42000</v>
      </c>
      <c r="CB88" s="193">
        <f t="shared" si="478"/>
        <v>42000</v>
      </c>
      <c r="CC88" s="193">
        <f t="shared" si="478"/>
        <v>42000</v>
      </c>
      <c r="CD88" s="193">
        <f t="shared" si="478"/>
        <v>42000</v>
      </c>
      <c r="CE88" s="194">
        <f t="shared" si="478"/>
        <v>504000</v>
      </c>
    </row>
    <row r="89" spans="1:83" ht="15" customHeight="1" x14ac:dyDescent="0.2">
      <c r="A89" s="16"/>
      <c r="B89" s="182" t="str">
        <f>'Données de base'!$A213</f>
        <v>CEO</v>
      </c>
      <c r="C89" s="16"/>
      <c r="D89" s="181">
        <f>'Données de base'!C213*(1+'Données de base'!$H$205+'Données de base'!$B$213)</f>
        <v>0</v>
      </c>
      <c r="E89" s="181">
        <f>'Données de base'!D213*(1+'Données de base'!$H$205+'Données de base'!$B$213)</f>
        <v>0</v>
      </c>
      <c r="F89" s="181">
        <f>'Données de base'!E213*(1+'Données de base'!$H$205+'Données de base'!$B$213)</f>
        <v>0</v>
      </c>
      <c r="G89" s="181">
        <f>'Données de base'!F213*(1+'Données de base'!$H$205+'Données de base'!$B$213)</f>
        <v>0</v>
      </c>
      <c r="H89" s="181">
        <f>'Données de base'!G213*(1+'Données de base'!$H$205+'Données de base'!$B$213)</f>
        <v>0</v>
      </c>
      <c r="I89" s="181">
        <f>'Données de base'!H213*(1+'Données de base'!$H$205+'Données de base'!$B$213)</f>
        <v>0</v>
      </c>
      <c r="J89" s="181">
        <f>'Données de base'!I213*(1+'Données de base'!$H$205+'Données de base'!$B$213)</f>
        <v>0</v>
      </c>
      <c r="K89" s="181">
        <f>'Données de base'!J213*(1+'Données de base'!$H$205+'Données de base'!$B$213)</f>
        <v>0</v>
      </c>
      <c r="L89" s="181">
        <f>'Données de base'!K213*(1+'Données de base'!$H$205+'Données de base'!$B$213)</f>
        <v>18000</v>
      </c>
      <c r="M89" s="181">
        <f>'Données de base'!L213*(1+'Données de base'!$H$205+'Données de base'!$B$213)</f>
        <v>18000</v>
      </c>
      <c r="N89" s="181">
        <f>'Données de base'!M213*(1+'Données de base'!$H$205+'Données de base'!$B$213)</f>
        <v>18000</v>
      </c>
      <c r="O89" s="181">
        <f>'Données de base'!N213*(1+'Données de base'!$H$205+'Données de base'!$B$213)</f>
        <v>18000</v>
      </c>
      <c r="P89" s="190">
        <f>SUM(D89:O89)</f>
        <v>72000</v>
      </c>
      <c r="Q89" s="181">
        <f>'Données de base'!P213*(1+'Données de base'!$H$205+'Données de base'!$B$213)</f>
        <v>18000</v>
      </c>
      <c r="R89" s="181">
        <f>'Données de base'!Q213*(1+'Données de base'!$H$205+'Données de base'!$B$213)</f>
        <v>18000</v>
      </c>
      <c r="S89" s="181">
        <f>'Données de base'!R213*(1+'Données de base'!$H$205+'Données de base'!$B$213)</f>
        <v>18000</v>
      </c>
      <c r="T89" s="181">
        <f>'Données de base'!S213*(1+'Données de base'!$H$205+'Données de base'!$B$213)</f>
        <v>18000</v>
      </c>
      <c r="U89" s="181">
        <f>'Données de base'!T213*(1+'Données de base'!$H$205+'Données de base'!$B$213)</f>
        <v>18000</v>
      </c>
      <c r="V89" s="181">
        <f>'Données de base'!U213*(1+'Données de base'!$H$205+'Données de base'!$B$213)</f>
        <v>18000</v>
      </c>
      <c r="W89" s="181">
        <f>'Données de base'!V213*(1+'Données de base'!$H$205+'Données de base'!$B$213)</f>
        <v>18000</v>
      </c>
      <c r="X89" s="181">
        <f>'Données de base'!W213*(1+'Données de base'!$H$205+'Données de base'!$B$213)</f>
        <v>18000</v>
      </c>
      <c r="Y89" s="181">
        <f>'Données de base'!X213*(1+'Données de base'!$H$205+'Données de base'!$B$213)</f>
        <v>18000</v>
      </c>
      <c r="Z89" s="181">
        <f>'Données de base'!Y213*(1+'Données de base'!$H$205+'Données de base'!$B$213)</f>
        <v>18000</v>
      </c>
      <c r="AA89" s="181">
        <f>'Données de base'!Z213*(1+'Données de base'!$H$205+'Données de base'!$B$213)</f>
        <v>18000</v>
      </c>
      <c r="AB89" s="181">
        <f>'Données de base'!AA213*(1+'Données de base'!$H$205+'Données de base'!$B$213)</f>
        <v>18000</v>
      </c>
      <c r="AC89" s="190">
        <f>SUM(Q89:AB89)</f>
        <v>216000</v>
      </c>
      <c r="AD89" s="182" t="str">
        <f>'Données de base'!$A213</f>
        <v>CEO</v>
      </c>
      <c r="AE89" s="181">
        <f>'Données de base'!AC213*(1+'Données de base'!$H$205+'Données de base'!$B$213)</f>
        <v>30000</v>
      </c>
      <c r="AF89" s="181">
        <f>'Données de base'!AD213*(1+'Données de base'!$H$205+'Données de base'!$B$213)</f>
        <v>30000</v>
      </c>
      <c r="AG89" s="181">
        <f>'Données de base'!AE213*(1+'Données de base'!$H$205+'Données de base'!$B$213)</f>
        <v>30000</v>
      </c>
      <c r="AH89" s="181">
        <f>'Données de base'!AF213*(1+'Données de base'!$H$205+'Données de base'!$B$213)</f>
        <v>30000</v>
      </c>
      <c r="AI89" s="181">
        <f>'Données de base'!AG213*(1+'Données de base'!$H$205+'Données de base'!$B$213)</f>
        <v>30000</v>
      </c>
      <c r="AJ89" s="181">
        <f>'Données de base'!AH213*(1+'Données de base'!$H$205+'Données de base'!$B$213)</f>
        <v>30000</v>
      </c>
      <c r="AK89" s="181">
        <f>'Données de base'!AI213*(1+'Données de base'!$H$205+'Données de base'!$B$213)</f>
        <v>30000</v>
      </c>
      <c r="AL89" s="181">
        <f>'Données de base'!AJ213*(1+'Données de base'!$H$205+'Données de base'!$B$213)</f>
        <v>30000</v>
      </c>
      <c r="AM89" s="181">
        <f>'Données de base'!AK213*(1+'Données de base'!$H$205+'Données de base'!$B$213)</f>
        <v>30000</v>
      </c>
      <c r="AN89" s="181">
        <f>'Données de base'!AL213*(1+'Données de base'!$H$205+'Données de base'!$B$213)</f>
        <v>30000</v>
      </c>
      <c r="AO89" s="181">
        <f>'Données de base'!AM213*(1+'Données de base'!$H$205+'Données de base'!$B$213)</f>
        <v>30000</v>
      </c>
      <c r="AP89" s="181">
        <f>'Données de base'!AN213*(1+'Données de base'!$H$205+'Données de base'!$B$213)</f>
        <v>30000</v>
      </c>
      <c r="AQ89" s="190">
        <f>SUM(AE89:AP89)</f>
        <v>360000</v>
      </c>
      <c r="AR89" s="181">
        <f>'Données de base'!AP213*(1+'Données de base'!$H$205+'Données de base'!$B$213)</f>
        <v>30000</v>
      </c>
      <c r="AS89" s="181">
        <f>'Données de base'!AQ213*(1+'Données de base'!$H$205+'Données de base'!$B$213)</f>
        <v>30000</v>
      </c>
      <c r="AT89" s="181">
        <f>'Données de base'!AR213*(1+'Données de base'!$H$205+'Données de base'!$B$213)</f>
        <v>30000</v>
      </c>
      <c r="AU89" s="181">
        <f>'Données de base'!AS213*(1+'Données de base'!$H$205+'Données de base'!$B$213)</f>
        <v>30000</v>
      </c>
      <c r="AV89" s="181">
        <f>'Données de base'!AT213*(1+'Données de base'!$H$205+'Données de base'!$B$213)</f>
        <v>30000</v>
      </c>
      <c r="AW89" s="181">
        <f>'Données de base'!AU213*(1+'Données de base'!$H$205+'Données de base'!$B$213)</f>
        <v>30000</v>
      </c>
      <c r="AX89" s="181">
        <f>'Données de base'!AV213*(1+'Données de base'!$H$205+'Données de base'!$B$213)</f>
        <v>30000</v>
      </c>
      <c r="AY89" s="181">
        <f>'Données de base'!AW213*(1+'Données de base'!$H$205+'Données de base'!$B$213)</f>
        <v>30000</v>
      </c>
      <c r="AZ89" s="181">
        <f>'Données de base'!AX213*(1+'Données de base'!$H$205+'Données de base'!$B$213)</f>
        <v>30000</v>
      </c>
      <c r="BA89" s="181">
        <f>'Données de base'!AY213*(1+'Données de base'!$H$205+'Données de base'!$B$213)</f>
        <v>30000</v>
      </c>
      <c r="BB89" s="181">
        <f>'Données de base'!AZ213*(1+'Données de base'!$H$205+'Données de base'!$B$213)</f>
        <v>30000</v>
      </c>
      <c r="BC89" s="181">
        <f>'Données de base'!BA213*(1+'Données de base'!$H$205+'Données de base'!$B$213)</f>
        <v>30000</v>
      </c>
      <c r="BD89" s="190">
        <f>SUM(AR89:BC89)</f>
        <v>360000</v>
      </c>
      <c r="BE89" s="182" t="str">
        <f>'Données de base'!$A213</f>
        <v>CEO</v>
      </c>
      <c r="BF89" s="181">
        <f>'Données de base'!BC213*(1+'Données de base'!$H$205+'Données de base'!$B$213)</f>
        <v>30000</v>
      </c>
      <c r="BG89" s="181">
        <f>'Données de base'!BD213*(1+'Données de base'!$H$205+'Données de base'!$B$213)</f>
        <v>30000</v>
      </c>
      <c r="BH89" s="181">
        <f>'Données de base'!BE213*(1+'Données de base'!$H$205+'Données de base'!$B$213)</f>
        <v>30000</v>
      </c>
      <c r="BI89" s="181">
        <f>'Données de base'!BF213*(1+'Données de base'!$H$205+'Données de base'!$B$213)</f>
        <v>30000</v>
      </c>
      <c r="BJ89" s="181">
        <f>'Données de base'!BG213*(1+'Données de base'!$H$205+'Données de base'!$B$213)</f>
        <v>30000</v>
      </c>
      <c r="BK89" s="181">
        <f>'Données de base'!BH213*(1+'Données de base'!$H$205+'Données de base'!$B$213)</f>
        <v>30000</v>
      </c>
      <c r="BL89" s="181">
        <f>'Données de base'!BI213*(1+'Données de base'!$H$205+'Données de base'!$B$213)</f>
        <v>30000</v>
      </c>
      <c r="BM89" s="181">
        <f>'Données de base'!BJ213*(1+'Données de base'!$H$205+'Données de base'!$B$213)</f>
        <v>30000</v>
      </c>
      <c r="BN89" s="181">
        <f>'Données de base'!BK213*(1+'Données de base'!$H$205+'Données de base'!$B$213)</f>
        <v>30000</v>
      </c>
      <c r="BO89" s="181">
        <f>'Données de base'!BL213*(1+'Données de base'!$H$205+'Données de base'!$B$213)</f>
        <v>30000</v>
      </c>
      <c r="BP89" s="181">
        <f>'Données de base'!BM213*(1+'Données de base'!$H$205+'Données de base'!$B$213)</f>
        <v>30000</v>
      </c>
      <c r="BQ89" s="181">
        <f>'Données de base'!BN213*(1+'Données de base'!$H$205+'Données de base'!$B$213)</f>
        <v>30000</v>
      </c>
      <c r="BR89" s="190">
        <f>SUM(BF89:BQ89)</f>
        <v>360000</v>
      </c>
      <c r="BS89" s="181">
        <f>'Données de base'!BP213*(1+'Données de base'!$H$205+'Données de base'!$B$213)</f>
        <v>42000</v>
      </c>
      <c r="BT89" s="181">
        <f>'Données de base'!BQ213*(1+'Données de base'!$H$205+'Données de base'!$B$213)</f>
        <v>42000</v>
      </c>
      <c r="BU89" s="181">
        <f>'Données de base'!BR213*(1+'Données de base'!$H$205+'Données de base'!$B$213)</f>
        <v>42000</v>
      </c>
      <c r="BV89" s="181">
        <f>'Données de base'!BS213*(1+'Données de base'!$H$205+'Données de base'!$B$213)</f>
        <v>42000</v>
      </c>
      <c r="BW89" s="181">
        <f>'Données de base'!BT213*(1+'Données de base'!$H$205+'Données de base'!$B$213)</f>
        <v>42000</v>
      </c>
      <c r="BX89" s="181">
        <f>'Données de base'!BU213*(1+'Données de base'!$H$205+'Données de base'!$B$213)</f>
        <v>42000</v>
      </c>
      <c r="BY89" s="181">
        <f>'Données de base'!BV213*(1+'Données de base'!$H$205+'Données de base'!$B$213)</f>
        <v>42000</v>
      </c>
      <c r="BZ89" s="181">
        <f>'Données de base'!BW213*(1+'Données de base'!$H$205+'Données de base'!$B$213)</f>
        <v>42000</v>
      </c>
      <c r="CA89" s="181">
        <f>'Données de base'!BX213*(1+'Données de base'!$H$205+'Données de base'!$B$213)</f>
        <v>42000</v>
      </c>
      <c r="CB89" s="181">
        <f>'Données de base'!BY213*(1+'Données de base'!$H$205+'Données de base'!$B$213)</f>
        <v>42000</v>
      </c>
      <c r="CC89" s="181">
        <f>'Données de base'!BZ213*(1+'Données de base'!$H$205+'Données de base'!$B$213)</f>
        <v>42000</v>
      </c>
      <c r="CD89" s="181">
        <f>'Données de base'!CA213*(1+'Données de base'!$H$205+'Données de base'!$B$213)</f>
        <v>42000</v>
      </c>
      <c r="CE89" s="190">
        <f>SUM(BS89:CD89)</f>
        <v>504000</v>
      </c>
    </row>
    <row r="90" spans="1:83" ht="15" customHeight="1" x14ac:dyDescent="0.2">
      <c r="A90" s="16"/>
      <c r="B90" s="182" t="str">
        <f>'Données de base'!$A214</f>
        <v>Administrateur-Gérant 2</v>
      </c>
      <c r="C90" s="16"/>
      <c r="D90" s="181">
        <f>'Données de base'!C214*(1+'Données de base'!$H$205+'Données de base'!$B$214)</f>
        <v>0</v>
      </c>
      <c r="E90" s="181">
        <f>'Données de base'!D214*(1+'Données de base'!$H$205+'Données de base'!$B$214)</f>
        <v>0</v>
      </c>
      <c r="F90" s="181">
        <f>'Données de base'!E214*(1+'Données de base'!$H$205+'Données de base'!$B$214)</f>
        <v>0</v>
      </c>
      <c r="G90" s="181">
        <f>'Données de base'!F214*(1+'Données de base'!$H$205+'Données de base'!$B$214)</f>
        <v>0</v>
      </c>
      <c r="H90" s="181">
        <f>'Données de base'!G214*(1+'Données de base'!$H$205+'Données de base'!$B$214)</f>
        <v>0</v>
      </c>
      <c r="I90" s="181">
        <f>'Données de base'!H214*(1+'Données de base'!$H$205+'Données de base'!$B$214)</f>
        <v>0</v>
      </c>
      <c r="J90" s="181">
        <f>'Données de base'!I214*(1+'Données de base'!$H$205+'Données de base'!$B$214)</f>
        <v>0</v>
      </c>
      <c r="K90" s="181">
        <f>'Données de base'!J214*(1+'Données de base'!$H$205+'Données de base'!$B$214)</f>
        <v>0</v>
      </c>
      <c r="L90" s="181">
        <f>'Données de base'!K214*(1+'Données de base'!$H$205+'Données de base'!$B$214)</f>
        <v>0</v>
      </c>
      <c r="M90" s="181">
        <f>'Données de base'!L214*(1+'Données de base'!$H$205+'Données de base'!$B$214)</f>
        <v>0</v>
      </c>
      <c r="N90" s="181">
        <f>'Données de base'!M214*(1+'Données de base'!$H$205+'Données de base'!$B$214)</f>
        <v>0</v>
      </c>
      <c r="O90" s="181">
        <f>'Données de base'!N214*(1+'Données de base'!$H$205+'Données de base'!$B$214)</f>
        <v>0</v>
      </c>
      <c r="P90" s="190">
        <f>SUM(D90:O90)</f>
        <v>0</v>
      </c>
      <c r="Q90" s="181">
        <f>'Données de base'!P214*(1+'Données de base'!$H$205+'Données de base'!$B$214)</f>
        <v>0</v>
      </c>
      <c r="R90" s="181">
        <f>'Données de base'!Q214*(1+'Données de base'!$H$205+'Données de base'!$B$214)</f>
        <v>0</v>
      </c>
      <c r="S90" s="181">
        <f>'Données de base'!R214*(1+'Données de base'!$H$205+'Données de base'!$B$214)</f>
        <v>0</v>
      </c>
      <c r="T90" s="181">
        <f>'Données de base'!S214*(1+'Données de base'!$H$205+'Données de base'!$B$214)</f>
        <v>0</v>
      </c>
      <c r="U90" s="181">
        <f>'Données de base'!T214*(1+'Données de base'!$H$205+'Données de base'!$B$214)</f>
        <v>0</v>
      </c>
      <c r="V90" s="181">
        <f>'Données de base'!U214*(1+'Données de base'!$H$205+'Données de base'!$B$214)</f>
        <v>0</v>
      </c>
      <c r="W90" s="181">
        <f>'Données de base'!V214*(1+'Données de base'!$H$205+'Données de base'!$B$214)</f>
        <v>0</v>
      </c>
      <c r="X90" s="181">
        <f>'Données de base'!W214*(1+'Données de base'!$H$205+'Données de base'!$B$214)</f>
        <v>0</v>
      </c>
      <c r="Y90" s="181">
        <f>'Données de base'!X214*(1+'Données de base'!$H$205+'Données de base'!$B$214)</f>
        <v>0</v>
      </c>
      <c r="Z90" s="181">
        <f>'Données de base'!Y214*(1+'Données de base'!$H$205+'Données de base'!$B$214)</f>
        <v>0</v>
      </c>
      <c r="AA90" s="181">
        <f>'Données de base'!Z214*(1+'Données de base'!$H$205+'Données de base'!$B$214)</f>
        <v>0</v>
      </c>
      <c r="AB90" s="181">
        <f>'Données de base'!AA214*(1+'Données de base'!$H$205+'Données de base'!$B$214)</f>
        <v>0</v>
      </c>
      <c r="AC90" s="190">
        <f>SUM(Q90:AB90)</f>
        <v>0</v>
      </c>
      <c r="AD90" s="182" t="str">
        <f>'Données de base'!$A214</f>
        <v>Administrateur-Gérant 2</v>
      </c>
      <c r="AE90" s="181">
        <f>'Données de base'!AC214*(1+'Données de base'!$H$205+'Données de base'!$B$214)</f>
        <v>0</v>
      </c>
      <c r="AF90" s="181">
        <f>'Données de base'!AD214*(1+'Données de base'!$H$205+'Données de base'!$B$214)</f>
        <v>0</v>
      </c>
      <c r="AG90" s="181">
        <f>'Données de base'!AE214*(1+'Données de base'!$H$205+'Données de base'!$B$214)</f>
        <v>0</v>
      </c>
      <c r="AH90" s="181">
        <f>'Données de base'!AF214*(1+'Données de base'!$H$205+'Données de base'!$B$214)</f>
        <v>0</v>
      </c>
      <c r="AI90" s="181">
        <f>'Données de base'!AG214*(1+'Données de base'!$H$205+'Données de base'!$B$214)</f>
        <v>0</v>
      </c>
      <c r="AJ90" s="181">
        <f>'Données de base'!AH214*(1+'Données de base'!$H$205+'Données de base'!$B$214)</f>
        <v>0</v>
      </c>
      <c r="AK90" s="181">
        <f>'Données de base'!AI214*(1+'Données de base'!$H$205+'Données de base'!$B$214)</f>
        <v>0</v>
      </c>
      <c r="AL90" s="181">
        <f>'Données de base'!AJ214*(1+'Données de base'!$H$205+'Données de base'!$B$214)</f>
        <v>0</v>
      </c>
      <c r="AM90" s="181">
        <f>'Données de base'!AK214*(1+'Données de base'!$H$205+'Données de base'!$B$214)</f>
        <v>0</v>
      </c>
      <c r="AN90" s="181">
        <f>'Données de base'!AL214*(1+'Données de base'!$H$205+'Données de base'!$B$214)</f>
        <v>0</v>
      </c>
      <c r="AO90" s="181">
        <f>'Données de base'!AM214*(1+'Données de base'!$H$205+'Données de base'!$B$214)</f>
        <v>0</v>
      </c>
      <c r="AP90" s="181">
        <f>'Données de base'!AN214*(1+'Données de base'!$H$205+'Données de base'!$B$214)</f>
        <v>0</v>
      </c>
      <c r="AQ90" s="190">
        <f>SUM(AE90:AP90)</f>
        <v>0</v>
      </c>
      <c r="AR90" s="181">
        <f>'Données de base'!AP214*(1+'Données de base'!$H$205+'Données de base'!$B$214)</f>
        <v>0</v>
      </c>
      <c r="AS90" s="181">
        <f>'Données de base'!AQ214*(1+'Données de base'!$H$205+'Données de base'!$B$214)</f>
        <v>0</v>
      </c>
      <c r="AT90" s="181">
        <f>'Données de base'!AR214*(1+'Données de base'!$H$205+'Données de base'!$B$214)</f>
        <v>0</v>
      </c>
      <c r="AU90" s="181">
        <f>'Données de base'!AS214*(1+'Données de base'!$H$205+'Données de base'!$B$214)</f>
        <v>0</v>
      </c>
      <c r="AV90" s="181">
        <f>'Données de base'!AT214*(1+'Données de base'!$H$205+'Données de base'!$B$214)</f>
        <v>0</v>
      </c>
      <c r="AW90" s="181">
        <f>'Données de base'!AU214*(1+'Données de base'!$H$205+'Données de base'!$B$214)</f>
        <v>0</v>
      </c>
      <c r="AX90" s="181">
        <f>'Données de base'!AV214*(1+'Données de base'!$H$205+'Données de base'!$B$214)</f>
        <v>0</v>
      </c>
      <c r="AY90" s="181">
        <f>'Données de base'!AW214*(1+'Données de base'!$H$205+'Données de base'!$B$214)</f>
        <v>0</v>
      </c>
      <c r="AZ90" s="181">
        <f>'Données de base'!AX214*(1+'Données de base'!$H$205+'Données de base'!$B$214)</f>
        <v>0</v>
      </c>
      <c r="BA90" s="181">
        <f>'Données de base'!AY214*(1+'Données de base'!$H$205+'Données de base'!$B$214)</f>
        <v>0</v>
      </c>
      <c r="BB90" s="181">
        <f>'Données de base'!AZ214*(1+'Données de base'!$H$205+'Données de base'!$B$214)</f>
        <v>0</v>
      </c>
      <c r="BC90" s="181">
        <f>'Données de base'!BA214*(1+'Données de base'!$H$205+'Données de base'!$B$214)</f>
        <v>0</v>
      </c>
      <c r="BD90" s="190">
        <f>SUM(AR90:BC90)</f>
        <v>0</v>
      </c>
      <c r="BE90" s="182" t="str">
        <f>'Données de base'!$A214</f>
        <v>Administrateur-Gérant 2</v>
      </c>
      <c r="BF90" s="181">
        <f>'Données de base'!BC214*(1+'Données de base'!$H$205+'Données de base'!$B$214)</f>
        <v>0</v>
      </c>
      <c r="BG90" s="181">
        <f>'Données de base'!BD214*(1+'Données de base'!$H$205+'Données de base'!$B$214)</f>
        <v>0</v>
      </c>
      <c r="BH90" s="181">
        <f>'Données de base'!BE214*(1+'Données de base'!$H$205+'Données de base'!$B$214)</f>
        <v>0</v>
      </c>
      <c r="BI90" s="181">
        <f>'Données de base'!BF214*(1+'Données de base'!$H$205+'Données de base'!$B$214)</f>
        <v>0</v>
      </c>
      <c r="BJ90" s="181">
        <f>'Données de base'!BG214*(1+'Données de base'!$H$205+'Données de base'!$B$214)</f>
        <v>0</v>
      </c>
      <c r="BK90" s="181">
        <f>'Données de base'!BH214*(1+'Données de base'!$H$205+'Données de base'!$B$214)</f>
        <v>0</v>
      </c>
      <c r="BL90" s="181">
        <f>'Données de base'!BI214*(1+'Données de base'!$H$205+'Données de base'!$B$214)</f>
        <v>0</v>
      </c>
      <c r="BM90" s="181">
        <f>'Données de base'!BJ214*(1+'Données de base'!$H$205+'Données de base'!$B$214)</f>
        <v>0</v>
      </c>
      <c r="BN90" s="181">
        <f>'Données de base'!BK214*(1+'Données de base'!$H$205+'Données de base'!$B$214)</f>
        <v>0</v>
      </c>
      <c r="BO90" s="181">
        <f>'Données de base'!BL214*(1+'Données de base'!$H$205+'Données de base'!$B$214)</f>
        <v>0</v>
      </c>
      <c r="BP90" s="181">
        <f>'Données de base'!BM214*(1+'Données de base'!$H$205+'Données de base'!$B$214)</f>
        <v>0</v>
      </c>
      <c r="BQ90" s="181">
        <f>'Données de base'!BN214*(1+'Données de base'!$H$205+'Données de base'!$B$214)</f>
        <v>0</v>
      </c>
      <c r="BR90" s="190">
        <f>SUM(BF90:BQ90)</f>
        <v>0</v>
      </c>
      <c r="BS90" s="181">
        <f>'Données de base'!BP214*(1+'Données de base'!$H$205+'Données de base'!$B$214)</f>
        <v>0</v>
      </c>
      <c r="BT90" s="181">
        <f>'Données de base'!BQ214*(1+'Données de base'!$H$205+'Données de base'!$B$214)</f>
        <v>0</v>
      </c>
      <c r="BU90" s="181">
        <f>'Données de base'!BR214*(1+'Données de base'!$H$205+'Données de base'!$B$214)</f>
        <v>0</v>
      </c>
      <c r="BV90" s="181">
        <f>'Données de base'!BS214*(1+'Données de base'!$H$205+'Données de base'!$B$214)</f>
        <v>0</v>
      </c>
      <c r="BW90" s="181">
        <f>'Données de base'!BT214*(1+'Données de base'!$H$205+'Données de base'!$B$214)</f>
        <v>0</v>
      </c>
      <c r="BX90" s="181">
        <f>'Données de base'!BU214*(1+'Données de base'!$H$205+'Données de base'!$B$214)</f>
        <v>0</v>
      </c>
      <c r="BY90" s="181">
        <f>'Données de base'!BV214*(1+'Données de base'!$H$205+'Données de base'!$B$214)</f>
        <v>0</v>
      </c>
      <c r="BZ90" s="181">
        <f>'Données de base'!BW214*(1+'Données de base'!$H$205+'Données de base'!$B$214)</f>
        <v>0</v>
      </c>
      <c r="CA90" s="181">
        <f>'Données de base'!BX214*(1+'Données de base'!$H$205+'Données de base'!$B$214)</f>
        <v>0</v>
      </c>
      <c r="CB90" s="181">
        <f>'Données de base'!BY214*(1+'Données de base'!$H$205+'Données de base'!$B$214)</f>
        <v>0</v>
      </c>
      <c r="CC90" s="181">
        <f>'Données de base'!BZ214*(1+'Données de base'!$H$205+'Données de base'!$B$214)</f>
        <v>0</v>
      </c>
      <c r="CD90" s="181">
        <f>'Données de base'!CA214*(1+'Données de base'!$H$205+'Données de base'!$B$214)</f>
        <v>0</v>
      </c>
      <c r="CE90" s="190">
        <f>SUM(BS90:CD90)</f>
        <v>0</v>
      </c>
    </row>
    <row r="91" spans="1:83" ht="15" customHeight="1" x14ac:dyDescent="0.2">
      <c r="A91" s="16"/>
      <c r="B91" s="182" t="str">
        <f>'Données de base'!$A215</f>
        <v>Administrateur-Gérant 3</v>
      </c>
      <c r="C91" s="16"/>
      <c r="D91" s="181">
        <f>'Données de base'!C215*(1+'Données de base'!$H$205+'Données de base'!$B$215)</f>
        <v>0</v>
      </c>
      <c r="E91" s="181">
        <f>'Données de base'!D215*(1+'Données de base'!$H$205+'Données de base'!$B$215)</f>
        <v>0</v>
      </c>
      <c r="F91" s="181">
        <f>'Données de base'!E215*(1+'Données de base'!$H$205+'Données de base'!$B$215)</f>
        <v>0</v>
      </c>
      <c r="G91" s="181">
        <f>'Données de base'!F215*(1+'Données de base'!$H$205+'Données de base'!$B$215)</f>
        <v>0</v>
      </c>
      <c r="H91" s="181">
        <f>'Données de base'!G215*(1+'Données de base'!$H$205+'Données de base'!$B$215)</f>
        <v>0</v>
      </c>
      <c r="I91" s="181">
        <f>'Données de base'!H215*(1+'Données de base'!$H$205+'Données de base'!$B$215)</f>
        <v>0</v>
      </c>
      <c r="J91" s="181">
        <f>'Données de base'!I215*(1+'Données de base'!$H$205+'Données de base'!$B$215)</f>
        <v>0</v>
      </c>
      <c r="K91" s="181">
        <f>'Données de base'!J215*(1+'Données de base'!$H$205+'Données de base'!$B$215)</f>
        <v>0</v>
      </c>
      <c r="L91" s="181">
        <f>'Données de base'!K215*(1+'Données de base'!$H$205+'Données de base'!$B$215)</f>
        <v>0</v>
      </c>
      <c r="M91" s="181">
        <f>'Données de base'!L215*(1+'Données de base'!$H$205+'Données de base'!$B$215)</f>
        <v>0</v>
      </c>
      <c r="N91" s="181">
        <f>'Données de base'!M215*(1+'Données de base'!$H$205+'Données de base'!$B$215)</f>
        <v>0</v>
      </c>
      <c r="O91" s="181">
        <f>'Données de base'!N215*(1+'Données de base'!$H$205+'Données de base'!$B$215)</f>
        <v>0</v>
      </c>
      <c r="P91" s="190">
        <f>SUM(D91:O91)</f>
        <v>0</v>
      </c>
      <c r="Q91" s="181">
        <f>'Données de base'!P215*(1+'Données de base'!$H$205+'Données de base'!$B$215)</f>
        <v>0</v>
      </c>
      <c r="R91" s="181">
        <f>'Données de base'!Q215*(1+'Données de base'!$H$205+'Données de base'!$B$215)</f>
        <v>0</v>
      </c>
      <c r="S91" s="181">
        <f>'Données de base'!R215*(1+'Données de base'!$H$205+'Données de base'!$B$215)</f>
        <v>0</v>
      </c>
      <c r="T91" s="181">
        <f>'Données de base'!S215*(1+'Données de base'!$H$205+'Données de base'!$B$215)</f>
        <v>0</v>
      </c>
      <c r="U91" s="181">
        <f>'Données de base'!T215*(1+'Données de base'!$H$205+'Données de base'!$B$215)</f>
        <v>0</v>
      </c>
      <c r="V91" s="181">
        <f>'Données de base'!U215*(1+'Données de base'!$H$205+'Données de base'!$B$215)</f>
        <v>0</v>
      </c>
      <c r="W91" s="181">
        <f>'Données de base'!V215*(1+'Données de base'!$H$205+'Données de base'!$B$215)</f>
        <v>0</v>
      </c>
      <c r="X91" s="181">
        <f>'Données de base'!W215*(1+'Données de base'!$H$205+'Données de base'!$B$215)</f>
        <v>0</v>
      </c>
      <c r="Y91" s="181">
        <f>'Données de base'!X215*(1+'Données de base'!$H$205+'Données de base'!$B$215)</f>
        <v>0</v>
      </c>
      <c r="Z91" s="181">
        <f>'Données de base'!Y215*(1+'Données de base'!$H$205+'Données de base'!$B$215)</f>
        <v>0</v>
      </c>
      <c r="AA91" s="181">
        <f>'Données de base'!Z215*(1+'Données de base'!$H$205+'Données de base'!$B$215)</f>
        <v>0</v>
      </c>
      <c r="AB91" s="181">
        <f>'Données de base'!AA215*(1+'Données de base'!$H$205+'Données de base'!$B$215)</f>
        <v>0</v>
      </c>
      <c r="AC91" s="190">
        <f>SUM(Q91:AB91)</f>
        <v>0</v>
      </c>
      <c r="AD91" s="182" t="str">
        <f>'Données de base'!$A215</f>
        <v>Administrateur-Gérant 3</v>
      </c>
      <c r="AE91" s="181">
        <f>'Données de base'!AC215*(1+'Données de base'!$H$205+'Données de base'!$B$215)</f>
        <v>0</v>
      </c>
      <c r="AF91" s="181">
        <f>'Données de base'!AD215*(1+'Données de base'!$H$205+'Données de base'!$B$215)</f>
        <v>0</v>
      </c>
      <c r="AG91" s="181">
        <f>'Données de base'!AE215*(1+'Données de base'!$H$205+'Données de base'!$B$215)</f>
        <v>0</v>
      </c>
      <c r="AH91" s="181">
        <f>'Données de base'!AF215*(1+'Données de base'!$H$205+'Données de base'!$B$215)</f>
        <v>0</v>
      </c>
      <c r="AI91" s="181">
        <f>'Données de base'!AG215*(1+'Données de base'!$H$205+'Données de base'!$B$215)</f>
        <v>0</v>
      </c>
      <c r="AJ91" s="181">
        <f>'Données de base'!AH215*(1+'Données de base'!$H$205+'Données de base'!$B$215)</f>
        <v>0</v>
      </c>
      <c r="AK91" s="181">
        <f>'Données de base'!AI215*(1+'Données de base'!$H$205+'Données de base'!$B$215)</f>
        <v>0</v>
      </c>
      <c r="AL91" s="181">
        <f>'Données de base'!AJ215*(1+'Données de base'!$H$205+'Données de base'!$B$215)</f>
        <v>0</v>
      </c>
      <c r="AM91" s="181">
        <f>'Données de base'!AK215*(1+'Données de base'!$H$205+'Données de base'!$B$215)</f>
        <v>0</v>
      </c>
      <c r="AN91" s="181">
        <f>'Données de base'!AL215*(1+'Données de base'!$H$205+'Données de base'!$B$215)</f>
        <v>0</v>
      </c>
      <c r="AO91" s="181">
        <f>'Données de base'!AM215*(1+'Données de base'!$H$205+'Données de base'!$B$215)</f>
        <v>0</v>
      </c>
      <c r="AP91" s="181">
        <f>'Données de base'!AN215*(1+'Données de base'!$H$205+'Données de base'!$B$215)</f>
        <v>0</v>
      </c>
      <c r="AQ91" s="190">
        <f>SUM(AE91:AP91)</f>
        <v>0</v>
      </c>
      <c r="AR91" s="181">
        <f>'Données de base'!AP215*(1+'Données de base'!$H$205+'Données de base'!$B$215)</f>
        <v>0</v>
      </c>
      <c r="AS91" s="181">
        <f>'Données de base'!AQ215*(1+'Données de base'!$H$205+'Données de base'!$B$215)</f>
        <v>0</v>
      </c>
      <c r="AT91" s="181">
        <f>'Données de base'!AR215*(1+'Données de base'!$H$205+'Données de base'!$B$215)</f>
        <v>0</v>
      </c>
      <c r="AU91" s="181">
        <f>'Données de base'!AS215*(1+'Données de base'!$H$205+'Données de base'!$B$215)</f>
        <v>0</v>
      </c>
      <c r="AV91" s="181">
        <f>'Données de base'!AT215*(1+'Données de base'!$H$205+'Données de base'!$B$215)</f>
        <v>0</v>
      </c>
      <c r="AW91" s="181">
        <f>'Données de base'!AU215*(1+'Données de base'!$H$205+'Données de base'!$B$215)</f>
        <v>0</v>
      </c>
      <c r="AX91" s="181">
        <f>'Données de base'!AV215*(1+'Données de base'!$H$205+'Données de base'!$B$215)</f>
        <v>0</v>
      </c>
      <c r="AY91" s="181">
        <f>'Données de base'!AW215*(1+'Données de base'!$H$205+'Données de base'!$B$215)</f>
        <v>0</v>
      </c>
      <c r="AZ91" s="181">
        <f>'Données de base'!AX215*(1+'Données de base'!$H$205+'Données de base'!$B$215)</f>
        <v>0</v>
      </c>
      <c r="BA91" s="181">
        <f>'Données de base'!AY215*(1+'Données de base'!$H$205+'Données de base'!$B$215)</f>
        <v>0</v>
      </c>
      <c r="BB91" s="181">
        <f>'Données de base'!AZ215*(1+'Données de base'!$H$205+'Données de base'!$B$215)</f>
        <v>0</v>
      </c>
      <c r="BC91" s="181">
        <f>'Données de base'!BA215*(1+'Données de base'!$H$205+'Données de base'!$B$215)</f>
        <v>0</v>
      </c>
      <c r="BD91" s="190">
        <f>SUM(AR91:BC91)</f>
        <v>0</v>
      </c>
      <c r="BE91" s="182" t="str">
        <f>'Données de base'!$A215</f>
        <v>Administrateur-Gérant 3</v>
      </c>
      <c r="BF91" s="181">
        <f>'Données de base'!BC215*(1+'Données de base'!$H$205+'Données de base'!$B$215)</f>
        <v>0</v>
      </c>
      <c r="BG91" s="181">
        <f>'Données de base'!BD215*(1+'Données de base'!$H$205+'Données de base'!$B$215)</f>
        <v>0</v>
      </c>
      <c r="BH91" s="181">
        <f>'Données de base'!BE215*(1+'Données de base'!$H$205+'Données de base'!$B$215)</f>
        <v>0</v>
      </c>
      <c r="BI91" s="181">
        <f>'Données de base'!BF215*(1+'Données de base'!$H$205+'Données de base'!$B$215)</f>
        <v>0</v>
      </c>
      <c r="BJ91" s="181">
        <f>'Données de base'!BG215*(1+'Données de base'!$H$205+'Données de base'!$B$215)</f>
        <v>0</v>
      </c>
      <c r="BK91" s="181">
        <f>'Données de base'!BH215*(1+'Données de base'!$H$205+'Données de base'!$B$215)</f>
        <v>0</v>
      </c>
      <c r="BL91" s="181">
        <f>'Données de base'!BI215*(1+'Données de base'!$H$205+'Données de base'!$B$215)</f>
        <v>0</v>
      </c>
      <c r="BM91" s="181">
        <f>'Données de base'!BJ215*(1+'Données de base'!$H$205+'Données de base'!$B$215)</f>
        <v>0</v>
      </c>
      <c r="BN91" s="181">
        <f>'Données de base'!BK215*(1+'Données de base'!$H$205+'Données de base'!$B$215)</f>
        <v>0</v>
      </c>
      <c r="BO91" s="181">
        <f>'Données de base'!BL215*(1+'Données de base'!$H$205+'Données de base'!$B$215)</f>
        <v>0</v>
      </c>
      <c r="BP91" s="181">
        <f>'Données de base'!BM215*(1+'Données de base'!$H$205+'Données de base'!$B$215)</f>
        <v>0</v>
      </c>
      <c r="BQ91" s="181">
        <f>'Données de base'!BN215*(1+'Données de base'!$H$205+'Données de base'!$B$215)</f>
        <v>0</v>
      </c>
      <c r="BR91" s="190">
        <f>SUM(BF91:BQ91)</f>
        <v>0</v>
      </c>
      <c r="BS91" s="181">
        <f>'Données de base'!BP215*(1+'Données de base'!$H$205+'Données de base'!$B$215)</f>
        <v>0</v>
      </c>
      <c r="BT91" s="181">
        <f>'Données de base'!BQ215*(1+'Données de base'!$H$205+'Données de base'!$B$215)</f>
        <v>0</v>
      </c>
      <c r="BU91" s="181">
        <f>'Données de base'!BR215*(1+'Données de base'!$H$205+'Données de base'!$B$215)</f>
        <v>0</v>
      </c>
      <c r="BV91" s="181">
        <f>'Données de base'!BS215*(1+'Données de base'!$H$205+'Données de base'!$B$215)</f>
        <v>0</v>
      </c>
      <c r="BW91" s="181">
        <f>'Données de base'!BT215*(1+'Données de base'!$H$205+'Données de base'!$B$215)</f>
        <v>0</v>
      </c>
      <c r="BX91" s="181">
        <f>'Données de base'!BU215*(1+'Données de base'!$H$205+'Données de base'!$B$215)</f>
        <v>0</v>
      </c>
      <c r="BY91" s="181">
        <f>'Données de base'!BV215*(1+'Données de base'!$H$205+'Données de base'!$B$215)</f>
        <v>0</v>
      </c>
      <c r="BZ91" s="181">
        <f>'Données de base'!BW215*(1+'Données de base'!$H$205+'Données de base'!$B$215)</f>
        <v>0</v>
      </c>
      <c r="CA91" s="181">
        <f>'Données de base'!BX215*(1+'Données de base'!$H$205+'Données de base'!$B$215)</f>
        <v>0</v>
      </c>
      <c r="CB91" s="181">
        <f>'Données de base'!BY215*(1+'Données de base'!$H$205+'Données de base'!$B$215)</f>
        <v>0</v>
      </c>
      <c r="CC91" s="181">
        <f>'Données de base'!BZ215*(1+'Données de base'!$H$205+'Données de base'!$B$215)</f>
        <v>0</v>
      </c>
      <c r="CD91" s="181">
        <f>'Données de base'!CA215*(1+'Données de base'!$H$205+'Données de base'!$B$215)</f>
        <v>0</v>
      </c>
      <c r="CE91" s="190">
        <f>SUM(BS91:CD91)</f>
        <v>0</v>
      </c>
    </row>
    <row r="92" spans="1:83" ht="15" customHeight="1" x14ac:dyDescent="0.2">
      <c r="A92" s="16"/>
      <c r="B92" s="182" t="str">
        <f>'Données de base'!$A216</f>
        <v>Administrateur-Gérant 4</v>
      </c>
      <c r="C92" s="16"/>
      <c r="D92" s="181">
        <f>'Données de base'!C216*(1+'Données de base'!$H$205+'Données de base'!$B$216)</f>
        <v>0</v>
      </c>
      <c r="E92" s="181">
        <f>'Données de base'!D216*(1+'Données de base'!$H$205+'Données de base'!$B$216)</f>
        <v>0</v>
      </c>
      <c r="F92" s="181">
        <f>'Données de base'!E216*(1+'Données de base'!$H$205+'Données de base'!$B$216)</f>
        <v>0</v>
      </c>
      <c r="G92" s="181">
        <f>'Données de base'!F216*(1+'Données de base'!$H$205+'Données de base'!$B$216)</f>
        <v>0</v>
      </c>
      <c r="H92" s="181">
        <f>'Données de base'!G216*(1+'Données de base'!$H$205+'Données de base'!$B$216)</f>
        <v>0</v>
      </c>
      <c r="I92" s="181">
        <f>'Données de base'!H216*(1+'Données de base'!$H$205+'Données de base'!$B$216)</f>
        <v>0</v>
      </c>
      <c r="J92" s="181">
        <f>'Données de base'!I216*(1+'Données de base'!$H$205+'Données de base'!$B$216)</f>
        <v>0</v>
      </c>
      <c r="K92" s="181">
        <f>'Données de base'!J216*(1+'Données de base'!$H$205+'Données de base'!$B$216)</f>
        <v>0</v>
      </c>
      <c r="L92" s="181">
        <f>'Données de base'!K216*(1+'Données de base'!$H$205+'Données de base'!$B$216)</f>
        <v>0</v>
      </c>
      <c r="M92" s="181">
        <f>'Données de base'!L216*(1+'Données de base'!$H$205+'Données de base'!$B$216)</f>
        <v>0</v>
      </c>
      <c r="N92" s="181">
        <f>'Données de base'!M216*(1+'Données de base'!$H$205+'Données de base'!$B$216)</f>
        <v>0</v>
      </c>
      <c r="O92" s="181">
        <f>'Données de base'!N216*(1+'Données de base'!$H$205+'Données de base'!$B$216)</f>
        <v>0</v>
      </c>
      <c r="P92" s="190">
        <f>SUM(D92:O92)</f>
        <v>0</v>
      </c>
      <c r="Q92" s="181">
        <f>'Données de base'!P216*(1+'Données de base'!$H$205+'Données de base'!$B$216)</f>
        <v>0</v>
      </c>
      <c r="R92" s="181">
        <f>'Données de base'!Q216*(1+'Données de base'!$H$205+'Données de base'!$B$216)</f>
        <v>0</v>
      </c>
      <c r="S92" s="181">
        <f>'Données de base'!R216*(1+'Données de base'!$H$205+'Données de base'!$B$216)</f>
        <v>0</v>
      </c>
      <c r="T92" s="181">
        <f>'Données de base'!S216*(1+'Données de base'!$H$205+'Données de base'!$B$216)</f>
        <v>0</v>
      </c>
      <c r="U92" s="181">
        <f>'Données de base'!T216*(1+'Données de base'!$H$205+'Données de base'!$B$216)</f>
        <v>0</v>
      </c>
      <c r="V92" s="181">
        <f>'Données de base'!U216*(1+'Données de base'!$H$205+'Données de base'!$B$216)</f>
        <v>0</v>
      </c>
      <c r="W92" s="181">
        <f>'Données de base'!V216*(1+'Données de base'!$H$205+'Données de base'!$B$216)</f>
        <v>0</v>
      </c>
      <c r="X92" s="181">
        <f>'Données de base'!W216*(1+'Données de base'!$H$205+'Données de base'!$B$216)</f>
        <v>0</v>
      </c>
      <c r="Y92" s="181">
        <f>'Données de base'!X216*(1+'Données de base'!$H$205+'Données de base'!$B$216)</f>
        <v>0</v>
      </c>
      <c r="Z92" s="181">
        <f>'Données de base'!Y216*(1+'Données de base'!$H$205+'Données de base'!$B$216)</f>
        <v>0</v>
      </c>
      <c r="AA92" s="181">
        <f>'Données de base'!Z216*(1+'Données de base'!$H$205+'Données de base'!$B$216)</f>
        <v>0</v>
      </c>
      <c r="AB92" s="181">
        <f>'Données de base'!AA216*(1+'Données de base'!$H$205+'Données de base'!$B$216)</f>
        <v>0</v>
      </c>
      <c r="AC92" s="190">
        <f>SUM(Q92:AB92)</f>
        <v>0</v>
      </c>
      <c r="AD92" s="182" t="str">
        <f>'Données de base'!$A216</f>
        <v>Administrateur-Gérant 4</v>
      </c>
      <c r="AE92" s="181">
        <f>'Données de base'!AC216*(1+'Données de base'!$H$205+'Données de base'!$B$216)</f>
        <v>0</v>
      </c>
      <c r="AF92" s="181">
        <f>'Données de base'!AD216*(1+'Données de base'!$H$205+'Données de base'!$B$216)</f>
        <v>0</v>
      </c>
      <c r="AG92" s="181">
        <f>'Données de base'!AE216*(1+'Données de base'!$H$205+'Données de base'!$B$216)</f>
        <v>0</v>
      </c>
      <c r="AH92" s="181">
        <f>'Données de base'!AF216*(1+'Données de base'!$H$205+'Données de base'!$B$216)</f>
        <v>0</v>
      </c>
      <c r="AI92" s="181">
        <f>'Données de base'!AG216*(1+'Données de base'!$H$205+'Données de base'!$B$216)</f>
        <v>0</v>
      </c>
      <c r="AJ92" s="181">
        <f>'Données de base'!AH216*(1+'Données de base'!$H$205+'Données de base'!$B$216)</f>
        <v>0</v>
      </c>
      <c r="AK92" s="181">
        <f>'Données de base'!AI216*(1+'Données de base'!$H$205+'Données de base'!$B$216)</f>
        <v>0</v>
      </c>
      <c r="AL92" s="181">
        <f>'Données de base'!AJ216*(1+'Données de base'!$H$205+'Données de base'!$B$216)</f>
        <v>0</v>
      </c>
      <c r="AM92" s="181">
        <f>'Données de base'!AK216*(1+'Données de base'!$H$205+'Données de base'!$B$216)</f>
        <v>0</v>
      </c>
      <c r="AN92" s="181">
        <f>'Données de base'!AL216*(1+'Données de base'!$H$205+'Données de base'!$B$216)</f>
        <v>0</v>
      </c>
      <c r="AO92" s="181">
        <f>'Données de base'!AM216*(1+'Données de base'!$H$205+'Données de base'!$B$216)</f>
        <v>0</v>
      </c>
      <c r="AP92" s="181">
        <f>'Données de base'!AN216*(1+'Données de base'!$H$205+'Données de base'!$B$216)</f>
        <v>0</v>
      </c>
      <c r="AQ92" s="190">
        <f>SUM(AE92:AP92)</f>
        <v>0</v>
      </c>
      <c r="AR92" s="181">
        <f>'Données de base'!AP216*(1+'Données de base'!$H$205+'Données de base'!$B$216)</f>
        <v>0</v>
      </c>
      <c r="AS92" s="181">
        <f>'Données de base'!AQ216*(1+'Données de base'!$H$205+'Données de base'!$B$216)</f>
        <v>0</v>
      </c>
      <c r="AT92" s="181">
        <f>'Données de base'!AR216*(1+'Données de base'!$H$205+'Données de base'!$B$216)</f>
        <v>0</v>
      </c>
      <c r="AU92" s="181">
        <f>'Données de base'!AS216*(1+'Données de base'!$H$205+'Données de base'!$B$216)</f>
        <v>0</v>
      </c>
      <c r="AV92" s="181">
        <f>'Données de base'!AT216*(1+'Données de base'!$H$205+'Données de base'!$B$216)</f>
        <v>0</v>
      </c>
      <c r="AW92" s="181">
        <f>'Données de base'!AU216*(1+'Données de base'!$H$205+'Données de base'!$B$216)</f>
        <v>0</v>
      </c>
      <c r="AX92" s="181">
        <f>'Données de base'!AV216*(1+'Données de base'!$H$205+'Données de base'!$B$216)</f>
        <v>0</v>
      </c>
      <c r="AY92" s="181">
        <f>'Données de base'!AW216*(1+'Données de base'!$H$205+'Données de base'!$B$216)</f>
        <v>0</v>
      </c>
      <c r="AZ92" s="181">
        <f>'Données de base'!AX216*(1+'Données de base'!$H$205+'Données de base'!$B$216)</f>
        <v>0</v>
      </c>
      <c r="BA92" s="181">
        <f>'Données de base'!AY216*(1+'Données de base'!$H$205+'Données de base'!$B$216)</f>
        <v>0</v>
      </c>
      <c r="BB92" s="181">
        <f>'Données de base'!AZ216*(1+'Données de base'!$H$205+'Données de base'!$B$216)</f>
        <v>0</v>
      </c>
      <c r="BC92" s="181">
        <f>'Données de base'!BA216*(1+'Données de base'!$H$205+'Données de base'!$B$216)</f>
        <v>0</v>
      </c>
      <c r="BD92" s="190">
        <f>SUM(AR92:BC92)</f>
        <v>0</v>
      </c>
      <c r="BE92" s="182" t="str">
        <f>'Données de base'!$A216</f>
        <v>Administrateur-Gérant 4</v>
      </c>
      <c r="BF92" s="181">
        <f>'Données de base'!BC216*(1+'Données de base'!$H$205+'Données de base'!$B$216)</f>
        <v>0</v>
      </c>
      <c r="BG92" s="181">
        <f>'Données de base'!BD216*(1+'Données de base'!$H$205+'Données de base'!$B$216)</f>
        <v>0</v>
      </c>
      <c r="BH92" s="181">
        <f>'Données de base'!BE216*(1+'Données de base'!$H$205+'Données de base'!$B$216)</f>
        <v>0</v>
      </c>
      <c r="BI92" s="181">
        <f>'Données de base'!BF216*(1+'Données de base'!$H$205+'Données de base'!$B$216)</f>
        <v>0</v>
      </c>
      <c r="BJ92" s="181">
        <f>'Données de base'!BG216*(1+'Données de base'!$H$205+'Données de base'!$B$216)</f>
        <v>0</v>
      </c>
      <c r="BK92" s="181">
        <f>'Données de base'!BH216*(1+'Données de base'!$H$205+'Données de base'!$B$216)</f>
        <v>0</v>
      </c>
      <c r="BL92" s="181">
        <f>'Données de base'!BI216*(1+'Données de base'!$H$205+'Données de base'!$B$216)</f>
        <v>0</v>
      </c>
      <c r="BM92" s="181">
        <f>'Données de base'!BJ216*(1+'Données de base'!$H$205+'Données de base'!$B$216)</f>
        <v>0</v>
      </c>
      <c r="BN92" s="181">
        <f>'Données de base'!BK216*(1+'Données de base'!$H$205+'Données de base'!$B$216)</f>
        <v>0</v>
      </c>
      <c r="BO92" s="181">
        <f>'Données de base'!BL216*(1+'Données de base'!$H$205+'Données de base'!$B$216)</f>
        <v>0</v>
      </c>
      <c r="BP92" s="181">
        <f>'Données de base'!BM216*(1+'Données de base'!$H$205+'Données de base'!$B$216)</f>
        <v>0</v>
      </c>
      <c r="BQ92" s="181">
        <f>'Données de base'!BN216*(1+'Données de base'!$H$205+'Données de base'!$B$216)</f>
        <v>0</v>
      </c>
      <c r="BR92" s="190">
        <f>SUM(BF92:BQ92)</f>
        <v>0</v>
      </c>
      <c r="BS92" s="181">
        <f>'Données de base'!BP216*(1+'Données de base'!$H$205+'Données de base'!$B$216)</f>
        <v>0</v>
      </c>
      <c r="BT92" s="181">
        <f>'Données de base'!BQ216*(1+'Données de base'!$H$205+'Données de base'!$B$216)</f>
        <v>0</v>
      </c>
      <c r="BU92" s="181">
        <f>'Données de base'!BR216*(1+'Données de base'!$H$205+'Données de base'!$B$216)</f>
        <v>0</v>
      </c>
      <c r="BV92" s="181">
        <f>'Données de base'!BS216*(1+'Données de base'!$H$205+'Données de base'!$B$216)</f>
        <v>0</v>
      </c>
      <c r="BW92" s="181">
        <f>'Données de base'!BT216*(1+'Données de base'!$H$205+'Données de base'!$B$216)</f>
        <v>0</v>
      </c>
      <c r="BX92" s="181">
        <f>'Données de base'!BU216*(1+'Données de base'!$H$205+'Données de base'!$B$216)</f>
        <v>0</v>
      </c>
      <c r="BY92" s="181">
        <f>'Données de base'!BV216*(1+'Données de base'!$H$205+'Données de base'!$B$216)</f>
        <v>0</v>
      </c>
      <c r="BZ92" s="181">
        <f>'Données de base'!BW216*(1+'Données de base'!$H$205+'Données de base'!$B$216)</f>
        <v>0</v>
      </c>
      <c r="CA92" s="181">
        <f>'Données de base'!BX216*(1+'Données de base'!$H$205+'Données de base'!$B$216)</f>
        <v>0</v>
      </c>
      <c r="CB92" s="181">
        <f>'Données de base'!BY216*(1+'Données de base'!$H$205+'Données de base'!$B$216)</f>
        <v>0</v>
      </c>
      <c r="CC92" s="181">
        <f>'Données de base'!BZ216*(1+'Données de base'!$H$205+'Données de base'!$B$216)</f>
        <v>0</v>
      </c>
      <c r="CD92" s="181">
        <f>'Données de base'!CA216*(1+'Données de base'!$H$205+'Données de base'!$B$216)</f>
        <v>0</v>
      </c>
      <c r="CE92" s="190">
        <f>SUM(BS92:CD92)</f>
        <v>0</v>
      </c>
    </row>
    <row r="93" spans="1:83" ht="15" customHeight="1" x14ac:dyDescent="0.2">
      <c r="A93" s="16"/>
      <c r="B93" s="16"/>
      <c r="C93" s="16"/>
      <c r="D93" s="16"/>
      <c r="E93" s="131"/>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row>
    <row r="94" spans="1:83" ht="15" customHeight="1" x14ac:dyDescent="0.2">
      <c r="A94" s="16"/>
      <c r="B94" s="16"/>
      <c r="C94" s="16"/>
      <c r="D94" s="16"/>
      <c r="E94" s="681"/>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row>
    <row r="95" spans="1:83" ht="33.950000000000003" customHeight="1" x14ac:dyDescent="0.2">
      <c r="A95" s="16"/>
      <c r="B95" s="705"/>
      <c r="C95" s="705"/>
      <c r="D95" s="705"/>
      <c r="E95" s="706"/>
      <c r="F95" s="705"/>
      <c r="G95" s="705"/>
      <c r="H95" s="707" t="s">
        <v>833</v>
      </c>
      <c r="I95" s="705"/>
      <c r="J95" s="705"/>
      <c r="K95" s="705"/>
      <c r="L95" s="707"/>
      <c r="M95" s="705"/>
      <c r="N95" s="705"/>
      <c r="O95" s="705"/>
      <c r="P95" s="705"/>
      <c r="Q95" s="705"/>
      <c r="R95" s="705"/>
      <c r="S95" s="705"/>
      <c r="T95" s="705"/>
      <c r="U95" s="705"/>
      <c r="V95" s="705"/>
      <c r="W95" s="705"/>
      <c r="X95" s="705"/>
      <c r="Y95" s="705"/>
      <c r="Z95" s="705"/>
      <c r="AA95" s="705"/>
      <c r="AB95" s="705"/>
      <c r="AC95" s="705"/>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row>
    <row r="96" spans="1:83" ht="30" customHeight="1" x14ac:dyDescent="0.2">
      <c r="A96" s="16"/>
      <c r="B96" s="863" t="s">
        <v>298</v>
      </c>
      <c r="C96" s="863" t="s">
        <v>33</v>
      </c>
      <c r="D96" s="863" t="s">
        <v>32</v>
      </c>
      <c r="E96" s="863" t="s">
        <v>34</v>
      </c>
      <c r="F96" s="535" t="s">
        <v>297</v>
      </c>
      <c r="G96" s="535"/>
      <c r="H96" s="535"/>
      <c r="I96" s="535"/>
      <c r="J96" s="535"/>
      <c r="L96" s="535" t="s">
        <v>299</v>
      </c>
      <c r="M96" s="535"/>
      <c r="N96" s="535"/>
      <c r="O96" s="535"/>
      <c r="R96" s="535" t="s">
        <v>759</v>
      </c>
      <c r="S96" s="535"/>
      <c r="T96" s="535"/>
      <c r="U96" s="535"/>
      <c r="V96" s="16"/>
      <c r="W96" s="16"/>
      <c r="X96" s="16"/>
      <c r="Y96" s="16"/>
      <c r="Z96" s="16"/>
      <c r="AA96" s="16"/>
      <c r="AB96" s="16"/>
      <c r="AC96" s="131"/>
      <c r="AD96" s="681"/>
      <c r="AE96" s="16"/>
      <c r="AF96" s="16"/>
      <c r="AG96" s="16"/>
      <c r="AH96" s="16"/>
      <c r="AI96" s="16"/>
      <c r="AJ96" s="16"/>
      <c r="AK96" s="16"/>
      <c r="AL96" s="16"/>
      <c r="AM96" s="16"/>
      <c r="AN96" s="16"/>
      <c r="AO96" s="16"/>
      <c r="AP96" s="16"/>
      <c r="AQ96" s="131"/>
      <c r="AR96" s="16"/>
      <c r="AS96" s="16"/>
      <c r="AT96" s="16"/>
      <c r="AU96" s="16"/>
      <c r="AV96" s="16"/>
      <c r="AW96" s="16"/>
      <c r="AX96" s="16"/>
      <c r="AY96" s="16"/>
      <c r="AZ96" s="16"/>
      <c r="BA96" s="16"/>
      <c r="BB96" s="16"/>
      <c r="BC96" s="16"/>
      <c r="BD96" s="131"/>
      <c r="BE96" s="681"/>
      <c r="BF96" s="16"/>
      <c r="BG96" s="16"/>
      <c r="BH96" s="16"/>
      <c r="BI96" s="16"/>
      <c r="BJ96" s="16"/>
      <c r="BK96" s="16"/>
      <c r="BL96" s="16"/>
      <c r="BM96" s="16"/>
      <c r="BN96" s="16"/>
      <c r="BO96" s="16"/>
      <c r="BP96" s="16"/>
      <c r="BQ96" s="16"/>
      <c r="BR96" s="131"/>
      <c r="BS96" s="16"/>
      <c r="BT96" s="16"/>
      <c r="BU96" s="16"/>
      <c r="BV96" s="16"/>
      <c r="BW96" s="16"/>
      <c r="BX96" s="16"/>
      <c r="BY96" s="16"/>
      <c r="BZ96" s="16"/>
      <c r="CA96" s="16"/>
      <c r="CB96" s="16"/>
      <c r="CC96" s="16"/>
      <c r="CD96" s="16"/>
      <c r="CE96" s="535"/>
    </row>
    <row r="97" spans="1:83" ht="30" customHeight="1" x14ac:dyDescent="0.2">
      <c r="A97" s="16"/>
      <c r="B97" s="863"/>
      <c r="C97" s="863"/>
      <c r="D97" s="863"/>
      <c r="E97" s="863"/>
      <c r="F97" s="131" t="str">
        <f>+'Données de base'!$C12</f>
        <v>Année 1</v>
      </c>
      <c r="G97" s="131" t="str">
        <f>+'Données de base'!$E12</f>
        <v>Année 2</v>
      </c>
      <c r="H97" s="131" t="str">
        <f>+'Données de base'!$G12</f>
        <v>Année 3</v>
      </c>
      <c r="I97" s="131" t="str">
        <f>+'Données de base'!$I12</f>
        <v>Année 4</v>
      </c>
      <c r="J97" s="131" t="str">
        <f>+'Données de base'!$K12</f>
        <v>Année 5</v>
      </c>
      <c r="K97" s="535" t="str">
        <f>+'Données de base'!$M12</f>
        <v>Année 6</v>
      </c>
      <c r="L97" s="131" t="str">
        <f t="shared" ref="L97:Q97" si="479">+F97</f>
        <v>Année 1</v>
      </c>
      <c r="M97" s="131" t="str">
        <f t="shared" si="479"/>
        <v>Année 2</v>
      </c>
      <c r="N97" s="131" t="str">
        <f t="shared" si="479"/>
        <v>Année 3</v>
      </c>
      <c r="O97" s="131" t="str">
        <f t="shared" si="479"/>
        <v>Année 4</v>
      </c>
      <c r="P97" s="131" t="str">
        <f t="shared" si="479"/>
        <v>Année 5</v>
      </c>
      <c r="Q97" s="535" t="str">
        <f t="shared" si="479"/>
        <v>Année 6</v>
      </c>
      <c r="R97" s="524">
        <f>'Données de base'!$C$13</f>
        <v>2017</v>
      </c>
      <c r="S97" s="525">
        <f>'Données de base'!$E$13</f>
        <v>2018</v>
      </c>
      <c r="T97" s="525">
        <f>'Données de base'!$G$13</f>
        <v>2019</v>
      </c>
      <c r="U97" s="525">
        <f>'Données de base'!$I$13</f>
        <v>2020</v>
      </c>
      <c r="V97" s="525">
        <f>'Données de base'!$K$13</f>
        <v>2021</v>
      </c>
      <c r="W97" s="535">
        <f>'Données de base'!$M$13</f>
        <v>2022</v>
      </c>
      <c r="X97" s="16"/>
      <c r="Y97" s="16"/>
      <c r="Z97" s="16"/>
      <c r="AA97" s="16"/>
      <c r="AB97" s="16"/>
      <c r="AC97" s="131"/>
      <c r="AD97" s="681"/>
      <c r="AE97" s="16"/>
      <c r="AF97" s="16"/>
      <c r="AG97" s="16"/>
      <c r="AH97" s="16"/>
      <c r="AI97" s="16"/>
      <c r="AJ97" s="16"/>
      <c r="AK97" s="16"/>
      <c r="AL97" s="16"/>
      <c r="AM97" s="16"/>
      <c r="AN97" s="16"/>
      <c r="AO97" s="16"/>
      <c r="AP97" s="16"/>
      <c r="AQ97" s="131"/>
      <c r="AR97" s="16"/>
      <c r="AS97" s="16"/>
      <c r="AT97" s="16"/>
      <c r="AU97" s="16"/>
      <c r="AV97" s="16"/>
      <c r="AW97" s="16"/>
      <c r="AX97" s="16"/>
      <c r="AY97" s="16"/>
      <c r="AZ97" s="16"/>
      <c r="BA97" s="16"/>
      <c r="BB97" s="16"/>
      <c r="BC97" s="16"/>
      <c r="BD97" s="131"/>
      <c r="BE97" s="681"/>
      <c r="BF97" s="16"/>
      <c r="BG97" s="16"/>
      <c r="BH97" s="16"/>
      <c r="BI97" s="16"/>
      <c r="BJ97" s="16"/>
      <c r="BK97" s="16"/>
      <c r="BL97" s="16"/>
      <c r="BM97" s="16"/>
      <c r="BN97" s="16"/>
      <c r="BO97" s="16"/>
      <c r="BP97" s="16"/>
      <c r="BQ97" s="16"/>
      <c r="BR97" s="131"/>
      <c r="BS97" s="16"/>
      <c r="BT97" s="16"/>
      <c r="BU97" s="16"/>
      <c r="BV97" s="16"/>
      <c r="BW97" s="16"/>
      <c r="BX97" s="16"/>
      <c r="BY97" s="16"/>
      <c r="BZ97" s="16"/>
      <c r="CA97" s="16"/>
      <c r="CB97" s="16"/>
      <c r="CC97" s="16"/>
      <c r="CD97" s="16"/>
      <c r="CE97" s="535"/>
    </row>
    <row r="98" spans="1:83" ht="15" customHeight="1" x14ac:dyDescent="0.2">
      <c r="A98" s="16"/>
      <c r="B98" s="182" t="str">
        <f>+'Données de base'!A168</f>
        <v>CTO</v>
      </c>
      <c r="C98" s="16">
        <f>+'Données de base'!F168</f>
        <v>8000</v>
      </c>
      <c r="D98" s="16">
        <f t="shared" ref="D98:D115" si="480">+C98*D$135</f>
        <v>144000</v>
      </c>
      <c r="E98" s="229">
        <f>+'Données de base'!H168</f>
        <v>42979</v>
      </c>
      <c r="F98" s="16">
        <f>+IF(YEAR($E98)='Données de base'!$C$13,12-MONTH($E98)+1,0)</f>
        <v>4</v>
      </c>
      <c r="G98" s="16">
        <f>+IF(F98&gt;0,12,(IF(YEAR($E98)='Données de base'!$E$13,12-MONTH($E98)+1,0)))</f>
        <v>12</v>
      </c>
      <c r="H98" s="16">
        <f>+IF(G98&gt;0,12,(IF(YEAR($E98)='Données de base'!$G$13,12-MONTH($E98)+1,0)))</f>
        <v>12</v>
      </c>
      <c r="I98" s="16">
        <f>+IF(H98&gt;0,12,(IF(YEAR($E98)='Données de base'!$I$13,12-MONTH($E98)+1,0)))</f>
        <v>12</v>
      </c>
      <c r="J98" s="16">
        <f>+IF(I98&gt;0,12,(IF(YEAR($E98)='Données de base'!$K$13,12-MONTH($E98)+1,0)))</f>
        <v>12</v>
      </c>
      <c r="K98" s="16">
        <f>+IF(J98&gt;0,12,(IF(YEAR($E98)='Données de base'!$M$13,12-MONTH($E98)+1,0)))</f>
        <v>12</v>
      </c>
      <c r="L98" s="16">
        <f t="shared" ref="L98:L133" si="481">+IF(F98&gt;0,$D98,0)</f>
        <v>144000</v>
      </c>
      <c r="M98" s="16">
        <f t="shared" ref="M98:M133" si="482">+IF(G98&gt;0,IF(F98&gt;0,(1+$D$136)*L98,$D98),0)</f>
        <v>145440</v>
      </c>
      <c r="N98" s="16">
        <f t="shared" ref="N98:N133" si="483">+IF(H98&gt;0,IF(G98&gt;0,(1+$D$136)*M98,$D98),0)</f>
        <v>146894.39999999999</v>
      </c>
      <c r="O98" s="16">
        <f t="shared" ref="O98:O133" si="484">+IF(I98&gt;0,IF(H98&gt;0,(1+$D$136)*N98,$D98),0)</f>
        <v>148363.34399999998</v>
      </c>
      <c r="P98" s="16">
        <f t="shared" ref="P98:P133" si="485">+IF(J98&gt;0,IF(I98&gt;0,(1+$D$136)*O98,$D98),0)</f>
        <v>149846.97743999999</v>
      </c>
      <c r="Q98" s="16">
        <f t="shared" ref="Q98:Q133" si="486">+IF(K98&gt;0,IF(J98&gt;0,(1+$D$136)*P98,$D98),0)</f>
        <v>151345.44721439999</v>
      </c>
      <c r="R98" s="16">
        <f>IF('Données de base'!$G168="Non",0,+IF(YEAR($E98)=R$97,(L98/(1+'Données de base'!$H$205))*'Données de base'!$H$206,0))</f>
        <v>0</v>
      </c>
      <c r="S98" s="16">
        <f>IF('Données de base'!$G168="Non",0,+IF(YEAR($E98)=S$97,(M98/(1+'Données de base'!$H$205))*'Données de base'!$H$206,0))</f>
        <v>0</v>
      </c>
      <c r="T98" s="16">
        <f>IF('Données de base'!$G168="Non",0,+IF(YEAR($E98)=T$97,(N98/(1+'Données de base'!$H$205))*'Données de base'!$H$206,0))</f>
        <v>0</v>
      </c>
      <c r="U98" s="16">
        <f>IF('Données de base'!$G168="Non",0,+IF(YEAR($E98)=U$97,(O98/(1+'Données de base'!$H$205))*'Données de base'!$H$206,0))</f>
        <v>0</v>
      </c>
      <c r="V98" s="16">
        <f>IF('Données de base'!$G168="Non",0,+IF(YEAR($E98)=V$97,(P98/(1+'Données de base'!$H$205))*'Données de base'!$H$206,0))</f>
        <v>0</v>
      </c>
      <c r="W98" s="16">
        <f>IF('Données de base'!$G168="Non",0,+IF(YEAR($E98)=W$97,(Q98/(1+'Données de base'!$H$205))*'Données de base'!$H$206,0))</f>
        <v>0</v>
      </c>
      <c r="X98" s="16"/>
      <c r="Y98" s="16"/>
      <c r="Z98" s="16"/>
      <c r="AA98" s="16"/>
      <c r="AB98" s="16"/>
      <c r="AC98" s="131"/>
      <c r="AD98" s="681"/>
      <c r="AE98" s="16"/>
      <c r="AF98" s="16"/>
      <c r="AG98" s="16"/>
      <c r="AH98" s="16"/>
      <c r="AI98" s="16"/>
      <c r="AJ98" s="16"/>
      <c r="AK98" s="16"/>
      <c r="AL98" s="16"/>
      <c r="AM98" s="16"/>
      <c r="AN98" s="16"/>
      <c r="AO98" s="16"/>
      <c r="AP98" s="16"/>
      <c r="AQ98" s="131"/>
      <c r="AR98" s="16"/>
      <c r="AS98" s="16"/>
      <c r="AT98" s="16"/>
      <c r="AU98" s="16"/>
      <c r="AV98" s="16"/>
      <c r="AW98" s="16"/>
      <c r="AX98" s="16"/>
      <c r="AY98" s="16"/>
      <c r="AZ98" s="16"/>
      <c r="BA98" s="16"/>
      <c r="BB98" s="16"/>
      <c r="BC98" s="16"/>
      <c r="BD98" s="131"/>
      <c r="BE98" s="681"/>
      <c r="BF98" s="16"/>
      <c r="BG98" s="16"/>
      <c r="BH98" s="16"/>
      <c r="BI98" s="16"/>
      <c r="BJ98" s="16"/>
      <c r="BK98" s="16"/>
      <c r="BL98" s="16"/>
      <c r="BM98" s="16"/>
      <c r="BN98" s="16"/>
      <c r="BO98" s="16"/>
      <c r="BP98" s="16"/>
      <c r="BQ98" s="16"/>
      <c r="BR98" s="131"/>
      <c r="BS98" s="16"/>
      <c r="BT98" s="16"/>
      <c r="BU98" s="16"/>
      <c r="BV98" s="16"/>
      <c r="BW98" s="16"/>
      <c r="BX98" s="16"/>
      <c r="BY98" s="16"/>
      <c r="BZ98" s="16"/>
      <c r="CA98" s="16"/>
      <c r="CB98" s="16"/>
      <c r="CC98" s="16"/>
      <c r="CD98" s="16"/>
      <c r="CE98" s="535"/>
    </row>
    <row r="99" spans="1:83" ht="15" customHeight="1" x14ac:dyDescent="0.2">
      <c r="A99" s="16"/>
      <c r="B99" s="182" t="str">
        <f>+'Données de base'!A169</f>
        <v>Développeur R&amp;D</v>
      </c>
      <c r="C99" s="16">
        <f>+'Données de base'!F169</f>
        <v>24000</v>
      </c>
      <c r="D99" s="16">
        <f t="shared" si="480"/>
        <v>432000</v>
      </c>
      <c r="E99" s="229">
        <f>+'Données de base'!H169</f>
        <v>42979</v>
      </c>
      <c r="F99" s="16">
        <f>+IF(YEAR($E99)='Données de base'!$C$13,12-MONTH($E99)+1,0)</f>
        <v>4</v>
      </c>
      <c r="G99" s="16">
        <f>+IF(F99&gt;0,12,(IF(YEAR($E99)='Données de base'!$E$13,12-MONTH($E99)+1,0)))</f>
        <v>12</v>
      </c>
      <c r="H99" s="16">
        <f>+IF(G99&gt;0,12,(IF(YEAR($E99)='Données de base'!$G$13,12-MONTH($E99)+1,0)))</f>
        <v>12</v>
      </c>
      <c r="I99" s="16">
        <f>+IF(H99&gt;0,12,(IF(YEAR($E99)='Données de base'!$I$13,12-MONTH($E99)+1,0)))</f>
        <v>12</v>
      </c>
      <c r="J99" s="16">
        <f>+IF(I99&gt;0,12,(IF(YEAR($E99)='Données de base'!$K$13,12-MONTH($E99)+1,0)))</f>
        <v>12</v>
      </c>
      <c r="K99" s="16">
        <f>+IF(J99&gt;0,12,(IF(YEAR($E99)='Données de base'!$M$13,12-MONTH($E99)+1,0)))</f>
        <v>12</v>
      </c>
      <c r="L99" s="16">
        <f t="shared" si="481"/>
        <v>432000</v>
      </c>
      <c r="M99" s="16">
        <f t="shared" si="482"/>
        <v>436320</v>
      </c>
      <c r="N99" s="16">
        <f t="shared" si="483"/>
        <v>440683.2</v>
      </c>
      <c r="O99" s="16">
        <f t="shared" si="484"/>
        <v>445090.03200000001</v>
      </c>
      <c r="P99" s="16">
        <f t="shared" si="485"/>
        <v>449540.93232000002</v>
      </c>
      <c r="Q99" s="16">
        <f t="shared" si="486"/>
        <v>454036.34164320002</v>
      </c>
      <c r="R99" s="16">
        <f>IF('Données de base'!$G169="Non",0,+IF(YEAR($E99)=R$97,(L99/(1+'Données de base'!$H$205))*'Données de base'!$H$206,0))</f>
        <v>0</v>
      </c>
      <c r="S99" s="16">
        <f>IF('Données de base'!$G169="Non",0,+IF(YEAR($E99)=S$97,(M99/(1+'Données de base'!$H$205))*'Données de base'!$H$206,0))</f>
        <v>0</v>
      </c>
      <c r="T99" s="16">
        <f>IF('Données de base'!$G169="Non",0,+IF(YEAR($E99)=T$97,(N99/(1+'Données de base'!$H$205))*'Données de base'!$H$206,0))</f>
        <v>0</v>
      </c>
      <c r="U99" s="16">
        <f>IF('Données de base'!$G169="Non",0,+IF(YEAR($E99)=U$97,(O99/(1+'Données de base'!$H$205))*'Données de base'!$H$206,0))</f>
        <v>0</v>
      </c>
      <c r="V99" s="16">
        <f>IF('Données de base'!$G169="Non",0,+IF(YEAR($E99)=V$97,(P99/(1+'Données de base'!$H$205))*'Données de base'!$H$206,0))</f>
        <v>0</v>
      </c>
      <c r="W99" s="16">
        <f>IF('Données de base'!$G169="Non",0,+IF(YEAR($E99)=W$97,(Q99/(1+'Données de base'!$H$205))*'Données de base'!$H$206,0))</f>
        <v>0</v>
      </c>
      <c r="X99" s="16"/>
      <c r="Y99" s="16"/>
      <c r="Z99" s="16"/>
      <c r="AA99" s="16"/>
      <c r="AB99" s="16"/>
      <c r="AC99" s="131"/>
      <c r="AD99" s="681"/>
      <c r="AE99" s="16"/>
      <c r="AF99" s="16"/>
      <c r="AG99" s="16"/>
      <c r="AH99" s="16"/>
      <c r="AI99" s="16"/>
      <c r="AJ99" s="16"/>
      <c r="AK99" s="16"/>
      <c r="AL99" s="16"/>
      <c r="AM99" s="16"/>
      <c r="AN99" s="16"/>
      <c r="AO99" s="16"/>
      <c r="AP99" s="16"/>
      <c r="AQ99" s="131"/>
      <c r="AR99" s="16"/>
      <c r="AS99" s="16"/>
      <c r="AT99" s="16"/>
      <c r="AU99" s="16"/>
      <c r="AV99" s="16"/>
      <c r="AW99" s="16"/>
      <c r="AX99" s="16"/>
      <c r="AY99" s="16"/>
      <c r="AZ99" s="16"/>
      <c r="BA99" s="16"/>
      <c r="BB99" s="16"/>
      <c r="BC99" s="16"/>
      <c r="BD99" s="131"/>
      <c r="BE99" s="681"/>
      <c r="BF99" s="16"/>
      <c r="BG99" s="16"/>
      <c r="BH99" s="16"/>
      <c r="BI99" s="16"/>
      <c r="BJ99" s="16"/>
      <c r="BK99" s="16"/>
      <c r="BL99" s="16"/>
      <c r="BM99" s="16"/>
      <c r="BN99" s="16"/>
      <c r="BO99" s="16"/>
      <c r="BP99" s="16"/>
      <c r="BQ99" s="16"/>
      <c r="BR99" s="131"/>
      <c r="BS99" s="16"/>
      <c r="BT99" s="16"/>
      <c r="BU99" s="16"/>
      <c r="BV99" s="16"/>
      <c r="BW99" s="16"/>
      <c r="BX99" s="16"/>
      <c r="BY99" s="16"/>
      <c r="BZ99" s="16"/>
      <c r="CA99" s="16"/>
      <c r="CB99" s="16"/>
      <c r="CC99" s="16"/>
      <c r="CD99" s="16"/>
      <c r="CE99" s="535"/>
    </row>
    <row r="100" spans="1:83" ht="15" customHeight="1" x14ac:dyDescent="0.2">
      <c r="A100" s="16"/>
      <c r="B100" s="182" t="str">
        <f>+'Données de base'!A170</f>
        <v xml:space="preserve">Quality </v>
      </c>
      <c r="C100" s="16">
        <f>+'Données de base'!F170</f>
        <v>6000</v>
      </c>
      <c r="D100" s="16">
        <f t="shared" si="480"/>
        <v>108000</v>
      </c>
      <c r="E100" s="229">
        <f>+'Données de base'!H170</f>
        <v>42979</v>
      </c>
      <c r="F100" s="16">
        <f>+IF(YEAR($E100)='Données de base'!$C$13,12-MONTH($E100)+1,0)</f>
        <v>4</v>
      </c>
      <c r="G100" s="16">
        <f>+IF(F100&gt;0,12,(IF(YEAR($E100)='Données de base'!$E$13,12-MONTH($E100)+1,0)))</f>
        <v>12</v>
      </c>
      <c r="H100" s="16">
        <f>+IF(G100&gt;0,12,(IF(YEAR($E100)='Données de base'!$G$13,12-MONTH($E100)+1,0)))</f>
        <v>12</v>
      </c>
      <c r="I100" s="16">
        <f>+IF(H100&gt;0,12,(IF(YEAR($E100)='Données de base'!$I$13,12-MONTH($E100)+1,0)))</f>
        <v>12</v>
      </c>
      <c r="J100" s="16">
        <f>+IF(I100&gt;0,12,(IF(YEAR($E100)='Données de base'!$K$13,12-MONTH($E100)+1,0)))</f>
        <v>12</v>
      </c>
      <c r="K100" s="16">
        <f>+IF(J100&gt;0,12,(IF(YEAR($E100)='Données de base'!$M$13,12-MONTH($E100)+1,0)))</f>
        <v>12</v>
      </c>
      <c r="L100" s="16">
        <f t="shared" si="481"/>
        <v>108000</v>
      </c>
      <c r="M100" s="16">
        <f t="shared" si="482"/>
        <v>109080</v>
      </c>
      <c r="N100" s="16">
        <f t="shared" si="483"/>
        <v>110170.8</v>
      </c>
      <c r="O100" s="16">
        <f t="shared" si="484"/>
        <v>111272.508</v>
      </c>
      <c r="P100" s="16">
        <f t="shared" si="485"/>
        <v>112385.23308000001</v>
      </c>
      <c r="Q100" s="16">
        <f t="shared" si="486"/>
        <v>113509.08541080001</v>
      </c>
      <c r="R100" s="16">
        <f>IF('Données de base'!$G170="Non",0,+IF(YEAR($E100)=R$97,(L100/(1+'Données de base'!$H$205))*'Données de base'!$H$206,0))</f>
        <v>0</v>
      </c>
      <c r="S100" s="16">
        <f>IF('Données de base'!$G170="Non",0,+IF(YEAR($E100)=S$97,(M100/(1+'Données de base'!$H$205))*'Données de base'!$H$206,0))</f>
        <v>0</v>
      </c>
      <c r="T100" s="16">
        <f>IF('Données de base'!$G170="Non",0,+IF(YEAR($E100)=T$97,(N100/(1+'Données de base'!$H$205))*'Données de base'!$H$206,0))</f>
        <v>0</v>
      </c>
      <c r="U100" s="16">
        <f>IF('Données de base'!$G170="Non",0,+IF(YEAR($E100)=U$97,(O100/(1+'Données de base'!$H$205))*'Données de base'!$H$206,0))</f>
        <v>0</v>
      </c>
      <c r="V100" s="16">
        <f>IF('Données de base'!$G170="Non",0,+IF(YEAR($E100)=V$97,(P100/(1+'Données de base'!$H$205))*'Données de base'!$H$206,0))</f>
        <v>0</v>
      </c>
      <c r="W100" s="16">
        <f>IF('Données de base'!$G170="Non",0,+IF(YEAR($E100)=W$97,(Q100/(1+'Données de base'!$H$205))*'Données de base'!$H$206,0))</f>
        <v>0</v>
      </c>
      <c r="X100" s="16"/>
      <c r="Y100" s="16"/>
      <c r="Z100" s="16"/>
      <c r="AA100" s="16"/>
      <c r="AB100" s="16"/>
      <c r="AC100" s="131"/>
      <c r="AD100" s="681"/>
      <c r="AE100" s="16"/>
      <c r="AF100" s="16"/>
      <c r="AG100" s="16"/>
      <c r="AH100" s="16"/>
      <c r="AI100" s="16"/>
      <c r="AJ100" s="16"/>
      <c r="AK100" s="16"/>
      <c r="AL100" s="16"/>
      <c r="AM100" s="16"/>
      <c r="AN100" s="16"/>
      <c r="AO100" s="16"/>
      <c r="AP100" s="16"/>
      <c r="AQ100" s="131"/>
      <c r="AR100" s="16"/>
      <c r="AS100" s="16"/>
      <c r="AT100" s="16"/>
      <c r="AU100" s="16"/>
      <c r="AV100" s="16"/>
      <c r="AW100" s="16"/>
      <c r="AX100" s="16"/>
      <c r="AY100" s="16"/>
      <c r="AZ100" s="16"/>
      <c r="BA100" s="16"/>
      <c r="BB100" s="16"/>
      <c r="BC100" s="16"/>
      <c r="BD100" s="131"/>
      <c r="BE100" s="681"/>
      <c r="BF100" s="16"/>
      <c r="BG100" s="16"/>
      <c r="BH100" s="16"/>
      <c r="BI100" s="16"/>
      <c r="BJ100" s="16"/>
      <c r="BK100" s="16"/>
      <c r="BL100" s="16"/>
      <c r="BM100" s="16"/>
      <c r="BN100" s="16"/>
      <c r="BO100" s="16"/>
      <c r="BP100" s="16"/>
      <c r="BQ100" s="16"/>
      <c r="BR100" s="131"/>
      <c r="BS100" s="16"/>
      <c r="BT100" s="16"/>
      <c r="BU100" s="16"/>
      <c r="BV100" s="16"/>
      <c r="BW100" s="16"/>
      <c r="BX100" s="16"/>
      <c r="BY100" s="16"/>
      <c r="BZ100" s="16"/>
      <c r="CA100" s="16"/>
      <c r="CB100" s="16"/>
      <c r="CC100" s="16"/>
      <c r="CD100" s="16"/>
      <c r="CE100" s="535"/>
    </row>
    <row r="101" spans="1:83" ht="15" customHeight="1" x14ac:dyDescent="0.2">
      <c r="A101" s="16"/>
      <c r="B101" s="182" t="str">
        <f>+'Données de base'!A171</f>
        <v>Développeur Services</v>
      </c>
      <c r="C101" s="16">
        <f>+'Données de base'!F171</f>
        <v>18000</v>
      </c>
      <c r="D101" s="16">
        <f t="shared" si="480"/>
        <v>324000</v>
      </c>
      <c r="E101" s="229">
        <f>+'Données de base'!H171</f>
        <v>42979</v>
      </c>
      <c r="F101" s="16">
        <f>+IF(YEAR($E101)='Données de base'!$C$13,12-MONTH($E101)+1,0)</f>
        <v>4</v>
      </c>
      <c r="G101" s="16">
        <f>+IF(F101&gt;0,12,(IF(YEAR($E101)='Données de base'!$E$13,12-MONTH($E101)+1,0)))</f>
        <v>12</v>
      </c>
      <c r="H101" s="16">
        <f>+IF(G101&gt;0,12,(IF(YEAR($E101)='Données de base'!$G$13,12-MONTH($E101)+1,0)))</f>
        <v>12</v>
      </c>
      <c r="I101" s="16">
        <f>+IF(H101&gt;0,12,(IF(YEAR($E101)='Données de base'!$I$13,12-MONTH($E101)+1,0)))</f>
        <v>12</v>
      </c>
      <c r="J101" s="16">
        <f>+IF(I101&gt;0,12,(IF(YEAR($E101)='Données de base'!$K$13,12-MONTH($E101)+1,0)))</f>
        <v>12</v>
      </c>
      <c r="K101" s="16">
        <f>+IF(J101&gt;0,12,(IF(YEAR($E101)='Données de base'!$M$13,12-MONTH($E101)+1,0)))</f>
        <v>12</v>
      </c>
      <c r="L101" s="16">
        <f t="shared" si="481"/>
        <v>324000</v>
      </c>
      <c r="M101" s="16">
        <f t="shared" si="482"/>
        <v>327240</v>
      </c>
      <c r="N101" s="16">
        <f t="shared" si="483"/>
        <v>330512.40000000002</v>
      </c>
      <c r="O101" s="16">
        <f t="shared" si="484"/>
        <v>333817.52400000003</v>
      </c>
      <c r="P101" s="16">
        <f t="shared" si="485"/>
        <v>337155.69924000005</v>
      </c>
      <c r="Q101" s="16">
        <f t="shared" si="486"/>
        <v>340527.25623240008</v>
      </c>
      <c r="R101" s="16">
        <f>IF('Données de base'!$G171="Non",0,+IF(YEAR($E101)=R$97,(L101/(1+'Données de base'!$H$205))*'Données de base'!$H$206,0))</f>
        <v>0</v>
      </c>
      <c r="S101" s="16">
        <f>IF('Données de base'!$G171="Non",0,+IF(YEAR($E101)=S$97,(M101/(1+'Données de base'!$H$205))*'Données de base'!$H$206,0))</f>
        <v>0</v>
      </c>
      <c r="T101" s="16">
        <f>IF('Données de base'!$G171="Non",0,+IF(YEAR($E101)=T$97,(N101/(1+'Données de base'!$H$205))*'Données de base'!$H$206,0))</f>
        <v>0</v>
      </c>
      <c r="U101" s="16">
        <f>IF('Données de base'!$G171="Non",0,+IF(YEAR($E101)=U$97,(O101/(1+'Données de base'!$H$205))*'Données de base'!$H$206,0))</f>
        <v>0</v>
      </c>
      <c r="V101" s="16">
        <f>IF('Données de base'!$G171="Non",0,+IF(YEAR($E101)=V$97,(P101/(1+'Données de base'!$H$205))*'Données de base'!$H$206,0))</f>
        <v>0</v>
      </c>
      <c r="W101" s="16">
        <f>IF('Données de base'!$G171="Non",0,+IF(YEAR($E101)=W$97,(Q101/(1+'Données de base'!$H$205))*'Données de base'!$H$206,0))</f>
        <v>0</v>
      </c>
      <c r="X101" s="16"/>
      <c r="Y101" s="16"/>
      <c r="Z101" s="16"/>
      <c r="AA101" s="16"/>
      <c r="AB101" s="16"/>
      <c r="AC101" s="131"/>
      <c r="AD101" s="681"/>
      <c r="AE101" s="16"/>
      <c r="AF101" s="16"/>
      <c r="AG101" s="16"/>
      <c r="AH101" s="16"/>
      <c r="AI101" s="16"/>
      <c r="AJ101" s="16"/>
      <c r="AK101" s="16"/>
      <c r="AL101" s="16"/>
      <c r="AM101" s="16"/>
      <c r="AN101" s="16"/>
      <c r="AO101" s="16"/>
      <c r="AP101" s="16"/>
      <c r="AQ101" s="131"/>
      <c r="AR101" s="16"/>
      <c r="AS101" s="16"/>
      <c r="AT101" s="16"/>
      <c r="AU101" s="16"/>
      <c r="AV101" s="16"/>
      <c r="AW101" s="16"/>
      <c r="AX101" s="16"/>
      <c r="AY101" s="16"/>
      <c r="AZ101" s="16"/>
      <c r="BA101" s="16"/>
      <c r="BB101" s="16"/>
      <c r="BC101" s="16"/>
      <c r="BD101" s="131"/>
      <c r="BE101" s="681"/>
      <c r="BF101" s="16"/>
      <c r="BG101" s="16"/>
      <c r="BH101" s="16"/>
      <c r="BI101" s="16"/>
      <c r="BJ101" s="16"/>
      <c r="BK101" s="16"/>
      <c r="BL101" s="16"/>
      <c r="BM101" s="16"/>
      <c r="BN101" s="16"/>
      <c r="BO101" s="16"/>
      <c r="BP101" s="16"/>
      <c r="BQ101" s="16"/>
      <c r="BR101" s="131"/>
      <c r="BS101" s="16"/>
      <c r="BT101" s="16"/>
      <c r="BU101" s="16"/>
      <c r="BV101" s="16"/>
      <c r="BW101" s="16"/>
      <c r="BX101" s="16"/>
      <c r="BY101" s="16"/>
      <c r="BZ101" s="16"/>
      <c r="CA101" s="16"/>
      <c r="CB101" s="16"/>
      <c r="CC101" s="16"/>
      <c r="CD101" s="16"/>
      <c r="CE101" s="535"/>
    </row>
    <row r="102" spans="1:83" ht="15" customHeight="1" x14ac:dyDescent="0.2">
      <c r="A102" s="16"/>
      <c r="B102" s="182" t="str">
        <f>+'Données de base'!A172</f>
        <v>Développeur R&amp;D</v>
      </c>
      <c r="C102" s="16">
        <f>+'Données de base'!F172</f>
        <v>12000</v>
      </c>
      <c r="D102" s="16">
        <f t="shared" si="480"/>
        <v>216000</v>
      </c>
      <c r="E102" s="229">
        <f>+'Données de base'!H172</f>
        <v>43040</v>
      </c>
      <c r="F102" s="16">
        <f>+IF(YEAR($E102)='Données de base'!$C$13,12-MONTH($E102)+1,0)</f>
        <v>2</v>
      </c>
      <c r="G102" s="16">
        <f>+IF(F102&gt;0,12,(IF(YEAR($E102)='Données de base'!$E$13,12-MONTH($E102)+1,0)))</f>
        <v>12</v>
      </c>
      <c r="H102" s="16">
        <f>+IF(G102&gt;0,12,(IF(YEAR($E102)='Données de base'!$G$13,12-MONTH($E102)+1,0)))</f>
        <v>12</v>
      </c>
      <c r="I102" s="16">
        <f>+IF(H102&gt;0,12,(IF(YEAR($E102)='Données de base'!$I$13,12-MONTH($E102)+1,0)))</f>
        <v>12</v>
      </c>
      <c r="J102" s="16">
        <f>+IF(I102&gt;0,12,(IF(YEAR($E102)='Données de base'!$K$13,12-MONTH($E102)+1,0)))</f>
        <v>12</v>
      </c>
      <c r="K102" s="16">
        <f>+IF(J102&gt;0,12,(IF(YEAR($E102)='Données de base'!$M$13,12-MONTH($E102)+1,0)))</f>
        <v>12</v>
      </c>
      <c r="L102" s="16">
        <f t="shared" si="481"/>
        <v>216000</v>
      </c>
      <c r="M102" s="16">
        <f t="shared" si="482"/>
        <v>218160</v>
      </c>
      <c r="N102" s="16">
        <f t="shared" si="483"/>
        <v>220341.6</v>
      </c>
      <c r="O102" s="16">
        <f t="shared" si="484"/>
        <v>222545.016</v>
      </c>
      <c r="P102" s="16">
        <f t="shared" si="485"/>
        <v>224770.46616000001</v>
      </c>
      <c r="Q102" s="16">
        <f t="shared" si="486"/>
        <v>227018.17082160001</v>
      </c>
      <c r="R102" s="16">
        <f>IF('Données de base'!$G172="Non",0,+IF(YEAR($E102)=R$97,(L102/(1+'Données de base'!$H$205))*'Données de base'!$H$206,0))</f>
        <v>0</v>
      </c>
      <c r="S102" s="16">
        <f>IF('Données de base'!$G172="Non",0,+IF(YEAR($E102)=S$97,(M102/(1+'Données de base'!$H$205))*'Données de base'!$H$206,0))</f>
        <v>0</v>
      </c>
      <c r="T102" s="16">
        <f>IF('Données de base'!$G172="Non",0,+IF(YEAR($E102)=T$97,(N102/(1+'Données de base'!$H$205))*'Données de base'!$H$206,0))</f>
        <v>0</v>
      </c>
      <c r="U102" s="16">
        <f>IF('Données de base'!$G172="Non",0,+IF(YEAR($E102)=U$97,(O102/(1+'Données de base'!$H$205))*'Données de base'!$H$206,0))</f>
        <v>0</v>
      </c>
      <c r="V102" s="16">
        <f>IF('Données de base'!$G172="Non",0,+IF(YEAR($E102)=V$97,(P102/(1+'Données de base'!$H$205))*'Données de base'!$H$206,0))</f>
        <v>0</v>
      </c>
      <c r="W102" s="16">
        <f>IF('Données de base'!$G172="Non",0,+IF(YEAR($E102)=W$97,(Q102/(1+'Données de base'!$H$205))*'Données de base'!$H$206,0))</f>
        <v>0</v>
      </c>
      <c r="X102" s="16"/>
      <c r="Y102" s="16"/>
      <c r="Z102" s="16"/>
      <c r="AA102" s="16"/>
      <c r="AB102" s="16"/>
      <c r="AC102" s="131"/>
      <c r="AD102" s="681"/>
      <c r="AE102" s="16"/>
      <c r="AF102" s="16"/>
      <c r="AG102" s="16"/>
      <c r="AH102" s="16"/>
      <c r="AI102" s="16"/>
      <c r="AJ102" s="16"/>
      <c r="AK102" s="16"/>
      <c r="AL102" s="16"/>
      <c r="AM102" s="16"/>
      <c r="AN102" s="16"/>
      <c r="AO102" s="16"/>
      <c r="AP102" s="16"/>
      <c r="AQ102" s="131"/>
      <c r="AR102" s="16"/>
      <c r="AS102" s="16"/>
      <c r="AT102" s="16"/>
      <c r="AU102" s="16"/>
      <c r="AV102" s="16"/>
      <c r="AW102" s="16"/>
      <c r="AX102" s="16"/>
      <c r="AY102" s="16"/>
      <c r="AZ102" s="16"/>
      <c r="BA102" s="16"/>
      <c r="BB102" s="16"/>
      <c r="BC102" s="16"/>
      <c r="BD102" s="131"/>
      <c r="BE102" s="681"/>
      <c r="BF102" s="16"/>
      <c r="BG102" s="16"/>
      <c r="BH102" s="16"/>
      <c r="BI102" s="16"/>
      <c r="BJ102" s="16"/>
      <c r="BK102" s="16"/>
      <c r="BL102" s="16"/>
      <c r="BM102" s="16"/>
      <c r="BN102" s="16"/>
      <c r="BO102" s="16"/>
      <c r="BP102" s="16"/>
      <c r="BQ102" s="16"/>
      <c r="BR102" s="131"/>
      <c r="BS102" s="16"/>
      <c r="BT102" s="16"/>
      <c r="BU102" s="16"/>
      <c r="BV102" s="16"/>
      <c r="BW102" s="16"/>
      <c r="BX102" s="16"/>
      <c r="BY102" s="16"/>
      <c r="BZ102" s="16"/>
      <c r="CA102" s="16"/>
      <c r="CB102" s="16"/>
      <c r="CC102" s="16"/>
      <c r="CD102" s="16"/>
      <c r="CE102" s="535"/>
    </row>
    <row r="103" spans="1:83" ht="15" customHeight="1" x14ac:dyDescent="0.2">
      <c r="A103" s="16"/>
      <c r="B103" s="182" t="str">
        <f>+'Données de base'!A173</f>
        <v>Développeur R&amp;D</v>
      </c>
      <c r="C103" s="16">
        <f>+'Données de base'!F173</f>
        <v>12000</v>
      </c>
      <c r="D103" s="16">
        <f t="shared" si="480"/>
        <v>216000</v>
      </c>
      <c r="E103" s="229">
        <f>+'Données de base'!H173</f>
        <v>43101</v>
      </c>
      <c r="F103" s="16">
        <f>+IF(YEAR($E103)='Données de base'!$C$13,12-MONTH($E103)+1,0)</f>
        <v>0</v>
      </c>
      <c r="G103" s="16">
        <f>+IF(F103&gt;0,12,(IF(YEAR($E103)='Données de base'!$E$13,12-MONTH($E103)+1,0)))</f>
        <v>12</v>
      </c>
      <c r="H103" s="16">
        <f>+IF(G103&gt;0,12,(IF(YEAR($E103)='Données de base'!$G$13,12-MONTH($E103)+1,0)))</f>
        <v>12</v>
      </c>
      <c r="I103" s="16">
        <f>+IF(H103&gt;0,12,(IF(YEAR($E103)='Données de base'!$I$13,12-MONTH($E103)+1,0)))</f>
        <v>12</v>
      </c>
      <c r="J103" s="16">
        <f>+IF(I103&gt;0,12,(IF(YEAR($E103)='Données de base'!$K$13,12-MONTH($E103)+1,0)))</f>
        <v>12</v>
      </c>
      <c r="K103" s="16">
        <f>+IF(J103&gt;0,12,(IF(YEAR($E103)='Données de base'!$M$13,12-MONTH($E103)+1,0)))</f>
        <v>12</v>
      </c>
      <c r="L103" s="16">
        <f t="shared" si="481"/>
        <v>0</v>
      </c>
      <c r="M103" s="16">
        <f t="shared" si="482"/>
        <v>216000</v>
      </c>
      <c r="N103" s="16">
        <f t="shared" si="483"/>
        <v>218160</v>
      </c>
      <c r="O103" s="16">
        <f t="shared" si="484"/>
        <v>220341.6</v>
      </c>
      <c r="P103" s="16">
        <f t="shared" si="485"/>
        <v>222545.016</v>
      </c>
      <c r="Q103" s="16">
        <f t="shared" si="486"/>
        <v>224770.46616000001</v>
      </c>
      <c r="R103" s="16">
        <f>IF('Données de base'!$G173="Non",0,+IF(YEAR($E103)=R$97,(L103/(1+'Données de base'!$H$205))*'Données de base'!$H$206,0))</f>
        <v>0</v>
      </c>
      <c r="S103" s="16">
        <f>IF('Données de base'!$G173="Non",0,+IF(YEAR($E103)=S$97,(M103/(1+'Données de base'!$H$205))*'Données de base'!$H$206,0))</f>
        <v>0</v>
      </c>
      <c r="T103" s="16">
        <f>IF('Données de base'!$G173="Non",0,+IF(YEAR($E103)=T$97,(N103/(1+'Données de base'!$H$205))*'Données de base'!$H$206,0))</f>
        <v>0</v>
      </c>
      <c r="U103" s="16">
        <f>IF('Données de base'!$G173="Non",0,+IF(YEAR($E103)=U$97,(O103/(1+'Données de base'!$H$205))*'Données de base'!$H$206,0))</f>
        <v>0</v>
      </c>
      <c r="V103" s="16">
        <f>IF('Données de base'!$G173="Non",0,+IF(YEAR($E103)=V$97,(P103/(1+'Données de base'!$H$205))*'Données de base'!$H$206,0))</f>
        <v>0</v>
      </c>
      <c r="W103" s="16">
        <f>IF('Données de base'!$G173="Non",0,+IF(YEAR($E103)=W$97,(Q103/(1+'Données de base'!$H$205))*'Données de base'!$H$206,0))</f>
        <v>0</v>
      </c>
      <c r="X103" s="16"/>
      <c r="Y103" s="16"/>
      <c r="Z103" s="16"/>
      <c r="AA103" s="16"/>
      <c r="AB103" s="16"/>
      <c r="AC103" s="131"/>
      <c r="AD103" s="681"/>
      <c r="AE103" s="16"/>
      <c r="AF103" s="16"/>
      <c r="AG103" s="16"/>
      <c r="AH103" s="16"/>
      <c r="AI103" s="16"/>
      <c r="AJ103" s="16"/>
      <c r="AK103" s="16"/>
      <c r="AL103" s="16"/>
      <c r="AM103" s="16"/>
      <c r="AN103" s="16"/>
      <c r="AO103" s="16"/>
      <c r="AP103" s="16"/>
      <c r="AQ103" s="131"/>
      <c r="AR103" s="16"/>
      <c r="AS103" s="16"/>
      <c r="AT103" s="16"/>
      <c r="AU103" s="16"/>
      <c r="AV103" s="16"/>
      <c r="AW103" s="16"/>
      <c r="AX103" s="16"/>
      <c r="AY103" s="16"/>
      <c r="AZ103" s="16"/>
      <c r="BA103" s="16"/>
      <c r="BB103" s="16"/>
      <c r="BC103" s="16"/>
      <c r="BD103" s="131"/>
      <c r="BE103" s="681"/>
      <c r="BF103" s="16"/>
      <c r="BG103" s="16"/>
      <c r="BH103" s="16"/>
      <c r="BI103" s="16"/>
      <c r="BJ103" s="16"/>
      <c r="BK103" s="16"/>
      <c r="BL103" s="16"/>
      <c r="BM103" s="16"/>
      <c r="BN103" s="16"/>
      <c r="BO103" s="16"/>
      <c r="BP103" s="16"/>
      <c r="BQ103" s="16"/>
      <c r="BR103" s="131"/>
      <c r="BS103" s="16"/>
      <c r="BT103" s="16"/>
      <c r="BU103" s="16"/>
      <c r="BV103" s="16"/>
      <c r="BW103" s="16"/>
      <c r="BX103" s="16"/>
      <c r="BY103" s="16"/>
      <c r="BZ103" s="16"/>
      <c r="CA103" s="16"/>
      <c r="CB103" s="16"/>
      <c r="CC103" s="16"/>
      <c r="CD103" s="16"/>
      <c r="CE103" s="535"/>
    </row>
    <row r="104" spans="1:83" ht="15" customHeight="1" x14ac:dyDescent="0.2">
      <c r="A104" s="16"/>
      <c r="B104" s="182" t="str">
        <f>+'Données de base'!A174</f>
        <v>Graphiste</v>
      </c>
      <c r="C104" s="16">
        <f>+'Données de base'!F174</f>
        <v>4000</v>
      </c>
      <c r="D104" s="16">
        <f t="shared" si="480"/>
        <v>72000</v>
      </c>
      <c r="E104" s="229">
        <f>+'Données de base'!H174</f>
        <v>43040</v>
      </c>
      <c r="F104" s="16">
        <f>+IF(YEAR($E104)='Données de base'!$C$13,12-MONTH($E104)+1,0)</f>
        <v>2</v>
      </c>
      <c r="G104" s="16">
        <f>+IF(F104&gt;0,12,(IF(YEAR($E104)='Données de base'!$E$13,12-MONTH($E104)+1,0)))</f>
        <v>12</v>
      </c>
      <c r="H104" s="16">
        <f>+IF(G104&gt;0,12,(IF(YEAR($E104)='Données de base'!$G$13,12-MONTH($E104)+1,0)))</f>
        <v>12</v>
      </c>
      <c r="I104" s="16">
        <f>+IF(H104&gt;0,12,(IF(YEAR($E104)='Données de base'!$I$13,12-MONTH($E104)+1,0)))</f>
        <v>12</v>
      </c>
      <c r="J104" s="16">
        <f>+IF(I104&gt;0,12,(IF(YEAR($E104)='Données de base'!$K$13,12-MONTH($E104)+1,0)))</f>
        <v>12</v>
      </c>
      <c r="K104" s="16">
        <f>+IF(J104&gt;0,12,(IF(YEAR($E104)='Données de base'!$M$13,12-MONTH($E104)+1,0)))</f>
        <v>12</v>
      </c>
      <c r="L104" s="16">
        <f t="shared" si="481"/>
        <v>72000</v>
      </c>
      <c r="M104" s="16">
        <f t="shared" si="482"/>
        <v>72720</v>
      </c>
      <c r="N104" s="16">
        <f t="shared" si="483"/>
        <v>73447.199999999997</v>
      </c>
      <c r="O104" s="16">
        <f t="shared" si="484"/>
        <v>74181.671999999991</v>
      </c>
      <c r="P104" s="16">
        <f t="shared" si="485"/>
        <v>74923.488719999994</v>
      </c>
      <c r="Q104" s="16">
        <f t="shared" si="486"/>
        <v>75672.723607199994</v>
      </c>
      <c r="R104" s="16">
        <f>IF('Données de base'!$G174="Non",0,+IF(YEAR($E104)=R$97,(L104/(1+'Données de base'!$H$205))*'Données de base'!$H$206,0))</f>
        <v>0</v>
      </c>
      <c r="S104" s="16">
        <f>IF('Données de base'!$G174="Non",0,+IF(YEAR($E104)=S$97,(M104/(1+'Données de base'!$H$205))*'Données de base'!$H$206,0))</f>
        <v>0</v>
      </c>
      <c r="T104" s="16">
        <f>IF('Données de base'!$G174="Non",0,+IF(YEAR($E104)=T$97,(N104/(1+'Données de base'!$H$205))*'Données de base'!$H$206,0))</f>
        <v>0</v>
      </c>
      <c r="U104" s="16">
        <f>IF('Données de base'!$G174="Non",0,+IF(YEAR($E104)=U$97,(O104/(1+'Données de base'!$H$205))*'Données de base'!$H$206,0))</f>
        <v>0</v>
      </c>
      <c r="V104" s="16">
        <f>IF('Données de base'!$G174="Non",0,+IF(YEAR($E104)=V$97,(P104/(1+'Données de base'!$H$205))*'Données de base'!$H$206,0))</f>
        <v>0</v>
      </c>
      <c r="W104" s="16">
        <f>IF('Données de base'!$G174="Non",0,+IF(YEAR($E104)=W$97,(Q104/(1+'Données de base'!$H$205))*'Données de base'!$H$206,0))</f>
        <v>0</v>
      </c>
      <c r="X104" s="16"/>
      <c r="Y104" s="16"/>
      <c r="Z104" s="16"/>
      <c r="AA104" s="16"/>
      <c r="AB104" s="16"/>
      <c r="AC104" s="131"/>
      <c r="AD104" s="681"/>
      <c r="AE104" s="16"/>
      <c r="AF104" s="16"/>
      <c r="AG104" s="16"/>
      <c r="AH104" s="16"/>
      <c r="AI104" s="16"/>
      <c r="AJ104" s="16"/>
      <c r="AK104" s="16"/>
      <c r="AL104" s="16"/>
      <c r="AM104" s="16"/>
      <c r="AN104" s="16"/>
      <c r="AO104" s="16"/>
      <c r="AP104" s="16"/>
      <c r="AQ104" s="131"/>
      <c r="AR104" s="16"/>
      <c r="AS104" s="16"/>
      <c r="AT104" s="16"/>
      <c r="AU104" s="16"/>
      <c r="AV104" s="16"/>
      <c r="AW104" s="16"/>
      <c r="AX104" s="16"/>
      <c r="AY104" s="16"/>
      <c r="AZ104" s="16"/>
      <c r="BA104" s="16"/>
      <c r="BB104" s="16"/>
      <c r="BC104" s="16"/>
      <c r="BD104" s="131"/>
      <c r="BE104" s="681"/>
      <c r="BF104" s="16"/>
      <c r="BG104" s="16"/>
      <c r="BH104" s="16"/>
      <c r="BI104" s="16"/>
      <c r="BJ104" s="16"/>
      <c r="BK104" s="16"/>
      <c r="BL104" s="16"/>
      <c r="BM104" s="16"/>
      <c r="BN104" s="16"/>
      <c r="BO104" s="16"/>
      <c r="BP104" s="16"/>
      <c r="BQ104" s="16"/>
      <c r="BR104" s="131"/>
      <c r="BS104" s="16"/>
      <c r="BT104" s="16"/>
      <c r="BU104" s="16"/>
      <c r="BV104" s="16"/>
      <c r="BW104" s="16"/>
      <c r="BX104" s="16"/>
      <c r="BY104" s="16"/>
      <c r="BZ104" s="16"/>
      <c r="CA104" s="16"/>
      <c r="CB104" s="16"/>
      <c r="CC104" s="16"/>
      <c r="CD104" s="16"/>
      <c r="CE104" s="535"/>
    </row>
    <row r="105" spans="1:83" ht="15" customHeight="1" x14ac:dyDescent="0.2">
      <c r="A105" s="16"/>
      <c r="B105" s="182" t="str">
        <f>+'Données de base'!A175</f>
        <v>Directeur Commercial</v>
      </c>
      <c r="C105" s="16">
        <f>+'Données de base'!F175</f>
        <v>8000</v>
      </c>
      <c r="D105" s="16">
        <f t="shared" si="480"/>
        <v>144000</v>
      </c>
      <c r="E105" s="229">
        <f>+'Données de base'!H175</f>
        <v>42979</v>
      </c>
      <c r="F105" s="16">
        <f>+IF(YEAR($E105)='Données de base'!$C$13,12-MONTH($E105)+1,0)</f>
        <v>4</v>
      </c>
      <c r="G105" s="16">
        <f>+IF(F105&gt;0,12,(IF(YEAR($E105)='Données de base'!$E$13,12-MONTH($E105)+1,0)))</f>
        <v>12</v>
      </c>
      <c r="H105" s="16">
        <f>+IF(G105&gt;0,12,(IF(YEAR($E105)='Données de base'!$G$13,12-MONTH($E105)+1,0)))</f>
        <v>12</v>
      </c>
      <c r="I105" s="16">
        <f>+IF(H105&gt;0,12,(IF(YEAR($E105)='Données de base'!$I$13,12-MONTH($E105)+1,0)))</f>
        <v>12</v>
      </c>
      <c r="J105" s="16">
        <f>+IF(I105&gt;0,12,(IF(YEAR($E105)='Données de base'!$K$13,12-MONTH($E105)+1,0)))</f>
        <v>12</v>
      </c>
      <c r="K105" s="16">
        <f>+IF(J105&gt;0,12,(IF(YEAR($E105)='Données de base'!$M$13,12-MONTH($E105)+1,0)))</f>
        <v>12</v>
      </c>
      <c r="L105" s="16">
        <f t="shared" si="481"/>
        <v>144000</v>
      </c>
      <c r="M105" s="16">
        <f t="shared" si="482"/>
        <v>145440</v>
      </c>
      <c r="N105" s="16">
        <f t="shared" si="483"/>
        <v>146894.39999999999</v>
      </c>
      <c r="O105" s="16">
        <f t="shared" si="484"/>
        <v>148363.34399999998</v>
      </c>
      <c r="P105" s="16">
        <f t="shared" si="485"/>
        <v>149846.97743999999</v>
      </c>
      <c r="Q105" s="16">
        <f t="shared" si="486"/>
        <v>151345.44721439999</v>
      </c>
      <c r="R105" s="16">
        <f>IF('Données de base'!$G175="Non",0,+IF(YEAR($E105)=R$97,(L105/(1+'Données de base'!$H$205))*'Données de base'!$H$206,0))</f>
        <v>0</v>
      </c>
      <c r="S105" s="16">
        <f>IF('Données de base'!$G175="Non",0,+IF(YEAR($E105)=S$97,(M105/(1+'Données de base'!$H$205))*'Données de base'!$H$206,0))</f>
        <v>0</v>
      </c>
      <c r="T105" s="16">
        <f>IF('Données de base'!$G175="Non",0,+IF(YEAR($E105)=T$97,(N105/(1+'Données de base'!$H$205))*'Données de base'!$H$206,0))</f>
        <v>0</v>
      </c>
      <c r="U105" s="16">
        <f>IF('Données de base'!$G175="Non",0,+IF(YEAR($E105)=U$97,(O105/(1+'Données de base'!$H$205))*'Données de base'!$H$206,0))</f>
        <v>0</v>
      </c>
      <c r="V105" s="16">
        <f>IF('Données de base'!$G175="Non",0,+IF(YEAR($E105)=V$97,(P105/(1+'Données de base'!$H$205))*'Données de base'!$H$206,0))</f>
        <v>0</v>
      </c>
      <c r="W105" s="16">
        <f>IF('Données de base'!$G175="Non",0,+IF(YEAR($E105)=W$97,(Q105/(1+'Données de base'!$H$205))*'Données de base'!$H$206,0))</f>
        <v>0</v>
      </c>
      <c r="X105" s="16"/>
      <c r="Y105" s="16"/>
      <c r="Z105" s="16"/>
      <c r="AA105" s="16"/>
      <c r="AB105" s="16"/>
      <c r="AC105" s="131"/>
      <c r="AD105" s="681"/>
      <c r="AE105" s="16"/>
      <c r="AF105" s="16"/>
      <c r="AG105" s="16"/>
      <c r="AH105" s="16"/>
      <c r="AI105" s="16"/>
      <c r="AJ105" s="16"/>
      <c r="AK105" s="16"/>
      <c r="AL105" s="16"/>
      <c r="AM105" s="16"/>
      <c r="AN105" s="16"/>
      <c r="AO105" s="16"/>
      <c r="AP105" s="16"/>
      <c r="AQ105" s="131"/>
      <c r="AR105" s="16"/>
      <c r="AS105" s="16"/>
      <c r="AT105" s="16"/>
      <c r="AU105" s="16"/>
      <c r="AV105" s="16"/>
      <c r="AW105" s="16"/>
      <c r="AX105" s="16"/>
      <c r="AY105" s="16"/>
      <c r="AZ105" s="16"/>
      <c r="BA105" s="16"/>
      <c r="BB105" s="16"/>
      <c r="BC105" s="16"/>
      <c r="BD105" s="131"/>
      <c r="BE105" s="681"/>
      <c r="BF105" s="16"/>
      <c r="BG105" s="16"/>
      <c r="BH105" s="16"/>
      <c r="BI105" s="16"/>
      <c r="BJ105" s="16"/>
      <c r="BK105" s="16"/>
      <c r="BL105" s="16"/>
      <c r="BM105" s="16"/>
      <c r="BN105" s="16"/>
      <c r="BO105" s="16"/>
      <c r="BP105" s="16"/>
      <c r="BQ105" s="16"/>
      <c r="BR105" s="131"/>
      <c r="BS105" s="16"/>
      <c r="BT105" s="16"/>
      <c r="BU105" s="16"/>
      <c r="BV105" s="16"/>
      <c r="BW105" s="16"/>
      <c r="BX105" s="16"/>
      <c r="BY105" s="16"/>
      <c r="BZ105" s="16"/>
      <c r="CA105" s="16"/>
      <c r="CB105" s="16"/>
      <c r="CC105" s="16"/>
      <c r="CD105" s="16"/>
      <c r="CE105" s="535"/>
    </row>
    <row r="106" spans="1:83" ht="15" customHeight="1" x14ac:dyDescent="0.2">
      <c r="A106" s="16"/>
      <c r="B106" s="182" t="str">
        <f>+'Données de base'!A176</f>
        <v>Commercial</v>
      </c>
      <c r="C106" s="16">
        <f>+'Données de base'!F176</f>
        <v>6000</v>
      </c>
      <c r="D106" s="16">
        <f t="shared" si="480"/>
        <v>108000</v>
      </c>
      <c r="E106" s="229">
        <f>+'Données de base'!H176</f>
        <v>43344</v>
      </c>
      <c r="F106" s="16">
        <f>+IF(YEAR($E106)='Données de base'!$C$13,12-MONTH($E106)+1,0)</f>
        <v>0</v>
      </c>
      <c r="G106" s="16">
        <f>+IF(F106&gt;0,12,(IF(YEAR($E106)='Données de base'!$E$13,12-MONTH($E106)+1,0)))</f>
        <v>4</v>
      </c>
      <c r="H106" s="16">
        <f>+IF(G106&gt;0,12,(IF(YEAR($E106)='Données de base'!$G$13,12-MONTH($E106)+1,0)))</f>
        <v>12</v>
      </c>
      <c r="I106" s="16">
        <f>+IF(H106&gt;0,12,(IF(YEAR($E106)='Données de base'!$I$13,12-MONTH($E106)+1,0)))</f>
        <v>12</v>
      </c>
      <c r="J106" s="16">
        <f>+IF(I106&gt;0,12,(IF(YEAR($E106)='Données de base'!$K$13,12-MONTH($E106)+1,0)))</f>
        <v>12</v>
      </c>
      <c r="K106" s="16">
        <f>+IF(J106&gt;0,12,(IF(YEAR($E106)='Données de base'!$M$13,12-MONTH($E106)+1,0)))</f>
        <v>12</v>
      </c>
      <c r="L106" s="16">
        <f t="shared" si="481"/>
        <v>0</v>
      </c>
      <c r="M106" s="16">
        <f t="shared" si="482"/>
        <v>108000</v>
      </c>
      <c r="N106" s="16">
        <f t="shared" si="483"/>
        <v>109080</v>
      </c>
      <c r="O106" s="16">
        <f t="shared" si="484"/>
        <v>110170.8</v>
      </c>
      <c r="P106" s="16">
        <f t="shared" si="485"/>
        <v>111272.508</v>
      </c>
      <c r="Q106" s="16">
        <f t="shared" si="486"/>
        <v>112385.23308000001</v>
      </c>
      <c r="R106" s="16">
        <f>IF('Données de base'!$G176="Non",0,+IF(YEAR($E106)=R$97,(L106/(1+'Données de base'!$H$205))*'Données de base'!$H$206,0))</f>
        <v>0</v>
      </c>
      <c r="S106" s="16">
        <f>IF('Données de base'!$G176="Non",0,+IF(YEAR($E106)=S$97,(M106/(1+'Données de base'!$H$205))*'Données de base'!$H$206,0))</f>
        <v>0</v>
      </c>
      <c r="T106" s="16">
        <f>IF('Données de base'!$G176="Non",0,+IF(YEAR($E106)=T$97,(N106/(1+'Données de base'!$H$205))*'Données de base'!$H$206,0))</f>
        <v>0</v>
      </c>
      <c r="U106" s="16">
        <f>IF('Données de base'!$G176="Non",0,+IF(YEAR($E106)=U$97,(O106/(1+'Données de base'!$H$205))*'Données de base'!$H$206,0))</f>
        <v>0</v>
      </c>
      <c r="V106" s="16">
        <f>IF('Données de base'!$G176="Non",0,+IF(YEAR($E106)=V$97,(P106/(1+'Données de base'!$H$205))*'Données de base'!$H$206,0))</f>
        <v>0</v>
      </c>
      <c r="W106" s="16">
        <f>IF('Données de base'!$G176="Non",0,+IF(YEAR($E106)=W$97,(Q106/(1+'Données de base'!$H$205))*'Données de base'!$H$206,0))</f>
        <v>0</v>
      </c>
      <c r="X106" s="16"/>
      <c r="Y106" s="16"/>
      <c r="Z106" s="16"/>
      <c r="AA106" s="16"/>
      <c r="AB106" s="16"/>
      <c r="AC106" s="131"/>
      <c r="AD106" s="681"/>
      <c r="AE106" s="16"/>
      <c r="AF106" s="16"/>
      <c r="AG106" s="16"/>
      <c r="AH106" s="16"/>
      <c r="AI106" s="16"/>
      <c r="AJ106" s="16"/>
      <c r="AK106" s="16"/>
      <c r="AL106" s="16"/>
      <c r="AM106" s="16"/>
      <c r="AN106" s="16"/>
      <c r="AO106" s="16"/>
      <c r="AP106" s="16"/>
      <c r="AQ106" s="131"/>
      <c r="AR106" s="16"/>
      <c r="AS106" s="16"/>
      <c r="AT106" s="16"/>
      <c r="AU106" s="16"/>
      <c r="AV106" s="16"/>
      <c r="AW106" s="16"/>
      <c r="AX106" s="16"/>
      <c r="AY106" s="16"/>
      <c r="AZ106" s="16"/>
      <c r="BA106" s="16"/>
      <c r="BB106" s="16"/>
      <c r="BC106" s="16"/>
      <c r="BD106" s="131"/>
      <c r="BE106" s="681"/>
      <c r="BF106" s="16"/>
      <c r="BG106" s="16"/>
      <c r="BH106" s="16"/>
      <c r="BI106" s="16"/>
      <c r="BJ106" s="16"/>
      <c r="BK106" s="16"/>
      <c r="BL106" s="16"/>
      <c r="BM106" s="16"/>
      <c r="BN106" s="16"/>
      <c r="BO106" s="16"/>
      <c r="BP106" s="16"/>
      <c r="BQ106" s="16"/>
      <c r="BR106" s="131"/>
      <c r="BS106" s="16"/>
      <c r="BT106" s="16"/>
      <c r="BU106" s="16"/>
      <c r="BV106" s="16"/>
      <c r="BW106" s="16"/>
      <c r="BX106" s="16"/>
      <c r="BY106" s="16"/>
      <c r="BZ106" s="16"/>
      <c r="CA106" s="16"/>
      <c r="CB106" s="16"/>
      <c r="CC106" s="16"/>
      <c r="CD106" s="16"/>
      <c r="CE106" s="535"/>
    </row>
    <row r="107" spans="1:83" ht="15" customHeight="1" x14ac:dyDescent="0.2">
      <c r="A107" s="16"/>
      <c r="B107" s="182" t="str">
        <f>+'Données de base'!A177</f>
        <v>Développeur Services</v>
      </c>
      <c r="C107" s="16">
        <f>+'Données de base'!F177</f>
        <v>7000</v>
      </c>
      <c r="D107" s="16">
        <f t="shared" si="480"/>
        <v>126000</v>
      </c>
      <c r="E107" s="229">
        <f>+'Données de base'!H177</f>
        <v>43191</v>
      </c>
      <c r="F107" s="16">
        <f>+IF(YEAR($E107)='Données de base'!$C$13,12-MONTH($E107)+1,0)</f>
        <v>0</v>
      </c>
      <c r="G107" s="16">
        <f>+IF(F107&gt;0,12,(IF(YEAR($E107)='Données de base'!$E$13,12-MONTH($E107)+1,0)))</f>
        <v>9</v>
      </c>
      <c r="H107" s="16">
        <f>+IF(G107&gt;0,12,(IF(YEAR($E107)='Données de base'!$G$13,12-MONTH($E107)+1,0)))</f>
        <v>12</v>
      </c>
      <c r="I107" s="16">
        <f>+IF(H107&gt;0,12,(IF(YEAR($E107)='Données de base'!$I$13,12-MONTH($E107)+1,0)))</f>
        <v>12</v>
      </c>
      <c r="J107" s="16">
        <f>+IF(I107&gt;0,12,(IF(YEAR($E107)='Données de base'!$K$13,12-MONTH($E107)+1,0)))</f>
        <v>12</v>
      </c>
      <c r="K107" s="16">
        <f>+IF(J107&gt;0,12,(IF(YEAR($E107)='Données de base'!$M$13,12-MONTH($E107)+1,0)))</f>
        <v>12</v>
      </c>
      <c r="L107" s="16">
        <f t="shared" si="481"/>
        <v>0</v>
      </c>
      <c r="M107" s="16">
        <f t="shared" si="482"/>
        <v>126000</v>
      </c>
      <c r="N107" s="16">
        <f t="shared" si="483"/>
        <v>127260</v>
      </c>
      <c r="O107" s="16">
        <f t="shared" si="484"/>
        <v>128532.6</v>
      </c>
      <c r="P107" s="16">
        <f t="shared" si="485"/>
        <v>129817.92600000001</v>
      </c>
      <c r="Q107" s="16">
        <f t="shared" si="486"/>
        <v>131116.10526000001</v>
      </c>
      <c r="R107" s="16">
        <f>IF('Données de base'!$G177="Non",0,+IF(YEAR($E107)=R$97,(L107/(1+'Données de base'!$H$205))*'Données de base'!$H$206,0))</f>
        <v>0</v>
      </c>
      <c r="S107" s="16">
        <f>IF('Données de base'!$G177="Non",0,+IF(YEAR($E107)=S$97,(M107/(1+'Données de base'!$H$205))*'Données de base'!$H$206,0))</f>
        <v>0</v>
      </c>
      <c r="T107" s="16">
        <f>IF('Données de base'!$G177="Non",0,+IF(YEAR($E107)=T$97,(N107/(1+'Données de base'!$H$205))*'Données de base'!$H$206,0))</f>
        <v>0</v>
      </c>
      <c r="U107" s="16">
        <f>IF('Données de base'!$G177="Non",0,+IF(YEAR($E107)=U$97,(O107/(1+'Données de base'!$H$205))*'Données de base'!$H$206,0))</f>
        <v>0</v>
      </c>
      <c r="V107" s="16">
        <f>IF('Données de base'!$G177="Non",0,+IF(YEAR($E107)=V$97,(P107/(1+'Données de base'!$H$205))*'Données de base'!$H$206,0))</f>
        <v>0</v>
      </c>
      <c r="W107" s="16">
        <f>IF('Données de base'!$G177="Non",0,+IF(YEAR($E107)=W$97,(Q107/(1+'Données de base'!$H$205))*'Données de base'!$H$206,0))</f>
        <v>0</v>
      </c>
      <c r="X107" s="16"/>
      <c r="Y107" s="16"/>
      <c r="Z107" s="16"/>
      <c r="AA107" s="16"/>
      <c r="AB107" s="16"/>
      <c r="AC107" s="131"/>
      <c r="AD107" s="681"/>
      <c r="AE107" s="16"/>
      <c r="AF107" s="16"/>
      <c r="AG107" s="16"/>
      <c r="AH107" s="16"/>
      <c r="AI107" s="16"/>
      <c r="AJ107" s="16"/>
      <c r="AK107" s="16"/>
      <c r="AL107" s="16"/>
      <c r="AM107" s="16"/>
      <c r="AN107" s="16"/>
      <c r="AO107" s="16"/>
      <c r="AP107" s="16"/>
      <c r="AQ107" s="131"/>
      <c r="AR107" s="16"/>
      <c r="AS107" s="16"/>
      <c r="AT107" s="16"/>
      <c r="AU107" s="16"/>
      <c r="AV107" s="16"/>
      <c r="AW107" s="16"/>
      <c r="AX107" s="16"/>
      <c r="AY107" s="16"/>
      <c r="AZ107" s="16"/>
      <c r="BA107" s="16"/>
      <c r="BB107" s="16"/>
      <c r="BC107" s="16"/>
      <c r="BD107" s="131"/>
      <c r="BE107" s="681"/>
      <c r="BF107" s="16"/>
      <c r="BG107" s="16"/>
      <c r="BH107" s="16"/>
      <c r="BI107" s="16"/>
      <c r="BJ107" s="16"/>
      <c r="BK107" s="16"/>
      <c r="BL107" s="16"/>
      <c r="BM107" s="16"/>
      <c r="BN107" s="16"/>
      <c r="BO107" s="16"/>
      <c r="BP107" s="16"/>
      <c r="BQ107" s="16"/>
      <c r="BR107" s="131"/>
      <c r="BS107" s="16"/>
      <c r="BT107" s="16"/>
      <c r="BU107" s="16"/>
      <c r="BV107" s="16"/>
      <c r="BW107" s="16"/>
      <c r="BX107" s="16"/>
      <c r="BY107" s="16"/>
      <c r="BZ107" s="16"/>
      <c r="CA107" s="16"/>
      <c r="CB107" s="16"/>
      <c r="CC107" s="16"/>
      <c r="CD107" s="16"/>
      <c r="CE107" s="535"/>
    </row>
    <row r="108" spans="1:83" ht="15" customHeight="1" x14ac:dyDescent="0.2">
      <c r="A108" s="16"/>
      <c r="B108" s="182" t="str">
        <f>+'Données de base'!A178</f>
        <v>Développeur R&amp;D</v>
      </c>
      <c r="C108" s="16">
        <f>+'Données de base'!F178</f>
        <v>18000</v>
      </c>
      <c r="D108" s="16">
        <f t="shared" si="480"/>
        <v>324000</v>
      </c>
      <c r="E108" s="229">
        <f>+'Données de base'!H178</f>
        <v>43191</v>
      </c>
      <c r="F108" s="16">
        <f>+IF(YEAR($E108)='Données de base'!$C$13,12-MONTH($E108)+1,0)</f>
        <v>0</v>
      </c>
      <c r="G108" s="16">
        <f>+IF(F108&gt;0,12,(IF(YEAR($E108)='Données de base'!$E$13,12-MONTH($E108)+1,0)))</f>
        <v>9</v>
      </c>
      <c r="H108" s="16">
        <f>+IF(G108&gt;0,12,(IF(YEAR($E108)='Données de base'!$G$13,12-MONTH($E108)+1,0)))</f>
        <v>12</v>
      </c>
      <c r="I108" s="16">
        <f>+IF(H108&gt;0,12,(IF(YEAR($E108)='Données de base'!$I$13,12-MONTH($E108)+1,0)))</f>
        <v>12</v>
      </c>
      <c r="J108" s="16">
        <f>+IF(I108&gt;0,12,(IF(YEAR($E108)='Données de base'!$K$13,12-MONTH($E108)+1,0)))</f>
        <v>12</v>
      </c>
      <c r="K108" s="16">
        <f>+IF(J108&gt;0,12,(IF(YEAR($E108)='Données de base'!$M$13,12-MONTH($E108)+1,0)))</f>
        <v>12</v>
      </c>
      <c r="L108" s="16">
        <f t="shared" si="481"/>
        <v>0</v>
      </c>
      <c r="M108" s="16">
        <f t="shared" si="482"/>
        <v>324000</v>
      </c>
      <c r="N108" s="16">
        <f t="shared" si="483"/>
        <v>327240</v>
      </c>
      <c r="O108" s="16">
        <f t="shared" si="484"/>
        <v>330512.40000000002</v>
      </c>
      <c r="P108" s="16">
        <f t="shared" si="485"/>
        <v>333817.52400000003</v>
      </c>
      <c r="Q108" s="16">
        <f t="shared" si="486"/>
        <v>337155.69924000005</v>
      </c>
      <c r="R108" s="16">
        <f>IF('Données de base'!$G178="Non",0,+IF(YEAR($E108)=R$97,(L108/(1+'Données de base'!$H$205))*'Données de base'!$H$206,0))</f>
        <v>0</v>
      </c>
      <c r="S108" s="16">
        <f>IF('Données de base'!$G178="Non",0,+IF(YEAR($E108)=S$97,(M108/(1+'Données de base'!$H$205))*'Données de base'!$H$206,0))</f>
        <v>0</v>
      </c>
      <c r="T108" s="16">
        <f>IF('Données de base'!$G178="Non",0,+IF(YEAR($E108)=T$97,(N108/(1+'Données de base'!$H$205))*'Données de base'!$H$206,0))</f>
        <v>0</v>
      </c>
      <c r="U108" s="16">
        <f>IF('Données de base'!$G178="Non",0,+IF(YEAR($E108)=U$97,(O108/(1+'Données de base'!$H$205))*'Données de base'!$H$206,0))</f>
        <v>0</v>
      </c>
      <c r="V108" s="16">
        <f>IF('Données de base'!$G178="Non",0,+IF(YEAR($E108)=V$97,(P108/(1+'Données de base'!$H$205))*'Données de base'!$H$206,0))</f>
        <v>0</v>
      </c>
      <c r="W108" s="16">
        <f>IF('Données de base'!$G178="Non",0,+IF(YEAR($E108)=W$97,(Q108/(1+'Données de base'!$H$205))*'Données de base'!$H$206,0))</f>
        <v>0</v>
      </c>
      <c r="X108" s="16"/>
      <c r="Y108" s="16"/>
      <c r="Z108" s="16"/>
      <c r="AA108" s="16"/>
      <c r="AB108" s="16"/>
      <c r="AC108" s="131"/>
      <c r="AD108" s="681"/>
      <c r="AE108" s="16"/>
      <c r="AF108" s="16"/>
      <c r="AG108" s="16"/>
      <c r="AH108" s="16"/>
      <c r="AI108" s="16"/>
      <c r="AJ108" s="16"/>
      <c r="AK108" s="16"/>
      <c r="AL108" s="16"/>
      <c r="AM108" s="16"/>
      <c r="AN108" s="16"/>
      <c r="AO108" s="16"/>
      <c r="AP108" s="16"/>
      <c r="AQ108" s="131"/>
      <c r="AR108" s="16"/>
      <c r="AS108" s="16"/>
      <c r="AT108" s="16"/>
      <c r="AU108" s="16"/>
      <c r="AV108" s="16"/>
      <c r="AW108" s="16"/>
      <c r="AX108" s="16"/>
      <c r="AY108" s="16"/>
      <c r="AZ108" s="16"/>
      <c r="BA108" s="16"/>
      <c r="BB108" s="16"/>
      <c r="BC108" s="16"/>
      <c r="BD108" s="131"/>
      <c r="BE108" s="681"/>
      <c r="BF108" s="16"/>
      <c r="BG108" s="16"/>
      <c r="BH108" s="16"/>
      <c r="BI108" s="16"/>
      <c r="BJ108" s="16"/>
      <c r="BK108" s="16"/>
      <c r="BL108" s="16"/>
      <c r="BM108" s="16"/>
      <c r="BN108" s="16"/>
      <c r="BO108" s="16"/>
      <c r="BP108" s="16"/>
      <c r="BQ108" s="16"/>
      <c r="BR108" s="131"/>
      <c r="BS108" s="16"/>
      <c r="BT108" s="16"/>
      <c r="BU108" s="16"/>
      <c r="BV108" s="16"/>
      <c r="BW108" s="16"/>
      <c r="BX108" s="16"/>
      <c r="BY108" s="16"/>
      <c r="BZ108" s="16"/>
      <c r="CA108" s="16"/>
      <c r="CB108" s="16"/>
      <c r="CC108" s="16"/>
      <c r="CD108" s="16"/>
      <c r="CE108" s="535"/>
    </row>
    <row r="109" spans="1:83" ht="15" customHeight="1" x14ac:dyDescent="0.2">
      <c r="A109" s="16"/>
      <c r="B109" s="182" t="str">
        <f>+'Données de base'!A179</f>
        <v>Développeur R&amp;D</v>
      </c>
      <c r="C109" s="16">
        <f>+'Données de base'!F179</f>
        <v>4500</v>
      </c>
      <c r="D109" s="16">
        <f t="shared" si="480"/>
        <v>81000</v>
      </c>
      <c r="E109" s="229">
        <f>+'Données de base'!H179</f>
        <v>43191</v>
      </c>
      <c r="F109" s="16">
        <f>+IF(YEAR($E109)='Données de base'!$C$13,12-MONTH($E109)+1,0)</f>
        <v>0</v>
      </c>
      <c r="G109" s="16">
        <f>+IF(F109&gt;0,12,(IF(YEAR($E109)='Données de base'!$E$13,12-MONTH($E109)+1,0)))</f>
        <v>9</v>
      </c>
      <c r="H109" s="16">
        <f>+IF(G109&gt;0,12,(IF(YEAR($E109)='Données de base'!$G$13,12-MONTH($E109)+1,0)))</f>
        <v>12</v>
      </c>
      <c r="I109" s="16">
        <f>+IF(H109&gt;0,12,(IF(YEAR($E109)='Données de base'!$I$13,12-MONTH($E109)+1,0)))</f>
        <v>12</v>
      </c>
      <c r="J109" s="16">
        <f>+IF(I109&gt;0,12,(IF(YEAR($E109)='Données de base'!$K$13,12-MONTH($E109)+1,0)))</f>
        <v>12</v>
      </c>
      <c r="K109" s="16">
        <f>+IF(J109&gt;0,12,(IF(YEAR($E109)='Données de base'!$M$13,12-MONTH($E109)+1,0)))</f>
        <v>12</v>
      </c>
      <c r="L109" s="16">
        <f t="shared" si="481"/>
        <v>0</v>
      </c>
      <c r="M109" s="16">
        <f t="shared" si="482"/>
        <v>81000</v>
      </c>
      <c r="N109" s="16">
        <f t="shared" si="483"/>
        <v>81810</v>
      </c>
      <c r="O109" s="16">
        <f t="shared" si="484"/>
        <v>82628.100000000006</v>
      </c>
      <c r="P109" s="16">
        <f t="shared" si="485"/>
        <v>83454.381000000008</v>
      </c>
      <c r="Q109" s="16">
        <f t="shared" si="486"/>
        <v>84288.924810000011</v>
      </c>
      <c r="R109" s="16">
        <f>IF('Données de base'!$G179="Non",0,+IF(YEAR($E109)=R$97,(L109/(1+'Données de base'!$H$205))*'Données de base'!$H$206,0))</f>
        <v>0</v>
      </c>
      <c r="S109" s="16">
        <f>IF('Données de base'!$G179="Non",0,+IF(YEAR($E109)=S$97,(M109/(1+'Données de base'!$H$205))*'Données de base'!$H$206,0))</f>
        <v>0</v>
      </c>
      <c r="T109" s="16">
        <f>IF('Données de base'!$G179="Non",0,+IF(YEAR($E109)=T$97,(N109/(1+'Données de base'!$H$205))*'Données de base'!$H$206,0))</f>
        <v>0</v>
      </c>
      <c r="U109" s="16">
        <f>IF('Données de base'!$G179="Non",0,+IF(YEAR($E109)=U$97,(O109/(1+'Données de base'!$H$205))*'Données de base'!$H$206,0))</f>
        <v>0</v>
      </c>
      <c r="V109" s="16">
        <f>IF('Données de base'!$G179="Non",0,+IF(YEAR($E109)=V$97,(P109/(1+'Données de base'!$H$205))*'Données de base'!$H$206,0))</f>
        <v>0</v>
      </c>
      <c r="W109" s="16">
        <f>IF('Données de base'!$G179="Non",0,+IF(YEAR($E109)=W$97,(Q109/(1+'Données de base'!$H$205))*'Données de base'!$H$206,0))</f>
        <v>0</v>
      </c>
      <c r="X109" s="16"/>
      <c r="Y109" s="16"/>
      <c r="Z109" s="16"/>
      <c r="AA109" s="16"/>
      <c r="AB109" s="16"/>
      <c r="AC109" s="131"/>
      <c r="AD109" s="681"/>
      <c r="AE109" s="16"/>
      <c r="AF109" s="16"/>
      <c r="AG109" s="16"/>
      <c r="AH109" s="16"/>
      <c r="AI109" s="16"/>
      <c r="AJ109" s="16"/>
      <c r="AK109" s="16"/>
      <c r="AL109" s="16"/>
      <c r="AM109" s="16"/>
      <c r="AN109" s="16"/>
      <c r="AO109" s="16"/>
      <c r="AP109" s="16"/>
      <c r="AQ109" s="131"/>
      <c r="AR109" s="16"/>
      <c r="AS109" s="16"/>
      <c r="AT109" s="16"/>
      <c r="AU109" s="16"/>
      <c r="AV109" s="16"/>
      <c r="AW109" s="16"/>
      <c r="AX109" s="16"/>
      <c r="AY109" s="16"/>
      <c r="AZ109" s="16"/>
      <c r="BA109" s="16"/>
      <c r="BB109" s="16"/>
      <c r="BC109" s="16"/>
      <c r="BD109" s="131"/>
      <c r="BE109" s="681"/>
      <c r="BF109" s="16"/>
      <c r="BG109" s="16"/>
      <c r="BH109" s="16"/>
      <c r="BI109" s="16"/>
      <c r="BJ109" s="16"/>
      <c r="BK109" s="16"/>
      <c r="BL109" s="16"/>
      <c r="BM109" s="16"/>
      <c r="BN109" s="16"/>
      <c r="BO109" s="16"/>
      <c r="BP109" s="16"/>
      <c r="BQ109" s="16"/>
      <c r="BR109" s="131"/>
      <c r="BS109" s="16"/>
      <c r="BT109" s="16"/>
      <c r="BU109" s="16"/>
      <c r="BV109" s="16"/>
      <c r="BW109" s="16"/>
      <c r="BX109" s="16"/>
      <c r="BY109" s="16"/>
      <c r="BZ109" s="16"/>
      <c r="CA109" s="16"/>
      <c r="CB109" s="16"/>
      <c r="CC109" s="16"/>
      <c r="CD109" s="16"/>
      <c r="CE109" s="535"/>
    </row>
    <row r="110" spans="1:83" ht="15" customHeight="1" x14ac:dyDescent="0.2">
      <c r="A110" s="16"/>
      <c r="B110" s="182" t="str">
        <f>+'Données de base'!A180</f>
        <v>Presales - Training</v>
      </c>
      <c r="C110" s="16">
        <f>+'Données de base'!F180</f>
        <v>6000</v>
      </c>
      <c r="D110" s="16">
        <f t="shared" si="480"/>
        <v>108000</v>
      </c>
      <c r="E110" s="229">
        <f>+'Données de base'!H180</f>
        <v>43160</v>
      </c>
      <c r="F110" s="16">
        <f>+IF(YEAR($E110)='Données de base'!$C$13,12-MONTH($E110)+1,0)</f>
        <v>0</v>
      </c>
      <c r="G110" s="16">
        <f>+IF(F110&gt;0,12,(IF(YEAR($E110)='Données de base'!$E$13,12-MONTH($E110)+1,0)))</f>
        <v>10</v>
      </c>
      <c r="H110" s="16">
        <f>+IF(G110&gt;0,12,(IF(YEAR($E110)='Données de base'!$G$13,12-MONTH($E110)+1,0)))</f>
        <v>12</v>
      </c>
      <c r="I110" s="16">
        <f>+IF(H110&gt;0,12,(IF(YEAR($E110)='Données de base'!$I$13,12-MONTH($E110)+1,0)))</f>
        <v>12</v>
      </c>
      <c r="J110" s="16">
        <f>+IF(I110&gt;0,12,(IF(YEAR($E110)='Données de base'!$K$13,12-MONTH($E110)+1,0)))</f>
        <v>12</v>
      </c>
      <c r="K110" s="16">
        <f>+IF(J110&gt;0,12,(IF(YEAR($E110)='Données de base'!$M$13,12-MONTH($E110)+1,0)))</f>
        <v>12</v>
      </c>
      <c r="L110" s="16">
        <f t="shared" si="481"/>
        <v>0</v>
      </c>
      <c r="M110" s="16">
        <f t="shared" si="482"/>
        <v>108000</v>
      </c>
      <c r="N110" s="16">
        <f t="shared" si="483"/>
        <v>109080</v>
      </c>
      <c r="O110" s="16">
        <f t="shared" si="484"/>
        <v>110170.8</v>
      </c>
      <c r="P110" s="16">
        <f t="shared" si="485"/>
        <v>111272.508</v>
      </c>
      <c r="Q110" s="16">
        <f t="shared" si="486"/>
        <v>112385.23308000001</v>
      </c>
      <c r="R110" s="16">
        <f>IF('Données de base'!$G180="Non",0,+IF(YEAR($E110)=R$97,(L110/(1+'Données de base'!$H$205))*'Données de base'!$H$206,0))</f>
        <v>0</v>
      </c>
      <c r="S110" s="16">
        <f>IF('Données de base'!$G180="Non",0,+IF(YEAR($E110)=S$97,(M110/(1+'Données de base'!$H$205))*'Données de base'!$H$206,0))</f>
        <v>0</v>
      </c>
      <c r="T110" s="16">
        <f>IF('Données de base'!$G180="Non",0,+IF(YEAR($E110)=T$97,(N110/(1+'Données de base'!$H$205))*'Données de base'!$H$206,0))</f>
        <v>0</v>
      </c>
      <c r="U110" s="16">
        <f>IF('Données de base'!$G180="Non",0,+IF(YEAR($E110)=U$97,(O110/(1+'Données de base'!$H$205))*'Données de base'!$H$206,0))</f>
        <v>0</v>
      </c>
      <c r="V110" s="16">
        <f>IF('Données de base'!$G180="Non",0,+IF(YEAR($E110)=V$97,(P110/(1+'Données de base'!$H$205))*'Données de base'!$H$206,0))</f>
        <v>0</v>
      </c>
      <c r="W110" s="16">
        <f>IF('Données de base'!$G180="Non",0,+IF(YEAR($E110)=W$97,(Q110/(1+'Données de base'!$H$205))*'Données de base'!$H$206,0))</f>
        <v>0</v>
      </c>
      <c r="X110" s="16"/>
      <c r="Y110" s="16"/>
      <c r="Z110" s="16"/>
      <c r="AA110" s="16"/>
      <c r="AB110" s="16"/>
      <c r="AC110" s="131"/>
      <c r="AD110" s="681"/>
      <c r="AE110" s="16"/>
      <c r="AF110" s="16"/>
      <c r="AG110" s="16"/>
      <c r="AH110" s="16"/>
      <c r="AI110" s="16"/>
      <c r="AJ110" s="16"/>
      <c r="AK110" s="16"/>
      <c r="AL110" s="16"/>
      <c r="AM110" s="16"/>
      <c r="AN110" s="16"/>
      <c r="AO110" s="16"/>
      <c r="AP110" s="16"/>
      <c r="AQ110" s="131"/>
      <c r="AR110" s="16"/>
      <c r="AS110" s="16"/>
      <c r="AT110" s="16"/>
      <c r="AU110" s="16"/>
      <c r="AV110" s="16"/>
      <c r="AW110" s="16"/>
      <c r="AX110" s="16"/>
      <c r="AY110" s="16"/>
      <c r="AZ110" s="16"/>
      <c r="BA110" s="16"/>
      <c r="BB110" s="16"/>
      <c r="BC110" s="16"/>
      <c r="BD110" s="131"/>
      <c r="BE110" s="681"/>
      <c r="BF110" s="16"/>
      <c r="BG110" s="16"/>
      <c r="BH110" s="16"/>
      <c r="BI110" s="16"/>
      <c r="BJ110" s="16"/>
      <c r="BK110" s="16"/>
      <c r="BL110" s="16"/>
      <c r="BM110" s="16"/>
      <c r="BN110" s="16"/>
      <c r="BO110" s="16"/>
      <c r="BP110" s="16"/>
      <c r="BQ110" s="16"/>
      <c r="BR110" s="131"/>
      <c r="BS110" s="16"/>
      <c r="BT110" s="16"/>
      <c r="BU110" s="16"/>
      <c r="BV110" s="16"/>
      <c r="BW110" s="16"/>
      <c r="BX110" s="16"/>
      <c r="BY110" s="16"/>
      <c r="BZ110" s="16"/>
      <c r="CA110" s="16"/>
      <c r="CB110" s="16"/>
      <c r="CC110" s="16"/>
      <c r="CD110" s="16"/>
      <c r="CE110" s="535"/>
    </row>
    <row r="111" spans="1:83" ht="15" customHeight="1" x14ac:dyDescent="0.2">
      <c r="A111" s="16"/>
      <c r="B111" s="182" t="str">
        <f>+'Données de base'!A181</f>
        <v>Développeur R&amp;D</v>
      </c>
      <c r="C111" s="16">
        <f>+'Données de base'!F181</f>
        <v>10000</v>
      </c>
      <c r="D111" s="16">
        <f t="shared" si="480"/>
        <v>180000</v>
      </c>
      <c r="E111" s="229">
        <f>+'Données de base'!H181</f>
        <v>43344</v>
      </c>
      <c r="F111" s="16">
        <f>+IF(YEAR($E111)='Données de base'!$C$13,12-MONTH($E111)+1,0)</f>
        <v>0</v>
      </c>
      <c r="G111" s="16">
        <f>+IF(F111&gt;0,12,(IF(YEAR($E111)='Données de base'!$E$13,12-MONTH($E111)+1,0)))</f>
        <v>4</v>
      </c>
      <c r="H111" s="16">
        <f>+IF(G111&gt;0,12,(IF(YEAR($E111)='Données de base'!$G$13,12-MONTH($E111)+1,0)))</f>
        <v>12</v>
      </c>
      <c r="I111" s="16">
        <f>+IF(H111&gt;0,12,(IF(YEAR($E111)='Données de base'!$I$13,12-MONTH($E111)+1,0)))</f>
        <v>12</v>
      </c>
      <c r="J111" s="16">
        <f>+IF(I111&gt;0,12,(IF(YEAR($E111)='Données de base'!$K$13,12-MONTH($E111)+1,0)))</f>
        <v>12</v>
      </c>
      <c r="K111" s="16">
        <f>+IF(J111&gt;0,12,(IF(YEAR($E111)='Données de base'!$M$13,12-MONTH($E111)+1,0)))</f>
        <v>12</v>
      </c>
      <c r="L111" s="16">
        <f t="shared" si="481"/>
        <v>0</v>
      </c>
      <c r="M111" s="16">
        <f t="shared" si="482"/>
        <v>180000</v>
      </c>
      <c r="N111" s="16">
        <f t="shared" si="483"/>
        <v>181800</v>
      </c>
      <c r="O111" s="16">
        <f t="shared" si="484"/>
        <v>183618</v>
      </c>
      <c r="P111" s="16">
        <f t="shared" si="485"/>
        <v>185454.18</v>
      </c>
      <c r="Q111" s="16">
        <f t="shared" si="486"/>
        <v>187308.7218</v>
      </c>
      <c r="R111" s="16">
        <f>IF('Données de base'!$G181="Non",0,+IF(YEAR($E111)=R$97,(L111/(1+'Données de base'!$H$205))*'Données de base'!$H$206,0))</f>
        <v>0</v>
      </c>
      <c r="S111" s="16">
        <f>IF('Données de base'!$G181="Non",0,+IF(YEAR($E111)=S$97,(M111/(1+'Données de base'!$H$205))*'Données de base'!$H$206,0))</f>
        <v>0</v>
      </c>
      <c r="T111" s="16">
        <f>IF('Données de base'!$G181="Non",0,+IF(YEAR($E111)=T$97,(N111/(1+'Données de base'!$H$205))*'Données de base'!$H$206,0))</f>
        <v>0</v>
      </c>
      <c r="U111" s="16">
        <f>IF('Données de base'!$G181="Non",0,+IF(YEAR($E111)=U$97,(O111/(1+'Données de base'!$H$205))*'Données de base'!$H$206,0))</f>
        <v>0</v>
      </c>
      <c r="V111" s="16">
        <f>IF('Données de base'!$G181="Non",0,+IF(YEAR($E111)=V$97,(P111/(1+'Données de base'!$H$205))*'Données de base'!$H$206,0))</f>
        <v>0</v>
      </c>
      <c r="W111" s="16">
        <f>IF('Données de base'!$G181="Non",0,+IF(YEAR($E111)=W$97,(Q111/(1+'Données de base'!$H$205))*'Données de base'!$H$206,0))</f>
        <v>0</v>
      </c>
      <c r="X111" s="16"/>
      <c r="Y111" s="16"/>
      <c r="Z111" s="16"/>
      <c r="AA111" s="16"/>
      <c r="AB111" s="16"/>
      <c r="AC111" s="131"/>
      <c r="AD111" s="681"/>
      <c r="AE111" s="16"/>
      <c r="AF111" s="16"/>
      <c r="AG111" s="16"/>
      <c r="AH111" s="16"/>
      <c r="AI111" s="16"/>
      <c r="AJ111" s="16"/>
      <c r="AK111" s="16"/>
      <c r="AL111" s="16"/>
      <c r="AM111" s="16"/>
      <c r="AN111" s="16"/>
      <c r="AO111" s="16"/>
      <c r="AP111" s="16"/>
      <c r="AQ111" s="131"/>
      <c r="AR111" s="16"/>
      <c r="AS111" s="16"/>
      <c r="AT111" s="16"/>
      <c r="AU111" s="16"/>
      <c r="AV111" s="16"/>
      <c r="AW111" s="16"/>
      <c r="AX111" s="16"/>
      <c r="AY111" s="16"/>
      <c r="AZ111" s="16"/>
      <c r="BA111" s="16"/>
      <c r="BB111" s="16"/>
      <c r="BC111" s="16"/>
      <c r="BD111" s="131"/>
      <c r="BE111" s="681"/>
      <c r="BF111" s="16"/>
      <c r="BG111" s="16"/>
      <c r="BH111" s="16"/>
      <c r="BI111" s="16"/>
      <c r="BJ111" s="16"/>
      <c r="BK111" s="16"/>
      <c r="BL111" s="16"/>
      <c r="BM111" s="16"/>
      <c r="BN111" s="16"/>
      <c r="BO111" s="16"/>
      <c r="BP111" s="16"/>
      <c r="BQ111" s="16"/>
      <c r="BR111" s="131"/>
      <c r="BS111" s="16"/>
      <c r="BT111" s="16"/>
      <c r="BU111" s="16"/>
      <c r="BV111" s="16"/>
      <c r="BW111" s="16"/>
      <c r="BX111" s="16"/>
      <c r="BY111" s="16"/>
      <c r="BZ111" s="16"/>
      <c r="CA111" s="16"/>
      <c r="CB111" s="16"/>
      <c r="CC111" s="16"/>
      <c r="CD111" s="16"/>
      <c r="CE111" s="535"/>
    </row>
    <row r="112" spans="1:83" ht="15" customHeight="1" x14ac:dyDescent="0.2">
      <c r="A112" s="16"/>
      <c r="B112" s="182" t="str">
        <f>+'Données de base'!A182</f>
        <v>Développeur R&amp;D</v>
      </c>
      <c r="C112" s="16">
        <f>+'Données de base'!F182</f>
        <v>10000</v>
      </c>
      <c r="D112" s="16">
        <f t="shared" si="480"/>
        <v>180000</v>
      </c>
      <c r="E112" s="229">
        <f>+'Données de base'!H182</f>
        <v>43344</v>
      </c>
      <c r="F112" s="16">
        <f>+IF(YEAR($E112)='Données de base'!$C$13,12-MONTH($E112)+1,0)</f>
        <v>0</v>
      </c>
      <c r="G112" s="16">
        <f>+IF(F112&gt;0,12,(IF(YEAR($E112)='Données de base'!$E$13,12-MONTH($E112)+1,0)))</f>
        <v>4</v>
      </c>
      <c r="H112" s="16">
        <f>+IF(G112&gt;0,12,(IF(YEAR($E112)='Données de base'!$G$13,12-MONTH($E112)+1,0)))</f>
        <v>12</v>
      </c>
      <c r="I112" s="16">
        <f>+IF(H112&gt;0,12,(IF(YEAR($E112)='Données de base'!$I$13,12-MONTH($E112)+1,0)))</f>
        <v>12</v>
      </c>
      <c r="J112" s="16">
        <f>+IF(I112&gt;0,12,(IF(YEAR($E112)='Données de base'!$K$13,12-MONTH($E112)+1,0)))</f>
        <v>12</v>
      </c>
      <c r="K112" s="16">
        <f>+IF(J112&gt;0,12,(IF(YEAR($E112)='Données de base'!$M$13,12-MONTH($E112)+1,0)))</f>
        <v>12</v>
      </c>
      <c r="L112" s="16">
        <f t="shared" si="481"/>
        <v>0</v>
      </c>
      <c r="M112" s="16">
        <f t="shared" si="482"/>
        <v>180000</v>
      </c>
      <c r="N112" s="16">
        <f t="shared" si="483"/>
        <v>181800</v>
      </c>
      <c r="O112" s="16">
        <f t="shared" si="484"/>
        <v>183618</v>
      </c>
      <c r="P112" s="16">
        <f t="shared" si="485"/>
        <v>185454.18</v>
      </c>
      <c r="Q112" s="16">
        <f t="shared" si="486"/>
        <v>187308.7218</v>
      </c>
      <c r="R112" s="16">
        <f>IF('Données de base'!$G182="Non",0,+IF(YEAR($E112)=R$97,(L112/(1+'Données de base'!$H$205))*'Données de base'!$H$206,0))</f>
        <v>0</v>
      </c>
      <c r="S112" s="16">
        <f>IF('Données de base'!$G182="Non",0,+IF(YEAR($E112)=S$97,(M112/(1+'Données de base'!$H$205))*'Données de base'!$H$206,0))</f>
        <v>0</v>
      </c>
      <c r="T112" s="16">
        <f>IF('Données de base'!$G182="Non",0,+IF(YEAR($E112)=T$97,(N112/(1+'Données de base'!$H$205))*'Données de base'!$H$206,0))</f>
        <v>0</v>
      </c>
      <c r="U112" s="16">
        <f>IF('Données de base'!$G182="Non",0,+IF(YEAR($E112)=U$97,(O112/(1+'Données de base'!$H$205))*'Données de base'!$H$206,0))</f>
        <v>0</v>
      </c>
      <c r="V112" s="16">
        <f>IF('Données de base'!$G182="Non",0,+IF(YEAR($E112)=V$97,(P112/(1+'Données de base'!$H$205))*'Données de base'!$H$206,0))</f>
        <v>0</v>
      </c>
      <c r="W112" s="16">
        <f>IF('Données de base'!$G182="Non",0,+IF(YEAR($E112)=W$97,(Q112/(1+'Données de base'!$H$205))*'Données de base'!$H$206,0))</f>
        <v>0</v>
      </c>
      <c r="X112" s="16"/>
      <c r="Y112" s="16"/>
      <c r="Z112" s="16"/>
      <c r="AA112" s="16"/>
      <c r="AB112" s="16"/>
      <c r="AC112" s="131"/>
      <c r="AD112" s="681"/>
      <c r="AE112" s="16"/>
      <c r="AF112" s="16"/>
      <c r="AG112" s="16"/>
      <c r="AH112" s="16"/>
      <c r="AI112" s="16"/>
      <c r="AJ112" s="16"/>
      <c r="AK112" s="16"/>
      <c r="AL112" s="16"/>
      <c r="AM112" s="16"/>
      <c r="AN112" s="16"/>
      <c r="AO112" s="16"/>
      <c r="AP112" s="16"/>
      <c r="AQ112" s="131"/>
      <c r="AR112" s="16"/>
      <c r="AS112" s="16"/>
      <c r="AT112" s="16"/>
      <c r="AU112" s="16"/>
      <c r="AV112" s="16"/>
      <c r="AW112" s="16"/>
      <c r="AX112" s="16"/>
      <c r="AY112" s="16"/>
      <c r="AZ112" s="16"/>
      <c r="BA112" s="16"/>
      <c r="BB112" s="16"/>
      <c r="BC112" s="16"/>
      <c r="BD112" s="131"/>
      <c r="BE112" s="681"/>
      <c r="BF112" s="16"/>
      <c r="BG112" s="16"/>
      <c r="BH112" s="16"/>
      <c r="BI112" s="16"/>
      <c r="BJ112" s="16"/>
      <c r="BK112" s="16"/>
      <c r="BL112" s="16"/>
      <c r="BM112" s="16"/>
      <c r="BN112" s="16"/>
      <c r="BO112" s="16"/>
      <c r="BP112" s="16"/>
      <c r="BQ112" s="16"/>
      <c r="BR112" s="131"/>
      <c r="BS112" s="16"/>
      <c r="BT112" s="16"/>
      <c r="BU112" s="16"/>
      <c r="BV112" s="16"/>
      <c r="BW112" s="16"/>
      <c r="BX112" s="16"/>
      <c r="BY112" s="16"/>
      <c r="BZ112" s="16"/>
      <c r="CA112" s="16"/>
      <c r="CB112" s="16"/>
      <c r="CC112" s="16"/>
      <c r="CD112" s="16"/>
      <c r="CE112" s="535"/>
    </row>
    <row r="113" spans="1:83" ht="15" customHeight="1" x14ac:dyDescent="0.2">
      <c r="A113" s="16"/>
      <c r="B113" s="182" t="str">
        <f>+'Données de base'!A183</f>
        <v>Directeur Commercial</v>
      </c>
      <c r="C113" s="16">
        <f>+'Données de base'!F183</f>
        <v>8000</v>
      </c>
      <c r="D113" s="16">
        <f t="shared" si="480"/>
        <v>144000</v>
      </c>
      <c r="E113" s="229">
        <f>+'Données de base'!H183</f>
        <v>43252</v>
      </c>
      <c r="F113" s="16">
        <f>+IF(YEAR($E113)='Données de base'!$C$13,12-MONTH($E113)+1,0)</f>
        <v>0</v>
      </c>
      <c r="G113" s="16">
        <f>+IF(F113&gt;0,12,(IF(YEAR($E113)='Données de base'!$E$13,12-MONTH($E113)+1,0)))</f>
        <v>7</v>
      </c>
      <c r="H113" s="16">
        <f>+IF(G113&gt;0,12,(IF(YEAR($E113)='Données de base'!$G$13,12-MONTH($E113)+1,0)))</f>
        <v>12</v>
      </c>
      <c r="I113" s="16">
        <f>+IF(H113&gt;0,12,(IF(YEAR($E113)='Données de base'!$I$13,12-MONTH($E113)+1,0)))</f>
        <v>12</v>
      </c>
      <c r="J113" s="16">
        <f>+IF(I113&gt;0,12,(IF(YEAR($E113)='Données de base'!$K$13,12-MONTH($E113)+1,0)))</f>
        <v>12</v>
      </c>
      <c r="K113" s="16">
        <f>+IF(J113&gt;0,12,(IF(YEAR($E113)='Données de base'!$M$13,12-MONTH($E113)+1,0)))</f>
        <v>12</v>
      </c>
      <c r="L113" s="16">
        <f t="shared" si="481"/>
        <v>0</v>
      </c>
      <c r="M113" s="16">
        <f t="shared" si="482"/>
        <v>144000</v>
      </c>
      <c r="N113" s="16">
        <f t="shared" si="483"/>
        <v>145440</v>
      </c>
      <c r="O113" s="16">
        <f t="shared" si="484"/>
        <v>146894.39999999999</v>
      </c>
      <c r="P113" s="16">
        <f t="shared" si="485"/>
        <v>148363.34399999998</v>
      </c>
      <c r="Q113" s="16">
        <f t="shared" si="486"/>
        <v>149846.97743999999</v>
      </c>
      <c r="R113" s="16">
        <f>IF('Données de base'!$G183="Non",0,+IF(YEAR($E113)=R$97,(L113/(1+'Données de base'!$H$205))*'Données de base'!$H$206,0))</f>
        <v>0</v>
      </c>
      <c r="S113" s="16">
        <f>IF('Données de base'!$G183="Non",0,+IF(YEAR($E113)=S$97,(M113/(1+'Données de base'!$H$205))*'Données de base'!$H$206,0))</f>
        <v>0</v>
      </c>
      <c r="T113" s="16">
        <f>IF('Données de base'!$G183="Non",0,+IF(YEAR($E113)=T$97,(N113/(1+'Données de base'!$H$205))*'Données de base'!$H$206,0))</f>
        <v>0</v>
      </c>
      <c r="U113" s="16">
        <f>IF('Données de base'!$G183="Non",0,+IF(YEAR($E113)=U$97,(O113/(1+'Données de base'!$H$205))*'Données de base'!$H$206,0))</f>
        <v>0</v>
      </c>
      <c r="V113" s="16">
        <f>IF('Données de base'!$G183="Non",0,+IF(YEAR($E113)=V$97,(P113/(1+'Données de base'!$H$205))*'Données de base'!$H$206,0))</f>
        <v>0</v>
      </c>
      <c r="W113" s="16">
        <f>IF('Données de base'!$G183="Non",0,+IF(YEAR($E113)=W$97,(Q113/(1+'Données de base'!$H$205))*'Données de base'!$H$206,0))</f>
        <v>0</v>
      </c>
      <c r="X113" s="16"/>
      <c r="Y113" s="16"/>
      <c r="Z113" s="16"/>
      <c r="AA113" s="16"/>
      <c r="AB113" s="16"/>
      <c r="AC113" s="131"/>
      <c r="AD113" s="681"/>
      <c r="AE113" s="16"/>
      <c r="AF113" s="16"/>
      <c r="AG113" s="16"/>
      <c r="AH113" s="16"/>
      <c r="AI113" s="16"/>
      <c r="AJ113" s="16"/>
      <c r="AK113" s="16"/>
      <c r="AL113" s="16"/>
      <c r="AM113" s="16"/>
      <c r="AN113" s="16"/>
      <c r="AO113" s="16"/>
      <c r="AP113" s="16"/>
      <c r="AQ113" s="131"/>
      <c r="AR113" s="16"/>
      <c r="AS113" s="16"/>
      <c r="AT113" s="16"/>
      <c r="AU113" s="16"/>
      <c r="AV113" s="16"/>
      <c r="AW113" s="16"/>
      <c r="AX113" s="16"/>
      <c r="AY113" s="16"/>
      <c r="AZ113" s="16"/>
      <c r="BA113" s="16"/>
      <c r="BB113" s="16"/>
      <c r="BC113" s="16"/>
      <c r="BD113" s="131"/>
      <c r="BE113" s="681"/>
      <c r="BF113" s="16"/>
      <c r="BG113" s="16"/>
      <c r="BH113" s="16"/>
      <c r="BI113" s="16"/>
      <c r="BJ113" s="16"/>
      <c r="BK113" s="16"/>
      <c r="BL113" s="16"/>
      <c r="BM113" s="16"/>
      <c r="BN113" s="16"/>
      <c r="BO113" s="16"/>
      <c r="BP113" s="16"/>
      <c r="BQ113" s="16"/>
      <c r="BR113" s="131"/>
      <c r="BS113" s="16"/>
      <c r="BT113" s="16"/>
      <c r="BU113" s="16"/>
      <c r="BV113" s="16"/>
      <c r="BW113" s="16"/>
      <c r="BX113" s="16"/>
      <c r="BY113" s="16"/>
      <c r="BZ113" s="16"/>
      <c r="CA113" s="16"/>
      <c r="CB113" s="16"/>
      <c r="CC113" s="16"/>
      <c r="CD113" s="16"/>
      <c r="CE113" s="535"/>
    </row>
    <row r="114" spans="1:83" ht="15" customHeight="1" x14ac:dyDescent="0.2">
      <c r="A114" s="16"/>
      <c r="B114" s="182" t="str">
        <f>+'Données de base'!A184</f>
        <v>Presales - Training</v>
      </c>
      <c r="C114" s="16">
        <f>+'Données de base'!F184</f>
        <v>6000</v>
      </c>
      <c r="D114" s="16">
        <f t="shared" si="480"/>
        <v>108000</v>
      </c>
      <c r="E114" s="229">
        <f>+'Données de base'!H184</f>
        <v>43252</v>
      </c>
      <c r="F114" s="16">
        <f>+IF(YEAR($E114)='Données de base'!$C$13,12-MONTH($E114)+1,0)</f>
        <v>0</v>
      </c>
      <c r="G114" s="16">
        <f>+IF(F114&gt;0,12,(IF(YEAR($E114)='Données de base'!$E$13,12-MONTH($E114)+1,0)))</f>
        <v>7</v>
      </c>
      <c r="H114" s="16">
        <f>+IF(G114&gt;0,12,(IF(YEAR($E114)='Données de base'!$G$13,12-MONTH($E114)+1,0)))</f>
        <v>12</v>
      </c>
      <c r="I114" s="16">
        <f>+IF(H114&gt;0,12,(IF(YEAR($E114)='Données de base'!$I$13,12-MONTH($E114)+1,0)))</f>
        <v>12</v>
      </c>
      <c r="J114" s="16">
        <f>+IF(I114&gt;0,12,(IF(YEAR($E114)='Données de base'!$K$13,12-MONTH($E114)+1,0)))</f>
        <v>12</v>
      </c>
      <c r="K114" s="16">
        <f>+IF(J114&gt;0,12,(IF(YEAR($E114)='Données de base'!$M$13,12-MONTH($E114)+1,0)))</f>
        <v>12</v>
      </c>
      <c r="L114" s="16">
        <f t="shared" si="481"/>
        <v>0</v>
      </c>
      <c r="M114" s="16">
        <f t="shared" si="482"/>
        <v>108000</v>
      </c>
      <c r="N114" s="16">
        <f t="shared" si="483"/>
        <v>109080</v>
      </c>
      <c r="O114" s="16">
        <f t="shared" si="484"/>
        <v>110170.8</v>
      </c>
      <c r="P114" s="16">
        <f t="shared" si="485"/>
        <v>111272.508</v>
      </c>
      <c r="Q114" s="16">
        <f t="shared" si="486"/>
        <v>112385.23308000001</v>
      </c>
      <c r="R114" s="16">
        <f>IF('Données de base'!$G184="Non",0,+IF(YEAR($E114)=R$97,(L114/(1+'Données de base'!$H$205))*'Données de base'!$H$206,0))</f>
        <v>0</v>
      </c>
      <c r="S114" s="16">
        <f>IF('Données de base'!$G184="Non",0,+IF(YEAR($E114)=S$97,(M114/(1+'Données de base'!$H$205))*'Données de base'!$H$206,0))</f>
        <v>0</v>
      </c>
      <c r="T114" s="16">
        <f>IF('Données de base'!$G184="Non",0,+IF(YEAR($E114)=T$97,(N114/(1+'Données de base'!$H$205))*'Données de base'!$H$206,0))</f>
        <v>0</v>
      </c>
      <c r="U114" s="16">
        <f>IF('Données de base'!$G184="Non",0,+IF(YEAR($E114)=U$97,(O114/(1+'Données de base'!$H$205))*'Données de base'!$H$206,0))</f>
        <v>0</v>
      </c>
      <c r="V114" s="16">
        <f>IF('Données de base'!$G184="Non",0,+IF(YEAR($E114)=V$97,(P114/(1+'Données de base'!$H$205))*'Données de base'!$H$206,0))</f>
        <v>0</v>
      </c>
      <c r="W114" s="16">
        <f>IF('Données de base'!$G184="Non",0,+IF(YEAR($E114)=W$97,(Q114/(1+'Données de base'!$H$205))*'Données de base'!$H$206,0))</f>
        <v>0</v>
      </c>
      <c r="X114" s="16"/>
      <c r="Y114" s="16"/>
      <c r="Z114" s="16"/>
      <c r="AA114" s="16"/>
      <c r="AB114" s="16"/>
      <c r="AC114" s="131"/>
      <c r="AD114" s="681"/>
      <c r="AE114" s="16"/>
      <c r="AF114" s="16"/>
      <c r="AG114" s="16"/>
      <c r="AH114" s="16"/>
      <c r="AI114" s="16"/>
      <c r="AJ114" s="16"/>
      <c r="AK114" s="16"/>
      <c r="AL114" s="16"/>
      <c r="AM114" s="16"/>
      <c r="AN114" s="16"/>
      <c r="AO114" s="16"/>
      <c r="AP114" s="16"/>
      <c r="AQ114" s="131"/>
      <c r="AR114" s="16"/>
      <c r="AS114" s="16"/>
      <c r="AT114" s="16"/>
      <c r="AU114" s="16"/>
      <c r="AV114" s="16"/>
      <c r="AW114" s="16"/>
      <c r="AX114" s="16"/>
      <c r="AY114" s="16"/>
      <c r="AZ114" s="16"/>
      <c r="BA114" s="16"/>
      <c r="BB114" s="16"/>
      <c r="BC114" s="16"/>
      <c r="BD114" s="131"/>
      <c r="BE114" s="681"/>
      <c r="BF114" s="16"/>
      <c r="BG114" s="16"/>
      <c r="BH114" s="16"/>
      <c r="BI114" s="16"/>
      <c r="BJ114" s="16"/>
      <c r="BK114" s="16"/>
      <c r="BL114" s="16"/>
      <c r="BM114" s="16"/>
      <c r="BN114" s="16"/>
      <c r="BO114" s="16"/>
      <c r="BP114" s="16"/>
      <c r="BQ114" s="16"/>
      <c r="BR114" s="131"/>
      <c r="BS114" s="16"/>
      <c r="BT114" s="16"/>
      <c r="BU114" s="16"/>
      <c r="BV114" s="16"/>
      <c r="BW114" s="16"/>
      <c r="BX114" s="16"/>
      <c r="BY114" s="16"/>
      <c r="BZ114" s="16"/>
      <c r="CA114" s="16"/>
      <c r="CB114" s="16"/>
      <c r="CC114" s="16"/>
      <c r="CD114" s="16"/>
      <c r="CE114" s="535"/>
    </row>
    <row r="115" spans="1:83" ht="15" customHeight="1" x14ac:dyDescent="0.2">
      <c r="A115" s="16"/>
      <c r="B115" s="182" t="str">
        <f>+'Données de base'!A185</f>
        <v>CFO</v>
      </c>
      <c r="C115" s="16">
        <f>+'Données de base'!F185</f>
        <v>8000</v>
      </c>
      <c r="D115" s="16">
        <f t="shared" si="480"/>
        <v>144000</v>
      </c>
      <c r="E115" s="229">
        <f>+'Données de base'!H185</f>
        <v>43252</v>
      </c>
      <c r="F115" s="16">
        <f>+IF(YEAR($E115)='Données de base'!$C$13,12-MONTH($E115)+1,0)</f>
        <v>0</v>
      </c>
      <c r="G115" s="16">
        <f>+IF(F115&gt;0,12,(IF(YEAR($E115)='Données de base'!$E$13,12-MONTH($E115)+1,0)))</f>
        <v>7</v>
      </c>
      <c r="H115" s="16">
        <f>+IF(G115&gt;0,12,(IF(YEAR($E115)='Données de base'!$G$13,12-MONTH($E115)+1,0)))</f>
        <v>12</v>
      </c>
      <c r="I115" s="16">
        <f>+IF(H115&gt;0,12,(IF(YEAR($E115)='Données de base'!$I$13,12-MONTH($E115)+1,0)))</f>
        <v>12</v>
      </c>
      <c r="J115" s="16">
        <f>+IF(I115&gt;0,12,(IF(YEAR($E115)='Données de base'!$K$13,12-MONTH($E115)+1,0)))</f>
        <v>12</v>
      </c>
      <c r="K115" s="16">
        <f>+IF(J115&gt;0,12,(IF(YEAR($E115)='Données de base'!$M$13,12-MONTH($E115)+1,0)))</f>
        <v>12</v>
      </c>
      <c r="L115" s="16">
        <f t="shared" si="481"/>
        <v>0</v>
      </c>
      <c r="M115" s="16">
        <f t="shared" si="482"/>
        <v>144000</v>
      </c>
      <c r="N115" s="16">
        <f t="shared" si="483"/>
        <v>145440</v>
      </c>
      <c r="O115" s="16">
        <f t="shared" si="484"/>
        <v>146894.39999999999</v>
      </c>
      <c r="P115" s="16">
        <f t="shared" si="485"/>
        <v>148363.34399999998</v>
      </c>
      <c r="Q115" s="16">
        <f t="shared" si="486"/>
        <v>149846.97743999999</v>
      </c>
      <c r="R115" s="16">
        <f>IF('Données de base'!$G185="Non",0,+IF(YEAR($E115)=R$97,(L115/(1+'Données de base'!$H$205))*'Données de base'!$H$206,0))</f>
        <v>0</v>
      </c>
      <c r="S115" s="16">
        <f>IF('Données de base'!$G185="Non",0,+IF(YEAR($E115)=S$97,(M115/(1+'Données de base'!$H$205))*'Données de base'!$H$206,0))</f>
        <v>0</v>
      </c>
      <c r="T115" s="16">
        <f>IF('Données de base'!$G185="Non",0,+IF(YEAR($E115)=T$97,(N115/(1+'Données de base'!$H$205))*'Données de base'!$H$206,0))</f>
        <v>0</v>
      </c>
      <c r="U115" s="16">
        <f>IF('Données de base'!$G185="Non",0,+IF(YEAR($E115)=U$97,(O115/(1+'Données de base'!$H$205))*'Données de base'!$H$206,0))</f>
        <v>0</v>
      </c>
      <c r="V115" s="16">
        <f>IF('Données de base'!$G185="Non",0,+IF(YEAR($E115)=V$97,(P115/(1+'Données de base'!$H$205))*'Données de base'!$H$206,0))</f>
        <v>0</v>
      </c>
      <c r="W115" s="16">
        <f>IF('Données de base'!$G185="Non",0,+IF(YEAR($E115)=W$97,(Q115/(1+'Données de base'!$H$205))*'Données de base'!$H$206,0))</f>
        <v>0</v>
      </c>
      <c r="X115" s="16"/>
      <c r="Y115" s="16"/>
      <c r="Z115" s="16"/>
      <c r="AA115" s="16"/>
      <c r="AB115" s="16"/>
      <c r="AC115" s="131"/>
      <c r="AD115" s="681"/>
      <c r="AE115" s="16"/>
      <c r="AF115" s="16"/>
      <c r="AG115" s="16"/>
      <c r="AH115" s="16"/>
      <c r="AI115" s="16"/>
      <c r="AJ115" s="16"/>
      <c r="AK115" s="16"/>
      <c r="AL115" s="16"/>
      <c r="AM115" s="16"/>
      <c r="AN115" s="16"/>
      <c r="AO115" s="16"/>
      <c r="AP115" s="16"/>
      <c r="AQ115" s="131"/>
      <c r="AR115" s="16"/>
      <c r="AS115" s="16"/>
      <c r="AT115" s="16"/>
      <c r="AU115" s="16"/>
      <c r="AV115" s="16"/>
      <c r="AW115" s="16"/>
      <c r="AX115" s="16"/>
      <c r="AY115" s="16"/>
      <c r="AZ115" s="16"/>
      <c r="BA115" s="16"/>
      <c r="BB115" s="16"/>
      <c r="BC115" s="16"/>
      <c r="BD115" s="131"/>
      <c r="BE115" s="681"/>
      <c r="BF115" s="16"/>
      <c r="BG115" s="16"/>
      <c r="BH115" s="16"/>
      <c r="BI115" s="16"/>
      <c r="BJ115" s="16"/>
      <c r="BK115" s="16"/>
      <c r="BL115" s="16"/>
      <c r="BM115" s="16"/>
      <c r="BN115" s="16"/>
      <c r="BO115" s="16"/>
      <c r="BP115" s="16"/>
      <c r="BQ115" s="16"/>
      <c r="BR115" s="131"/>
      <c r="BS115" s="16"/>
      <c r="BT115" s="16"/>
      <c r="BU115" s="16"/>
      <c r="BV115" s="16"/>
      <c r="BW115" s="16"/>
      <c r="BX115" s="16"/>
      <c r="BY115" s="16"/>
      <c r="BZ115" s="16"/>
      <c r="CA115" s="16"/>
      <c r="CB115" s="16"/>
      <c r="CC115" s="16"/>
      <c r="CD115" s="16"/>
      <c r="CE115" s="535"/>
    </row>
    <row r="116" spans="1:83" ht="15" customHeight="1" x14ac:dyDescent="0.2">
      <c r="A116" s="16"/>
      <c r="B116" s="182" t="str">
        <f>+'Données de base'!A186</f>
        <v>Directeur Commercial</v>
      </c>
      <c r="C116" s="16">
        <f>+'Données de base'!F186</f>
        <v>8000</v>
      </c>
      <c r="D116" s="16">
        <f t="shared" ref="D116:D131" si="487">+C116*D$135</f>
        <v>144000</v>
      </c>
      <c r="E116" s="229">
        <f>+'Données de base'!H186</f>
        <v>43466</v>
      </c>
      <c r="F116" s="16">
        <f>+IF(YEAR($E116)='Données de base'!$C$13,12-MONTH($E116)+1,0)</f>
        <v>0</v>
      </c>
      <c r="G116" s="16">
        <f>+IF(F116&gt;0,12,(IF(YEAR($E116)='Données de base'!$E$13,12-MONTH($E116)+1,0)))</f>
        <v>0</v>
      </c>
      <c r="H116" s="16">
        <f>+IF(G116&gt;0,12,(IF(YEAR($E116)='Données de base'!$G$13,12-MONTH($E116)+1,0)))</f>
        <v>12</v>
      </c>
      <c r="I116" s="16">
        <f>+IF(H116&gt;0,12,(IF(YEAR($E116)='Données de base'!$I$13,12-MONTH($E116)+1,0)))</f>
        <v>12</v>
      </c>
      <c r="J116" s="16">
        <f>+IF(I116&gt;0,12,(IF(YEAR($E116)='Données de base'!$K$13,12-MONTH($E116)+1,0)))</f>
        <v>12</v>
      </c>
      <c r="K116" s="16">
        <f>+IF(J116&gt;0,12,(IF(YEAR($E116)='Données de base'!$M$13,12-MONTH($E116)+1,0)))</f>
        <v>12</v>
      </c>
      <c r="L116" s="16">
        <f t="shared" si="481"/>
        <v>0</v>
      </c>
      <c r="M116" s="16">
        <f t="shared" si="482"/>
        <v>0</v>
      </c>
      <c r="N116" s="16">
        <f t="shared" si="483"/>
        <v>144000</v>
      </c>
      <c r="O116" s="16">
        <f t="shared" si="484"/>
        <v>145440</v>
      </c>
      <c r="P116" s="16">
        <f t="shared" si="485"/>
        <v>146894.39999999999</v>
      </c>
      <c r="Q116" s="16">
        <f t="shared" si="486"/>
        <v>148363.34399999998</v>
      </c>
      <c r="R116" s="16">
        <f>IF('Données de base'!$G186="Non",0,+IF(YEAR($E116)=R$97,(L116/(1+'Données de base'!$H$205))*'Données de base'!$H$206,0))</f>
        <v>0</v>
      </c>
      <c r="S116" s="16">
        <f>IF('Données de base'!$G186="Non",0,+IF(YEAR($E116)=S$97,(M116/(1+'Données de base'!$H$205))*'Données de base'!$H$206,0))</f>
        <v>0</v>
      </c>
      <c r="T116" s="16">
        <f>IF('Données de base'!$G186="Non",0,+IF(YEAR($E116)=T$97,(N116/(1+'Données de base'!$H$205))*'Données de base'!$H$206,0))</f>
        <v>0</v>
      </c>
      <c r="U116" s="16">
        <f>IF('Données de base'!$G186="Non",0,+IF(YEAR($E116)=U$97,(O116/(1+'Données de base'!$H$205))*'Données de base'!$H$206,0))</f>
        <v>0</v>
      </c>
      <c r="V116" s="16">
        <f>IF('Données de base'!$G186="Non",0,+IF(YEAR($E116)=V$97,(P116/(1+'Données de base'!$H$205))*'Données de base'!$H$206,0))</f>
        <v>0</v>
      </c>
      <c r="W116" s="16">
        <f>IF('Données de base'!$G186="Non",0,+IF(YEAR($E116)=W$97,(Q116/(1+'Données de base'!$H$205))*'Données de base'!$H$206,0))</f>
        <v>0</v>
      </c>
      <c r="X116" s="16"/>
      <c r="Y116" s="16"/>
      <c r="Z116" s="16"/>
      <c r="AA116" s="16"/>
      <c r="AB116" s="16"/>
      <c r="AC116" s="506"/>
      <c r="AD116" s="681"/>
      <c r="AE116" s="16"/>
      <c r="AF116" s="16"/>
      <c r="AG116" s="16"/>
      <c r="AH116" s="16"/>
      <c r="AI116" s="16"/>
      <c r="AJ116" s="16"/>
      <c r="AK116" s="16"/>
      <c r="AL116" s="16"/>
      <c r="AM116" s="16"/>
      <c r="AN116" s="16"/>
      <c r="AO116" s="16"/>
      <c r="AP116" s="16"/>
      <c r="AQ116" s="506"/>
      <c r="AR116" s="16"/>
      <c r="AS116" s="16"/>
      <c r="AT116" s="16"/>
      <c r="AU116" s="16"/>
      <c r="AV116" s="16"/>
      <c r="AW116" s="16"/>
      <c r="AX116" s="16"/>
      <c r="AY116" s="16"/>
      <c r="AZ116" s="16"/>
      <c r="BA116" s="16"/>
      <c r="BB116" s="16"/>
      <c r="BC116" s="16"/>
      <c r="BD116" s="506"/>
      <c r="BE116" s="681"/>
      <c r="BF116" s="16"/>
      <c r="BG116" s="16"/>
      <c r="BH116" s="16"/>
      <c r="BI116" s="16"/>
      <c r="BJ116" s="16"/>
      <c r="BK116" s="16"/>
      <c r="BL116" s="16"/>
      <c r="BM116" s="16"/>
      <c r="BN116" s="16"/>
      <c r="BO116" s="16"/>
      <c r="BP116" s="16"/>
      <c r="BQ116" s="16"/>
      <c r="BR116" s="506"/>
      <c r="BS116" s="16"/>
      <c r="BT116" s="16"/>
      <c r="BU116" s="16"/>
      <c r="BV116" s="16"/>
      <c r="BW116" s="16"/>
      <c r="BX116" s="16"/>
      <c r="BY116" s="16"/>
      <c r="BZ116" s="16"/>
      <c r="CA116" s="16"/>
      <c r="CB116" s="16"/>
      <c r="CC116" s="16"/>
      <c r="CD116" s="16"/>
      <c r="CE116" s="535"/>
    </row>
    <row r="117" spans="1:83" ht="15" customHeight="1" x14ac:dyDescent="0.2">
      <c r="A117" s="16"/>
      <c r="B117" s="182" t="str">
        <f>+'Données de base'!A187</f>
        <v>Presales - Training</v>
      </c>
      <c r="C117" s="16">
        <f>+'Données de base'!F187</f>
        <v>6000</v>
      </c>
      <c r="D117" s="16">
        <f t="shared" si="487"/>
        <v>108000</v>
      </c>
      <c r="E117" s="229">
        <f>+'Données de base'!H187</f>
        <v>43466</v>
      </c>
      <c r="F117" s="16">
        <f>+IF(YEAR($E117)='Données de base'!$C$13,12-MONTH($E117)+1,0)</f>
        <v>0</v>
      </c>
      <c r="G117" s="16">
        <f>+IF(F117&gt;0,12,(IF(YEAR($E117)='Données de base'!$E$13,12-MONTH($E117)+1,0)))</f>
        <v>0</v>
      </c>
      <c r="H117" s="16">
        <f>+IF(G117&gt;0,12,(IF(YEAR($E117)='Données de base'!$G$13,12-MONTH($E117)+1,0)))</f>
        <v>12</v>
      </c>
      <c r="I117" s="16">
        <f>+IF(H117&gt;0,12,(IF(YEAR($E117)='Données de base'!$I$13,12-MONTH($E117)+1,0)))</f>
        <v>12</v>
      </c>
      <c r="J117" s="16">
        <f>+IF(I117&gt;0,12,(IF(YEAR($E117)='Données de base'!$K$13,12-MONTH($E117)+1,0)))</f>
        <v>12</v>
      </c>
      <c r="K117" s="16">
        <f>+IF(J117&gt;0,12,(IF(YEAR($E117)='Données de base'!$M$13,12-MONTH($E117)+1,0)))</f>
        <v>12</v>
      </c>
      <c r="L117" s="16">
        <f t="shared" si="481"/>
        <v>0</v>
      </c>
      <c r="M117" s="16">
        <f t="shared" si="482"/>
        <v>0</v>
      </c>
      <c r="N117" s="16">
        <f t="shared" si="483"/>
        <v>108000</v>
      </c>
      <c r="O117" s="16">
        <f t="shared" si="484"/>
        <v>109080</v>
      </c>
      <c r="P117" s="16">
        <f t="shared" si="485"/>
        <v>110170.8</v>
      </c>
      <c r="Q117" s="16">
        <f t="shared" si="486"/>
        <v>111272.508</v>
      </c>
      <c r="R117" s="16">
        <f>IF('Données de base'!$G187="Non",0,+IF(YEAR($E117)=R$97,(L117/(1+'Données de base'!$H$205))*'Données de base'!$H$206,0))</f>
        <v>0</v>
      </c>
      <c r="S117" s="16">
        <f>IF('Données de base'!$G187="Non",0,+IF(YEAR($E117)=S$97,(M117/(1+'Données de base'!$H$205))*'Données de base'!$H$206,0))</f>
        <v>0</v>
      </c>
      <c r="T117" s="16">
        <f>IF('Données de base'!$G187="Non",0,+IF(YEAR($E117)=T$97,(N117/(1+'Données de base'!$H$205))*'Données de base'!$H$206,0))</f>
        <v>0</v>
      </c>
      <c r="U117" s="16">
        <f>IF('Données de base'!$G187="Non",0,+IF(YEAR($E117)=U$97,(O117/(1+'Données de base'!$H$205))*'Données de base'!$H$206,0))</f>
        <v>0</v>
      </c>
      <c r="V117" s="16">
        <f>IF('Données de base'!$G187="Non",0,+IF(YEAR($E117)=V$97,(P117/(1+'Données de base'!$H$205))*'Données de base'!$H$206,0))</f>
        <v>0</v>
      </c>
      <c r="W117" s="16">
        <f>IF('Données de base'!$G187="Non",0,+IF(YEAR($E117)=W$97,(Q117/(1+'Données de base'!$H$205))*'Données de base'!$H$206,0))</f>
        <v>0</v>
      </c>
      <c r="X117" s="16"/>
      <c r="Y117" s="16"/>
      <c r="Z117" s="16"/>
      <c r="AA117" s="16"/>
      <c r="AB117" s="16"/>
      <c r="AC117" s="506"/>
      <c r="AD117" s="681"/>
      <c r="AE117" s="16"/>
      <c r="AF117" s="16"/>
      <c r="AG117" s="16"/>
      <c r="AH117" s="16"/>
      <c r="AI117" s="16"/>
      <c r="AJ117" s="16"/>
      <c r="AK117" s="16"/>
      <c r="AL117" s="16"/>
      <c r="AM117" s="16"/>
      <c r="AN117" s="16"/>
      <c r="AO117" s="16"/>
      <c r="AP117" s="16"/>
      <c r="AQ117" s="506"/>
      <c r="AR117" s="16"/>
      <c r="AS117" s="16"/>
      <c r="AT117" s="16"/>
      <c r="AU117" s="16"/>
      <c r="AV117" s="16"/>
      <c r="AW117" s="16"/>
      <c r="AX117" s="16"/>
      <c r="AY117" s="16"/>
      <c r="AZ117" s="16"/>
      <c r="BA117" s="16"/>
      <c r="BB117" s="16"/>
      <c r="BC117" s="16"/>
      <c r="BD117" s="506"/>
      <c r="BE117" s="681"/>
      <c r="BF117" s="16"/>
      <c r="BG117" s="16"/>
      <c r="BH117" s="16"/>
      <c r="BI117" s="16"/>
      <c r="BJ117" s="16"/>
      <c r="BK117" s="16"/>
      <c r="BL117" s="16"/>
      <c r="BM117" s="16"/>
      <c r="BN117" s="16"/>
      <c r="BO117" s="16"/>
      <c r="BP117" s="16"/>
      <c r="BQ117" s="16"/>
      <c r="BR117" s="506"/>
      <c r="BS117" s="16"/>
      <c r="BT117" s="16"/>
      <c r="BU117" s="16"/>
      <c r="BV117" s="16"/>
      <c r="BW117" s="16"/>
      <c r="BX117" s="16"/>
      <c r="BY117" s="16"/>
      <c r="BZ117" s="16"/>
      <c r="CA117" s="16"/>
      <c r="CB117" s="16"/>
      <c r="CC117" s="16"/>
      <c r="CD117" s="16"/>
      <c r="CE117" s="535"/>
    </row>
    <row r="118" spans="1:83" ht="15" customHeight="1" x14ac:dyDescent="0.2">
      <c r="A118" s="16"/>
      <c r="B118" s="182" t="str">
        <f>+'Données de base'!A188</f>
        <v>Développeur R&amp;D</v>
      </c>
      <c r="C118" s="16">
        <f>+'Données de base'!F188</f>
        <v>9000</v>
      </c>
      <c r="D118" s="16">
        <f t="shared" si="487"/>
        <v>162000</v>
      </c>
      <c r="E118" s="229">
        <f>+'Données de base'!H188</f>
        <v>43466</v>
      </c>
      <c r="F118" s="16">
        <f>+IF(YEAR($E118)='Données de base'!$C$13,12-MONTH($E118)+1,0)</f>
        <v>0</v>
      </c>
      <c r="G118" s="16">
        <f>+IF(F118&gt;0,12,(IF(YEAR($E118)='Données de base'!$E$13,12-MONTH($E118)+1,0)))</f>
        <v>0</v>
      </c>
      <c r="H118" s="16">
        <f>+IF(G118&gt;0,12,(IF(YEAR($E118)='Données de base'!$G$13,12-MONTH($E118)+1,0)))</f>
        <v>12</v>
      </c>
      <c r="I118" s="16">
        <f>+IF(H118&gt;0,12,(IF(YEAR($E118)='Données de base'!$I$13,12-MONTH($E118)+1,0)))</f>
        <v>12</v>
      </c>
      <c r="J118" s="16">
        <f>+IF(I118&gt;0,12,(IF(YEAR($E118)='Données de base'!$K$13,12-MONTH($E118)+1,0)))</f>
        <v>12</v>
      </c>
      <c r="K118" s="16">
        <f>+IF(J118&gt;0,12,(IF(YEAR($E118)='Données de base'!$M$13,12-MONTH($E118)+1,0)))</f>
        <v>12</v>
      </c>
      <c r="L118" s="16">
        <f t="shared" si="481"/>
        <v>0</v>
      </c>
      <c r="M118" s="16">
        <f t="shared" si="482"/>
        <v>0</v>
      </c>
      <c r="N118" s="16">
        <f t="shared" si="483"/>
        <v>162000</v>
      </c>
      <c r="O118" s="16">
        <f t="shared" si="484"/>
        <v>163620</v>
      </c>
      <c r="P118" s="16">
        <f t="shared" si="485"/>
        <v>165256.20000000001</v>
      </c>
      <c r="Q118" s="16">
        <f t="shared" si="486"/>
        <v>166908.76200000002</v>
      </c>
      <c r="R118" s="16">
        <f>IF('Données de base'!$G188="Non",0,+IF(YEAR($E118)=R$97,(L118/(1+'Données de base'!$H$205))*'Données de base'!$H$206,0))</f>
        <v>0</v>
      </c>
      <c r="S118" s="16">
        <f>IF('Données de base'!$G188="Non",0,+IF(YEAR($E118)=S$97,(M118/(1+'Données de base'!$H$205))*'Données de base'!$H$206,0))</f>
        <v>0</v>
      </c>
      <c r="T118" s="16">
        <f>IF('Données de base'!$G188="Non",0,+IF(YEAR($E118)=T$97,(N118/(1+'Données de base'!$H$205))*'Données de base'!$H$206,0))</f>
        <v>0</v>
      </c>
      <c r="U118" s="16">
        <f>IF('Données de base'!$G188="Non",0,+IF(YEAR($E118)=U$97,(O118/(1+'Données de base'!$H$205))*'Données de base'!$H$206,0))</f>
        <v>0</v>
      </c>
      <c r="V118" s="16">
        <f>IF('Données de base'!$G188="Non",0,+IF(YEAR($E118)=V$97,(P118/(1+'Données de base'!$H$205))*'Données de base'!$H$206,0))</f>
        <v>0</v>
      </c>
      <c r="W118" s="16">
        <f>IF('Données de base'!$G188="Non",0,+IF(YEAR($E118)=W$97,(Q118/(1+'Données de base'!$H$205))*'Données de base'!$H$206,0))</f>
        <v>0</v>
      </c>
      <c r="X118" s="16"/>
      <c r="Y118" s="16"/>
      <c r="Z118" s="16"/>
      <c r="AA118" s="16"/>
      <c r="AB118" s="16"/>
      <c r="AC118" s="506"/>
      <c r="AD118" s="681"/>
      <c r="AE118" s="16"/>
      <c r="AF118" s="16"/>
      <c r="AG118" s="16"/>
      <c r="AH118" s="16"/>
      <c r="AI118" s="16"/>
      <c r="AJ118" s="16"/>
      <c r="AK118" s="16"/>
      <c r="AL118" s="16"/>
      <c r="AM118" s="16"/>
      <c r="AN118" s="16"/>
      <c r="AO118" s="16"/>
      <c r="AP118" s="16"/>
      <c r="AQ118" s="506"/>
      <c r="AR118" s="16"/>
      <c r="AS118" s="16"/>
      <c r="AT118" s="16"/>
      <c r="AU118" s="16"/>
      <c r="AV118" s="16"/>
      <c r="AW118" s="16"/>
      <c r="AX118" s="16"/>
      <c r="AY118" s="16"/>
      <c r="AZ118" s="16"/>
      <c r="BA118" s="16"/>
      <c r="BB118" s="16"/>
      <c r="BC118" s="16"/>
      <c r="BD118" s="506"/>
      <c r="BE118" s="681"/>
      <c r="BF118" s="16"/>
      <c r="BG118" s="16"/>
      <c r="BH118" s="16"/>
      <c r="BI118" s="16"/>
      <c r="BJ118" s="16"/>
      <c r="BK118" s="16"/>
      <c r="BL118" s="16"/>
      <c r="BM118" s="16"/>
      <c r="BN118" s="16"/>
      <c r="BO118" s="16"/>
      <c r="BP118" s="16"/>
      <c r="BQ118" s="16"/>
      <c r="BR118" s="506"/>
      <c r="BS118" s="16"/>
      <c r="BT118" s="16"/>
      <c r="BU118" s="16"/>
      <c r="BV118" s="16"/>
      <c r="BW118" s="16"/>
      <c r="BX118" s="16"/>
      <c r="BY118" s="16"/>
      <c r="BZ118" s="16"/>
      <c r="CA118" s="16"/>
      <c r="CB118" s="16"/>
      <c r="CC118" s="16"/>
      <c r="CD118" s="16"/>
      <c r="CE118" s="535"/>
    </row>
    <row r="119" spans="1:83" ht="15" customHeight="1" x14ac:dyDescent="0.2">
      <c r="A119" s="16"/>
      <c r="B119" s="182" t="str">
        <f>+'Données de base'!A189</f>
        <v>Développeur R&amp;D</v>
      </c>
      <c r="C119" s="16">
        <f>+'Données de base'!F189</f>
        <v>9000</v>
      </c>
      <c r="D119" s="16">
        <f t="shared" si="487"/>
        <v>162000</v>
      </c>
      <c r="E119" s="229">
        <f>+'Données de base'!H189</f>
        <v>43466</v>
      </c>
      <c r="F119" s="16">
        <f>+IF(YEAR($E119)='Données de base'!$C$13,12-MONTH($E119)+1,0)</f>
        <v>0</v>
      </c>
      <c r="G119" s="16">
        <f>+IF(F119&gt;0,12,(IF(YEAR($E119)='Données de base'!$E$13,12-MONTH($E119)+1,0)))</f>
        <v>0</v>
      </c>
      <c r="H119" s="16">
        <f>+IF(G119&gt;0,12,(IF(YEAR($E119)='Données de base'!$G$13,12-MONTH($E119)+1,0)))</f>
        <v>12</v>
      </c>
      <c r="I119" s="16">
        <f>+IF(H119&gt;0,12,(IF(YEAR($E119)='Données de base'!$I$13,12-MONTH($E119)+1,0)))</f>
        <v>12</v>
      </c>
      <c r="J119" s="16">
        <f>+IF(I119&gt;0,12,(IF(YEAR($E119)='Données de base'!$K$13,12-MONTH($E119)+1,0)))</f>
        <v>12</v>
      </c>
      <c r="K119" s="16">
        <f>+IF(J119&gt;0,12,(IF(YEAR($E119)='Données de base'!$M$13,12-MONTH($E119)+1,0)))</f>
        <v>12</v>
      </c>
      <c r="L119" s="16">
        <f t="shared" si="481"/>
        <v>0</v>
      </c>
      <c r="M119" s="16">
        <f t="shared" si="482"/>
        <v>0</v>
      </c>
      <c r="N119" s="16">
        <f t="shared" si="483"/>
        <v>162000</v>
      </c>
      <c r="O119" s="16">
        <f t="shared" si="484"/>
        <v>163620</v>
      </c>
      <c r="P119" s="16">
        <f t="shared" si="485"/>
        <v>165256.20000000001</v>
      </c>
      <c r="Q119" s="16">
        <f t="shared" si="486"/>
        <v>166908.76200000002</v>
      </c>
      <c r="R119" s="16">
        <f>IF('Données de base'!$G189="Non",0,+IF(YEAR($E119)=R$97,(L119/(1+'Données de base'!$H$205))*'Données de base'!$H$206,0))</f>
        <v>0</v>
      </c>
      <c r="S119" s="16">
        <f>IF('Données de base'!$G189="Non",0,+IF(YEAR($E119)=S$97,(M119/(1+'Données de base'!$H$205))*'Données de base'!$H$206,0))</f>
        <v>0</v>
      </c>
      <c r="T119" s="16">
        <f>IF('Données de base'!$G189="Non",0,+IF(YEAR($E119)=T$97,(N119/(1+'Données de base'!$H$205))*'Données de base'!$H$206,0))</f>
        <v>0</v>
      </c>
      <c r="U119" s="16">
        <f>IF('Données de base'!$G189="Non",0,+IF(YEAR($E119)=U$97,(O119/(1+'Données de base'!$H$205))*'Données de base'!$H$206,0))</f>
        <v>0</v>
      </c>
      <c r="V119" s="16">
        <f>IF('Données de base'!$G189="Non",0,+IF(YEAR($E119)=V$97,(P119/(1+'Données de base'!$H$205))*'Données de base'!$H$206,0))</f>
        <v>0</v>
      </c>
      <c r="W119" s="16">
        <f>IF('Données de base'!$G189="Non",0,+IF(YEAR($E119)=W$97,(Q119/(1+'Données de base'!$H$205))*'Données de base'!$H$206,0))</f>
        <v>0</v>
      </c>
      <c r="X119" s="16"/>
      <c r="Y119" s="16"/>
      <c r="Z119" s="16"/>
      <c r="AA119" s="16"/>
      <c r="AB119" s="16"/>
      <c r="AC119" s="506"/>
      <c r="AD119" s="681"/>
      <c r="AE119" s="16"/>
      <c r="AF119" s="16"/>
      <c r="AG119" s="16"/>
      <c r="AH119" s="16"/>
      <c r="AI119" s="16"/>
      <c r="AJ119" s="16"/>
      <c r="AK119" s="16"/>
      <c r="AL119" s="16"/>
      <c r="AM119" s="16"/>
      <c r="AN119" s="16"/>
      <c r="AO119" s="16"/>
      <c r="AP119" s="16"/>
      <c r="AQ119" s="506"/>
      <c r="AR119" s="16"/>
      <c r="AS119" s="16"/>
      <c r="AT119" s="16"/>
      <c r="AU119" s="16"/>
      <c r="AV119" s="16"/>
      <c r="AW119" s="16"/>
      <c r="AX119" s="16"/>
      <c r="AY119" s="16"/>
      <c r="AZ119" s="16"/>
      <c r="BA119" s="16"/>
      <c r="BB119" s="16"/>
      <c r="BC119" s="16"/>
      <c r="BD119" s="506"/>
      <c r="BE119" s="681"/>
      <c r="BF119" s="16"/>
      <c r="BG119" s="16"/>
      <c r="BH119" s="16"/>
      <c r="BI119" s="16"/>
      <c r="BJ119" s="16"/>
      <c r="BK119" s="16"/>
      <c r="BL119" s="16"/>
      <c r="BM119" s="16"/>
      <c r="BN119" s="16"/>
      <c r="BO119" s="16"/>
      <c r="BP119" s="16"/>
      <c r="BQ119" s="16"/>
      <c r="BR119" s="506"/>
      <c r="BS119" s="16"/>
      <c r="BT119" s="16"/>
      <c r="BU119" s="16"/>
      <c r="BV119" s="16"/>
      <c r="BW119" s="16"/>
      <c r="BX119" s="16"/>
      <c r="BY119" s="16"/>
      <c r="BZ119" s="16"/>
      <c r="CA119" s="16"/>
      <c r="CB119" s="16"/>
      <c r="CC119" s="16"/>
      <c r="CD119" s="16"/>
      <c r="CE119" s="535"/>
    </row>
    <row r="120" spans="1:83" ht="15" customHeight="1" x14ac:dyDescent="0.2">
      <c r="A120" s="16"/>
      <c r="B120" s="182" t="str">
        <f>+'Données de base'!A190</f>
        <v>Développeur R&amp;D</v>
      </c>
      <c r="C120" s="16">
        <f>+'Données de base'!F190</f>
        <v>9000</v>
      </c>
      <c r="D120" s="16">
        <f t="shared" si="487"/>
        <v>162000</v>
      </c>
      <c r="E120" s="229">
        <f>+'Données de base'!H190</f>
        <v>43831</v>
      </c>
      <c r="F120" s="16">
        <f>+IF(YEAR($E120)='Données de base'!$C$13,12-MONTH($E120)+1,0)</f>
        <v>0</v>
      </c>
      <c r="G120" s="16">
        <f>+IF(F120&gt;0,12,(IF(YEAR($E120)='Données de base'!$E$13,12-MONTH($E120)+1,0)))</f>
        <v>0</v>
      </c>
      <c r="H120" s="16">
        <f>+IF(G120&gt;0,12,(IF(YEAR($E120)='Données de base'!$G$13,12-MONTH($E120)+1,0)))</f>
        <v>0</v>
      </c>
      <c r="I120" s="16">
        <f>+IF(H120&gt;0,12,(IF(YEAR($E120)='Données de base'!$I$13,12-MONTH($E120)+1,0)))</f>
        <v>12</v>
      </c>
      <c r="J120" s="16">
        <f>+IF(I120&gt;0,12,(IF(YEAR($E120)='Données de base'!$K$13,12-MONTH($E120)+1,0)))</f>
        <v>12</v>
      </c>
      <c r="K120" s="16">
        <f>+IF(J120&gt;0,12,(IF(YEAR($E120)='Données de base'!$M$13,12-MONTH($E120)+1,0)))</f>
        <v>12</v>
      </c>
      <c r="L120" s="16">
        <f t="shared" si="481"/>
        <v>0</v>
      </c>
      <c r="M120" s="16">
        <f t="shared" si="482"/>
        <v>0</v>
      </c>
      <c r="N120" s="16">
        <f t="shared" si="483"/>
        <v>0</v>
      </c>
      <c r="O120" s="16">
        <f t="shared" si="484"/>
        <v>162000</v>
      </c>
      <c r="P120" s="16">
        <f t="shared" si="485"/>
        <v>163620</v>
      </c>
      <c r="Q120" s="16">
        <f t="shared" si="486"/>
        <v>165256.20000000001</v>
      </c>
      <c r="R120" s="16">
        <f>IF('Données de base'!$G190="Non",0,+IF(YEAR($E120)=R$97,(L120/(1+'Données de base'!$H$205))*'Données de base'!$H$206,0))</f>
        <v>0</v>
      </c>
      <c r="S120" s="16">
        <f>IF('Données de base'!$G190="Non",0,+IF(YEAR($E120)=S$97,(M120/(1+'Données de base'!$H$205))*'Données de base'!$H$206,0))</f>
        <v>0</v>
      </c>
      <c r="T120" s="16">
        <f>IF('Données de base'!$G190="Non",0,+IF(YEAR($E120)=T$97,(N120/(1+'Données de base'!$H$205))*'Données de base'!$H$206,0))</f>
        <v>0</v>
      </c>
      <c r="U120" s="16">
        <f>IF('Données de base'!$G190="Non",0,+IF(YEAR($E120)=U$97,(O120/(1+'Données de base'!$H$205))*'Données de base'!$H$206,0))</f>
        <v>0</v>
      </c>
      <c r="V120" s="16">
        <f>IF('Données de base'!$G190="Non",0,+IF(YEAR($E120)=V$97,(P120/(1+'Données de base'!$H$205))*'Données de base'!$H$206,0))</f>
        <v>0</v>
      </c>
      <c r="W120" s="16">
        <f>IF('Données de base'!$G190="Non",0,+IF(YEAR($E120)=W$97,(Q120/(1+'Données de base'!$H$205))*'Données de base'!$H$206,0))</f>
        <v>0</v>
      </c>
      <c r="X120" s="16"/>
      <c r="Y120" s="16"/>
      <c r="Z120" s="16"/>
      <c r="AA120" s="16"/>
      <c r="AB120" s="16"/>
      <c r="AC120" s="506"/>
      <c r="AD120" s="681"/>
      <c r="AE120" s="16"/>
      <c r="AF120" s="16"/>
      <c r="AG120" s="16"/>
      <c r="AH120" s="16"/>
      <c r="AI120" s="16"/>
      <c r="AJ120" s="16"/>
      <c r="AK120" s="16"/>
      <c r="AL120" s="16"/>
      <c r="AM120" s="16"/>
      <c r="AN120" s="16"/>
      <c r="AO120" s="16"/>
      <c r="AP120" s="16"/>
      <c r="AQ120" s="506"/>
      <c r="AR120" s="16"/>
      <c r="AS120" s="16"/>
      <c r="AT120" s="16"/>
      <c r="AU120" s="16"/>
      <c r="AV120" s="16"/>
      <c r="AW120" s="16"/>
      <c r="AX120" s="16"/>
      <c r="AY120" s="16"/>
      <c r="AZ120" s="16"/>
      <c r="BA120" s="16"/>
      <c r="BB120" s="16"/>
      <c r="BC120" s="16"/>
      <c r="BD120" s="506"/>
      <c r="BE120" s="681"/>
      <c r="BF120" s="16"/>
      <c r="BG120" s="16"/>
      <c r="BH120" s="16"/>
      <c r="BI120" s="16"/>
      <c r="BJ120" s="16"/>
      <c r="BK120" s="16"/>
      <c r="BL120" s="16"/>
      <c r="BM120" s="16"/>
      <c r="BN120" s="16"/>
      <c r="BO120" s="16"/>
      <c r="BP120" s="16"/>
      <c r="BQ120" s="16"/>
      <c r="BR120" s="506"/>
      <c r="BS120" s="16"/>
      <c r="BT120" s="16"/>
      <c r="BU120" s="16"/>
      <c r="BV120" s="16"/>
      <c r="BW120" s="16"/>
      <c r="BX120" s="16"/>
      <c r="BY120" s="16"/>
      <c r="BZ120" s="16"/>
      <c r="CA120" s="16"/>
      <c r="CB120" s="16"/>
      <c r="CC120" s="16"/>
      <c r="CD120" s="16"/>
      <c r="CE120" s="535"/>
    </row>
    <row r="121" spans="1:83" ht="15" customHeight="1" x14ac:dyDescent="0.2">
      <c r="A121" s="16"/>
      <c r="B121" s="182" t="str">
        <f>+'Données de base'!A191</f>
        <v>Développeur R&amp;D</v>
      </c>
      <c r="C121" s="16">
        <f>+'Données de base'!F191</f>
        <v>9000</v>
      </c>
      <c r="D121" s="16">
        <f t="shared" si="487"/>
        <v>162000</v>
      </c>
      <c r="E121" s="229">
        <f>+'Données de base'!H191</f>
        <v>43831</v>
      </c>
      <c r="F121" s="16">
        <f>+IF(YEAR($E121)='Données de base'!$C$13,12-MONTH($E121)+1,0)</f>
        <v>0</v>
      </c>
      <c r="G121" s="16">
        <f>+IF(F121&gt;0,12,(IF(YEAR($E121)='Données de base'!$E$13,12-MONTH($E121)+1,0)))</f>
        <v>0</v>
      </c>
      <c r="H121" s="16">
        <f>+IF(G121&gt;0,12,(IF(YEAR($E121)='Données de base'!$G$13,12-MONTH($E121)+1,0)))</f>
        <v>0</v>
      </c>
      <c r="I121" s="16">
        <f>+IF(H121&gt;0,12,(IF(YEAR($E121)='Données de base'!$I$13,12-MONTH($E121)+1,0)))</f>
        <v>12</v>
      </c>
      <c r="J121" s="16">
        <f>+IF(I121&gt;0,12,(IF(YEAR($E121)='Données de base'!$K$13,12-MONTH($E121)+1,0)))</f>
        <v>12</v>
      </c>
      <c r="K121" s="16">
        <f>+IF(J121&gt;0,12,(IF(YEAR($E121)='Données de base'!$M$13,12-MONTH($E121)+1,0)))</f>
        <v>12</v>
      </c>
      <c r="L121" s="16">
        <f t="shared" si="481"/>
        <v>0</v>
      </c>
      <c r="M121" s="16">
        <f t="shared" si="482"/>
        <v>0</v>
      </c>
      <c r="N121" s="16">
        <f t="shared" si="483"/>
        <v>0</v>
      </c>
      <c r="O121" s="16">
        <f t="shared" si="484"/>
        <v>162000</v>
      </c>
      <c r="P121" s="16">
        <f t="shared" si="485"/>
        <v>163620</v>
      </c>
      <c r="Q121" s="16">
        <f t="shared" si="486"/>
        <v>165256.20000000001</v>
      </c>
      <c r="R121" s="16">
        <f>IF('Données de base'!$G191="Non",0,+IF(YEAR($E121)=R$97,(L121/(1+'Données de base'!$H$205))*'Données de base'!$H$206,0))</f>
        <v>0</v>
      </c>
      <c r="S121" s="16">
        <f>IF('Données de base'!$G191="Non",0,+IF(YEAR($E121)=S$97,(M121/(1+'Données de base'!$H$205))*'Données de base'!$H$206,0))</f>
        <v>0</v>
      </c>
      <c r="T121" s="16">
        <f>IF('Données de base'!$G191="Non",0,+IF(YEAR($E121)=T$97,(N121/(1+'Données de base'!$H$205))*'Données de base'!$H$206,0))</f>
        <v>0</v>
      </c>
      <c r="U121" s="16">
        <f>IF('Données de base'!$G191="Non",0,+IF(YEAR($E121)=U$97,(O121/(1+'Données de base'!$H$205))*'Données de base'!$H$206,0))</f>
        <v>0</v>
      </c>
      <c r="V121" s="16">
        <f>IF('Données de base'!$G191="Non",0,+IF(YEAR($E121)=V$97,(P121/(1+'Données de base'!$H$205))*'Données de base'!$H$206,0))</f>
        <v>0</v>
      </c>
      <c r="W121" s="16">
        <f>IF('Données de base'!$G191="Non",0,+IF(YEAR($E121)=W$97,(Q121/(1+'Données de base'!$H$205))*'Données de base'!$H$206,0))</f>
        <v>0</v>
      </c>
      <c r="X121" s="16"/>
      <c r="Y121" s="16"/>
      <c r="Z121" s="16"/>
      <c r="AA121" s="16"/>
      <c r="AB121" s="16"/>
      <c r="AC121" s="506"/>
      <c r="AD121" s="681"/>
      <c r="AE121" s="16"/>
      <c r="AF121" s="16"/>
      <c r="AG121" s="16"/>
      <c r="AH121" s="16"/>
      <c r="AI121" s="16"/>
      <c r="AJ121" s="16"/>
      <c r="AK121" s="16"/>
      <c r="AL121" s="16"/>
      <c r="AM121" s="16"/>
      <c r="AN121" s="16"/>
      <c r="AO121" s="16"/>
      <c r="AP121" s="16"/>
      <c r="AQ121" s="506"/>
      <c r="AR121" s="16"/>
      <c r="AS121" s="16"/>
      <c r="AT121" s="16"/>
      <c r="AU121" s="16"/>
      <c r="AV121" s="16"/>
      <c r="AW121" s="16"/>
      <c r="AX121" s="16"/>
      <c r="AY121" s="16"/>
      <c r="AZ121" s="16"/>
      <c r="BA121" s="16"/>
      <c r="BB121" s="16"/>
      <c r="BC121" s="16"/>
      <c r="BD121" s="506"/>
      <c r="BE121" s="681"/>
      <c r="BF121" s="16"/>
      <c r="BG121" s="16"/>
      <c r="BH121" s="16"/>
      <c r="BI121" s="16"/>
      <c r="BJ121" s="16"/>
      <c r="BK121" s="16"/>
      <c r="BL121" s="16"/>
      <c r="BM121" s="16"/>
      <c r="BN121" s="16"/>
      <c r="BO121" s="16"/>
      <c r="BP121" s="16"/>
      <c r="BQ121" s="16"/>
      <c r="BR121" s="506"/>
      <c r="BS121" s="16"/>
      <c r="BT121" s="16"/>
      <c r="BU121" s="16"/>
      <c r="BV121" s="16"/>
      <c r="BW121" s="16"/>
      <c r="BX121" s="16"/>
      <c r="BY121" s="16"/>
      <c r="BZ121" s="16"/>
      <c r="CA121" s="16"/>
      <c r="CB121" s="16"/>
      <c r="CC121" s="16"/>
      <c r="CD121" s="16"/>
      <c r="CE121" s="535"/>
    </row>
    <row r="122" spans="1:83" ht="15" customHeight="1" x14ac:dyDescent="0.2">
      <c r="A122" s="16"/>
      <c r="B122" s="182" t="str">
        <f>+'Données de base'!A192</f>
        <v>Développeur R&amp;D</v>
      </c>
      <c r="C122" s="16">
        <f>+'Données de base'!F192</f>
        <v>9000</v>
      </c>
      <c r="D122" s="16">
        <f t="shared" si="487"/>
        <v>162000</v>
      </c>
      <c r="E122" s="229">
        <f>+'Données de base'!H192</f>
        <v>44197</v>
      </c>
      <c r="F122" s="16">
        <f>+IF(YEAR($E122)='Données de base'!$C$13,12-MONTH($E122)+1,0)</f>
        <v>0</v>
      </c>
      <c r="G122" s="16">
        <f>+IF(F122&gt;0,12,(IF(YEAR($E122)='Données de base'!$E$13,12-MONTH($E122)+1,0)))</f>
        <v>0</v>
      </c>
      <c r="H122" s="16">
        <f>+IF(G122&gt;0,12,(IF(YEAR($E122)='Données de base'!$G$13,12-MONTH($E122)+1,0)))</f>
        <v>0</v>
      </c>
      <c r="I122" s="16">
        <f>+IF(H122&gt;0,12,(IF(YEAR($E122)='Données de base'!$I$13,12-MONTH($E122)+1,0)))</f>
        <v>0</v>
      </c>
      <c r="J122" s="16">
        <f>+IF(I122&gt;0,12,(IF(YEAR($E122)='Données de base'!$K$13,12-MONTH($E122)+1,0)))</f>
        <v>12</v>
      </c>
      <c r="K122" s="16">
        <f>+IF(J122&gt;0,12,(IF(YEAR($E122)='Données de base'!$M$13,12-MONTH($E122)+1,0)))</f>
        <v>12</v>
      </c>
      <c r="L122" s="16">
        <f t="shared" si="481"/>
        <v>0</v>
      </c>
      <c r="M122" s="16">
        <f t="shared" si="482"/>
        <v>0</v>
      </c>
      <c r="N122" s="16">
        <f t="shared" si="483"/>
        <v>0</v>
      </c>
      <c r="O122" s="16">
        <f t="shared" si="484"/>
        <v>0</v>
      </c>
      <c r="P122" s="16">
        <f t="shared" si="485"/>
        <v>162000</v>
      </c>
      <c r="Q122" s="16">
        <f t="shared" si="486"/>
        <v>163620</v>
      </c>
      <c r="R122" s="16">
        <f>IF('Données de base'!$G192="Non",0,+IF(YEAR($E122)=R$97,(L122/(1+'Données de base'!$H$205))*'Données de base'!$H$206,0))</f>
        <v>0</v>
      </c>
      <c r="S122" s="16">
        <f>IF('Données de base'!$G192="Non",0,+IF(YEAR($E122)=S$97,(M122/(1+'Données de base'!$H$205))*'Données de base'!$H$206,0))</f>
        <v>0</v>
      </c>
      <c r="T122" s="16">
        <f>IF('Données de base'!$G192="Non",0,+IF(YEAR($E122)=T$97,(N122/(1+'Données de base'!$H$205))*'Données de base'!$H$206,0))</f>
        <v>0</v>
      </c>
      <c r="U122" s="16">
        <f>IF('Données de base'!$G192="Non",0,+IF(YEAR($E122)=U$97,(O122/(1+'Données de base'!$H$205))*'Données de base'!$H$206,0))</f>
        <v>0</v>
      </c>
      <c r="V122" s="16">
        <f>IF('Données de base'!$G192="Non",0,+IF(YEAR($E122)=V$97,(P122/(1+'Données de base'!$H$205))*'Données de base'!$H$206,0))</f>
        <v>0</v>
      </c>
      <c r="W122" s="16">
        <f>IF('Données de base'!$G192="Non",0,+IF(YEAR($E122)=W$97,(Q122/(1+'Données de base'!$H$205))*'Données de base'!$H$206,0))</f>
        <v>0</v>
      </c>
      <c r="X122" s="16"/>
      <c r="Y122" s="16"/>
      <c r="Z122" s="16"/>
      <c r="AA122" s="16"/>
      <c r="AB122" s="16"/>
      <c r="AC122" s="506"/>
      <c r="AD122" s="681"/>
      <c r="AE122" s="16"/>
      <c r="AF122" s="16"/>
      <c r="AG122" s="16"/>
      <c r="AH122" s="16"/>
      <c r="AI122" s="16"/>
      <c r="AJ122" s="16"/>
      <c r="AK122" s="16"/>
      <c r="AL122" s="16"/>
      <c r="AM122" s="16"/>
      <c r="AN122" s="16"/>
      <c r="AO122" s="16"/>
      <c r="AP122" s="16"/>
      <c r="AQ122" s="506"/>
      <c r="AR122" s="16"/>
      <c r="AS122" s="16"/>
      <c r="AT122" s="16"/>
      <c r="AU122" s="16"/>
      <c r="AV122" s="16"/>
      <c r="AW122" s="16"/>
      <c r="AX122" s="16"/>
      <c r="AY122" s="16"/>
      <c r="AZ122" s="16"/>
      <c r="BA122" s="16"/>
      <c r="BB122" s="16"/>
      <c r="BC122" s="16"/>
      <c r="BD122" s="506"/>
      <c r="BE122" s="681"/>
      <c r="BF122" s="16"/>
      <c r="BG122" s="16"/>
      <c r="BH122" s="16"/>
      <c r="BI122" s="16"/>
      <c r="BJ122" s="16"/>
      <c r="BK122" s="16"/>
      <c r="BL122" s="16"/>
      <c r="BM122" s="16"/>
      <c r="BN122" s="16"/>
      <c r="BO122" s="16"/>
      <c r="BP122" s="16"/>
      <c r="BQ122" s="16"/>
      <c r="BR122" s="506"/>
      <c r="BS122" s="16"/>
      <c r="BT122" s="16"/>
      <c r="BU122" s="16"/>
      <c r="BV122" s="16"/>
      <c r="BW122" s="16"/>
      <c r="BX122" s="16"/>
      <c r="BY122" s="16"/>
      <c r="BZ122" s="16"/>
      <c r="CA122" s="16"/>
      <c r="CB122" s="16"/>
      <c r="CC122" s="16"/>
      <c r="CD122" s="16"/>
      <c r="CE122" s="535"/>
    </row>
    <row r="123" spans="1:83" ht="15" customHeight="1" x14ac:dyDescent="0.2">
      <c r="A123" s="16"/>
      <c r="B123" s="182" t="str">
        <f>+'Données de base'!A193</f>
        <v>Développeur R&amp;D</v>
      </c>
      <c r="C123" s="16">
        <f>+'Données de base'!F193</f>
        <v>9000</v>
      </c>
      <c r="D123" s="16">
        <f t="shared" si="487"/>
        <v>162000</v>
      </c>
      <c r="E123" s="229">
        <f>+'Données de base'!H193</f>
        <v>44197</v>
      </c>
      <c r="F123" s="16">
        <f>+IF(YEAR($E123)='Données de base'!$C$13,12-MONTH($E123)+1,0)</f>
        <v>0</v>
      </c>
      <c r="G123" s="16">
        <f>+IF(F123&gt;0,12,(IF(YEAR($E123)='Données de base'!$E$13,12-MONTH($E123)+1,0)))</f>
        <v>0</v>
      </c>
      <c r="H123" s="16">
        <f>+IF(G123&gt;0,12,(IF(YEAR($E123)='Données de base'!$G$13,12-MONTH($E123)+1,0)))</f>
        <v>0</v>
      </c>
      <c r="I123" s="16">
        <f>+IF(H123&gt;0,12,(IF(YEAR($E123)='Données de base'!$I$13,12-MONTH($E123)+1,0)))</f>
        <v>0</v>
      </c>
      <c r="J123" s="16">
        <f>+IF(I123&gt;0,12,(IF(YEAR($E123)='Données de base'!$K$13,12-MONTH($E123)+1,0)))</f>
        <v>12</v>
      </c>
      <c r="K123" s="16">
        <f>+IF(J123&gt;0,12,(IF(YEAR($E123)='Données de base'!$M$13,12-MONTH($E123)+1,0)))</f>
        <v>12</v>
      </c>
      <c r="L123" s="16">
        <f t="shared" si="481"/>
        <v>0</v>
      </c>
      <c r="M123" s="16">
        <f t="shared" si="482"/>
        <v>0</v>
      </c>
      <c r="N123" s="16">
        <f t="shared" si="483"/>
        <v>0</v>
      </c>
      <c r="O123" s="16">
        <f t="shared" si="484"/>
        <v>0</v>
      </c>
      <c r="P123" s="16">
        <f t="shared" si="485"/>
        <v>162000</v>
      </c>
      <c r="Q123" s="16">
        <f t="shared" si="486"/>
        <v>163620</v>
      </c>
      <c r="R123" s="16">
        <f>IF('Données de base'!$G193="Non",0,+IF(YEAR($E123)=R$97,(L123/(1+'Données de base'!$H$205))*'Données de base'!$H$206,0))</f>
        <v>0</v>
      </c>
      <c r="S123" s="16">
        <f>IF('Données de base'!$G193="Non",0,+IF(YEAR($E123)=S$97,(M123/(1+'Données de base'!$H$205))*'Données de base'!$H$206,0))</f>
        <v>0</v>
      </c>
      <c r="T123" s="16">
        <f>IF('Données de base'!$G193="Non",0,+IF(YEAR($E123)=T$97,(N123/(1+'Données de base'!$H$205))*'Données de base'!$H$206,0))</f>
        <v>0</v>
      </c>
      <c r="U123" s="16">
        <f>IF('Données de base'!$G193="Non",0,+IF(YEAR($E123)=U$97,(O123/(1+'Données de base'!$H$205))*'Données de base'!$H$206,0))</f>
        <v>0</v>
      </c>
      <c r="V123" s="16">
        <f>IF('Données de base'!$G193="Non",0,+IF(YEAR($E123)=V$97,(P123/(1+'Données de base'!$H$205))*'Données de base'!$H$206,0))</f>
        <v>0</v>
      </c>
      <c r="W123" s="16">
        <f>IF('Données de base'!$G193="Non",0,+IF(YEAR($E123)=W$97,(Q123/(1+'Données de base'!$H$205))*'Données de base'!$H$206,0))</f>
        <v>0</v>
      </c>
      <c r="X123" s="16"/>
      <c r="Y123" s="16"/>
      <c r="Z123" s="16"/>
      <c r="AA123" s="16"/>
      <c r="AB123" s="16"/>
      <c r="AC123" s="506"/>
      <c r="AD123" s="681"/>
      <c r="AE123" s="16"/>
      <c r="AF123" s="16"/>
      <c r="AG123" s="16"/>
      <c r="AH123" s="16"/>
      <c r="AI123" s="16"/>
      <c r="AJ123" s="16"/>
      <c r="AK123" s="16"/>
      <c r="AL123" s="16"/>
      <c r="AM123" s="16"/>
      <c r="AN123" s="16"/>
      <c r="AO123" s="16"/>
      <c r="AP123" s="16"/>
      <c r="AQ123" s="506"/>
      <c r="AR123" s="16"/>
      <c r="AS123" s="16"/>
      <c r="AT123" s="16"/>
      <c r="AU123" s="16"/>
      <c r="AV123" s="16"/>
      <c r="AW123" s="16"/>
      <c r="AX123" s="16"/>
      <c r="AY123" s="16"/>
      <c r="AZ123" s="16"/>
      <c r="BA123" s="16"/>
      <c r="BB123" s="16"/>
      <c r="BC123" s="16"/>
      <c r="BD123" s="506"/>
      <c r="BE123" s="681"/>
      <c r="BF123" s="16"/>
      <c r="BG123" s="16"/>
      <c r="BH123" s="16"/>
      <c r="BI123" s="16"/>
      <c r="BJ123" s="16"/>
      <c r="BK123" s="16"/>
      <c r="BL123" s="16"/>
      <c r="BM123" s="16"/>
      <c r="BN123" s="16"/>
      <c r="BO123" s="16"/>
      <c r="BP123" s="16"/>
      <c r="BQ123" s="16"/>
      <c r="BR123" s="506"/>
      <c r="BS123" s="16"/>
      <c r="BT123" s="16"/>
      <c r="BU123" s="16"/>
      <c r="BV123" s="16"/>
      <c r="BW123" s="16"/>
      <c r="BX123" s="16"/>
      <c r="BY123" s="16"/>
      <c r="BZ123" s="16"/>
      <c r="CA123" s="16"/>
      <c r="CB123" s="16"/>
      <c r="CC123" s="16"/>
      <c r="CD123" s="16"/>
      <c r="CE123" s="535"/>
    </row>
    <row r="124" spans="1:83" ht="15" customHeight="1" x14ac:dyDescent="0.2">
      <c r="A124" s="16"/>
      <c r="B124" s="182" t="str">
        <f>+'Données de base'!A194</f>
        <v>Presales - Training</v>
      </c>
      <c r="C124" s="16">
        <f>+'Données de base'!F194</f>
        <v>6000</v>
      </c>
      <c r="D124" s="16">
        <f t="shared" si="487"/>
        <v>108000</v>
      </c>
      <c r="E124" s="229">
        <f>+'Données de base'!H194</f>
        <v>43831</v>
      </c>
      <c r="F124" s="16">
        <f>+IF(YEAR($E124)='Données de base'!$C$13,12-MONTH($E124)+1,0)</f>
        <v>0</v>
      </c>
      <c r="G124" s="16">
        <f>+IF(F124&gt;0,12,(IF(YEAR($E124)='Données de base'!$E$13,12-MONTH($E124)+1,0)))</f>
        <v>0</v>
      </c>
      <c r="H124" s="16">
        <f>+IF(G124&gt;0,12,(IF(YEAR($E124)='Données de base'!$G$13,12-MONTH($E124)+1,0)))</f>
        <v>0</v>
      </c>
      <c r="I124" s="16">
        <f>+IF(H124&gt;0,12,(IF(YEAR($E124)='Données de base'!$I$13,12-MONTH($E124)+1,0)))</f>
        <v>12</v>
      </c>
      <c r="J124" s="16">
        <f>+IF(I124&gt;0,12,(IF(YEAR($E124)='Données de base'!$K$13,12-MONTH($E124)+1,0)))</f>
        <v>12</v>
      </c>
      <c r="K124" s="16">
        <f>+IF(J124&gt;0,12,(IF(YEAR($E124)='Données de base'!$M$13,12-MONTH($E124)+1,0)))</f>
        <v>12</v>
      </c>
      <c r="L124" s="16">
        <f t="shared" si="481"/>
        <v>0</v>
      </c>
      <c r="M124" s="16">
        <f t="shared" si="482"/>
        <v>0</v>
      </c>
      <c r="N124" s="16">
        <f t="shared" si="483"/>
        <v>0</v>
      </c>
      <c r="O124" s="16">
        <f t="shared" si="484"/>
        <v>108000</v>
      </c>
      <c r="P124" s="16">
        <f t="shared" si="485"/>
        <v>109080</v>
      </c>
      <c r="Q124" s="16">
        <f t="shared" si="486"/>
        <v>110170.8</v>
      </c>
      <c r="R124" s="16">
        <f>IF('Données de base'!$G194="Non",0,+IF(YEAR($E124)=R$97,(L124/(1+'Données de base'!$H$205))*'Données de base'!$H$206,0))</f>
        <v>0</v>
      </c>
      <c r="S124" s="16">
        <f>IF('Données de base'!$G194="Non",0,+IF(YEAR($E124)=S$97,(M124/(1+'Données de base'!$H$205))*'Données de base'!$H$206,0))</f>
        <v>0</v>
      </c>
      <c r="T124" s="16">
        <f>IF('Données de base'!$G194="Non",0,+IF(YEAR($E124)=T$97,(N124/(1+'Données de base'!$H$205))*'Données de base'!$H$206,0))</f>
        <v>0</v>
      </c>
      <c r="U124" s="16">
        <f>IF('Données de base'!$G194="Non",0,+IF(YEAR($E124)=U$97,(O124/(1+'Données de base'!$H$205))*'Données de base'!$H$206,0))</f>
        <v>0</v>
      </c>
      <c r="V124" s="16">
        <f>IF('Données de base'!$G194="Non",0,+IF(YEAR($E124)=V$97,(P124/(1+'Données de base'!$H$205))*'Données de base'!$H$206,0))</f>
        <v>0</v>
      </c>
      <c r="W124" s="16">
        <f>IF('Données de base'!$G194="Non",0,+IF(YEAR($E124)=W$97,(Q124/(1+'Données de base'!$H$205))*'Données de base'!$H$206,0))</f>
        <v>0</v>
      </c>
      <c r="X124" s="16"/>
      <c r="Y124" s="16"/>
      <c r="Z124" s="16"/>
      <c r="AA124" s="16"/>
      <c r="AB124" s="16"/>
      <c r="AC124" s="506"/>
      <c r="AD124" s="681"/>
      <c r="AE124" s="16"/>
      <c r="AF124" s="16"/>
      <c r="AG124" s="16"/>
      <c r="AH124" s="16"/>
      <c r="AI124" s="16"/>
      <c r="AJ124" s="16"/>
      <c r="AK124" s="16"/>
      <c r="AL124" s="16"/>
      <c r="AM124" s="16"/>
      <c r="AN124" s="16"/>
      <c r="AO124" s="16"/>
      <c r="AP124" s="16"/>
      <c r="AQ124" s="506"/>
      <c r="AR124" s="16"/>
      <c r="AS124" s="16"/>
      <c r="AT124" s="16"/>
      <c r="AU124" s="16"/>
      <c r="AV124" s="16"/>
      <c r="AW124" s="16"/>
      <c r="AX124" s="16"/>
      <c r="AY124" s="16"/>
      <c r="AZ124" s="16"/>
      <c r="BA124" s="16"/>
      <c r="BB124" s="16"/>
      <c r="BC124" s="16"/>
      <c r="BD124" s="506"/>
      <c r="BE124" s="681"/>
      <c r="BF124" s="16"/>
      <c r="BG124" s="16"/>
      <c r="BH124" s="16"/>
      <c r="BI124" s="16"/>
      <c r="BJ124" s="16"/>
      <c r="BK124" s="16"/>
      <c r="BL124" s="16"/>
      <c r="BM124" s="16"/>
      <c r="BN124" s="16"/>
      <c r="BO124" s="16"/>
      <c r="BP124" s="16"/>
      <c r="BQ124" s="16"/>
      <c r="BR124" s="506"/>
      <c r="BS124" s="16"/>
      <c r="BT124" s="16"/>
      <c r="BU124" s="16"/>
      <c r="BV124" s="16"/>
      <c r="BW124" s="16"/>
      <c r="BX124" s="16"/>
      <c r="BY124" s="16"/>
      <c r="BZ124" s="16"/>
      <c r="CA124" s="16"/>
      <c r="CB124" s="16"/>
      <c r="CC124" s="16"/>
      <c r="CD124" s="16"/>
      <c r="CE124" s="535"/>
    </row>
    <row r="125" spans="1:83" ht="15" customHeight="1" x14ac:dyDescent="0.2">
      <c r="A125" s="16"/>
      <c r="B125" s="182" t="str">
        <f>+'Données de base'!A195</f>
        <v>Presales - Training</v>
      </c>
      <c r="C125" s="16">
        <f>+'Données de base'!F195</f>
        <v>6000</v>
      </c>
      <c r="D125" s="16">
        <f t="shared" si="487"/>
        <v>108000</v>
      </c>
      <c r="E125" s="229">
        <f>+'Données de base'!H195</f>
        <v>43831</v>
      </c>
      <c r="F125" s="16">
        <f>+IF(YEAR($E125)='Données de base'!$C$13,12-MONTH($E125)+1,0)</f>
        <v>0</v>
      </c>
      <c r="G125" s="16">
        <f>+IF(F125&gt;0,12,(IF(YEAR($E125)='Données de base'!$E$13,12-MONTH($E125)+1,0)))</f>
        <v>0</v>
      </c>
      <c r="H125" s="16">
        <f>+IF(G125&gt;0,12,(IF(YEAR($E125)='Données de base'!$G$13,12-MONTH($E125)+1,0)))</f>
        <v>0</v>
      </c>
      <c r="I125" s="16">
        <f>+IF(H125&gt;0,12,(IF(YEAR($E125)='Données de base'!$I$13,12-MONTH($E125)+1,0)))</f>
        <v>12</v>
      </c>
      <c r="J125" s="16">
        <f>+IF(I125&gt;0,12,(IF(YEAR($E125)='Données de base'!$K$13,12-MONTH($E125)+1,0)))</f>
        <v>12</v>
      </c>
      <c r="K125" s="16">
        <f>+IF(J125&gt;0,12,(IF(YEAR($E125)='Données de base'!$M$13,12-MONTH($E125)+1,0)))</f>
        <v>12</v>
      </c>
      <c r="L125" s="16">
        <f t="shared" si="481"/>
        <v>0</v>
      </c>
      <c r="M125" s="16">
        <f t="shared" si="482"/>
        <v>0</v>
      </c>
      <c r="N125" s="16">
        <f t="shared" si="483"/>
        <v>0</v>
      </c>
      <c r="O125" s="16">
        <f t="shared" si="484"/>
        <v>108000</v>
      </c>
      <c r="P125" s="16">
        <f t="shared" si="485"/>
        <v>109080</v>
      </c>
      <c r="Q125" s="16">
        <f t="shared" si="486"/>
        <v>110170.8</v>
      </c>
      <c r="R125" s="16">
        <f>IF('Données de base'!$G195="Non",0,+IF(YEAR($E125)=R$97,(L125/(1+'Données de base'!$H$205))*'Données de base'!$H$206,0))</f>
        <v>0</v>
      </c>
      <c r="S125" s="16">
        <f>IF('Données de base'!$G195="Non",0,+IF(YEAR($E125)=S$97,(M125/(1+'Données de base'!$H$205))*'Données de base'!$H$206,0))</f>
        <v>0</v>
      </c>
      <c r="T125" s="16">
        <f>IF('Données de base'!$G195="Non",0,+IF(YEAR($E125)=T$97,(N125/(1+'Données de base'!$H$205))*'Données de base'!$H$206,0))</f>
        <v>0</v>
      </c>
      <c r="U125" s="16">
        <f>IF('Données de base'!$G195="Non",0,+IF(YEAR($E125)=U$97,(O125/(1+'Données de base'!$H$205))*'Données de base'!$H$206,0))</f>
        <v>0</v>
      </c>
      <c r="V125" s="16">
        <f>IF('Données de base'!$G195="Non",0,+IF(YEAR($E125)=V$97,(P125/(1+'Données de base'!$H$205))*'Données de base'!$H$206,0))</f>
        <v>0</v>
      </c>
      <c r="W125" s="16">
        <f>IF('Données de base'!$G195="Non",0,+IF(YEAR($E125)=W$97,(Q125/(1+'Données de base'!$H$205))*'Données de base'!$H$206,0))</f>
        <v>0</v>
      </c>
      <c r="X125" s="16"/>
      <c r="Y125" s="16"/>
      <c r="Z125" s="16"/>
      <c r="AA125" s="16"/>
      <c r="AB125" s="16"/>
      <c r="AC125" s="506"/>
      <c r="AD125" s="681"/>
      <c r="AE125" s="16"/>
      <c r="AF125" s="16"/>
      <c r="AG125" s="16"/>
      <c r="AH125" s="16"/>
      <c r="AI125" s="16"/>
      <c r="AJ125" s="16"/>
      <c r="AK125" s="16"/>
      <c r="AL125" s="16"/>
      <c r="AM125" s="16"/>
      <c r="AN125" s="16"/>
      <c r="AO125" s="16"/>
      <c r="AP125" s="16"/>
      <c r="AQ125" s="506"/>
      <c r="AR125" s="16"/>
      <c r="AS125" s="16"/>
      <c r="AT125" s="16"/>
      <c r="AU125" s="16"/>
      <c r="AV125" s="16"/>
      <c r="AW125" s="16"/>
      <c r="AX125" s="16"/>
      <c r="AY125" s="16"/>
      <c r="AZ125" s="16"/>
      <c r="BA125" s="16"/>
      <c r="BB125" s="16"/>
      <c r="BC125" s="16"/>
      <c r="BD125" s="506"/>
      <c r="BE125" s="681"/>
      <c r="BF125" s="16"/>
      <c r="BG125" s="16"/>
      <c r="BH125" s="16"/>
      <c r="BI125" s="16"/>
      <c r="BJ125" s="16"/>
      <c r="BK125" s="16"/>
      <c r="BL125" s="16"/>
      <c r="BM125" s="16"/>
      <c r="BN125" s="16"/>
      <c r="BO125" s="16"/>
      <c r="BP125" s="16"/>
      <c r="BQ125" s="16"/>
      <c r="BR125" s="506"/>
      <c r="BS125" s="16"/>
      <c r="BT125" s="16"/>
      <c r="BU125" s="16"/>
      <c r="BV125" s="16"/>
      <c r="BW125" s="16"/>
      <c r="BX125" s="16"/>
      <c r="BY125" s="16"/>
      <c r="BZ125" s="16"/>
      <c r="CA125" s="16"/>
      <c r="CB125" s="16"/>
      <c r="CC125" s="16"/>
      <c r="CD125" s="16"/>
      <c r="CE125" s="535"/>
    </row>
    <row r="126" spans="1:83" ht="15" customHeight="1" x14ac:dyDescent="0.2">
      <c r="A126" s="16"/>
      <c r="B126" s="182" t="str">
        <f>+'Données de base'!A196</f>
        <v>Presales - Training</v>
      </c>
      <c r="C126" s="16">
        <f>+'Données de base'!F196</f>
        <v>6000</v>
      </c>
      <c r="D126" s="16">
        <f t="shared" si="487"/>
        <v>108000</v>
      </c>
      <c r="E126" s="229">
        <f>+'Données de base'!H196</f>
        <v>43831</v>
      </c>
      <c r="F126" s="16">
        <f>+IF(YEAR($E126)='Données de base'!$C$13,12-MONTH($E126)+1,0)</f>
        <v>0</v>
      </c>
      <c r="G126" s="16">
        <f>+IF(F126&gt;0,12,(IF(YEAR($E126)='Données de base'!$E$13,12-MONTH($E126)+1,0)))</f>
        <v>0</v>
      </c>
      <c r="H126" s="16">
        <f>+IF(G126&gt;0,12,(IF(YEAR($E126)='Données de base'!$G$13,12-MONTH($E126)+1,0)))</f>
        <v>0</v>
      </c>
      <c r="I126" s="16">
        <f>+IF(H126&gt;0,12,(IF(YEAR($E126)='Données de base'!$I$13,12-MONTH($E126)+1,0)))</f>
        <v>12</v>
      </c>
      <c r="J126" s="16">
        <f>+IF(I126&gt;0,12,(IF(YEAR($E126)='Données de base'!$K$13,12-MONTH($E126)+1,0)))</f>
        <v>12</v>
      </c>
      <c r="K126" s="16">
        <f>+IF(J126&gt;0,12,(IF(YEAR($E126)='Données de base'!$M$13,12-MONTH($E126)+1,0)))</f>
        <v>12</v>
      </c>
      <c r="L126" s="16">
        <f t="shared" si="481"/>
        <v>0</v>
      </c>
      <c r="M126" s="16">
        <f t="shared" si="482"/>
        <v>0</v>
      </c>
      <c r="N126" s="16">
        <f t="shared" si="483"/>
        <v>0</v>
      </c>
      <c r="O126" s="16">
        <f t="shared" si="484"/>
        <v>108000</v>
      </c>
      <c r="P126" s="16">
        <f t="shared" si="485"/>
        <v>109080</v>
      </c>
      <c r="Q126" s="16">
        <f t="shared" si="486"/>
        <v>110170.8</v>
      </c>
      <c r="R126" s="16">
        <f>IF('Données de base'!$G196="Non",0,+IF(YEAR($E126)=R$97,(L126/(1+'Données de base'!$H$205))*'Données de base'!$H$206,0))</f>
        <v>0</v>
      </c>
      <c r="S126" s="16">
        <f>IF('Données de base'!$G196="Non",0,+IF(YEAR($E126)=S$97,(M126/(1+'Données de base'!$H$205))*'Données de base'!$H$206,0))</f>
        <v>0</v>
      </c>
      <c r="T126" s="16">
        <f>IF('Données de base'!$G196="Non",0,+IF(YEAR($E126)=T$97,(N126/(1+'Données de base'!$H$205))*'Données de base'!$H$206,0))</f>
        <v>0</v>
      </c>
      <c r="U126" s="16">
        <f>IF('Données de base'!$G196="Non",0,+IF(YEAR($E126)=U$97,(O126/(1+'Données de base'!$H$205))*'Données de base'!$H$206,0))</f>
        <v>0</v>
      </c>
      <c r="V126" s="16">
        <f>IF('Données de base'!$G196="Non",0,+IF(YEAR($E126)=V$97,(P126/(1+'Données de base'!$H$205))*'Données de base'!$H$206,0))</f>
        <v>0</v>
      </c>
      <c r="W126" s="16">
        <f>IF('Données de base'!$G196="Non",0,+IF(YEAR($E126)=W$97,(Q126/(1+'Données de base'!$H$205))*'Données de base'!$H$206,0))</f>
        <v>0</v>
      </c>
      <c r="X126" s="16"/>
      <c r="Y126" s="16"/>
      <c r="Z126" s="16"/>
      <c r="AA126" s="16"/>
      <c r="AB126" s="16"/>
      <c r="AC126" s="506"/>
      <c r="AD126" s="681"/>
      <c r="AE126" s="16"/>
      <c r="AF126" s="16"/>
      <c r="AG126" s="16"/>
      <c r="AH126" s="16"/>
      <c r="AI126" s="16"/>
      <c r="AJ126" s="16"/>
      <c r="AK126" s="16"/>
      <c r="AL126" s="16"/>
      <c r="AM126" s="16"/>
      <c r="AN126" s="16"/>
      <c r="AO126" s="16"/>
      <c r="AP126" s="16"/>
      <c r="AQ126" s="506"/>
      <c r="AR126" s="16"/>
      <c r="AS126" s="16"/>
      <c r="AT126" s="16"/>
      <c r="AU126" s="16"/>
      <c r="AV126" s="16"/>
      <c r="AW126" s="16"/>
      <c r="AX126" s="16"/>
      <c r="AY126" s="16"/>
      <c r="AZ126" s="16"/>
      <c r="BA126" s="16"/>
      <c r="BB126" s="16"/>
      <c r="BC126" s="16"/>
      <c r="BD126" s="506"/>
      <c r="BE126" s="681"/>
      <c r="BF126" s="16"/>
      <c r="BG126" s="16"/>
      <c r="BH126" s="16"/>
      <c r="BI126" s="16"/>
      <c r="BJ126" s="16"/>
      <c r="BK126" s="16"/>
      <c r="BL126" s="16"/>
      <c r="BM126" s="16"/>
      <c r="BN126" s="16"/>
      <c r="BO126" s="16"/>
      <c r="BP126" s="16"/>
      <c r="BQ126" s="16"/>
      <c r="BR126" s="506"/>
      <c r="BS126" s="16"/>
      <c r="BT126" s="16"/>
      <c r="BU126" s="16"/>
      <c r="BV126" s="16"/>
      <c r="BW126" s="16"/>
      <c r="BX126" s="16"/>
      <c r="BY126" s="16"/>
      <c r="BZ126" s="16"/>
      <c r="CA126" s="16"/>
      <c r="CB126" s="16"/>
      <c r="CC126" s="16"/>
      <c r="CD126" s="16"/>
      <c r="CE126" s="535"/>
    </row>
    <row r="127" spans="1:83" ht="15" customHeight="1" x14ac:dyDescent="0.2">
      <c r="A127" s="16"/>
      <c r="B127" s="182" t="str">
        <f>+'Données de base'!A197</f>
        <v>Développeur R&amp;D</v>
      </c>
      <c r="C127" s="16">
        <f>+'Données de base'!F197</f>
        <v>9000</v>
      </c>
      <c r="D127" s="16">
        <f t="shared" si="487"/>
        <v>162000</v>
      </c>
      <c r="E127" s="229">
        <f>+'Données de base'!H197</f>
        <v>44562</v>
      </c>
      <c r="F127" s="16">
        <f>+IF(YEAR($E127)='Données de base'!$C$13,12-MONTH($E127)+1,0)</f>
        <v>0</v>
      </c>
      <c r="G127" s="16">
        <f>+IF(F127&gt;0,12,(IF(YEAR($E127)='Données de base'!$E$13,12-MONTH($E127)+1,0)))</f>
        <v>0</v>
      </c>
      <c r="H127" s="16">
        <f>+IF(G127&gt;0,12,(IF(YEAR($E127)='Données de base'!$G$13,12-MONTH($E127)+1,0)))</f>
        <v>0</v>
      </c>
      <c r="I127" s="16">
        <f>+IF(H127&gt;0,12,(IF(YEAR($E127)='Données de base'!$I$13,12-MONTH($E127)+1,0)))</f>
        <v>0</v>
      </c>
      <c r="J127" s="16">
        <f>+IF(I127&gt;0,12,(IF(YEAR($E127)='Données de base'!$K$13,12-MONTH($E127)+1,0)))</f>
        <v>0</v>
      </c>
      <c r="K127" s="16">
        <f>+IF(J127&gt;0,12,(IF(YEAR($E127)='Données de base'!$M$13,12-MONTH($E127)+1,0)))</f>
        <v>12</v>
      </c>
      <c r="L127" s="16">
        <f t="shared" si="481"/>
        <v>0</v>
      </c>
      <c r="M127" s="16">
        <f t="shared" si="482"/>
        <v>0</v>
      </c>
      <c r="N127" s="16">
        <f t="shared" si="483"/>
        <v>0</v>
      </c>
      <c r="O127" s="16">
        <f t="shared" si="484"/>
        <v>0</v>
      </c>
      <c r="P127" s="16">
        <f t="shared" si="485"/>
        <v>0</v>
      </c>
      <c r="Q127" s="16">
        <f t="shared" si="486"/>
        <v>162000</v>
      </c>
      <c r="R127" s="16">
        <f>IF('Données de base'!$G197="Non",0,+IF(YEAR($E127)=R$97,(L127/(1+'Données de base'!$H$205))*'Données de base'!$H$206,0))</f>
        <v>0</v>
      </c>
      <c r="S127" s="16">
        <f>IF('Données de base'!$G197="Non",0,+IF(YEAR($E127)=S$97,(M127/(1+'Données de base'!$H$205))*'Données de base'!$H$206,0))</f>
        <v>0</v>
      </c>
      <c r="T127" s="16">
        <f>IF('Données de base'!$G197="Non",0,+IF(YEAR($E127)=T$97,(N127/(1+'Données de base'!$H$205))*'Données de base'!$H$206,0))</f>
        <v>0</v>
      </c>
      <c r="U127" s="16">
        <f>IF('Données de base'!$G197="Non",0,+IF(YEAR($E127)=U$97,(O127/(1+'Données de base'!$H$205))*'Données de base'!$H$206,0))</f>
        <v>0</v>
      </c>
      <c r="V127" s="16">
        <f>IF('Données de base'!$G197="Non",0,+IF(YEAR($E127)=V$97,(P127/(1+'Données de base'!$H$205))*'Données de base'!$H$206,0))</f>
        <v>0</v>
      </c>
      <c r="W127" s="16">
        <f>IF('Données de base'!$G197="Non",0,+IF(YEAR($E127)=W$97,(Q127/(1+'Données de base'!$H$205))*'Données de base'!$H$206,0))</f>
        <v>0</v>
      </c>
      <c r="X127" s="16"/>
      <c r="Y127" s="16"/>
      <c r="Z127" s="16"/>
      <c r="AA127" s="16"/>
      <c r="AB127" s="16"/>
      <c r="AC127" s="506"/>
      <c r="AD127" s="681"/>
      <c r="AE127" s="16"/>
      <c r="AF127" s="16"/>
      <c r="AG127" s="16"/>
      <c r="AH127" s="16"/>
      <c r="AI127" s="16"/>
      <c r="AJ127" s="16"/>
      <c r="AK127" s="16"/>
      <c r="AL127" s="16"/>
      <c r="AM127" s="16"/>
      <c r="AN127" s="16"/>
      <c r="AO127" s="16"/>
      <c r="AP127" s="16"/>
      <c r="AQ127" s="506"/>
      <c r="AR127" s="16"/>
      <c r="AS127" s="16"/>
      <c r="AT127" s="16"/>
      <c r="AU127" s="16"/>
      <c r="AV127" s="16"/>
      <c r="AW127" s="16"/>
      <c r="AX127" s="16"/>
      <c r="AY127" s="16"/>
      <c r="AZ127" s="16"/>
      <c r="BA127" s="16"/>
      <c r="BB127" s="16"/>
      <c r="BC127" s="16"/>
      <c r="BD127" s="506"/>
      <c r="BE127" s="681"/>
      <c r="BF127" s="16"/>
      <c r="BG127" s="16"/>
      <c r="BH127" s="16"/>
      <c r="BI127" s="16"/>
      <c r="BJ127" s="16"/>
      <c r="BK127" s="16"/>
      <c r="BL127" s="16"/>
      <c r="BM127" s="16"/>
      <c r="BN127" s="16"/>
      <c r="BO127" s="16"/>
      <c r="BP127" s="16"/>
      <c r="BQ127" s="16"/>
      <c r="BR127" s="506"/>
      <c r="BS127" s="16"/>
      <c r="BT127" s="16"/>
      <c r="BU127" s="16"/>
      <c r="BV127" s="16"/>
      <c r="BW127" s="16"/>
      <c r="BX127" s="16"/>
      <c r="BY127" s="16"/>
      <c r="BZ127" s="16"/>
      <c r="CA127" s="16"/>
      <c r="CB127" s="16"/>
      <c r="CC127" s="16"/>
      <c r="CD127" s="16"/>
      <c r="CE127" s="535"/>
    </row>
    <row r="128" spans="1:83" ht="15" customHeight="1" x14ac:dyDescent="0.2">
      <c r="A128" s="16"/>
      <c r="B128" s="182" t="str">
        <f>+'Données de base'!A198</f>
        <v>Développeur R&amp;D</v>
      </c>
      <c r="C128" s="16">
        <f>+'Données de base'!F198</f>
        <v>9000</v>
      </c>
      <c r="D128" s="16">
        <f t="shared" si="487"/>
        <v>162000</v>
      </c>
      <c r="E128" s="229">
        <f>+'Données de base'!H198</f>
        <v>44562</v>
      </c>
      <c r="F128" s="16">
        <f>+IF(YEAR($E128)='Données de base'!$C$13,12-MONTH($E128)+1,0)</f>
        <v>0</v>
      </c>
      <c r="G128" s="16">
        <f>+IF(F128&gt;0,12,(IF(YEAR($E128)='Données de base'!$E$13,12-MONTH($E128)+1,0)))</f>
        <v>0</v>
      </c>
      <c r="H128" s="16">
        <f>+IF(G128&gt;0,12,(IF(YEAR($E128)='Données de base'!$G$13,12-MONTH($E128)+1,0)))</f>
        <v>0</v>
      </c>
      <c r="I128" s="16">
        <f>+IF(H128&gt;0,12,(IF(YEAR($E128)='Données de base'!$I$13,12-MONTH($E128)+1,0)))</f>
        <v>0</v>
      </c>
      <c r="J128" s="16">
        <f>+IF(I128&gt;0,12,(IF(YEAR($E128)='Données de base'!$K$13,12-MONTH($E128)+1,0)))</f>
        <v>0</v>
      </c>
      <c r="K128" s="16">
        <f>+IF(J128&gt;0,12,(IF(YEAR($E128)='Données de base'!$M$13,12-MONTH($E128)+1,0)))</f>
        <v>12</v>
      </c>
      <c r="L128" s="16">
        <f t="shared" si="481"/>
        <v>0</v>
      </c>
      <c r="M128" s="16">
        <f t="shared" si="482"/>
        <v>0</v>
      </c>
      <c r="N128" s="16">
        <f t="shared" si="483"/>
        <v>0</v>
      </c>
      <c r="O128" s="16">
        <f t="shared" si="484"/>
        <v>0</v>
      </c>
      <c r="P128" s="16">
        <f t="shared" si="485"/>
        <v>0</v>
      </c>
      <c r="Q128" s="16">
        <f t="shared" si="486"/>
        <v>162000</v>
      </c>
      <c r="R128" s="16">
        <f>IF('Données de base'!$G198="Non",0,+IF(YEAR($E128)=R$97,(L128/(1+'Données de base'!$H$205))*'Données de base'!$H$206,0))</f>
        <v>0</v>
      </c>
      <c r="S128" s="16">
        <f>IF('Données de base'!$G198="Non",0,+IF(YEAR($E128)=S$97,(M128/(1+'Données de base'!$H$205))*'Données de base'!$H$206,0))</f>
        <v>0</v>
      </c>
      <c r="T128" s="16">
        <f>IF('Données de base'!$G198="Non",0,+IF(YEAR($E128)=T$97,(N128/(1+'Données de base'!$H$205))*'Données de base'!$H$206,0))</f>
        <v>0</v>
      </c>
      <c r="U128" s="16">
        <f>IF('Données de base'!$G198="Non",0,+IF(YEAR($E128)=U$97,(O128/(1+'Données de base'!$H$205))*'Données de base'!$H$206,0))</f>
        <v>0</v>
      </c>
      <c r="V128" s="16">
        <f>IF('Données de base'!$G198="Non",0,+IF(YEAR($E128)=V$97,(P128/(1+'Données de base'!$H$205))*'Données de base'!$H$206,0))</f>
        <v>0</v>
      </c>
      <c r="W128" s="16">
        <f>IF('Données de base'!$G198="Non",0,+IF(YEAR($E128)=W$97,(Q128/(1+'Données de base'!$H$205))*'Données de base'!$H$206,0))</f>
        <v>0</v>
      </c>
      <c r="X128" s="16"/>
      <c r="Y128" s="16"/>
      <c r="Z128" s="16"/>
      <c r="AA128" s="16"/>
      <c r="AB128" s="16"/>
      <c r="AC128" s="506"/>
      <c r="AD128" s="681"/>
      <c r="AE128" s="16"/>
      <c r="AF128" s="16"/>
      <c r="AG128" s="16"/>
      <c r="AH128" s="16"/>
      <c r="AI128" s="16"/>
      <c r="AJ128" s="16"/>
      <c r="AK128" s="16"/>
      <c r="AL128" s="16"/>
      <c r="AM128" s="16"/>
      <c r="AN128" s="16"/>
      <c r="AO128" s="16"/>
      <c r="AP128" s="16"/>
      <c r="AQ128" s="506"/>
      <c r="AR128" s="16"/>
      <c r="AS128" s="16"/>
      <c r="AT128" s="16"/>
      <c r="AU128" s="16"/>
      <c r="AV128" s="16"/>
      <c r="AW128" s="16"/>
      <c r="AX128" s="16"/>
      <c r="AY128" s="16"/>
      <c r="AZ128" s="16"/>
      <c r="BA128" s="16"/>
      <c r="BB128" s="16"/>
      <c r="BC128" s="16"/>
      <c r="BD128" s="506"/>
      <c r="BE128" s="681"/>
      <c r="BF128" s="16"/>
      <c r="BG128" s="16"/>
      <c r="BH128" s="16"/>
      <c r="BI128" s="16"/>
      <c r="BJ128" s="16"/>
      <c r="BK128" s="16"/>
      <c r="BL128" s="16"/>
      <c r="BM128" s="16"/>
      <c r="BN128" s="16"/>
      <c r="BO128" s="16"/>
      <c r="BP128" s="16"/>
      <c r="BQ128" s="16"/>
      <c r="BR128" s="506"/>
      <c r="BS128" s="16"/>
      <c r="BT128" s="16"/>
      <c r="BU128" s="16"/>
      <c r="BV128" s="16"/>
      <c r="BW128" s="16"/>
      <c r="BX128" s="16"/>
      <c r="BY128" s="16"/>
      <c r="BZ128" s="16"/>
      <c r="CA128" s="16"/>
      <c r="CB128" s="16"/>
      <c r="CC128" s="16"/>
      <c r="CD128" s="16"/>
      <c r="CE128" s="535"/>
    </row>
    <row r="129" spans="1:83" ht="15" customHeight="1" x14ac:dyDescent="0.2">
      <c r="A129" s="16"/>
      <c r="B129" s="182">
        <f>+'Données de base'!A199</f>
        <v>0</v>
      </c>
      <c r="C129" s="16">
        <f>+'Données de base'!F199</f>
        <v>0</v>
      </c>
      <c r="D129" s="16">
        <f t="shared" si="487"/>
        <v>0</v>
      </c>
      <c r="E129" s="229">
        <f>+'Données de base'!H199</f>
        <v>42917</v>
      </c>
      <c r="F129" s="16">
        <f>+IF(YEAR($E129)='Données de base'!$C$13,12-MONTH($E129)+1,0)</f>
        <v>6</v>
      </c>
      <c r="G129" s="16">
        <f>+IF(F129&gt;0,12,(IF(YEAR($E129)='Données de base'!$E$13,12-MONTH($E129)+1,0)))</f>
        <v>12</v>
      </c>
      <c r="H129" s="16">
        <f>+IF(G129&gt;0,12,(IF(YEAR($E129)='Données de base'!$G$13,12-MONTH($E129)+1,0)))</f>
        <v>12</v>
      </c>
      <c r="I129" s="16">
        <f>+IF(H129&gt;0,12,(IF(YEAR($E129)='Données de base'!$I$13,12-MONTH($E129)+1,0)))</f>
        <v>12</v>
      </c>
      <c r="J129" s="16">
        <f>+IF(I129&gt;0,12,(IF(YEAR($E129)='Données de base'!$K$13,12-MONTH($E129)+1,0)))</f>
        <v>12</v>
      </c>
      <c r="K129" s="16">
        <f>+IF(J129&gt;0,12,(IF(YEAR($E129)='Données de base'!$M$13,12-MONTH($E129)+1,0)))</f>
        <v>12</v>
      </c>
      <c r="L129" s="16">
        <f t="shared" si="481"/>
        <v>0</v>
      </c>
      <c r="M129" s="16">
        <f t="shared" si="482"/>
        <v>0</v>
      </c>
      <c r="N129" s="16">
        <f t="shared" si="483"/>
        <v>0</v>
      </c>
      <c r="O129" s="16">
        <f t="shared" si="484"/>
        <v>0</v>
      </c>
      <c r="P129" s="16">
        <f t="shared" si="485"/>
        <v>0</v>
      </c>
      <c r="Q129" s="16">
        <f t="shared" si="486"/>
        <v>0</v>
      </c>
      <c r="R129" s="16">
        <f>IF('Données de base'!$G199="Non",0,+IF(YEAR($E129)=R$97,(L129/(1+'Données de base'!$H$205))*'Données de base'!$H$206,0))</f>
        <v>0</v>
      </c>
      <c r="S129" s="16">
        <f>IF('Données de base'!$G199="Non",0,+IF(YEAR($E129)=S$97,(M129/(1+'Données de base'!$H$205))*'Données de base'!$H$206,0))</f>
        <v>0</v>
      </c>
      <c r="T129" s="16">
        <f>IF('Données de base'!$G199="Non",0,+IF(YEAR($E129)=T$97,(N129/(1+'Données de base'!$H$205))*'Données de base'!$H$206,0))</f>
        <v>0</v>
      </c>
      <c r="U129" s="16">
        <f>IF('Données de base'!$G199="Non",0,+IF(YEAR($E129)=U$97,(O129/(1+'Données de base'!$H$205))*'Données de base'!$H$206,0))</f>
        <v>0</v>
      </c>
      <c r="V129" s="16">
        <f>IF('Données de base'!$G199="Non",0,+IF(YEAR($E129)=V$97,(P129/(1+'Données de base'!$H$205))*'Données de base'!$H$206,0))</f>
        <v>0</v>
      </c>
      <c r="W129" s="16">
        <f>IF('Données de base'!$G199="Non",0,+IF(YEAR($E129)=W$97,(Q129/(1+'Données de base'!$H$205))*'Données de base'!$H$206,0))</f>
        <v>0</v>
      </c>
      <c r="X129" s="16"/>
      <c r="Y129" s="16"/>
      <c r="Z129" s="16"/>
      <c r="AA129" s="16"/>
      <c r="AB129" s="16"/>
      <c r="AC129" s="506"/>
      <c r="AD129" s="681"/>
      <c r="AE129" s="16"/>
      <c r="AF129" s="16"/>
      <c r="AG129" s="16"/>
      <c r="AH129" s="16"/>
      <c r="AI129" s="16"/>
      <c r="AJ129" s="16"/>
      <c r="AK129" s="16"/>
      <c r="AL129" s="16"/>
      <c r="AM129" s="16"/>
      <c r="AN129" s="16"/>
      <c r="AO129" s="16"/>
      <c r="AP129" s="16"/>
      <c r="AQ129" s="506"/>
      <c r="AR129" s="16"/>
      <c r="AS129" s="16"/>
      <c r="AT129" s="16"/>
      <c r="AU129" s="16"/>
      <c r="AV129" s="16"/>
      <c r="AW129" s="16"/>
      <c r="AX129" s="16"/>
      <c r="AY129" s="16"/>
      <c r="AZ129" s="16"/>
      <c r="BA129" s="16"/>
      <c r="BB129" s="16"/>
      <c r="BC129" s="16"/>
      <c r="BD129" s="506"/>
      <c r="BE129" s="681"/>
      <c r="BF129" s="16"/>
      <c r="BG129" s="16"/>
      <c r="BH129" s="16"/>
      <c r="BI129" s="16"/>
      <c r="BJ129" s="16"/>
      <c r="BK129" s="16"/>
      <c r="BL129" s="16"/>
      <c r="BM129" s="16"/>
      <c r="BN129" s="16"/>
      <c r="BO129" s="16"/>
      <c r="BP129" s="16"/>
      <c r="BQ129" s="16"/>
      <c r="BR129" s="506"/>
      <c r="BS129" s="16"/>
      <c r="BT129" s="16"/>
      <c r="BU129" s="16"/>
      <c r="BV129" s="16"/>
      <c r="BW129" s="16"/>
      <c r="BX129" s="16"/>
      <c r="BY129" s="16"/>
      <c r="BZ129" s="16"/>
      <c r="CA129" s="16"/>
      <c r="CB129" s="16"/>
      <c r="CC129" s="16"/>
      <c r="CD129" s="16"/>
      <c r="CE129" s="535"/>
    </row>
    <row r="130" spans="1:83" ht="15" customHeight="1" x14ac:dyDescent="0.2">
      <c r="A130" s="16"/>
      <c r="B130" s="182">
        <f>+'Données de base'!A200</f>
        <v>0</v>
      </c>
      <c r="C130" s="16">
        <f>+'Données de base'!F200</f>
        <v>0</v>
      </c>
      <c r="D130" s="16">
        <f t="shared" si="487"/>
        <v>0</v>
      </c>
      <c r="E130" s="229">
        <f>+'Données de base'!H200</f>
        <v>42917</v>
      </c>
      <c r="F130" s="16">
        <f>+IF(YEAR($E130)='Données de base'!$C$13,12-MONTH($E130)+1,0)</f>
        <v>6</v>
      </c>
      <c r="G130" s="16">
        <f>+IF(F130&gt;0,12,(IF(YEAR($E130)='Données de base'!$E$13,12-MONTH($E130)+1,0)))</f>
        <v>12</v>
      </c>
      <c r="H130" s="16">
        <f>+IF(G130&gt;0,12,(IF(YEAR($E130)='Données de base'!$G$13,12-MONTH($E130)+1,0)))</f>
        <v>12</v>
      </c>
      <c r="I130" s="16">
        <f>+IF(H130&gt;0,12,(IF(YEAR($E130)='Données de base'!$I$13,12-MONTH($E130)+1,0)))</f>
        <v>12</v>
      </c>
      <c r="J130" s="16">
        <f>+IF(I130&gt;0,12,(IF(YEAR($E130)='Données de base'!$K$13,12-MONTH($E130)+1,0)))</f>
        <v>12</v>
      </c>
      <c r="K130" s="16">
        <f>+IF(J130&gt;0,12,(IF(YEAR($E130)='Données de base'!$M$13,12-MONTH($E130)+1,0)))</f>
        <v>12</v>
      </c>
      <c r="L130" s="16">
        <f t="shared" si="481"/>
        <v>0</v>
      </c>
      <c r="M130" s="16">
        <f t="shared" si="482"/>
        <v>0</v>
      </c>
      <c r="N130" s="16">
        <f t="shared" si="483"/>
        <v>0</v>
      </c>
      <c r="O130" s="16">
        <f t="shared" si="484"/>
        <v>0</v>
      </c>
      <c r="P130" s="16">
        <f t="shared" si="485"/>
        <v>0</v>
      </c>
      <c r="Q130" s="16">
        <f t="shared" si="486"/>
        <v>0</v>
      </c>
      <c r="R130" s="16">
        <f>IF('Données de base'!$G200="Non",0,+IF(YEAR($E130)=R$97,(L130/(1+'Données de base'!$H$205))*'Données de base'!$H$206,0))</f>
        <v>0</v>
      </c>
      <c r="S130" s="16">
        <f>IF('Données de base'!$G200="Non",0,+IF(YEAR($E130)=S$97,(M130/(1+'Données de base'!$H$205))*'Données de base'!$H$206,0))</f>
        <v>0</v>
      </c>
      <c r="T130" s="16">
        <f>IF('Données de base'!$G200="Non",0,+IF(YEAR($E130)=T$97,(N130/(1+'Données de base'!$H$205))*'Données de base'!$H$206,0))</f>
        <v>0</v>
      </c>
      <c r="U130" s="16">
        <f>IF('Données de base'!$G200="Non",0,+IF(YEAR($E130)=U$97,(O130/(1+'Données de base'!$H$205))*'Données de base'!$H$206,0))</f>
        <v>0</v>
      </c>
      <c r="V130" s="16">
        <f>IF('Données de base'!$G200="Non",0,+IF(YEAR($E130)=V$97,(P130/(1+'Données de base'!$H$205))*'Données de base'!$H$206,0))</f>
        <v>0</v>
      </c>
      <c r="W130" s="16">
        <f>IF('Données de base'!$G200="Non",0,+IF(YEAR($E130)=W$97,(Q130/(1+'Données de base'!$H$205))*'Données de base'!$H$206,0))</f>
        <v>0</v>
      </c>
      <c r="X130" s="16"/>
      <c r="Y130" s="16"/>
      <c r="Z130" s="16"/>
      <c r="AA130" s="16"/>
      <c r="AB130" s="16"/>
      <c r="AC130" s="506"/>
      <c r="AD130" s="681"/>
      <c r="AE130" s="16"/>
      <c r="AF130" s="16"/>
      <c r="AG130" s="16"/>
      <c r="AH130" s="16"/>
      <c r="AI130" s="16"/>
      <c r="AJ130" s="16"/>
      <c r="AK130" s="16"/>
      <c r="AL130" s="16"/>
      <c r="AM130" s="16"/>
      <c r="AN130" s="16"/>
      <c r="AO130" s="16"/>
      <c r="AP130" s="16"/>
      <c r="AQ130" s="506"/>
      <c r="AR130" s="16"/>
      <c r="AS130" s="16"/>
      <c r="AT130" s="16"/>
      <c r="AU130" s="16"/>
      <c r="AV130" s="16"/>
      <c r="AW130" s="16"/>
      <c r="AX130" s="16"/>
      <c r="AY130" s="16"/>
      <c r="AZ130" s="16"/>
      <c r="BA130" s="16"/>
      <c r="BB130" s="16"/>
      <c r="BC130" s="16"/>
      <c r="BD130" s="506"/>
      <c r="BE130" s="681"/>
      <c r="BF130" s="16"/>
      <c r="BG130" s="16"/>
      <c r="BH130" s="16"/>
      <c r="BI130" s="16"/>
      <c r="BJ130" s="16"/>
      <c r="BK130" s="16"/>
      <c r="BL130" s="16"/>
      <c r="BM130" s="16"/>
      <c r="BN130" s="16"/>
      <c r="BO130" s="16"/>
      <c r="BP130" s="16"/>
      <c r="BQ130" s="16"/>
      <c r="BR130" s="506"/>
      <c r="BS130" s="16"/>
      <c r="BT130" s="16"/>
      <c r="BU130" s="16"/>
      <c r="BV130" s="16"/>
      <c r="BW130" s="16"/>
      <c r="BX130" s="16"/>
      <c r="BY130" s="16"/>
      <c r="BZ130" s="16"/>
      <c r="CA130" s="16"/>
      <c r="CB130" s="16"/>
      <c r="CC130" s="16"/>
      <c r="CD130" s="16"/>
      <c r="CE130" s="535"/>
    </row>
    <row r="131" spans="1:83" ht="15" customHeight="1" x14ac:dyDescent="0.2">
      <c r="A131" s="16"/>
      <c r="B131" s="182">
        <f>+'Données de base'!A201</f>
        <v>0</v>
      </c>
      <c r="C131" s="16">
        <f>+'Données de base'!F201</f>
        <v>0</v>
      </c>
      <c r="D131" s="16">
        <f t="shared" si="487"/>
        <v>0</v>
      </c>
      <c r="E131" s="229">
        <f>+'Données de base'!H201</f>
        <v>42917</v>
      </c>
      <c r="F131" s="16">
        <f>+IF(YEAR($E131)='Données de base'!$C$13,12-MONTH($E131)+1,0)</f>
        <v>6</v>
      </c>
      <c r="G131" s="16">
        <f>+IF(F131&gt;0,12,(IF(YEAR($E131)='Données de base'!$E$13,12-MONTH($E131)+1,0)))</f>
        <v>12</v>
      </c>
      <c r="H131" s="16">
        <f>+IF(G131&gt;0,12,(IF(YEAR($E131)='Données de base'!$G$13,12-MONTH($E131)+1,0)))</f>
        <v>12</v>
      </c>
      <c r="I131" s="16">
        <f>+IF(H131&gt;0,12,(IF(YEAR($E131)='Données de base'!$I$13,12-MONTH($E131)+1,0)))</f>
        <v>12</v>
      </c>
      <c r="J131" s="16">
        <f>+IF(I131&gt;0,12,(IF(YEAR($E131)='Données de base'!$K$13,12-MONTH($E131)+1,0)))</f>
        <v>12</v>
      </c>
      <c r="K131" s="16">
        <f>+IF(J131&gt;0,12,(IF(YEAR($E131)='Données de base'!$M$13,12-MONTH($E131)+1,0)))</f>
        <v>12</v>
      </c>
      <c r="L131" s="16">
        <f t="shared" si="481"/>
        <v>0</v>
      </c>
      <c r="M131" s="16">
        <f t="shared" si="482"/>
        <v>0</v>
      </c>
      <c r="N131" s="16">
        <f t="shared" si="483"/>
        <v>0</v>
      </c>
      <c r="O131" s="16">
        <f t="shared" si="484"/>
        <v>0</v>
      </c>
      <c r="P131" s="16">
        <f t="shared" si="485"/>
        <v>0</v>
      </c>
      <c r="Q131" s="16">
        <f t="shared" si="486"/>
        <v>0</v>
      </c>
      <c r="R131" s="16">
        <f>IF('Données de base'!$G201="Non",0,+IF(YEAR($E131)=R$97,(L131/(1+'Données de base'!$H$205))*'Données de base'!$H$206,0))</f>
        <v>0</v>
      </c>
      <c r="S131" s="16">
        <f>IF('Données de base'!$G201="Non",0,+IF(YEAR($E131)=S$97,(M131/(1+'Données de base'!$H$205))*'Données de base'!$H$206,0))</f>
        <v>0</v>
      </c>
      <c r="T131" s="16">
        <f>IF('Données de base'!$G201="Non",0,+IF(YEAR($E131)=T$97,(N131/(1+'Données de base'!$H$205))*'Données de base'!$H$206,0))</f>
        <v>0</v>
      </c>
      <c r="U131" s="16">
        <f>IF('Données de base'!$G201="Non",0,+IF(YEAR($E131)=U$97,(O131/(1+'Données de base'!$H$205))*'Données de base'!$H$206,0))</f>
        <v>0</v>
      </c>
      <c r="V131" s="16">
        <f>IF('Données de base'!$G201="Non",0,+IF(YEAR($E131)=V$97,(P131/(1+'Données de base'!$H$205))*'Données de base'!$H$206,0))</f>
        <v>0</v>
      </c>
      <c r="W131" s="16">
        <f>IF('Données de base'!$G201="Non",0,+IF(YEAR($E131)=W$97,(Q131/(1+'Données de base'!$H$205))*'Données de base'!$H$206,0))</f>
        <v>0</v>
      </c>
      <c r="X131" s="16"/>
      <c r="Y131" s="16"/>
      <c r="Z131" s="16"/>
      <c r="AA131" s="16"/>
      <c r="AB131" s="16"/>
      <c r="AC131" s="506"/>
      <c r="AD131" s="681"/>
      <c r="AE131" s="16"/>
      <c r="AF131" s="16"/>
      <c r="AG131" s="16"/>
      <c r="AH131" s="16"/>
      <c r="AI131" s="16"/>
      <c r="AJ131" s="16"/>
      <c r="AK131" s="16"/>
      <c r="AL131" s="16"/>
      <c r="AM131" s="16"/>
      <c r="AN131" s="16"/>
      <c r="AO131" s="16"/>
      <c r="AP131" s="16"/>
      <c r="AQ131" s="506"/>
      <c r="AR131" s="16"/>
      <c r="AS131" s="16"/>
      <c r="AT131" s="16"/>
      <c r="AU131" s="16"/>
      <c r="AV131" s="16"/>
      <c r="AW131" s="16"/>
      <c r="AX131" s="16"/>
      <c r="AY131" s="16"/>
      <c r="AZ131" s="16"/>
      <c r="BA131" s="16"/>
      <c r="BB131" s="16"/>
      <c r="BC131" s="16"/>
      <c r="BD131" s="506"/>
      <c r="BE131" s="681"/>
      <c r="BF131" s="16"/>
      <c r="BG131" s="16"/>
      <c r="BH131" s="16"/>
      <c r="BI131" s="16"/>
      <c r="BJ131" s="16"/>
      <c r="BK131" s="16"/>
      <c r="BL131" s="16"/>
      <c r="BM131" s="16"/>
      <c r="BN131" s="16"/>
      <c r="BO131" s="16"/>
      <c r="BP131" s="16"/>
      <c r="BQ131" s="16"/>
      <c r="BR131" s="506"/>
      <c r="BS131" s="16"/>
      <c r="BT131" s="16"/>
      <c r="BU131" s="16"/>
      <c r="BV131" s="16"/>
      <c r="BW131" s="16"/>
      <c r="BX131" s="16"/>
      <c r="BY131" s="16"/>
      <c r="BZ131" s="16"/>
      <c r="CA131" s="16"/>
      <c r="CB131" s="16"/>
      <c r="CC131" s="16"/>
      <c r="CD131" s="16"/>
      <c r="CE131" s="535"/>
    </row>
    <row r="132" spans="1:83" ht="15" customHeight="1" x14ac:dyDescent="0.2">
      <c r="A132" s="16"/>
      <c r="B132" s="182">
        <f>+'Données de base'!A202</f>
        <v>0</v>
      </c>
      <c r="C132" s="16">
        <f>+'Données de base'!F202</f>
        <v>0</v>
      </c>
      <c r="D132" s="16">
        <f>+C132*D$135</f>
        <v>0</v>
      </c>
      <c r="E132" s="229">
        <f>+'Données de base'!H202</f>
        <v>42917</v>
      </c>
      <c r="F132" s="16">
        <f>+IF(YEAR($E132)='Données de base'!$C$13,12-MONTH($E132)+1,0)</f>
        <v>6</v>
      </c>
      <c r="G132" s="16">
        <f>+IF(F132&gt;0,12,(IF(YEAR($E132)='Données de base'!$E$13,12-MONTH($E132)+1,0)))</f>
        <v>12</v>
      </c>
      <c r="H132" s="16">
        <f>+IF(G132&gt;0,12,(IF(YEAR($E132)='Données de base'!$G$13,12-MONTH($E132)+1,0)))</f>
        <v>12</v>
      </c>
      <c r="I132" s="16">
        <f>+IF(H132&gt;0,12,(IF(YEAR($E132)='Données de base'!$I$13,12-MONTH($E132)+1,0)))</f>
        <v>12</v>
      </c>
      <c r="J132" s="16">
        <f>+IF(I132&gt;0,12,(IF(YEAR($E132)='Données de base'!$K$13,12-MONTH($E132)+1,0)))</f>
        <v>12</v>
      </c>
      <c r="K132" s="16">
        <f>+IF(J132&gt;0,12,(IF(YEAR($E132)='Données de base'!$M$13,12-MONTH($E132)+1,0)))</f>
        <v>12</v>
      </c>
      <c r="L132" s="16">
        <f t="shared" si="481"/>
        <v>0</v>
      </c>
      <c r="M132" s="16">
        <f t="shared" si="482"/>
        <v>0</v>
      </c>
      <c r="N132" s="16">
        <f t="shared" si="483"/>
        <v>0</v>
      </c>
      <c r="O132" s="16">
        <f t="shared" si="484"/>
        <v>0</v>
      </c>
      <c r="P132" s="16">
        <f t="shared" si="485"/>
        <v>0</v>
      </c>
      <c r="Q132" s="16">
        <f t="shared" si="486"/>
        <v>0</v>
      </c>
      <c r="R132" s="16">
        <f>IF('Données de base'!$G202="Non",0,+IF(YEAR($E132)=R$97,(L132/(1+'Données de base'!$H$205))*'Données de base'!$H$206,0))</f>
        <v>0</v>
      </c>
      <c r="S132" s="16">
        <f>IF('Données de base'!$G202="Non",0,+IF(YEAR($E132)=S$97,(M132/(1+'Données de base'!$H$205))*'Données de base'!$H$206,0))</f>
        <v>0</v>
      </c>
      <c r="T132" s="16">
        <f>IF('Données de base'!$G202="Non",0,+IF(YEAR($E132)=T$97,(N132/(1+'Données de base'!$H$205))*'Données de base'!$H$206,0))</f>
        <v>0</v>
      </c>
      <c r="U132" s="16">
        <f>IF('Données de base'!$G202="Non",0,+IF(YEAR($E132)=U$97,(O132/(1+'Données de base'!$H$205))*'Données de base'!$H$206,0))</f>
        <v>0</v>
      </c>
      <c r="V132" s="16">
        <f>IF('Données de base'!$G202="Non",0,+IF(YEAR($E132)=V$97,(P132/(1+'Données de base'!$H$205))*'Données de base'!$H$206,0))</f>
        <v>0</v>
      </c>
      <c r="W132" s="16">
        <f>IF('Données de base'!$G202="Non",0,+IF(YEAR($E132)=W$97,(Q132/(1+'Données de base'!$H$205))*'Données de base'!$H$206,0))</f>
        <v>0</v>
      </c>
      <c r="X132" s="16"/>
      <c r="Y132" s="16"/>
      <c r="Z132" s="16"/>
      <c r="AA132" s="16"/>
      <c r="AB132" s="16"/>
      <c r="AC132" s="131"/>
      <c r="AD132" s="681"/>
      <c r="AE132" s="16"/>
      <c r="AF132" s="16"/>
      <c r="AG132" s="16"/>
      <c r="AH132" s="16"/>
      <c r="AI132" s="16"/>
      <c r="AJ132" s="16"/>
      <c r="AK132" s="16"/>
      <c r="AL132" s="16"/>
      <c r="AM132" s="16"/>
      <c r="AN132" s="16"/>
      <c r="AO132" s="16"/>
      <c r="AP132" s="16"/>
      <c r="AQ132" s="131"/>
      <c r="AR132" s="16"/>
      <c r="AS132" s="16"/>
      <c r="AT132" s="16"/>
      <c r="AU132" s="16"/>
      <c r="AV132" s="16"/>
      <c r="AW132" s="16"/>
      <c r="AX132" s="16"/>
      <c r="AY132" s="16"/>
      <c r="AZ132" s="16"/>
      <c r="BA132" s="16"/>
      <c r="BB132" s="16"/>
      <c r="BC132" s="16"/>
      <c r="BD132" s="131"/>
      <c r="BE132" s="681"/>
      <c r="BF132" s="16"/>
      <c r="BG132" s="16"/>
      <c r="BH132" s="16"/>
      <c r="BI132" s="16"/>
      <c r="BJ132" s="16"/>
      <c r="BK132" s="16"/>
      <c r="BL132" s="16"/>
      <c r="BM132" s="16"/>
      <c r="BN132" s="16"/>
      <c r="BO132" s="16"/>
      <c r="BP132" s="16"/>
      <c r="BQ132" s="16"/>
      <c r="BR132" s="131"/>
      <c r="BS132" s="16"/>
      <c r="BT132" s="16"/>
      <c r="BU132" s="16"/>
      <c r="BV132" s="16"/>
      <c r="BW132" s="16"/>
      <c r="BX132" s="16"/>
      <c r="BY132" s="16"/>
      <c r="BZ132" s="16"/>
      <c r="CA132" s="16"/>
      <c r="CB132" s="16"/>
      <c r="CC132" s="16"/>
      <c r="CD132" s="16"/>
      <c r="CE132" s="535"/>
    </row>
    <row r="133" spans="1:83" ht="15" customHeight="1" x14ac:dyDescent="0.2">
      <c r="A133" s="16"/>
      <c r="B133" s="182">
        <f>+'Données de base'!A203</f>
        <v>0</v>
      </c>
      <c r="C133" s="16">
        <f>+'Données de base'!F203</f>
        <v>0</v>
      </c>
      <c r="D133" s="16">
        <f>+C133*D$135</f>
        <v>0</v>
      </c>
      <c r="E133" s="229">
        <f>+'Données de base'!H203</f>
        <v>42917</v>
      </c>
      <c r="F133" s="16">
        <f>+IF(YEAR($E133)='Données de base'!$C$13,12-MONTH($E133)+1,0)</f>
        <v>6</v>
      </c>
      <c r="G133" s="16">
        <f>+IF(F133&gt;0,12,(IF(YEAR($E133)='Données de base'!$E$13,12-MONTH($E133)+1,0)))</f>
        <v>12</v>
      </c>
      <c r="H133" s="16">
        <f>+IF(G133&gt;0,12,(IF(YEAR($E133)='Données de base'!$G$13,12-MONTH($E133)+1,0)))</f>
        <v>12</v>
      </c>
      <c r="I133" s="16">
        <f>+IF(H133&gt;0,12,(IF(YEAR($E133)='Données de base'!$I$13,12-MONTH($E133)+1,0)))</f>
        <v>12</v>
      </c>
      <c r="J133" s="16">
        <f>+IF(I133&gt;0,12,(IF(YEAR($E133)='Données de base'!$K$13,12-MONTH($E133)+1,0)))</f>
        <v>12</v>
      </c>
      <c r="K133" s="16">
        <f>+IF(J133&gt;0,12,(IF(YEAR($E133)='Données de base'!$M$13,12-MONTH($E133)+1,0)))</f>
        <v>12</v>
      </c>
      <c r="L133" s="16">
        <f t="shared" si="481"/>
        <v>0</v>
      </c>
      <c r="M133" s="16">
        <f t="shared" si="482"/>
        <v>0</v>
      </c>
      <c r="N133" s="16">
        <f t="shared" si="483"/>
        <v>0</v>
      </c>
      <c r="O133" s="16">
        <f t="shared" si="484"/>
        <v>0</v>
      </c>
      <c r="P133" s="16">
        <f t="shared" si="485"/>
        <v>0</v>
      </c>
      <c r="Q133" s="16">
        <f t="shared" si="486"/>
        <v>0</v>
      </c>
      <c r="R133" s="16">
        <f>IF('Données de base'!$G203="Non",0,+IF(YEAR($E133)=R$97,(L133/(1+'Données de base'!$H$205))*'Données de base'!$H$206,0))</f>
        <v>0</v>
      </c>
      <c r="S133" s="16">
        <f>IF('Données de base'!$G203="Non",0,+IF(YEAR($E133)=S$97,(M133/(1+'Données de base'!$H$205))*'Données de base'!$H$206,0))</f>
        <v>0</v>
      </c>
      <c r="T133" s="16">
        <f>IF('Données de base'!$G203="Non",0,+IF(YEAR($E133)=T$97,(N133/(1+'Données de base'!$H$205))*'Données de base'!$H$206,0))</f>
        <v>0</v>
      </c>
      <c r="U133" s="16">
        <f>IF('Données de base'!$G203="Non",0,+IF(YEAR($E133)=U$97,(O133/(1+'Données de base'!$H$205))*'Données de base'!$H$206,0))</f>
        <v>0</v>
      </c>
      <c r="V133" s="16">
        <f>IF('Données de base'!$G203="Non",0,+IF(YEAR($E133)=V$97,(P133/(1+'Données de base'!$H$205))*'Données de base'!$H$206,0))</f>
        <v>0</v>
      </c>
      <c r="W133" s="16">
        <f>IF('Données de base'!$G203="Non",0,+IF(YEAR($E133)=W$97,(Q133/(1+'Données de base'!$H$205))*'Données de base'!$H$206,0))</f>
        <v>0</v>
      </c>
      <c r="X133" s="16"/>
      <c r="Y133" s="16"/>
      <c r="Z133" s="16"/>
      <c r="AA133" s="16"/>
      <c r="AB133" s="16"/>
      <c r="AC133" s="131"/>
      <c r="AD133" s="681"/>
      <c r="AE133" s="16"/>
      <c r="AF133" s="16"/>
      <c r="AG133" s="16"/>
      <c r="AH133" s="16"/>
      <c r="AI133" s="16"/>
      <c r="AJ133" s="16"/>
      <c r="AK133" s="16"/>
      <c r="AL133" s="16"/>
      <c r="AM133" s="16"/>
      <c r="AN133" s="16"/>
      <c r="AO133" s="16"/>
      <c r="AP133" s="16"/>
      <c r="AQ133" s="131"/>
      <c r="AR133" s="16"/>
      <c r="AS133" s="16"/>
      <c r="AT133" s="16"/>
      <c r="AU133" s="16"/>
      <c r="AV133" s="16"/>
      <c r="AW133" s="16"/>
      <c r="AX133" s="16"/>
      <c r="AY133" s="16"/>
      <c r="AZ133" s="16"/>
      <c r="BA133" s="16"/>
      <c r="BB133" s="16"/>
      <c r="BC133" s="16"/>
      <c r="BD133" s="131"/>
      <c r="BE133" s="681"/>
      <c r="BF133" s="16"/>
      <c r="BG133" s="16"/>
      <c r="BH133" s="16"/>
      <c r="BI133" s="16"/>
      <c r="BJ133" s="16"/>
      <c r="BK133" s="16"/>
      <c r="BL133" s="16"/>
      <c r="BM133" s="16"/>
      <c r="BN133" s="16"/>
      <c r="BO133" s="16"/>
      <c r="BP133" s="16"/>
      <c r="BQ133" s="16"/>
      <c r="BR133" s="131"/>
      <c r="BS133" s="16"/>
      <c r="BT133" s="16"/>
      <c r="BU133" s="16"/>
      <c r="BV133" s="16"/>
      <c r="BW133" s="16"/>
      <c r="BX133" s="16"/>
      <c r="BY133" s="16"/>
      <c r="BZ133" s="16"/>
      <c r="CA133" s="16"/>
      <c r="CB133" s="16"/>
      <c r="CC133" s="16"/>
      <c r="CD133" s="16"/>
      <c r="CE133" s="535"/>
    </row>
    <row r="134" spans="1:83" ht="15" customHeight="1" x14ac:dyDescent="0.2">
      <c r="A134" s="16"/>
      <c r="B134" s="16"/>
      <c r="C134" s="16"/>
      <c r="D134" s="16"/>
      <c r="E134" s="229"/>
      <c r="F134" s="16"/>
      <c r="G134" s="16"/>
      <c r="H134" s="16"/>
      <c r="I134" s="16"/>
      <c r="J134" s="16"/>
      <c r="K134" s="16"/>
      <c r="L134" s="16"/>
      <c r="M134" s="16"/>
      <c r="N134" s="16"/>
      <c r="O134" s="16"/>
      <c r="P134" s="16"/>
      <c r="Q134" s="16"/>
      <c r="R134" s="65">
        <f t="shared" ref="R134:W134" si="488">SUM(R98:R133)</f>
        <v>0</v>
      </c>
      <c r="S134" s="65">
        <f t="shared" si="488"/>
        <v>0</v>
      </c>
      <c r="T134" s="65">
        <f t="shared" si="488"/>
        <v>0</v>
      </c>
      <c r="U134" s="65">
        <f t="shared" si="488"/>
        <v>0</v>
      </c>
      <c r="V134" s="65">
        <f t="shared" si="488"/>
        <v>0</v>
      </c>
      <c r="W134" s="65">
        <f t="shared" si="488"/>
        <v>0</v>
      </c>
      <c r="X134" s="16"/>
      <c r="Y134" s="16"/>
      <c r="Z134" s="16"/>
      <c r="AA134" s="16"/>
      <c r="AB134" s="16"/>
      <c r="AC134" s="131"/>
      <c r="AD134" s="681"/>
      <c r="AE134" s="16"/>
      <c r="AF134" s="16"/>
      <c r="AG134" s="16"/>
      <c r="AH134" s="16"/>
      <c r="AI134" s="16"/>
      <c r="AJ134" s="16"/>
      <c r="AK134" s="16"/>
      <c r="AL134" s="16"/>
      <c r="AM134" s="16"/>
      <c r="AN134" s="16"/>
      <c r="AO134" s="16"/>
      <c r="AP134" s="16"/>
      <c r="AQ134" s="131"/>
      <c r="AR134" s="16"/>
      <c r="AS134" s="16"/>
      <c r="AT134" s="16"/>
      <c r="AU134" s="16"/>
      <c r="AV134" s="16"/>
      <c r="AW134" s="16"/>
      <c r="AX134" s="16"/>
      <c r="AY134" s="16"/>
      <c r="AZ134" s="16"/>
      <c r="BA134" s="16"/>
      <c r="BB134" s="16"/>
      <c r="BC134" s="16"/>
      <c r="BD134" s="131"/>
      <c r="BE134" s="681"/>
      <c r="BF134" s="16"/>
      <c r="BG134" s="16"/>
      <c r="BH134" s="16"/>
      <c r="BI134" s="16"/>
      <c r="BJ134" s="16"/>
      <c r="BK134" s="16"/>
      <c r="BL134" s="16"/>
      <c r="BM134" s="16"/>
      <c r="BN134" s="16"/>
      <c r="BO134" s="16"/>
      <c r="BP134" s="16"/>
      <c r="BQ134" s="16"/>
      <c r="BR134" s="131"/>
      <c r="BS134" s="16"/>
      <c r="BT134" s="16"/>
      <c r="BU134" s="16"/>
      <c r="BV134" s="16"/>
      <c r="BW134" s="16"/>
      <c r="BX134" s="16"/>
      <c r="BY134" s="16"/>
      <c r="BZ134" s="16"/>
      <c r="CA134" s="16"/>
      <c r="CB134" s="16"/>
      <c r="CC134" s="16"/>
      <c r="CD134" s="16"/>
      <c r="CE134" s="535"/>
    </row>
    <row r="135" spans="1:83" ht="15" customHeight="1" x14ac:dyDescent="0.2">
      <c r="A135" s="16"/>
      <c r="B135" s="16" t="s">
        <v>30</v>
      </c>
      <c r="C135" s="16"/>
      <c r="D135" s="143">
        <f>12*(1+'Données de base'!H205)</f>
        <v>18</v>
      </c>
      <c r="E135" s="131"/>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31"/>
      <c r="AD135" s="681"/>
      <c r="AE135" s="16"/>
      <c r="AF135" s="16"/>
      <c r="AG135" s="16"/>
      <c r="AH135" s="16"/>
      <c r="AI135" s="16"/>
      <c r="AJ135" s="16"/>
      <c r="AK135" s="16"/>
      <c r="AL135" s="16"/>
      <c r="AM135" s="16"/>
      <c r="AN135" s="16"/>
      <c r="AO135" s="16"/>
      <c r="AP135" s="16"/>
      <c r="AQ135" s="131"/>
      <c r="AR135" s="16"/>
      <c r="AS135" s="16"/>
      <c r="AT135" s="16"/>
      <c r="AU135" s="16"/>
      <c r="AV135" s="16"/>
      <c r="AW135" s="16"/>
      <c r="AX135" s="16"/>
      <c r="AY135" s="16"/>
      <c r="AZ135" s="16"/>
      <c r="BA135" s="16"/>
      <c r="BB135" s="16"/>
      <c r="BC135" s="16"/>
      <c r="BD135" s="131"/>
      <c r="BE135" s="681"/>
      <c r="BF135" s="16"/>
      <c r="BG135" s="16"/>
      <c r="BH135" s="16"/>
      <c r="BI135" s="16"/>
      <c r="BJ135" s="16"/>
      <c r="BK135" s="16"/>
      <c r="BL135" s="16"/>
      <c r="BM135" s="16"/>
      <c r="BN135" s="16"/>
      <c r="BO135" s="16"/>
      <c r="BP135" s="16"/>
      <c r="BQ135" s="16"/>
      <c r="BR135" s="131"/>
      <c r="BS135" s="16"/>
      <c r="BT135" s="16"/>
      <c r="BU135" s="16"/>
      <c r="BV135" s="16"/>
      <c r="BW135" s="16"/>
      <c r="BX135" s="16"/>
      <c r="BY135" s="16"/>
      <c r="BZ135" s="16"/>
      <c r="CA135" s="16"/>
      <c r="CB135" s="16"/>
      <c r="CC135" s="16"/>
      <c r="CD135" s="16"/>
      <c r="CE135" s="535"/>
    </row>
    <row r="136" spans="1:83" ht="15" customHeight="1" x14ac:dyDescent="0.2">
      <c r="A136" s="16"/>
      <c r="B136" s="16" t="s">
        <v>31</v>
      </c>
      <c r="C136" s="16"/>
      <c r="D136" s="230">
        <f>+'Données de base'!H204</f>
        <v>0.01</v>
      </c>
      <c r="E136" s="131"/>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31"/>
      <c r="AD136" s="681"/>
      <c r="AE136" s="16"/>
      <c r="AF136" s="16"/>
      <c r="AG136" s="16"/>
      <c r="AH136" s="16"/>
      <c r="AI136" s="16"/>
      <c r="AJ136" s="16"/>
      <c r="AK136" s="16"/>
      <c r="AL136" s="16"/>
      <c r="AM136" s="16"/>
      <c r="AN136" s="16"/>
      <c r="AO136" s="16"/>
      <c r="AP136" s="16"/>
      <c r="AQ136" s="131"/>
      <c r="AR136" s="16"/>
      <c r="AS136" s="16"/>
      <c r="AT136" s="16"/>
      <c r="AU136" s="16"/>
      <c r="AV136" s="16"/>
      <c r="AW136" s="16"/>
      <c r="AX136" s="16"/>
      <c r="AY136" s="16"/>
      <c r="AZ136" s="16"/>
      <c r="BA136" s="16"/>
      <c r="BB136" s="16"/>
      <c r="BC136" s="16"/>
      <c r="BD136" s="131"/>
      <c r="BE136" s="681"/>
      <c r="BF136" s="16"/>
      <c r="BG136" s="16"/>
      <c r="BH136" s="16"/>
      <c r="BI136" s="16"/>
      <c r="BJ136" s="16"/>
      <c r="BK136" s="16"/>
      <c r="BL136" s="16"/>
      <c r="BM136" s="16"/>
      <c r="BN136" s="16"/>
      <c r="BO136" s="16"/>
      <c r="BP136" s="16"/>
      <c r="BQ136" s="16"/>
      <c r="BR136" s="131"/>
      <c r="BS136" s="16"/>
      <c r="BT136" s="16"/>
      <c r="BU136" s="16"/>
      <c r="BV136" s="16"/>
      <c r="BW136" s="16"/>
      <c r="BX136" s="16"/>
      <c r="BY136" s="16"/>
      <c r="BZ136" s="16"/>
      <c r="CA136" s="16"/>
      <c r="CB136" s="16"/>
      <c r="CC136" s="16"/>
      <c r="CD136" s="16"/>
      <c r="CE136" s="535"/>
    </row>
    <row r="137" spans="1:83" ht="15" customHeight="1" x14ac:dyDescent="0.2">
      <c r="A137" s="16"/>
      <c r="B137" s="16"/>
      <c r="C137" s="16"/>
      <c r="D137" s="231"/>
      <c r="E137" s="131"/>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31"/>
      <c r="AD137" s="681"/>
      <c r="AE137" s="16"/>
      <c r="AF137" s="16"/>
      <c r="AG137" s="16"/>
      <c r="AH137" s="16"/>
      <c r="AI137" s="16"/>
      <c r="AJ137" s="16"/>
      <c r="AK137" s="16"/>
      <c r="AL137" s="16"/>
      <c r="AM137" s="16"/>
      <c r="AN137" s="16"/>
      <c r="AO137" s="16"/>
      <c r="AP137" s="16"/>
      <c r="AQ137" s="131"/>
      <c r="AR137" s="16"/>
      <c r="AS137" s="16"/>
      <c r="AT137" s="16"/>
      <c r="AU137" s="16"/>
      <c r="AV137" s="16"/>
      <c r="AW137" s="16"/>
      <c r="AX137" s="16"/>
      <c r="AY137" s="16"/>
      <c r="AZ137" s="16"/>
      <c r="BA137" s="16"/>
      <c r="BB137" s="16"/>
      <c r="BC137" s="16"/>
      <c r="BD137" s="131"/>
      <c r="BE137" s="681"/>
      <c r="BF137" s="16"/>
      <c r="BG137" s="16"/>
      <c r="BH137" s="16"/>
      <c r="BI137" s="16"/>
      <c r="BJ137" s="16"/>
      <c r="BK137" s="16"/>
      <c r="BL137" s="16"/>
      <c r="BM137" s="16"/>
      <c r="BN137" s="16"/>
      <c r="BO137" s="16"/>
      <c r="BP137" s="16"/>
      <c r="BQ137" s="16"/>
      <c r="BR137" s="131"/>
      <c r="BS137" s="16"/>
      <c r="BT137" s="16"/>
      <c r="BU137" s="16"/>
      <c r="BV137" s="16"/>
      <c r="BW137" s="16"/>
      <c r="BX137" s="16"/>
      <c r="BY137" s="16"/>
      <c r="BZ137" s="16"/>
      <c r="CA137" s="16"/>
      <c r="CB137" s="16"/>
      <c r="CC137" s="16"/>
      <c r="CD137" s="16"/>
      <c r="CE137" s="535"/>
    </row>
    <row r="138" spans="1:83" ht="15" customHeight="1" x14ac:dyDescent="0.2">
      <c r="A138" s="16"/>
      <c r="B138" s="16"/>
      <c r="C138" s="16"/>
      <c r="D138" s="231"/>
      <c r="E138" s="131"/>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31"/>
      <c r="AD138" s="681"/>
      <c r="AE138" s="16"/>
      <c r="AF138" s="16"/>
      <c r="AG138" s="16"/>
      <c r="AH138" s="16"/>
      <c r="AI138" s="16"/>
      <c r="AJ138" s="16"/>
      <c r="AK138" s="16"/>
      <c r="AL138" s="16"/>
      <c r="AM138" s="16"/>
      <c r="AN138" s="16"/>
      <c r="AO138" s="16"/>
      <c r="AP138" s="16"/>
      <c r="AQ138" s="131"/>
      <c r="AR138" s="16"/>
      <c r="AS138" s="16"/>
      <c r="AT138" s="16"/>
      <c r="AU138" s="16"/>
      <c r="AV138" s="16"/>
      <c r="AW138" s="16"/>
      <c r="AX138" s="16"/>
      <c r="AY138" s="16"/>
      <c r="AZ138" s="16"/>
      <c r="BA138" s="16"/>
      <c r="BB138" s="16"/>
      <c r="BC138" s="16"/>
      <c r="BD138" s="131"/>
      <c r="BE138" s="681"/>
      <c r="BF138" s="16"/>
      <c r="BG138" s="16"/>
      <c r="BH138" s="16"/>
      <c r="BI138" s="16"/>
      <c r="BJ138" s="16"/>
      <c r="BK138" s="16"/>
      <c r="BL138" s="16"/>
      <c r="BM138" s="16"/>
      <c r="BN138" s="16"/>
      <c r="BO138" s="16"/>
      <c r="BP138" s="16"/>
      <c r="BQ138" s="16"/>
      <c r="BR138" s="131"/>
      <c r="BS138" s="16"/>
      <c r="BT138" s="16"/>
      <c r="BU138" s="16"/>
      <c r="BV138" s="16"/>
      <c r="BW138" s="16"/>
      <c r="BX138" s="16"/>
      <c r="BY138" s="16"/>
      <c r="BZ138" s="16"/>
      <c r="CA138" s="16"/>
      <c r="CB138" s="16"/>
      <c r="CC138" s="16"/>
      <c r="CD138" s="16"/>
      <c r="CE138" s="535"/>
    </row>
    <row r="139" spans="1:83" ht="30" customHeight="1" x14ac:dyDescent="0.2">
      <c r="A139" s="16"/>
      <c r="B139" s="863" t="s">
        <v>300</v>
      </c>
      <c r="C139" s="863" t="s">
        <v>33</v>
      </c>
      <c r="D139" s="863" t="s">
        <v>32</v>
      </c>
      <c r="E139" s="863" t="s">
        <v>34</v>
      </c>
      <c r="F139" s="535" t="s">
        <v>297</v>
      </c>
      <c r="G139" s="535"/>
      <c r="H139" s="535"/>
      <c r="I139" s="535"/>
      <c r="J139" s="535"/>
      <c r="K139" s="535"/>
      <c r="L139" s="535" t="s">
        <v>299</v>
      </c>
      <c r="M139" s="535"/>
      <c r="N139" s="535"/>
      <c r="O139" s="535"/>
      <c r="R139" s="535" t="s">
        <v>759</v>
      </c>
      <c r="S139" s="535"/>
      <c r="T139" s="535"/>
      <c r="U139" s="535"/>
      <c r="V139" s="16"/>
      <c r="W139" s="16"/>
      <c r="X139" s="16"/>
      <c r="Y139" s="16"/>
      <c r="Z139" s="16"/>
      <c r="AA139" s="16"/>
      <c r="AB139" s="16"/>
      <c r="AC139" s="131"/>
      <c r="AD139" s="681"/>
      <c r="AE139" s="16"/>
      <c r="AF139" s="16"/>
      <c r="AG139" s="16"/>
      <c r="AH139" s="16"/>
      <c r="AI139" s="16"/>
      <c r="AJ139" s="16"/>
      <c r="AK139" s="16"/>
      <c r="AL139" s="16"/>
      <c r="AM139" s="16"/>
      <c r="AN139" s="16"/>
      <c r="AO139" s="16"/>
      <c r="AP139" s="16"/>
      <c r="AQ139" s="131"/>
      <c r="AR139" s="16"/>
      <c r="AS139" s="16"/>
      <c r="AT139" s="16"/>
      <c r="AU139" s="16"/>
      <c r="AV139" s="16"/>
      <c r="AW139" s="16"/>
      <c r="AX139" s="16"/>
      <c r="AY139" s="16"/>
      <c r="AZ139" s="16"/>
      <c r="BA139" s="16"/>
      <c r="BB139" s="16"/>
      <c r="BC139" s="16"/>
      <c r="BD139" s="131"/>
      <c r="BE139" s="681"/>
      <c r="BF139" s="16"/>
      <c r="BG139" s="16"/>
      <c r="BH139" s="16"/>
      <c r="BI139" s="16"/>
      <c r="BJ139" s="16"/>
      <c r="BK139" s="16"/>
      <c r="BL139" s="16"/>
      <c r="BM139" s="16"/>
      <c r="BN139" s="16"/>
      <c r="BO139" s="16"/>
      <c r="BP139" s="16"/>
      <c r="BQ139" s="16"/>
      <c r="BR139" s="131"/>
      <c r="BS139" s="16"/>
      <c r="BT139" s="16"/>
      <c r="BU139" s="16"/>
      <c r="BV139" s="16"/>
      <c r="BW139" s="16"/>
      <c r="BX139" s="16"/>
      <c r="BY139" s="16"/>
      <c r="BZ139" s="16"/>
      <c r="CA139" s="16"/>
      <c r="CB139" s="16"/>
      <c r="CC139" s="16"/>
      <c r="CD139" s="16"/>
      <c r="CE139" s="535"/>
    </row>
    <row r="140" spans="1:83" ht="30" customHeight="1" x14ac:dyDescent="0.2">
      <c r="A140" s="16"/>
      <c r="B140" s="863"/>
      <c r="C140" s="863"/>
      <c r="D140" s="863"/>
      <c r="E140" s="863"/>
      <c r="F140" s="131" t="str">
        <f>+'Données de base'!$C12</f>
        <v>Année 1</v>
      </c>
      <c r="G140" s="131" t="str">
        <f>+'Données de base'!$E12</f>
        <v>Année 2</v>
      </c>
      <c r="H140" s="131" t="str">
        <f>+'Données de base'!$G12</f>
        <v>Année 3</v>
      </c>
      <c r="I140" s="131" t="str">
        <f>+'Données de base'!$I12</f>
        <v>Année 4</v>
      </c>
      <c r="J140" s="131" t="str">
        <f>+'Données de base'!$K12</f>
        <v>Année 5</v>
      </c>
      <c r="K140" s="535" t="str">
        <f>+'Données de base'!$M12</f>
        <v>Année 6</v>
      </c>
      <c r="L140" s="16" t="str">
        <f t="shared" ref="L140:Q140" si="489">+F140</f>
        <v>Année 1</v>
      </c>
      <c r="M140" s="16" t="str">
        <f t="shared" si="489"/>
        <v>Année 2</v>
      </c>
      <c r="N140" s="16" t="str">
        <f t="shared" si="489"/>
        <v>Année 3</v>
      </c>
      <c r="O140" s="16" t="str">
        <f t="shared" si="489"/>
        <v>Année 4</v>
      </c>
      <c r="P140" s="16" t="str">
        <f t="shared" si="489"/>
        <v>Année 5</v>
      </c>
      <c r="Q140" s="16" t="str">
        <f t="shared" si="489"/>
        <v>Année 6</v>
      </c>
      <c r="R140" s="525">
        <f>'Données de base'!$C$13</f>
        <v>2017</v>
      </c>
      <c r="S140" s="525">
        <f>'Données de base'!$E$13</f>
        <v>2018</v>
      </c>
      <c r="T140" s="525">
        <f>'Données de base'!$G$13</f>
        <v>2019</v>
      </c>
      <c r="U140" s="525">
        <f>'Données de base'!$I$13</f>
        <v>2020</v>
      </c>
      <c r="V140" s="525">
        <f>'Données de base'!$K$13</f>
        <v>2021</v>
      </c>
      <c r="W140" s="535">
        <f>'Données de base'!$M$13</f>
        <v>2022</v>
      </c>
      <c r="X140" s="16"/>
      <c r="Y140" s="16"/>
      <c r="Z140" s="16"/>
      <c r="AA140" s="16"/>
      <c r="AB140" s="16"/>
      <c r="AC140" s="131"/>
      <c r="AD140" s="681"/>
      <c r="AE140" s="16"/>
      <c r="AF140" s="16"/>
      <c r="AG140" s="16"/>
      <c r="AH140" s="16"/>
      <c r="AI140" s="16"/>
      <c r="AJ140" s="16"/>
      <c r="AK140" s="16"/>
      <c r="AL140" s="16"/>
      <c r="AM140" s="16"/>
      <c r="AN140" s="16"/>
      <c r="AO140" s="16"/>
      <c r="AP140" s="16"/>
      <c r="AQ140" s="131"/>
      <c r="AR140" s="16"/>
      <c r="AS140" s="16"/>
      <c r="AT140" s="16"/>
      <c r="AU140" s="16"/>
      <c r="AV140" s="16"/>
      <c r="AW140" s="16"/>
      <c r="AX140" s="16"/>
      <c r="AY140" s="16"/>
      <c r="AZ140" s="16"/>
      <c r="BA140" s="16"/>
      <c r="BB140" s="16"/>
      <c r="BC140" s="16"/>
      <c r="BD140" s="131"/>
      <c r="BE140" s="681"/>
      <c r="BF140" s="16"/>
      <c r="BG140" s="16"/>
      <c r="BH140" s="16"/>
      <c r="BI140" s="16"/>
      <c r="BJ140" s="16"/>
      <c r="BK140" s="16"/>
      <c r="BL140" s="16"/>
      <c r="BM140" s="16"/>
      <c r="BN140" s="16"/>
      <c r="BO140" s="16"/>
      <c r="BP140" s="16"/>
      <c r="BQ140" s="16"/>
      <c r="BR140" s="131"/>
      <c r="BS140" s="16"/>
      <c r="BT140" s="16"/>
      <c r="BU140" s="16"/>
      <c r="BV140" s="16"/>
      <c r="BW140" s="16"/>
      <c r="BX140" s="16"/>
      <c r="BY140" s="16"/>
      <c r="BZ140" s="16"/>
      <c r="CA140" s="16"/>
      <c r="CB140" s="16"/>
      <c r="CC140" s="16"/>
      <c r="CD140" s="16"/>
      <c r="CE140" s="535"/>
    </row>
    <row r="141" spans="1:83" ht="15" customHeight="1" x14ac:dyDescent="0.2">
      <c r="A141" s="16"/>
      <c r="B141" s="182" t="str">
        <f>+'Données de base'!I168</f>
        <v>Directeur Commercial</v>
      </c>
      <c r="C141" s="16">
        <f>+'Données de base'!P168</f>
        <v>8000</v>
      </c>
      <c r="D141" s="16">
        <f t="shared" ref="D141:D175" si="490">+C141*D$178</f>
        <v>144000</v>
      </c>
      <c r="E141" s="229">
        <f>+'Données de base'!R168</f>
        <v>43466</v>
      </c>
      <c r="F141" s="16">
        <f>+IF(YEAR($E141)='Données de base'!$C$13,12-MONTH($E141)+1,0)</f>
        <v>0</v>
      </c>
      <c r="G141" s="16">
        <f>+IF(F141&gt;0,12,(IF(YEAR($E141)='Données de base'!$E$13,12-MONTH($E141)+1,0)))</f>
        <v>0</v>
      </c>
      <c r="H141" s="16">
        <f>+IF(G141&gt;0,12,(IF(YEAR($E141)='Données de base'!$G$13,12-MONTH($E141)+1,0)))</f>
        <v>12</v>
      </c>
      <c r="I141" s="16">
        <f>+IF(H141&gt;0,12,(IF(YEAR($E141)='Données de base'!$I$13,12-MONTH($E141)+1,0)))</f>
        <v>12</v>
      </c>
      <c r="J141" s="16">
        <f>+IF(I141&gt;0,12,(IF(YEAR($E141)='Données de base'!$K$13,12-MONTH($E141)+1,0)))</f>
        <v>12</v>
      </c>
      <c r="K141" s="16">
        <f>+IF(J141&gt;0,12,(IF(YEAR($E141)='Données de base'!$M$13,12-MONTH($E141)+1,0)))</f>
        <v>12</v>
      </c>
      <c r="L141" s="16">
        <f t="shared" ref="L141:L176" si="491">+IF(F141&gt;0,$D141,0)</f>
        <v>0</v>
      </c>
      <c r="M141" s="16">
        <f t="shared" ref="M141:M176" si="492">+IF(G141&gt;0,IF(F141&gt;0,(1+$D$179)*L141,$D141),0)</f>
        <v>0</v>
      </c>
      <c r="N141" s="16">
        <f t="shared" ref="N141:N176" si="493">+IF(H141&gt;0,IF(G141&gt;0,(1+$D$179)*M141,$D141),0)</f>
        <v>144000</v>
      </c>
      <c r="O141" s="16">
        <f t="shared" ref="O141:O176" si="494">+IF(I141&gt;0,IF(H141&gt;0,(1+$D$179)*N141,$D141),0)</f>
        <v>145440</v>
      </c>
      <c r="P141" s="16">
        <f t="shared" ref="P141:P176" si="495">+IF(J141&gt;0,IF(I141&gt;0,(1+$D$179)*O141,$D141),0)</f>
        <v>146894.39999999999</v>
      </c>
      <c r="Q141" s="16">
        <f t="shared" ref="Q141:Q176" si="496">+IF(K141&gt;0,IF(J141&gt;0,(1+$D$179)*P141,$D141),0)</f>
        <v>148363.34399999998</v>
      </c>
      <c r="R141" s="16">
        <f>IF('Données de base'!$Q168="Non",0,+IF(YEAR($E141)=R$140,(L141/(1+'Données de base'!$R$205))*'Données de base'!$H$206,0))</f>
        <v>0</v>
      </c>
      <c r="S141" s="16">
        <f>IF('Données de base'!$Q168="Non",0,+IF(YEAR($E141)=S$140,(M141/(1+'Données de base'!$R$205))*'Données de base'!$H$206,0))</f>
        <v>0</v>
      </c>
      <c r="T141" s="16">
        <f>IF('Données de base'!$Q168="Non",0,+IF(YEAR($E141)=T$140,(N141/(1+'Données de base'!$R$205))*'Données de base'!$H$206,0))</f>
        <v>0</v>
      </c>
      <c r="U141" s="16">
        <f>IF('Données de base'!$Q168="Non",0,+IF(YEAR($E141)=U$140,(O141/(1+'Données de base'!$R$205))*'Données de base'!$H$206,0))</f>
        <v>0</v>
      </c>
      <c r="V141" s="16">
        <f>IF('Données de base'!$Q168="Non",0,+IF(YEAR($E141)=V$140,(P141/(1+'Données de base'!$R$205))*'Données de base'!$H$206,0))</f>
        <v>0</v>
      </c>
      <c r="W141" s="16">
        <f>IF('Données de base'!$Q168="Non",0,+IF(YEAR($E141)=W$140,(Q141/(1+'Données de base'!$R$205))*'Données de base'!$H$206,0))</f>
        <v>0</v>
      </c>
      <c r="X141" s="16"/>
      <c r="Y141" s="16"/>
      <c r="Z141" s="16"/>
      <c r="AA141" s="16"/>
      <c r="AB141" s="16"/>
      <c r="AC141" s="131"/>
      <c r="AD141" s="681"/>
      <c r="AE141" s="16"/>
      <c r="AF141" s="16"/>
      <c r="AG141" s="16"/>
      <c r="AH141" s="16"/>
      <c r="AI141" s="16"/>
      <c r="AJ141" s="16"/>
      <c r="AK141" s="16"/>
      <c r="AL141" s="16"/>
      <c r="AM141" s="16"/>
      <c r="AN141" s="16"/>
      <c r="AO141" s="16"/>
      <c r="AP141" s="16"/>
      <c r="AQ141" s="131"/>
      <c r="AR141" s="16"/>
      <c r="AS141" s="16"/>
      <c r="AT141" s="16"/>
      <c r="AU141" s="16"/>
      <c r="AV141" s="16"/>
      <c r="AW141" s="16"/>
      <c r="AX141" s="16"/>
      <c r="AY141" s="16"/>
      <c r="AZ141" s="16"/>
      <c r="BA141" s="16"/>
      <c r="BB141" s="16"/>
      <c r="BC141" s="16"/>
      <c r="BD141" s="131"/>
      <c r="BE141" s="681"/>
      <c r="BF141" s="16"/>
      <c r="BG141" s="16"/>
      <c r="BH141" s="16"/>
      <c r="BI141" s="16"/>
      <c r="BJ141" s="16"/>
      <c r="BK141" s="16"/>
      <c r="BL141" s="16"/>
      <c r="BM141" s="16"/>
      <c r="BN141" s="16"/>
      <c r="BO141" s="16"/>
      <c r="BP141" s="16"/>
      <c r="BQ141" s="16"/>
      <c r="BR141" s="131"/>
      <c r="BS141" s="16"/>
      <c r="BT141" s="16"/>
      <c r="BU141" s="16"/>
      <c r="BV141" s="16"/>
      <c r="BW141" s="16"/>
      <c r="BX141" s="16"/>
      <c r="BY141" s="16"/>
      <c r="BZ141" s="16"/>
      <c r="CA141" s="16"/>
      <c r="CB141" s="16"/>
      <c r="CC141" s="16"/>
      <c r="CD141" s="16"/>
      <c r="CE141" s="535"/>
    </row>
    <row r="142" spans="1:83" ht="15" customHeight="1" x14ac:dyDescent="0.2">
      <c r="A142" s="16"/>
      <c r="B142" s="182" t="str">
        <f>+'Données de base'!I169</f>
        <v>Presales - Training</v>
      </c>
      <c r="C142" s="16">
        <f>+'Données de base'!P169</f>
        <v>6000</v>
      </c>
      <c r="D142" s="16">
        <f t="shared" si="490"/>
        <v>108000</v>
      </c>
      <c r="E142" s="229">
        <f>+'Données de base'!R169</f>
        <v>43466</v>
      </c>
      <c r="F142" s="16">
        <f>+IF(YEAR($E142)='Données de base'!$C$13,12-MONTH($E142)+1,0)</f>
        <v>0</v>
      </c>
      <c r="G142" s="16">
        <f>+IF(F142&gt;0,12,(IF(YEAR($E142)='Données de base'!$E$13,12-MONTH($E142)+1,0)))</f>
        <v>0</v>
      </c>
      <c r="H142" s="16">
        <f>+IF(G142&gt;0,12,(IF(YEAR($E142)='Données de base'!$G$13,12-MONTH($E142)+1,0)))</f>
        <v>12</v>
      </c>
      <c r="I142" s="16">
        <f>+IF(H142&gt;0,12,(IF(YEAR($E142)='Données de base'!$I$13,12-MONTH($E142)+1,0)))</f>
        <v>12</v>
      </c>
      <c r="J142" s="16">
        <f>+IF(I142&gt;0,12,(IF(YEAR($E142)='Données de base'!$K$13,12-MONTH($E142)+1,0)))</f>
        <v>12</v>
      </c>
      <c r="K142" s="16">
        <f>+IF(J142&gt;0,12,(IF(YEAR($E142)='Données de base'!$M$13,12-MONTH($E142)+1,0)))</f>
        <v>12</v>
      </c>
      <c r="L142" s="16">
        <f t="shared" si="491"/>
        <v>0</v>
      </c>
      <c r="M142" s="16">
        <f t="shared" si="492"/>
        <v>0</v>
      </c>
      <c r="N142" s="16">
        <f t="shared" si="493"/>
        <v>108000</v>
      </c>
      <c r="O142" s="16">
        <f t="shared" si="494"/>
        <v>109080</v>
      </c>
      <c r="P142" s="16">
        <f t="shared" si="495"/>
        <v>110170.8</v>
      </c>
      <c r="Q142" s="16">
        <f t="shared" si="496"/>
        <v>111272.508</v>
      </c>
      <c r="R142" s="16">
        <f>IF('Données de base'!$Q169="Non",0,+IF(YEAR($E142)=R$140,(L142/(1+'Données de base'!$R$205))*'Données de base'!$H$206,0))</f>
        <v>0</v>
      </c>
      <c r="S142" s="16">
        <f>IF('Données de base'!$Q169="Non",0,+IF(YEAR($E142)=S$140,(M142/(1+'Données de base'!$R$205))*'Données de base'!$H$206,0))</f>
        <v>0</v>
      </c>
      <c r="T142" s="16">
        <f>IF('Données de base'!$Q169="Non",0,+IF(YEAR($E142)=T$140,(N142/(1+'Données de base'!$R$205))*'Données de base'!$H$206,0))</f>
        <v>0</v>
      </c>
      <c r="U142" s="16">
        <f>IF('Données de base'!$Q169="Non",0,+IF(YEAR($E142)=U$140,(O142/(1+'Données de base'!$R$205))*'Données de base'!$H$206,0))</f>
        <v>0</v>
      </c>
      <c r="V142" s="16">
        <f>IF('Données de base'!$Q169="Non",0,+IF(YEAR($E142)=V$140,(P142/(1+'Données de base'!$R$205))*'Données de base'!$H$206,0))</f>
        <v>0</v>
      </c>
      <c r="W142" s="16">
        <f>IF('Données de base'!$Q169="Non",0,+IF(YEAR($E142)=W$140,(Q142/(1+'Données de base'!$R$205))*'Données de base'!$H$206,0))</f>
        <v>0</v>
      </c>
      <c r="X142" s="16"/>
      <c r="Y142" s="16"/>
      <c r="Z142" s="16"/>
      <c r="AA142" s="16"/>
      <c r="AB142" s="16"/>
      <c r="AC142" s="131"/>
      <c r="AD142" s="681"/>
      <c r="AE142" s="16"/>
      <c r="AF142" s="16"/>
      <c r="AG142" s="16"/>
      <c r="AH142" s="16"/>
      <c r="AI142" s="16"/>
      <c r="AJ142" s="16"/>
      <c r="AK142" s="16"/>
      <c r="AL142" s="16"/>
      <c r="AM142" s="16"/>
      <c r="AN142" s="16"/>
      <c r="AO142" s="16"/>
      <c r="AP142" s="16"/>
      <c r="AQ142" s="131"/>
      <c r="AR142" s="16"/>
      <c r="AS142" s="16"/>
      <c r="AT142" s="16"/>
      <c r="AU142" s="16"/>
      <c r="AV142" s="16"/>
      <c r="AW142" s="16"/>
      <c r="AX142" s="16"/>
      <c r="AY142" s="16"/>
      <c r="AZ142" s="16"/>
      <c r="BA142" s="16"/>
      <c r="BB142" s="16"/>
      <c r="BC142" s="16"/>
      <c r="BD142" s="131"/>
      <c r="BE142" s="681"/>
      <c r="BF142" s="16"/>
      <c r="BG142" s="16"/>
      <c r="BH142" s="16"/>
      <c r="BI142" s="16"/>
      <c r="BJ142" s="16"/>
      <c r="BK142" s="16"/>
      <c r="BL142" s="16"/>
      <c r="BM142" s="16"/>
      <c r="BN142" s="16"/>
      <c r="BO142" s="16"/>
      <c r="BP142" s="16"/>
      <c r="BQ142" s="16"/>
      <c r="BR142" s="131"/>
      <c r="BS142" s="16"/>
      <c r="BT142" s="16"/>
      <c r="BU142" s="16"/>
      <c r="BV142" s="16"/>
      <c r="BW142" s="16"/>
      <c r="BX142" s="16"/>
      <c r="BY142" s="16"/>
      <c r="BZ142" s="16"/>
      <c r="CA142" s="16"/>
      <c r="CB142" s="16"/>
      <c r="CC142" s="16"/>
      <c r="CD142" s="16"/>
      <c r="CE142" s="535"/>
    </row>
    <row r="143" spans="1:83" ht="15" customHeight="1" x14ac:dyDescent="0.2">
      <c r="A143" s="16"/>
      <c r="B143" s="182" t="str">
        <f>+'Données de base'!I170</f>
        <v>Office Manager</v>
      </c>
      <c r="C143" s="16">
        <f>+'Données de base'!P170</f>
        <v>6000</v>
      </c>
      <c r="D143" s="16">
        <f t="shared" si="490"/>
        <v>108000</v>
      </c>
      <c r="E143" s="229">
        <f>+'Données de base'!R170</f>
        <v>43252</v>
      </c>
      <c r="F143" s="16">
        <f>+IF(YEAR($E143)='Données de base'!$C$13,12-MONTH($E143)+1,0)</f>
        <v>0</v>
      </c>
      <c r="G143" s="16">
        <f>+IF(F143&gt;0,12,(IF(YEAR($E143)='Données de base'!$E$13,12-MONTH($E143)+1,0)))</f>
        <v>7</v>
      </c>
      <c r="H143" s="16">
        <f>+IF(G143&gt;0,12,(IF(YEAR($E143)='Données de base'!$G$13,12-MONTH($E143)+1,0)))</f>
        <v>12</v>
      </c>
      <c r="I143" s="16">
        <f>+IF(H143&gt;0,12,(IF(YEAR($E143)='Données de base'!$I$13,12-MONTH($E143)+1,0)))</f>
        <v>12</v>
      </c>
      <c r="J143" s="16">
        <f>+IF(I143&gt;0,12,(IF(YEAR($E143)='Données de base'!$K$13,12-MONTH($E143)+1,0)))</f>
        <v>12</v>
      </c>
      <c r="K143" s="16">
        <f>+IF(J143&gt;0,12,(IF(YEAR($E143)='Données de base'!$M$13,12-MONTH($E143)+1,0)))</f>
        <v>12</v>
      </c>
      <c r="L143" s="16">
        <f t="shared" si="491"/>
        <v>0</v>
      </c>
      <c r="M143" s="16">
        <f t="shared" si="492"/>
        <v>108000</v>
      </c>
      <c r="N143" s="16">
        <f t="shared" si="493"/>
        <v>109080</v>
      </c>
      <c r="O143" s="16">
        <f t="shared" si="494"/>
        <v>110170.8</v>
      </c>
      <c r="P143" s="16">
        <f t="shared" si="495"/>
        <v>111272.508</v>
      </c>
      <c r="Q143" s="16">
        <f t="shared" si="496"/>
        <v>112385.23308000001</v>
      </c>
      <c r="R143" s="16">
        <f>IF('Données de base'!$Q170="Non",0,+IF(YEAR($E143)=R$140,(L143/(1+'Données de base'!$R$205))*'Données de base'!$H$206,0))</f>
        <v>0</v>
      </c>
      <c r="S143" s="16">
        <f>IF('Données de base'!$Q170="Non",0,+IF(YEAR($E143)=S$140,(M143/(1+'Données de base'!$R$205))*'Données de base'!$H$206,0))</f>
        <v>0</v>
      </c>
      <c r="T143" s="16">
        <f>IF('Données de base'!$Q170="Non",0,+IF(YEAR($E143)=T$140,(N143/(1+'Données de base'!$R$205))*'Données de base'!$H$206,0))</f>
        <v>0</v>
      </c>
      <c r="U143" s="16">
        <f>IF('Données de base'!$Q170="Non",0,+IF(YEAR($E143)=U$140,(O143/(1+'Données de base'!$R$205))*'Données de base'!$H$206,0))</f>
        <v>0</v>
      </c>
      <c r="V143" s="16">
        <f>IF('Données de base'!$Q170="Non",0,+IF(YEAR($E143)=V$140,(P143/(1+'Données de base'!$R$205))*'Données de base'!$H$206,0))</f>
        <v>0</v>
      </c>
      <c r="W143" s="16">
        <f>IF('Données de base'!$Q170="Non",0,+IF(YEAR($E143)=W$140,(Q143/(1+'Données de base'!$R$205))*'Données de base'!$H$206,0))</f>
        <v>0</v>
      </c>
      <c r="X143" s="16"/>
      <c r="Y143" s="16"/>
      <c r="Z143" s="16"/>
      <c r="AA143" s="16"/>
      <c r="AB143" s="16"/>
      <c r="AC143" s="131"/>
      <c r="AD143" s="681"/>
      <c r="AE143" s="16"/>
      <c r="AF143" s="16"/>
      <c r="AG143" s="16"/>
      <c r="AH143" s="16"/>
      <c r="AI143" s="16"/>
      <c r="AJ143" s="16"/>
      <c r="AK143" s="16"/>
      <c r="AL143" s="16"/>
      <c r="AM143" s="16"/>
      <c r="AN143" s="16"/>
      <c r="AO143" s="16"/>
      <c r="AP143" s="16"/>
      <c r="AQ143" s="131"/>
      <c r="AR143" s="16"/>
      <c r="AS143" s="16"/>
      <c r="AT143" s="16"/>
      <c r="AU143" s="16"/>
      <c r="AV143" s="16"/>
      <c r="AW143" s="16"/>
      <c r="AX143" s="16"/>
      <c r="AY143" s="16"/>
      <c r="AZ143" s="16"/>
      <c r="BA143" s="16"/>
      <c r="BB143" s="16"/>
      <c r="BC143" s="16"/>
      <c r="BD143" s="131"/>
      <c r="BE143" s="681"/>
      <c r="BF143" s="16"/>
      <c r="BG143" s="16"/>
      <c r="BH143" s="16"/>
      <c r="BI143" s="16"/>
      <c r="BJ143" s="16"/>
      <c r="BK143" s="16"/>
      <c r="BL143" s="16"/>
      <c r="BM143" s="16"/>
      <c r="BN143" s="16"/>
      <c r="BO143" s="16"/>
      <c r="BP143" s="16"/>
      <c r="BQ143" s="16"/>
      <c r="BR143" s="131"/>
      <c r="BS143" s="16"/>
      <c r="BT143" s="16"/>
      <c r="BU143" s="16"/>
      <c r="BV143" s="16"/>
      <c r="BW143" s="16"/>
      <c r="BX143" s="16"/>
      <c r="BY143" s="16"/>
      <c r="BZ143" s="16"/>
      <c r="CA143" s="16"/>
      <c r="CB143" s="16"/>
      <c r="CC143" s="16"/>
      <c r="CD143" s="16"/>
      <c r="CE143" s="535"/>
    </row>
    <row r="144" spans="1:83" ht="15" customHeight="1" x14ac:dyDescent="0.2">
      <c r="A144" s="16"/>
      <c r="B144" s="182" t="str">
        <f>+'Données de base'!I171</f>
        <v>Développeur Services</v>
      </c>
      <c r="C144" s="16">
        <f>+'Données de base'!P171</f>
        <v>4500</v>
      </c>
      <c r="D144" s="16">
        <f t="shared" si="490"/>
        <v>81000</v>
      </c>
      <c r="E144" s="229">
        <f>+'Données de base'!R171</f>
        <v>43344</v>
      </c>
      <c r="F144" s="16">
        <f>+IF(YEAR($E144)='Données de base'!$C$13,12-MONTH($E144)+1,0)</f>
        <v>0</v>
      </c>
      <c r="G144" s="16">
        <f>+IF(F144&gt;0,12,(IF(YEAR($E144)='Données de base'!$E$13,12-MONTH($E144)+1,0)))</f>
        <v>4</v>
      </c>
      <c r="H144" s="16">
        <f>+IF(G144&gt;0,12,(IF(YEAR($E144)='Données de base'!$G$13,12-MONTH($E144)+1,0)))</f>
        <v>12</v>
      </c>
      <c r="I144" s="16">
        <f>+IF(H144&gt;0,12,(IF(YEAR($E144)='Données de base'!$I$13,12-MONTH($E144)+1,0)))</f>
        <v>12</v>
      </c>
      <c r="J144" s="16">
        <f>+IF(I144&gt;0,12,(IF(YEAR($E144)='Données de base'!$K$13,12-MONTH($E144)+1,0)))</f>
        <v>12</v>
      </c>
      <c r="K144" s="16">
        <f>+IF(J144&gt;0,12,(IF(YEAR($E144)='Données de base'!$M$13,12-MONTH($E144)+1,0)))</f>
        <v>12</v>
      </c>
      <c r="L144" s="16">
        <f t="shared" si="491"/>
        <v>0</v>
      </c>
      <c r="M144" s="16">
        <f t="shared" si="492"/>
        <v>81000</v>
      </c>
      <c r="N144" s="16">
        <f t="shared" si="493"/>
        <v>81810</v>
      </c>
      <c r="O144" s="16">
        <f t="shared" si="494"/>
        <v>82628.100000000006</v>
      </c>
      <c r="P144" s="16">
        <f t="shared" si="495"/>
        <v>83454.381000000008</v>
      </c>
      <c r="Q144" s="16">
        <f t="shared" si="496"/>
        <v>84288.924810000011</v>
      </c>
      <c r="R144" s="16">
        <f>IF('Données de base'!$Q171="Non",0,+IF(YEAR($E144)=R$140,(L144/(1+'Données de base'!$R$205))*'Données de base'!$H$206,0))</f>
        <v>0</v>
      </c>
      <c r="S144" s="16">
        <f>IF('Données de base'!$Q171="Non",0,+IF(YEAR($E144)=S$140,(M144/(1+'Données de base'!$R$205))*'Données de base'!$H$206,0))</f>
        <v>0</v>
      </c>
      <c r="T144" s="16">
        <f>IF('Données de base'!$Q171="Non",0,+IF(YEAR($E144)=T$140,(N144/(1+'Données de base'!$R$205))*'Données de base'!$H$206,0))</f>
        <v>0</v>
      </c>
      <c r="U144" s="16">
        <f>IF('Données de base'!$Q171="Non",0,+IF(YEAR($E144)=U$140,(O144/(1+'Données de base'!$R$205))*'Données de base'!$H$206,0))</f>
        <v>0</v>
      </c>
      <c r="V144" s="16">
        <f>IF('Données de base'!$Q171="Non",0,+IF(YEAR($E144)=V$140,(P144/(1+'Données de base'!$R$205))*'Données de base'!$H$206,0))</f>
        <v>0</v>
      </c>
      <c r="W144" s="16">
        <f>IF('Données de base'!$Q171="Non",0,+IF(YEAR($E144)=W$140,(Q144/(1+'Données de base'!$R$205))*'Données de base'!$H$206,0))</f>
        <v>0</v>
      </c>
      <c r="X144" s="16"/>
      <c r="Y144" s="16"/>
      <c r="Z144" s="16"/>
      <c r="AA144" s="16"/>
      <c r="AB144" s="16"/>
      <c r="AC144" s="131"/>
      <c r="AD144" s="681"/>
      <c r="AE144" s="16"/>
      <c r="AF144" s="16"/>
      <c r="AG144" s="16"/>
      <c r="AH144" s="16"/>
      <c r="AI144" s="16"/>
      <c r="AJ144" s="16"/>
      <c r="AK144" s="16"/>
      <c r="AL144" s="16"/>
      <c r="AM144" s="16"/>
      <c r="AN144" s="16"/>
      <c r="AO144" s="16"/>
      <c r="AP144" s="16"/>
      <c r="AQ144" s="131"/>
      <c r="AR144" s="16"/>
      <c r="AS144" s="16"/>
      <c r="AT144" s="16"/>
      <c r="AU144" s="16"/>
      <c r="AV144" s="16"/>
      <c r="AW144" s="16"/>
      <c r="AX144" s="16"/>
      <c r="AY144" s="16"/>
      <c r="AZ144" s="16"/>
      <c r="BA144" s="16"/>
      <c r="BB144" s="16"/>
      <c r="BC144" s="16"/>
      <c r="BD144" s="131"/>
      <c r="BE144" s="681"/>
      <c r="BF144" s="16"/>
      <c r="BG144" s="16"/>
      <c r="BH144" s="16"/>
      <c r="BI144" s="16"/>
      <c r="BJ144" s="16"/>
      <c r="BK144" s="16"/>
      <c r="BL144" s="16"/>
      <c r="BM144" s="16"/>
      <c r="BN144" s="16"/>
      <c r="BO144" s="16"/>
      <c r="BP144" s="16"/>
      <c r="BQ144" s="16"/>
      <c r="BR144" s="131"/>
      <c r="BS144" s="16"/>
      <c r="BT144" s="16"/>
      <c r="BU144" s="16"/>
      <c r="BV144" s="16"/>
      <c r="BW144" s="16"/>
      <c r="BX144" s="16"/>
      <c r="BY144" s="16"/>
      <c r="BZ144" s="16"/>
      <c r="CA144" s="16"/>
      <c r="CB144" s="16"/>
      <c r="CC144" s="16"/>
      <c r="CD144" s="16"/>
      <c r="CE144" s="535"/>
    </row>
    <row r="145" spans="1:83" ht="15" customHeight="1" x14ac:dyDescent="0.2">
      <c r="A145" s="16"/>
      <c r="B145" s="182" t="str">
        <f>+'Données de base'!I172</f>
        <v>Développeur Services</v>
      </c>
      <c r="C145" s="16">
        <f>+'Données de base'!P172</f>
        <v>6000</v>
      </c>
      <c r="D145" s="16">
        <f t="shared" si="490"/>
        <v>108000</v>
      </c>
      <c r="E145" s="229">
        <f>+'Données de base'!R172</f>
        <v>43466</v>
      </c>
      <c r="F145" s="16">
        <f>+IF(YEAR($E145)='Données de base'!$C$13,12-MONTH($E145)+1,0)</f>
        <v>0</v>
      </c>
      <c r="G145" s="16">
        <f>+IF(F145&gt;0,12,(IF(YEAR($E145)='Données de base'!$E$13,12-MONTH($E145)+1,0)))</f>
        <v>0</v>
      </c>
      <c r="H145" s="16">
        <f>+IF(G145&gt;0,12,(IF(YEAR($E145)='Données de base'!$G$13,12-MONTH($E145)+1,0)))</f>
        <v>12</v>
      </c>
      <c r="I145" s="16">
        <f>+IF(H145&gt;0,12,(IF(YEAR($E145)='Données de base'!$I$13,12-MONTH($E145)+1,0)))</f>
        <v>12</v>
      </c>
      <c r="J145" s="16">
        <f>+IF(I145&gt;0,12,(IF(YEAR($E145)='Données de base'!$K$13,12-MONTH($E145)+1,0)))</f>
        <v>12</v>
      </c>
      <c r="K145" s="16">
        <f>+IF(J145&gt;0,12,(IF(YEAR($E145)='Données de base'!$M$13,12-MONTH($E145)+1,0)))</f>
        <v>12</v>
      </c>
      <c r="L145" s="16">
        <f t="shared" si="491"/>
        <v>0</v>
      </c>
      <c r="M145" s="16">
        <f t="shared" si="492"/>
        <v>0</v>
      </c>
      <c r="N145" s="16">
        <f t="shared" si="493"/>
        <v>108000</v>
      </c>
      <c r="O145" s="16">
        <f t="shared" si="494"/>
        <v>109080</v>
      </c>
      <c r="P145" s="16">
        <f t="shared" si="495"/>
        <v>110170.8</v>
      </c>
      <c r="Q145" s="16">
        <f t="shared" si="496"/>
        <v>111272.508</v>
      </c>
      <c r="R145" s="16">
        <f>IF('Données de base'!$Q172="Non",0,+IF(YEAR($E145)=R$140,(L145/(1+'Données de base'!$R$205))*'Données de base'!$H$206,0))</f>
        <v>0</v>
      </c>
      <c r="S145" s="16">
        <f>IF('Données de base'!$Q172="Non",0,+IF(YEAR($E145)=S$140,(M145/(1+'Données de base'!$R$205))*'Données de base'!$H$206,0))</f>
        <v>0</v>
      </c>
      <c r="T145" s="16">
        <f>IF('Données de base'!$Q172="Non",0,+IF(YEAR($E145)=T$140,(N145/(1+'Données de base'!$R$205))*'Données de base'!$H$206,0))</f>
        <v>0</v>
      </c>
      <c r="U145" s="16">
        <f>IF('Données de base'!$Q172="Non",0,+IF(YEAR($E145)=U$140,(O145/(1+'Données de base'!$R$205))*'Données de base'!$H$206,0))</f>
        <v>0</v>
      </c>
      <c r="V145" s="16">
        <f>IF('Données de base'!$Q172="Non",0,+IF(YEAR($E145)=V$140,(P145/(1+'Données de base'!$R$205))*'Données de base'!$H$206,0))</f>
        <v>0</v>
      </c>
      <c r="W145" s="16">
        <f>IF('Données de base'!$Q172="Non",0,+IF(YEAR($E145)=W$140,(Q145/(1+'Données de base'!$R$205))*'Données de base'!$H$206,0))</f>
        <v>0</v>
      </c>
      <c r="X145" s="16"/>
      <c r="Y145" s="16"/>
      <c r="Z145" s="16"/>
      <c r="AA145" s="16"/>
      <c r="AB145" s="16"/>
      <c r="AC145" s="131"/>
      <c r="AD145" s="681"/>
      <c r="AE145" s="16"/>
      <c r="AF145" s="16"/>
      <c r="AG145" s="16"/>
      <c r="AH145" s="16"/>
      <c r="AI145" s="16"/>
      <c r="AJ145" s="16"/>
      <c r="AK145" s="16"/>
      <c r="AL145" s="16"/>
      <c r="AM145" s="16"/>
      <c r="AN145" s="16"/>
      <c r="AO145" s="16"/>
      <c r="AP145" s="16"/>
      <c r="AQ145" s="131"/>
      <c r="AR145" s="16"/>
      <c r="AS145" s="16"/>
      <c r="AT145" s="16"/>
      <c r="AU145" s="16"/>
      <c r="AV145" s="16"/>
      <c r="AW145" s="16"/>
      <c r="AX145" s="16"/>
      <c r="AY145" s="16"/>
      <c r="AZ145" s="16"/>
      <c r="BA145" s="16"/>
      <c r="BB145" s="16"/>
      <c r="BC145" s="16"/>
      <c r="BD145" s="131"/>
      <c r="BE145" s="681"/>
      <c r="BF145" s="16"/>
      <c r="BG145" s="16"/>
      <c r="BH145" s="16"/>
      <c r="BI145" s="16"/>
      <c r="BJ145" s="16"/>
      <c r="BK145" s="16"/>
      <c r="BL145" s="16"/>
      <c r="BM145" s="16"/>
      <c r="BN145" s="16"/>
      <c r="BO145" s="16"/>
      <c r="BP145" s="16"/>
      <c r="BQ145" s="16"/>
      <c r="BR145" s="131"/>
      <c r="BS145" s="16"/>
      <c r="BT145" s="16"/>
      <c r="BU145" s="16"/>
      <c r="BV145" s="16"/>
      <c r="BW145" s="16"/>
      <c r="BX145" s="16"/>
      <c r="BY145" s="16"/>
      <c r="BZ145" s="16"/>
      <c r="CA145" s="16"/>
      <c r="CB145" s="16"/>
      <c r="CC145" s="16"/>
      <c r="CD145" s="16"/>
      <c r="CE145" s="535"/>
    </row>
    <row r="146" spans="1:83" ht="15" customHeight="1" x14ac:dyDescent="0.2">
      <c r="A146" s="16"/>
      <c r="B146" s="182" t="str">
        <f>+'Données de base'!I173</f>
        <v>Développeur Services</v>
      </c>
      <c r="C146" s="16">
        <f>+'Données de base'!P173</f>
        <v>6000</v>
      </c>
      <c r="D146" s="16">
        <f t="shared" si="490"/>
        <v>108000</v>
      </c>
      <c r="E146" s="229">
        <f>+'Données de base'!R173</f>
        <v>43466</v>
      </c>
      <c r="F146" s="16">
        <f>+IF(YEAR($E146)='Données de base'!$C$13,12-MONTH($E146)+1,0)</f>
        <v>0</v>
      </c>
      <c r="G146" s="16">
        <f>+IF(F146&gt;0,12,(IF(YEAR($E146)='Données de base'!$E$13,12-MONTH($E146)+1,0)))</f>
        <v>0</v>
      </c>
      <c r="H146" s="16">
        <f>+IF(G146&gt;0,12,(IF(YEAR($E146)='Données de base'!$G$13,12-MONTH($E146)+1,0)))</f>
        <v>12</v>
      </c>
      <c r="I146" s="16">
        <f>+IF(H146&gt;0,12,(IF(YEAR($E146)='Données de base'!$I$13,12-MONTH($E146)+1,0)))</f>
        <v>12</v>
      </c>
      <c r="J146" s="16">
        <f>+IF(I146&gt;0,12,(IF(YEAR($E146)='Données de base'!$K$13,12-MONTH($E146)+1,0)))</f>
        <v>12</v>
      </c>
      <c r="K146" s="16">
        <f>+IF(J146&gt;0,12,(IF(YEAR($E146)='Données de base'!$M$13,12-MONTH($E146)+1,0)))</f>
        <v>12</v>
      </c>
      <c r="L146" s="16">
        <f t="shared" si="491"/>
        <v>0</v>
      </c>
      <c r="M146" s="16">
        <f t="shared" si="492"/>
        <v>0</v>
      </c>
      <c r="N146" s="16">
        <f t="shared" si="493"/>
        <v>108000</v>
      </c>
      <c r="O146" s="16">
        <f t="shared" si="494"/>
        <v>109080</v>
      </c>
      <c r="P146" s="16">
        <f t="shared" si="495"/>
        <v>110170.8</v>
      </c>
      <c r="Q146" s="16">
        <f t="shared" si="496"/>
        <v>111272.508</v>
      </c>
      <c r="R146" s="16">
        <f>IF('Données de base'!$Q173="Non",0,+IF(YEAR($E146)=R$140,(L146/(1+'Données de base'!$R$205))*'Données de base'!$H$206,0))</f>
        <v>0</v>
      </c>
      <c r="S146" s="16">
        <f>IF('Données de base'!$Q173="Non",0,+IF(YEAR($E146)=S$140,(M146/(1+'Données de base'!$R$205))*'Données de base'!$H$206,0))</f>
        <v>0</v>
      </c>
      <c r="T146" s="16">
        <f>IF('Données de base'!$Q173="Non",0,+IF(YEAR($E146)=T$140,(N146/(1+'Données de base'!$R$205))*'Données de base'!$H$206,0))</f>
        <v>0</v>
      </c>
      <c r="U146" s="16">
        <f>IF('Données de base'!$Q173="Non",0,+IF(YEAR($E146)=U$140,(O146/(1+'Données de base'!$R$205))*'Données de base'!$H$206,0))</f>
        <v>0</v>
      </c>
      <c r="V146" s="16">
        <f>IF('Données de base'!$Q173="Non",0,+IF(YEAR($E146)=V$140,(P146/(1+'Données de base'!$R$205))*'Données de base'!$H$206,0))</f>
        <v>0</v>
      </c>
      <c r="W146" s="16">
        <f>IF('Données de base'!$Q173="Non",0,+IF(YEAR($E146)=W$140,(Q146/(1+'Données de base'!$R$205))*'Données de base'!$H$206,0))</f>
        <v>0</v>
      </c>
      <c r="X146" s="16"/>
      <c r="Y146" s="16"/>
      <c r="Z146" s="16"/>
      <c r="AA146" s="16"/>
      <c r="AB146" s="16"/>
      <c r="AC146" s="131"/>
      <c r="AD146" s="681"/>
      <c r="AE146" s="16"/>
      <c r="AF146" s="16"/>
      <c r="AG146" s="16"/>
      <c r="AH146" s="16"/>
      <c r="AI146" s="16"/>
      <c r="AJ146" s="16"/>
      <c r="AK146" s="16"/>
      <c r="AL146" s="16"/>
      <c r="AM146" s="16"/>
      <c r="AN146" s="16"/>
      <c r="AO146" s="16"/>
      <c r="AP146" s="16"/>
      <c r="AQ146" s="131"/>
      <c r="AR146" s="16"/>
      <c r="AS146" s="16"/>
      <c r="AT146" s="16"/>
      <c r="AU146" s="16"/>
      <c r="AV146" s="16"/>
      <c r="AW146" s="16"/>
      <c r="AX146" s="16"/>
      <c r="AY146" s="16"/>
      <c r="AZ146" s="16"/>
      <c r="BA146" s="16"/>
      <c r="BB146" s="16"/>
      <c r="BC146" s="16"/>
      <c r="BD146" s="131"/>
      <c r="BE146" s="681"/>
      <c r="BF146" s="16"/>
      <c r="BG146" s="16"/>
      <c r="BH146" s="16"/>
      <c r="BI146" s="16"/>
      <c r="BJ146" s="16"/>
      <c r="BK146" s="16"/>
      <c r="BL146" s="16"/>
      <c r="BM146" s="16"/>
      <c r="BN146" s="16"/>
      <c r="BO146" s="16"/>
      <c r="BP146" s="16"/>
      <c r="BQ146" s="16"/>
      <c r="BR146" s="131"/>
      <c r="BS146" s="16"/>
      <c r="BT146" s="16"/>
      <c r="BU146" s="16"/>
      <c r="BV146" s="16"/>
      <c r="BW146" s="16"/>
      <c r="BX146" s="16"/>
      <c r="BY146" s="16"/>
      <c r="BZ146" s="16"/>
      <c r="CA146" s="16"/>
      <c r="CB146" s="16"/>
      <c r="CC146" s="16"/>
      <c r="CD146" s="16"/>
      <c r="CE146" s="535"/>
    </row>
    <row r="147" spans="1:83" ht="15" customHeight="1" x14ac:dyDescent="0.2">
      <c r="A147" s="16"/>
      <c r="B147" s="182" t="str">
        <f>+'Données de base'!I174</f>
        <v>Développeur Services</v>
      </c>
      <c r="C147" s="16">
        <f>+'Données de base'!P174</f>
        <v>4000</v>
      </c>
      <c r="D147" s="16">
        <f t="shared" si="490"/>
        <v>72000</v>
      </c>
      <c r="E147" s="229">
        <f>+'Données de base'!R174</f>
        <v>43617</v>
      </c>
      <c r="F147" s="16">
        <f>+IF(YEAR($E147)='Données de base'!$C$13,12-MONTH($E147)+1,0)</f>
        <v>0</v>
      </c>
      <c r="G147" s="16">
        <f>+IF(F147&gt;0,12,(IF(YEAR($E147)='Données de base'!$E$13,12-MONTH($E147)+1,0)))</f>
        <v>0</v>
      </c>
      <c r="H147" s="16">
        <f>+IF(G147&gt;0,12,(IF(YEAR($E147)='Données de base'!$G$13,12-MONTH($E147)+1,0)))</f>
        <v>7</v>
      </c>
      <c r="I147" s="16">
        <f>+IF(H147&gt;0,12,(IF(YEAR($E147)='Données de base'!$I$13,12-MONTH($E147)+1,0)))</f>
        <v>12</v>
      </c>
      <c r="J147" s="16">
        <f>+IF(I147&gt;0,12,(IF(YEAR($E147)='Données de base'!$K$13,12-MONTH($E147)+1,0)))</f>
        <v>12</v>
      </c>
      <c r="K147" s="16">
        <f>+IF(J147&gt;0,12,(IF(YEAR($E147)='Données de base'!$M$13,12-MONTH($E147)+1,0)))</f>
        <v>12</v>
      </c>
      <c r="L147" s="16">
        <f t="shared" si="491"/>
        <v>0</v>
      </c>
      <c r="M147" s="16">
        <f t="shared" si="492"/>
        <v>0</v>
      </c>
      <c r="N147" s="16">
        <f t="shared" si="493"/>
        <v>72000</v>
      </c>
      <c r="O147" s="16">
        <f t="shared" si="494"/>
        <v>72720</v>
      </c>
      <c r="P147" s="16">
        <f t="shared" si="495"/>
        <v>73447.199999999997</v>
      </c>
      <c r="Q147" s="16">
        <f t="shared" si="496"/>
        <v>74181.671999999991</v>
      </c>
      <c r="R147" s="16">
        <f>IF('Données de base'!$Q174="Non",0,+IF(YEAR($E147)=R$140,(L147/(1+'Données de base'!$R$205))*'Données de base'!$H$206,0))</f>
        <v>0</v>
      </c>
      <c r="S147" s="16">
        <f>IF('Données de base'!$Q174="Non",0,+IF(YEAR($E147)=S$140,(M147/(1+'Données de base'!$R$205))*'Données de base'!$H$206,0))</f>
        <v>0</v>
      </c>
      <c r="T147" s="16">
        <f>IF('Données de base'!$Q174="Non",0,+IF(YEAR($E147)=T$140,(N147/(1+'Données de base'!$R$205))*'Données de base'!$H$206,0))</f>
        <v>0</v>
      </c>
      <c r="U147" s="16">
        <f>IF('Données de base'!$Q174="Non",0,+IF(YEAR($E147)=U$140,(O147/(1+'Données de base'!$R$205))*'Données de base'!$H$206,0))</f>
        <v>0</v>
      </c>
      <c r="V147" s="16">
        <f>IF('Données de base'!$Q174="Non",0,+IF(YEAR($E147)=V$140,(P147/(1+'Données de base'!$R$205))*'Données de base'!$H$206,0))</f>
        <v>0</v>
      </c>
      <c r="W147" s="16">
        <f>IF('Données de base'!$Q174="Non",0,+IF(YEAR($E147)=W$140,(Q147/(1+'Données de base'!$R$205))*'Données de base'!$H$206,0))</f>
        <v>0</v>
      </c>
      <c r="X147" s="16"/>
      <c r="Y147" s="16"/>
      <c r="Z147" s="16"/>
      <c r="AA147" s="16"/>
      <c r="AB147" s="16"/>
      <c r="AC147" s="131"/>
      <c r="AD147" s="681"/>
      <c r="AE147" s="16"/>
      <c r="AF147" s="16"/>
      <c r="AG147" s="16"/>
      <c r="AH147" s="16"/>
      <c r="AI147" s="16"/>
      <c r="AJ147" s="16"/>
      <c r="AK147" s="16"/>
      <c r="AL147" s="16"/>
      <c r="AM147" s="16"/>
      <c r="AN147" s="16"/>
      <c r="AO147" s="16"/>
      <c r="AP147" s="16"/>
      <c r="AQ147" s="131"/>
      <c r="AR147" s="16"/>
      <c r="AS147" s="16"/>
      <c r="AT147" s="16"/>
      <c r="AU147" s="16"/>
      <c r="AV147" s="16"/>
      <c r="AW147" s="16"/>
      <c r="AX147" s="16"/>
      <c r="AY147" s="16"/>
      <c r="AZ147" s="16"/>
      <c r="BA147" s="16"/>
      <c r="BB147" s="16"/>
      <c r="BC147" s="16"/>
      <c r="BD147" s="131"/>
      <c r="BE147" s="681"/>
      <c r="BF147" s="16"/>
      <c r="BG147" s="16"/>
      <c r="BH147" s="16"/>
      <c r="BI147" s="16"/>
      <c r="BJ147" s="16"/>
      <c r="BK147" s="16"/>
      <c r="BL147" s="16"/>
      <c r="BM147" s="16"/>
      <c r="BN147" s="16"/>
      <c r="BO147" s="16"/>
      <c r="BP147" s="16"/>
      <c r="BQ147" s="16"/>
      <c r="BR147" s="131"/>
      <c r="BS147" s="16"/>
      <c r="BT147" s="16"/>
      <c r="BU147" s="16"/>
      <c r="BV147" s="16"/>
      <c r="BW147" s="16"/>
      <c r="BX147" s="16"/>
      <c r="BY147" s="16"/>
      <c r="BZ147" s="16"/>
      <c r="CA147" s="16"/>
      <c r="CB147" s="16"/>
      <c r="CC147" s="16"/>
      <c r="CD147" s="16"/>
      <c r="CE147" s="535"/>
    </row>
    <row r="148" spans="1:83" ht="15" customHeight="1" x14ac:dyDescent="0.2">
      <c r="A148" s="16"/>
      <c r="B148" s="182" t="str">
        <f>+'Données de base'!I175</f>
        <v>Marketing</v>
      </c>
      <c r="C148" s="16">
        <f>+'Données de base'!P175</f>
        <v>8000</v>
      </c>
      <c r="D148" s="16">
        <f t="shared" si="490"/>
        <v>144000</v>
      </c>
      <c r="E148" s="229">
        <f>+'Données de base'!R175</f>
        <v>43617</v>
      </c>
      <c r="F148" s="16">
        <f>+IF(YEAR($E148)='Données de base'!$C$13,12-MONTH($E148)+1,0)</f>
        <v>0</v>
      </c>
      <c r="G148" s="16">
        <f>+IF(F148&gt;0,12,(IF(YEAR($E148)='Données de base'!$E$13,12-MONTH($E148)+1,0)))</f>
        <v>0</v>
      </c>
      <c r="H148" s="16">
        <f>+IF(G148&gt;0,12,(IF(YEAR($E148)='Données de base'!$G$13,12-MONTH($E148)+1,0)))</f>
        <v>7</v>
      </c>
      <c r="I148" s="16">
        <f>+IF(H148&gt;0,12,(IF(YEAR($E148)='Données de base'!$I$13,12-MONTH($E148)+1,0)))</f>
        <v>12</v>
      </c>
      <c r="J148" s="16">
        <f>+IF(I148&gt;0,12,(IF(YEAR($E148)='Données de base'!$K$13,12-MONTH($E148)+1,0)))</f>
        <v>12</v>
      </c>
      <c r="K148" s="16">
        <f>+IF(J148&gt;0,12,(IF(YEAR($E148)='Données de base'!$M$13,12-MONTH($E148)+1,0)))</f>
        <v>12</v>
      </c>
      <c r="L148" s="16">
        <f t="shared" si="491"/>
        <v>0</v>
      </c>
      <c r="M148" s="16">
        <f t="shared" si="492"/>
        <v>0</v>
      </c>
      <c r="N148" s="16">
        <f t="shared" si="493"/>
        <v>144000</v>
      </c>
      <c r="O148" s="16">
        <f t="shared" si="494"/>
        <v>145440</v>
      </c>
      <c r="P148" s="16">
        <f t="shared" si="495"/>
        <v>146894.39999999999</v>
      </c>
      <c r="Q148" s="16">
        <f t="shared" si="496"/>
        <v>148363.34399999998</v>
      </c>
      <c r="R148" s="16">
        <f>IF('Données de base'!$Q175="Non",0,+IF(YEAR($E148)=R$140,(L148/(1+'Données de base'!$R$205))*'Données de base'!$H$206,0))</f>
        <v>0</v>
      </c>
      <c r="S148" s="16">
        <f>IF('Données de base'!$Q175="Non",0,+IF(YEAR($E148)=S$140,(M148/(1+'Données de base'!$R$205))*'Données de base'!$H$206,0))</f>
        <v>0</v>
      </c>
      <c r="T148" s="16">
        <f>IF('Données de base'!$Q175="Non",0,+IF(YEAR($E148)=T$140,(N148/(1+'Données de base'!$R$205))*'Données de base'!$H$206,0))</f>
        <v>0</v>
      </c>
      <c r="U148" s="16">
        <f>IF('Données de base'!$Q175="Non",0,+IF(YEAR($E148)=U$140,(O148/(1+'Données de base'!$R$205))*'Données de base'!$H$206,0))</f>
        <v>0</v>
      </c>
      <c r="V148" s="16">
        <f>IF('Données de base'!$Q175="Non",0,+IF(YEAR($E148)=V$140,(P148/(1+'Données de base'!$R$205))*'Données de base'!$H$206,0))</f>
        <v>0</v>
      </c>
      <c r="W148" s="16">
        <f>IF('Données de base'!$Q175="Non",0,+IF(YEAR($E148)=W$140,(Q148/(1+'Données de base'!$R$205))*'Données de base'!$H$206,0))</f>
        <v>0</v>
      </c>
      <c r="X148" s="16"/>
      <c r="Y148" s="16"/>
      <c r="Z148" s="16"/>
      <c r="AA148" s="16"/>
      <c r="AB148" s="16"/>
      <c r="AC148" s="131"/>
      <c r="AD148" s="681"/>
      <c r="AE148" s="16"/>
      <c r="AF148" s="16"/>
      <c r="AG148" s="16"/>
      <c r="AH148" s="16"/>
      <c r="AI148" s="16"/>
      <c r="AJ148" s="16"/>
      <c r="AK148" s="16"/>
      <c r="AL148" s="16"/>
      <c r="AM148" s="16"/>
      <c r="AN148" s="16"/>
      <c r="AO148" s="16"/>
      <c r="AP148" s="16"/>
      <c r="AQ148" s="131"/>
      <c r="AR148" s="16"/>
      <c r="AS148" s="16"/>
      <c r="AT148" s="16"/>
      <c r="AU148" s="16"/>
      <c r="AV148" s="16"/>
      <c r="AW148" s="16"/>
      <c r="AX148" s="16"/>
      <c r="AY148" s="16"/>
      <c r="AZ148" s="16"/>
      <c r="BA148" s="16"/>
      <c r="BB148" s="16"/>
      <c r="BC148" s="16"/>
      <c r="BD148" s="131"/>
      <c r="BE148" s="681"/>
      <c r="BF148" s="16"/>
      <c r="BG148" s="16"/>
      <c r="BH148" s="16"/>
      <c r="BI148" s="16"/>
      <c r="BJ148" s="16"/>
      <c r="BK148" s="16"/>
      <c r="BL148" s="16"/>
      <c r="BM148" s="16"/>
      <c r="BN148" s="16"/>
      <c r="BO148" s="16"/>
      <c r="BP148" s="16"/>
      <c r="BQ148" s="16"/>
      <c r="BR148" s="131"/>
      <c r="BS148" s="16"/>
      <c r="BT148" s="16"/>
      <c r="BU148" s="16"/>
      <c r="BV148" s="16"/>
      <c r="BW148" s="16"/>
      <c r="BX148" s="16"/>
      <c r="BY148" s="16"/>
      <c r="BZ148" s="16"/>
      <c r="CA148" s="16"/>
      <c r="CB148" s="16"/>
      <c r="CC148" s="16"/>
      <c r="CD148" s="16"/>
      <c r="CE148" s="535"/>
    </row>
    <row r="149" spans="1:83" ht="15" customHeight="1" x14ac:dyDescent="0.2">
      <c r="A149" s="16"/>
      <c r="B149" s="182" t="str">
        <f>+'Données de base'!I176</f>
        <v>Marketing</v>
      </c>
      <c r="C149" s="16">
        <f>+'Données de base'!P176</f>
        <v>6000</v>
      </c>
      <c r="D149" s="16">
        <f t="shared" si="490"/>
        <v>108000</v>
      </c>
      <c r="E149" s="229">
        <f>+'Données de base'!R176</f>
        <v>43617</v>
      </c>
      <c r="F149" s="16">
        <f>+IF(YEAR($E149)='Données de base'!$C$13,12-MONTH($E149)+1,0)</f>
        <v>0</v>
      </c>
      <c r="G149" s="16">
        <f>+IF(F149&gt;0,12,(IF(YEAR($E149)='Données de base'!$E$13,12-MONTH($E149)+1,0)))</f>
        <v>0</v>
      </c>
      <c r="H149" s="16">
        <f>+IF(G149&gt;0,12,(IF(YEAR($E149)='Données de base'!$G$13,12-MONTH($E149)+1,0)))</f>
        <v>7</v>
      </c>
      <c r="I149" s="16">
        <f>+IF(H149&gt;0,12,(IF(YEAR($E149)='Données de base'!$I$13,12-MONTH($E149)+1,0)))</f>
        <v>12</v>
      </c>
      <c r="J149" s="16">
        <f>+IF(I149&gt;0,12,(IF(YEAR($E149)='Données de base'!$K$13,12-MONTH($E149)+1,0)))</f>
        <v>12</v>
      </c>
      <c r="K149" s="16">
        <f>+IF(J149&gt;0,12,(IF(YEAR($E149)='Données de base'!$M$13,12-MONTH($E149)+1,0)))</f>
        <v>12</v>
      </c>
      <c r="L149" s="16">
        <f t="shared" si="491"/>
        <v>0</v>
      </c>
      <c r="M149" s="16">
        <f t="shared" si="492"/>
        <v>0</v>
      </c>
      <c r="N149" s="16">
        <f t="shared" si="493"/>
        <v>108000</v>
      </c>
      <c r="O149" s="16">
        <f t="shared" si="494"/>
        <v>109080</v>
      </c>
      <c r="P149" s="16">
        <f t="shared" si="495"/>
        <v>110170.8</v>
      </c>
      <c r="Q149" s="16">
        <f t="shared" si="496"/>
        <v>111272.508</v>
      </c>
      <c r="R149" s="16">
        <f>IF('Données de base'!$Q176="Non",0,+IF(YEAR($E149)=R$140,(L149/(1+'Données de base'!$R$205))*'Données de base'!$H$206,0))</f>
        <v>0</v>
      </c>
      <c r="S149" s="16">
        <f>IF('Données de base'!$Q176="Non",0,+IF(YEAR($E149)=S$140,(M149/(1+'Données de base'!$R$205))*'Données de base'!$H$206,0))</f>
        <v>0</v>
      </c>
      <c r="T149" s="16">
        <f>IF('Données de base'!$Q176="Non",0,+IF(YEAR($E149)=T$140,(N149/(1+'Données de base'!$R$205))*'Données de base'!$H$206,0))</f>
        <v>0</v>
      </c>
      <c r="U149" s="16">
        <f>IF('Données de base'!$Q176="Non",0,+IF(YEAR($E149)=U$140,(O149/(1+'Données de base'!$R$205))*'Données de base'!$H$206,0))</f>
        <v>0</v>
      </c>
      <c r="V149" s="16">
        <f>IF('Données de base'!$Q176="Non",0,+IF(YEAR($E149)=V$140,(P149/(1+'Données de base'!$R$205))*'Données de base'!$H$206,0))</f>
        <v>0</v>
      </c>
      <c r="W149" s="16">
        <f>IF('Données de base'!$Q176="Non",0,+IF(YEAR($E149)=W$140,(Q149/(1+'Données de base'!$R$205))*'Données de base'!$H$206,0))</f>
        <v>0</v>
      </c>
      <c r="X149" s="16"/>
      <c r="Y149" s="16"/>
      <c r="Z149" s="16"/>
      <c r="AA149" s="16"/>
      <c r="AB149" s="16"/>
      <c r="AC149" s="131"/>
      <c r="AD149" s="681"/>
      <c r="AE149" s="16"/>
      <c r="AF149" s="16"/>
      <c r="AG149" s="16"/>
      <c r="AH149" s="16"/>
      <c r="AI149" s="16"/>
      <c r="AJ149" s="16"/>
      <c r="AK149" s="16"/>
      <c r="AL149" s="16"/>
      <c r="AM149" s="16"/>
      <c r="AN149" s="16"/>
      <c r="AO149" s="16"/>
      <c r="AP149" s="16"/>
      <c r="AQ149" s="131"/>
      <c r="AR149" s="16"/>
      <c r="AS149" s="16"/>
      <c r="AT149" s="16"/>
      <c r="AU149" s="16"/>
      <c r="AV149" s="16"/>
      <c r="AW149" s="16"/>
      <c r="AX149" s="16"/>
      <c r="AY149" s="16"/>
      <c r="AZ149" s="16"/>
      <c r="BA149" s="16"/>
      <c r="BB149" s="16"/>
      <c r="BC149" s="16"/>
      <c r="BD149" s="131"/>
      <c r="BE149" s="681"/>
      <c r="BF149" s="16"/>
      <c r="BG149" s="16"/>
      <c r="BH149" s="16"/>
      <c r="BI149" s="16"/>
      <c r="BJ149" s="16"/>
      <c r="BK149" s="16"/>
      <c r="BL149" s="16"/>
      <c r="BM149" s="16"/>
      <c r="BN149" s="16"/>
      <c r="BO149" s="16"/>
      <c r="BP149" s="16"/>
      <c r="BQ149" s="16"/>
      <c r="BR149" s="131"/>
      <c r="BS149" s="16"/>
      <c r="BT149" s="16"/>
      <c r="BU149" s="16"/>
      <c r="BV149" s="16"/>
      <c r="BW149" s="16"/>
      <c r="BX149" s="16"/>
      <c r="BY149" s="16"/>
      <c r="BZ149" s="16"/>
      <c r="CA149" s="16"/>
      <c r="CB149" s="16"/>
      <c r="CC149" s="16"/>
      <c r="CD149" s="16"/>
      <c r="CE149" s="535"/>
    </row>
    <row r="150" spans="1:83" ht="15" customHeight="1" x14ac:dyDescent="0.2">
      <c r="A150" s="16"/>
      <c r="B150" s="182" t="str">
        <f>+'Données de base'!I177</f>
        <v>Marketing</v>
      </c>
      <c r="C150" s="16">
        <f>+'Données de base'!P177</f>
        <v>3500</v>
      </c>
      <c r="D150" s="16">
        <f t="shared" si="490"/>
        <v>63000</v>
      </c>
      <c r="E150" s="229">
        <f>+'Données de base'!R177</f>
        <v>43831</v>
      </c>
      <c r="F150" s="16">
        <f>+IF(YEAR($E150)='Données de base'!$C$13,12-MONTH($E150)+1,0)</f>
        <v>0</v>
      </c>
      <c r="G150" s="16">
        <f>+IF(F150&gt;0,12,(IF(YEAR($E150)='Données de base'!$E$13,12-MONTH($E150)+1,0)))</f>
        <v>0</v>
      </c>
      <c r="H150" s="16">
        <f>+IF(G150&gt;0,12,(IF(YEAR($E150)='Données de base'!$G$13,12-MONTH($E150)+1,0)))</f>
        <v>0</v>
      </c>
      <c r="I150" s="16">
        <f>+IF(H150&gt;0,12,(IF(YEAR($E150)='Données de base'!$I$13,12-MONTH($E150)+1,0)))</f>
        <v>12</v>
      </c>
      <c r="J150" s="16">
        <f>+IF(I150&gt;0,12,(IF(YEAR($E150)='Données de base'!$K$13,12-MONTH($E150)+1,0)))</f>
        <v>12</v>
      </c>
      <c r="K150" s="16">
        <f>+IF(J150&gt;0,12,(IF(YEAR($E150)='Données de base'!$M$13,12-MONTH($E150)+1,0)))</f>
        <v>12</v>
      </c>
      <c r="L150" s="16">
        <f t="shared" si="491"/>
        <v>0</v>
      </c>
      <c r="M150" s="16">
        <f t="shared" si="492"/>
        <v>0</v>
      </c>
      <c r="N150" s="16">
        <f t="shared" si="493"/>
        <v>0</v>
      </c>
      <c r="O150" s="16">
        <f t="shared" si="494"/>
        <v>63000</v>
      </c>
      <c r="P150" s="16">
        <f t="shared" si="495"/>
        <v>63630</v>
      </c>
      <c r="Q150" s="16">
        <f t="shared" si="496"/>
        <v>64266.3</v>
      </c>
      <c r="R150" s="16">
        <f>IF('Données de base'!$Q177="Non",0,+IF(YEAR($E150)=R$140,(L150/(1+'Données de base'!$R$205))*'Données de base'!$H$206,0))</f>
        <v>0</v>
      </c>
      <c r="S150" s="16">
        <f>IF('Données de base'!$Q177="Non",0,+IF(YEAR($E150)=S$140,(M150/(1+'Données de base'!$R$205))*'Données de base'!$H$206,0))</f>
        <v>0</v>
      </c>
      <c r="T150" s="16">
        <f>IF('Données de base'!$Q177="Non",0,+IF(YEAR($E150)=T$140,(N150/(1+'Données de base'!$R$205))*'Données de base'!$H$206,0))</f>
        <v>0</v>
      </c>
      <c r="U150" s="16">
        <f>IF('Données de base'!$Q177="Non",0,+IF(YEAR($E150)=U$140,(O150/(1+'Données de base'!$R$205))*'Données de base'!$H$206,0))</f>
        <v>0</v>
      </c>
      <c r="V150" s="16">
        <f>IF('Données de base'!$Q177="Non",0,+IF(YEAR($E150)=V$140,(P150/(1+'Données de base'!$R$205))*'Données de base'!$H$206,0))</f>
        <v>0</v>
      </c>
      <c r="W150" s="16">
        <f>IF('Données de base'!$Q177="Non",0,+IF(YEAR($E150)=W$140,(Q150/(1+'Données de base'!$R$205))*'Données de base'!$H$206,0))</f>
        <v>0</v>
      </c>
      <c r="X150" s="16"/>
      <c r="Y150" s="16"/>
      <c r="Z150" s="16"/>
      <c r="AA150" s="16"/>
      <c r="AB150" s="16"/>
      <c r="AC150" s="131"/>
      <c r="AD150" s="681"/>
      <c r="AE150" s="16"/>
      <c r="AF150" s="16"/>
      <c r="AG150" s="16"/>
      <c r="AH150" s="16"/>
      <c r="AI150" s="16"/>
      <c r="AJ150" s="16"/>
      <c r="AK150" s="16"/>
      <c r="AL150" s="16"/>
      <c r="AM150" s="16"/>
      <c r="AN150" s="16"/>
      <c r="AO150" s="16"/>
      <c r="AP150" s="16"/>
      <c r="AQ150" s="131"/>
      <c r="AR150" s="16"/>
      <c r="AS150" s="16"/>
      <c r="AT150" s="16"/>
      <c r="AU150" s="16"/>
      <c r="AV150" s="16"/>
      <c r="AW150" s="16"/>
      <c r="AX150" s="16"/>
      <c r="AY150" s="16"/>
      <c r="AZ150" s="16"/>
      <c r="BA150" s="16"/>
      <c r="BB150" s="16"/>
      <c r="BC150" s="16"/>
      <c r="BD150" s="131"/>
      <c r="BE150" s="681"/>
      <c r="BF150" s="16"/>
      <c r="BG150" s="16"/>
      <c r="BH150" s="16"/>
      <c r="BI150" s="16"/>
      <c r="BJ150" s="16"/>
      <c r="BK150" s="16"/>
      <c r="BL150" s="16"/>
      <c r="BM150" s="16"/>
      <c r="BN150" s="16"/>
      <c r="BO150" s="16"/>
      <c r="BP150" s="16"/>
      <c r="BQ150" s="16"/>
      <c r="BR150" s="131"/>
      <c r="BS150" s="16"/>
      <c r="BT150" s="16"/>
      <c r="BU150" s="16"/>
      <c r="BV150" s="16"/>
      <c r="BW150" s="16"/>
      <c r="BX150" s="16"/>
      <c r="BY150" s="16"/>
      <c r="BZ150" s="16"/>
      <c r="CA150" s="16"/>
      <c r="CB150" s="16"/>
      <c r="CC150" s="16"/>
      <c r="CD150" s="16"/>
      <c r="CE150" s="535"/>
    </row>
    <row r="151" spans="1:83" ht="15" customHeight="1" x14ac:dyDescent="0.2">
      <c r="A151" s="16"/>
      <c r="B151" s="182" t="str">
        <f>+'Données de base'!I178</f>
        <v>Marketing</v>
      </c>
      <c r="C151" s="16">
        <f>+'Données de base'!P178</f>
        <v>4500</v>
      </c>
      <c r="D151" s="16">
        <f t="shared" si="490"/>
        <v>81000</v>
      </c>
      <c r="E151" s="229">
        <f>+'Données de base'!R178</f>
        <v>43831</v>
      </c>
      <c r="F151" s="16">
        <f>+IF(YEAR($E151)='Données de base'!$C$13,12-MONTH($E151)+1,0)</f>
        <v>0</v>
      </c>
      <c r="G151" s="16">
        <f>+IF(F151&gt;0,12,(IF(YEAR($E151)='Données de base'!$E$13,12-MONTH($E151)+1,0)))</f>
        <v>0</v>
      </c>
      <c r="H151" s="16">
        <f>+IF(G151&gt;0,12,(IF(YEAR($E151)='Données de base'!$G$13,12-MONTH($E151)+1,0)))</f>
        <v>0</v>
      </c>
      <c r="I151" s="16">
        <f>+IF(H151&gt;0,12,(IF(YEAR($E151)='Données de base'!$I$13,12-MONTH($E151)+1,0)))</f>
        <v>12</v>
      </c>
      <c r="J151" s="16">
        <f>+IF(I151&gt;0,12,(IF(YEAR($E151)='Données de base'!$K$13,12-MONTH($E151)+1,0)))</f>
        <v>12</v>
      </c>
      <c r="K151" s="16">
        <f>+IF(J151&gt;0,12,(IF(YEAR($E151)='Données de base'!$M$13,12-MONTH($E151)+1,0)))</f>
        <v>12</v>
      </c>
      <c r="L151" s="16">
        <f t="shared" si="491"/>
        <v>0</v>
      </c>
      <c r="M151" s="16">
        <f t="shared" si="492"/>
        <v>0</v>
      </c>
      <c r="N151" s="16">
        <f t="shared" si="493"/>
        <v>0</v>
      </c>
      <c r="O151" s="16">
        <f t="shared" si="494"/>
        <v>81000</v>
      </c>
      <c r="P151" s="16">
        <f t="shared" si="495"/>
        <v>81810</v>
      </c>
      <c r="Q151" s="16">
        <f t="shared" si="496"/>
        <v>82628.100000000006</v>
      </c>
      <c r="R151" s="16">
        <f>IF('Données de base'!$Q178="Non",0,+IF(YEAR($E151)=R$140,(L151/(1+'Données de base'!$R$205))*'Données de base'!$H$206,0))</f>
        <v>0</v>
      </c>
      <c r="S151" s="16">
        <f>IF('Données de base'!$Q178="Non",0,+IF(YEAR($E151)=S$140,(M151/(1+'Données de base'!$R$205))*'Données de base'!$H$206,0))</f>
        <v>0</v>
      </c>
      <c r="T151" s="16">
        <f>IF('Données de base'!$Q178="Non",0,+IF(YEAR($E151)=T$140,(N151/(1+'Données de base'!$R$205))*'Données de base'!$H$206,0))</f>
        <v>0</v>
      </c>
      <c r="U151" s="16">
        <f>IF('Données de base'!$Q178="Non",0,+IF(YEAR($E151)=U$140,(O151/(1+'Données de base'!$R$205))*'Données de base'!$H$206,0))</f>
        <v>0</v>
      </c>
      <c r="V151" s="16">
        <f>IF('Données de base'!$Q178="Non",0,+IF(YEAR($E151)=V$140,(P151/(1+'Données de base'!$R$205))*'Données de base'!$H$206,0))</f>
        <v>0</v>
      </c>
      <c r="W151" s="16">
        <f>IF('Données de base'!$Q178="Non",0,+IF(YEAR($E151)=W$140,(Q151/(1+'Données de base'!$R$205))*'Données de base'!$H$206,0))</f>
        <v>0</v>
      </c>
      <c r="X151" s="16"/>
      <c r="Y151" s="16"/>
      <c r="Z151" s="16"/>
      <c r="AA151" s="16"/>
      <c r="AB151" s="16"/>
      <c r="AC151" s="131"/>
      <c r="AD151" s="681"/>
      <c r="AE151" s="16"/>
      <c r="AF151" s="16"/>
      <c r="AG151" s="16"/>
      <c r="AH151" s="16"/>
      <c r="AI151" s="16"/>
      <c r="AJ151" s="16"/>
      <c r="AK151" s="16"/>
      <c r="AL151" s="16"/>
      <c r="AM151" s="16"/>
      <c r="AN151" s="16"/>
      <c r="AO151" s="16"/>
      <c r="AP151" s="16"/>
      <c r="AQ151" s="131"/>
      <c r="AR151" s="16"/>
      <c r="AS151" s="16"/>
      <c r="AT151" s="16"/>
      <c r="AU151" s="16"/>
      <c r="AV151" s="16"/>
      <c r="AW151" s="16"/>
      <c r="AX151" s="16"/>
      <c r="AY151" s="16"/>
      <c r="AZ151" s="16"/>
      <c r="BA151" s="16"/>
      <c r="BB151" s="16"/>
      <c r="BC151" s="16"/>
      <c r="BD151" s="131"/>
      <c r="BE151" s="681"/>
      <c r="BF151" s="16"/>
      <c r="BG151" s="16"/>
      <c r="BH151" s="16"/>
      <c r="BI151" s="16"/>
      <c r="BJ151" s="16"/>
      <c r="BK151" s="16"/>
      <c r="BL151" s="16"/>
      <c r="BM151" s="16"/>
      <c r="BN151" s="16"/>
      <c r="BO151" s="16"/>
      <c r="BP151" s="16"/>
      <c r="BQ151" s="16"/>
      <c r="BR151" s="131"/>
      <c r="BS151" s="16"/>
      <c r="BT151" s="16"/>
      <c r="BU151" s="16"/>
      <c r="BV151" s="16"/>
      <c r="BW151" s="16"/>
      <c r="BX151" s="16"/>
      <c r="BY151" s="16"/>
      <c r="BZ151" s="16"/>
      <c r="CA151" s="16"/>
      <c r="CB151" s="16"/>
      <c r="CC151" s="16"/>
      <c r="CD151" s="16"/>
      <c r="CE151" s="535"/>
    </row>
    <row r="152" spans="1:83" ht="15" customHeight="1" x14ac:dyDescent="0.2">
      <c r="A152" s="16"/>
      <c r="B152" s="182" t="str">
        <f>+'Données de base'!I179</f>
        <v>Marketing</v>
      </c>
      <c r="C152" s="16">
        <f>+'Données de base'!P179</f>
        <v>4500</v>
      </c>
      <c r="D152" s="16">
        <f t="shared" si="490"/>
        <v>81000</v>
      </c>
      <c r="E152" s="229">
        <f>+'Données de base'!R179</f>
        <v>43831</v>
      </c>
      <c r="F152" s="16">
        <f>+IF(YEAR($E152)='Données de base'!$C$13,12-MONTH($E152)+1,0)</f>
        <v>0</v>
      </c>
      <c r="G152" s="16">
        <f>+IF(F152&gt;0,12,(IF(YEAR($E152)='Données de base'!$E$13,12-MONTH($E152)+1,0)))</f>
        <v>0</v>
      </c>
      <c r="H152" s="16">
        <f>+IF(G152&gt;0,12,(IF(YEAR($E152)='Données de base'!$G$13,12-MONTH($E152)+1,0)))</f>
        <v>0</v>
      </c>
      <c r="I152" s="16">
        <f>+IF(H152&gt;0,12,(IF(YEAR($E152)='Données de base'!$I$13,12-MONTH($E152)+1,0)))</f>
        <v>12</v>
      </c>
      <c r="J152" s="16">
        <f>+IF(I152&gt;0,12,(IF(YEAR($E152)='Données de base'!$K$13,12-MONTH($E152)+1,0)))</f>
        <v>12</v>
      </c>
      <c r="K152" s="16">
        <f>+IF(J152&gt;0,12,(IF(YEAR($E152)='Données de base'!$M$13,12-MONTH($E152)+1,0)))</f>
        <v>12</v>
      </c>
      <c r="L152" s="16">
        <f t="shared" si="491"/>
        <v>0</v>
      </c>
      <c r="M152" s="16">
        <f t="shared" si="492"/>
        <v>0</v>
      </c>
      <c r="N152" s="16">
        <f t="shared" si="493"/>
        <v>0</v>
      </c>
      <c r="O152" s="16">
        <f t="shared" si="494"/>
        <v>81000</v>
      </c>
      <c r="P152" s="16">
        <f t="shared" si="495"/>
        <v>81810</v>
      </c>
      <c r="Q152" s="16">
        <f t="shared" si="496"/>
        <v>82628.100000000006</v>
      </c>
      <c r="R152" s="16">
        <f>IF('Données de base'!$Q179="Non",0,+IF(YEAR($E152)=R$140,(L152/(1+'Données de base'!$R$205))*'Données de base'!$H$206,0))</f>
        <v>0</v>
      </c>
      <c r="S152" s="16">
        <f>IF('Données de base'!$Q179="Non",0,+IF(YEAR($E152)=S$140,(M152/(1+'Données de base'!$R$205))*'Données de base'!$H$206,0))</f>
        <v>0</v>
      </c>
      <c r="T152" s="16">
        <f>IF('Données de base'!$Q179="Non",0,+IF(YEAR($E152)=T$140,(N152/(1+'Données de base'!$R$205))*'Données de base'!$H$206,0))</f>
        <v>0</v>
      </c>
      <c r="U152" s="16">
        <f>IF('Données de base'!$Q179="Non",0,+IF(YEAR($E152)=U$140,(O152/(1+'Données de base'!$R$205))*'Données de base'!$H$206,0))</f>
        <v>0</v>
      </c>
      <c r="V152" s="16">
        <f>IF('Données de base'!$Q179="Non",0,+IF(YEAR($E152)=V$140,(P152/(1+'Données de base'!$R$205))*'Données de base'!$H$206,0))</f>
        <v>0</v>
      </c>
      <c r="W152" s="16">
        <f>IF('Données de base'!$Q179="Non",0,+IF(YEAR($E152)=W$140,(Q152/(1+'Données de base'!$R$205))*'Données de base'!$H$206,0))</f>
        <v>0</v>
      </c>
      <c r="X152" s="16"/>
      <c r="Y152" s="16"/>
      <c r="Z152" s="16"/>
      <c r="AA152" s="16"/>
      <c r="AB152" s="16"/>
      <c r="AC152" s="131"/>
      <c r="AD152" s="681"/>
      <c r="AE152" s="16"/>
      <c r="AF152" s="16"/>
      <c r="AG152" s="16"/>
      <c r="AH152" s="16"/>
      <c r="AI152" s="16"/>
      <c r="AJ152" s="16"/>
      <c r="AK152" s="16"/>
      <c r="AL152" s="16"/>
      <c r="AM152" s="16"/>
      <c r="AN152" s="16"/>
      <c r="AO152" s="16"/>
      <c r="AP152" s="16"/>
      <c r="AQ152" s="131"/>
      <c r="AR152" s="16"/>
      <c r="AS152" s="16"/>
      <c r="AT152" s="16"/>
      <c r="AU152" s="16"/>
      <c r="AV152" s="16"/>
      <c r="AW152" s="16"/>
      <c r="AX152" s="16"/>
      <c r="AY152" s="16"/>
      <c r="AZ152" s="16"/>
      <c r="BA152" s="16"/>
      <c r="BB152" s="16"/>
      <c r="BC152" s="16"/>
      <c r="BD152" s="131"/>
      <c r="BE152" s="681"/>
      <c r="BF152" s="16"/>
      <c r="BG152" s="16"/>
      <c r="BH152" s="16"/>
      <c r="BI152" s="16"/>
      <c r="BJ152" s="16"/>
      <c r="BK152" s="16"/>
      <c r="BL152" s="16"/>
      <c r="BM152" s="16"/>
      <c r="BN152" s="16"/>
      <c r="BO152" s="16"/>
      <c r="BP152" s="16"/>
      <c r="BQ152" s="16"/>
      <c r="BR152" s="131"/>
      <c r="BS152" s="16"/>
      <c r="BT152" s="16"/>
      <c r="BU152" s="16"/>
      <c r="BV152" s="16"/>
      <c r="BW152" s="16"/>
      <c r="BX152" s="16"/>
      <c r="BY152" s="16"/>
      <c r="BZ152" s="16"/>
      <c r="CA152" s="16"/>
      <c r="CB152" s="16"/>
      <c r="CC152" s="16"/>
      <c r="CD152" s="16"/>
      <c r="CE152" s="535"/>
    </row>
    <row r="153" spans="1:83" ht="15" customHeight="1" x14ac:dyDescent="0.2">
      <c r="A153" s="16"/>
      <c r="B153" s="182" t="str">
        <f>+'Données de base'!I180</f>
        <v>Marketing</v>
      </c>
      <c r="C153" s="16">
        <f>+'Données de base'!P180</f>
        <v>6000</v>
      </c>
      <c r="D153" s="16">
        <f t="shared" si="490"/>
        <v>108000</v>
      </c>
      <c r="E153" s="229">
        <f>+'Données de base'!R180</f>
        <v>44197</v>
      </c>
      <c r="F153" s="16">
        <f>+IF(YEAR($E153)='Données de base'!$C$13,12-MONTH($E153)+1,0)</f>
        <v>0</v>
      </c>
      <c r="G153" s="16">
        <f>+IF(F153&gt;0,12,(IF(YEAR($E153)='Données de base'!$E$13,12-MONTH($E153)+1,0)))</f>
        <v>0</v>
      </c>
      <c r="H153" s="16">
        <f>+IF(G153&gt;0,12,(IF(YEAR($E153)='Données de base'!$G$13,12-MONTH($E153)+1,0)))</f>
        <v>0</v>
      </c>
      <c r="I153" s="16">
        <f>+IF(H153&gt;0,12,(IF(YEAR($E153)='Données de base'!$I$13,12-MONTH($E153)+1,0)))</f>
        <v>0</v>
      </c>
      <c r="J153" s="16">
        <f>+IF(I153&gt;0,12,(IF(YEAR($E153)='Données de base'!$K$13,12-MONTH($E153)+1,0)))</f>
        <v>12</v>
      </c>
      <c r="K153" s="16">
        <f>+IF(J153&gt;0,12,(IF(YEAR($E153)='Données de base'!$M$13,12-MONTH($E153)+1,0)))</f>
        <v>12</v>
      </c>
      <c r="L153" s="16">
        <f t="shared" si="491"/>
        <v>0</v>
      </c>
      <c r="M153" s="16">
        <f t="shared" si="492"/>
        <v>0</v>
      </c>
      <c r="N153" s="16">
        <f t="shared" si="493"/>
        <v>0</v>
      </c>
      <c r="O153" s="16">
        <f t="shared" si="494"/>
        <v>0</v>
      </c>
      <c r="P153" s="16">
        <f t="shared" si="495"/>
        <v>108000</v>
      </c>
      <c r="Q153" s="16">
        <f t="shared" si="496"/>
        <v>109080</v>
      </c>
      <c r="R153" s="16">
        <f>IF('Données de base'!$Q180="Non",0,+IF(YEAR($E153)=R$140,(L153/(1+'Données de base'!$R$205))*'Données de base'!$H$206,0))</f>
        <v>0</v>
      </c>
      <c r="S153" s="16">
        <f>IF('Données de base'!$Q180="Non",0,+IF(YEAR($E153)=S$140,(M153/(1+'Données de base'!$R$205))*'Données de base'!$H$206,0))</f>
        <v>0</v>
      </c>
      <c r="T153" s="16">
        <f>IF('Données de base'!$Q180="Non",0,+IF(YEAR($E153)=T$140,(N153/(1+'Données de base'!$R$205))*'Données de base'!$H$206,0))</f>
        <v>0</v>
      </c>
      <c r="U153" s="16">
        <f>IF('Données de base'!$Q180="Non",0,+IF(YEAR($E153)=U$140,(O153/(1+'Données de base'!$R$205))*'Données de base'!$H$206,0))</f>
        <v>0</v>
      </c>
      <c r="V153" s="16">
        <f>IF('Données de base'!$Q180="Non",0,+IF(YEAR($E153)=V$140,(P153/(1+'Données de base'!$R$205))*'Données de base'!$H$206,0))</f>
        <v>0</v>
      </c>
      <c r="W153" s="16">
        <f>IF('Données de base'!$Q180="Non",0,+IF(YEAR($E153)=W$140,(Q153/(1+'Données de base'!$R$205))*'Données de base'!$H$206,0))</f>
        <v>0</v>
      </c>
      <c r="X153" s="16"/>
      <c r="Y153" s="16"/>
      <c r="Z153" s="16"/>
      <c r="AA153" s="16"/>
      <c r="AB153" s="16"/>
      <c r="AC153" s="131"/>
      <c r="AD153" s="681"/>
      <c r="AE153" s="16"/>
      <c r="AF153" s="16"/>
      <c r="AG153" s="16"/>
      <c r="AH153" s="16"/>
      <c r="AI153" s="16"/>
      <c r="AJ153" s="16"/>
      <c r="AK153" s="16"/>
      <c r="AL153" s="16"/>
      <c r="AM153" s="16"/>
      <c r="AN153" s="16"/>
      <c r="AO153" s="16"/>
      <c r="AP153" s="16"/>
      <c r="AQ153" s="131"/>
      <c r="AR153" s="16"/>
      <c r="AS153" s="16"/>
      <c r="AT153" s="16"/>
      <c r="AU153" s="16"/>
      <c r="AV153" s="16"/>
      <c r="AW153" s="16"/>
      <c r="AX153" s="16"/>
      <c r="AY153" s="16"/>
      <c r="AZ153" s="16"/>
      <c r="BA153" s="16"/>
      <c r="BB153" s="16"/>
      <c r="BC153" s="16"/>
      <c r="BD153" s="131"/>
      <c r="BE153" s="681"/>
      <c r="BF153" s="16"/>
      <c r="BG153" s="16"/>
      <c r="BH153" s="16"/>
      <c r="BI153" s="16"/>
      <c r="BJ153" s="16"/>
      <c r="BK153" s="16"/>
      <c r="BL153" s="16"/>
      <c r="BM153" s="16"/>
      <c r="BN153" s="16"/>
      <c r="BO153" s="16"/>
      <c r="BP153" s="16"/>
      <c r="BQ153" s="16"/>
      <c r="BR153" s="131"/>
      <c r="BS153" s="16"/>
      <c r="BT153" s="16"/>
      <c r="BU153" s="16"/>
      <c r="BV153" s="16"/>
      <c r="BW153" s="16"/>
      <c r="BX153" s="16"/>
      <c r="BY153" s="16"/>
      <c r="BZ153" s="16"/>
      <c r="CA153" s="16"/>
      <c r="CB153" s="16"/>
      <c r="CC153" s="16"/>
      <c r="CD153" s="16"/>
      <c r="CE153" s="535"/>
    </row>
    <row r="154" spans="1:83" ht="15" customHeight="1" x14ac:dyDescent="0.2">
      <c r="A154" s="16"/>
      <c r="B154" s="182" t="str">
        <f>+'Données de base'!I181</f>
        <v>Marketing</v>
      </c>
      <c r="C154" s="16">
        <f>+'Données de base'!P181</f>
        <v>5000</v>
      </c>
      <c r="D154" s="16">
        <f t="shared" si="490"/>
        <v>90000</v>
      </c>
      <c r="E154" s="229">
        <f>+'Données de base'!R181</f>
        <v>44197</v>
      </c>
      <c r="F154" s="16">
        <f>+IF(YEAR($E154)='Données de base'!$C$13,12-MONTH($E154)+1,0)</f>
        <v>0</v>
      </c>
      <c r="G154" s="16">
        <f>+IF(F154&gt;0,12,(IF(YEAR($E154)='Données de base'!$E$13,12-MONTH($E154)+1,0)))</f>
        <v>0</v>
      </c>
      <c r="H154" s="16">
        <f>+IF(G154&gt;0,12,(IF(YEAR($E154)='Données de base'!$G$13,12-MONTH($E154)+1,0)))</f>
        <v>0</v>
      </c>
      <c r="I154" s="16">
        <f>+IF(H154&gt;0,12,(IF(YEAR($E154)='Données de base'!$I$13,12-MONTH($E154)+1,0)))</f>
        <v>0</v>
      </c>
      <c r="J154" s="16">
        <f>+IF(I154&gt;0,12,(IF(YEAR($E154)='Données de base'!$K$13,12-MONTH($E154)+1,0)))</f>
        <v>12</v>
      </c>
      <c r="K154" s="16">
        <f>+IF(J154&gt;0,12,(IF(YEAR($E154)='Données de base'!$M$13,12-MONTH($E154)+1,0)))</f>
        <v>12</v>
      </c>
      <c r="L154" s="16">
        <f t="shared" si="491"/>
        <v>0</v>
      </c>
      <c r="M154" s="16">
        <f t="shared" si="492"/>
        <v>0</v>
      </c>
      <c r="N154" s="16">
        <f t="shared" si="493"/>
        <v>0</v>
      </c>
      <c r="O154" s="16">
        <f t="shared" si="494"/>
        <v>0</v>
      </c>
      <c r="P154" s="16">
        <f t="shared" si="495"/>
        <v>90000</v>
      </c>
      <c r="Q154" s="16">
        <f t="shared" si="496"/>
        <v>90900</v>
      </c>
      <c r="R154" s="16">
        <f>IF('Données de base'!$Q181="Non",0,+IF(YEAR($E154)=R$140,(L154/(1+'Données de base'!$R$205))*'Données de base'!$H$206,0))</f>
        <v>0</v>
      </c>
      <c r="S154" s="16">
        <f>IF('Données de base'!$Q181="Non",0,+IF(YEAR($E154)=S$140,(M154/(1+'Données de base'!$R$205))*'Données de base'!$H$206,0))</f>
        <v>0</v>
      </c>
      <c r="T154" s="16">
        <f>IF('Données de base'!$Q181="Non",0,+IF(YEAR($E154)=T$140,(N154/(1+'Données de base'!$R$205))*'Données de base'!$H$206,0))</f>
        <v>0</v>
      </c>
      <c r="U154" s="16">
        <f>IF('Données de base'!$Q181="Non",0,+IF(YEAR($E154)=U$140,(O154/(1+'Données de base'!$R$205))*'Données de base'!$H$206,0))</f>
        <v>0</v>
      </c>
      <c r="V154" s="16">
        <f>IF('Données de base'!$Q181="Non",0,+IF(YEAR($E154)=V$140,(P154/(1+'Données de base'!$R$205))*'Données de base'!$H$206,0))</f>
        <v>0</v>
      </c>
      <c r="W154" s="16">
        <f>IF('Données de base'!$Q181="Non",0,+IF(YEAR($E154)=W$140,(Q154/(1+'Données de base'!$R$205))*'Données de base'!$H$206,0))</f>
        <v>0</v>
      </c>
      <c r="X154" s="16"/>
      <c r="Y154" s="16"/>
      <c r="Z154" s="16"/>
      <c r="AA154" s="16"/>
      <c r="AB154" s="16"/>
      <c r="AC154" s="131"/>
      <c r="AD154" s="681"/>
      <c r="AE154" s="16"/>
      <c r="AF154" s="16"/>
      <c r="AG154" s="16"/>
      <c r="AH154" s="16"/>
      <c r="AI154" s="16"/>
      <c r="AJ154" s="16"/>
      <c r="AK154" s="16"/>
      <c r="AL154" s="16"/>
      <c r="AM154" s="16"/>
      <c r="AN154" s="16"/>
      <c r="AO154" s="16"/>
      <c r="AP154" s="16"/>
      <c r="AQ154" s="131"/>
      <c r="AR154" s="16"/>
      <c r="AS154" s="16"/>
      <c r="AT154" s="16"/>
      <c r="AU154" s="16"/>
      <c r="AV154" s="16"/>
      <c r="AW154" s="16"/>
      <c r="AX154" s="16"/>
      <c r="AY154" s="16"/>
      <c r="AZ154" s="16"/>
      <c r="BA154" s="16"/>
      <c r="BB154" s="16"/>
      <c r="BC154" s="16"/>
      <c r="BD154" s="131"/>
      <c r="BE154" s="681"/>
      <c r="BF154" s="16"/>
      <c r="BG154" s="16"/>
      <c r="BH154" s="16"/>
      <c r="BI154" s="16"/>
      <c r="BJ154" s="16"/>
      <c r="BK154" s="16"/>
      <c r="BL154" s="16"/>
      <c r="BM154" s="16"/>
      <c r="BN154" s="16"/>
      <c r="BO154" s="16"/>
      <c r="BP154" s="16"/>
      <c r="BQ154" s="16"/>
      <c r="BR154" s="131"/>
      <c r="BS154" s="16"/>
      <c r="BT154" s="16"/>
      <c r="BU154" s="16"/>
      <c r="BV154" s="16"/>
      <c r="BW154" s="16"/>
      <c r="BX154" s="16"/>
      <c r="BY154" s="16"/>
      <c r="BZ154" s="16"/>
      <c r="CA154" s="16"/>
      <c r="CB154" s="16"/>
      <c r="CC154" s="16"/>
      <c r="CD154" s="16"/>
      <c r="CE154" s="535"/>
    </row>
    <row r="155" spans="1:83" ht="15" customHeight="1" x14ac:dyDescent="0.2">
      <c r="A155" s="16"/>
      <c r="B155" s="182" t="str">
        <f>+'Données de base'!I182</f>
        <v>Marketing</v>
      </c>
      <c r="C155" s="16">
        <f>+'Données de base'!P182</f>
        <v>5000</v>
      </c>
      <c r="D155" s="16">
        <f t="shared" si="490"/>
        <v>90000</v>
      </c>
      <c r="E155" s="229">
        <f>+'Données de base'!R182</f>
        <v>44197</v>
      </c>
      <c r="F155" s="16">
        <f>+IF(YEAR($E155)='Données de base'!$C$13,12-MONTH($E155)+1,0)</f>
        <v>0</v>
      </c>
      <c r="G155" s="16">
        <f>+IF(F155&gt;0,12,(IF(YEAR($E155)='Données de base'!$E$13,12-MONTH($E155)+1,0)))</f>
        <v>0</v>
      </c>
      <c r="H155" s="16">
        <f>+IF(G155&gt;0,12,(IF(YEAR($E155)='Données de base'!$G$13,12-MONTH($E155)+1,0)))</f>
        <v>0</v>
      </c>
      <c r="I155" s="16">
        <f>+IF(H155&gt;0,12,(IF(YEAR($E155)='Données de base'!$I$13,12-MONTH($E155)+1,0)))</f>
        <v>0</v>
      </c>
      <c r="J155" s="16">
        <f>+IF(I155&gt;0,12,(IF(YEAR($E155)='Données de base'!$K$13,12-MONTH($E155)+1,0)))</f>
        <v>12</v>
      </c>
      <c r="K155" s="16">
        <f>+IF(J155&gt;0,12,(IF(YEAR($E155)='Données de base'!$M$13,12-MONTH($E155)+1,0)))</f>
        <v>12</v>
      </c>
      <c r="L155" s="16">
        <f t="shared" si="491"/>
        <v>0</v>
      </c>
      <c r="M155" s="16">
        <f t="shared" si="492"/>
        <v>0</v>
      </c>
      <c r="N155" s="16">
        <f t="shared" si="493"/>
        <v>0</v>
      </c>
      <c r="O155" s="16">
        <f t="shared" si="494"/>
        <v>0</v>
      </c>
      <c r="P155" s="16">
        <f t="shared" si="495"/>
        <v>90000</v>
      </c>
      <c r="Q155" s="16">
        <f t="shared" si="496"/>
        <v>90900</v>
      </c>
      <c r="R155" s="16">
        <f>IF('Données de base'!$Q182="Non",0,+IF(YEAR($E155)=R$140,(L155/(1+'Données de base'!$R$205))*'Données de base'!$H$206,0))</f>
        <v>0</v>
      </c>
      <c r="S155" s="16">
        <f>IF('Données de base'!$Q182="Non",0,+IF(YEAR($E155)=S$140,(M155/(1+'Données de base'!$R$205))*'Données de base'!$H$206,0))</f>
        <v>0</v>
      </c>
      <c r="T155" s="16">
        <f>IF('Données de base'!$Q182="Non",0,+IF(YEAR($E155)=T$140,(N155/(1+'Données de base'!$R$205))*'Données de base'!$H$206,0))</f>
        <v>0</v>
      </c>
      <c r="U155" s="16">
        <f>IF('Données de base'!$Q182="Non",0,+IF(YEAR($E155)=U$140,(O155/(1+'Données de base'!$R$205))*'Données de base'!$H$206,0))</f>
        <v>0</v>
      </c>
      <c r="V155" s="16">
        <f>IF('Données de base'!$Q182="Non",0,+IF(YEAR($E155)=V$140,(P155/(1+'Données de base'!$R$205))*'Données de base'!$H$206,0))</f>
        <v>0</v>
      </c>
      <c r="W155" s="16">
        <f>IF('Données de base'!$Q182="Non",0,+IF(YEAR($E155)=W$140,(Q155/(1+'Données de base'!$R$205))*'Données de base'!$H$206,0))</f>
        <v>0</v>
      </c>
      <c r="X155" s="16"/>
      <c r="Y155" s="16"/>
      <c r="Z155" s="16"/>
      <c r="AA155" s="16"/>
      <c r="AB155" s="16"/>
      <c r="AC155" s="131"/>
      <c r="AD155" s="681"/>
      <c r="AE155" s="16"/>
      <c r="AF155" s="16"/>
      <c r="AG155" s="16"/>
      <c r="AH155" s="16"/>
      <c r="AI155" s="16"/>
      <c r="AJ155" s="16"/>
      <c r="AK155" s="16"/>
      <c r="AL155" s="16"/>
      <c r="AM155" s="16"/>
      <c r="AN155" s="16"/>
      <c r="AO155" s="16"/>
      <c r="AP155" s="16"/>
      <c r="AQ155" s="131"/>
      <c r="AR155" s="16"/>
      <c r="AS155" s="16"/>
      <c r="AT155" s="16"/>
      <c r="AU155" s="16"/>
      <c r="AV155" s="16"/>
      <c r="AW155" s="16"/>
      <c r="AX155" s="16"/>
      <c r="AY155" s="16"/>
      <c r="AZ155" s="16"/>
      <c r="BA155" s="16"/>
      <c r="BB155" s="16"/>
      <c r="BC155" s="16"/>
      <c r="BD155" s="131"/>
      <c r="BE155" s="681"/>
      <c r="BF155" s="16"/>
      <c r="BG155" s="16"/>
      <c r="BH155" s="16"/>
      <c r="BI155" s="16"/>
      <c r="BJ155" s="16"/>
      <c r="BK155" s="16"/>
      <c r="BL155" s="16"/>
      <c r="BM155" s="16"/>
      <c r="BN155" s="16"/>
      <c r="BO155" s="16"/>
      <c r="BP155" s="16"/>
      <c r="BQ155" s="16"/>
      <c r="BR155" s="131"/>
      <c r="BS155" s="16"/>
      <c r="BT155" s="16"/>
      <c r="BU155" s="16"/>
      <c r="BV155" s="16"/>
      <c r="BW155" s="16"/>
      <c r="BX155" s="16"/>
      <c r="BY155" s="16"/>
      <c r="BZ155" s="16"/>
      <c r="CA155" s="16"/>
      <c r="CB155" s="16"/>
      <c r="CC155" s="16"/>
      <c r="CD155" s="16"/>
      <c r="CE155" s="535"/>
    </row>
    <row r="156" spans="1:83" ht="15" customHeight="1" x14ac:dyDescent="0.2">
      <c r="A156" s="16"/>
      <c r="B156" s="182" t="str">
        <f>+'Données de base'!I183</f>
        <v>Alliance Manager</v>
      </c>
      <c r="C156" s="16">
        <f>+'Données de base'!P183</f>
        <v>8000</v>
      </c>
      <c r="D156" s="16">
        <f t="shared" si="490"/>
        <v>144000</v>
      </c>
      <c r="E156" s="229">
        <f>+'Données de base'!R183</f>
        <v>43617</v>
      </c>
      <c r="F156" s="16">
        <f>+IF(YEAR($E156)='Données de base'!$C$13,12-MONTH($E156)+1,0)</f>
        <v>0</v>
      </c>
      <c r="G156" s="16">
        <f>+IF(F156&gt;0,12,(IF(YEAR($E156)='Données de base'!$E$13,12-MONTH($E156)+1,0)))</f>
        <v>0</v>
      </c>
      <c r="H156" s="16">
        <f>+IF(G156&gt;0,12,(IF(YEAR($E156)='Données de base'!$G$13,12-MONTH($E156)+1,0)))</f>
        <v>7</v>
      </c>
      <c r="I156" s="16">
        <f>+IF(H156&gt;0,12,(IF(YEAR($E156)='Données de base'!$I$13,12-MONTH($E156)+1,0)))</f>
        <v>12</v>
      </c>
      <c r="J156" s="16">
        <f>+IF(I156&gt;0,12,(IF(YEAR($E156)='Données de base'!$K$13,12-MONTH($E156)+1,0)))</f>
        <v>12</v>
      </c>
      <c r="K156" s="16">
        <f>+IF(J156&gt;0,12,(IF(YEAR($E156)='Données de base'!$M$13,12-MONTH($E156)+1,0)))</f>
        <v>12</v>
      </c>
      <c r="L156" s="16">
        <f t="shared" si="491"/>
        <v>0</v>
      </c>
      <c r="M156" s="16">
        <f t="shared" si="492"/>
        <v>0</v>
      </c>
      <c r="N156" s="16">
        <f t="shared" si="493"/>
        <v>144000</v>
      </c>
      <c r="O156" s="16">
        <f t="shared" si="494"/>
        <v>145440</v>
      </c>
      <c r="P156" s="16">
        <f t="shared" si="495"/>
        <v>146894.39999999999</v>
      </c>
      <c r="Q156" s="16">
        <f t="shared" si="496"/>
        <v>148363.34399999998</v>
      </c>
      <c r="R156" s="16">
        <f>IF('Données de base'!$Q183="Non",0,+IF(YEAR($E156)=R$140,(L156/(1+'Données de base'!$R$205))*'Données de base'!$H$206,0))</f>
        <v>0</v>
      </c>
      <c r="S156" s="16">
        <f>IF('Données de base'!$Q183="Non",0,+IF(YEAR($E156)=S$140,(M156/(1+'Données de base'!$R$205))*'Données de base'!$H$206,0))</f>
        <v>0</v>
      </c>
      <c r="T156" s="16">
        <f>IF('Données de base'!$Q183="Non",0,+IF(YEAR($E156)=T$140,(N156/(1+'Données de base'!$R$205))*'Données de base'!$H$206,0))</f>
        <v>0</v>
      </c>
      <c r="U156" s="16">
        <f>IF('Données de base'!$Q183="Non",0,+IF(YEAR($E156)=U$140,(O156/(1+'Données de base'!$R$205))*'Données de base'!$H$206,0))</f>
        <v>0</v>
      </c>
      <c r="V156" s="16">
        <f>IF('Données de base'!$Q183="Non",0,+IF(YEAR($E156)=V$140,(P156/(1+'Données de base'!$R$205))*'Données de base'!$H$206,0))</f>
        <v>0</v>
      </c>
      <c r="W156" s="16">
        <f>IF('Données de base'!$Q183="Non",0,+IF(YEAR($E156)=W$140,(Q156/(1+'Données de base'!$R$205))*'Données de base'!$H$206,0))</f>
        <v>0</v>
      </c>
      <c r="X156" s="16"/>
      <c r="Y156" s="16"/>
      <c r="Z156" s="16"/>
      <c r="AA156" s="16"/>
      <c r="AB156" s="16"/>
      <c r="AC156" s="131"/>
      <c r="AD156" s="681"/>
      <c r="AE156" s="16"/>
      <c r="AF156" s="16"/>
      <c r="AG156" s="16"/>
      <c r="AH156" s="16"/>
      <c r="AI156" s="16"/>
      <c r="AJ156" s="16"/>
      <c r="AK156" s="16"/>
      <c r="AL156" s="16"/>
      <c r="AM156" s="16"/>
      <c r="AN156" s="16"/>
      <c r="AO156" s="16"/>
      <c r="AP156" s="16"/>
      <c r="AQ156" s="131"/>
      <c r="AR156" s="16"/>
      <c r="AS156" s="16"/>
      <c r="AT156" s="16"/>
      <c r="AU156" s="16"/>
      <c r="AV156" s="16"/>
      <c r="AW156" s="16"/>
      <c r="AX156" s="16"/>
      <c r="AY156" s="16"/>
      <c r="AZ156" s="16"/>
      <c r="BA156" s="16"/>
      <c r="BB156" s="16"/>
      <c r="BC156" s="16"/>
      <c r="BD156" s="131"/>
      <c r="BE156" s="681"/>
      <c r="BF156" s="16"/>
      <c r="BG156" s="16"/>
      <c r="BH156" s="16"/>
      <c r="BI156" s="16"/>
      <c r="BJ156" s="16"/>
      <c r="BK156" s="16"/>
      <c r="BL156" s="16"/>
      <c r="BM156" s="16"/>
      <c r="BN156" s="16"/>
      <c r="BO156" s="16"/>
      <c r="BP156" s="16"/>
      <c r="BQ156" s="16"/>
      <c r="BR156" s="131"/>
      <c r="BS156" s="16"/>
      <c r="BT156" s="16"/>
      <c r="BU156" s="16"/>
      <c r="BV156" s="16"/>
      <c r="BW156" s="16"/>
      <c r="BX156" s="16"/>
      <c r="BY156" s="16"/>
      <c r="BZ156" s="16"/>
      <c r="CA156" s="16"/>
      <c r="CB156" s="16"/>
      <c r="CC156" s="16"/>
      <c r="CD156" s="16"/>
      <c r="CE156" s="535"/>
    </row>
    <row r="157" spans="1:83" ht="15" customHeight="1" x14ac:dyDescent="0.2">
      <c r="A157" s="16"/>
      <c r="B157" s="182" t="str">
        <f>+'Données de base'!I184</f>
        <v>Alliance Manager</v>
      </c>
      <c r="C157" s="16">
        <f>+'Données de base'!P184</f>
        <v>6000</v>
      </c>
      <c r="D157" s="16">
        <f t="shared" si="490"/>
        <v>108000</v>
      </c>
      <c r="E157" s="229">
        <f>+'Données de base'!R184</f>
        <v>44075</v>
      </c>
      <c r="F157" s="16">
        <f>+IF(YEAR($E157)='Données de base'!$C$13,12-MONTH($E157)+1,0)</f>
        <v>0</v>
      </c>
      <c r="G157" s="16">
        <f>+IF(F157&gt;0,12,(IF(YEAR($E157)='Données de base'!$E$13,12-MONTH($E157)+1,0)))</f>
        <v>0</v>
      </c>
      <c r="H157" s="16">
        <f>+IF(G157&gt;0,12,(IF(YEAR($E157)='Données de base'!$G$13,12-MONTH($E157)+1,0)))</f>
        <v>0</v>
      </c>
      <c r="I157" s="16">
        <f>+IF(H157&gt;0,12,(IF(YEAR($E157)='Données de base'!$I$13,12-MONTH($E157)+1,0)))</f>
        <v>4</v>
      </c>
      <c r="J157" s="16">
        <f>+IF(I157&gt;0,12,(IF(YEAR($E157)='Données de base'!$K$13,12-MONTH($E157)+1,0)))</f>
        <v>12</v>
      </c>
      <c r="K157" s="16">
        <f>+IF(J157&gt;0,12,(IF(YEAR($E157)='Données de base'!$M$13,12-MONTH($E157)+1,0)))</f>
        <v>12</v>
      </c>
      <c r="L157" s="16">
        <f t="shared" si="491"/>
        <v>0</v>
      </c>
      <c r="M157" s="16">
        <f t="shared" si="492"/>
        <v>0</v>
      </c>
      <c r="N157" s="16">
        <f t="shared" si="493"/>
        <v>0</v>
      </c>
      <c r="O157" s="16">
        <f t="shared" si="494"/>
        <v>108000</v>
      </c>
      <c r="P157" s="16">
        <f t="shared" si="495"/>
        <v>109080</v>
      </c>
      <c r="Q157" s="16">
        <f t="shared" si="496"/>
        <v>110170.8</v>
      </c>
      <c r="R157" s="16">
        <f>IF('Données de base'!$Q184="Non",0,+IF(YEAR($E157)=R$140,(L157/(1+'Données de base'!$R$205))*'Données de base'!$H$206,0))</f>
        <v>0</v>
      </c>
      <c r="S157" s="16">
        <f>IF('Données de base'!$Q184="Non",0,+IF(YEAR($E157)=S$140,(M157/(1+'Données de base'!$R$205))*'Données de base'!$H$206,0))</f>
        <v>0</v>
      </c>
      <c r="T157" s="16">
        <f>IF('Données de base'!$Q184="Non",0,+IF(YEAR($E157)=T$140,(N157/(1+'Données de base'!$R$205))*'Données de base'!$H$206,0))</f>
        <v>0</v>
      </c>
      <c r="U157" s="16">
        <f>IF('Données de base'!$Q184="Non",0,+IF(YEAR($E157)=U$140,(O157/(1+'Données de base'!$R$205))*'Données de base'!$H$206,0))</f>
        <v>0</v>
      </c>
      <c r="V157" s="16">
        <f>IF('Données de base'!$Q184="Non",0,+IF(YEAR($E157)=V$140,(P157/(1+'Données de base'!$R$205))*'Données de base'!$H$206,0))</f>
        <v>0</v>
      </c>
      <c r="W157" s="16">
        <f>IF('Données de base'!$Q184="Non",0,+IF(YEAR($E157)=W$140,(Q157/(1+'Données de base'!$R$205))*'Données de base'!$H$206,0))</f>
        <v>0</v>
      </c>
      <c r="X157" s="16"/>
      <c r="Y157" s="16"/>
      <c r="Z157" s="16"/>
      <c r="AA157" s="16"/>
      <c r="AB157" s="16"/>
      <c r="AC157" s="131"/>
      <c r="AD157" s="681"/>
      <c r="AE157" s="16"/>
      <c r="AF157" s="16"/>
      <c r="AG157" s="16"/>
      <c r="AH157" s="16"/>
      <c r="AI157" s="16"/>
      <c r="AJ157" s="16"/>
      <c r="AK157" s="16"/>
      <c r="AL157" s="16"/>
      <c r="AM157" s="16"/>
      <c r="AN157" s="16"/>
      <c r="AO157" s="16"/>
      <c r="AP157" s="16"/>
      <c r="AQ157" s="131"/>
      <c r="AR157" s="16"/>
      <c r="AS157" s="16"/>
      <c r="AT157" s="16"/>
      <c r="AU157" s="16"/>
      <c r="AV157" s="16"/>
      <c r="AW157" s="16"/>
      <c r="AX157" s="16"/>
      <c r="AY157" s="16"/>
      <c r="AZ157" s="16"/>
      <c r="BA157" s="16"/>
      <c r="BB157" s="16"/>
      <c r="BC157" s="16"/>
      <c r="BD157" s="131"/>
      <c r="BE157" s="681"/>
      <c r="BF157" s="16"/>
      <c r="BG157" s="16"/>
      <c r="BH157" s="16"/>
      <c r="BI157" s="16"/>
      <c r="BJ157" s="16"/>
      <c r="BK157" s="16"/>
      <c r="BL157" s="16"/>
      <c r="BM157" s="16"/>
      <c r="BN157" s="16"/>
      <c r="BO157" s="16"/>
      <c r="BP157" s="16"/>
      <c r="BQ157" s="16"/>
      <c r="BR157" s="131"/>
      <c r="BS157" s="16"/>
      <c r="BT157" s="16"/>
      <c r="BU157" s="16"/>
      <c r="BV157" s="16"/>
      <c r="BW157" s="16"/>
      <c r="BX157" s="16"/>
      <c r="BY157" s="16"/>
      <c r="BZ157" s="16"/>
      <c r="CA157" s="16"/>
      <c r="CB157" s="16"/>
      <c r="CC157" s="16"/>
      <c r="CD157" s="16"/>
      <c r="CE157" s="535"/>
    </row>
    <row r="158" spans="1:83" ht="15" customHeight="1" x14ac:dyDescent="0.2">
      <c r="A158" s="16"/>
      <c r="B158" s="182" t="str">
        <f>+'Données de base'!I185</f>
        <v>Alliance Manager</v>
      </c>
      <c r="C158" s="16">
        <f>+'Données de base'!P185</f>
        <v>8000</v>
      </c>
      <c r="D158" s="16">
        <f t="shared" si="490"/>
        <v>144000</v>
      </c>
      <c r="E158" s="229">
        <f>+'Données de base'!R185</f>
        <v>43252</v>
      </c>
      <c r="F158" s="16">
        <f>+IF(YEAR($E158)='Données de base'!$C$13,12-MONTH($E158)+1,0)</f>
        <v>0</v>
      </c>
      <c r="G158" s="16">
        <f>+IF(F158&gt;0,12,(IF(YEAR($E158)='Données de base'!$E$13,12-MONTH($E158)+1,0)))</f>
        <v>7</v>
      </c>
      <c r="H158" s="16">
        <f>+IF(G158&gt;0,12,(IF(YEAR($E158)='Données de base'!$G$13,12-MONTH($E158)+1,0)))</f>
        <v>12</v>
      </c>
      <c r="I158" s="16">
        <f>+IF(H158&gt;0,12,(IF(YEAR($E158)='Données de base'!$I$13,12-MONTH($E158)+1,0)))</f>
        <v>12</v>
      </c>
      <c r="J158" s="16">
        <f>+IF(I158&gt;0,12,(IF(YEAR($E158)='Données de base'!$K$13,12-MONTH($E158)+1,0)))</f>
        <v>12</v>
      </c>
      <c r="K158" s="16">
        <f>+IF(J158&gt;0,12,(IF(YEAR($E158)='Données de base'!$M$13,12-MONTH($E158)+1,0)))</f>
        <v>12</v>
      </c>
      <c r="L158" s="16">
        <f t="shared" si="491"/>
        <v>0</v>
      </c>
      <c r="M158" s="16">
        <f t="shared" si="492"/>
        <v>144000</v>
      </c>
      <c r="N158" s="16">
        <f t="shared" si="493"/>
        <v>145440</v>
      </c>
      <c r="O158" s="16">
        <f t="shared" si="494"/>
        <v>146894.39999999999</v>
      </c>
      <c r="P158" s="16">
        <f t="shared" si="495"/>
        <v>148363.34399999998</v>
      </c>
      <c r="Q158" s="16">
        <f t="shared" si="496"/>
        <v>149846.97743999999</v>
      </c>
      <c r="R158" s="16">
        <f>IF('Données de base'!$Q185="Non",0,+IF(YEAR($E158)=R$140,(L158/(1+'Données de base'!$R$205))*'Données de base'!$H$206,0))</f>
        <v>0</v>
      </c>
      <c r="S158" s="16">
        <f>IF('Données de base'!$Q185="Non",0,+IF(YEAR($E158)=S$140,(M158/(1+'Données de base'!$R$205))*'Données de base'!$H$206,0))</f>
        <v>0</v>
      </c>
      <c r="T158" s="16">
        <f>IF('Données de base'!$Q185="Non",0,+IF(YEAR($E158)=T$140,(N158/(1+'Données de base'!$R$205))*'Données de base'!$H$206,0))</f>
        <v>0</v>
      </c>
      <c r="U158" s="16">
        <f>IF('Données de base'!$Q185="Non",0,+IF(YEAR($E158)=U$140,(O158/(1+'Données de base'!$R$205))*'Données de base'!$H$206,0))</f>
        <v>0</v>
      </c>
      <c r="V158" s="16">
        <f>IF('Données de base'!$Q185="Non",0,+IF(YEAR($E158)=V$140,(P158/(1+'Données de base'!$R$205))*'Données de base'!$H$206,0))</f>
        <v>0</v>
      </c>
      <c r="W158" s="16">
        <f>IF('Données de base'!$Q185="Non",0,+IF(YEAR($E158)=W$140,(Q158/(1+'Données de base'!$R$205))*'Données de base'!$H$206,0))</f>
        <v>0</v>
      </c>
      <c r="X158" s="16"/>
      <c r="Y158" s="16"/>
      <c r="Z158" s="16"/>
      <c r="AA158" s="16"/>
      <c r="AB158" s="16"/>
      <c r="AC158" s="131"/>
      <c r="AD158" s="681"/>
      <c r="AE158" s="16"/>
      <c r="AF158" s="16"/>
      <c r="AG158" s="16"/>
      <c r="AH158" s="16"/>
      <c r="AI158" s="16"/>
      <c r="AJ158" s="16"/>
      <c r="AK158" s="16"/>
      <c r="AL158" s="16"/>
      <c r="AM158" s="16"/>
      <c r="AN158" s="16"/>
      <c r="AO158" s="16"/>
      <c r="AP158" s="16"/>
      <c r="AQ158" s="131"/>
      <c r="AR158" s="16"/>
      <c r="AS158" s="16"/>
      <c r="AT158" s="16"/>
      <c r="AU158" s="16"/>
      <c r="AV158" s="16"/>
      <c r="AW158" s="16"/>
      <c r="AX158" s="16"/>
      <c r="AY158" s="16"/>
      <c r="AZ158" s="16"/>
      <c r="BA158" s="16"/>
      <c r="BB158" s="16"/>
      <c r="BC158" s="16"/>
      <c r="BD158" s="131"/>
      <c r="BE158" s="681"/>
      <c r="BF158" s="16"/>
      <c r="BG158" s="16"/>
      <c r="BH158" s="16"/>
      <c r="BI158" s="16"/>
      <c r="BJ158" s="16"/>
      <c r="BK158" s="16"/>
      <c r="BL158" s="16"/>
      <c r="BM158" s="16"/>
      <c r="BN158" s="16"/>
      <c r="BO158" s="16"/>
      <c r="BP158" s="16"/>
      <c r="BQ158" s="16"/>
      <c r="BR158" s="131"/>
      <c r="BS158" s="16"/>
      <c r="BT158" s="16"/>
      <c r="BU158" s="16"/>
      <c r="BV158" s="16"/>
      <c r="BW158" s="16"/>
      <c r="BX158" s="16"/>
      <c r="BY158" s="16"/>
      <c r="BZ158" s="16"/>
      <c r="CA158" s="16"/>
      <c r="CB158" s="16"/>
      <c r="CC158" s="16"/>
      <c r="CD158" s="16"/>
      <c r="CE158" s="535"/>
    </row>
    <row r="159" spans="1:83" ht="15" customHeight="1" x14ac:dyDescent="0.2">
      <c r="A159" s="16"/>
      <c r="B159" s="182" t="str">
        <f>+'Données de base'!I186</f>
        <v>Alliance Manager</v>
      </c>
      <c r="C159" s="16">
        <f>+'Données de base'!P186</f>
        <v>8000</v>
      </c>
      <c r="D159" s="16">
        <f t="shared" ref="D159:D174" si="497">+C159*D$178</f>
        <v>144000</v>
      </c>
      <c r="E159" s="229">
        <f>+'Données de base'!R186</f>
        <v>43983</v>
      </c>
      <c r="F159" s="16">
        <f>+IF(YEAR($E159)='Données de base'!$C$13,12-MONTH($E159)+1,0)</f>
        <v>0</v>
      </c>
      <c r="G159" s="16">
        <f>+IF(F159&gt;0,12,(IF(YEAR($E159)='Données de base'!$E$13,12-MONTH($E159)+1,0)))</f>
        <v>0</v>
      </c>
      <c r="H159" s="16">
        <f>+IF(G159&gt;0,12,(IF(YEAR($E159)='Données de base'!$G$13,12-MONTH($E159)+1,0)))</f>
        <v>0</v>
      </c>
      <c r="I159" s="16">
        <f>+IF(H159&gt;0,12,(IF(YEAR($E159)='Données de base'!$I$13,12-MONTH($E159)+1,0)))</f>
        <v>7</v>
      </c>
      <c r="J159" s="16">
        <f>+IF(I159&gt;0,12,(IF(YEAR($E159)='Données de base'!$K$13,12-MONTH($E159)+1,0)))</f>
        <v>12</v>
      </c>
      <c r="K159" s="16">
        <f>+IF(J159&gt;0,12,(IF(YEAR($E159)='Données de base'!$M$13,12-MONTH($E159)+1,0)))</f>
        <v>12</v>
      </c>
      <c r="L159" s="16">
        <f t="shared" si="491"/>
        <v>0</v>
      </c>
      <c r="M159" s="16">
        <f t="shared" si="492"/>
        <v>0</v>
      </c>
      <c r="N159" s="16">
        <f t="shared" si="493"/>
        <v>0</v>
      </c>
      <c r="O159" s="16">
        <f t="shared" si="494"/>
        <v>144000</v>
      </c>
      <c r="P159" s="16">
        <f t="shared" si="495"/>
        <v>145440</v>
      </c>
      <c r="Q159" s="16">
        <f t="shared" si="496"/>
        <v>146894.39999999999</v>
      </c>
      <c r="R159" s="16">
        <f>IF('Données de base'!$Q186="Non",0,+IF(YEAR($E159)=R$140,(L159/(1+'Données de base'!$R$205))*'Données de base'!$H$206,0))</f>
        <v>0</v>
      </c>
      <c r="S159" s="16">
        <f>IF('Données de base'!$Q186="Non",0,+IF(YEAR($E159)=S$140,(M159/(1+'Données de base'!$R$205))*'Données de base'!$H$206,0))</f>
        <v>0</v>
      </c>
      <c r="T159" s="16">
        <f>IF('Données de base'!$Q186="Non",0,+IF(YEAR($E159)=T$140,(N159/(1+'Données de base'!$R$205))*'Données de base'!$H$206,0))</f>
        <v>0</v>
      </c>
      <c r="U159" s="16">
        <f>IF('Données de base'!$Q186="Non",0,+IF(YEAR($E159)=U$140,(O159/(1+'Données de base'!$R$205))*'Données de base'!$H$206,0))</f>
        <v>0</v>
      </c>
      <c r="V159" s="16">
        <f>IF('Données de base'!$Q186="Non",0,+IF(YEAR($E159)=V$140,(P159/(1+'Données de base'!$R$205))*'Données de base'!$H$206,0))</f>
        <v>0</v>
      </c>
      <c r="W159" s="16">
        <f>IF('Données de base'!$Q186="Non",0,+IF(YEAR($E159)=W$140,(Q159/(1+'Données de base'!$R$205))*'Données de base'!$H$206,0))</f>
        <v>0</v>
      </c>
      <c r="X159" s="16"/>
      <c r="Y159" s="16"/>
      <c r="Z159" s="16"/>
      <c r="AA159" s="16"/>
      <c r="AB159" s="16"/>
      <c r="AC159" s="506"/>
      <c r="AD159" s="681"/>
      <c r="AE159" s="16"/>
      <c r="AF159" s="16"/>
      <c r="AG159" s="16"/>
      <c r="AH159" s="16"/>
      <c r="AI159" s="16"/>
      <c r="AJ159" s="16"/>
      <c r="AK159" s="16"/>
      <c r="AL159" s="16"/>
      <c r="AM159" s="16"/>
      <c r="AN159" s="16"/>
      <c r="AO159" s="16"/>
      <c r="AP159" s="16"/>
      <c r="AQ159" s="506"/>
      <c r="AR159" s="16"/>
      <c r="AS159" s="16"/>
      <c r="AT159" s="16"/>
      <c r="AU159" s="16"/>
      <c r="AV159" s="16"/>
      <c r="AW159" s="16"/>
      <c r="AX159" s="16"/>
      <c r="AY159" s="16"/>
      <c r="AZ159" s="16"/>
      <c r="BA159" s="16"/>
      <c r="BB159" s="16"/>
      <c r="BC159" s="16"/>
      <c r="BD159" s="506"/>
      <c r="BE159" s="681"/>
      <c r="BF159" s="16"/>
      <c r="BG159" s="16"/>
      <c r="BH159" s="16"/>
      <c r="BI159" s="16"/>
      <c r="BJ159" s="16"/>
      <c r="BK159" s="16"/>
      <c r="BL159" s="16"/>
      <c r="BM159" s="16"/>
      <c r="BN159" s="16"/>
      <c r="BO159" s="16"/>
      <c r="BP159" s="16"/>
      <c r="BQ159" s="16"/>
      <c r="BR159" s="506"/>
      <c r="BS159" s="16"/>
      <c r="BT159" s="16"/>
      <c r="BU159" s="16"/>
      <c r="BV159" s="16"/>
      <c r="BW159" s="16"/>
      <c r="BX159" s="16"/>
      <c r="BY159" s="16"/>
      <c r="BZ159" s="16"/>
      <c r="CA159" s="16"/>
      <c r="CB159" s="16"/>
      <c r="CC159" s="16"/>
      <c r="CD159" s="16"/>
      <c r="CE159" s="535"/>
    </row>
    <row r="160" spans="1:83" ht="15" customHeight="1" x14ac:dyDescent="0.2">
      <c r="A160" s="16"/>
      <c r="B160" s="182" t="str">
        <f>+'Données de base'!I187</f>
        <v>Alliance Manager</v>
      </c>
      <c r="C160" s="16">
        <f>+'Données de base'!P187</f>
        <v>6000</v>
      </c>
      <c r="D160" s="16">
        <f t="shared" si="497"/>
        <v>108000</v>
      </c>
      <c r="E160" s="229">
        <f>+'Données de base'!R187</f>
        <v>44075</v>
      </c>
      <c r="F160" s="16">
        <f>+IF(YEAR($E160)='Données de base'!$C$13,12-MONTH($E160)+1,0)</f>
        <v>0</v>
      </c>
      <c r="G160" s="16">
        <f>+IF(F160&gt;0,12,(IF(YEAR($E160)='Données de base'!$E$13,12-MONTH($E160)+1,0)))</f>
        <v>0</v>
      </c>
      <c r="H160" s="16">
        <f>+IF(G160&gt;0,12,(IF(YEAR($E160)='Données de base'!$G$13,12-MONTH($E160)+1,0)))</f>
        <v>0</v>
      </c>
      <c r="I160" s="16">
        <f>+IF(H160&gt;0,12,(IF(YEAR($E160)='Données de base'!$I$13,12-MONTH($E160)+1,0)))</f>
        <v>4</v>
      </c>
      <c r="J160" s="16">
        <f>+IF(I160&gt;0,12,(IF(YEAR($E160)='Données de base'!$K$13,12-MONTH($E160)+1,0)))</f>
        <v>12</v>
      </c>
      <c r="K160" s="16">
        <f>+IF(J160&gt;0,12,(IF(YEAR($E160)='Données de base'!$M$13,12-MONTH($E160)+1,0)))</f>
        <v>12</v>
      </c>
      <c r="L160" s="16">
        <f t="shared" si="491"/>
        <v>0</v>
      </c>
      <c r="M160" s="16">
        <f t="shared" si="492"/>
        <v>0</v>
      </c>
      <c r="N160" s="16">
        <f t="shared" si="493"/>
        <v>0</v>
      </c>
      <c r="O160" s="16">
        <f t="shared" si="494"/>
        <v>108000</v>
      </c>
      <c r="P160" s="16">
        <f t="shared" si="495"/>
        <v>109080</v>
      </c>
      <c r="Q160" s="16">
        <f t="shared" si="496"/>
        <v>110170.8</v>
      </c>
      <c r="R160" s="16">
        <f>IF('Données de base'!$Q187="Non",0,+IF(YEAR($E160)=R$140,(L160/(1+'Données de base'!$R$205))*'Données de base'!$H$206,0))</f>
        <v>0</v>
      </c>
      <c r="S160" s="16">
        <f>IF('Données de base'!$Q187="Non",0,+IF(YEAR($E160)=S$140,(M160/(1+'Données de base'!$R$205))*'Données de base'!$H$206,0))</f>
        <v>0</v>
      </c>
      <c r="T160" s="16">
        <f>IF('Données de base'!$Q187="Non",0,+IF(YEAR($E160)=T$140,(N160/(1+'Données de base'!$R$205))*'Données de base'!$H$206,0))</f>
        <v>0</v>
      </c>
      <c r="U160" s="16">
        <f>IF('Données de base'!$Q187="Non",0,+IF(YEAR($E160)=U$140,(O160/(1+'Données de base'!$R$205))*'Données de base'!$H$206,0))</f>
        <v>0</v>
      </c>
      <c r="V160" s="16">
        <f>IF('Données de base'!$Q187="Non",0,+IF(YEAR($E160)=V$140,(P160/(1+'Données de base'!$R$205))*'Données de base'!$H$206,0))</f>
        <v>0</v>
      </c>
      <c r="W160" s="16">
        <f>IF('Données de base'!$Q187="Non",0,+IF(YEAR($E160)=W$140,(Q160/(1+'Données de base'!$R$205))*'Données de base'!$H$206,0))</f>
        <v>0</v>
      </c>
      <c r="X160" s="16"/>
      <c r="Y160" s="16"/>
      <c r="Z160" s="16"/>
      <c r="AA160" s="16"/>
      <c r="AB160" s="16"/>
      <c r="AC160" s="506"/>
      <c r="AD160" s="681"/>
      <c r="AE160" s="16"/>
      <c r="AF160" s="16"/>
      <c r="AG160" s="16"/>
      <c r="AH160" s="16"/>
      <c r="AI160" s="16"/>
      <c r="AJ160" s="16"/>
      <c r="AK160" s="16"/>
      <c r="AL160" s="16"/>
      <c r="AM160" s="16"/>
      <c r="AN160" s="16"/>
      <c r="AO160" s="16"/>
      <c r="AP160" s="16"/>
      <c r="AQ160" s="506"/>
      <c r="AR160" s="16"/>
      <c r="AS160" s="16"/>
      <c r="AT160" s="16"/>
      <c r="AU160" s="16"/>
      <c r="AV160" s="16"/>
      <c r="AW160" s="16"/>
      <c r="AX160" s="16"/>
      <c r="AY160" s="16"/>
      <c r="AZ160" s="16"/>
      <c r="BA160" s="16"/>
      <c r="BB160" s="16"/>
      <c r="BC160" s="16"/>
      <c r="BD160" s="506"/>
      <c r="BE160" s="681"/>
      <c r="BF160" s="16"/>
      <c r="BG160" s="16"/>
      <c r="BH160" s="16"/>
      <c r="BI160" s="16"/>
      <c r="BJ160" s="16"/>
      <c r="BK160" s="16"/>
      <c r="BL160" s="16"/>
      <c r="BM160" s="16"/>
      <c r="BN160" s="16"/>
      <c r="BO160" s="16"/>
      <c r="BP160" s="16"/>
      <c r="BQ160" s="16"/>
      <c r="BR160" s="506"/>
      <c r="BS160" s="16"/>
      <c r="BT160" s="16"/>
      <c r="BU160" s="16"/>
      <c r="BV160" s="16"/>
      <c r="BW160" s="16"/>
      <c r="BX160" s="16"/>
      <c r="BY160" s="16"/>
      <c r="BZ160" s="16"/>
      <c r="CA160" s="16"/>
      <c r="CB160" s="16"/>
      <c r="CC160" s="16"/>
      <c r="CD160" s="16"/>
      <c r="CE160" s="535"/>
    </row>
    <row r="161" spans="1:83" ht="15" customHeight="1" x14ac:dyDescent="0.2">
      <c r="A161" s="16"/>
      <c r="B161" s="182" t="str">
        <f>+'Données de base'!I188</f>
        <v>Alliance Manager</v>
      </c>
      <c r="C161" s="16">
        <f>+'Données de base'!P188</f>
        <v>4500</v>
      </c>
      <c r="D161" s="16">
        <f t="shared" si="497"/>
        <v>81000</v>
      </c>
      <c r="E161" s="229">
        <f>+'Données de base'!R188</f>
        <v>43709</v>
      </c>
      <c r="F161" s="16">
        <f>+IF(YEAR($E161)='Données de base'!$C$13,12-MONTH($E161)+1,0)</f>
        <v>0</v>
      </c>
      <c r="G161" s="16">
        <f>+IF(F161&gt;0,12,(IF(YEAR($E161)='Données de base'!$E$13,12-MONTH($E161)+1,0)))</f>
        <v>0</v>
      </c>
      <c r="H161" s="16">
        <f>+IF(G161&gt;0,12,(IF(YEAR($E161)='Données de base'!$G$13,12-MONTH($E161)+1,0)))</f>
        <v>4</v>
      </c>
      <c r="I161" s="16">
        <f>+IF(H161&gt;0,12,(IF(YEAR($E161)='Données de base'!$I$13,12-MONTH($E161)+1,0)))</f>
        <v>12</v>
      </c>
      <c r="J161" s="16">
        <f>+IF(I161&gt;0,12,(IF(YEAR($E161)='Données de base'!$K$13,12-MONTH($E161)+1,0)))</f>
        <v>12</v>
      </c>
      <c r="K161" s="16">
        <f>+IF(J161&gt;0,12,(IF(YEAR($E161)='Données de base'!$M$13,12-MONTH($E161)+1,0)))</f>
        <v>12</v>
      </c>
      <c r="L161" s="16">
        <f t="shared" si="491"/>
        <v>0</v>
      </c>
      <c r="M161" s="16">
        <f t="shared" si="492"/>
        <v>0</v>
      </c>
      <c r="N161" s="16">
        <f t="shared" si="493"/>
        <v>81000</v>
      </c>
      <c r="O161" s="16">
        <f t="shared" si="494"/>
        <v>81810</v>
      </c>
      <c r="P161" s="16">
        <f t="shared" si="495"/>
        <v>82628.100000000006</v>
      </c>
      <c r="Q161" s="16">
        <f t="shared" si="496"/>
        <v>83454.381000000008</v>
      </c>
      <c r="R161" s="16">
        <f>IF('Données de base'!$Q188="Non",0,+IF(YEAR($E161)=R$140,(L161/(1+'Données de base'!$R$205))*'Données de base'!$H$206,0))</f>
        <v>0</v>
      </c>
      <c r="S161" s="16">
        <f>IF('Données de base'!$Q188="Non",0,+IF(YEAR($E161)=S$140,(M161/(1+'Données de base'!$R$205))*'Données de base'!$H$206,0))</f>
        <v>0</v>
      </c>
      <c r="T161" s="16">
        <f>IF('Données de base'!$Q188="Non",0,+IF(YEAR($E161)=T$140,(N161/(1+'Données de base'!$R$205))*'Données de base'!$H$206,0))</f>
        <v>0</v>
      </c>
      <c r="U161" s="16">
        <f>IF('Données de base'!$Q188="Non",0,+IF(YEAR($E161)=U$140,(O161/(1+'Données de base'!$R$205))*'Données de base'!$H$206,0))</f>
        <v>0</v>
      </c>
      <c r="V161" s="16">
        <f>IF('Données de base'!$Q188="Non",0,+IF(YEAR($E161)=V$140,(P161/(1+'Données de base'!$R$205))*'Données de base'!$H$206,0))</f>
        <v>0</v>
      </c>
      <c r="W161" s="16">
        <f>IF('Données de base'!$Q188="Non",0,+IF(YEAR($E161)=W$140,(Q161/(1+'Données de base'!$R$205))*'Données de base'!$H$206,0))</f>
        <v>0</v>
      </c>
      <c r="X161" s="16"/>
      <c r="Y161" s="16"/>
      <c r="Z161" s="16"/>
      <c r="AA161" s="16"/>
      <c r="AB161" s="16"/>
      <c r="AC161" s="506"/>
      <c r="AD161" s="681"/>
      <c r="AE161" s="16"/>
      <c r="AF161" s="16"/>
      <c r="AG161" s="16"/>
      <c r="AH161" s="16"/>
      <c r="AI161" s="16"/>
      <c r="AJ161" s="16"/>
      <c r="AK161" s="16"/>
      <c r="AL161" s="16"/>
      <c r="AM161" s="16"/>
      <c r="AN161" s="16"/>
      <c r="AO161" s="16"/>
      <c r="AP161" s="16"/>
      <c r="AQ161" s="506"/>
      <c r="AR161" s="16"/>
      <c r="AS161" s="16"/>
      <c r="AT161" s="16"/>
      <c r="AU161" s="16"/>
      <c r="AV161" s="16"/>
      <c r="AW161" s="16"/>
      <c r="AX161" s="16"/>
      <c r="AY161" s="16"/>
      <c r="AZ161" s="16"/>
      <c r="BA161" s="16"/>
      <c r="BB161" s="16"/>
      <c r="BC161" s="16"/>
      <c r="BD161" s="506"/>
      <c r="BE161" s="681"/>
      <c r="BF161" s="16"/>
      <c r="BG161" s="16"/>
      <c r="BH161" s="16"/>
      <c r="BI161" s="16"/>
      <c r="BJ161" s="16"/>
      <c r="BK161" s="16"/>
      <c r="BL161" s="16"/>
      <c r="BM161" s="16"/>
      <c r="BN161" s="16"/>
      <c r="BO161" s="16"/>
      <c r="BP161" s="16"/>
      <c r="BQ161" s="16"/>
      <c r="BR161" s="506"/>
      <c r="BS161" s="16"/>
      <c r="BT161" s="16"/>
      <c r="BU161" s="16"/>
      <c r="BV161" s="16"/>
      <c r="BW161" s="16"/>
      <c r="BX161" s="16"/>
      <c r="BY161" s="16"/>
      <c r="BZ161" s="16"/>
      <c r="CA161" s="16"/>
      <c r="CB161" s="16"/>
      <c r="CC161" s="16"/>
      <c r="CD161" s="16"/>
      <c r="CE161" s="535"/>
    </row>
    <row r="162" spans="1:83" ht="15" customHeight="1" x14ac:dyDescent="0.2">
      <c r="A162" s="16"/>
      <c r="B162" s="182" t="str">
        <f>+'Données de base'!I189</f>
        <v>Alliance Manager</v>
      </c>
      <c r="C162" s="16">
        <f>+'Données de base'!P189</f>
        <v>4500</v>
      </c>
      <c r="D162" s="16">
        <f t="shared" si="497"/>
        <v>81000</v>
      </c>
      <c r="E162" s="229">
        <f>+'Données de base'!R189</f>
        <v>43617</v>
      </c>
      <c r="F162" s="16">
        <f>+IF(YEAR($E162)='Données de base'!$C$13,12-MONTH($E162)+1,0)</f>
        <v>0</v>
      </c>
      <c r="G162" s="16">
        <f>+IF(F162&gt;0,12,(IF(YEAR($E162)='Données de base'!$E$13,12-MONTH($E162)+1,0)))</f>
        <v>0</v>
      </c>
      <c r="H162" s="16">
        <f>+IF(G162&gt;0,12,(IF(YEAR($E162)='Données de base'!$G$13,12-MONTH($E162)+1,0)))</f>
        <v>7</v>
      </c>
      <c r="I162" s="16">
        <f>+IF(H162&gt;0,12,(IF(YEAR($E162)='Données de base'!$I$13,12-MONTH($E162)+1,0)))</f>
        <v>12</v>
      </c>
      <c r="J162" s="16">
        <f>+IF(I162&gt;0,12,(IF(YEAR($E162)='Données de base'!$K$13,12-MONTH($E162)+1,0)))</f>
        <v>12</v>
      </c>
      <c r="K162" s="16">
        <f>+IF(J162&gt;0,12,(IF(YEAR($E162)='Données de base'!$M$13,12-MONTH($E162)+1,0)))</f>
        <v>12</v>
      </c>
      <c r="L162" s="16">
        <f t="shared" si="491"/>
        <v>0</v>
      </c>
      <c r="M162" s="16">
        <f t="shared" si="492"/>
        <v>0</v>
      </c>
      <c r="N162" s="16">
        <f t="shared" si="493"/>
        <v>81000</v>
      </c>
      <c r="O162" s="16">
        <f t="shared" si="494"/>
        <v>81810</v>
      </c>
      <c r="P162" s="16">
        <f t="shared" si="495"/>
        <v>82628.100000000006</v>
      </c>
      <c r="Q162" s="16">
        <f t="shared" si="496"/>
        <v>83454.381000000008</v>
      </c>
      <c r="R162" s="16">
        <f>IF('Données de base'!$Q189="Non",0,+IF(YEAR($E162)=R$140,(L162/(1+'Données de base'!$R$205))*'Données de base'!$H$206,0))</f>
        <v>0</v>
      </c>
      <c r="S162" s="16">
        <f>IF('Données de base'!$Q189="Non",0,+IF(YEAR($E162)=S$140,(M162/(1+'Données de base'!$R$205))*'Données de base'!$H$206,0))</f>
        <v>0</v>
      </c>
      <c r="T162" s="16">
        <f>IF('Données de base'!$Q189="Non",0,+IF(YEAR($E162)=T$140,(N162/(1+'Données de base'!$R$205))*'Données de base'!$H$206,0))</f>
        <v>0</v>
      </c>
      <c r="U162" s="16">
        <f>IF('Données de base'!$Q189="Non",0,+IF(YEAR($E162)=U$140,(O162/(1+'Données de base'!$R$205))*'Données de base'!$H$206,0))</f>
        <v>0</v>
      </c>
      <c r="V162" s="16">
        <f>IF('Données de base'!$Q189="Non",0,+IF(YEAR($E162)=V$140,(P162/(1+'Données de base'!$R$205))*'Données de base'!$H$206,0))</f>
        <v>0</v>
      </c>
      <c r="W162" s="16">
        <f>IF('Données de base'!$Q189="Non",0,+IF(YEAR($E162)=W$140,(Q162/(1+'Données de base'!$R$205))*'Données de base'!$H$206,0))</f>
        <v>0</v>
      </c>
      <c r="X162" s="16"/>
      <c r="Y162" s="16"/>
      <c r="Z162" s="16"/>
      <c r="AA162" s="16"/>
      <c r="AB162" s="16"/>
      <c r="AC162" s="506"/>
      <c r="AD162" s="681"/>
      <c r="AE162" s="16"/>
      <c r="AF162" s="16"/>
      <c r="AG162" s="16"/>
      <c r="AH162" s="16"/>
      <c r="AI162" s="16"/>
      <c r="AJ162" s="16"/>
      <c r="AK162" s="16"/>
      <c r="AL162" s="16"/>
      <c r="AM162" s="16"/>
      <c r="AN162" s="16"/>
      <c r="AO162" s="16"/>
      <c r="AP162" s="16"/>
      <c r="AQ162" s="506"/>
      <c r="AR162" s="16"/>
      <c r="AS162" s="16"/>
      <c r="AT162" s="16"/>
      <c r="AU162" s="16"/>
      <c r="AV162" s="16"/>
      <c r="AW162" s="16"/>
      <c r="AX162" s="16"/>
      <c r="AY162" s="16"/>
      <c r="AZ162" s="16"/>
      <c r="BA162" s="16"/>
      <c r="BB162" s="16"/>
      <c r="BC162" s="16"/>
      <c r="BD162" s="506"/>
      <c r="BE162" s="681"/>
      <c r="BF162" s="16"/>
      <c r="BG162" s="16"/>
      <c r="BH162" s="16"/>
      <c r="BI162" s="16"/>
      <c r="BJ162" s="16"/>
      <c r="BK162" s="16"/>
      <c r="BL162" s="16"/>
      <c r="BM162" s="16"/>
      <c r="BN162" s="16"/>
      <c r="BO162" s="16"/>
      <c r="BP162" s="16"/>
      <c r="BQ162" s="16"/>
      <c r="BR162" s="506"/>
      <c r="BS162" s="16"/>
      <c r="BT162" s="16"/>
      <c r="BU162" s="16"/>
      <c r="BV162" s="16"/>
      <c r="BW162" s="16"/>
      <c r="BX162" s="16"/>
      <c r="BY162" s="16"/>
      <c r="BZ162" s="16"/>
      <c r="CA162" s="16"/>
      <c r="CB162" s="16"/>
      <c r="CC162" s="16"/>
      <c r="CD162" s="16"/>
      <c r="CE162" s="535"/>
    </row>
    <row r="163" spans="1:83" ht="15" customHeight="1" x14ac:dyDescent="0.2">
      <c r="A163" s="16"/>
      <c r="B163" s="182" t="str">
        <f>+'Données de base'!I190</f>
        <v>Alliance Manager</v>
      </c>
      <c r="C163" s="16">
        <f>+'Données de base'!P190</f>
        <v>4500</v>
      </c>
      <c r="D163" s="16">
        <f t="shared" si="497"/>
        <v>81000</v>
      </c>
      <c r="E163" s="229">
        <f>+'Données de base'!R190</f>
        <v>43344</v>
      </c>
      <c r="F163" s="16">
        <f>+IF(YEAR($E163)='Données de base'!$C$13,12-MONTH($E163)+1,0)</f>
        <v>0</v>
      </c>
      <c r="G163" s="16">
        <f>+IF(F163&gt;0,12,(IF(YEAR($E163)='Données de base'!$E$13,12-MONTH($E163)+1,0)))</f>
        <v>4</v>
      </c>
      <c r="H163" s="16">
        <f>+IF(G163&gt;0,12,(IF(YEAR($E163)='Données de base'!$G$13,12-MONTH($E163)+1,0)))</f>
        <v>12</v>
      </c>
      <c r="I163" s="16">
        <f>+IF(H163&gt;0,12,(IF(YEAR($E163)='Données de base'!$I$13,12-MONTH($E163)+1,0)))</f>
        <v>12</v>
      </c>
      <c r="J163" s="16">
        <f>+IF(I163&gt;0,12,(IF(YEAR($E163)='Données de base'!$K$13,12-MONTH($E163)+1,0)))</f>
        <v>12</v>
      </c>
      <c r="K163" s="16">
        <f>+IF(J163&gt;0,12,(IF(YEAR($E163)='Données de base'!$M$13,12-MONTH($E163)+1,0)))</f>
        <v>12</v>
      </c>
      <c r="L163" s="16">
        <f t="shared" si="491"/>
        <v>0</v>
      </c>
      <c r="M163" s="16">
        <f t="shared" si="492"/>
        <v>81000</v>
      </c>
      <c r="N163" s="16">
        <f t="shared" si="493"/>
        <v>81810</v>
      </c>
      <c r="O163" s="16">
        <f t="shared" si="494"/>
        <v>82628.100000000006</v>
      </c>
      <c r="P163" s="16">
        <f t="shared" si="495"/>
        <v>83454.381000000008</v>
      </c>
      <c r="Q163" s="16">
        <f t="shared" si="496"/>
        <v>84288.924810000011</v>
      </c>
      <c r="R163" s="16">
        <f>IF('Données de base'!$Q190="Non",0,+IF(YEAR($E163)=R$140,(L163/(1+'Données de base'!$R$205))*'Données de base'!$H$206,0))</f>
        <v>0</v>
      </c>
      <c r="S163" s="16">
        <f>IF('Données de base'!$Q190="Non",0,+IF(YEAR($E163)=S$140,(M163/(1+'Données de base'!$R$205))*'Données de base'!$H$206,0))</f>
        <v>0</v>
      </c>
      <c r="T163" s="16">
        <f>IF('Données de base'!$Q190="Non",0,+IF(YEAR($E163)=T$140,(N163/(1+'Données de base'!$R$205))*'Données de base'!$H$206,0))</f>
        <v>0</v>
      </c>
      <c r="U163" s="16">
        <f>IF('Données de base'!$Q190="Non",0,+IF(YEAR($E163)=U$140,(O163/(1+'Données de base'!$R$205))*'Données de base'!$H$206,0))</f>
        <v>0</v>
      </c>
      <c r="V163" s="16">
        <f>IF('Données de base'!$Q190="Non",0,+IF(YEAR($E163)=V$140,(P163/(1+'Données de base'!$R$205))*'Données de base'!$H$206,0))</f>
        <v>0</v>
      </c>
      <c r="W163" s="16">
        <f>IF('Données de base'!$Q190="Non",0,+IF(YEAR($E163)=W$140,(Q163/(1+'Données de base'!$R$205))*'Données de base'!$H$206,0))</f>
        <v>0</v>
      </c>
      <c r="X163" s="16"/>
      <c r="Y163" s="16"/>
      <c r="Z163" s="16"/>
      <c r="AA163" s="16"/>
      <c r="AB163" s="16"/>
      <c r="AC163" s="506"/>
      <c r="AD163" s="681"/>
      <c r="AE163" s="16"/>
      <c r="AF163" s="16"/>
      <c r="AG163" s="16"/>
      <c r="AH163" s="16"/>
      <c r="AI163" s="16"/>
      <c r="AJ163" s="16"/>
      <c r="AK163" s="16"/>
      <c r="AL163" s="16"/>
      <c r="AM163" s="16"/>
      <c r="AN163" s="16"/>
      <c r="AO163" s="16"/>
      <c r="AP163" s="16"/>
      <c r="AQ163" s="506"/>
      <c r="AR163" s="16"/>
      <c r="AS163" s="16"/>
      <c r="AT163" s="16"/>
      <c r="AU163" s="16"/>
      <c r="AV163" s="16"/>
      <c r="AW163" s="16"/>
      <c r="AX163" s="16"/>
      <c r="AY163" s="16"/>
      <c r="AZ163" s="16"/>
      <c r="BA163" s="16"/>
      <c r="BB163" s="16"/>
      <c r="BC163" s="16"/>
      <c r="BD163" s="506"/>
      <c r="BE163" s="681"/>
      <c r="BF163" s="16"/>
      <c r="BG163" s="16"/>
      <c r="BH163" s="16"/>
      <c r="BI163" s="16"/>
      <c r="BJ163" s="16"/>
      <c r="BK163" s="16"/>
      <c r="BL163" s="16"/>
      <c r="BM163" s="16"/>
      <c r="BN163" s="16"/>
      <c r="BO163" s="16"/>
      <c r="BP163" s="16"/>
      <c r="BQ163" s="16"/>
      <c r="BR163" s="506"/>
      <c r="BS163" s="16"/>
      <c r="BT163" s="16"/>
      <c r="BU163" s="16"/>
      <c r="BV163" s="16"/>
      <c r="BW163" s="16"/>
      <c r="BX163" s="16"/>
      <c r="BY163" s="16"/>
      <c r="BZ163" s="16"/>
      <c r="CA163" s="16"/>
      <c r="CB163" s="16"/>
      <c r="CC163" s="16"/>
      <c r="CD163" s="16"/>
      <c r="CE163" s="535"/>
    </row>
    <row r="164" spans="1:83" ht="15" customHeight="1" x14ac:dyDescent="0.2">
      <c r="A164" s="16"/>
      <c r="B164" s="182" t="str">
        <f>+'Données de base'!I191</f>
        <v>Alliance Manager</v>
      </c>
      <c r="C164" s="16">
        <f>+'Données de base'!P191</f>
        <v>4500</v>
      </c>
      <c r="D164" s="16">
        <f t="shared" si="497"/>
        <v>81000</v>
      </c>
      <c r="E164" s="229">
        <f>+'Données de base'!R191</f>
        <v>43617</v>
      </c>
      <c r="F164" s="16">
        <f>+IF(YEAR($E164)='Données de base'!$C$13,12-MONTH($E164)+1,0)</f>
        <v>0</v>
      </c>
      <c r="G164" s="16">
        <f>+IF(F164&gt;0,12,(IF(YEAR($E164)='Données de base'!$E$13,12-MONTH($E164)+1,0)))</f>
        <v>0</v>
      </c>
      <c r="H164" s="16">
        <f>+IF(G164&gt;0,12,(IF(YEAR($E164)='Données de base'!$G$13,12-MONTH($E164)+1,0)))</f>
        <v>7</v>
      </c>
      <c r="I164" s="16">
        <f>+IF(H164&gt;0,12,(IF(YEAR($E164)='Données de base'!$I$13,12-MONTH($E164)+1,0)))</f>
        <v>12</v>
      </c>
      <c r="J164" s="16">
        <f>+IF(I164&gt;0,12,(IF(YEAR($E164)='Données de base'!$K$13,12-MONTH($E164)+1,0)))</f>
        <v>12</v>
      </c>
      <c r="K164" s="16">
        <f>+IF(J164&gt;0,12,(IF(YEAR($E164)='Données de base'!$M$13,12-MONTH($E164)+1,0)))</f>
        <v>12</v>
      </c>
      <c r="L164" s="16">
        <f t="shared" si="491"/>
        <v>0</v>
      </c>
      <c r="M164" s="16">
        <f t="shared" si="492"/>
        <v>0</v>
      </c>
      <c r="N164" s="16">
        <f t="shared" si="493"/>
        <v>81000</v>
      </c>
      <c r="O164" s="16">
        <f t="shared" si="494"/>
        <v>81810</v>
      </c>
      <c r="P164" s="16">
        <f t="shared" si="495"/>
        <v>82628.100000000006</v>
      </c>
      <c r="Q164" s="16">
        <f t="shared" si="496"/>
        <v>83454.381000000008</v>
      </c>
      <c r="R164" s="16">
        <f>IF('Données de base'!$Q191="Non",0,+IF(YEAR($E164)=R$140,(L164/(1+'Données de base'!$R$205))*'Données de base'!$H$206,0))</f>
        <v>0</v>
      </c>
      <c r="S164" s="16">
        <f>IF('Données de base'!$Q191="Non",0,+IF(YEAR($E164)=S$140,(M164/(1+'Données de base'!$R$205))*'Données de base'!$H$206,0))</f>
        <v>0</v>
      </c>
      <c r="T164" s="16">
        <f>IF('Données de base'!$Q191="Non",0,+IF(YEAR($E164)=T$140,(N164/(1+'Données de base'!$R$205))*'Données de base'!$H$206,0))</f>
        <v>0</v>
      </c>
      <c r="U164" s="16">
        <f>IF('Données de base'!$Q191="Non",0,+IF(YEAR($E164)=U$140,(O164/(1+'Données de base'!$R$205))*'Données de base'!$H$206,0))</f>
        <v>0</v>
      </c>
      <c r="V164" s="16">
        <f>IF('Données de base'!$Q191="Non",0,+IF(YEAR($E164)=V$140,(P164/(1+'Données de base'!$R$205))*'Données de base'!$H$206,0))</f>
        <v>0</v>
      </c>
      <c r="W164" s="16">
        <f>IF('Données de base'!$Q191="Non",0,+IF(YEAR($E164)=W$140,(Q164/(1+'Données de base'!$R$205))*'Données de base'!$H$206,0))</f>
        <v>0</v>
      </c>
      <c r="X164" s="16"/>
      <c r="Y164" s="16"/>
      <c r="Z164" s="16"/>
      <c r="AA164" s="16"/>
      <c r="AB164" s="16"/>
      <c r="AC164" s="506"/>
      <c r="AD164" s="681"/>
      <c r="AE164" s="16"/>
      <c r="AF164" s="16"/>
      <c r="AG164" s="16"/>
      <c r="AH164" s="16"/>
      <c r="AI164" s="16"/>
      <c r="AJ164" s="16"/>
      <c r="AK164" s="16"/>
      <c r="AL164" s="16"/>
      <c r="AM164" s="16"/>
      <c r="AN164" s="16"/>
      <c r="AO164" s="16"/>
      <c r="AP164" s="16"/>
      <c r="AQ164" s="506"/>
      <c r="AR164" s="16"/>
      <c r="AS164" s="16"/>
      <c r="AT164" s="16"/>
      <c r="AU164" s="16"/>
      <c r="AV164" s="16"/>
      <c r="AW164" s="16"/>
      <c r="AX164" s="16"/>
      <c r="AY164" s="16"/>
      <c r="AZ164" s="16"/>
      <c r="BA164" s="16"/>
      <c r="BB164" s="16"/>
      <c r="BC164" s="16"/>
      <c r="BD164" s="506"/>
      <c r="BE164" s="681"/>
      <c r="BF164" s="16"/>
      <c r="BG164" s="16"/>
      <c r="BH164" s="16"/>
      <c r="BI164" s="16"/>
      <c r="BJ164" s="16"/>
      <c r="BK164" s="16"/>
      <c r="BL164" s="16"/>
      <c r="BM164" s="16"/>
      <c r="BN164" s="16"/>
      <c r="BO164" s="16"/>
      <c r="BP164" s="16"/>
      <c r="BQ164" s="16"/>
      <c r="BR164" s="506"/>
      <c r="BS164" s="16"/>
      <c r="BT164" s="16"/>
      <c r="BU164" s="16"/>
      <c r="BV164" s="16"/>
      <c r="BW164" s="16"/>
      <c r="BX164" s="16"/>
      <c r="BY164" s="16"/>
      <c r="BZ164" s="16"/>
      <c r="CA164" s="16"/>
      <c r="CB164" s="16"/>
      <c r="CC164" s="16"/>
      <c r="CD164" s="16"/>
      <c r="CE164" s="535"/>
    </row>
    <row r="165" spans="1:83" ht="15" customHeight="1" x14ac:dyDescent="0.2">
      <c r="A165" s="16"/>
      <c r="B165" s="182" t="str">
        <f>+'Données de base'!I192</f>
        <v>Alliance Manager</v>
      </c>
      <c r="C165" s="16">
        <f>+'Données de base'!P192</f>
        <v>4500</v>
      </c>
      <c r="D165" s="16">
        <f t="shared" si="497"/>
        <v>81000</v>
      </c>
      <c r="E165" s="229">
        <f>+'Données de base'!R192</f>
        <v>43983</v>
      </c>
      <c r="F165" s="16">
        <f>+IF(YEAR($E165)='Données de base'!$C$13,12-MONTH($E165)+1,0)</f>
        <v>0</v>
      </c>
      <c r="G165" s="16">
        <f>+IF(F165&gt;0,12,(IF(YEAR($E165)='Données de base'!$E$13,12-MONTH($E165)+1,0)))</f>
        <v>0</v>
      </c>
      <c r="H165" s="16">
        <f>+IF(G165&gt;0,12,(IF(YEAR($E165)='Données de base'!$G$13,12-MONTH($E165)+1,0)))</f>
        <v>0</v>
      </c>
      <c r="I165" s="16">
        <f>+IF(H165&gt;0,12,(IF(YEAR($E165)='Données de base'!$I$13,12-MONTH($E165)+1,0)))</f>
        <v>7</v>
      </c>
      <c r="J165" s="16">
        <f>+IF(I165&gt;0,12,(IF(YEAR($E165)='Données de base'!$K$13,12-MONTH($E165)+1,0)))</f>
        <v>12</v>
      </c>
      <c r="K165" s="16">
        <f>+IF(J165&gt;0,12,(IF(YEAR($E165)='Données de base'!$M$13,12-MONTH($E165)+1,0)))</f>
        <v>12</v>
      </c>
      <c r="L165" s="16">
        <f t="shared" si="491"/>
        <v>0</v>
      </c>
      <c r="M165" s="16">
        <f t="shared" si="492"/>
        <v>0</v>
      </c>
      <c r="N165" s="16">
        <f t="shared" si="493"/>
        <v>0</v>
      </c>
      <c r="O165" s="16">
        <f t="shared" si="494"/>
        <v>81000</v>
      </c>
      <c r="P165" s="16">
        <f t="shared" si="495"/>
        <v>81810</v>
      </c>
      <c r="Q165" s="16">
        <f t="shared" si="496"/>
        <v>82628.100000000006</v>
      </c>
      <c r="R165" s="16">
        <f>IF('Données de base'!$Q192="Non",0,+IF(YEAR($E165)=R$140,(L165/(1+'Données de base'!$R$205))*'Données de base'!$H$206,0))</f>
        <v>0</v>
      </c>
      <c r="S165" s="16">
        <f>IF('Données de base'!$Q192="Non",0,+IF(YEAR($E165)=S$140,(M165/(1+'Données de base'!$R$205))*'Données de base'!$H$206,0))</f>
        <v>0</v>
      </c>
      <c r="T165" s="16">
        <f>IF('Données de base'!$Q192="Non",0,+IF(YEAR($E165)=T$140,(N165/(1+'Données de base'!$R$205))*'Données de base'!$H$206,0))</f>
        <v>0</v>
      </c>
      <c r="U165" s="16">
        <f>IF('Données de base'!$Q192="Non",0,+IF(YEAR($E165)=U$140,(O165/(1+'Données de base'!$R$205))*'Données de base'!$H$206,0))</f>
        <v>0</v>
      </c>
      <c r="V165" s="16">
        <f>IF('Données de base'!$Q192="Non",0,+IF(YEAR($E165)=V$140,(P165/(1+'Données de base'!$R$205))*'Données de base'!$H$206,0))</f>
        <v>0</v>
      </c>
      <c r="W165" s="16">
        <f>IF('Données de base'!$Q192="Non",0,+IF(YEAR($E165)=W$140,(Q165/(1+'Données de base'!$R$205))*'Données de base'!$H$206,0))</f>
        <v>0</v>
      </c>
      <c r="X165" s="16"/>
      <c r="Y165" s="16"/>
      <c r="Z165" s="16"/>
      <c r="AA165" s="16"/>
      <c r="AB165" s="16"/>
      <c r="AC165" s="506"/>
      <c r="AD165" s="681"/>
      <c r="AE165" s="16"/>
      <c r="AF165" s="16"/>
      <c r="AG165" s="16"/>
      <c r="AH165" s="16"/>
      <c r="AI165" s="16"/>
      <c r="AJ165" s="16"/>
      <c r="AK165" s="16"/>
      <c r="AL165" s="16"/>
      <c r="AM165" s="16"/>
      <c r="AN165" s="16"/>
      <c r="AO165" s="16"/>
      <c r="AP165" s="16"/>
      <c r="AQ165" s="506"/>
      <c r="AR165" s="16"/>
      <c r="AS165" s="16"/>
      <c r="AT165" s="16"/>
      <c r="AU165" s="16"/>
      <c r="AV165" s="16"/>
      <c r="AW165" s="16"/>
      <c r="AX165" s="16"/>
      <c r="AY165" s="16"/>
      <c r="AZ165" s="16"/>
      <c r="BA165" s="16"/>
      <c r="BB165" s="16"/>
      <c r="BC165" s="16"/>
      <c r="BD165" s="506"/>
      <c r="BE165" s="681"/>
      <c r="BF165" s="16"/>
      <c r="BG165" s="16"/>
      <c r="BH165" s="16"/>
      <c r="BI165" s="16"/>
      <c r="BJ165" s="16"/>
      <c r="BK165" s="16"/>
      <c r="BL165" s="16"/>
      <c r="BM165" s="16"/>
      <c r="BN165" s="16"/>
      <c r="BO165" s="16"/>
      <c r="BP165" s="16"/>
      <c r="BQ165" s="16"/>
      <c r="BR165" s="506"/>
      <c r="BS165" s="16"/>
      <c r="BT165" s="16"/>
      <c r="BU165" s="16"/>
      <c r="BV165" s="16"/>
      <c r="BW165" s="16"/>
      <c r="BX165" s="16"/>
      <c r="BY165" s="16"/>
      <c r="BZ165" s="16"/>
      <c r="CA165" s="16"/>
      <c r="CB165" s="16"/>
      <c r="CC165" s="16"/>
      <c r="CD165" s="16"/>
      <c r="CE165" s="535"/>
    </row>
    <row r="166" spans="1:83" ht="15" customHeight="1" x14ac:dyDescent="0.2">
      <c r="A166" s="16"/>
      <c r="B166" s="182" t="str">
        <f>+'Données de base'!I193</f>
        <v>Alliance Manager</v>
      </c>
      <c r="C166" s="16">
        <f>+'Données de base'!P193</f>
        <v>4500</v>
      </c>
      <c r="D166" s="16">
        <f t="shared" si="497"/>
        <v>81000</v>
      </c>
      <c r="E166" s="229">
        <f>+'Données de base'!R193</f>
        <v>44501</v>
      </c>
      <c r="F166" s="16">
        <f>+IF(YEAR($E166)='Données de base'!$C$13,12-MONTH($E166)+1,0)</f>
        <v>0</v>
      </c>
      <c r="G166" s="16">
        <f>+IF(F166&gt;0,12,(IF(YEAR($E166)='Données de base'!$E$13,12-MONTH($E166)+1,0)))</f>
        <v>0</v>
      </c>
      <c r="H166" s="16">
        <f>+IF(G166&gt;0,12,(IF(YEAR($E166)='Données de base'!$G$13,12-MONTH($E166)+1,0)))</f>
        <v>0</v>
      </c>
      <c r="I166" s="16">
        <f>+IF(H166&gt;0,12,(IF(YEAR($E166)='Données de base'!$I$13,12-MONTH($E166)+1,0)))</f>
        <v>0</v>
      </c>
      <c r="J166" s="16">
        <f>+IF(I166&gt;0,12,(IF(YEAR($E166)='Données de base'!$K$13,12-MONTH($E166)+1,0)))</f>
        <v>2</v>
      </c>
      <c r="K166" s="16">
        <f>+IF(J166&gt;0,12,(IF(YEAR($E166)='Données de base'!$M$13,12-MONTH($E166)+1,0)))</f>
        <v>12</v>
      </c>
      <c r="L166" s="16">
        <f t="shared" si="491"/>
        <v>0</v>
      </c>
      <c r="M166" s="16">
        <f t="shared" si="492"/>
        <v>0</v>
      </c>
      <c r="N166" s="16">
        <f t="shared" si="493"/>
        <v>0</v>
      </c>
      <c r="O166" s="16">
        <f t="shared" si="494"/>
        <v>0</v>
      </c>
      <c r="P166" s="16">
        <f t="shared" si="495"/>
        <v>81000</v>
      </c>
      <c r="Q166" s="16">
        <f t="shared" si="496"/>
        <v>81810</v>
      </c>
      <c r="R166" s="16">
        <f>IF('Données de base'!$Q193="Non",0,+IF(YEAR($E166)=R$140,(L166/(1+'Données de base'!$R$205))*'Données de base'!$H$206,0))</f>
        <v>0</v>
      </c>
      <c r="S166" s="16">
        <f>IF('Données de base'!$Q193="Non",0,+IF(YEAR($E166)=S$140,(M166/(1+'Données de base'!$R$205))*'Données de base'!$H$206,0))</f>
        <v>0</v>
      </c>
      <c r="T166" s="16">
        <f>IF('Données de base'!$Q193="Non",0,+IF(YEAR($E166)=T$140,(N166/(1+'Données de base'!$R$205))*'Données de base'!$H$206,0))</f>
        <v>0</v>
      </c>
      <c r="U166" s="16">
        <f>IF('Données de base'!$Q193="Non",0,+IF(YEAR($E166)=U$140,(O166/(1+'Données de base'!$R$205))*'Données de base'!$H$206,0))</f>
        <v>0</v>
      </c>
      <c r="V166" s="16">
        <f>IF('Données de base'!$Q193="Non",0,+IF(YEAR($E166)=V$140,(P166/(1+'Données de base'!$R$205))*'Données de base'!$H$206,0))</f>
        <v>0</v>
      </c>
      <c r="W166" s="16">
        <f>IF('Données de base'!$Q193="Non",0,+IF(YEAR($E166)=W$140,(Q166/(1+'Données de base'!$R$205))*'Données de base'!$H$206,0))</f>
        <v>0</v>
      </c>
      <c r="X166" s="16"/>
      <c r="Y166" s="16"/>
      <c r="Z166" s="16"/>
      <c r="AA166" s="16"/>
      <c r="AB166" s="16"/>
      <c r="AC166" s="506"/>
      <c r="AD166" s="681"/>
      <c r="AE166" s="16"/>
      <c r="AF166" s="16"/>
      <c r="AG166" s="16"/>
      <c r="AH166" s="16"/>
      <c r="AI166" s="16"/>
      <c r="AJ166" s="16"/>
      <c r="AK166" s="16"/>
      <c r="AL166" s="16"/>
      <c r="AM166" s="16"/>
      <c r="AN166" s="16"/>
      <c r="AO166" s="16"/>
      <c r="AP166" s="16"/>
      <c r="AQ166" s="506"/>
      <c r="AR166" s="16"/>
      <c r="AS166" s="16"/>
      <c r="AT166" s="16"/>
      <c r="AU166" s="16"/>
      <c r="AV166" s="16"/>
      <c r="AW166" s="16"/>
      <c r="AX166" s="16"/>
      <c r="AY166" s="16"/>
      <c r="AZ166" s="16"/>
      <c r="BA166" s="16"/>
      <c r="BB166" s="16"/>
      <c r="BC166" s="16"/>
      <c r="BD166" s="506"/>
      <c r="BE166" s="681"/>
      <c r="BF166" s="16"/>
      <c r="BG166" s="16"/>
      <c r="BH166" s="16"/>
      <c r="BI166" s="16"/>
      <c r="BJ166" s="16"/>
      <c r="BK166" s="16"/>
      <c r="BL166" s="16"/>
      <c r="BM166" s="16"/>
      <c r="BN166" s="16"/>
      <c r="BO166" s="16"/>
      <c r="BP166" s="16"/>
      <c r="BQ166" s="16"/>
      <c r="BR166" s="506"/>
      <c r="BS166" s="16"/>
      <c r="BT166" s="16"/>
      <c r="BU166" s="16"/>
      <c r="BV166" s="16"/>
      <c r="BW166" s="16"/>
      <c r="BX166" s="16"/>
      <c r="BY166" s="16"/>
      <c r="BZ166" s="16"/>
      <c r="CA166" s="16"/>
      <c r="CB166" s="16"/>
      <c r="CC166" s="16"/>
      <c r="CD166" s="16"/>
      <c r="CE166" s="535"/>
    </row>
    <row r="167" spans="1:83" ht="15" customHeight="1" x14ac:dyDescent="0.2">
      <c r="A167" s="16"/>
      <c r="B167" s="182" t="str">
        <f>+'Données de base'!I194</f>
        <v>Alliance Manager</v>
      </c>
      <c r="C167" s="16">
        <f>+'Données de base'!P194</f>
        <v>6000</v>
      </c>
      <c r="D167" s="16">
        <f t="shared" si="497"/>
        <v>108000</v>
      </c>
      <c r="E167" s="229">
        <f>+'Données de base'!R194</f>
        <v>44501</v>
      </c>
      <c r="F167" s="16">
        <f>+IF(YEAR($E167)='Données de base'!$C$13,12-MONTH($E167)+1,0)</f>
        <v>0</v>
      </c>
      <c r="G167" s="16">
        <f>+IF(F167&gt;0,12,(IF(YEAR($E167)='Données de base'!$E$13,12-MONTH($E167)+1,0)))</f>
        <v>0</v>
      </c>
      <c r="H167" s="16">
        <f>+IF(G167&gt;0,12,(IF(YEAR($E167)='Données de base'!$G$13,12-MONTH($E167)+1,0)))</f>
        <v>0</v>
      </c>
      <c r="I167" s="16">
        <f>+IF(H167&gt;0,12,(IF(YEAR($E167)='Données de base'!$I$13,12-MONTH($E167)+1,0)))</f>
        <v>0</v>
      </c>
      <c r="J167" s="16">
        <f>+IF(I167&gt;0,12,(IF(YEAR($E167)='Données de base'!$K$13,12-MONTH($E167)+1,0)))</f>
        <v>2</v>
      </c>
      <c r="K167" s="16">
        <f>+IF(J167&gt;0,12,(IF(YEAR($E167)='Données de base'!$M$13,12-MONTH($E167)+1,0)))</f>
        <v>12</v>
      </c>
      <c r="L167" s="16">
        <f t="shared" si="491"/>
        <v>0</v>
      </c>
      <c r="M167" s="16">
        <f t="shared" si="492"/>
        <v>0</v>
      </c>
      <c r="N167" s="16">
        <f t="shared" si="493"/>
        <v>0</v>
      </c>
      <c r="O167" s="16">
        <f t="shared" si="494"/>
        <v>0</v>
      </c>
      <c r="P167" s="16">
        <f t="shared" si="495"/>
        <v>108000</v>
      </c>
      <c r="Q167" s="16">
        <f t="shared" si="496"/>
        <v>109080</v>
      </c>
      <c r="R167" s="16">
        <f>IF('Données de base'!$Q194="Non",0,+IF(YEAR($E167)=R$140,(L167/(1+'Données de base'!$R$205))*'Données de base'!$H$206,0))</f>
        <v>0</v>
      </c>
      <c r="S167" s="16">
        <f>IF('Données de base'!$Q194="Non",0,+IF(YEAR($E167)=S$140,(M167/(1+'Données de base'!$R$205))*'Données de base'!$H$206,0))</f>
        <v>0</v>
      </c>
      <c r="T167" s="16">
        <f>IF('Données de base'!$Q194="Non",0,+IF(YEAR($E167)=T$140,(N167/(1+'Données de base'!$R$205))*'Données de base'!$H$206,0))</f>
        <v>0</v>
      </c>
      <c r="U167" s="16">
        <f>IF('Données de base'!$Q194="Non",0,+IF(YEAR($E167)=U$140,(O167/(1+'Données de base'!$R$205))*'Données de base'!$H$206,0))</f>
        <v>0</v>
      </c>
      <c r="V167" s="16">
        <f>IF('Données de base'!$Q194="Non",0,+IF(YEAR($E167)=V$140,(P167/(1+'Données de base'!$R$205))*'Données de base'!$H$206,0))</f>
        <v>0</v>
      </c>
      <c r="W167" s="16">
        <f>IF('Données de base'!$Q194="Non",0,+IF(YEAR($E167)=W$140,(Q167/(1+'Données de base'!$R$205))*'Données de base'!$H$206,0))</f>
        <v>0</v>
      </c>
      <c r="X167" s="16"/>
      <c r="Y167" s="16"/>
      <c r="Z167" s="16"/>
      <c r="AA167" s="16"/>
      <c r="AB167" s="16"/>
      <c r="AC167" s="506"/>
      <c r="AD167" s="681"/>
      <c r="AE167" s="16"/>
      <c r="AF167" s="16"/>
      <c r="AG167" s="16"/>
      <c r="AH167" s="16"/>
      <c r="AI167" s="16"/>
      <c r="AJ167" s="16"/>
      <c r="AK167" s="16"/>
      <c r="AL167" s="16"/>
      <c r="AM167" s="16"/>
      <c r="AN167" s="16"/>
      <c r="AO167" s="16"/>
      <c r="AP167" s="16"/>
      <c r="AQ167" s="506"/>
      <c r="AR167" s="16"/>
      <c r="AS167" s="16"/>
      <c r="AT167" s="16"/>
      <c r="AU167" s="16"/>
      <c r="AV167" s="16"/>
      <c r="AW167" s="16"/>
      <c r="AX167" s="16"/>
      <c r="AY167" s="16"/>
      <c r="AZ167" s="16"/>
      <c r="BA167" s="16"/>
      <c r="BB167" s="16"/>
      <c r="BC167" s="16"/>
      <c r="BD167" s="506"/>
      <c r="BE167" s="681"/>
      <c r="BF167" s="16"/>
      <c r="BG167" s="16"/>
      <c r="BH167" s="16"/>
      <c r="BI167" s="16"/>
      <c r="BJ167" s="16"/>
      <c r="BK167" s="16"/>
      <c r="BL167" s="16"/>
      <c r="BM167" s="16"/>
      <c r="BN167" s="16"/>
      <c r="BO167" s="16"/>
      <c r="BP167" s="16"/>
      <c r="BQ167" s="16"/>
      <c r="BR167" s="506"/>
      <c r="BS167" s="16"/>
      <c r="BT167" s="16"/>
      <c r="BU167" s="16"/>
      <c r="BV167" s="16"/>
      <c r="BW167" s="16"/>
      <c r="BX167" s="16"/>
      <c r="BY167" s="16"/>
      <c r="BZ167" s="16"/>
      <c r="CA167" s="16"/>
      <c r="CB167" s="16"/>
      <c r="CC167" s="16"/>
      <c r="CD167" s="16"/>
      <c r="CE167" s="535"/>
    </row>
    <row r="168" spans="1:83" ht="15" customHeight="1" x14ac:dyDescent="0.2">
      <c r="A168" s="16"/>
      <c r="B168" s="182" t="str">
        <f>+'Données de base'!I195</f>
        <v>Presales - Training</v>
      </c>
      <c r="C168" s="16">
        <f>+'Données de base'!P195</f>
        <v>6000</v>
      </c>
      <c r="D168" s="16">
        <f t="shared" si="497"/>
        <v>108000</v>
      </c>
      <c r="E168" s="229">
        <f>+'Données de base'!R195</f>
        <v>44197</v>
      </c>
      <c r="F168" s="16">
        <f>+IF(YEAR($E168)='Données de base'!$C$13,12-MONTH($E168)+1,0)</f>
        <v>0</v>
      </c>
      <c r="G168" s="16">
        <f>+IF(F168&gt;0,12,(IF(YEAR($E168)='Données de base'!$E$13,12-MONTH($E168)+1,0)))</f>
        <v>0</v>
      </c>
      <c r="H168" s="16">
        <f>+IF(G168&gt;0,12,(IF(YEAR($E168)='Données de base'!$G$13,12-MONTH($E168)+1,0)))</f>
        <v>0</v>
      </c>
      <c r="I168" s="16">
        <f>+IF(H168&gt;0,12,(IF(YEAR($E168)='Données de base'!$I$13,12-MONTH($E168)+1,0)))</f>
        <v>0</v>
      </c>
      <c r="J168" s="16">
        <f>+IF(I168&gt;0,12,(IF(YEAR($E168)='Données de base'!$K$13,12-MONTH($E168)+1,0)))</f>
        <v>12</v>
      </c>
      <c r="K168" s="16">
        <f>+IF(J168&gt;0,12,(IF(YEAR($E168)='Données de base'!$M$13,12-MONTH($E168)+1,0)))</f>
        <v>12</v>
      </c>
      <c r="L168" s="16">
        <f t="shared" si="491"/>
        <v>0</v>
      </c>
      <c r="M168" s="16">
        <f t="shared" si="492"/>
        <v>0</v>
      </c>
      <c r="N168" s="16">
        <f t="shared" si="493"/>
        <v>0</v>
      </c>
      <c r="O168" s="16">
        <f t="shared" si="494"/>
        <v>0</v>
      </c>
      <c r="P168" s="16">
        <f t="shared" si="495"/>
        <v>108000</v>
      </c>
      <c r="Q168" s="16">
        <f t="shared" si="496"/>
        <v>109080</v>
      </c>
      <c r="R168" s="16">
        <f>IF('Données de base'!$Q195="Non",0,+IF(YEAR($E168)=R$140,(L168/(1+'Données de base'!$R$205))*'Données de base'!$H$206,0))</f>
        <v>0</v>
      </c>
      <c r="S168" s="16">
        <f>IF('Données de base'!$Q195="Non",0,+IF(YEAR($E168)=S$140,(M168/(1+'Données de base'!$R$205))*'Données de base'!$H$206,0))</f>
        <v>0</v>
      </c>
      <c r="T168" s="16">
        <f>IF('Données de base'!$Q195="Non",0,+IF(YEAR($E168)=T$140,(N168/(1+'Données de base'!$R$205))*'Données de base'!$H$206,0))</f>
        <v>0</v>
      </c>
      <c r="U168" s="16">
        <f>IF('Données de base'!$Q195="Non",0,+IF(YEAR($E168)=U$140,(O168/(1+'Données de base'!$R$205))*'Données de base'!$H$206,0))</f>
        <v>0</v>
      </c>
      <c r="V168" s="16">
        <f>IF('Données de base'!$Q195="Non",0,+IF(YEAR($E168)=V$140,(P168/(1+'Données de base'!$R$205))*'Données de base'!$H$206,0))</f>
        <v>0</v>
      </c>
      <c r="W168" s="16">
        <f>IF('Données de base'!$Q195="Non",0,+IF(YEAR($E168)=W$140,(Q168/(1+'Données de base'!$R$205))*'Données de base'!$H$206,0))</f>
        <v>0</v>
      </c>
      <c r="X168" s="16"/>
      <c r="Y168" s="16"/>
      <c r="Z168" s="16"/>
      <c r="AA168" s="16"/>
      <c r="AB168" s="16"/>
      <c r="AC168" s="506"/>
      <c r="AD168" s="681"/>
      <c r="AE168" s="16"/>
      <c r="AF168" s="16"/>
      <c r="AG168" s="16"/>
      <c r="AH168" s="16"/>
      <c r="AI168" s="16"/>
      <c r="AJ168" s="16"/>
      <c r="AK168" s="16"/>
      <c r="AL168" s="16"/>
      <c r="AM168" s="16"/>
      <c r="AN168" s="16"/>
      <c r="AO168" s="16"/>
      <c r="AP168" s="16"/>
      <c r="AQ168" s="506"/>
      <c r="AR168" s="16"/>
      <c r="AS168" s="16"/>
      <c r="AT168" s="16"/>
      <c r="AU168" s="16"/>
      <c r="AV168" s="16"/>
      <c r="AW168" s="16"/>
      <c r="AX168" s="16"/>
      <c r="AY168" s="16"/>
      <c r="AZ168" s="16"/>
      <c r="BA168" s="16"/>
      <c r="BB168" s="16"/>
      <c r="BC168" s="16"/>
      <c r="BD168" s="506"/>
      <c r="BE168" s="681"/>
      <c r="BF168" s="16"/>
      <c r="BG168" s="16"/>
      <c r="BH168" s="16"/>
      <c r="BI168" s="16"/>
      <c r="BJ168" s="16"/>
      <c r="BK168" s="16"/>
      <c r="BL168" s="16"/>
      <c r="BM168" s="16"/>
      <c r="BN168" s="16"/>
      <c r="BO168" s="16"/>
      <c r="BP168" s="16"/>
      <c r="BQ168" s="16"/>
      <c r="BR168" s="506"/>
      <c r="BS168" s="16"/>
      <c r="BT168" s="16"/>
      <c r="BU168" s="16"/>
      <c r="BV168" s="16"/>
      <c r="BW168" s="16"/>
      <c r="BX168" s="16"/>
      <c r="BY168" s="16"/>
      <c r="BZ168" s="16"/>
      <c r="CA168" s="16"/>
      <c r="CB168" s="16"/>
      <c r="CC168" s="16"/>
      <c r="CD168" s="16"/>
      <c r="CE168" s="535"/>
    </row>
    <row r="169" spans="1:83" ht="15" customHeight="1" x14ac:dyDescent="0.2">
      <c r="A169" s="16"/>
      <c r="B169" s="182" t="str">
        <f>+'Données de base'!I196</f>
        <v>Presales - Training</v>
      </c>
      <c r="C169" s="16">
        <f>+'Données de base'!P196</f>
        <v>6000</v>
      </c>
      <c r="D169" s="16">
        <f t="shared" si="497"/>
        <v>108000</v>
      </c>
      <c r="E169" s="229">
        <f>+'Données de base'!R196</f>
        <v>44197</v>
      </c>
      <c r="F169" s="16">
        <f>+IF(YEAR($E169)='Données de base'!$C$13,12-MONTH($E169)+1,0)</f>
        <v>0</v>
      </c>
      <c r="G169" s="16">
        <f>+IF(F169&gt;0,12,(IF(YEAR($E169)='Données de base'!$E$13,12-MONTH($E169)+1,0)))</f>
        <v>0</v>
      </c>
      <c r="H169" s="16">
        <f>+IF(G169&gt;0,12,(IF(YEAR($E169)='Données de base'!$G$13,12-MONTH($E169)+1,0)))</f>
        <v>0</v>
      </c>
      <c r="I169" s="16">
        <f>+IF(H169&gt;0,12,(IF(YEAR($E169)='Données de base'!$I$13,12-MONTH($E169)+1,0)))</f>
        <v>0</v>
      </c>
      <c r="J169" s="16">
        <f>+IF(I169&gt;0,12,(IF(YEAR($E169)='Données de base'!$K$13,12-MONTH($E169)+1,0)))</f>
        <v>12</v>
      </c>
      <c r="K169" s="16">
        <f>+IF(J169&gt;0,12,(IF(YEAR($E169)='Données de base'!$M$13,12-MONTH($E169)+1,0)))</f>
        <v>12</v>
      </c>
      <c r="L169" s="16">
        <f t="shared" si="491"/>
        <v>0</v>
      </c>
      <c r="M169" s="16">
        <f t="shared" si="492"/>
        <v>0</v>
      </c>
      <c r="N169" s="16">
        <f t="shared" si="493"/>
        <v>0</v>
      </c>
      <c r="O169" s="16">
        <f t="shared" si="494"/>
        <v>0</v>
      </c>
      <c r="P169" s="16">
        <f t="shared" si="495"/>
        <v>108000</v>
      </c>
      <c r="Q169" s="16">
        <f t="shared" si="496"/>
        <v>109080</v>
      </c>
      <c r="R169" s="16">
        <f>IF('Données de base'!$Q196="Non",0,+IF(YEAR($E169)=R$140,(L169/(1+'Données de base'!$R$205))*'Données de base'!$H$206,0))</f>
        <v>0</v>
      </c>
      <c r="S169" s="16">
        <f>IF('Données de base'!$Q196="Non",0,+IF(YEAR($E169)=S$140,(M169/(1+'Données de base'!$R$205))*'Données de base'!$H$206,0))</f>
        <v>0</v>
      </c>
      <c r="T169" s="16">
        <f>IF('Données de base'!$Q196="Non",0,+IF(YEAR($E169)=T$140,(N169/(1+'Données de base'!$R$205))*'Données de base'!$H$206,0))</f>
        <v>0</v>
      </c>
      <c r="U169" s="16">
        <f>IF('Données de base'!$Q196="Non",0,+IF(YEAR($E169)=U$140,(O169/(1+'Données de base'!$R$205))*'Données de base'!$H$206,0))</f>
        <v>0</v>
      </c>
      <c r="V169" s="16">
        <f>IF('Données de base'!$Q196="Non",0,+IF(YEAR($E169)=V$140,(P169/(1+'Données de base'!$R$205))*'Données de base'!$H$206,0))</f>
        <v>0</v>
      </c>
      <c r="W169" s="16">
        <f>IF('Données de base'!$Q196="Non",0,+IF(YEAR($E169)=W$140,(Q169/(1+'Données de base'!$R$205))*'Données de base'!$H$206,0))</f>
        <v>0</v>
      </c>
      <c r="X169" s="16"/>
      <c r="Y169" s="16"/>
      <c r="Z169" s="16"/>
      <c r="AA169" s="16"/>
      <c r="AB169" s="16"/>
      <c r="AC169" s="506"/>
      <c r="AD169" s="681"/>
      <c r="AE169" s="16"/>
      <c r="AF169" s="16"/>
      <c r="AG169" s="16"/>
      <c r="AH169" s="16"/>
      <c r="AI169" s="16"/>
      <c r="AJ169" s="16"/>
      <c r="AK169" s="16"/>
      <c r="AL169" s="16"/>
      <c r="AM169" s="16"/>
      <c r="AN169" s="16"/>
      <c r="AO169" s="16"/>
      <c r="AP169" s="16"/>
      <c r="AQ169" s="506"/>
      <c r="AR169" s="16"/>
      <c r="AS169" s="16"/>
      <c r="AT169" s="16"/>
      <c r="AU169" s="16"/>
      <c r="AV169" s="16"/>
      <c r="AW169" s="16"/>
      <c r="AX169" s="16"/>
      <c r="AY169" s="16"/>
      <c r="AZ169" s="16"/>
      <c r="BA169" s="16"/>
      <c r="BB169" s="16"/>
      <c r="BC169" s="16"/>
      <c r="BD169" s="506"/>
      <c r="BE169" s="681"/>
      <c r="BF169" s="16"/>
      <c r="BG169" s="16"/>
      <c r="BH169" s="16"/>
      <c r="BI169" s="16"/>
      <c r="BJ169" s="16"/>
      <c r="BK169" s="16"/>
      <c r="BL169" s="16"/>
      <c r="BM169" s="16"/>
      <c r="BN169" s="16"/>
      <c r="BO169" s="16"/>
      <c r="BP169" s="16"/>
      <c r="BQ169" s="16"/>
      <c r="BR169" s="506"/>
      <c r="BS169" s="16"/>
      <c r="BT169" s="16"/>
      <c r="BU169" s="16"/>
      <c r="BV169" s="16"/>
      <c r="BW169" s="16"/>
      <c r="BX169" s="16"/>
      <c r="BY169" s="16"/>
      <c r="BZ169" s="16"/>
      <c r="CA169" s="16"/>
      <c r="CB169" s="16"/>
      <c r="CC169" s="16"/>
      <c r="CD169" s="16"/>
      <c r="CE169" s="535"/>
    </row>
    <row r="170" spans="1:83" ht="15" customHeight="1" x14ac:dyDescent="0.2">
      <c r="A170" s="16"/>
      <c r="B170" s="182" t="str">
        <f>+'Données de base'!I197</f>
        <v>Presales - Training</v>
      </c>
      <c r="C170" s="16">
        <f>+'Données de base'!P197</f>
        <v>6000</v>
      </c>
      <c r="D170" s="16">
        <f t="shared" si="497"/>
        <v>108000</v>
      </c>
      <c r="E170" s="229">
        <f>+'Données de base'!R197</f>
        <v>44562</v>
      </c>
      <c r="F170" s="16">
        <f>+IF(YEAR($E170)='Données de base'!$C$13,12-MONTH($E170)+1,0)</f>
        <v>0</v>
      </c>
      <c r="G170" s="16">
        <f>+IF(F170&gt;0,12,(IF(YEAR($E170)='Données de base'!$E$13,12-MONTH($E170)+1,0)))</f>
        <v>0</v>
      </c>
      <c r="H170" s="16">
        <f>+IF(G170&gt;0,12,(IF(YEAR($E170)='Données de base'!$G$13,12-MONTH($E170)+1,0)))</f>
        <v>0</v>
      </c>
      <c r="I170" s="16">
        <f>+IF(H170&gt;0,12,(IF(YEAR($E170)='Données de base'!$I$13,12-MONTH($E170)+1,0)))</f>
        <v>0</v>
      </c>
      <c r="J170" s="16">
        <f>+IF(I170&gt;0,12,(IF(YEAR($E170)='Données de base'!$K$13,12-MONTH($E170)+1,0)))</f>
        <v>0</v>
      </c>
      <c r="K170" s="16">
        <f>+IF(J170&gt;0,12,(IF(YEAR($E170)='Données de base'!$M$13,12-MONTH($E170)+1,0)))</f>
        <v>12</v>
      </c>
      <c r="L170" s="16">
        <f t="shared" si="491"/>
        <v>0</v>
      </c>
      <c r="M170" s="16">
        <f t="shared" si="492"/>
        <v>0</v>
      </c>
      <c r="N170" s="16">
        <f t="shared" si="493"/>
        <v>0</v>
      </c>
      <c r="O170" s="16">
        <f t="shared" si="494"/>
        <v>0</v>
      </c>
      <c r="P170" s="16">
        <f t="shared" si="495"/>
        <v>0</v>
      </c>
      <c r="Q170" s="16">
        <f t="shared" si="496"/>
        <v>108000</v>
      </c>
      <c r="R170" s="16">
        <f>IF('Données de base'!$Q197="Non",0,+IF(YEAR($E170)=R$140,(L170/(1+'Données de base'!$R$205))*'Données de base'!$H$206,0))</f>
        <v>0</v>
      </c>
      <c r="S170" s="16">
        <f>IF('Données de base'!$Q197="Non",0,+IF(YEAR($E170)=S$140,(M170/(1+'Données de base'!$R$205))*'Données de base'!$H$206,0))</f>
        <v>0</v>
      </c>
      <c r="T170" s="16">
        <f>IF('Données de base'!$Q197="Non",0,+IF(YEAR($E170)=T$140,(N170/(1+'Données de base'!$R$205))*'Données de base'!$H$206,0))</f>
        <v>0</v>
      </c>
      <c r="U170" s="16">
        <f>IF('Données de base'!$Q197="Non",0,+IF(YEAR($E170)=U$140,(O170/(1+'Données de base'!$R$205))*'Données de base'!$H$206,0))</f>
        <v>0</v>
      </c>
      <c r="V170" s="16">
        <f>IF('Données de base'!$Q197="Non",0,+IF(YEAR($E170)=V$140,(P170/(1+'Données de base'!$R$205))*'Données de base'!$H$206,0))</f>
        <v>0</v>
      </c>
      <c r="W170" s="16">
        <f>IF('Données de base'!$Q197="Non",0,+IF(YEAR($E170)=W$140,(Q170/(1+'Données de base'!$R$205))*'Données de base'!$H$206,0))</f>
        <v>0</v>
      </c>
      <c r="X170" s="16"/>
      <c r="Y170" s="16"/>
      <c r="Z170" s="16"/>
      <c r="AA170" s="16"/>
      <c r="AB170" s="16"/>
      <c r="AC170" s="506"/>
      <c r="AD170" s="681"/>
      <c r="AE170" s="16"/>
      <c r="AF170" s="16"/>
      <c r="AG170" s="16"/>
      <c r="AH170" s="16"/>
      <c r="AI170" s="16"/>
      <c r="AJ170" s="16"/>
      <c r="AK170" s="16"/>
      <c r="AL170" s="16"/>
      <c r="AM170" s="16"/>
      <c r="AN170" s="16"/>
      <c r="AO170" s="16"/>
      <c r="AP170" s="16"/>
      <c r="AQ170" s="506"/>
      <c r="AR170" s="16"/>
      <c r="AS170" s="16"/>
      <c r="AT170" s="16"/>
      <c r="AU170" s="16"/>
      <c r="AV170" s="16"/>
      <c r="AW170" s="16"/>
      <c r="AX170" s="16"/>
      <c r="AY170" s="16"/>
      <c r="AZ170" s="16"/>
      <c r="BA170" s="16"/>
      <c r="BB170" s="16"/>
      <c r="BC170" s="16"/>
      <c r="BD170" s="506"/>
      <c r="BE170" s="681"/>
      <c r="BF170" s="16"/>
      <c r="BG170" s="16"/>
      <c r="BH170" s="16"/>
      <c r="BI170" s="16"/>
      <c r="BJ170" s="16"/>
      <c r="BK170" s="16"/>
      <c r="BL170" s="16"/>
      <c r="BM170" s="16"/>
      <c r="BN170" s="16"/>
      <c r="BO170" s="16"/>
      <c r="BP170" s="16"/>
      <c r="BQ170" s="16"/>
      <c r="BR170" s="506"/>
      <c r="BS170" s="16"/>
      <c r="BT170" s="16"/>
      <c r="BU170" s="16"/>
      <c r="BV170" s="16"/>
      <c r="BW170" s="16"/>
      <c r="BX170" s="16"/>
      <c r="BY170" s="16"/>
      <c r="BZ170" s="16"/>
      <c r="CA170" s="16"/>
      <c r="CB170" s="16"/>
      <c r="CC170" s="16"/>
      <c r="CD170" s="16"/>
      <c r="CE170" s="535"/>
    </row>
    <row r="171" spans="1:83" ht="15" customHeight="1" x14ac:dyDescent="0.2">
      <c r="A171" s="16"/>
      <c r="B171" s="182" t="str">
        <f>+'Données de base'!I198</f>
        <v>Presales - Training</v>
      </c>
      <c r="C171" s="16">
        <f>+'Données de base'!P198</f>
        <v>6000</v>
      </c>
      <c r="D171" s="16">
        <f t="shared" si="497"/>
        <v>108000</v>
      </c>
      <c r="E171" s="229">
        <f>+'Données de base'!R198</f>
        <v>44562</v>
      </c>
      <c r="F171" s="16">
        <f>+IF(YEAR($E171)='Données de base'!$C$13,12-MONTH($E171)+1,0)</f>
        <v>0</v>
      </c>
      <c r="G171" s="16">
        <f>+IF(F171&gt;0,12,(IF(YEAR($E171)='Données de base'!$E$13,12-MONTH($E171)+1,0)))</f>
        <v>0</v>
      </c>
      <c r="H171" s="16">
        <f>+IF(G171&gt;0,12,(IF(YEAR($E171)='Données de base'!$G$13,12-MONTH($E171)+1,0)))</f>
        <v>0</v>
      </c>
      <c r="I171" s="16">
        <f>+IF(H171&gt;0,12,(IF(YEAR($E171)='Données de base'!$I$13,12-MONTH($E171)+1,0)))</f>
        <v>0</v>
      </c>
      <c r="J171" s="16">
        <f>+IF(I171&gt;0,12,(IF(YEAR($E171)='Données de base'!$K$13,12-MONTH($E171)+1,0)))</f>
        <v>0</v>
      </c>
      <c r="K171" s="16">
        <f>+IF(J171&gt;0,12,(IF(YEAR($E171)='Données de base'!$M$13,12-MONTH($E171)+1,0)))</f>
        <v>12</v>
      </c>
      <c r="L171" s="16">
        <f t="shared" si="491"/>
        <v>0</v>
      </c>
      <c r="M171" s="16">
        <f t="shared" si="492"/>
        <v>0</v>
      </c>
      <c r="N171" s="16">
        <f t="shared" si="493"/>
        <v>0</v>
      </c>
      <c r="O171" s="16">
        <f t="shared" si="494"/>
        <v>0</v>
      </c>
      <c r="P171" s="16">
        <f t="shared" si="495"/>
        <v>0</v>
      </c>
      <c r="Q171" s="16">
        <f t="shared" si="496"/>
        <v>108000</v>
      </c>
      <c r="R171" s="16">
        <f>IF('Données de base'!$Q198="Non",0,+IF(YEAR($E171)=R$140,(L171/(1+'Données de base'!$R$205))*'Données de base'!$H$206,0))</f>
        <v>0</v>
      </c>
      <c r="S171" s="16">
        <f>IF('Données de base'!$Q198="Non",0,+IF(YEAR($E171)=S$140,(M171/(1+'Données de base'!$R$205))*'Données de base'!$H$206,0))</f>
        <v>0</v>
      </c>
      <c r="T171" s="16">
        <f>IF('Données de base'!$Q198="Non",0,+IF(YEAR($E171)=T$140,(N171/(1+'Données de base'!$R$205))*'Données de base'!$H$206,0))</f>
        <v>0</v>
      </c>
      <c r="U171" s="16">
        <f>IF('Données de base'!$Q198="Non",0,+IF(YEAR($E171)=U$140,(O171/(1+'Données de base'!$R$205))*'Données de base'!$H$206,0))</f>
        <v>0</v>
      </c>
      <c r="V171" s="16">
        <f>IF('Données de base'!$Q198="Non",0,+IF(YEAR($E171)=V$140,(P171/(1+'Données de base'!$R$205))*'Données de base'!$H$206,0))</f>
        <v>0</v>
      </c>
      <c r="W171" s="16">
        <f>IF('Données de base'!$Q198="Non",0,+IF(YEAR($E171)=W$140,(Q171/(1+'Données de base'!$R$205))*'Données de base'!$H$206,0))</f>
        <v>0</v>
      </c>
      <c r="X171" s="16"/>
      <c r="Y171" s="16"/>
      <c r="Z171" s="16"/>
      <c r="AA171" s="16"/>
      <c r="AB171" s="16"/>
      <c r="AC171" s="506"/>
      <c r="AD171" s="681"/>
      <c r="AE171" s="16"/>
      <c r="AF171" s="16"/>
      <c r="AG171" s="16"/>
      <c r="AH171" s="16"/>
      <c r="AI171" s="16"/>
      <c r="AJ171" s="16"/>
      <c r="AK171" s="16"/>
      <c r="AL171" s="16"/>
      <c r="AM171" s="16"/>
      <c r="AN171" s="16"/>
      <c r="AO171" s="16"/>
      <c r="AP171" s="16"/>
      <c r="AQ171" s="506"/>
      <c r="AR171" s="16"/>
      <c r="AS171" s="16"/>
      <c r="AT171" s="16"/>
      <c r="AU171" s="16"/>
      <c r="AV171" s="16"/>
      <c r="AW171" s="16"/>
      <c r="AX171" s="16"/>
      <c r="AY171" s="16"/>
      <c r="AZ171" s="16"/>
      <c r="BA171" s="16"/>
      <c r="BB171" s="16"/>
      <c r="BC171" s="16"/>
      <c r="BD171" s="506"/>
      <c r="BE171" s="681"/>
      <c r="BF171" s="16"/>
      <c r="BG171" s="16"/>
      <c r="BH171" s="16"/>
      <c r="BI171" s="16"/>
      <c r="BJ171" s="16"/>
      <c r="BK171" s="16"/>
      <c r="BL171" s="16"/>
      <c r="BM171" s="16"/>
      <c r="BN171" s="16"/>
      <c r="BO171" s="16"/>
      <c r="BP171" s="16"/>
      <c r="BQ171" s="16"/>
      <c r="BR171" s="506"/>
      <c r="BS171" s="16"/>
      <c r="BT171" s="16"/>
      <c r="BU171" s="16"/>
      <c r="BV171" s="16"/>
      <c r="BW171" s="16"/>
      <c r="BX171" s="16"/>
      <c r="BY171" s="16"/>
      <c r="BZ171" s="16"/>
      <c r="CA171" s="16"/>
      <c r="CB171" s="16"/>
      <c r="CC171" s="16"/>
      <c r="CD171" s="16"/>
      <c r="CE171" s="535"/>
    </row>
    <row r="172" spans="1:83" ht="15" customHeight="1" x14ac:dyDescent="0.2">
      <c r="A172" s="16"/>
      <c r="B172" s="182" t="str">
        <f>+'Données de base'!I199</f>
        <v>Marketing</v>
      </c>
      <c r="C172" s="16">
        <f>+'Données de base'!P199</f>
        <v>6000</v>
      </c>
      <c r="D172" s="16">
        <f t="shared" si="497"/>
        <v>108000</v>
      </c>
      <c r="E172" s="229">
        <f>+'Données de base'!R199</f>
        <v>44562</v>
      </c>
      <c r="F172" s="16">
        <f>+IF(YEAR($E172)='Données de base'!$C$13,12-MONTH($E172)+1,0)</f>
        <v>0</v>
      </c>
      <c r="G172" s="16">
        <f>+IF(F172&gt;0,12,(IF(YEAR($E172)='Données de base'!$E$13,12-MONTH($E172)+1,0)))</f>
        <v>0</v>
      </c>
      <c r="H172" s="16">
        <f>+IF(G172&gt;0,12,(IF(YEAR($E172)='Données de base'!$G$13,12-MONTH($E172)+1,0)))</f>
        <v>0</v>
      </c>
      <c r="I172" s="16">
        <f>+IF(H172&gt;0,12,(IF(YEAR($E172)='Données de base'!$I$13,12-MONTH($E172)+1,0)))</f>
        <v>0</v>
      </c>
      <c r="J172" s="16">
        <f>+IF(I172&gt;0,12,(IF(YEAR($E172)='Données de base'!$K$13,12-MONTH($E172)+1,0)))</f>
        <v>0</v>
      </c>
      <c r="K172" s="16">
        <f>+IF(J172&gt;0,12,(IF(YEAR($E172)='Données de base'!$M$13,12-MONTH($E172)+1,0)))</f>
        <v>12</v>
      </c>
      <c r="L172" s="16">
        <f t="shared" si="491"/>
        <v>0</v>
      </c>
      <c r="M172" s="16">
        <f t="shared" si="492"/>
        <v>0</v>
      </c>
      <c r="N172" s="16">
        <f t="shared" si="493"/>
        <v>0</v>
      </c>
      <c r="O172" s="16">
        <f t="shared" si="494"/>
        <v>0</v>
      </c>
      <c r="P172" s="16">
        <f t="shared" si="495"/>
        <v>0</v>
      </c>
      <c r="Q172" s="16">
        <f t="shared" si="496"/>
        <v>108000</v>
      </c>
      <c r="R172" s="16">
        <f>IF('Données de base'!$Q199="Non",0,+IF(YEAR($E172)=R$140,(L172/(1+'Données de base'!$R$205))*'Données de base'!$H$206,0))</f>
        <v>0</v>
      </c>
      <c r="S172" s="16">
        <f>IF('Données de base'!$Q199="Non",0,+IF(YEAR($E172)=S$140,(M172/(1+'Données de base'!$R$205))*'Données de base'!$H$206,0))</f>
        <v>0</v>
      </c>
      <c r="T172" s="16">
        <f>IF('Données de base'!$Q199="Non",0,+IF(YEAR($E172)=T$140,(N172/(1+'Données de base'!$R$205))*'Données de base'!$H$206,0))</f>
        <v>0</v>
      </c>
      <c r="U172" s="16">
        <f>IF('Données de base'!$Q199="Non",0,+IF(YEAR($E172)=U$140,(O172/(1+'Données de base'!$R$205))*'Données de base'!$H$206,0))</f>
        <v>0</v>
      </c>
      <c r="V172" s="16">
        <f>IF('Données de base'!$Q199="Non",0,+IF(YEAR($E172)=V$140,(P172/(1+'Données de base'!$R$205))*'Données de base'!$H$206,0))</f>
        <v>0</v>
      </c>
      <c r="W172" s="16">
        <f>IF('Données de base'!$Q199="Non",0,+IF(YEAR($E172)=W$140,(Q172/(1+'Données de base'!$R$205))*'Données de base'!$H$206,0))</f>
        <v>0</v>
      </c>
      <c r="X172" s="16"/>
      <c r="Y172" s="16"/>
      <c r="Z172" s="16"/>
      <c r="AA172" s="16"/>
      <c r="AB172" s="16"/>
      <c r="AC172" s="506"/>
      <c r="AD172" s="681"/>
      <c r="AE172" s="16"/>
      <c r="AF172" s="16"/>
      <c r="AG172" s="16"/>
      <c r="AH172" s="16"/>
      <c r="AI172" s="16"/>
      <c r="AJ172" s="16"/>
      <c r="AK172" s="16"/>
      <c r="AL172" s="16"/>
      <c r="AM172" s="16"/>
      <c r="AN172" s="16"/>
      <c r="AO172" s="16"/>
      <c r="AP172" s="16"/>
      <c r="AQ172" s="506"/>
      <c r="AR172" s="16"/>
      <c r="AS172" s="16"/>
      <c r="AT172" s="16"/>
      <c r="AU172" s="16"/>
      <c r="AV172" s="16"/>
      <c r="AW172" s="16"/>
      <c r="AX172" s="16"/>
      <c r="AY172" s="16"/>
      <c r="AZ172" s="16"/>
      <c r="BA172" s="16"/>
      <c r="BB172" s="16"/>
      <c r="BC172" s="16"/>
      <c r="BD172" s="506"/>
      <c r="BE172" s="681"/>
      <c r="BF172" s="16"/>
      <c r="BG172" s="16"/>
      <c r="BH172" s="16"/>
      <c r="BI172" s="16"/>
      <c r="BJ172" s="16"/>
      <c r="BK172" s="16"/>
      <c r="BL172" s="16"/>
      <c r="BM172" s="16"/>
      <c r="BN172" s="16"/>
      <c r="BO172" s="16"/>
      <c r="BP172" s="16"/>
      <c r="BQ172" s="16"/>
      <c r="BR172" s="506"/>
      <c r="BS172" s="16"/>
      <c r="BT172" s="16"/>
      <c r="BU172" s="16"/>
      <c r="BV172" s="16"/>
      <c r="BW172" s="16"/>
      <c r="BX172" s="16"/>
      <c r="BY172" s="16"/>
      <c r="BZ172" s="16"/>
      <c r="CA172" s="16"/>
      <c r="CB172" s="16"/>
      <c r="CC172" s="16"/>
      <c r="CD172" s="16"/>
      <c r="CE172" s="535"/>
    </row>
    <row r="173" spans="1:83" ht="15" customHeight="1" x14ac:dyDescent="0.2">
      <c r="A173" s="16"/>
      <c r="B173" s="182" t="str">
        <f>+'Données de base'!I200</f>
        <v>Marketing</v>
      </c>
      <c r="C173" s="16">
        <f>+'Données de base'!P200</f>
        <v>5000</v>
      </c>
      <c r="D173" s="16">
        <f t="shared" si="497"/>
        <v>90000</v>
      </c>
      <c r="E173" s="229">
        <f>+'Données de base'!R200</f>
        <v>44562</v>
      </c>
      <c r="F173" s="16">
        <f>+IF(YEAR($E173)='Données de base'!$C$13,12-MONTH($E173)+1,0)</f>
        <v>0</v>
      </c>
      <c r="G173" s="16">
        <f>+IF(F173&gt;0,12,(IF(YEAR($E173)='Données de base'!$E$13,12-MONTH($E173)+1,0)))</f>
        <v>0</v>
      </c>
      <c r="H173" s="16">
        <f>+IF(G173&gt;0,12,(IF(YEAR($E173)='Données de base'!$G$13,12-MONTH($E173)+1,0)))</f>
        <v>0</v>
      </c>
      <c r="I173" s="16">
        <f>+IF(H173&gt;0,12,(IF(YEAR($E173)='Données de base'!$I$13,12-MONTH($E173)+1,0)))</f>
        <v>0</v>
      </c>
      <c r="J173" s="16">
        <f>+IF(I173&gt;0,12,(IF(YEAR($E173)='Données de base'!$K$13,12-MONTH($E173)+1,0)))</f>
        <v>0</v>
      </c>
      <c r="K173" s="16">
        <f>+IF(J173&gt;0,12,(IF(YEAR($E173)='Données de base'!$M$13,12-MONTH($E173)+1,0)))</f>
        <v>12</v>
      </c>
      <c r="L173" s="16">
        <f t="shared" si="491"/>
        <v>0</v>
      </c>
      <c r="M173" s="16">
        <f t="shared" si="492"/>
        <v>0</v>
      </c>
      <c r="N173" s="16">
        <f t="shared" si="493"/>
        <v>0</v>
      </c>
      <c r="O173" s="16">
        <f t="shared" si="494"/>
        <v>0</v>
      </c>
      <c r="P173" s="16">
        <f t="shared" si="495"/>
        <v>0</v>
      </c>
      <c r="Q173" s="16">
        <f t="shared" si="496"/>
        <v>90000</v>
      </c>
      <c r="R173" s="16">
        <f>IF('Données de base'!$Q200="Non",0,+IF(YEAR($E173)=R$140,(L173/(1+'Données de base'!$R$205))*'Données de base'!$H$206,0))</f>
        <v>0</v>
      </c>
      <c r="S173" s="16">
        <f>IF('Données de base'!$Q200="Non",0,+IF(YEAR($E173)=S$140,(M173/(1+'Données de base'!$R$205))*'Données de base'!$H$206,0))</f>
        <v>0</v>
      </c>
      <c r="T173" s="16">
        <f>IF('Données de base'!$Q200="Non",0,+IF(YEAR($E173)=T$140,(N173/(1+'Données de base'!$R$205))*'Données de base'!$H$206,0))</f>
        <v>0</v>
      </c>
      <c r="U173" s="16">
        <f>IF('Données de base'!$Q200="Non",0,+IF(YEAR($E173)=U$140,(O173/(1+'Données de base'!$R$205))*'Données de base'!$H$206,0))</f>
        <v>0</v>
      </c>
      <c r="V173" s="16">
        <f>IF('Données de base'!$Q200="Non",0,+IF(YEAR($E173)=V$140,(P173/(1+'Données de base'!$R$205))*'Données de base'!$H$206,0))</f>
        <v>0</v>
      </c>
      <c r="W173" s="16">
        <f>IF('Données de base'!$Q200="Non",0,+IF(YEAR($E173)=W$140,(Q173/(1+'Données de base'!$R$205))*'Données de base'!$H$206,0))</f>
        <v>0</v>
      </c>
      <c r="X173" s="16"/>
      <c r="Y173" s="16"/>
      <c r="Z173" s="16"/>
      <c r="AA173" s="16"/>
      <c r="AB173" s="16"/>
      <c r="AC173" s="506"/>
      <c r="AD173" s="681"/>
      <c r="AE173" s="16"/>
      <c r="AF173" s="16"/>
      <c r="AG173" s="16"/>
      <c r="AH173" s="16"/>
      <c r="AI173" s="16"/>
      <c r="AJ173" s="16"/>
      <c r="AK173" s="16"/>
      <c r="AL173" s="16"/>
      <c r="AM173" s="16"/>
      <c r="AN173" s="16"/>
      <c r="AO173" s="16"/>
      <c r="AP173" s="16"/>
      <c r="AQ173" s="506"/>
      <c r="AR173" s="16"/>
      <c r="AS173" s="16"/>
      <c r="AT173" s="16"/>
      <c r="AU173" s="16"/>
      <c r="AV173" s="16"/>
      <c r="AW173" s="16"/>
      <c r="AX173" s="16"/>
      <c r="AY173" s="16"/>
      <c r="AZ173" s="16"/>
      <c r="BA173" s="16"/>
      <c r="BB173" s="16"/>
      <c r="BC173" s="16"/>
      <c r="BD173" s="506"/>
      <c r="BE173" s="681"/>
      <c r="BF173" s="16"/>
      <c r="BG173" s="16"/>
      <c r="BH173" s="16"/>
      <c r="BI173" s="16"/>
      <c r="BJ173" s="16"/>
      <c r="BK173" s="16"/>
      <c r="BL173" s="16"/>
      <c r="BM173" s="16"/>
      <c r="BN173" s="16"/>
      <c r="BO173" s="16"/>
      <c r="BP173" s="16"/>
      <c r="BQ173" s="16"/>
      <c r="BR173" s="506"/>
      <c r="BS173" s="16"/>
      <c r="BT173" s="16"/>
      <c r="BU173" s="16"/>
      <c r="BV173" s="16"/>
      <c r="BW173" s="16"/>
      <c r="BX173" s="16"/>
      <c r="BY173" s="16"/>
      <c r="BZ173" s="16"/>
      <c r="CA173" s="16"/>
      <c r="CB173" s="16"/>
      <c r="CC173" s="16"/>
      <c r="CD173" s="16"/>
      <c r="CE173" s="535"/>
    </row>
    <row r="174" spans="1:83" ht="15" customHeight="1" x14ac:dyDescent="0.2">
      <c r="A174" s="16"/>
      <c r="B174" s="182" t="str">
        <f>+'Données de base'!I201</f>
        <v>Marketing</v>
      </c>
      <c r="C174" s="16">
        <f>+'Données de base'!P201</f>
        <v>5000</v>
      </c>
      <c r="D174" s="16">
        <f t="shared" si="497"/>
        <v>90000</v>
      </c>
      <c r="E174" s="229">
        <f>+'Données de base'!R201</f>
        <v>44562</v>
      </c>
      <c r="F174" s="16">
        <f>+IF(YEAR($E174)='Données de base'!$C$13,12-MONTH($E174)+1,0)</f>
        <v>0</v>
      </c>
      <c r="G174" s="16">
        <f>+IF(F174&gt;0,12,(IF(YEAR($E174)='Données de base'!$E$13,12-MONTH($E174)+1,0)))</f>
        <v>0</v>
      </c>
      <c r="H174" s="16">
        <f>+IF(G174&gt;0,12,(IF(YEAR($E174)='Données de base'!$G$13,12-MONTH($E174)+1,0)))</f>
        <v>0</v>
      </c>
      <c r="I174" s="16">
        <f>+IF(H174&gt;0,12,(IF(YEAR($E174)='Données de base'!$I$13,12-MONTH($E174)+1,0)))</f>
        <v>0</v>
      </c>
      <c r="J174" s="16">
        <f>+IF(I174&gt;0,12,(IF(YEAR($E174)='Données de base'!$K$13,12-MONTH($E174)+1,0)))</f>
        <v>0</v>
      </c>
      <c r="K174" s="16">
        <f>+IF(J174&gt;0,12,(IF(YEAR($E174)='Données de base'!$M$13,12-MONTH($E174)+1,0)))</f>
        <v>12</v>
      </c>
      <c r="L174" s="16">
        <f t="shared" si="491"/>
        <v>0</v>
      </c>
      <c r="M174" s="16">
        <f t="shared" si="492"/>
        <v>0</v>
      </c>
      <c r="N174" s="16">
        <f t="shared" si="493"/>
        <v>0</v>
      </c>
      <c r="O174" s="16">
        <f t="shared" si="494"/>
        <v>0</v>
      </c>
      <c r="P174" s="16">
        <f t="shared" si="495"/>
        <v>0</v>
      </c>
      <c r="Q174" s="16">
        <f t="shared" si="496"/>
        <v>90000</v>
      </c>
      <c r="R174" s="16">
        <f>IF('Données de base'!$Q201="Non",0,+IF(YEAR($E174)=R$140,(L174/(1+'Données de base'!$R$205))*'Données de base'!$H$206,0))</f>
        <v>0</v>
      </c>
      <c r="S174" s="16">
        <f>IF('Données de base'!$Q201="Non",0,+IF(YEAR($E174)=S$140,(M174/(1+'Données de base'!$R$205))*'Données de base'!$H$206,0))</f>
        <v>0</v>
      </c>
      <c r="T174" s="16">
        <f>IF('Données de base'!$Q201="Non",0,+IF(YEAR($E174)=T$140,(N174/(1+'Données de base'!$R$205))*'Données de base'!$H$206,0))</f>
        <v>0</v>
      </c>
      <c r="U174" s="16">
        <f>IF('Données de base'!$Q201="Non",0,+IF(YEAR($E174)=U$140,(O174/(1+'Données de base'!$R$205))*'Données de base'!$H$206,0))</f>
        <v>0</v>
      </c>
      <c r="V174" s="16">
        <f>IF('Données de base'!$Q201="Non",0,+IF(YEAR($E174)=V$140,(P174/(1+'Données de base'!$R$205))*'Données de base'!$H$206,0))</f>
        <v>0</v>
      </c>
      <c r="W174" s="16">
        <f>IF('Données de base'!$Q201="Non",0,+IF(YEAR($E174)=W$140,(Q174/(1+'Données de base'!$R$205))*'Données de base'!$H$206,0))</f>
        <v>0</v>
      </c>
      <c r="X174" s="16"/>
      <c r="Y174" s="16"/>
      <c r="Z174" s="16"/>
      <c r="AA174" s="16"/>
      <c r="AB174" s="16"/>
      <c r="AC174" s="506"/>
      <c r="AD174" s="681"/>
      <c r="AE174" s="16"/>
      <c r="AF174" s="16"/>
      <c r="AG174" s="16"/>
      <c r="AH174" s="16"/>
      <c r="AI174" s="16"/>
      <c r="AJ174" s="16"/>
      <c r="AK174" s="16"/>
      <c r="AL174" s="16"/>
      <c r="AM174" s="16"/>
      <c r="AN174" s="16"/>
      <c r="AO174" s="16"/>
      <c r="AP174" s="16"/>
      <c r="AQ174" s="506"/>
      <c r="AR174" s="16"/>
      <c r="AS174" s="16"/>
      <c r="AT174" s="16"/>
      <c r="AU174" s="16"/>
      <c r="AV174" s="16"/>
      <c r="AW174" s="16"/>
      <c r="AX174" s="16"/>
      <c r="AY174" s="16"/>
      <c r="AZ174" s="16"/>
      <c r="BA174" s="16"/>
      <c r="BB174" s="16"/>
      <c r="BC174" s="16"/>
      <c r="BD174" s="506"/>
      <c r="BE174" s="681"/>
      <c r="BF174" s="16"/>
      <c r="BG174" s="16"/>
      <c r="BH174" s="16"/>
      <c r="BI174" s="16"/>
      <c r="BJ174" s="16"/>
      <c r="BK174" s="16"/>
      <c r="BL174" s="16"/>
      <c r="BM174" s="16"/>
      <c r="BN174" s="16"/>
      <c r="BO174" s="16"/>
      <c r="BP174" s="16"/>
      <c r="BQ174" s="16"/>
      <c r="BR174" s="506"/>
      <c r="BS174" s="16"/>
      <c r="BT174" s="16"/>
      <c r="BU174" s="16"/>
      <c r="BV174" s="16"/>
      <c r="BW174" s="16"/>
      <c r="BX174" s="16"/>
      <c r="BY174" s="16"/>
      <c r="BZ174" s="16"/>
      <c r="CA174" s="16"/>
      <c r="CB174" s="16"/>
      <c r="CC174" s="16"/>
      <c r="CD174" s="16"/>
      <c r="CE174" s="535"/>
    </row>
    <row r="175" spans="1:83" ht="15" customHeight="1" x14ac:dyDescent="0.2">
      <c r="A175" s="16"/>
      <c r="B175" s="182">
        <f>+'Données de base'!I202</f>
        <v>0</v>
      </c>
      <c r="C175" s="16">
        <f>+'Données de base'!P202</f>
        <v>0</v>
      </c>
      <c r="D175" s="16">
        <f t="shared" si="490"/>
        <v>0</v>
      </c>
      <c r="E175" s="229">
        <f>+'Données de base'!R202</f>
        <v>42917</v>
      </c>
      <c r="F175" s="16">
        <f>+IF(YEAR($E175)='Données de base'!$C$13,12-MONTH($E175)+1,0)</f>
        <v>6</v>
      </c>
      <c r="G175" s="16">
        <f>+IF(F175&gt;0,12,(IF(YEAR($E175)='Données de base'!$E$13,12-MONTH($E175)+1,0)))</f>
        <v>12</v>
      </c>
      <c r="H175" s="16">
        <f>+IF(G175&gt;0,12,(IF(YEAR($E175)='Données de base'!$G$13,12-MONTH($E175)+1,0)))</f>
        <v>12</v>
      </c>
      <c r="I175" s="16">
        <f>+IF(H175&gt;0,12,(IF(YEAR($E175)='Données de base'!$I$13,12-MONTH($E175)+1,0)))</f>
        <v>12</v>
      </c>
      <c r="J175" s="16">
        <f>+IF(I175&gt;0,12,(IF(YEAR($E175)='Données de base'!$K$13,12-MONTH($E175)+1,0)))</f>
        <v>12</v>
      </c>
      <c r="K175" s="16">
        <f>+IF(J175&gt;0,12,(IF(YEAR($E175)='Données de base'!$M$13,12-MONTH($E175)+1,0)))</f>
        <v>12</v>
      </c>
      <c r="L175" s="16">
        <f t="shared" si="491"/>
        <v>0</v>
      </c>
      <c r="M175" s="16">
        <f t="shared" si="492"/>
        <v>0</v>
      </c>
      <c r="N175" s="16">
        <f t="shared" si="493"/>
        <v>0</v>
      </c>
      <c r="O175" s="16">
        <f t="shared" si="494"/>
        <v>0</v>
      </c>
      <c r="P175" s="16">
        <f t="shared" si="495"/>
        <v>0</v>
      </c>
      <c r="Q175" s="16">
        <f t="shared" si="496"/>
        <v>0</v>
      </c>
      <c r="R175" s="16">
        <f>IF('Données de base'!$Q202="Non",0,+IF(YEAR($E175)=R$140,(L175/(1+'Données de base'!$R$205))*'Données de base'!$H$206,0))</f>
        <v>0</v>
      </c>
      <c r="S175" s="16">
        <f>IF('Données de base'!$Q202="Non",0,+IF(YEAR($E175)=S$140,(M175/(1+'Données de base'!$R$205))*'Données de base'!$H$206,0))</f>
        <v>0</v>
      </c>
      <c r="T175" s="16">
        <f>IF('Données de base'!$Q202="Non",0,+IF(YEAR($E175)=T$140,(N175/(1+'Données de base'!$R$205))*'Données de base'!$H$206,0))</f>
        <v>0</v>
      </c>
      <c r="U175" s="16">
        <f>IF('Données de base'!$Q202="Non",0,+IF(YEAR($E175)=U$140,(O175/(1+'Données de base'!$R$205))*'Données de base'!$H$206,0))</f>
        <v>0</v>
      </c>
      <c r="V175" s="16">
        <f>IF('Données de base'!$Q202="Non",0,+IF(YEAR($E175)=V$140,(P175/(1+'Données de base'!$R$205))*'Données de base'!$H$206,0))</f>
        <v>0</v>
      </c>
      <c r="W175" s="16">
        <f>IF('Données de base'!$Q202="Non",0,+IF(YEAR($E175)=W$140,(Q175/(1+'Données de base'!$R$205))*'Données de base'!$H$206,0))</f>
        <v>0</v>
      </c>
      <c r="X175" s="16"/>
      <c r="Y175" s="16"/>
      <c r="Z175" s="16"/>
      <c r="AA175" s="16"/>
      <c r="AB175" s="16"/>
      <c r="AC175" s="131"/>
      <c r="AD175" s="681"/>
      <c r="AE175" s="16"/>
      <c r="AF175" s="16"/>
      <c r="AG175" s="16"/>
      <c r="AH175" s="16"/>
      <c r="AI175" s="16"/>
      <c r="AJ175" s="16"/>
      <c r="AK175" s="16"/>
      <c r="AL175" s="16"/>
      <c r="AM175" s="16"/>
      <c r="AN175" s="16"/>
      <c r="AO175" s="16"/>
      <c r="AP175" s="16"/>
      <c r="AQ175" s="131"/>
      <c r="AR175" s="16"/>
      <c r="AS175" s="16"/>
      <c r="AT175" s="16"/>
      <c r="AU175" s="16"/>
      <c r="AV175" s="16"/>
      <c r="AW175" s="16"/>
      <c r="AX175" s="16"/>
      <c r="AY175" s="16"/>
      <c r="AZ175" s="16"/>
      <c r="BA175" s="16"/>
      <c r="BB175" s="16"/>
      <c r="BC175" s="16"/>
      <c r="BD175" s="131"/>
      <c r="BE175" s="681"/>
      <c r="BF175" s="16"/>
      <c r="BG175" s="16"/>
      <c r="BH175" s="16"/>
      <c r="BI175" s="16"/>
      <c r="BJ175" s="16"/>
      <c r="BK175" s="16"/>
      <c r="BL175" s="16"/>
      <c r="BM175" s="16"/>
      <c r="BN175" s="16"/>
      <c r="BO175" s="16"/>
      <c r="BP175" s="16"/>
      <c r="BQ175" s="16"/>
      <c r="BR175" s="131"/>
      <c r="BS175" s="16"/>
      <c r="BT175" s="16"/>
      <c r="BU175" s="16"/>
      <c r="BV175" s="16"/>
      <c r="BW175" s="16"/>
      <c r="BX175" s="16"/>
      <c r="BY175" s="16"/>
      <c r="BZ175" s="16"/>
      <c r="CA175" s="16"/>
      <c r="CB175" s="16"/>
      <c r="CC175" s="16"/>
      <c r="CD175" s="16"/>
      <c r="CE175" s="535"/>
    </row>
    <row r="176" spans="1:83" ht="15" customHeight="1" x14ac:dyDescent="0.2">
      <c r="A176" s="16"/>
      <c r="B176" s="182">
        <f>+'Données de base'!I203</f>
        <v>0</v>
      </c>
      <c r="C176" s="16">
        <f>+'Données de base'!P203</f>
        <v>0</v>
      </c>
      <c r="D176" s="16">
        <f>+C176*D$178</f>
        <v>0</v>
      </c>
      <c r="E176" s="229">
        <f>+'Données de base'!R203</f>
        <v>42917</v>
      </c>
      <c r="F176" s="16">
        <f>+IF(YEAR($E176)='Données de base'!$C$13,12-MONTH($E176)+1,0)</f>
        <v>6</v>
      </c>
      <c r="G176" s="16">
        <f>+IF(F176&gt;0,12,(IF(YEAR($E176)='Données de base'!$E$13,12-MONTH($E176)+1,0)))</f>
        <v>12</v>
      </c>
      <c r="H176" s="16">
        <f>+IF(G176&gt;0,12,(IF(YEAR($E176)='Données de base'!$G$13,12-MONTH($E176)+1,0)))</f>
        <v>12</v>
      </c>
      <c r="I176" s="16">
        <f>+IF(H176&gt;0,12,(IF(YEAR($E176)='Données de base'!$I$13,12-MONTH($E176)+1,0)))</f>
        <v>12</v>
      </c>
      <c r="J176" s="16">
        <f>+IF(I176&gt;0,12,(IF(YEAR($E176)='Données de base'!$K$13,12-MONTH($E176)+1,0)))</f>
        <v>12</v>
      </c>
      <c r="K176" s="16">
        <f>+IF(J176&gt;0,12,(IF(YEAR($E176)='Données de base'!$M$13,12-MONTH($E176)+1,0)))</f>
        <v>12</v>
      </c>
      <c r="L176" s="16">
        <f t="shared" si="491"/>
        <v>0</v>
      </c>
      <c r="M176" s="16">
        <f t="shared" si="492"/>
        <v>0</v>
      </c>
      <c r="N176" s="16">
        <f t="shared" si="493"/>
        <v>0</v>
      </c>
      <c r="O176" s="16">
        <f t="shared" si="494"/>
        <v>0</v>
      </c>
      <c r="P176" s="16">
        <f t="shared" si="495"/>
        <v>0</v>
      </c>
      <c r="Q176" s="16">
        <f t="shared" si="496"/>
        <v>0</v>
      </c>
      <c r="R176" s="16">
        <f>IF('Données de base'!$Q203="Non",0,+IF(YEAR($E176)=R$140,(L176/(1+'Données de base'!$R$205))*'Données de base'!$H$206,0))</f>
        <v>0</v>
      </c>
      <c r="S176" s="16">
        <f>IF('Données de base'!$Q203="Non",0,+IF(YEAR($E176)=S$140,(M176/(1+'Données de base'!$R$205))*'Données de base'!$H$206,0))</f>
        <v>0</v>
      </c>
      <c r="T176" s="16">
        <f>IF('Données de base'!$Q203="Non",0,+IF(YEAR($E176)=T$140,(N176/(1+'Données de base'!$R$205))*'Données de base'!$H$206,0))</f>
        <v>0</v>
      </c>
      <c r="U176" s="16">
        <f>IF('Données de base'!$Q203="Non",0,+IF(YEAR($E176)=U$140,(O176/(1+'Données de base'!$R$205))*'Données de base'!$H$206,0))</f>
        <v>0</v>
      </c>
      <c r="V176" s="16">
        <f>IF('Données de base'!$Q203="Non",0,+IF(YEAR($E176)=V$140,(P176/(1+'Données de base'!$R$205))*'Données de base'!$H$206,0))</f>
        <v>0</v>
      </c>
      <c r="W176" s="16">
        <f>IF('Données de base'!$Q203="Non",0,+IF(YEAR($E176)=W$140,(Q176/(1+'Données de base'!$R$205))*'Données de base'!$H$206,0))</f>
        <v>0</v>
      </c>
      <c r="X176" s="16"/>
      <c r="Y176" s="16"/>
      <c r="Z176" s="16"/>
      <c r="AA176" s="16"/>
      <c r="AB176" s="16"/>
      <c r="AC176" s="131"/>
      <c r="AD176" s="681"/>
      <c r="AE176" s="16"/>
      <c r="AF176" s="16"/>
      <c r="AG176" s="16"/>
      <c r="AH176" s="16"/>
      <c r="AI176" s="16"/>
      <c r="AJ176" s="16"/>
      <c r="AK176" s="16"/>
      <c r="AL176" s="16"/>
      <c r="AM176" s="16"/>
      <c r="AN176" s="16"/>
      <c r="AO176" s="16"/>
      <c r="AP176" s="16"/>
      <c r="AQ176" s="131"/>
      <c r="AR176" s="16"/>
      <c r="AS176" s="16"/>
      <c r="AT176" s="16"/>
      <c r="AU176" s="16"/>
      <c r="AV176" s="16"/>
      <c r="AW176" s="16"/>
      <c r="AX176" s="16"/>
      <c r="AY176" s="16"/>
      <c r="AZ176" s="16"/>
      <c r="BA176" s="16"/>
      <c r="BB176" s="16"/>
      <c r="BC176" s="16"/>
      <c r="BD176" s="131"/>
      <c r="BE176" s="681"/>
      <c r="BF176" s="16"/>
      <c r="BG176" s="16"/>
      <c r="BH176" s="16"/>
      <c r="BI176" s="16"/>
      <c r="BJ176" s="16"/>
      <c r="BK176" s="16"/>
      <c r="BL176" s="16"/>
      <c r="BM176" s="16"/>
      <c r="BN176" s="16"/>
      <c r="BO176" s="16"/>
      <c r="BP176" s="16"/>
      <c r="BQ176" s="16"/>
      <c r="BR176" s="131"/>
      <c r="BS176" s="16"/>
      <c r="BT176" s="16"/>
      <c r="BU176" s="16"/>
      <c r="BV176" s="16"/>
      <c r="BW176" s="16"/>
      <c r="BX176" s="16"/>
      <c r="BY176" s="16"/>
      <c r="BZ176" s="16"/>
      <c r="CA176" s="16"/>
      <c r="CB176" s="16"/>
      <c r="CC176" s="16"/>
      <c r="CD176" s="16"/>
      <c r="CE176" s="535"/>
    </row>
    <row r="177" spans="1:83" ht="15" customHeight="1" x14ac:dyDescent="0.2">
      <c r="A177" s="16"/>
      <c r="B177" s="16"/>
      <c r="C177" s="16"/>
      <c r="D177" s="16"/>
      <c r="E177" s="229"/>
      <c r="F177" s="16"/>
      <c r="G177" s="16"/>
      <c r="H177" s="16"/>
      <c r="I177" s="16"/>
      <c r="J177" s="16"/>
      <c r="L177" s="16"/>
      <c r="M177" s="16"/>
      <c r="N177" s="16"/>
      <c r="O177" s="16"/>
      <c r="P177" s="16"/>
      <c r="R177" s="65">
        <f t="shared" ref="R177:W177" si="498">SUM(R141:R176)</f>
        <v>0</v>
      </c>
      <c r="S177" s="65">
        <f t="shared" si="498"/>
        <v>0</v>
      </c>
      <c r="T177" s="65">
        <f t="shared" si="498"/>
        <v>0</v>
      </c>
      <c r="U177" s="65">
        <f t="shared" si="498"/>
        <v>0</v>
      </c>
      <c r="V177" s="65">
        <f t="shared" si="498"/>
        <v>0</v>
      </c>
      <c r="W177" s="65">
        <f t="shared" si="498"/>
        <v>0</v>
      </c>
      <c r="X177" s="16"/>
      <c r="Y177" s="16"/>
      <c r="Z177" s="16"/>
      <c r="AA177" s="16"/>
      <c r="AB177" s="16"/>
      <c r="AC177" s="131"/>
      <c r="AD177" s="681"/>
      <c r="AE177" s="16"/>
      <c r="AF177" s="16"/>
      <c r="AG177" s="16"/>
      <c r="AH177" s="16"/>
      <c r="AI177" s="16"/>
      <c r="AJ177" s="16"/>
      <c r="AK177" s="16"/>
      <c r="AL177" s="16"/>
      <c r="AM177" s="16"/>
      <c r="AN177" s="16"/>
      <c r="AO177" s="16"/>
      <c r="AP177" s="16"/>
      <c r="AQ177" s="131"/>
      <c r="AR177" s="16"/>
      <c r="AS177" s="16"/>
      <c r="AT177" s="16"/>
      <c r="AU177" s="16"/>
      <c r="AV177" s="16"/>
      <c r="AW177" s="16"/>
      <c r="AX177" s="16"/>
      <c r="AY177" s="16"/>
      <c r="AZ177" s="16"/>
      <c r="BA177" s="16"/>
      <c r="BB177" s="16"/>
      <c r="BC177" s="16"/>
      <c r="BD177" s="131"/>
      <c r="BE177" s="681"/>
      <c r="BF177" s="16"/>
      <c r="BG177" s="16"/>
      <c r="BH177" s="16"/>
      <c r="BI177" s="16"/>
      <c r="BJ177" s="16"/>
      <c r="BK177" s="16"/>
      <c r="BL177" s="16"/>
      <c r="BM177" s="16"/>
      <c r="BN177" s="16"/>
      <c r="BO177" s="16"/>
      <c r="BP177" s="16"/>
      <c r="BQ177" s="16"/>
      <c r="BR177" s="131"/>
      <c r="BS177" s="16"/>
      <c r="BT177" s="16"/>
      <c r="BU177" s="16"/>
      <c r="BV177" s="16"/>
      <c r="BW177" s="16"/>
      <c r="BX177" s="16"/>
      <c r="BY177" s="16"/>
      <c r="BZ177" s="16"/>
      <c r="CA177" s="16"/>
      <c r="CB177" s="16"/>
      <c r="CC177" s="16"/>
      <c r="CD177" s="16"/>
      <c r="CE177" s="535"/>
    </row>
    <row r="178" spans="1:83" ht="15" customHeight="1" x14ac:dyDescent="0.2">
      <c r="A178" s="16"/>
      <c r="B178" s="16" t="s">
        <v>30</v>
      </c>
      <c r="C178" s="16"/>
      <c r="D178" s="143">
        <f>12*(1+'Données de base'!R205)</f>
        <v>18</v>
      </c>
      <c r="E178" s="131"/>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31"/>
      <c r="AD178" s="681"/>
      <c r="AE178" s="16"/>
      <c r="AF178" s="16"/>
      <c r="AG178" s="16"/>
      <c r="AH178" s="16"/>
      <c r="AI178" s="16"/>
      <c r="AJ178" s="16"/>
      <c r="AK178" s="16"/>
      <c r="AL178" s="16"/>
      <c r="AM178" s="16"/>
      <c r="AN178" s="16"/>
      <c r="AO178" s="16"/>
      <c r="AP178" s="16"/>
      <c r="AQ178" s="131"/>
      <c r="AR178" s="16"/>
      <c r="AS178" s="16"/>
      <c r="AT178" s="16"/>
      <c r="AU178" s="16"/>
      <c r="AV178" s="16"/>
      <c r="AW178" s="16"/>
      <c r="AX178" s="16"/>
      <c r="AY178" s="16"/>
      <c r="AZ178" s="16"/>
      <c r="BA178" s="16"/>
      <c r="BB178" s="16"/>
      <c r="BC178" s="16"/>
      <c r="BD178" s="131"/>
      <c r="BE178" s="681"/>
      <c r="BF178" s="16"/>
      <c r="BG178" s="16"/>
      <c r="BH178" s="16"/>
      <c r="BI178" s="16"/>
      <c r="BJ178" s="16"/>
      <c r="BK178" s="16"/>
      <c r="BL178" s="16"/>
      <c r="BM178" s="16"/>
      <c r="BN178" s="16"/>
      <c r="BO178" s="16"/>
      <c r="BP178" s="16"/>
      <c r="BQ178" s="16"/>
      <c r="BR178" s="131"/>
      <c r="BS178" s="16"/>
      <c r="BT178" s="16"/>
      <c r="BU178" s="16"/>
      <c r="BV178" s="16"/>
      <c r="BW178" s="16"/>
      <c r="BX178" s="16"/>
      <c r="BY178" s="16"/>
      <c r="BZ178" s="16"/>
      <c r="CA178" s="16"/>
      <c r="CB178" s="16"/>
      <c r="CC178" s="16"/>
      <c r="CD178" s="16"/>
      <c r="CE178" s="535"/>
    </row>
    <row r="179" spans="1:83" ht="15" customHeight="1" x14ac:dyDescent="0.2">
      <c r="A179" s="16"/>
      <c r="B179" s="16" t="s">
        <v>31</v>
      </c>
      <c r="C179" s="16"/>
      <c r="D179" s="230">
        <f>+'Données de base'!R204</f>
        <v>0.01</v>
      </c>
      <c r="E179" s="131"/>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row>
    <row r="180" spans="1:83" ht="15" customHeight="1" x14ac:dyDescent="0.2">
      <c r="D180" s="138"/>
    </row>
    <row r="181" spans="1:83" ht="15" customHeight="1" x14ac:dyDescent="0.2">
      <c r="D181" s="138"/>
    </row>
    <row r="182" spans="1:83" ht="15" customHeight="1" x14ac:dyDescent="0.2">
      <c r="D182" s="138"/>
    </row>
    <row r="183" spans="1:83" ht="15" customHeight="1" x14ac:dyDescent="0.2">
      <c r="D183" s="138"/>
    </row>
    <row r="184" spans="1:83" ht="15" customHeight="1" x14ac:dyDescent="0.2">
      <c r="D184" s="138"/>
    </row>
    <row r="185" spans="1:83" ht="15" customHeight="1" x14ac:dyDescent="0.2">
      <c r="D185" s="138"/>
    </row>
    <row r="186" spans="1:83" ht="15" customHeight="1" x14ac:dyDescent="0.2">
      <c r="D186" s="138"/>
    </row>
    <row r="187" spans="1:83" ht="15" customHeight="1" x14ac:dyDescent="0.2">
      <c r="D187" s="138"/>
    </row>
    <row r="188" spans="1:83" ht="15" customHeight="1" x14ac:dyDescent="0.2">
      <c r="D188" s="138"/>
    </row>
    <row r="189" spans="1:83" ht="15" customHeight="1" x14ac:dyDescent="0.2">
      <c r="D189" s="138"/>
    </row>
    <row r="190" spans="1:83" ht="15" customHeight="1" x14ac:dyDescent="0.2">
      <c r="D190" s="138"/>
    </row>
    <row r="191" spans="1:83" ht="15" customHeight="1" x14ac:dyDescent="0.2">
      <c r="D191" s="138"/>
    </row>
    <row r="192" spans="1:83" ht="15" customHeight="1" x14ac:dyDescent="0.2">
      <c r="D192" s="138"/>
    </row>
    <row r="193" spans="4:4" ht="15" customHeight="1" x14ac:dyDescent="0.2">
      <c r="D193" s="138"/>
    </row>
    <row r="194" spans="4:4" ht="15" customHeight="1" x14ac:dyDescent="0.2">
      <c r="D194" s="138"/>
    </row>
  </sheetData>
  <mergeCells count="21">
    <mergeCell ref="B2:P2"/>
    <mergeCell ref="AE5:AP5"/>
    <mergeCell ref="AR5:BC5"/>
    <mergeCell ref="AC5:AC7"/>
    <mergeCell ref="AQ5:AQ7"/>
    <mergeCell ref="BS5:CD5"/>
    <mergeCell ref="CE5:CE7"/>
    <mergeCell ref="BR5:BR7"/>
    <mergeCell ref="B139:B140"/>
    <mergeCell ref="D5:O5"/>
    <mergeCell ref="Q5:AB5"/>
    <mergeCell ref="P5:P7"/>
    <mergeCell ref="D96:D97"/>
    <mergeCell ref="C96:C97"/>
    <mergeCell ref="E96:E97"/>
    <mergeCell ref="B96:B97"/>
    <mergeCell ref="C139:C140"/>
    <mergeCell ref="BF5:BQ5"/>
    <mergeCell ref="BD5:BD7"/>
    <mergeCell ref="D139:D140"/>
    <mergeCell ref="E139:E140"/>
  </mergeCells>
  <phoneticPr fontId="3" type="noConversion"/>
  <printOptions horizontalCentered="1"/>
  <pageMargins left="0.39370078740157483" right="0.39370078740157483" top="0.78740157480314965" bottom="0.78740157480314965" header="0.51181102362204722" footer="0.51181102362204722"/>
  <pageSetup scale="36" fitToWidth="14" fitToHeight="4" orientation="landscape" r:id="rId1"/>
  <headerFooter alignWithMargins="0">
    <oddHeader>&amp;L&amp;A</oddHeader>
    <oddFooter>&amp;C&amp;F&amp;R&amp;P</oddFooter>
  </headerFooter>
  <rowBreaks count="1" manualBreakCount="1">
    <brk id="94" max="80" man="1"/>
  </rowBreaks>
  <colBreaks count="2" manualBreakCount="2">
    <brk id="29" max="178" man="1"/>
    <brk id="56" max="178"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tabColor theme="5" tint="-0.249977111117893"/>
  </sheetPr>
  <dimension ref="B1:CC375"/>
  <sheetViews>
    <sheetView showGridLines="0" view="pageBreakPreview" zoomScale="60" zoomScaleNormal="70" workbookViewId="0">
      <pane xSplit="3" ySplit="9" topLeftCell="AS10" activePane="bottomRight" state="frozen"/>
      <selection pane="topRight" activeCell="D1" sqref="D1"/>
      <selection pane="bottomLeft" activeCell="A10" sqref="A10"/>
      <selection pane="bottomRight" activeCell="BW2" sqref="BW2"/>
    </sheetView>
  </sheetViews>
  <sheetFormatPr baseColWidth="10" defaultColWidth="9.140625" defaultRowHeight="15" customHeight="1" outlineLevelCol="1" x14ac:dyDescent="0.2"/>
  <cols>
    <col min="1" max="1" width="2.7109375" style="13" customWidth="1"/>
    <col min="2" max="2" width="25.7109375" style="13" customWidth="1"/>
    <col min="3" max="15" width="10.28515625" style="13" customWidth="1"/>
    <col min="16" max="16" width="10.28515625" style="63" customWidth="1"/>
    <col min="17" max="20" width="10.28515625" style="13" customWidth="1" outlineLevel="1"/>
    <col min="21" max="28" width="10.28515625" style="79" customWidth="1" outlineLevel="1"/>
    <col min="29" max="29" width="10.28515625" style="63" customWidth="1"/>
    <col min="30" max="41" width="10.28515625" style="79" customWidth="1" outlineLevel="1"/>
    <col min="42" max="42" width="10.28515625" style="63" customWidth="1"/>
    <col min="43" max="54" width="10.28515625" style="79" customWidth="1" outlineLevel="1"/>
    <col min="55" max="55" width="10.28515625" style="63" customWidth="1"/>
    <col min="56" max="67" width="10.28515625" style="79" customWidth="1" outlineLevel="1"/>
    <col min="68" max="68" width="10.28515625" style="63" customWidth="1"/>
    <col min="69" max="80" width="10.28515625" style="79" customWidth="1" outlineLevel="1"/>
    <col min="81" max="81" width="10.28515625" style="533" customWidth="1"/>
    <col min="82" max="16384" width="9.140625" style="13"/>
  </cols>
  <sheetData>
    <row r="1" spans="2:81" ht="15" customHeight="1" x14ac:dyDescent="0.2">
      <c r="U1" s="13"/>
      <c r="V1" s="13"/>
      <c r="W1" s="13"/>
      <c r="X1" s="13"/>
      <c r="Y1" s="13"/>
      <c r="Z1" s="13"/>
      <c r="AA1" s="13"/>
      <c r="AB1" s="13"/>
      <c r="AD1" s="13"/>
      <c r="AE1" s="13"/>
      <c r="AF1" s="13"/>
      <c r="AG1" s="13"/>
      <c r="AH1" s="13"/>
      <c r="AI1" s="13"/>
      <c r="AJ1" s="13"/>
      <c r="AK1" s="13"/>
      <c r="AL1" s="13"/>
      <c r="AM1" s="13"/>
      <c r="AN1" s="13"/>
      <c r="AO1" s="13"/>
      <c r="AQ1" s="13"/>
      <c r="AR1" s="13"/>
      <c r="AS1" s="13"/>
      <c r="AT1" s="13"/>
      <c r="AU1" s="13"/>
      <c r="AV1" s="13"/>
      <c r="AW1" s="13"/>
      <c r="AX1" s="13"/>
      <c r="AY1" s="13"/>
      <c r="AZ1" s="13"/>
      <c r="BA1" s="13"/>
      <c r="BB1" s="13"/>
      <c r="BD1" s="13"/>
      <c r="BE1" s="13"/>
      <c r="BF1" s="13"/>
      <c r="BG1" s="13"/>
      <c r="BH1" s="13"/>
      <c r="BI1" s="13"/>
      <c r="BJ1" s="13"/>
      <c r="BK1" s="13"/>
      <c r="BL1" s="13"/>
      <c r="BM1" s="13"/>
      <c r="BN1" s="13"/>
      <c r="BO1" s="13"/>
      <c r="BQ1" s="13"/>
      <c r="BR1" s="13"/>
      <c r="BS1" s="13"/>
      <c r="BT1" s="13"/>
      <c r="BU1" s="13"/>
      <c r="BV1" s="13"/>
      <c r="BW1" s="13"/>
      <c r="BX1" s="13"/>
      <c r="BY1" s="13"/>
      <c r="BZ1" s="13"/>
      <c r="CA1" s="13"/>
      <c r="CB1" s="13"/>
    </row>
    <row r="2" spans="2:81" s="16" customFormat="1" ht="30" customHeight="1" x14ac:dyDescent="0.2">
      <c r="B2" s="864" t="s">
        <v>339</v>
      </c>
      <c r="C2" s="864"/>
      <c r="D2" s="864"/>
      <c r="E2" s="864"/>
      <c r="F2" s="864"/>
      <c r="G2" s="864"/>
      <c r="H2" s="864"/>
      <c r="I2" s="864"/>
      <c r="J2" s="864"/>
      <c r="K2" s="864"/>
      <c r="L2" s="864"/>
      <c r="M2" s="864"/>
      <c r="N2" s="864"/>
      <c r="O2" s="864"/>
      <c r="P2" s="864"/>
      <c r="Q2" s="299"/>
      <c r="R2" s="299"/>
      <c r="S2" s="299"/>
      <c r="T2" s="299"/>
      <c r="U2" s="299"/>
      <c r="V2" s="299"/>
      <c r="W2" s="685" t="s">
        <v>834</v>
      </c>
      <c r="X2" s="299"/>
      <c r="Y2" s="299"/>
      <c r="Z2" s="299"/>
      <c r="AA2" s="299"/>
      <c r="AB2" s="299"/>
      <c r="AC2" s="299"/>
      <c r="AD2" s="299"/>
      <c r="AE2" s="299"/>
      <c r="AF2" s="299"/>
      <c r="AG2" s="299"/>
      <c r="AH2" s="299"/>
      <c r="AI2" s="299"/>
      <c r="AJ2" s="685" t="s">
        <v>834</v>
      </c>
      <c r="AK2" s="299"/>
      <c r="AL2" s="299"/>
      <c r="AM2" s="299"/>
      <c r="AN2" s="299"/>
      <c r="AO2" s="299"/>
      <c r="AP2" s="299"/>
      <c r="AQ2" s="299"/>
      <c r="AR2" s="299"/>
      <c r="AS2" s="299"/>
      <c r="AT2" s="299"/>
      <c r="AU2" s="299"/>
      <c r="AV2" s="299"/>
      <c r="AW2" s="685" t="s">
        <v>834</v>
      </c>
      <c r="AX2" s="299"/>
      <c r="AY2" s="299"/>
      <c r="AZ2" s="299"/>
      <c r="BA2" s="299"/>
      <c r="BB2" s="299"/>
      <c r="BC2" s="299"/>
      <c r="BD2" s="299"/>
      <c r="BE2" s="299"/>
      <c r="BF2" s="299"/>
      <c r="BG2" s="299"/>
      <c r="BH2" s="299"/>
      <c r="BI2" s="299"/>
      <c r="BJ2" s="685" t="s">
        <v>834</v>
      </c>
      <c r="BK2" s="299"/>
      <c r="BL2" s="299"/>
      <c r="BM2" s="299"/>
      <c r="BN2" s="299"/>
      <c r="BO2" s="299"/>
      <c r="BP2" s="299"/>
      <c r="BQ2" s="299"/>
      <c r="BR2" s="299"/>
      <c r="BS2" s="299"/>
      <c r="BT2" s="299"/>
      <c r="BU2" s="299"/>
      <c r="BV2" s="299"/>
      <c r="BW2" s="685" t="s">
        <v>834</v>
      </c>
      <c r="BX2" s="299"/>
      <c r="BY2" s="299"/>
      <c r="BZ2" s="299"/>
      <c r="CA2" s="299"/>
      <c r="CB2" s="299"/>
      <c r="CC2" s="299"/>
    </row>
    <row r="3" spans="2:81" ht="15" customHeight="1" x14ac:dyDescent="0.2">
      <c r="U3" s="13"/>
      <c r="V3" s="13"/>
      <c r="W3" s="13"/>
      <c r="X3" s="13"/>
      <c r="Y3" s="13"/>
      <c r="Z3" s="13"/>
      <c r="AA3" s="13"/>
      <c r="AB3" s="13"/>
      <c r="AD3" s="13"/>
      <c r="AE3" s="13"/>
      <c r="AF3" s="13"/>
      <c r="AG3" s="13"/>
      <c r="AH3" s="13"/>
      <c r="AI3" s="13"/>
      <c r="AJ3" s="13"/>
      <c r="AK3" s="13"/>
      <c r="AL3" s="13"/>
      <c r="AM3" s="13"/>
      <c r="AN3" s="13"/>
      <c r="AO3" s="13"/>
      <c r="AQ3" s="13"/>
      <c r="AR3" s="13"/>
      <c r="AS3" s="13"/>
      <c r="AT3" s="13"/>
      <c r="AU3" s="13"/>
      <c r="AV3" s="13"/>
      <c r="AW3" s="13"/>
      <c r="AX3" s="13"/>
      <c r="AY3" s="13"/>
      <c r="AZ3" s="13"/>
      <c r="BA3" s="13"/>
      <c r="BB3" s="13"/>
      <c r="BD3" s="13"/>
      <c r="BE3" s="13"/>
      <c r="BF3" s="13"/>
      <c r="BG3" s="13"/>
      <c r="BH3" s="13"/>
      <c r="BI3" s="13"/>
      <c r="BJ3" s="13"/>
      <c r="BK3" s="13"/>
      <c r="BL3" s="13"/>
      <c r="BM3" s="13"/>
      <c r="BN3" s="13"/>
      <c r="BO3" s="13"/>
      <c r="BQ3" s="13"/>
      <c r="BR3" s="13"/>
      <c r="BS3" s="13"/>
      <c r="BT3" s="13"/>
      <c r="BU3" s="13"/>
      <c r="BV3" s="13"/>
      <c r="BW3" s="13"/>
      <c r="BX3" s="13"/>
      <c r="BY3" s="13"/>
      <c r="BZ3" s="13"/>
      <c r="CA3" s="13"/>
      <c r="CB3" s="13"/>
    </row>
    <row r="4" spans="2:81" ht="15" customHeight="1" x14ac:dyDescent="0.2">
      <c r="U4" s="13"/>
      <c r="V4" s="13"/>
      <c r="W4" s="13"/>
      <c r="X4" s="13"/>
      <c r="Y4" s="13"/>
      <c r="Z4" s="13"/>
      <c r="AA4" s="13"/>
      <c r="AB4" s="13"/>
      <c r="AD4" s="13"/>
      <c r="AE4" s="13"/>
      <c r="AF4" s="13"/>
      <c r="AG4" s="13"/>
      <c r="AH4" s="13"/>
      <c r="AI4" s="13"/>
      <c r="AJ4" s="13"/>
      <c r="AK4" s="13"/>
      <c r="AL4" s="13"/>
      <c r="AM4" s="13"/>
      <c r="AN4" s="13"/>
      <c r="AO4" s="13"/>
      <c r="AQ4" s="13"/>
      <c r="AR4" s="13"/>
      <c r="AS4" s="13"/>
      <c r="AT4" s="13"/>
      <c r="AU4" s="13"/>
      <c r="AV4" s="13"/>
      <c r="AW4" s="13"/>
      <c r="AX4" s="13"/>
      <c r="AY4" s="13"/>
      <c r="AZ4" s="13"/>
      <c r="BA4" s="13"/>
      <c r="BB4" s="13"/>
      <c r="BD4" s="13"/>
      <c r="BE4" s="13"/>
      <c r="BF4" s="13"/>
      <c r="BG4" s="13"/>
      <c r="BH4" s="13"/>
      <c r="BI4" s="13"/>
      <c r="BJ4" s="13"/>
      <c r="BK4" s="13"/>
      <c r="BL4" s="13"/>
      <c r="BM4" s="13"/>
      <c r="BN4" s="13"/>
      <c r="BO4" s="13"/>
      <c r="BQ4" s="13"/>
      <c r="BR4" s="13"/>
      <c r="BS4" s="13"/>
      <c r="BT4" s="13"/>
      <c r="BU4" s="13"/>
      <c r="BV4" s="13"/>
      <c r="BW4" s="13"/>
      <c r="BX4" s="13"/>
      <c r="BY4" s="13"/>
      <c r="BZ4" s="13"/>
      <c r="CA4" s="13"/>
      <c r="CB4" s="13"/>
    </row>
    <row r="5" spans="2:81" s="64" customFormat="1" ht="15" customHeight="1" x14ac:dyDescent="0.2">
      <c r="D5" s="838" t="str">
        <f>+CONCATENATE('Données de base'!C12," - ",+'Données de base'!C13)</f>
        <v>Année 1 - 2017</v>
      </c>
      <c r="E5" s="839"/>
      <c r="F5" s="839"/>
      <c r="G5" s="839"/>
      <c r="H5" s="839"/>
      <c r="I5" s="839"/>
      <c r="J5" s="839"/>
      <c r="K5" s="839"/>
      <c r="L5" s="839"/>
      <c r="M5" s="839"/>
      <c r="N5" s="839"/>
      <c r="O5" s="839"/>
      <c r="P5" s="835" t="str">
        <f>'Données de base'!O19</f>
        <v>TOTAL 2017</v>
      </c>
      <c r="Q5" s="838" t="str">
        <f>+CONCATENATE('Données de base'!E12," - ",+'Données de base'!E13)</f>
        <v>Année 2 - 2018</v>
      </c>
      <c r="R5" s="839"/>
      <c r="S5" s="839"/>
      <c r="T5" s="839"/>
      <c r="U5" s="839"/>
      <c r="V5" s="839"/>
      <c r="W5" s="839"/>
      <c r="X5" s="839"/>
      <c r="Y5" s="839"/>
      <c r="Z5" s="839"/>
      <c r="AA5" s="839"/>
      <c r="AB5" s="839"/>
      <c r="AC5" s="835" t="str">
        <f>'Données de base'!AB19</f>
        <v>TOTAL 2018</v>
      </c>
      <c r="AD5" s="838" t="str">
        <f>+CONCATENATE('Données de base'!G12," - ",+'Données de base'!G13)</f>
        <v>Année 3 - 2019</v>
      </c>
      <c r="AE5" s="839"/>
      <c r="AF5" s="839"/>
      <c r="AG5" s="839"/>
      <c r="AH5" s="839"/>
      <c r="AI5" s="839"/>
      <c r="AJ5" s="839"/>
      <c r="AK5" s="839"/>
      <c r="AL5" s="839"/>
      <c r="AM5" s="839"/>
      <c r="AN5" s="839"/>
      <c r="AO5" s="839"/>
      <c r="AP5" s="835" t="str">
        <f>'Données de base'!AO19</f>
        <v>TOTAL 2019</v>
      </c>
      <c r="AQ5" s="838" t="str">
        <f>+CONCATENATE('Données de base'!I12," - ",+'Données de base'!I13)</f>
        <v>Année 4 - 2020</v>
      </c>
      <c r="AR5" s="839"/>
      <c r="AS5" s="839"/>
      <c r="AT5" s="839"/>
      <c r="AU5" s="839"/>
      <c r="AV5" s="839"/>
      <c r="AW5" s="839"/>
      <c r="AX5" s="839"/>
      <c r="AY5" s="839"/>
      <c r="AZ5" s="839"/>
      <c r="BA5" s="839"/>
      <c r="BB5" s="839"/>
      <c r="BC5" s="835" t="str">
        <f>'Données de base'!BB19</f>
        <v>TOTAL 2020</v>
      </c>
      <c r="BD5" s="838" t="str">
        <f>+CONCATENATE('Données de base'!K12," - ",+'Données de base'!K13)</f>
        <v>Année 5 - 2021</v>
      </c>
      <c r="BE5" s="839"/>
      <c r="BF5" s="839"/>
      <c r="BG5" s="839"/>
      <c r="BH5" s="839"/>
      <c r="BI5" s="839"/>
      <c r="BJ5" s="839"/>
      <c r="BK5" s="839"/>
      <c r="BL5" s="839"/>
      <c r="BM5" s="839"/>
      <c r="BN5" s="839"/>
      <c r="BO5" s="839"/>
      <c r="BP5" s="835" t="str">
        <f>'Données de base'!BO19</f>
        <v>TOTAL 2021</v>
      </c>
      <c r="BQ5" s="838" t="str">
        <f>+CONCATENATE('Données de base'!M12," - ",+'Données de base'!M13)</f>
        <v>Année 6 - 2022</v>
      </c>
      <c r="BR5" s="839"/>
      <c r="BS5" s="839"/>
      <c r="BT5" s="839"/>
      <c r="BU5" s="839"/>
      <c r="BV5" s="839"/>
      <c r="BW5" s="839"/>
      <c r="BX5" s="839"/>
      <c r="BY5" s="839"/>
      <c r="BZ5" s="839"/>
      <c r="CA5" s="839"/>
      <c r="CB5" s="839"/>
      <c r="CC5" s="835" t="str">
        <f>'Données de base'!CB19</f>
        <v>TOTAL 2022</v>
      </c>
    </row>
    <row r="6" spans="2:81" ht="15" customHeight="1" x14ac:dyDescent="0.2">
      <c r="D6" s="66"/>
      <c r="E6" s="66"/>
      <c r="F6" s="66"/>
      <c r="G6" s="66"/>
      <c r="H6" s="66"/>
      <c r="I6" s="66"/>
      <c r="J6" s="66"/>
      <c r="K6" s="66"/>
      <c r="L6" s="66"/>
      <c r="M6" s="66"/>
      <c r="N6" s="66"/>
      <c r="O6" s="66"/>
      <c r="P6" s="836"/>
      <c r="U6" s="13"/>
      <c r="V6" s="13"/>
      <c r="W6" s="13"/>
      <c r="X6" s="13"/>
      <c r="Y6" s="13"/>
      <c r="Z6" s="13"/>
      <c r="AA6" s="13"/>
      <c r="AB6" s="13"/>
      <c r="AC6" s="836"/>
      <c r="AD6" s="13"/>
      <c r="AE6" s="13"/>
      <c r="AF6" s="13"/>
      <c r="AG6" s="13"/>
      <c r="AH6" s="13"/>
      <c r="AI6" s="13"/>
      <c r="AJ6" s="13"/>
      <c r="AK6" s="13"/>
      <c r="AL6" s="13"/>
      <c r="AM6" s="13"/>
      <c r="AN6" s="13"/>
      <c r="AO6" s="13"/>
      <c r="AP6" s="836"/>
      <c r="AQ6" s="13"/>
      <c r="AR6" s="13"/>
      <c r="AS6" s="13"/>
      <c r="AT6" s="13"/>
      <c r="AU6" s="13"/>
      <c r="AV6" s="13"/>
      <c r="AW6" s="13"/>
      <c r="AX6" s="13"/>
      <c r="AY6" s="13"/>
      <c r="AZ6" s="13"/>
      <c r="BA6" s="13"/>
      <c r="BB6" s="13"/>
      <c r="BC6" s="836"/>
      <c r="BD6" s="13"/>
      <c r="BE6" s="13"/>
      <c r="BF6" s="13"/>
      <c r="BG6" s="13"/>
      <c r="BH6" s="13"/>
      <c r="BI6" s="13"/>
      <c r="BJ6" s="13"/>
      <c r="BK6" s="13"/>
      <c r="BL6" s="13"/>
      <c r="BM6" s="13"/>
      <c r="BN6" s="13"/>
      <c r="BO6" s="13"/>
      <c r="BP6" s="836"/>
      <c r="BQ6" s="13"/>
      <c r="BR6" s="13"/>
      <c r="BS6" s="13"/>
      <c r="BT6" s="13"/>
      <c r="BU6" s="13"/>
      <c r="BV6" s="13"/>
      <c r="BW6" s="13"/>
      <c r="BX6" s="13"/>
      <c r="BY6" s="13"/>
      <c r="BZ6" s="13"/>
      <c r="CA6" s="13"/>
      <c r="CB6" s="13"/>
      <c r="CC6" s="836"/>
    </row>
    <row r="7" spans="2:81" s="64" customFormat="1" ht="14.1" customHeight="1" x14ac:dyDescent="0.2">
      <c r="D7" s="187" t="str">
        <f>'Données de base'!C20</f>
        <v>1/2017</v>
      </c>
      <c r="E7" s="187" t="str">
        <f>'Données de base'!D20</f>
        <v>2/2017</v>
      </c>
      <c r="F7" s="187" t="str">
        <f>'Données de base'!E20</f>
        <v>3/2017</v>
      </c>
      <c r="G7" s="187" t="str">
        <f>'Données de base'!F20</f>
        <v>4/2017</v>
      </c>
      <c r="H7" s="187" t="str">
        <f>'Données de base'!G20</f>
        <v>5/2017</v>
      </c>
      <c r="I7" s="187" t="str">
        <f>'Données de base'!H20</f>
        <v>6/2017</v>
      </c>
      <c r="J7" s="187" t="str">
        <f>'Données de base'!I20</f>
        <v>7/2017</v>
      </c>
      <c r="K7" s="187" t="str">
        <f>'Données de base'!J20</f>
        <v>8/2017</v>
      </c>
      <c r="L7" s="187" t="str">
        <f>'Données de base'!K20</f>
        <v>9/2017</v>
      </c>
      <c r="M7" s="187" t="str">
        <f>'Données de base'!L20</f>
        <v>10/2017</v>
      </c>
      <c r="N7" s="187" t="str">
        <f>'Données de base'!M20</f>
        <v>11/2017</v>
      </c>
      <c r="O7" s="187" t="str">
        <f>'Données de base'!N20</f>
        <v>12/2017</v>
      </c>
      <c r="P7" s="837"/>
      <c r="Q7" s="187" t="str">
        <f>'Données de base'!P20</f>
        <v>1/2018</v>
      </c>
      <c r="R7" s="187" t="str">
        <f>'Données de base'!Q20</f>
        <v>2/2018</v>
      </c>
      <c r="S7" s="187" t="str">
        <f>'Données de base'!R20</f>
        <v>3/2018</v>
      </c>
      <c r="T7" s="187" t="str">
        <f>'Données de base'!S20</f>
        <v>4/2018</v>
      </c>
      <c r="U7" s="187" t="str">
        <f>'Données de base'!T20</f>
        <v>5/2018</v>
      </c>
      <c r="V7" s="187" t="str">
        <f>'Données de base'!U20</f>
        <v>6/2018</v>
      </c>
      <c r="W7" s="187" t="str">
        <f>'Données de base'!V20</f>
        <v>7/2018</v>
      </c>
      <c r="X7" s="187" t="str">
        <f>'Données de base'!W20</f>
        <v>8/2018</v>
      </c>
      <c r="Y7" s="187" t="str">
        <f>'Données de base'!X20</f>
        <v>9/2018</v>
      </c>
      <c r="Z7" s="187" t="str">
        <f>'Données de base'!Y20</f>
        <v>10/2018</v>
      </c>
      <c r="AA7" s="187" t="str">
        <f>'Données de base'!Z20</f>
        <v>11/2018</v>
      </c>
      <c r="AB7" s="187" t="str">
        <f>'Données de base'!AA20</f>
        <v>12/2018</v>
      </c>
      <c r="AC7" s="837"/>
      <c r="AD7" s="187" t="str">
        <f>'Données de base'!AC20</f>
        <v>1/2019</v>
      </c>
      <c r="AE7" s="187" t="str">
        <f>'Données de base'!AD20</f>
        <v>2/2019</v>
      </c>
      <c r="AF7" s="187" t="str">
        <f>'Données de base'!AE20</f>
        <v>3/2019</v>
      </c>
      <c r="AG7" s="187" t="str">
        <f>'Données de base'!AF20</f>
        <v>4/2019</v>
      </c>
      <c r="AH7" s="187" t="str">
        <f>'Données de base'!AG20</f>
        <v>5/2019</v>
      </c>
      <c r="AI7" s="187" t="str">
        <f>'Données de base'!AH20</f>
        <v>6/2019</v>
      </c>
      <c r="AJ7" s="187" t="str">
        <f>'Données de base'!AI20</f>
        <v>7/2019</v>
      </c>
      <c r="AK7" s="187" t="str">
        <f>'Données de base'!AJ20</f>
        <v>8/2019</v>
      </c>
      <c r="AL7" s="187" t="str">
        <f>'Données de base'!AK20</f>
        <v>9/2019</v>
      </c>
      <c r="AM7" s="187" t="str">
        <f>'Données de base'!AL20</f>
        <v>10/2019</v>
      </c>
      <c r="AN7" s="187" t="str">
        <f>'Données de base'!AM20</f>
        <v>11/2019</v>
      </c>
      <c r="AO7" s="187" t="str">
        <f>'Données de base'!AN20</f>
        <v>12/2019</v>
      </c>
      <c r="AP7" s="837"/>
      <c r="AQ7" s="187" t="str">
        <f>'Données de base'!AP20</f>
        <v>1/2020</v>
      </c>
      <c r="AR7" s="187" t="str">
        <f>'Données de base'!AQ20</f>
        <v>2/2020</v>
      </c>
      <c r="AS7" s="187" t="str">
        <f>'Données de base'!AR20</f>
        <v>3/2020</v>
      </c>
      <c r="AT7" s="187" t="str">
        <f>'Données de base'!AS20</f>
        <v>4/2020</v>
      </c>
      <c r="AU7" s="187" t="str">
        <f>'Données de base'!AT20</f>
        <v>5/2020</v>
      </c>
      <c r="AV7" s="187" t="str">
        <f>'Données de base'!AU20</f>
        <v>6/2020</v>
      </c>
      <c r="AW7" s="187" t="str">
        <f>'Données de base'!AV20</f>
        <v>7/2020</v>
      </c>
      <c r="AX7" s="187" t="str">
        <f>'Données de base'!AW20</f>
        <v>8/2020</v>
      </c>
      <c r="AY7" s="187" t="str">
        <f>'Données de base'!AX20</f>
        <v>9/2020</v>
      </c>
      <c r="AZ7" s="187" t="str">
        <f>'Données de base'!AY20</f>
        <v>10/2020</v>
      </c>
      <c r="BA7" s="187" t="str">
        <f>'Données de base'!AZ20</f>
        <v>11/2020</v>
      </c>
      <c r="BB7" s="187" t="str">
        <f>'Données de base'!BA20</f>
        <v>12/2020</v>
      </c>
      <c r="BC7" s="837"/>
      <c r="BD7" s="187" t="str">
        <f>'Données de base'!BC20</f>
        <v>1/2021</v>
      </c>
      <c r="BE7" s="187" t="str">
        <f>'Données de base'!BD20</f>
        <v>2/2021</v>
      </c>
      <c r="BF7" s="187" t="str">
        <f>'Données de base'!BE20</f>
        <v>3/2021</v>
      </c>
      <c r="BG7" s="187" t="str">
        <f>'Données de base'!BF20</f>
        <v>4/2021</v>
      </c>
      <c r="BH7" s="187" t="str">
        <f>'Données de base'!BG20</f>
        <v>5/2021</v>
      </c>
      <c r="BI7" s="187" t="str">
        <f>'Données de base'!BH20</f>
        <v>6/2021</v>
      </c>
      <c r="BJ7" s="187" t="str">
        <f>'Données de base'!BI20</f>
        <v>7/2021</v>
      </c>
      <c r="BK7" s="187" t="str">
        <f>'Données de base'!BJ20</f>
        <v>8/2021</v>
      </c>
      <c r="BL7" s="187" t="str">
        <f>'Données de base'!BK20</f>
        <v>9/2021</v>
      </c>
      <c r="BM7" s="187" t="str">
        <f>'Données de base'!BL20</f>
        <v>10/2021</v>
      </c>
      <c r="BN7" s="187" t="str">
        <f>'Données de base'!BM20</f>
        <v>11/2021</v>
      </c>
      <c r="BO7" s="187" t="str">
        <f>'Données de base'!BN20</f>
        <v>12/2021</v>
      </c>
      <c r="BP7" s="837"/>
      <c r="BQ7" s="187" t="str">
        <f>'Données de base'!BP20</f>
        <v>1/2022</v>
      </c>
      <c r="BR7" s="187" t="str">
        <f>'Données de base'!BQ20</f>
        <v>2/2022</v>
      </c>
      <c r="BS7" s="187" t="str">
        <f>'Données de base'!BR20</f>
        <v>3/2022</v>
      </c>
      <c r="BT7" s="187" t="str">
        <f>'Données de base'!BS20</f>
        <v>4/2022</v>
      </c>
      <c r="BU7" s="187" t="str">
        <f>'Données de base'!BT20</f>
        <v>5/2022</v>
      </c>
      <c r="BV7" s="187" t="str">
        <f>'Données de base'!BU20</f>
        <v>6/2022</v>
      </c>
      <c r="BW7" s="187" t="str">
        <f>'Données de base'!BV20</f>
        <v>7/2022</v>
      </c>
      <c r="BX7" s="187" t="str">
        <f>'Données de base'!BW20</f>
        <v>8/2022</v>
      </c>
      <c r="BY7" s="187" t="str">
        <f>'Données de base'!BX20</f>
        <v>9/2022</v>
      </c>
      <c r="BZ7" s="187" t="str">
        <f>'Données de base'!BY20</f>
        <v>10/2022</v>
      </c>
      <c r="CA7" s="187" t="str">
        <f>'Données de base'!BZ20</f>
        <v>11/2022</v>
      </c>
      <c r="CB7" s="187" t="str">
        <f>'Données de base'!CA20</f>
        <v>12/2022</v>
      </c>
      <c r="CC7" s="837"/>
    </row>
    <row r="8" spans="2:81" s="69" customFormat="1" ht="15.95" hidden="1" customHeight="1" thickBot="1" x14ac:dyDescent="0.25">
      <c r="B8" s="17" t="s">
        <v>142</v>
      </c>
      <c r="D8" s="69">
        <v>1</v>
      </c>
      <c r="E8" s="69">
        <v>2</v>
      </c>
      <c r="F8" s="69">
        <v>3</v>
      </c>
      <c r="G8" s="69">
        <v>4</v>
      </c>
      <c r="H8" s="69">
        <v>5</v>
      </c>
      <c r="I8" s="69">
        <v>6</v>
      </c>
      <c r="J8" s="69">
        <v>7</v>
      </c>
      <c r="K8" s="69">
        <v>8</v>
      </c>
      <c r="L8" s="69">
        <v>9</v>
      </c>
      <c r="M8" s="69">
        <v>10</v>
      </c>
      <c r="N8" s="69">
        <v>11</v>
      </c>
      <c r="O8" s="69">
        <v>12</v>
      </c>
      <c r="P8" s="63"/>
      <c r="Q8" s="69">
        <v>13</v>
      </c>
      <c r="R8" s="69">
        <v>14</v>
      </c>
      <c r="S8" s="69">
        <v>15</v>
      </c>
      <c r="T8" s="69">
        <v>16</v>
      </c>
      <c r="U8" s="69">
        <v>17</v>
      </c>
      <c r="V8" s="69">
        <v>18</v>
      </c>
      <c r="W8" s="69">
        <v>19</v>
      </c>
      <c r="X8" s="69">
        <v>20</v>
      </c>
      <c r="Y8" s="69">
        <v>21</v>
      </c>
      <c r="Z8" s="69">
        <v>22</v>
      </c>
      <c r="AA8" s="69">
        <v>23</v>
      </c>
      <c r="AB8" s="69">
        <v>24</v>
      </c>
      <c r="AC8" s="63"/>
      <c r="AD8" s="69">
        <v>25</v>
      </c>
      <c r="AE8" s="69">
        <v>26</v>
      </c>
      <c r="AF8" s="69">
        <v>27</v>
      </c>
      <c r="AG8" s="69">
        <v>28</v>
      </c>
      <c r="AH8" s="69">
        <v>29</v>
      </c>
      <c r="AI8" s="69">
        <v>30</v>
      </c>
      <c r="AJ8" s="69">
        <v>31</v>
      </c>
      <c r="AK8" s="69">
        <v>32</v>
      </c>
      <c r="AL8" s="69">
        <v>33</v>
      </c>
      <c r="AM8" s="69">
        <v>34</v>
      </c>
      <c r="AN8" s="69">
        <v>35</v>
      </c>
      <c r="AO8" s="69">
        <v>36</v>
      </c>
      <c r="AP8" s="63"/>
      <c r="AQ8" s="69">
        <v>37</v>
      </c>
      <c r="AR8" s="69">
        <v>38</v>
      </c>
      <c r="AS8" s="69">
        <v>39</v>
      </c>
      <c r="AT8" s="69">
        <v>40</v>
      </c>
      <c r="AU8" s="69">
        <v>41</v>
      </c>
      <c r="AV8" s="69">
        <v>42</v>
      </c>
      <c r="AW8" s="69">
        <v>43</v>
      </c>
      <c r="AX8" s="69">
        <v>44</v>
      </c>
      <c r="AY8" s="69">
        <v>45</v>
      </c>
      <c r="AZ8" s="69">
        <v>46</v>
      </c>
      <c r="BA8" s="69">
        <v>47</v>
      </c>
      <c r="BB8" s="69">
        <v>48</v>
      </c>
      <c r="BC8" s="63"/>
      <c r="BD8" s="69">
        <v>49</v>
      </c>
      <c r="BE8" s="69">
        <v>50</v>
      </c>
      <c r="BF8" s="69">
        <v>51</v>
      </c>
      <c r="BG8" s="69">
        <v>52</v>
      </c>
      <c r="BH8" s="69">
        <v>53</v>
      </c>
      <c r="BI8" s="69">
        <v>54</v>
      </c>
      <c r="BJ8" s="69">
        <v>55</v>
      </c>
      <c r="BK8" s="69">
        <v>56</v>
      </c>
      <c r="BL8" s="69">
        <v>57</v>
      </c>
      <c r="BM8" s="69">
        <v>58</v>
      </c>
      <c r="BN8" s="69">
        <v>59</v>
      </c>
      <c r="BO8" s="69">
        <v>60</v>
      </c>
      <c r="BP8" s="63"/>
      <c r="BQ8" s="69">
        <v>61</v>
      </c>
      <c r="BR8" s="69">
        <v>62</v>
      </c>
      <c r="BS8" s="69">
        <v>63</v>
      </c>
      <c r="BT8" s="69">
        <v>64</v>
      </c>
      <c r="BU8" s="69">
        <v>65</v>
      </c>
      <c r="BV8" s="69">
        <v>66</v>
      </c>
      <c r="BW8" s="69">
        <v>67</v>
      </c>
      <c r="BX8" s="69">
        <v>68</v>
      </c>
      <c r="BY8" s="69">
        <v>69</v>
      </c>
      <c r="BZ8" s="69">
        <v>70</v>
      </c>
      <c r="CA8" s="69">
        <v>71</v>
      </c>
      <c r="CB8" s="69">
        <v>72</v>
      </c>
      <c r="CC8" s="533"/>
    </row>
    <row r="9" spans="2:81" s="69" customFormat="1" ht="15" customHeight="1" x14ac:dyDescent="0.2">
      <c r="B9" s="60"/>
      <c r="P9" s="63"/>
      <c r="AC9" s="63"/>
      <c r="AP9" s="63"/>
      <c r="BC9" s="63"/>
      <c r="BP9" s="63"/>
      <c r="CC9" s="533"/>
    </row>
    <row r="10" spans="2:81" ht="15" customHeight="1" x14ac:dyDescent="0.2">
      <c r="U10" s="13"/>
      <c r="V10" s="13"/>
      <c r="W10" s="13"/>
      <c r="X10" s="13"/>
      <c r="Y10" s="13"/>
      <c r="Z10" s="13"/>
      <c r="AA10" s="13"/>
      <c r="AB10" s="13"/>
      <c r="AD10" s="13"/>
      <c r="AE10" s="13"/>
      <c r="AF10" s="13"/>
      <c r="AG10" s="13"/>
      <c r="AH10" s="13"/>
      <c r="AI10" s="13"/>
      <c r="AJ10" s="13"/>
      <c r="AK10" s="13"/>
      <c r="AL10" s="13"/>
      <c r="AM10" s="13"/>
      <c r="AN10" s="13"/>
      <c r="AO10" s="13"/>
      <c r="AQ10" s="13"/>
      <c r="AR10" s="13"/>
      <c r="AS10" s="13"/>
      <c r="AT10" s="13"/>
      <c r="AU10" s="13"/>
      <c r="AV10" s="13"/>
      <c r="AW10" s="13"/>
      <c r="AX10" s="13"/>
      <c r="AY10" s="13"/>
      <c r="AZ10" s="13"/>
      <c r="BA10" s="13"/>
      <c r="BB10" s="13"/>
      <c r="BD10" s="13"/>
      <c r="BE10" s="13"/>
      <c r="BF10" s="13"/>
      <c r="BG10" s="13"/>
      <c r="BH10" s="13"/>
      <c r="BI10" s="13"/>
      <c r="BJ10" s="13"/>
      <c r="BK10" s="13"/>
      <c r="BL10" s="13"/>
      <c r="BM10" s="13"/>
      <c r="BN10" s="13"/>
      <c r="BO10" s="13"/>
      <c r="BQ10" s="13"/>
      <c r="BR10" s="13"/>
      <c r="BS10" s="13"/>
      <c r="BT10" s="13"/>
      <c r="BU10" s="13"/>
      <c r="BV10" s="13"/>
      <c r="BW10" s="13"/>
      <c r="BX10" s="13"/>
      <c r="BY10" s="13"/>
      <c r="BZ10" s="13"/>
      <c r="CA10" s="13"/>
      <c r="CB10" s="13"/>
    </row>
    <row r="11" spans="2:81" ht="15" customHeight="1" x14ac:dyDescent="0.2">
      <c r="B11" s="191" t="s">
        <v>64</v>
      </c>
      <c r="C11" s="232"/>
      <c r="D11" s="193">
        <f t="shared" ref="D11:O11" si="0">+SUM(D12:D14)</f>
        <v>0</v>
      </c>
      <c r="E11" s="193">
        <f t="shared" ca="1" si="0"/>
        <v>0</v>
      </c>
      <c r="F11" s="193">
        <f t="shared" ca="1" si="0"/>
        <v>0</v>
      </c>
      <c r="G11" s="193">
        <f t="shared" ca="1" si="0"/>
        <v>0</v>
      </c>
      <c r="H11" s="193">
        <f t="shared" ca="1" si="0"/>
        <v>0</v>
      </c>
      <c r="I11" s="193">
        <f t="shared" ca="1" si="0"/>
        <v>0</v>
      </c>
      <c r="J11" s="193">
        <f t="shared" ca="1" si="0"/>
        <v>0</v>
      </c>
      <c r="K11" s="193">
        <f t="shared" ca="1" si="0"/>
        <v>0</v>
      </c>
      <c r="L11" s="193">
        <f t="shared" ca="1" si="0"/>
        <v>0</v>
      </c>
      <c r="M11" s="193">
        <f t="shared" ca="1" si="0"/>
        <v>0</v>
      </c>
      <c r="N11" s="193">
        <f t="shared" ca="1" si="0"/>
        <v>0</v>
      </c>
      <c r="O11" s="193">
        <f t="shared" ca="1" si="0"/>
        <v>0</v>
      </c>
      <c r="P11" s="193">
        <f ca="1">SUM(P12:P14)</f>
        <v>0</v>
      </c>
      <c r="Q11" s="193">
        <f t="shared" ref="Q11:AB11" ca="1" si="1">+SUM(Q12:Q14)</f>
        <v>0</v>
      </c>
      <c r="R11" s="193">
        <f t="shared" ca="1" si="1"/>
        <v>0</v>
      </c>
      <c r="S11" s="193">
        <f t="shared" ca="1" si="1"/>
        <v>0</v>
      </c>
      <c r="T11" s="193">
        <f t="shared" ca="1" si="1"/>
        <v>0</v>
      </c>
      <c r="U11" s="193">
        <f t="shared" ca="1" si="1"/>
        <v>0</v>
      </c>
      <c r="V11" s="193">
        <f t="shared" ca="1" si="1"/>
        <v>0</v>
      </c>
      <c r="W11" s="193">
        <f t="shared" ca="1" si="1"/>
        <v>0</v>
      </c>
      <c r="X11" s="193">
        <f t="shared" ca="1" si="1"/>
        <v>0</v>
      </c>
      <c r="Y11" s="193">
        <f t="shared" ca="1" si="1"/>
        <v>0</v>
      </c>
      <c r="Z11" s="193">
        <f t="shared" ca="1" si="1"/>
        <v>0</v>
      </c>
      <c r="AA11" s="193">
        <f t="shared" ca="1" si="1"/>
        <v>0</v>
      </c>
      <c r="AB11" s="193">
        <f t="shared" ca="1" si="1"/>
        <v>0</v>
      </c>
      <c r="AC11" s="193">
        <f ca="1">SUM(AC12:AC14)</f>
        <v>0</v>
      </c>
      <c r="AD11" s="193">
        <f t="shared" ref="AD11:AO11" ca="1" si="2">+SUM(AD12:AD14)</f>
        <v>0</v>
      </c>
      <c r="AE11" s="193">
        <f t="shared" ca="1" si="2"/>
        <v>0</v>
      </c>
      <c r="AF11" s="193">
        <f t="shared" ca="1" si="2"/>
        <v>0</v>
      </c>
      <c r="AG11" s="193">
        <f t="shared" ca="1" si="2"/>
        <v>0</v>
      </c>
      <c r="AH11" s="193">
        <f t="shared" ca="1" si="2"/>
        <v>0</v>
      </c>
      <c r="AI11" s="193">
        <f t="shared" ca="1" si="2"/>
        <v>0</v>
      </c>
      <c r="AJ11" s="193">
        <f t="shared" ca="1" si="2"/>
        <v>0</v>
      </c>
      <c r="AK11" s="193">
        <f t="shared" ca="1" si="2"/>
        <v>0</v>
      </c>
      <c r="AL11" s="193">
        <f t="shared" ca="1" si="2"/>
        <v>0</v>
      </c>
      <c r="AM11" s="193">
        <f t="shared" ca="1" si="2"/>
        <v>0</v>
      </c>
      <c r="AN11" s="193">
        <f t="shared" ca="1" si="2"/>
        <v>0</v>
      </c>
      <c r="AO11" s="193">
        <f t="shared" ca="1" si="2"/>
        <v>0</v>
      </c>
      <c r="AP11" s="193">
        <f ca="1">SUM(AP12:AP14)</f>
        <v>0</v>
      </c>
      <c r="AQ11" s="193">
        <f t="shared" ref="AQ11:BB11" ca="1" si="3">+SUM(AQ12:AQ14)</f>
        <v>0</v>
      </c>
      <c r="AR11" s="193">
        <f t="shared" ca="1" si="3"/>
        <v>0</v>
      </c>
      <c r="AS11" s="193">
        <f t="shared" ca="1" si="3"/>
        <v>0</v>
      </c>
      <c r="AT11" s="193">
        <f t="shared" ca="1" si="3"/>
        <v>0</v>
      </c>
      <c r="AU11" s="193">
        <f t="shared" ca="1" si="3"/>
        <v>0</v>
      </c>
      <c r="AV11" s="193">
        <f t="shared" ca="1" si="3"/>
        <v>0</v>
      </c>
      <c r="AW11" s="193">
        <f t="shared" ca="1" si="3"/>
        <v>0</v>
      </c>
      <c r="AX11" s="193">
        <f t="shared" ca="1" si="3"/>
        <v>0</v>
      </c>
      <c r="AY11" s="193">
        <f t="shared" ca="1" si="3"/>
        <v>0</v>
      </c>
      <c r="AZ11" s="193">
        <f t="shared" ca="1" si="3"/>
        <v>0</v>
      </c>
      <c r="BA11" s="193">
        <f t="shared" ca="1" si="3"/>
        <v>0</v>
      </c>
      <c r="BB11" s="193">
        <f t="shared" ca="1" si="3"/>
        <v>0</v>
      </c>
      <c r="BC11" s="193">
        <f ca="1">SUM(BC12:BC14)</f>
        <v>0</v>
      </c>
      <c r="BD11" s="193">
        <f t="shared" ref="BD11:BO11" ca="1" si="4">+SUM(BD12:BD14)</f>
        <v>0</v>
      </c>
      <c r="BE11" s="193">
        <f t="shared" ca="1" si="4"/>
        <v>0</v>
      </c>
      <c r="BF11" s="193">
        <f t="shared" ca="1" si="4"/>
        <v>0</v>
      </c>
      <c r="BG11" s="193">
        <f t="shared" ca="1" si="4"/>
        <v>0</v>
      </c>
      <c r="BH11" s="193">
        <f t="shared" ca="1" si="4"/>
        <v>0</v>
      </c>
      <c r="BI11" s="193">
        <f t="shared" ca="1" si="4"/>
        <v>0</v>
      </c>
      <c r="BJ11" s="193">
        <f t="shared" ca="1" si="4"/>
        <v>0</v>
      </c>
      <c r="BK11" s="193">
        <f t="shared" ca="1" si="4"/>
        <v>0</v>
      </c>
      <c r="BL11" s="193">
        <f t="shared" ca="1" si="4"/>
        <v>0</v>
      </c>
      <c r="BM11" s="193">
        <f t="shared" ca="1" si="4"/>
        <v>0</v>
      </c>
      <c r="BN11" s="193">
        <f t="shared" ca="1" si="4"/>
        <v>0</v>
      </c>
      <c r="BO11" s="193">
        <f t="shared" ca="1" si="4"/>
        <v>0</v>
      </c>
      <c r="BP11" s="193">
        <f ca="1">SUM(BP12:BP14)</f>
        <v>0</v>
      </c>
      <c r="BQ11" s="193">
        <f t="shared" ref="BQ11:CB11" ca="1" si="5">+SUM(BQ12:BQ14)</f>
        <v>0</v>
      </c>
      <c r="BR11" s="193">
        <f t="shared" ca="1" si="5"/>
        <v>0</v>
      </c>
      <c r="BS11" s="193">
        <f t="shared" ca="1" si="5"/>
        <v>0</v>
      </c>
      <c r="BT11" s="193">
        <f t="shared" ca="1" si="5"/>
        <v>0</v>
      </c>
      <c r="BU11" s="193">
        <f t="shared" ca="1" si="5"/>
        <v>0</v>
      </c>
      <c r="BV11" s="193">
        <f t="shared" ca="1" si="5"/>
        <v>0</v>
      </c>
      <c r="BW11" s="193">
        <f t="shared" ca="1" si="5"/>
        <v>0</v>
      </c>
      <c r="BX11" s="193">
        <f t="shared" ca="1" si="5"/>
        <v>0</v>
      </c>
      <c r="BY11" s="193">
        <f t="shared" ca="1" si="5"/>
        <v>0</v>
      </c>
      <c r="BZ11" s="193">
        <f t="shared" ca="1" si="5"/>
        <v>0</v>
      </c>
      <c r="CA11" s="193">
        <f t="shared" ca="1" si="5"/>
        <v>0</v>
      </c>
      <c r="CB11" s="193">
        <f t="shared" ca="1" si="5"/>
        <v>0</v>
      </c>
      <c r="CC11" s="193">
        <f ca="1">SUM(CC12:CC14)</f>
        <v>0</v>
      </c>
    </row>
    <row r="12" spans="2:81" ht="15" customHeight="1" x14ac:dyDescent="0.2">
      <c r="B12" s="210" t="str">
        <f>+'8.2. Tableau Amort.'!B5</f>
        <v xml:space="preserve">Emprunt 1 - </v>
      </c>
      <c r="C12" s="218"/>
      <c r="D12" s="181">
        <f>'8.2. Tableau Amort.'!$AH15</f>
        <v>0</v>
      </c>
      <c r="E12" s="181">
        <f ca="1">+OFFSET('8.2. Tableau Amort.'!$AH15,E$8-1,0)</f>
        <v>0</v>
      </c>
      <c r="F12" s="181">
        <f ca="1">+OFFSET('8.2. Tableau Amort.'!$AH15,F$8-1,0)</f>
        <v>0</v>
      </c>
      <c r="G12" s="181">
        <f ca="1">+OFFSET('8.2. Tableau Amort.'!$AH15,G$8-1,0)</f>
        <v>0</v>
      </c>
      <c r="H12" s="181">
        <f ca="1">+OFFSET('8.2. Tableau Amort.'!$AH15,H$8-1,0)</f>
        <v>0</v>
      </c>
      <c r="I12" s="181">
        <f ca="1">+OFFSET('8.2. Tableau Amort.'!$AH15,I$8-1,0)</f>
        <v>0</v>
      </c>
      <c r="J12" s="181">
        <f ca="1">+OFFSET('8.2. Tableau Amort.'!$AH15,J$8-1,0)</f>
        <v>0</v>
      </c>
      <c r="K12" s="181">
        <f ca="1">+OFFSET('8.2. Tableau Amort.'!$AH15,K$8-1,0)</f>
        <v>0</v>
      </c>
      <c r="L12" s="181">
        <f ca="1">+OFFSET('8.2. Tableau Amort.'!$AH15,L$8-1,0)</f>
        <v>0</v>
      </c>
      <c r="M12" s="181">
        <f ca="1">+OFFSET('8.2. Tableau Amort.'!$AH15,M$8-1,0)</f>
        <v>0</v>
      </c>
      <c r="N12" s="181">
        <f ca="1">+OFFSET('8.2. Tableau Amort.'!$AH15,N$8-1,0)</f>
        <v>0</v>
      </c>
      <c r="O12" s="181">
        <f ca="1">+OFFSET('8.2. Tableau Amort.'!$AH15,O$8-1,0)</f>
        <v>0</v>
      </c>
      <c r="P12" s="190">
        <f ca="1">SUM(D12:O12)</f>
        <v>0</v>
      </c>
      <c r="Q12" s="181">
        <f ca="1">+OFFSET('8.2. Tableau Amort.'!$AH15,Q$8-1,0)</f>
        <v>0</v>
      </c>
      <c r="R12" s="181">
        <f ca="1">+OFFSET('8.2. Tableau Amort.'!$AH15,R$8-1,0)</f>
        <v>0</v>
      </c>
      <c r="S12" s="181">
        <f ca="1">+OFFSET('8.2. Tableau Amort.'!$AH15,S$8-1,0)</f>
        <v>0</v>
      </c>
      <c r="T12" s="181">
        <f ca="1">+OFFSET('8.2. Tableau Amort.'!$AH15,T$8-1,0)</f>
        <v>0</v>
      </c>
      <c r="U12" s="181">
        <f ca="1">+OFFSET('8.2. Tableau Amort.'!$AH15,U$8-1,0)</f>
        <v>0</v>
      </c>
      <c r="V12" s="181">
        <f ca="1">+OFFSET('8.2. Tableau Amort.'!$AH15,V$8-1,0)</f>
        <v>0</v>
      </c>
      <c r="W12" s="181">
        <f ca="1">+OFFSET('8.2. Tableau Amort.'!$AH15,W$8-1,0)</f>
        <v>0</v>
      </c>
      <c r="X12" s="181">
        <f ca="1">+OFFSET('8.2. Tableau Amort.'!$AH15,X$8-1,0)</f>
        <v>0</v>
      </c>
      <c r="Y12" s="181">
        <f ca="1">+OFFSET('8.2. Tableau Amort.'!$AH15,Y$8-1,0)</f>
        <v>0</v>
      </c>
      <c r="Z12" s="181">
        <f ca="1">+OFFSET('8.2. Tableau Amort.'!$AH15,Z$8-1,0)</f>
        <v>0</v>
      </c>
      <c r="AA12" s="181">
        <f ca="1">+OFFSET('8.2. Tableau Amort.'!$AH15,AA$8-1,0)</f>
        <v>0</v>
      </c>
      <c r="AB12" s="181">
        <f ca="1">+OFFSET('8.2. Tableau Amort.'!$AH15,AB$8-1,0)</f>
        <v>0</v>
      </c>
      <c r="AC12" s="190">
        <f ca="1">SUM(Q12:AB12)</f>
        <v>0</v>
      </c>
      <c r="AD12" s="181">
        <f ca="1">+OFFSET('8.2. Tableau Amort.'!$AH15,AD$8-1,0)</f>
        <v>0</v>
      </c>
      <c r="AE12" s="181">
        <f ca="1">+OFFSET('8.2. Tableau Amort.'!$AH15,AE$8-1,0)</f>
        <v>0</v>
      </c>
      <c r="AF12" s="181">
        <f ca="1">+OFFSET('8.2. Tableau Amort.'!$AH15,AF$8-1,0)</f>
        <v>0</v>
      </c>
      <c r="AG12" s="181">
        <f ca="1">+OFFSET('8.2. Tableau Amort.'!$AH15,AG$8-1,0)</f>
        <v>0</v>
      </c>
      <c r="AH12" s="181">
        <f ca="1">+OFFSET('8.2. Tableau Amort.'!$AH15,AH$8-1,0)</f>
        <v>0</v>
      </c>
      <c r="AI12" s="181">
        <f ca="1">+OFFSET('8.2. Tableau Amort.'!$AH15,AI$8-1,0)</f>
        <v>0</v>
      </c>
      <c r="AJ12" s="181">
        <f ca="1">+OFFSET('8.2. Tableau Amort.'!$AH15,AJ$8-1,0)</f>
        <v>0</v>
      </c>
      <c r="AK12" s="181">
        <f ca="1">+OFFSET('8.2. Tableau Amort.'!$AH15,AK$8-1,0)</f>
        <v>0</v>
      </c>
      <c r="AL12" s="181">
        <f ca="1">+OFFSET('8.2. Tableau Amort.'!$AH15,AL$8-1,0)</f>
        <v>0</v>
      </c>
      <c r="AM12" s="181">
        <f ca="1">+OFFSET('8.2. Tableau Amort.'!$AH15,AM$8-1,0)</f>
        <v>0</v>
      </c>
      <c r="AN12" s="181">
        <f ca="1">+OFFSET('8.2. Tableau Amort.'!$AH15,AN$8-1,0)</f>
        <v>0</v>
      </c>
      <c r="AO12" s="181">
        <f ca="1">+OFFSET('8.2. Tableau Amort.'!$AH15,AO$8-1,0)</f>
        <v>0</v>
      </c>
      <c r="AP12" s="190">
        <f ca="1">SUM(AD12:AO12)</f>
        <v>0</v>
      </c>
      <c r="AQ12" s="181">
        <f ca="1">+OFFSET('8.2. Tableau Amort.'!$AH15,AQ$8-1,0)</f>
        <v>0</v>
      </c>
      <c r="AR12" s="181">
        <f ca="1">+OFFSET('8.2. Tableau Amort.'!$AH15,AR$8-1,0)</f>
        <v>0</v>
      </c>
      <c r="AS12" s="181">
        <f ca="1">+OFFSET('8.2. Tableau Amort.'!$AH15,AS$8-1,0)</f>
        <v>0</v>
      </c>
      <c r="AT12" s="181">
        <f ca="1">+OFFSET('8.2. Tableau Amort.'!$AH15,AT$8-1,0)</f>
        <v>0</v>
      </c>
      <c r="AU12" s="181">
        <f ca="1">+OFFSET('8.2. Tableau Amort.'!$AH15,AU$8-1,0)</f>
        <v>0</v>
      </c>
      <c r="AV12" s="181">
        <f ca="1">+OFFSET('8.2. Tableau Amort.'!$AH15,AV$8-1,0)</f>
        <v>0</v>
      </c>
      <c r="AW12" s="181">
        <f ca="1">+OFFSET('8.2. Tableau Amort.'!$AH15,AW$8-1,0)</f>
        <v>0</v>
      </c>
      <c r="AX12" s="181">
        <f ca="1">+OFFSET('8.2. Tableau Amort.'!$AH15,AX$8-1,0)</f>
        <v>0</v>
      </c>
      <c r="AY12" s="181">
        <f ca="1">+OFFSET('8.2. Tableau Amort.'!$AH15,AY$8-1,0)</f>
        <v>0</v>
      </c>
      <c r="AZ12" s="181">
        <f ca="1">+OFFSET('8.2. Tableau Amort.'!$AH15,AZ$8-1,0)</f>
        <v>0</v>
      </c>
      <c r="BA12" s="181">
        <f ca="1">+OFFSET('8.2. Tableau Amort.'!$AH15,BA$8-1,0)</f>
        <v>0</v>
      </c>
      <c r="BB12" s="181">
        <f ca="1">+OFFSET('8.2. Tableau Amort.'!$AH15,BB$8-1,0)</f>
        <v>0</v>
      </c>
      <c r="BC12" s="190">
        <f ca="1">SUM(AQ12:BB12)</f>
        <v>0</v>
      </c>
      <c r="BD12" s="181">
        <f ca="1">+OFFSET('8.2. Tableau Amort.'!$AH15,BD$8-1,0)</f>
        <v>0</v>
      </c>
      <c r="BE12" s="181">
        <f ca="1">+OFFSET('8.2. Tableau Amort.'!$AH15,BE$8-1,0)</f>
        <v>0</v>
      </c>
      <c r="BF12" s="181">
        <f ca="1">+OFFSET('8.2. Tableau Amort.'!$AH15,BF$8-1,0)</f>
        <v>0</v>
      </c>
      <c r="BG12" s="181">
        <f ca="1">+OFFSET('8.2. Tableau Amort.'!$AH15,BG$8-1,0)</f>
        <v>0</v>
      </c>
      <c r="BH12" s="181">
        <f ca="1">+OFFSET('8.2. Tableau Amort.'!$AH15,BH$8-1,0)</f>
        <v>0</v>
      </c>
      <c r="BI12" s="181">
        <f ca="1">+OFFSET('8.2. Tableau Amort.'!$AH15,BI$8-1,0)</f>
        <v>0</v>
      </c>
      <c r="BJ12" s="181">
        <f ca="1">+OFFSET('8.2. Tableau Amort.'!$AH15,BJ$8-1,0)</f>
        <v>0</v>
      </c>
      <c r="BK12" s="181">
        <f ca="1">+OFFSET('8.2. Tableau Amort.'!$AH15,BK$8-1,0)</f>
        <v>0</v>
      </c>
      <c r="BL12" s="181">
        <f ca="1">+OFFSET('8.2. Tableau Amort.'!$AH15,BL$8-1,0)</f>
        <v>0</v>
      </c>
      <c r="BM12" s="181">
        <f ca="1">+OFFSET('8.2. Tableau Amort.'!$AH15,BM$8-1,0)</f>
        <v>0</v>
      </c>
      <c r="BN12" s="181">
        <f ca="1">+OFFSET('8.2. Tableau Amort.'!$AH15,BN$8-1,0)</f>
        <v>0</v>
      </c>
      <c r="BO12" s="181">
        <f ca="1">+OFFSET('8.2. Tableau Amort.'!$AH15,BO$8-1,0)</f>
        <v>0</v>
      </c>
      <c r="BP12" s="190">
        <f ca="1">SUM(BD12:BO12)</f>
        <v>0</v>
      </c>
      <c r="BQ12" s="181">
        <f ca="1">+OFFSET('8.2. Tableau Amort.'!$AH15,BQ$8-1,0)</f>
        <v>0</v>
      </c>
      <c r="BR12" s="181">
        <f ca="1">+OFFSET('8.2. Tableau Amort.'!$AH15,BR$8-1,0)</f>
        <v>0</v>
      </c>
      <c r="BS12" s="181">
        <f ca="1">+OFFSET('8.2. Tableau Amort.'!$AH15,BS$8-1,0)</f>
        <v>0</v>
      </c>
      <c r="BT12" s="181">
        <f ca="1">+OFFSET('8.2. Tableau Amort.'!$AH15,BT$8-1,0)</f>
        <v>0</v>
      </c>
      <c r="BU12" s="181">
        <f ca="1">+OFFSET('8.2. Tableau Amort.'!$AH15,BU$8-1,0)</f>
        <v>0</v>
      </c>
      <c r="BV12" s="181">
        <f ca="1">+OFFSET('8.2. Tableau Amort.'!$AH15,BV$8-1,0)</f>
        <v>0</v>
      </c>
      <c r="BW12" s="181">
        <f ca="1">+OFFSET('8.2. Tableau Amort.'!$AH15,BW$8-1,0)</f>
        <v>0</v>
      </c>
      <c r="BX12" s="181">
        <f ca="1">+OFFSET('8.2. Tableau Amort.'!$AH15,BX$8-1,0)</f>
        <v>0</v>
      </c>
      <c r="BY12" s="181">
        <f ca="1">+OFFSET('8.2. Tableau Amort.'!$AH15,BY$8-1,0)</f>
        <v>0</v>
      </c>
      <c r="BZ12" s="181">
        <f ca="1">+OFFSET('8.2. Tableau Amort.'!$AH15,BZ$8-1,0)</f>
        <v>0</v>
      </c>
      <c r="CA12" s="181">
        <f ca="1">+OFFSET('8.2. Tableau Amort.'!$AH15,CA$8-1,0)</f>
        <v>0</v>
      </c>
      <c r="CB12" s="181">
        <f ca="1">+OFFSET('8.2. Tableau Amort.'!$AH15,CB$8-1,0)</f>
        <v>0</v>
      </c>
      <c r="CC12" s="190">
        <f ca="1">SUM(BQ12:CB12)</f>
        <v>0</v>
      </c>
    </row>
    <row r="13" spans="2:81" ht="15" customHeight="1" x14ac:dyDescent="0.2">
      <c r="B13" s="210" t="str">
        <f>+'8.2. Tableau Amort.'!L5</f>
        <v xml:space="preserve">Emprunt 2 - </v>
      </c>
      <c r="C13" s="218"/>
      <c r="D13" s="181">
        <f>'8.2. Tableau Amort.'!$AO15</f>
        <v>0</v>
      </c>
      <c r="E13" s="181">
        <f ca="1">+OFFSET('8.2. Tableau Amort.'!$AO15,E$8-1,0)</f>
        <v>0</v>
      </c>
      <c r="F13" s="181">
        <f ca="1">+OFFSET('8.2. Tableau Amort.'!$AO15,F$8-1,0)</f>
        <v>0</v>
      </c>
      <c r="G13" s="181">
        <f ca="1">+OFFSET('8.2. Tableau Amort.'!$AO15,G$8-1,0)</f>
        <v>0</v>
      </c>
      <c r="H13" s="181">
        <f ca="1">+OFFSET('8.2. Tableau Amort.'!$AO15,H$8-1,0)</f>
        <v>0</v>
      </c>
      <c r="I13" s="181">
        <f ca="1">+OFFSET('8.2. Tableau Amort.'!$AO15,I$8-1,0)</f>
        <v>0</v>
      </c>
      <c r="J13" s="181">
        <f ca="1">+OFFSET('8.2. Tableau Amort.'!$AO15,J$8-1,0)</f>
        <v>0</v>
      </c>
      <c r="K13" s="181">
        <f ca="1">+OFFSET('8.2. Tableau Amort.'!$AO15,K$8-1,0)</f>
        <v>0</v>
      </c>
      <c r="L13" s="181">
        <f ca="1">+OFFSET('8.2. Tableau Amort.'!$AO15,L$8-1,0)</f>
        <v>0</v>
      </c>
      <c r="M13" s="181">
        <f ca="1">+OFFSET('8.2. Tableau Amort.'!$AO15,M$8-1,0)</f>
        <v>0</v>
      </c>
      <c r="N13" s="181">
        <f ca="1">+OFFSET('8.2. Tableau Amort.'!$AO15,N$8-1,0)</f>
        <v>0</v>
      </c>
      <c r="O13" s="181">
        <f ca="1">+OFFSET('8.2. Tableau Amort.'!$AO15,O$8-1,0)</f>
        <v>0</v>
      </c>
      <c r="P13" s="190">
        <f ca="1">SUM(D13:O13)</f>
        <v>0</v>
      </c>
      <c r="Q13" s="181">
        <f ca="1">+OFFSET('8.2. Tableau Amort.'!$AO15,Q$8-1,0)</f>
        <v>0</v>
      </c>
      <c r="R13" s="181">
        <f ca="1">+OFFSET('8.2. Tableau Amort.'!$AO15,R$8-1,0)</f>
        <v>0</v>
      </c>
      <c r="S13" s="181">
        <f ca="1">+OFFSET('8.2. Tableau Amort.'!$AO15,S$8-1,0)</f>
        <v>0</v>
      </c>
      <c r="T13" s="181">
        <f ca="1">+OFFSET('8.2. Tableau Amort.'!$AO15,T$8-1,0)</f>
        <v>0</v>
      </c>
      <c r="U13" s="181">
        <f ca="1">+OFFSET('8.2. Tableau Amort.'!$AO15,U$8-1,0)</f>
        <v>0</v>
      </c>
      <c r="V13" s="181">
        <f ca="1">+OFFSET('8.2. Tableau Amort.'!$AO15,V$8-1,0)</f>
        <v>0</v>
      </c>
      <c r="W13" s="181">
        <f ca="1">+OFFSET('8.2. Tableau Amort.'!$AO15,W$8-1,0)</f>
        <v>0</v>
      </c>
      <c r="X13" s="181">
        <f ca="1">+OFFSET('8.2. Tableau Amort.'!$AO15,X$8-1,0)</f>
        <v>0</v>
      </c>
      <c r="Y13" s="181">
        <f ca="1">+OFFSET('8.2. Tableau Amort.'!$AO15,Y$8-1,0)</f>
        <v>0</v>
      </c>
      <c r="Z13" s="181">
        <f ca="1">+OFFSET('8.2. Tableau Amort.'!$AO15,Z$8-1,0)</f>
        <v>0</v>
      </c>
      <c r="AA13" s="181">
        <f ca="1">+OFFSET('8.2. Tableau Amort.'!$AO15,AA$8-1,0)</f>
        <v>0</v>
      </c>
      <c r="AB13" s="181">
        <f ca="1">+OFFSET('8.2. Tableau Amort.'!$AO15,AB$8-1,0)</f>
        <v>0</v>
      </c>
      <c r="AC13" s="190">
        <f ca="1">SUM(Q13:AB13)</f>
        <v>0</v>
      </c>
      <c r="AD13" s="181">
        <f ca="1">+OFFSET('8.2. Tableau Amort.'!$AO15,AD$8-1,0)</f>
        <v>0</v>
      </c>
      <c r="AE13" s="181">
        <f ca="1">+OFFSET('8.2. Tableau Amort.'!$AO15,AE$8-1,0)</f>
        <v>0</v>
      </c>
      <c r="AF13" s="181">
        <f ca="1">+OFFSET('8.2. Tableau Amort.'!$AO15,AF$8-1,0)</f>
        <v>0</v>
      </c>
      <c r="AG13" s="181">
        <f ca="1">+OFFSET('8.2. Tableau Amort.'!$AO15,AG$8-1,0)</f>
        <v>0</v>
      </c>
      <c r="AH13" s="181">
        <f ca="1">+OFFSET('8.2. Tableau Amort.'!$AO15,AH$8-1,0)</f>
        <v>0</v>
      </c>
      <c r="AI13" s="181">
        <f ca="1">+OFFSET('8.2. Tableau Amort.'!$AO15,AI$8-1,0)</f>
        <v>0</v>
      </c>
      <c r="AJ13" s="181">
        <f ca="1">+OFFSET('8.2. Tableau Amort.'!$AO15,AJ$8-1,0)</f>
        <v>0</v>
      </c>
      <c r="AK13" s="181">
        <f ca="1">+OFFSET('8.2. Tableau Amort.'!$AO15,AK$8-1,0)</f>
        <v>0</v>
      </c>
      <c r="AL13" s="181">
        <f ca="1">+OFFSET('8.2. Tableau Amort.'!$AO15,AL$8-1,0)</f>
        <v>0</v>
      </c>
      <c r="AM13" s="181">
        <f ca="1">+OFFSET('8.2. Tableau Amort.'!$AO15,AM$8-1,0)</f>
        <v>0</v>
      </c>
      <c r="AN13" s="181">
        <f ca="1">+OFFSET('8.2. Tableau Amort.'!$AO15,AN$8-1,0)</f>
        <v>0</v>
      </c>
      <c r="AO13" s="181">
        <f ca="1">+OFFSET('8.2. Tableau Amort.'!$AO15,AO$8-1,0)</f>
        <v>0</v>
      </c>
      <c r="AP13" s="190">
        <f ca="1">SUM(AD13:AO13)</f>
        <v>0</v>
      </c>
      <c r="AQ13" s="181">
        <f ca="1">+OFFSET('8.2. Tableau Amort.'!$AO15,AQ$8-1,0)</f>
        <v>0</v>
      </c>
      <c r="AR13" s="181">
        <f ca="1">+OFFSET('8.2. Tableau Amort.'!$AO15,AR$8-1,0)</f>
        <v>0</v>
      </c>
      <c r="AS13" s="181">
        <f ca="1">+OFFSET('8.2. Tableau Amort.'!$AO15,AS$8-1,0)</f>
        <v>0</v>
      </c>
      <c r="AT13" s="181">
        <f ca="1">+OFFSET('8.2. Tableau Amort.'!$AO15,AT$8-1,0)</f>
        <v>0</v>
      </c>
      <c r="AU13" s="181">
        <f ca="1">+OFFSET('8.2. Tableau Amort.'!$AO15,AU$8-1,0)</f>
        <v>0</v>
      </c>
      <c r="AV13" s="181">
        <f ca="1">+OFFSET('8.2. Tableau Amort.'!$AO15,AV$8-1,0)</f>
        <v>0</v>
      </c>
      <c r="AW13" s="181">
        <f ca="1">+OFFSET('8.2. Tableau Amort.'!$AO15,AW$8-1,0)</f>
        <v>0</v>
      </c>
      <c r="AX13" s="181">
        <f ca="1">+OFFSET('8.2. Tableau Amort.'!$AO15,AX$8-1,0)</f>
        <v>0</v>
      </c>
      <c r="AY13" s="181">
        <f ca="1">+OFFSET('8.2. Tableau Amort.'!$AO15,AY$8-1,0)</f>
        <v>0</v>
      </c>
      <c r="AZ13" s="181">
        <f ca="1">+OFFSET('8.2. Tableau Amort.'!$AO15,AZ$8-1,0)</f>
        <v>0</v>
      </c>
      <c r="BA13" s="181">
        <f ca="1">+OFFSET('8.2. Tableau Amort.'!$AO15,BA$8-1,0)</f>
        <v>0</v>
      </c>
      <c r="BB13" s="181">
        <f ca="1">+OFFSET('8.2. Tableau Amort.'!$AO15,BB$8-1,0)</f>
        <v>0</v>
      </c>
      <c r="BC13" s="190">
        <f ca="1">SUM(AQ13:BB13)</f>
        <v>0</v>
      </c>
      <c r="BD13" s="181">
        <f ca="1">+OFFSET('8.2. Tableau Amort.'!$AO15,BD$8-1,0)</f>
        <v>0</v>
      </c>
      <c r="BE13" s="181">
        <f ca="1">+OFFSET('8.2. Tableau Amort.'!$AO15,BE$8-1,0)</f>
        <v>0</v>
      </c>
      <c r="BF13" s="181">
        <f ca="1">+OFFSET('8.2. Tableau Amort.'!$AO15,BF$8-1,0)</f>
        <v>0</v>
      </c>
      <c r="BG13" s="181">
        <f ca="1">+OFFSET('8.2. Tableau Amort.'!$AO15,BG$8-1,0)</f>
        <v>0</v>
      </c>
      <c r="BH13" s="181">
        <f ca="1">+OFFSET('8.2. Tableau Amort.'!$AO15,BH$8-1,0)</f>
        <v>0</v>
      </c>
      <c r="BI13" s="181">
        <f ca="1">+OFFSET('8.2. Tableau Amort.'!$AO15,BI$8-1,0)</f>
        <v>0</v>
      </c>
      <c r="BJ13" s="181">
        <f ca="1">+OFFSET('8.2. Tableau Amort.'!$AO15,BJ$8-1,0)</f>
        <v>0</v>
      </c>
      <c r="BK13" s="181">
        <f ca="1">+OFFSET('8.2. Tableau Amort.'!$AO15,BK$8-1,0)</f>
        <v>0</v>
      </c>
      <c r="BL13" s="181">
        <f ca="1">+OFFSET('8.2. Tableau Amort.'!$AO15,BL$8-1,0)</f>
        <v>0</v>
      </c>
      <c r="BM13" s="181">
        <f ca="1">+OFFSET('8.2. Tableau Amort.'!$AO15,BM$8-1,0)</f>
        <v>0</v>
      </c>
      <c r="BN13" s="181">
        <f ca="1">+OFFSET('8.2. Tableau Amort.'!$AO15,BN$8-1,0)</f>
        <v>0</v>
      </c>
      <c r="BO13" s="181">
        <f ca="1">+OFFSET('8.2. Tableau Amort.'!$AO15,BO$8-1,0)</f>
        <v>0</v>
      </c>
      <c r="BP13" s="190">
        <f ca="1">SUM(BD13:BO13)</f>
        <v>0</v>
      </c>
      <c r="BQ13" s="181">
        <f ca="1">+OFFSET('8.2. Tableau Amort.'!$AO15,BQ$8-1,0)</f>
        <v>0</v>
      </c>
      <c r="BR13" s="181">
        <f ca="1">+OFFSET('8.2. Tableau Amort.'!$AO15,BR$8-1,0)</f>
        <v>0</v>
      </c>
      <c r="BS13" s="181">
        <f ca="1">+OFFSET('8.2. Tableau Amort.'!$AO15,BS$8-1,0)</f>
        <v>0</v>
      </c>
      <c r="BT13" s="181">
        <f ca="1">+OFFSET('8.2. Tableau Amort.'!$AO15,BT$8-1,0)</f>
        <v>0</v>
      </c>
      <c r="BU13" s="181">
        <f ca="1">+OFFSET('8.2. Tableau Amort.'!$AO15,BU$8-1,0)</f>
        <v>0</v>
      </c>
      <c r="BV13" s="181">
        <f ca="1">+OFFSET('8.2. Tableau Amort.'!$AO15,BV$8-1,0)</f>
        <v>0</v>
      </c>
      <c r="BW13" s="181">
        <f ca="1">+OFFSET('8.2. Tableau Amort.'!$AO15,BW$8-1,0)</f>
        <v>0</v>
      </c>
      <c r="BX13" s="181">
        <f ca="1">+OFFSET('8.2. Tableau Amort.'!$AO15,BX$8-1,0)</f>
        <v>0</v>
      </c>
      <c r="BY13" s="181">
        <f ca="1">+OFFSET('8.2. Tableau Amort.'!$AO15,BY$8-1,0)</f>
        <v>0</v>
      </c>
      <c r="BZ13" s="181">
        <f ca="1">+OFFSET('8.2. Tableau Amort.'!$AO15,BZ$8-1,0)</f>
        <v>0</v>
      </c>
      <c r="CA13" s="181">
        <f ca="1">+OFFSET('8.2. Tableau Amort.'!$AO15,CA$8-1,0)</f>
        <v>0</v>
      </c>
      <c r="CB13" s="181">
        <f ca="1">+OFFSET('8.2. Tableau Amort.'!$AO15,CB$8-1,0)</f>
        <v>0</v>
      </c>
      <c r="CC13" s="190">
        <f ca="1">SUM(BQ13:CB13)</f>
        <v>0</v>
      </c>
    </row>
    <row r="14" spans="2:81" ht="15" customHeight="1" x14ac:dyDescent="0.2">
      <c r="B14" s="210" t="str">
        <f>+'8.2. Tableau Amort.'!V5</f>
        <v xml:space="preserve">Emprunt 3 - </v>
      </c>
      <c r="C14" s="218"/>
      <c r="D14" s="181">
        <f>'8.2. Tableau Amort.'!$AV15</f>
        <v>0</v>
      </c>
      <c r="E14" s="181">
        <f ca="1">+OFFSET('8.2. Tableau Amort.'!$AV15,E$8-1,0)</f>
        <v>0</v>
      </c>
      <c r="F14" s="181">
        <f ca="1">+OFFSET('8.2. Tableau Amort.'!$AV15,F$8-1,0)</f>
        <v>0</v>
      </c>
      <c r="G14" s="181">
        <f ca="1">+OFFSET('8.2. Tableau Amort.'!$AV15,G$8-1,0)</f>
        <v>0</v>
      </c>
      <c r="H14" s="181">
        <f ca="1">+OFFSET('8.2. Tableau Amort.'!$AV15,H$8-1,0)</f>
        <v>0</v>
      </c>
      <c r="I14" s="181">
        <f ca="1">+OFFSET('8.2. Tableau Amort.'!$AV15,I$8-1,0)</f>
        <v>0</v>
      </c>
      <c r="J14" s="181">
        <f ca="1">+OFFSET('8.2. Tableau Amort.'!$AV15,J$8-1,0)</f>
        <v>0</v>
      </c>
      <c r="K14" s="181">
        <f ca="1">+OFFSET('8.2. Tableau Amort.'!$AV15,K$8-1,0)</f>
        <v>0</v>
      </c>
      <c r="L14" s="181">
        <f ca="1">+OFFSET('8.2. Tableau Amort.'!$AV15,L$8-1,0)</f>
        <v>0</v>
      </c>
      <c r="M14" s="181">
        <f ca="1">+OFFSET('8.2. Tableau Amort.'!$AV15,M$8-1,0)</f>
        <v>0</v>
      </c>
      <c r="N14" s="181">
        <f ca="1">+OFFSET('8.2. Tableau Amort.'!$AV15,N$8-1,0)</f>
        <v>0</v>
      </c>
      <c r="O14" s="181">
        <f ca="1">+OFFSET('8.2. Tableau Amort.'!$AV15,O$8-1,0)</f>
        <v>0</v>
      </c>
      <c r="P14" s="190">
        <f ca="1">SUM(D14:O14)</f>
        <v>0</v>
      </c>
      <c r="Q14" s="181">
        <f ca="1">+OFFSET('8.2. Tableau Amort.'!$AV15,Q$8-1,0)</f>
        <v>0</v>
      </c>
      <c r="R14" s="181">
        <f ca="1">+OFFSET('8.2. Tableau Amort.'!$AV15,R$8-1,0)</f>
        <v>0</v>
      </c>
      <c r="S14" s="181">
        <f ca="1">+OFFSET('8.2. Tableau Amort.'!$AV15,S$8-1,0)</f>
        <v>0</v>
      </c>
      <c r="T14" s="181">
        <f ca="1">+OFFSET('8.2. Tableau Amort.'!$AV15,T$8-1,0)</f>
        <v>0</v>
      </c>
      <c r="U14" s="181">
        <f ca="1">+OFFSET('8.2. Tableau Amort.'!$AV15,U$8-1,0)</f>
        <v>0</v>
      </c>
      <c r="V14" s="181">
        <f ca="1">+OFFSET('8.2. Tableau Amort.'!$AV15,V$8-1,0)</f>
        <v>0</v>
      </c>
      <c r="W14" s="181">
        <f ca="1">+OFFSET('8.2. Tableau Amort.'!$AV15,W$8-1,0)</f>
        <v>0</v>
      </c>
      <c r="X14" s="181">
        <f ca="1">+OFFSET('8.2. Tableau Amort.'!$AV15,X$8-1,0)</f>
        <v>0</v>
      </c>
      <c r="Y14" s="181">
        <f ca="1">+OFFSET('8.2. Tableau Amort.'!$AV15,Y$8-1,0)</f>
        <v>0</v>
      </c>
      <c r="Z14" s="181">
        <f ca="1">+OFFSET('8.2. Tableau Amort.'!$AV15,Z$8-1,0)</f>
        <v>0</v>
      </c>
      <c r="AA14" s="181">
        <f ca="1">+OFFSET('8.2. Tableau Amort.'!$AV15,AA$8-1,0)</f>
        <v>0</v>
      </c>
      <c r="AB14" s="181">
        <f ca="1">+OFFSET('8.2. Tableau Amort.'!$AV15,AB$8-1,0)</f>
        <v>0</v>
      </c>
      <c r="AC14" s="190">
        <f ca="1">SUM(Q14:AB14)</f>
        <v>0</v>
      </c>
      <c r="AD14" s="181">
        <f ca="1">+OFFSET('8.2. Tableau Amort.'!$AV15,AD$8-1,0)</f>
        <v>0</v>
      </c>
      <c r="AE14" s="181">
        <f ca="1">+OFFSET('8.2. Tableau Amort.'!$AV15,AE$8-1,0)</f>
        <v>0</v>
      </c>
      <c r="AF14" s="181">
        <f ca="1">+OFFSET('8.2. Tableau Amort.'!$AV15,AF$8-1,0)</f>
        <v>0</v>
      </c>
      <c r="AG14" s="181">
        <f ca="1">+OFFSET('8.2. Tableau Amort.'!$AV15,AG$8-1,0)</f>
        <v>0</v>
      </c>
      <c r="AH14" s="181">
        <f ca="1">+OFFSET('8.2. Tableau Amort.'!$AV15,AH$8-1,0)</f>
        <v>0</v>
      </c>
      <c r="AI14" s="181">
        <f ca="1">+OFFSET('8.2. Tableau Amort.'!$AV15,AI$8-1,0)</f>
        <v>0</v>
      </c>
      <c r="AJ14" s="181">
        <f ca="1">+OFFSET('8.2. Tableau Amort.'!$AV15,AJ$8-1,0)</f>
        <v>0</v>
      </c>
      <c r="AK14" s="181">
        <f ca="1">+OFFSET('8.2. Tableau Amort.'!$AV15,AK$8-1,0)</f>
        <v>0</v>
      </c>
      <c r="AL14" s="181">
        <f ca="1">+OFFSET('8.2. Tableau Amort.'!$AV15,AL$8-1,0)</f>
        <v>0</v>
      </c>
      <c r="AM14" s="181">
        <f ca="1">+OFFSET('8.2. Tableau Amort.'!$AV15,AM$8-1,0)</f>
        <v>0</v>
      </c>
      <c r="AN14" s="181">
        <f ca="1">+OFFSET('8.2. Tableau Amort.'!$AV15,AN$8-1,0)</f>
        <v>0</v>
      </c>
      <c r="AO14" s="181">
        <f ca="1">+OFFSET('8.2. Tableau Amort.'!$AV15,AO$8-1,0)</f>
        <v>0</v>
      </c>
      <c r="AP14" s="190">
        <f ca="1">SUM(AD14:AO14)</f>
        <v>0</v>
      </c>
      <c r="AQ14" s="181">
        <f ca="1">+OFFSET('8.2. Tableau Amort.'!$AV15,AQ$8-1,0)</f>
        <v>0</v>
      </c>
      <c r="AR14" s="181">
        <f ca="1">+OFFSET('8.2. Tableau Amort.'!$AV15,AR$8-1,0)</f>
        <v>0</v>
      </c>
      <c r="AS14" s="181">
        <f ca="1">+OFFSET('8.2. Tableau Amort.'!$AV15,AS$8-1,0)</f>
        <v>0</v>
      </c>
      <c r="AT14" s="181">
        <f ca="1">+OFFSET('8.2. Tableau Amort.'!$AV15,AT$8-1,0)</f>
        <v>0</v>
      </c>
      <c r="AU14" s="181">
        <f ca="1">+OFFSET('8.2. Tableau Amort.'!$AV15,AU$8-1,0)</f>
        <v>0</v>
      </c>
      <c r="AV14" s="181">
        <f ca="1">+OFFSET('8.2. Tableau Amort.'!$AV15,AV$8-1,0)</f>
        <v>0</v>
      </c>
      <c r="AW14" s="181">
        <f ca="1">+OFFSET('8.2. Tableau Amort.'!$AV15,AW$8-1,0)</f>
        <v>0</v>
      </c>
      <c r="AX14" s="181">
        <f ca="1">+OFFSET('8.2. Tableau Amort.'!$AV15,AX$8-1,0)</f>
        <v>0</v>
      </c>
      <c r="AY14" s="181">
        <f ca="1">+OFFSET('8.2. Tableau Amort.'!$AV15,AY$8-1,0)</f>
        <v>0</v>
      </c>
      <c r="AZ14" s="181">
        <f ca="1">+OFFSET('8.2. Tableau Amort.'!$AV15,AZ$8-1,0)</f>
        <v>0</v>
      </c>
      <c r="BA14" s="181">
        <f ca="1">+OFFSET('8.2. Tableau Amort.'!$AV15,BA$8-1,0)</f>
        <v>0</v>
      </c>
      <c r="BB14" s="181">
        <f ca="1">+OFFSET('8.2. Tableau Amort.'!$AV15,BB$8-1,0)</f>
        <v>0</v>
      </c>
      <c r="BC14" s="190">
        <f ca="1">SUM(AQ14:BB14)</f>
        <v>0</v>
      </c>
      <c r="BD14" s="181">
        <f ca="1">+OFFSET('8.2. Tableau Amort.'!$AV15,BD$8-1,0)</f>
        <v>0</v>
      </c>
      <c r="BE14" s="181">
        <f ca="1">+OFFSET('8.2. Tableau Amort.'!$AV15,BE$8-1,0)</f>
        <v>0</v>
      </c>
      <c r="BF14" s="181">
        <f ca="1">+OFFSET('8.2. Tableau Amort.'!$AV15,BF$8-1,0)</f>
        <v>0</v>
      </c>
      <c r="BG14" s="181">
        <f ca="1">+OFFSET('8.2. Tableau Amort.'!$AV15,BG$8-1,0)</f>
        <v>0</v>
      </c>
      <c r="BH14" s="181">
        <f ca="1">+OFFSET('8.2. Tableau Amort.'!$AV15,BH$8-1,0)</f>
        <v>0</v>
      </c>
      <c r="BI14" s="181">
        <f ca="1">+OFFSET('8.2. Tableau Amort.'!$AV15,BI$8-1,0)</f>
        <v>0</v>
      </c>
      <c r="BJ14" s="181">
        <f ca="1">+OFFSET('8.2. Tableau Amort.'!$AV15,BJ$8-1,0)</f>
        <v>0</v>
      </c>
      <c r="BK14" s="181">
        <f ca="1">+OFFSET('8.2. Tableau Amort.'!$AV15,BK$8-1,0)</f>
        <v>0</v>
      </c>
      <c r="BL14" s="181">
        <f ca="1">+OFFSET('8.2. Tableau Amort.'!$AV15,BL$8-1,0)</f>
        <v>0</v>
      </c>
      <c r="BM14" s="181">
        <f ca="1">+OFFSET('8.2. Tableau Amort.'!$AV15,BM$8-1,0)</f>
        <v>0</v>
      </c>
      <c r="BN14" s="181">
        <f ca="1">+OFFSET('8.2. Tableau Amort.'!$AV15,BN$8-1,0)</f>
        <v>0</v>
      </c>
      <c r="BO14" s="181">
        <f ca="1">+OFFSET('8.2. Tableau Amort.'!$AV15,BO$8-1,0)</f>
        <v>0</v>
      </c>
      <c r="BP14" s="190">
        <f ca="1">SUM(BD14:BO14)</f>
        <v>0</v>
      </c>
      <c r="BQ14" s="181">
        <f ca="1">+OFFSET('8.2. Tableau Amort.'!$AV15,BQ$8-1,0)</f>
        <v>0</v>
      </c>
      <c r="BR14" s="181">
        <f ca="1">+OFFSET('8.2. Tableau Amort.'!$AV15,BR$8-1,0)</f>
        <v>0</v>
      </c>
      <c r="BS14" s="181">
        <f ca="1">+OFFSET('8.2. Tableau Amort.'!$AV15,BS$8-1,0)</f>
        <v>0</v>
      </c>
      <c r="BT14" s="181">
        <f ca="1">+OFFSET('8.2. Tableau Amort.'!$AV15,BT$8-1,0)</f>
        <v>0</v>
      </c>
      <c r="BU14" s="181">
        <f ca="1">+OFFSET('8.2. Tableau Amort.'!$AV15,BU$8-1,0)</f>
        <v>0</v>
      </c>
      <c r="BV14" s="181">
        <f ca="1">+OFFSET('8.2. Tableau Amort.'!$AV15,BV$8-1,0)</f>
        <v>0</v>
      </c>
      <c r="BW14" s="181">
        <f ca="1">+OFFSET('8.2. Tableau Amort.'!$AV15,BW$8-1,0)</f>
        <v>0</v>
      </c>
      <c r="BX14" s="181">
        <f ca="1">+OFFSET('8.2. Tableau Amort.'!$AV15,BX$8-1,0)</f>
        <v>0</v>
      </c>
      <c r="BY14" s="181">
        <f ca="1">+OFFSET('8.2. Tableau Amort.'!$AV15,BY$8-1,0)</f>
        <v>0</v>
      </c>
      <c r="BZ14" s="181">
        <f ca="1">+OFFSET('8.2. Tableau Amort.'!$AV15,BZ$8-1,0)</f>
        <v>0</v>
      </c>
      <c r="CA14" s="181">
        <f ca="1">+OFFSET('8.2. Tableau Amort.'!$AV15,CA$8-1,0)</f>
        <v>0</v>
      </c>
      <c r="CB14" s="181">
        <f ca="1">+OFFSET('8.2. Tableau Amort.'!$AV15,CB$8-1,0)</f>
        <v>0</v>
      </c>
      <c r="CC14" s="190">
        <f ca="1">SUM(BQ14:CB14)</f>
        <v>0</v>
      </c>
    </row>
    <row r="15" spans="2:81" ht="15" customHeight="1" x14ac:dyDescent="0.2">
      <c r="B15" s="16"/>
      <c r="C15" s="16"/>
      <c r="D15" s="16"/>
      <c r="E15" s="16"/>
      <c r="F15" s="16"/>
      <c r="G15" s="16"/>
      <c r="H15" s="16"/>
      <c r="I15" s="16"/>
      <c r="J15" s="16"/>
      <c r="K15" s="16"/>
      <c r="L15" s="16"/>
      <c r="M15" s="16"/>
      <c r="N15" s="16"/>
      <c r="O15" s="16"/>
      <c r="P15" s="130"/>
      <c r="Q15" s="16"/>
      <c r="R15" s="16"/>
      <c r="S15" s="16"/>
      <c r="T15" s="16"/>
      <c r="U15" s="16"/>
      <c r="V15" s="16"/>
      <c r="W15" s="16"/>
      <c r="X15" s="16"/>
      <c r="Y15" s="16"/>
      <c r="Z15" s="16"/>
      <c r="AA15" s="16"/>
      <c r="AB15" s="16"/>
      <c r="AC15" s="130"/>
      <c r="AD15" s="16"/>
      <c r="AE15" s="16"/>
      <c r="AF15" s="16"/>
      <c r="AG15" s="16"/>
      <c r="AH15" s="16"/>
      <c r="AI15" s="16"/>
      <c r="AJ15" s="16"/>
      <c r="AK15" s="16"/>
      <c r="AL15" s="16"/>
      <c r="AM15" s="16"/>
      <c r="AN15" s="16"/>
      <c r="AO15" s="16"/>
      <c r="AP15" s="130"/>
      <c r="AQ15" s="16"/>
      <c r="AR15" s="16"/>
      <c r="AS15" s="16"/>
      <c r="AT15" s="16"/>
      <c r="AU15" s="16"/>
      <c r="AV15" s="16"/>
      <c r="AW15" s="16"/>
      <c r="AX15" s="16"/>
      <c r="AY15" s="16"/>
      <c r="AZ15" s="16"/>
      <c r="BA15" s="16"/>
      <c r="BB15" s="16"/>
      <c r="BC15" s="130"/>
      <c r="BD15" s="16"/>
      <c r="BE15" s="16"/>
      <c r="BF15" s="16"/>
      <c r="BG15" s="16"/>
      <c r="BH15" s="16"/>
      <c r="BI15" s="16"/>
      <c r="BJ15" s="16"/>
      <c r="BK15" s="16"/>
      <c r="BL15" s="16"/>
      <c r="BM15" s="16"/>
      <c r="BN15" s="16"/>
      <c r="BO15" s="16"/>
      <c r="BP15" s="130"/>
      <c r="BQ15" s="16"/>
      <c r="BR15" s="16"/>
      <c r="BS15" s="16"/>
      <c r="BT15" s="16"/>
      <c r="BU15" s="16"/>
      <c r="BV15" s="16"/>
      <c r="BW15" s="16"/>
      <c r="BX15" s="16"/>
      <c r="BY15" s="16"/>
      <c r="BZ15" s="16"/>
      <c r="CA15" s="16"/>
      <c r="CB15" s="16"/>
      <c r="CC15" s="130"/>
    </row>
    <row r="16" spans="2:81" ht="15" customHeight="1" x14ac:dyDescent="0.2">
      <c r="B16" s="191" t="s">
        <v>42</v>
      </c>
      <c r="C16" s="232"/>
      <c r="D16" s="193">
        <f t="shared" ref="D16:O16" si="6">+SUM(D17:D19)</f>
        <v>0</v>
      </c>
      <c r="E16" s="193">
        <f t="shared" ca="1" si="6"/>
        <v>0</v>
      </c>
      <c r="F16" s="193">
        <f t="shared" ca="1" si="6"/>
        <v>0</v>
      </c>
      <c r="G16" s="193">
        <f t="shared" ca="1" si="6"/>
        <v>0</v>
      </c>
      <c r="H16" s="193">
        <f t="shared" ca="1" si="6"/>
        <v>0</v>
      </c>
      <c r="I16" s="193">
        <f t="shared" ca="1" si="6"/>
        <v>0</v>
      </c>
      <c r="J16" s="193">
        <f t="shared" ca="1" si="6"/>
        <v>0</v>
      </c>
      <c r="K16" s="193">
        <f t="shared" ca="1" si="6"/>
        <v>0</v>
      </c>
      <c r="L16" s="193">
        <f t="shared" ca="1" si="6"/>
        <v>0</v>
      </c>
      <c r="M16" s="193">
        <f t="shared" ca="1" si="6"/>
        <v>0</v>
      </c>
      <c r="N16" s="193">
        <f t="shared" ca="1" si="6"/>
        <v>0</v>
      </c>
      <c r="O16" s="193">
        <f t="shared" ca="1" si="6"/>
        <v>0</v>
      </c>
      <c r="P16" s="193">
        <f ca="1">SUM(P17:P19)</f>
        <v>0</v>
      </c>
      <c r="Q16" s="193">
        <f t="shared" ref="Q16:AB16" ca="1" si="7">+SUM(Q17:Q19)</f>
        <v>0</v>
      </c>
      <c r="R16" s="193">
        <f t="shared" ca="1" si="7"/>
        <v>0</v>
      </c>
      <c r="S16" s="193">
        <f t="shared" ca="1" si="7"/>
        <v>0</v>
      </c>
      <c r="T16" s="193">
        <f t="shared" ca="1" si="7"/>
        <v>0</v>
      </c>
      <c r="U16" s="193">
        <f t="shared" ca="1" si="7"/>
        <v>0</v>
      </c>
      <c r="V16" s="193">
        <f t="shared" ca="1" si="7"/>
        <v>0</v>
      </c>
      <c r="W16" s="193">
        <f t="shared" ca="1" si="7"/>
        <v>0</v>
      </c>
      <c r="X16" s="193">
        <f t="shared" ca="1" si="7"/>
        <v>0</v>
      </c>
      <c r="Y16" s="193">
        <f t="shared" ca="1" si="7"/>
        <v>0</v>
      </c>
      <c r="Z16" s="193">
        <f t="shared" ca="1" si="7"/>
        <v>0</v>
      </c>
      <c r="AA16" s="193">
        <f t="shared" ca="1" si="7"/>
        <v>0</v>
      </c>
      <c r="AB16" s="193">
        <f t="shared" ca="1" si="7"/>
        <v>0</v>
      </c>
      <c r="AC16" s="193">
        <f ca="1">SUM(AC17:AC19)</f>
        <v>0</v>
      </c>
      <c r="AD16" s="193">
        <f t="shared" ref="AD16:AO16" ca="1" si="8">+SUM(AD17:AD19)</f>
        <v>0</v>
      </c>
      <c r="AE16" s="193">
        <f t="shared" ca="1" si="8"/>
        <v>0</v>
      </c>
      <c r="AF16" s="193">
        <f t="shared" ca="1" si="8"/>
        <v>0</v>
      </c>
      <c r="AG16" s="193">
        <f t="shared" ca="1" si="8"/>
        <v>0</v>
      </c>
      <c r="AH16" s="193">
        <f t="shared" ca="1" si="8"/>
        <v>0</v>
      </c>
      <c r="AI16" s="193">
        <f t="shared" ca="1" si="8"/>
        <v>0</v>
      </c>
      <c r="AJ16" s="193">
        <f t="shared" ca="1" si="8"/>
        <v>0</v>
      </c>
      <c r="AK16" s="193">
        <f t="shared" ca="1" si="8"/>
        <v>0</v>
      </c>
      <c r="AL16" s="193">
        <f t="shared" ca="1" si="8"/>
        <v>0</v>
      </c>
      <c r="AM16" s="193">
        <f t="shared" ca="1" si="8"/>
        <v>0</v>
      </c>
      <c r="AN16" s="193">
        <f t="shared" ca="1" si="8"/>
        <v>0</v>
      </c>
      <c r="AO16" s="193">
        <f t="shared" ca="1" si="8"/>
        <v>0</v>
      </c>
      <c r="AP16" s="193">
        <f ca="1">SUM(AP17:AP19)</f>
        <v>0</v>
      </c>
      <c r="AQ16" s="193">
        <f t="shared" ref="AQ16:BB16" ca="1" si="9">+SUM(AQ17:AQ19)</f>
        <v>0</v>
      </c>
      <c r="AR16" s="193">
        <f t="shared" ca="1" si="9"/>
        <v>0</v>
      </c>
      <c r="AS16" s="193">
        <f t="shared" ca="1" si="9"/>
        <v>0</v>
      </c>
      <c r="AT16" s="193">
        <f t="shared" ca="1" si="9"/>
        <v>0</v>
      </c>
      <c r="AU16" s="193">
        <f t="shared" ca="1" si="9"/>
        <v>0</v>
      </c>
      <c r="AV16" s="193">
        <f t="shared" ca="1" si="9"/>
        <v>0</v>
      </c>
      <c r="AW16" s="193">
        <f t="shared" ca="1" si="9"/>
        <v>0</v>
      </c>
      <c r="AX16" s="193">
        <f t="shared" ca="1" si="9"/>
        <v>0</v>
      </c>
      <c r="AY16" s="193">
        <f t="shared" ca="1" si="9"/>
        <v>0</v>
      </c>
      <c r="AZ16" s="193">
        <f t="shared" ca="1" si="9"/>
        <v>0</v>
      </c>
      <c r="BA16" s="193">
        <f t="shared" ca="1" si="9"/>
        <v>0</v>
      </c>
      <c r="BB16" s="193">
        <f t="shared" ca="1" si="9"/>
        <v>0</v>
      </c>
      <c r="BC16" s="193">
        <f ca="1">SUM(BC17:BC19)</f>
        <v>0</v>
      </c>
      <c r="BD16" s="193">
        <f t="shared" ref="BD16:BO16" ca="1" si="10">+SUM(BD17:BD19)</f>
        <v>0</v>
      </c>
      <c r="BE16" s="193">
        <f t="shared" ca="1" si="10"/>
        <v>0</v>
      </c>
      <c r="BF16" s="193">
        <f t="shared" ca="1" si="10"/>
        <v>0</v>
      </c>
      <c r="BG16" s="193">
        <f t="shared" ca="1" si="10"/>
        <v>0</v>
      </c>
      <c r="BH16" s="193">
        <f t="shared" ca="1" si="10"/>
        <v>0</v>
      </c>
      <c r="BI16" s="193">
        <f t="shared" ca="1" si="10"/>
        <v>0</v>
      </c>
      <c r="BJ16" s="193">
        <f t="shared" ca="1" si="10"/>
        <v>0</v>
      </c>
      <c r="BK16" s="193">
        <f t="shared" ca="1" si="10"/>
        <v>0</v>
      </c>
      <c r="BL16" s="193">
        <f t="shared" ca="1" si="10"/>
        <v>0</v>
      </c>
      <c r="BM16" s="193">
        <f t="shared" ca="1" si="10"/>
        <v>0</v>
      </c>
      <c r="BN16" s="193">
        <f t="shared" ca="1" si="10"/>
        <v>0</v>
      </c>
      <c r="BO16" s="193">
        <f t="shared" ca="1" si="10"/>
        <v>0</v>
      </c>
      <c r="BP16" s="193">
        <f ca="1">SUM(BP17:BP19)</f>
        <v>0</v>
      </c>
      <c r="BQ16" s="193">
        <f t="shared" ref="BQ16:CB16" ca="1" si="11">+SUM(BQ17:BQ19)</f>
        <v>0</v>
      </c>
      <c r="BR16" s="193">
        <f t="shared" ca="1" si="11"/>
        <v>0</v>
      </c>
      <c r="BS16" s="193">
        <f t="shared" ca="1" si="11"/>
        <v>0</v>
      </c>
      <c r="BT16" s="193">
        <f t="shared" ca="1" si="11"/>
        <v>0</v>
      </c>
      <c r="BU16" s="193">
        <f t="shared" ca="1" si="11"/>
        <v>0</v>
      </c>
      <c r="BV16" s="193">
        <f t="shared" ca="1" si="11"/>
        <v>0</v>
      </c>
      <c r="BW16" s="193">
        <f t="shared" ca="1" si="11"/>
        <v>0</v>
      </c>
      <c r="BX16" s="193">
        <f t="shared" ca="1" si="11"/>
        <v>0</v>
      </c>
      <c r="BY16" s="193">
        <f t="shared" ca="1" si="11"/>
        <v>0</v>
      </c>
      <c r="BZ16" s="193">
        <f t="shared" ca="1" si="11"/>
        <v>0</v>
      </c>
      <c r="CA16" s="193">
        <f t="shared" ca="1" si="11"/>
        <v>0</v>
      </c>
      <c r="CB16" s="193">
        <f t="shared" ca="1" si="11"/>
        <v>0</v>
      </c>
      <c r="CC16" s="193">
        <f ca="1">SUM(CC17:CC19)</f>
        <v>0</v>
      </c>
    </row>
    <row r="17" spans="2:81" ht="15" customHeight="1" x14ac:dyDescent="0.2">
      <c r="B17" s="234" t="str">
        <f>+B12</f>
        <v xml:space="preserve">Emprunt 1 - </v>
      </c>
      <c r="C17" s="218"/>
      <c r="D17" s="181">
        <f>'8.2. Tableau Amort.'!$AI15</f>
        <v>0</v>
      </c>
      <c r="E17" s="181">
        <f ca="1">+OFFSET('8.2. Tableau Amort.'!$AI15,E$8-1,0)</f>
        <v>0</v>
      </c>
      <c r="F17" s="181">
        <f ca="1">+OFFSET('8.2. Tableau Amort.'!$AI15,F$8-1,0)</f>
        <v>0</v>
      </c>
      <c r="G17" s="181">
        <f ca="1">+OFFSET('8.2. Tableau Amort.'!$AI15,G$8-1,0)</f>
        <v>0</v>
      </c>
      <c r="H17" s="181">
        <f ca="1">+OFFSET('8.2. Tableau Amort.'!$AI15,H$8-1,0)</f>
        <v>0</v>
      </c>
      <c r="I17" s="181">
        <f ca="1">+OFFSET('8.2. Tableau Amort.'!$AI15,I$8-1,0)</f>
        <v>0</v>
      </c>
      <c r="J17" s="181">
        <f ca="1">+OFFSET('8.2. Tableau Amort.'!$AI15,J$8-1,0)</f>
        <v>0</v>
      </c>
      <c r="K17" s="181">
        <f ca="1">+OFFSET('8.2. Tableau Amort.'!$AI15,K$8-1,0)</f>
        <v>0</v>
      </c>
      <c r="L17" s="181">
        <f ca="1">+OFFSET('8.2. Tableau Amort.'!$AI15,L$8-1,0)</f>
        <v>0</v>
      </c>
      <c r="M17" s="181">
        <f ca="1">+OFFSET('8.2. Tableau Amort.'!$AI15,M$8-1,0)</f>
        <v>0</v>
      </c>
      <c r="N17" s="181">
        <f ca="1">+OFFSET('8.2. Tableau Amort.'!$AI15,N$8-1,0)</f>
        <v>0</v>
      </c>
      <c r="O17" s="181">
        <f ca="1">+OFFSET('8.2. Tableau Amort.'!$AI15,O$8-1,0)</f>
        <v>0</v>
      </c>
      <c r="P17" s="190">
        <f ca="1">SUM(D17:O17)</f>
        <v>0</v>
      </c>
      <c r="Q17" s="181">
        <f ca="1">+OFFSET('8.2. Tableau Amort.'!$AI15,Q$8-1,0)</f>
        <v>0</v>
      </c>
      <c r="R17" s="181">
        <f ca="1">+OFFSET('8.2. Tableau Amort.'!$AI15,R$8-1,0)</f>
        <v>0</v>
      </c>
      <c r="S17" s="181">
        <f ca="1">+OFFSET('8.2. Tableau Amort.'!$AI15,S$8-1,0)</f>
        <v>0</v>
      </c>
      <c r="T17" s="181">
        <f ca="1">+OFFSET('8.2. Tableau Amort.'!$AI15,T$8-1,0)</f>
        <v>0</v>
      </c>
      <c r="U17" s="181">
        <f ca="1">+OFFSET('8.2. Tableau Amort.'!$AI15,U$8-1,0)</f>
        <v>0</v>
      </c>
      <c r="V17" s="181">
        <f ca="1">+OFFSET('8.2. Tableau Amort.'!$AI15,V$8-1,0)</f>
        <v>0</v>
      </c>
      <c r="W17" s="181">
        <f ca="1">+OFFSET('8.2. Tableau Amort.'!$AI15,W$8-1,0)</f>
        <v>0</v>
      </c>
      <c r="X17" s="181">
        <f ca="1">+OFFSET('8.2. Tableau Amort.'!$AI15,X$8-1,0)</f>
        <v>0</v>
      </c>
      <c r="Y17" s="181">
        <f ca="1">+OFFSET('8.2. Tableau Amort.'!$AI15,Y$8-1,0)</f>
        <v>0</v>
      </c>
      <c r="Z17" s="181">
        <f ca="1">+OFFSET('8.2. Tableau Amort.'!$AI15,Z$8-1,0)</f>
        <v>0</v>
      </c>
      <c r="AA17" s="181">
        <f ca="1">+OFFSET('8.2. Tableau Amort.'!$AI15,AA$8-1,0)</f>
        <v>0</v>
      </c>
      <c r="AB17" s="181">
        <f ca="1">+OFFSET('8.2. Tableau Amort.'!$AI15,AB$8-1,0)</f>
        <v>0</v>
      </c>
      <c r="AC17" s="190">
        <f ca="1">SUM(Q17:AB17)</f>
        <v>0</v>
      </c>
      <c r="AD17" s="181">
        <f ca="1">+OFFSET('8.2. Tableau Amort.'!$AI15,AD$8-1,0)</f>
        <v>0</v>
      </c>
      <c r="AE17" s="181">
        <f ca="1">+OFFSET('8.2. Tableau Amort.'!$AI15,AE$8-1,0)</f>
        <v>0</v>
      </c>
      <c r="AF17" s="181">
        <f ca="1">+OFFSET('8.2. Tableau Amort.'!$AI15,AF$8-1,0)</f>
        <v>0</v>
      </c>
      <c r="AG17" s="181">
        <f ca="1">+OFFSET('8.2. Tableau Amort.'!$AI15,AG$8-1,0)</f>
        <v>0</v>
      </c>
      <c r="AH17" s="181">
        <f ca="1">+OFFSET('8.2. Tableau Amort.'!$AI15,AH$8-1,0)</f>
        <v>0</v>
      </c>
      <c r="AI17" s="181">
        <f ca="1">+OFFSET('8.2. Tableau Amort.'!$AI15,AI$8-1,0)</f>
        <v>0</v>
      </c>
      <c r="AJ17" s="181">
        <f ca="1">+OFFSET('8.2. Tableau Amort.'!$AI15,AJ$8-1,0)</f>
        <v>0</v>
      </c>
      <c r="AK17" s="181">
        <f ca="1">+OFFSET('8.2. Tableau Amort.'!$AI15,AK$8-1,0)</f>
        <v>0</v>
      </c>
      <c r="AL17" s="181">
        <f ca="1">+OFFSET('8.2. Tableau Amort.'!$AI15,AL$8-1,0)</f>
        <v>0</v>
      </c>
      <c r="AM17" s="181">
        <f ca="1">+OFFSET('8.2. Tableau Amort.'!$AI15,AM$8-1,0)</f>
        <v>0</v>
      </c>
      <c r="AN17" s="181">
        <f ca="1">+OFFSET('8.2. Tableau Amort.'!$AI15,AN$8-1,0)</f>
        <v>0</v>
      </c>
      <c r="AO17" s="181">
        <f ca="1">+OFFSET('8.2. Tableau Amort.'!$AI15,AO$8-1,0)</f>
        <v>0</v>
      </c>
      <c r="AP17" s="190">
        <f ca="1">SUM(AD17:AO17)</f>
        <v>0</v>
      </c>
      <c r="AQ17" s="181">
        <f ca="1">+OFFSET('8.2. Tableau Amort.'!$AI15,AQ$8-1,0)</f>
        <v>0</v>
      </c>
      <c r="AR17" s="181">
        <f ca="1">+OFFSET('8.2. Tableau Amort.'!$AI15,AR$8-1,0)</f>
        <v>0</v>
      </c>
      <c r="AS17" s="181">
        <f ca="1">+OFFSET('8.2. Tableau Amort.'!$AI15,AS$8-1,0)</f>
        <v>0</v>
      </c>
      <c r="AT17" s="181">
        <f ca="1">+OFFSET('8.2. Tableau Amort.'!$AI15,AT$8-1,0)</f>
        <v>0</v>
      </c>
      <c r="AU17" s="181">
        <f ca="1">+OFFSET('8.2. Tableau Amort.'!$AI15,AU$8-1,0)</f>
        <v>0</v>
      </c>
      <c r="AV17" s="181">
        <f ca="1">+OFFSET('8.2. Tableau Amort.'!$AI15,AV$8-1,0)</f>
        <v>0</v>
      </c>
      <c r="AW17" s="181">
        <f ca="1">+OFFSET('8.2. Tableau Amort.'!$AI15,AW$8-1,0)</f>
        <v>0</v>
      </c>
      <c r="AX17" s="181">
        <f ca="1">+OFFSET('8.2. Tableau Amort.'!$AI15,AX$8-1,0)</f>
        <v>0</v>
      </c>
      <c r="AY17" s="181">
        <f ca="1">+OFFSET('8.2. Tableau Amort.'!$AI15,AY$8-1,0)</f>
        <v>0</v>
      </c>
      <c r="AZ17" s="181">
        <f ca="1">+OFFSET('8.2. Tableau Amort.'!$AI15,AZ$8-1,0)</f>
        <v>0</v>
      </c>
      <c r="BA17" s="181">
        <f ca="1">+OFFSET('8.2. Tableau Amort.'!$AI15,BA$8-1,0)</f>
        <v>0</v>
      </c>
      <c r="BB17" s="181">
        <f ca="1">+OFFSET('8.2. Tableau Amort.'!$AI15,BB$8-1,0)</f>
        <v>0</v>
      </c>
      <c r="BC17" s="190">
        <f ca="1">SUM(AQ17:BB17)</f>
        <v>0</v>
      </c>
      <c r="BD17" s="181">
        <f ca="1">+OFFSET('8.2. Tableau Amort.'!$AI15,BD$8-1,0)</f>
        <v>0</v>
      </c>
      <c r="BE17" s="181">
        <f ca="1">+OFFSET('8.2. Tableau Amort.'!$AI15,BE$8-1,0)</f>
        <v>0</v>
      </c>
      <c r="BF17" s="181">
        <f ca="1">+OFFSET('8.2. Tableau Amort.'!$AI15,BF$8-1,0)</f>
        <v>0</v>
      </c>
      <c r="BG17" s="181">
        <f ca="1">+OFFSET('8.2. Tableau Amort.'!$AI15,BG$8-1,0)</f>
        <v>0</v>
      </c>
      <c r="BH17" s="181">
        <f ca="1">+OFFSET('8.2. Tableau Amort.'!$AI15,BH$8-1,0)</f>
        <v>0</v>
      </c>
      <c r="BI17" s="181">
        <f ca="1">+OFFSET('8.2. Tableau Amort.'!$AI15,BI$8-1,0)</f>
        <v>0</v>
      </c>
      <c r="BJ17" s="181">
        <f ca="1">+OFFSET('8.2. Tableau Amort.'!$AI15,BJ$8-1,0)</f>
        <v>0</v>
      </c>
      <c r="BK17" s="181">
        <f ca="1">+OFFSET('8.2. Tableau Amort.'!$AI15,BK$8-1,0)</f>
        <v>0</v>
      </c>
      <c r="BL17" s="181">
        <f ca="1">+OFFSET('8.2. Tableau Amort.'!$AI15,BL$8-1,0)</f>
        <v>0</v>
      </c>
      <c r="BM17" s="181">
        <f ca="1">+OFFSET('8.2. Tableau Amort.'!$AI15,BM$8-1,0)</f>
        <v>0</v>
      </c>
      <c r="BN17" s="181">
        <f ca="1">+OFFSET('8.2. Tableau Amort.'!$AI15,BN$8-1,0)</f>
        <v>0</v>
      </c>
      <c r="BO17" s="181">
        <f ca="1">+OFFSET('8.2. Tableau Amort.'!$AI15,BO$8-1,0)</f>
        <v>0</v>
      </c>
      <c r="BP17" s="190">
        <f ca="1">SUM(BD17:BO17)</f>
        <v>0</v>
      </c>
      <c r="BQ17" s="181">
        <f ca="1">+OFFSET('8.2. Tableau Amort.'!$AI15,BQ$8-1,0)</f>
        <v>0</v>
      </c>
      <c r="BR17" s="181">
        <f ca="1">+OFFSET('8.2. Tableau Amort.'!$AI15,BR$8-1,0)</f>
        <v>0</v>
      </c>
      <c r="BS17" s="181">
        <f ca="1">+OFFSET('8.2. Tableau Amort.'!$AI15,BS$8-1,0)</f>
        <v>0</v>
      </c>
      <c r="BT17" s="181">
        <f ca="1">+OFFSET('8.2. Tableau Amort.'!$AI15,BT$8-1,0)</f>
        <v>0</v>
      </c>
      <c r="BU17" s="181">
        <f ca="1">+OFFSET('8.2. Tableau Amort.'!$AI15,BU$8-1,0)</f>
        <v>0</v>
      </c>
      <c r="BV17" s="181">
        <f ca="1">+OFFSET('8.2. Tableau Amort.'!$AI15,BV$8-1,0)</f>
        <v>0</v>
      </c>
      <c r="BW17" s="181">
        <f ca="1">+OFFSET('8.2. Tableau Amort.'!$AI15,BW$8-1,0)</f>
        <v>0</v>
      </c>
      <c r="BX17" s="181">
        <f ca="1">+OFFSET('8.2. Tableau Amort.'!$AI15,BX$8-1,0)</f>
        <v>0</v>
      </c>
      <c r="BY17" s="181">
        <f ca="1">+OFFSET('8.2. Tableau Amort.'!$AI15,BY$8-1,0)</f>
        <v>0</v>
      </c>
      <c r="BZ17" s="181">
        <f ca="1">+OFFSET('8.2. Tableau Amort.'!$AI15,BZ$8-1,0)</f>
        <v>0</v>
      </c>
      <c r="CA17" s="181">
        <f ca="1">+OFFSET('8.2. Tableau Amort.'!$AI15,CA$8-1,0)</f>
        <v>0</v>
      </c>
      <c r="CB17" s="181">
        <f ca="1">+OFFSET('8.2. Tableau Amort.'!$AI15,CB$8-1,0)</f>
        <v>0</v>
      </c>
      <c r="CC17" s="190">
        <f ca="1">SUM(BQ17:CB17)</f>
        <v>0</v>
      </c>
    </row>
    <row r="18" spans="2:81" ht="15" customHeight="1" x14ac:dyDescent="0.2">
      <c r="B18" s="234" t="str">
        <f>+B13</f>
        <v xml:space="preserve">Emprunt 2 - </v>
      </c>
      <c r="C18" s="218"/>
      <c r="D18" s="181">
        <f>'8.2. Tableau Amort.'!$AP15</f>
        <v>0</v>
      </c>
      <c r="E18" s="181">
        <f ca="1">+OFFSET('8.2. Tableau Amort.'!$AP15,E$8-1,0)</f>
        <v>0</v>
      </c>
      <c r="F18" s="181">
        <f ca="1">+OFFSET('8.2. Tableau Amort.'!$AP15,F$8-1,0)</f>
        <v>0</v>
      </c>
      <c r="G18" s="181">
        <f ca="1">+OFFSET('8.2. Tableau Amort.'!$AP15,G$8-1,0)</f>
        <v>0</v>
      </c>
      <c r="H18" s="181">
        <f ca="1">+OFFSET('8.2. Tableau Amort.'!$AP15,H$8-1,0)</f>
        <v>0</v>
      </c>
      <c r="I18" s="181">
        <f ca="1">+OFFSET('8.2. Tableau Amort.'!$AP15,I$8-1,0)</f>
        <v>0</v>
      </c>
      <c r="J18" s="181">
        <f ca="1">+OFFSET('8.2. Tableau Amort.'!$AP15,J$8-1,0)</f>
        <v>0</v>
      </c>
      <c r="K18" s="181">
        <f ca="1">+OFFSET('8.2. Tableau Amort.'!$AP15,K$8-1,0)</f>
        <v>0</v>
      </c>
      <c r="L18" s="181">
        <f ca="1">+OFFSET('8.2. Tableau Amort.'!$AP15,L$8-1,0)</f>
        <v>0</v>
      </c>
      <c r="M18" s="181">
        <f ca="1">+OFFSET('8.2. Tableau Amort.'!$AP15,M$8-1,0)</f>
        <v>0</v>
      </c>
      <c r="N18" s="181">
        <f ca="1">+OFFSET('8.2. Tableau Amort.'!$AP15,N$8-1,0)</f>
        <v>0</v>
      </c>
      <c r="O18" s="181">
        <f ca="1">+OFFSET('8.2. Tableau Amort.'!$AP15,O$8-1,0)</f>
        <v>0</v>
      </c>
      <c r="P18" s="190">
        <f ca="1">SUM(D18:O18)</f>
        <v>0</v>
      </c>
      <c r="Q18" s="181">
        <f ca="1">+OFFSET('8.2. Tableau Amort.'!$AP15,Q$8-1,0)</f>
        <v>0</v>
      </c>
      <c r="R18" s="181">
        <f ca="1">+OFFSET('8.2. Tableau Amort.'!$AP15,R$8-1,0)</f>
        <v>0</v>
      </c>
      <c r="S18" s="181">
        <f ca="1">+OFFSET('8.2. Tableau Amort.'!$AP15,S$8-1,0)</f>
        <v>0</v>
      </c>
      <c r="T18" s="181">
        <f ca="1">+OFFSET('8.2. Tableau Amort.'!$AP15,T$8-1,0)</f>
        <v>0</v>
      </c>
      <c r="U18" s="181">
        <f ca="1">+OFFSET('8.2. Tableau Amort.'!$AP15,U$8-1,0)</f>
        <v>0</v>
      </c>
      <c r="V18" s="181">
        <f ca="1">+OFFSET('8.2. Tableau Amort.'!$AP15,V$8-1,0)</f>
        <v>0</v>
      </c>
      <c r="W18" s="181">
        <f ca="1">+OFFSET('8.2. Tableau Amort.'!$AP15,W$8-1,0)</f>
        <v>0</v>
      </c>
      <c r="X18" s="181">
        <f ca="1">+OFFSET('8.2. Tableau Amort.'!$AP15,X$8-1,0)</f>
        <v>0</v>
      </c>
      <c r="Y18" s="181">
        <f ca="1">+OFFSET('8.2. Tableau Amort.'!$AP15,Y$8-1,0)</f>
        <v>0</v>
      </c>
      <c r="Z18" s="181">
        <f ca="1">+OFFSET('8.2. Tableau Amort.'!$AP15,Z$8-1,0)</f>
        <v>0</v>
      </c>
      <c r="AA18" s="181">
        <f ca="1">+OFFSET('8.2. Tableau Amort.'!$AP15,AA$8-1,0)</f>
        <v>0</v>
      </c>
      <c r="AB18" s="181">
        <f ca="1">+OFFSET('8.2. Tableau Amort.'!$AP15,AB$8-1,0)</f>
        <v>0</v>
      </c>
      <c r="AC18" s="190">
        <f ca="1">SUM(Q18:AB18)</f>
        <v>0</v>
      </c>
      <c r="AD18" s="181">
        <f ca="1">+OFFSET('8.2. Tableau Amort.'!$AP15,AD$8-1,0)</f>
        <v>0</v>
      </c>
      <c r="AE18" s="181">
        <f ca="1">+OFFSET('8.2. Tableau Amort.'!$AP15,AE$8-1,0)</f>
        <v>0</v>
      </c>
      <c r="AF18" s="181">
        <f ca="1">+OFFSET('8.2. Tableau Amort.'!$AP15,AF$8-1,0)</f>
        <v>0</v>
      </c>
      <c r="AG18" s="181">
        <f ca="1">+OFFSET('8.2. Tableau Amort.'!$AP15,AG$8-1,0)</f>
        <v>0</v>
      </c>
      <c r="AH18" s="181">
        <f ca="1">+OFFSET('8.2. Tableau Amort.'!$AP15,AH$8-1,0)</f>
        <v>0</v>
      </c>
      <c r="AI18" s="181">
        <f ca="1">+OFFSET('8.2. Tableau Amort.'!$AP15,AI$8-1,0)</f>
        <v>0</v>
      </c>
      <c r="AJ18" s="181">
        <f ca="1">+OFFSET('8.2. Tableau Amort.'!$AP15,AJ$8-1,0)</f>
        <v>0</v>
      </c>
      <c r="AK18" s="181">
        <f ca="1">+OFFSET('8.2. Tableau Amort.'!$AP15,AK$8-1,0)</f>
        <v>0</v>
      </c>
      <c r="AL18" s="181">
        <f ca="1">+OFFSET('8.2. Tableau Amort.'!$AP15,AL$8-1,0)</f>
        <v>0</v>
      </c>
      <c r="AM18" s="181">
        <f ca="1">+OFFSET('8.2. Tableau Amort.'!$AP15,AM$8-1,0)</f>
        <v>0</v>
      </c>
      <c r="AN18" s="181">
        <f ca="1">+OFFSET('8.2. Tableau Amort.'!$AP15,AN$8-1,0)</f>
        <v>0</v>
      </c>
      <c r="AO18" s="181">
        <f ca="1">+OFFSET('8.2. Tableau Amort.'!$AP15,AO$8-1,0)</f>
        <v>0</v>
      </c>
      <c r="AP18" s="190">
        <f ca="1">SUM(AD18:AO18)</f>
        <v>0</v>
      </c>
      <c r="AQ18" s="181">
        <f ca="1">+OFFSET('8.2. Tableau Amort.'!$AP15,AQ$8-1,0)</f>
        <v>0</v>
      </c>
      <c r="AR18" s="181">
        <f ca="1">+OFFSET('8.2. Tableau Amort.'!$AP15,AR$8-1,0)</f>
        <v>0</v>
      </c>
      <c r="AS18" s="181">
        <f ca="1">+OFFSET('8.2. Tableau Amort.'!$AP15,AS$8-1,0)</f>
        <v>0</v>
      </c>
      <c r="AT18" s="181">
        <f ca="1">+OFFSET('8.2. Tableau Amort.'!$AP15,AT$8-1,0)</f>
        <v>0</v>
      </c>
      <c r="AU18" s="181">
        <f ca="1">+OFFSET('8.2. Tableau Amort.'!$AP15,AU$8-1,0)</f>
        <v>0</v>
      </c>
      <c r="AV18" s="181">
        <f ca="1">+OFFSET('8.2. Tableau Amort.'!$AP15,AV$8-1,0)</f>
        <v>0</v>
      </c>
      <c r="AW18" s="181">
        <f ca="1">+OFFSET('8.2. Tableau Amort.'!$AP15,AW$8-1,0)</f>
        <v>0</v>
      </c>
      <c r="AX18" s="181">
        <f ca="1">+OFFSET('8.2. Tableau Amort.'!$AP15,AX$8-1,0)</f>
        <v>0</v>
      </c>
      <c r="AY18" s="181">
        <f ca="1">+OFFSET('8.2. Tableau Amort.'!$AP15,AY$8-1,0)</f>
        <v>0</v>
      </c>
      <c r="AZ18" s="181">
        <f ca="1">+OFFSET('8.2. Tableau Amort.'!$AP15,AZ$8-1,0)</f>
        <v>0</v>
      </c>
      <c r="BA18" s="181">
        <f ca="1">+OFFSET('8.2. Tableau Amort.'!$AP15,BA$8-1,0)</f>
        <v>0</v>
      </c>
      <c r="BB18" s="181">
        <f ca="1">+OFFSET('8.2. Tableau Amort.'!$AP15,BB$8-1,0)</f>
        <v>0</v>
      </c>
      <c r="BC18" s="190">
        <f ca="1">SUM(AQ18:BB18)</f>
        <v>0</v>
      </c>
      <c r="BD18" s="181">
        <f ca="1">+OFFSET('8.2. Tableau Amort.'!$AP15,BD$8-1,0)</f>
        <v>0</v>
      </c>
      <c r="BE18" s="181">
        <f ca="1">+OFFSET('8.2. Tableau Amort.'!$AP15,BE$8-1,0)</f>
        <v>0</v>
      </c>
      <c r="BF18" s="181">
        <f ca="1">+OFFSET('8.2. Tableau Amort.'!$AP15,BF$8-1,0)</f>
        <v>0</v>
      </c>
      <c r="BG18" s="181">
        <f ca="1">+OFFSET('8.2. Tableau Amort.'!$AP15,BG$8-1,0)</f>
        <v>0</v>
      </c>
      <c r="BH18" s="181">
        <f ca="1">+OFFSET('8.2. Tableau Amort.'!$AP15,BH$8-1,0)</f>
        <v>0</v>
      </c>
      <c r="BI18" s="181">
        <f ca="1">+OFFSET('8.2. Tableau Amort.'!$AP15,BI$8-1,0)</f>
        <v>0</v>
      </c>
      <c r="BJ18" s="181">
        <f ca="1">+OFFSET('8.2. Tableau Amort.'!$AP15,BJ$8-1,0)</f>
        <v>0</v>
      </c>
      <c r="BK18" s="181">
        <f ca="1">+OFFSET('8.2. Tableau Amort.'!$AP15,BK$8-1,0)</f>
        <v>0</v>
      </c>
      <c r="BL18" s="181">
        <f ca="1">+OFFSET('8.2. Tableau Amort.'!$AP15,BL$8-1,0)</f>
        <v>0</v>
      </c>
      <c r="BM18" s="181">
        <f ca="1">+OFFSET('8.2. Tableau Amort.'!$AP15,BM$8-1,0)</f>
        <v>0</v>
      </c>
      <c r="BN18" s="181">
        <f ca="1">+OFFSET('8.2. Tableau Amort.'!$AP15,BN$8-1,0)</f>
        <v>0</v>
      </c>
      <c r="BO18" s="181">
        <f ca="1">+OFFSET('8.2. Tableau Amort.'!$AP15,BO$8-1,0)</f>
        <v>0</v>
      </c>
      <c r="BP18" s="190">
        <f ca="1">SUM(BD18:BO18)</f>
        <v>0</v>
      </c>
      <c r="BQ18" s="181">
        <f ca="1">+OFFSET('8.2. Tableau Amort.'!$AP15,BQ$8-1,0)</f>
        <v>0</v>
      </c>
      <c r="BR18" s="181">
        <f ca="1">+OFFSET('8.2. Tableau Amort.'!$AP15,BR$8-1,0)</f>
        <v>0</v>
      </c>
      <c r="BS18" s="181">
        <f ca="1">+OFFSET('8.2. Tableau Amort.'!$AP15,BS$8-1,0)</f>
        <v>0</v>
      </c>
      <c r="BT18" s="181">
        <f ca="1">+OFFSET('8.2. Tableau Amort.'!$AP15,BT$8-1,0)</f>
        <v>0</v>
      </c>
      <c r="BU18" s="181">
        <f ca="1">+OFFSET('8.2. Tableau Amort.'!$AP15,BU$8-1,0)</f>
        <v>0</v>
      </c>
      <c r="BV18" s="181">
        <f ca="1">+OFFSET('8.2. Tableau Amort.'!$AP15,BV$8-1,0)</f>
        <v>0</v>
      </c>
      <c r="BW18" s="181">
        <f ca="1">+OFFSET('8.2. Tableau Amort.'!$AP15,BW$8-1,0)</f>
        <v>0</v>
      </c>
      <c r="BX18" s="181">
        <f ca="1">+OFFSET('8.2. Tableau Amort.'!$AP15,BX$8-1,0)</f>
        <v>0</v>
      </c>
      <c r="BY18" s="181">
        <f ca="1">+OFFSET('8.2. Tableau Amort.'!$AP15,BY$8-1,0)</f>
        <v>0</v>
      </c>
      <c r="BZ18" s="181">
        <f ca="1">+OFFSET('8.2. Tableau Amort.'!$AP15,BZ$8-1,0)</f>
        <v>0</v>
      </c>
      <c r="CA18" s="181">
        <f ca="1">+OFFSET('8.2. Tableau Amort.'!$AP15,CA$8-1,0)</f>
        <v>0</v>
      </c>
      <c r="CB18" s="181">
        <f ca="1">+OFFSET('8.2. Tableau Amort.'!$AP15,CB$8-1,0)</f>
        <v>0</v>
      </c>
      <c r="CC18" s="190">
        <f ca="1">SUM(BQ18:CB18)</f>
        <v>0</v>
      </c>
    </row>
    <row r="19" spans="2:81" ht="15" customHeight="1" x14ac:dyDescent="0.2">
      <c r="B19" s="234" t="str">
        <f>+B14</f>
        <v xml:space="preserve">Emprunt 3 - </v>
      </c>
      <c r="C19" s="218"/>
      <c r="D19" s="181">
        <f>'8.2. Tableau Amort.'!$AW15</f>
        <v>0</v>
      </c>
      <c r="E19" s="181">
        <f ca="1">+OFFSET('8.2. Tableau Amort.'!$AW15,E$8-1,0)</f>
        <v>0</v>
      </c>
      <c r="F19" s="181">
        <f ca="1">+OFFSET('8.2. Tableau Amort.'!$AW15,F$8-1,0)</f>
        <v>0</v>
      </c>
      <c r="G19" s="181">
        <f ca="1">+OFFSET('8.2. Tableau Amort.'!$AW15,G$8-1,0)</f>
        <v>0</v>
      </c>
      <c r="H19" s="181">
        <f ca="1">+OFFSET('8.2. Tableau Amort.'!$AW15,H$8-1,0)</f>
        <v>0</v>
      </c>
      <c r="I19" s="181">
        <f ca="1">+OFFSET('8.2. Tableau Amort.'!$AW15,I$8-1,0)</f>
        <v>0</v>
      </c>
      <c r="J19" s="181">
        <f ca="1">+OFFSET('8.2. Tableau Amort.'!$AW15,J$8-1,0)</f>
        <v>0</v>
      </c>
      <c r="K19" s="181">
        <f ca="1">+OFFSET('8.2. Tableau Amort.'!$AW15,K$8-1,0)</f>
        <v>0</v>
      </c>
      <c r="L19" s="181">
        <f ca="1">+OFFSET('8.2. Tableau Amort.'!$AW15,L$8-1,0)</f>
        <v>0</v>
      </c>
      <c r="M19" s="181">
        <f ca="1">+OFFSET('8.2. Tableau Amort.'!$AW15,M$8-1,0)</f>
        <v>0</v>
      </c>
      <c r="N19" s="181">
        <f ca="1">+OFFSET('8.2. Tableau Amort.'!$AW15,N$8-1,0)</f>
        <v>0</v>
      </c>
      <c r="O19" s="181">
        <f ca="1">+OFFSET('8.2. Tableau Amort.'!$AW15,O$8-1,0)</f>
        <v>0</v>
      </c>
      <c r="P19" s="190">
        <f ca="1">SUM(D19:O19)</f>
        <v>0</v>
      </c>
      <c r="Q19" s="181">
        <f ca="1">+OFFSET('8.2. Tableau Amort.'!$AW15,Q$8-1,0)</f>
        <v>0</v>
      </c>
      <c r="R19" s="181">
        <f ca="1">+OFFSET('8.2. Tableau Amort.'!$AW15,R$8-1,0)</f>
        <v>0</v>
      </c>
      <c r="S19" s="181">
        <f ca="1">+OFFSET('8.2. Tableau Amort.'!$AW15,S$8-1,0)</f>
        <v>0</v>
      </c>
      <c r="T19" s="181">
        <f ca="1">+OFFSET('8.2. Tableau Amort.'!$AW15,T$8-1,0)</f>
        <v>0</v>
      </c>
      <c r="U19" s="181">
        <f ca="1">+OFFSET('8.2. Tableau Amort.'!$AW15,U$8-1,0)</f>
        <v>0</v>
      </c>
      <c r="V19" s="181">
        <f ca="1">+OFFSET('8.2. Tableau Amort.'!$AW15,V$8-1,0)</f>
        <v>0</v>
      </c>
      <c r="W19" s="181">
        <f ca="1">+OFFSET('8.2. Tableau Amort.'!$AW15,W$8-1,0)</f>
        <v>0</v>
      </c>
      <c r="X19" s="181">
        <f ca="1">+OFFSET('8.2. Tableau Amort.'!$AW15,X$8-1,0)</f>
        <v>0</v>
      </c>
      <c r="Y19" s="181">
        <f ca="1">+OFFSET('8.2. Tableau Amort.'!$AW15,Y$8-1,0)</f>
        <v>0</v>
      </c>
      <c r="Z19" s="181">
        <f ca="1">+OFFSET('8.2. Tableau Amort.'!$AW15,Z$8-1,0)</f>
        <v>0</v>
      </c>
      <c r="AA19" s="181">
        <f ca="1">+OFFSET('8.2. Tableau Amort.'!$AW15,AA$8-1,0)</f>
        <v>0</v>
      </c>
      <c r="AB19" s="181">
        <f ca="1">+OFFSET('8.2. Tableau Amort.'!$AW15,AB$8-1,0)</f>
        <v>0</v>
      </c>
      <c r="AC19" s="190">
        <f ca="1">SUM(Q19:AB19)</f>
        <v>0</v>
      </c>
      <c r="AD19" s="181">
        <f ca="1">+OFFSET('8.2. Tableau Amort.'!$AW15,AD$8-1,0)</f>
        <v>0</v>
      </c>
      <c r="AE19" s="181">
        <f ca="1">+OFFSET('8.2. Tableau Amort.'!$AW15,AE$8-1,0)</f>
        <v>0</v>
      </c>
      <c r="AF19" s="181">
        <f ca="1">+OFFSET('8.2. Tableau Amort.'!$AW15,AF$8-1,0)</f>
        <v>0</v>
      </c>
      <c r="AG19" s="181">
        <f ca="1">+OFFSET('8.2. Tableau Amort.'!$AW15,AG$8-1,0)</f>
        <v>0</v>
      </c>
      <c r="AH19" s="181">
        <f ca="1">+OFFSET('8.2. Tableau Amort.'!$AW15,AH$8-1,0)</f>
        <v>0</v>
      </c>
      <c r="AI19" s="181">
        <f ca="1">+OFFSET('8.2. Tableau Amort.'!$AW15,AI$8-1,0)</f>
        <v>0</v>
      </c>
      <c r="AJ19" s="181">
        <f ca="1">+OFFSET('8.2. Tableau Amort.'!$AW15,AJ$8-1,0)</f>
        <v>0</v>
      </c>
      <c r="AK19" s="181">
        <f ca="1">+OFFSET('8.2. Tableau Amort.'!$AW15,AK$8-1,0)</f>
        <v>0</v>
      </c>
      <c r="AL19" s="181">
        <f ca="1">+OFFSET('8.2. Tableau Amort.'!$AW15,AL$8-1,0)</f>
        <v>0</v>
      </c>
      <c r="AM19" s="181">
        <f ca="1">+OFFSET('8.2. Tableau Amort.'!$AW15,AM$8-1,0)</f>
        <v>0</v>
      </c>
      <c r="AN19" s="181">
        <f ca="1">+OFFSET('8.2. Tableau Amort.'!$AW15,AN$8-1,0)</f>
        <v>0</v>
      </c>
      <c r="AO19" s="181">
        <f ca="1">+OFFSET('8.2. Tableau Amort.'!$AW15,AO$8-1,0)</f>
        <v>0</v>
      </c>
      <c r="AP19" s="190">
        <f ca="1">SUM(AD19:AO19)</f>
        <v>0</v>
      </c>
      <c r="AQ19" s="181">
        <f ca="1">+OFFSET('8.2. Tableau Amort.'!$AW15,AQ$8-1,0)</f>
        <v>0</v>
      </c>
      <c r="AR19" s="181">
        <f ca="1">+OFFSET('8.2. Tableau Amort.'!$AW15,AR$8-1,0)</f>
        <v>0</v>
      </c>
      <c r="AS19" s="181">
        <f ca="1">+OFFSET('8.2. Tableau Amort.'!$AW15,AS$8-1,0)</f>
        <v>0</v>
      </c>
      <c r="AT19" s="181">
        <f ca="1">+OFFSET('8.2. Tableau Amort.'!$AW15,AT$8-1,0)</f>
        <v>0</v>
      </c>
      <c r="AU19" s="181">
        <f ca="1">+OFFSET('8.2. Tableau Amort.'!$AW15,AU$8-1,0)</f>
        <v>0</v>
      </c>
      <c r="AV19" s="181">
        <f ca="1">+OFFSET('8.2. Tableau Amort.'!$AW15,AV$8-1,0)</f>
        <v>0</v>
      </c>
      <c r="AW19" s="181">
        <f ca="1">+OFFSET('8.2. Tableau Amort.'!$AW15,AW$8-1,0)</f>
        <v>0</v>
      </c>
      <c r="AX19" s="181">
        <f ca="1">+OFFSET('8.2. Tableau Amort.'!$AW15,AX$8-1,0)</f>
        <v>0</v>
      </c>
      <c r="AY19" s="181">
        <f ca="1">+OFFSET('8.2. Tableau Amort.'!$AW15,AY$8-1,0)</f>
        <v>0</v>
      </c>
      <c r="AZ19" s="181">
        <f ca="1">+OFFSET('8.2. Tableau Amort.'!$AW15,AZ$8-1,0)</f>
        <v>0</v>
      </c>
      <c r="BA19" s="181">
        <f ca="1">+OFFSET('8.2. Tableau Amort.'!$AW15,BA$8-1,0)</f>
        <v>0</v>
      </c>
      <c r="BB19" s="181">
        <f ca="1">+OFFSET('8.2. Tableau Amort.'!$AW15,BB$8-1,0)</f>
        <v>0</v>
      </c>
      <c r="BC19" s="190">
        <f ca="1">SUM(AQ19:BB19)</f>
        <v>0</v>
      </c>
      <c r="BD19" s="181">
        <f ca="1">+OFFSET('8.2. Tableau Amort.'!$AW15,BD$8-1,0)</f>
        <v>0</v>
      </c>
      <c r="BE19" s="181">
        <f ca="1">+OFFSET('8.2. Tableau Amort.'!$AW15,BE$8-1,0)</f>
        <v>0</v>
      </c>
      <c r="BF19" s="181">
        <f ca="1">+OFFSET('8.2. Tableau Amort.'!$AW15,BF$8-1,0)</f>
        <v>0</v>
      </c>
      <c r="BG19" s="181">
        <f ca="1">+OFFSET('8.2. Tableau Amort.'!$AW15,BG$8-1,0)</f>
        <v>0</v>
      </c>
      <c r="BH19" s="181">
        <f ca="1">+OFFSET('8.2. Tableau Amort.'!$AW15,BH$8-1,0)</f>
        <v>0</v>
      </c>
      <c r="BI19" s="181">
        <f ca="1">+OFFSET('8.2. Tableau Amort.'!$AW15,BI$8-1,0)</f>
        <v>0</v>
      </c>
      <c r="BJ19" s="181">
        <f ca="1">+OFFSET('8.2. Tableau Amort.'!$AW15,BJ$8-1,0)</f>
        <v>0</v>
      </c>
      <c r="BK19" s="181">
        <f ca="1">+OFFSET('8.2. Tableau Amort.'!$AW15,BK$8-1,0)</f>
        <v>0</v>
      </c>
      <c r="BL19" s="181">
        <f ca="1">+OFFSET('8.2. Tableau Amort.'!$AW15,BL$8-1,0)</f>
        <v>0</v>
      </c>
      <c r="BM19" s="181">
        <f ca="1">+OFFSET('8.2. Tableau Amort.'!$AW15,BM$8-1,0)</f>
        <v>0</v>
      </c>
      <c r="BN19" s="181">
        <f ca="1">+OFFSET('8.2. Tableau Amort.'!$AW15,BN$8-1,0)</f>
        <v>0</v>
      </c>
      <c r="BO19" s="181">
        <f ca="1">+OFFSET('8.2. Tableau Amort.'!$AW15,BO$8-1,0)</f>
        <v>0</v>
      </c>
      <c r="BP19" s="190">
        <f ca="1">SUM(BD19:BO19)</f>
        <v>0</v>
      </c>
      <c r="BQ19" s="181">
        <f ca="1">+OFFSET('8.2. Tableau Amort.'!$AW15,BQ$8-1,0)</f>
        <v>0</v>
      </c>
      <c r="BR19" s="181">
        <f ca="1">+OFFSET('8.2. Tableau Amort.'!$AW15,BR$8-1,0)</f>
        <v>0</v>
      </c>
      <c r="BS19" s="181">
        <f ca="1">+OFFSET('8.2. Tableau Amort.'!$AW15,BS$8-1,0)</f>
        <v>0</v>
      </c>
      <c r="BT19" s="181">
        <f ca="1">+OFFSET('8.2. Tableau Amort.'!$AW15,BT$8-1,0)</f>
        <v>0</v>
      </c>
      <c r="BU19" s="181">
        <f ca="1">+OFFSET('8.2. Tableau Amort.'!$AW15,BU$8-1,0)</f>
        <v>0</v>
      </c>
      <c r="BV19" s="181">
        <f ca="1">+OFFSET('8.2. Tableau Amort.'!$AW15,BV$8-1,0)</f>
        <v>0</v>
      </c>
      <c r="BW19" s="181">
        <f ca="1">+OFFSET('8.2. Tableau Amort.'!$AW15,BW$8-1,0)</f>
        <v>0</v>
      </c>
      <c r="BX19" s="181">
        <f ca="1">+OFFSET('8.2. Tableau Amort.'!$AW15,BX$8-1,0)</f>
        <v>0</v>
      </c>
      <c r="BY19" s="181">
        <f ca="1">+OFFSET('8.2. Tableau Amort.'!$AW15,BY$8-1,0)</f>
        <v>0</v>
      </c>
      <c r="BZ19" s="181">
        <f ca="1">+OFFSET('8.2. Tableau Amort.'!$AW15,BZ$8-1,0)</f>
        <v>0</v>
      </c>
      <c r="CA19" s="181">
        <f ca="1">+OFFSET('8.2. Tableau Amort.'!$AW15,CA$8-1,0)</f>
        <v>0</v>
      </c>
      <c r="CB19" s="181">
        <f ca="1">+OFFSET('8.2. Tableau Amort.'!$AW15,CB$8-1,0)</f>
        <v>0</v>
      </c>
      <c r="CC19" s="190">
        <f ca="1">SUM(BQ19:CB19)</f>
        <v>0</v>
      </c>
    </row>
    <row r="20" spans="2:81" ht="15" customHeight="1" x14ac:dyDescent="0.2">
      <c r="B20" s="235"/>
      <c r="C20" s="16"/>
      <c r="D20" s="16"/>
      <c r="E20" s="16"/>
      <c r="F20" s="16"/>
      <c r="G20" s="16"/>
      <c r="H20" s="16"/>
      <c r="I20" s="16"/>
      <c r="J20" s="16"/>
      <c r="K20" s="16"/>
      <c r="L20" s="16"/>
      <c r="M20" s="16"/>
      <c r="N20" s="16"/>
      <c r="O20" s="16"/>
      <c r="P20" s="130"/>
      <c r="Q20" s="16"/>
      <c r="R20" s="16"/>
      <c r="S20" s="16"/>
      <c r="T20" s="16"/>
      <c r="U20" s="16"/>
      <c r="V20" s="16"/>
      <c r="W20" s="16"/>
      <c r="X20" s="16"/>
      <c r="Y20" s="16"/>
      <c r="Z20" s="16"/>
      <c r="AA20" s="16"/>
      <c r="AB20" s="16"/>
      <c r="AC20" s="130"/>
      <c r="AD20" s="16"/>
      <c r="AE20" s="16"/>
      <c r="AF20" s="16"/>
      <c r="AG20" s="16"/>
      <c r="AH20" s="16"/>
      <c r="AI20" s="16"/>
      <c r="AJ20" s="16"/>
      <c r="AK20" s="16"/>
      <c r="AL20" s="16"/>
      <c r="AM20" s="16"/>
      <c r="AN20" s="16"/>
      <c r="AO20" s="16"/>
      <c r="AP20" s="130"/>
      <c r="AQ20" s="16"/>
      <c r="AR20" s="16"/>
      <c r="AS20" s="16"/>
      <c r="AT20" s="16"/>
      <c r="AU20" s="16"/>
      <c r="AV20" s="16"/>
      <c r="AW20" s="16"/>
      <c r="AX20" s="16"/>
      <c r="AY20" s="16"/>
      <c r="AZ20" s="16"/>
      <c r="BA20" s="16"/>
      <c r="BB20" s="16"/>
      <c r="BC20" s="130"/>
      <c r="BD20" s="16"/>
      <c r="BE20" s="16"/>
      <c r="BF20" s="16"/>
      <c r="BG20" s="16"/>
      <c r="BH20" s="16"/>
      <c r="BI20" s="16"/>
      <c r="BJ20" s="16"/>
      <c r="BK20" s="16"/>
      <c r="BL20" s="16"/>
      <c r="BM20" s="16"/>
      <c r="BN20" s="16"/>
      <c r="BO20" s="16"/>
      <c r="BP20" s="130"/>
      <c r="BQ20" s="16"/>
      <c r="BR20" s="16"/>
      <c r="BS20" s="16"/>
      <c r="BT20" s="16"/>
      <c r="BU20" s="16"/>
      <c r="BV20" s="16"/>
      <c r="BW20" s="16"/>
      <c r="BX20" s="16"/>
      <c r="BY20" s="16"/>
      <c r="BZ20" s="16"/>
      <c r="CA20" s="16"/>
      <c r="CB20" s="16"/>
      <c r="CC20" s="130"/>
    </row>
    <row r="21" spans="2:81" ht="15" customHeight="1" x14ac:dyDescent="0.2">
      <c r="B21" s="191" t="s">
        <v>63</v>
      </c>
      <c r="C21" s="232"/>
      <c r="D21" s="193">
        <f t="shared" ref="D21:O21" si="12">+SUM(D22:D24)</f>
        <v>0</v>
      </c>
      <c r="E21" s="193">
        <f t="shared" ca="1" si="12"/>
        <v>0</v>
      </c>
      <c r="F21" s="193">
        <f t="shared" ca="1" si="12"/>
        <v>0</v>
      </c>
      <c r="G21" s="193">
        <f t="shared" ca="1" si="12"/>
        <v>0</v>
      </c>
      <c r="H21" s="193">
        <f t="shared" ca="1" si="12"/>
        <v>0</v>
      </c>
      <c r="I21" s="193">
        <f t="shared" ca="1" si="12"/>
        <v>0</v>
      </c>
      <c r="J21" s="193">
        <f t="shared" ca="1" si="12"/>
        <v>0</v>
      </c>
      <c r="K21" s="193">
        <f t="shared" ca="1" si="12"/>
        <v>0</v>
      </c>
      <c r="L21" s="193">
        <f t="shared" ca="1" si="12"/>
        <v>0</v>
      </c>
      <c r="M21" s="193">
        <f t="shared" ca="1" si="12"/>
        <v>0</v>
      </c>
      <c r="N21" s="193">
        <f t="shared" ca="1" si="12"/>
        <v>0</v>
      </c>
      <c r="O21" s="193">
        <f t="shared" ca="1" si="12"/>
        <v>0</v>
      </c>
      <c r="P21" s="193">
        <f ca="1">SUM(P22:P24)</f>
        <v>0</v>
      </c>
      <c r="Q21" s="193">
        <f t="shared" ref="Q21:AB21" ca="1" si="13">+SUM(Q22:Q24)</f>
        <v>0</v>
      </c>
      <c r="R21" s="193">
        <f t="shared" ca="1" si="13"/>
        <v>0</v>
      </c>
      <c r="S21" s="193">
        <f t="shared" ca="1" si="13"/>
        <v>0</v>
      </c>
      <c r="T21" s="193">
        <f t="shared" ca="1" si="13"/>
        <v>0</v>
      </c>
      <c r="U21" s="193">
        <f t="shared" ca="1" si="13"/>
        <v>0</v>
      </c>
      <c r="V21" s="193">
        <f t="shared" ca="1" si="13"/>
        <v>0</v>
      </c>
      <c r="W21" s="193">
        <f t="shared" ca="1" si="13"/>
        <v>0</v>
      </c>
      <c r="X21" s="193">
        <f t="shared" ca="1" si="13"/>
        <v>0</v>
      </c>
      <c r="Y21" s="193">
        <f t="shared" ca="1" si="13"/>
        <v>0</v>
      </c>
      <c r="Z21" s="193">
        <f t="shared" ca="1" si="13"/>
        <v>0</v>
      </c>
      <c r="AA21" s="193">
        <f t="shared" ca="1" si="13"/>
        <v>0</v>
      </c>
      <c r="AB21" s="193">
        <f t="shared" ca="1" si="13"/>
        <v>0</v>
      </c>
      <c r="AC21" s="193">
        <f ca="1">SUM(AC22:AC24)</f>
        <v>0</v>
      </c>
      <c r="AD21" s="193">
        <f t="shared" ref="AD21:AO21" ca="1" si="14">+SUM(AD22:AD24)</f>
        <v>0</v>
      </c>
      <c r="AE21" s="193">
        <f t="shared" ca="1" si="14"/>
        <v>0</v>
      </c>
      <c r="AF21" s="193">
        <f t="shared" ca="1" si="14"/>
        <v>0</v>
      </c>
      <c r="AG21" s="193">
        <f t="shared" ca="1" si="14"/>
        <v>0</v>
      </c>
      <c r="AH21" s="193">
        <f t="shared" ca="1" si="14"/>
        <v>0</v>
      </c>
      <c r="AI21" s="193">
        <f t="shared" ca="1" si="14"/>
        <v>0</v>
      </c>
      <c r="AJ21" s="193">
        <f t="shared" ca="1" si="14"/>
        <v>0</v>
      </c>
      <c r="AK21" s="193">
        <f t="shared" ca="1" si="14"/>
        <v>0</v>
      </c>
      <c r="AL21" s="193">
        <f t="shared" ca="1" si="14"/>
        <v>0</v>
      </c>
      <c r="AM21" s="193">
        <f t="shared" ca="1" si="14"/>
        <v>0</v>
      </c>
      <c r="AN21" s="193">
        <f t="shared" ca="1" si="14"/>
        <v>0</v>
      </c>
      <c r="AO21" s="193">
        <f t="shared" ca="1" si="14"/>
        <v>0</v>
      </c>
      <c r="AP21" s="193">
        <f ca="1">SUM(AP22:AP24)</f>
        <v>0</v>
      </c>
      <c r="AQ21" s="193">
        <f t="shared" ref="AQ21:BB21" ca="1" si="15">+SUM(AQ22:AQ24)</f>
        <v>0</v>
      </c>
      <c r="AR21" s="193">
        <f t="shared" ca="1" si="15"/>
        <v>0</v>
      </c>
      <c r="AS21" s="193">
        <f t="shared" ca="1" si="15"/>
        <v>0</v>
      </c>
      <c r="AT21" s="193">
        <f t="shared" ca="1" si="15"/>
        <v>0</v>
      </c>
      <c r="AU21" s="193">
        <f t="shared" ca="1" si="15"/>
        <v>0</v>
      </c>
      <c r="AV21" s="193">
        <f t="shared" ca="1" si="15"/>
        <v>0</v>
      </c>
      <c r="AW21" s="193">
        <f t="shared" ca="1" si="15"/>
        <v>0</v>
      </c>
      <c r="AX21" s="193">
        <f t="shared" ca="1" si="15"/>
        <v>0</v>
      </c>
      <c r="AY21" s="193">
        <f t="shared" ca="1" si="15"/>
        <v>0</v>
      </c>
      <c r="AZ21" s="193">
        <f t="shared" ca="1" si="15"/>
        <v>0</v>
      </c>
      <c r="BA21" s="193">
        <f t="shared" ca="1" si="15"/>
        <v>0</v>
      </c>
      <c r="BB21" s="193">
        <f t="shared" ca="1" si="15"/>
        <v>0</v>
      </c>
      <c r="BC21" s="193">
        <f ca="1">SUM(BC22:BC24)</f>
        <v>0</v>
      </c>
      <c r="BD21" s="193">
        <f t="shared" ref="BD21:BO21" ca="1" si="16">+SUM(BD22:BD24)</f>
        <v>0</v>
      </c>
      <c r="BE21" s="193">
        <f t="shared" ca="1" si="16"/>
        <v>0</v>
      </c>
      <c r="BF21" s="193">
        <f t="shared" ca="1" si="16"/>
        <v>0</v>
      </c>
      <c r="BG21" s="193">
        <f t="shared" ca="1" si="16"/>
        <v>0</v>
      </c>
      <c r="BH21" s="193">
        <f t="shared" ca="1" si="16"/>
        <v>0</v>
      </c>
      <c r="BI21" s="193">
        <f t="shared" ca="1" si="16"/>
        <v>0</v>
      </c>
      <c r="BJ21" s="193">
        <f t="shared" ca="1" si="16"/>
        <v>0</v>
      </c>
      <c r="BK21" s="193">
        <f t="shared" ca="1" si="16"/>
        <v>0</v>
      </c>
      <c r="BL21" s="193">
        <f t="shared" ca="1" si="16"/>
        <v>0</v>
      </c>
      <c r="BM21" s="193">
        <f t="shared" ca="1" si="16"/>
        <v>0</v>
      </c>
      <c r="BN21" s="193">
        <f t="shared" ca="1" si="16"/>
        <v>0</v>
      </c>
      <c r="BO21" s="193">
        <f t="shared" ca="1" si="16"/>
        <v>0</v>
      </c>
      <c r="BP21" s="193">
        <f ca="1">SUM(BP22:BP24)</f>
        <v>0</v>
      </c>
      <c r="BQ21" s="193">
        <f t="shared" ref="BQ21:CB21" ca="1" si="17">+SUM(BQ22:BQ24)</f>
        <v>0</v>
      </c>
      <c r="BR21" s="193">
        <f t="shared" ca="1" si="17"/>
        <v>0</v>
      </c>
      <c r="BS21" s="193">
        <f t="shared" ca="1" si="17"/>
        <v>0</v>
      </c>
      <c r="BT21" s="193">
        <f t="shared" ca="1" si="17"/>
        <v>0</v>
      </c>
      <c r="BU21" s="193">
        <f t="shared" ca="1" si="17"/>
        <v>0</v>
      </c>
      <c r="BV21" s="193">
        <f t="shared" ca="1" si="17"/>
        <v>0</v>
      </c>
      <c r="BW21" s="193">
        <f t="shared" ca="1" si="17"/>
        <v>0</v>
      </c>
      <c r="BX21" s="193">
        <f t="shared" ca="1" si="17"/>
        <v>0</v>
      </c>
      <c r="BY21" s="193">
        <f t="shared" ca="1" si="17"/>
        <v>0</v>
      </c>
      <c r="BZ21" s="193">
        <f t="shared" ca="1" si="17"/>
        <v>0</v>
      </c>
      <c r="CA21" s="193">
        <f t="shared" ca="1" si="17"/>
        <v>0</v>
      </c>
      <c r="CB21" s="193">
        <f t="shared" ca="1" si="17"/>
        <v>0</v>
      </c>
      <c r="CC21" s="193">
        <f ca="1">SUM(CC22:CC24)</f>
        <v>0</v>
      </c>
    </row>
    <row r="22" spans="2:81" ht="15" customHeight="1" x14ac:dyDescent="0.2">
      <c r="B22" s="234" t="str">
        <f>B12</f>
        <v xml:space="preserve">Emprunt 1 - </v>
      </c>
      <c r="C22" s="218"/>
      <c r="D22" s="181">
        <f>'8.2. Tableau Amort.'!$AJ15</f>
        <v>0</v>
      </c>
      <c r="E22" s="181">
        <f ca="1">+OFFSET('8.2. Tableau Amort.'!$AJ15,E$8-1,0)</f>
        <v>0</v>
      </c>
      <c r="F22" s="181">
        <f ca="1">+OFFSET('8.2. Tableau Amort.'!$AJ15,F$8-1,0)</f>
        <v>0</v>
      </c>
      <c r="G22" s="181">
        <f ca="1">+OFFSET('8.2. Tableau Amort.'!$AJ15,G$8-1,0)</f>
        <v>0</v>
      </c>
      <c r="H22" s="181">
        <f ca="1">+OFFSET('8.2. Tableau Amort.'!$AJ15,H$8-1,0)</f>
        <v>0</v>
      </c>
      <c r="I22" s="181">
        <f ca="1">+OFFSET('8.2. Tableau Amort.'!$AJ15,I$8-1,0)</f>
        <v>0</v>
      </c>
      <c r="J22" s="181">
        <f ca="1">+OFFSET('8.2. Tableau Amort.'!$AJ15,J$8-1,0)</f>
        <v>0</v>
      </c>
      <c r="K22" s="181">
        <f ca="1">+OFFSET('8.2. Tableau Amort.'!$AJ15,K$8-1,0)</f>
        <v>0</v>
      </c>
      <c r="L22" s="181">
        <f ca="1">+OFFSET('8.2. Tableau Amort.'!$AJ15,L$8-1,0)</f>
        <v>0</v>
      </c>
      <c r="M22" s="181">
        <f ca="1">+OFFSET('8.2. Tableau Amort.'!$AJ15,M$8-1,0)</f>
        <v>0</v>
      </c>
      <c r="N22" s="181">
        <f ca="1">+OFFSET('8.2. Tableau Amort.'!$AJ15,N$8-1,0)</f>
        <v>0</v>
      </c>
      <c r="O22" s="181">
        <f ca="1">+OFFSET('8.2. Tableau Amort.'!$AJ15,O$8-1,0)</f>
        <v>0</v>
      </c>
      <c r="P22" s="190">
        <f ca="1">SUM(D22:O22)</f>
        <v>0</v>
      </c>
      <c r="Q22" s="181">
        <f ca="1">+OFFSET('8.2. Tableau Amort.'!$AJ15,Q$8-1,0)</f>
        <v>0</v>
      </c>
      <c r="R22" s="181">
        <f ca="1">+OFFSET('8.2. Tableau Amort.'!$AJ15,R$8-1,0)</f>
        <v>0</v>
      </c>
      <c r="S22" s="181">
        <f ca="1">+OFFSET('8.2. Tableau Amort.'!$AJ15,S$8-1,0)</f>
        <v>0</v>
      </c>
      <c r="T22" s="181">
        <f ca="1">+OFFSET('8.2. Tableau Amort.'!$AJ15,T$8-1,0)</f>
        <v>0</v>
      </c>
      <c r="U22" s="181">
        <f ca="1">+OFFSET('8.2. Tableau Amort.'!$AJ15,U$8-1,0)</f>
        <v>0</v>
      </c>
      <c r="V22" s="181">
        <f ca="1">+OFFSET('8.2. Tableau Amort.'!$AJ15,V$8-1,0)</f>
        <v>0</v>
      </c>
      <c r="W22" s="181">
        <f ca="1">+OFFSET('8.2. Tableau Amort.'!$AJ15,W$8-1,0)</f>
        <v>0</v>
      </c>
      <c r="X22" s="181">
        <f ca="1">+OFFSET('8.2. Tableau Amort.'!$AJ15,X$8-1,0)</f>
        <v>0</v>
      </c>
      <c r="Y22" s="181">
        <f ca="1">+OFFSET('8.2. Tableau Amort.'!$AJ15,Y$8-1,0)</f>
        <v>0</v>
      </c>
      <c r="Z22" s="181">
        <f ca="1">+OFFSET('8.2. Tableau Amort.'!$AJ15,Z$8-1,0)</f>
        <v>0</v>
      </c>
      <c r="AA22" s="181">
        <f ca="1">+OFFSET('8.2. Tableau Amort.'!$AJ15,AA$8-1,0)</f>
        <v>0</v>
      </c>
      <c r="AB22" s="181">
        <f ca="1">+OFFSET('8.2. Tableau Amort.'!$AJ15,AB$8-1,0)</f>
        <v>0</v>
      </c>
      <c r="AC22" s="190">
        <f ca="1">SUM(Q22:AB22)</f>
        <v>0</v>
      </c>
      <c r="AD22" s="181">
        <f ca="1">+OFFSET('8.2. Tableau Amort.'!$AJ15,AD$8-1,0)</f>
        <v>0</v>
      </c>
      <c r="AE22" s="181">
        <f ca="1">+OFFSET('8.2. Tableau Amort.'!$AJ15,AE$8-1,0)</f>
        <v>0</v>
      </c>
      <c r="AF22" s="181">
        <f ca="1">+OFFSET('8.2. Tableau Amort.'!$AJ15,AF$8-1,0)</f>
        <v>0</v>
      </c>
      <c r="AG22" s="181">
        <f ca="1">+OFFSET('8.2. Tableau Amort.'!$AJ15,AG$8-1,0)</f>
        <v>0</v>
      </c>
      <c r="AH22" s="181">
        <f ca="1">+OFFSET('8.2. Tableau Amort.'!$AJ15,AH$8-1,0)</f>
        <v>0</v>
      </c>
      <c r="AI22" s="181">
        <f ca="1">+OFFSET('8.2. Tableau Amort.'!$AJ15,AI$8-1,0)</f>
        <v>0</v>
      </c>
      <c r="AJ22" s="181">
        <f ca="1">+OFFSET('8.2. Tableau Amort.'!$AJ15,AJ$8-1,0)</f>
        <v>0</v>
      </c>
      <c r="AK22" s="181">
        <f ca="1">+OFFSET('8.2. Tableau Amort.'!$AJ15,AK$8-1,0)</f>
        <v>0</v>
      </c>
      <c r="AL22" s="181">
        <f ca="1">+OFFSET('8.2. Tableau Amort.'!$AJ15,AL$8-1,0)</f>
        <v>0</v>
      </c>
      <c r="AM22" s="181">
        <f ca="1">+OFFSET('8.2. Tableau Amort.'!$AJ15,AM$8-1,0)</f>
        <v>0</v>
      </c>
      <c r="AN22" s="181">
        <f ca="1">+OFFSET('8.2. Tableau Amort.'!$AJ15,AN$8-1,0)</f>
        <v>0</v>
      </c>
      <c r="AO22" s="181">
        <f ca="1">+OFFSET('8.2. Tableau Amort.'!$AJ15,AO$8-1,0)</f>
        <v>0</v>
      </c>
      <c r="AP22" s="190">
        <f ca="1">SUM(AD22:AO22)</f>
        <v>0</v>
      </c>
      <c r="AQ22" s="181">
        <f ca="1">+OFFSET('8.2. Tableau Amort.'!$AJ15,AQ$8-1,0)</f>
        <v>0</v>
      </c>
      <c r="AR22" s="181">
        <f ca="1">+OFFSET('8.2. Tableau Amort.'!$AJ15,AR$8-1,0)</f>
        <v>0</v>
      </c>
      <c r="AS22" s="181">
        <f ca="1">+OFFSET('8.2. Tableau Amort.'!$AJ15,AS$8-1,0)</f>
        <v>0</v>
      </c>
      <c r="AT22" s="181">
        <f ca="1">+OFFSET('8.2. Tableau Amort.'!$AJ15,AT$8-1,0)</f>
        <v>0</v>
      </c>
      <c r="AU22" s="181">
        <f ca="1">+OFFSET('8.2. Tableau Amort.'!$AJ15,AU$8-1,0)</f>
        <v>0</v>
      </c>
      <c r="AV22" s="181">
        <f ca="1">+OFFSET('8.2. Tableau Amort.'!$AJ15,AV$8-1,0)</f>
        <v>0</v>
      </c>
      <c r="AW22" s="181">
        <f ca="1">+OFFSET('8.2. Tableau Amort.'!$AJ15,AW$8-1,0)</f>
        <v>0</v>
      </c>
      <c r="AX22" s="181">
        <f ca="1">+OFFSET('8.2. Tableau Amort.'!$AJ15,AX$8-1,0)</f>
        <v>0</v>
      </c>
      <c r="AY22" s="181">
        <f ca="1">+OFFSET('8.2. Tableau Amort.'!$AJ15,AY$8-1,0)</f>
        <v>0</v>
      </c>
      <c r="AZ22" s="181">
        <f ca="1">+OFFSET('8.2. Tableau Amort.'!$AJ15,AZ$8-1,0)</f>
        <v>0</v>
      </c>
      <c r="BA22" s="181">
        <f ca="1">+OFFSET('8.2. Tableau Amort.'!$AJ15,BA$8-1,0)</f>
        <v>0</v>
      </c>
      <c r="BB22" s="181">
        <f ca="1">+OFFSET('8.2. Tableau Amort.'!$AJ15,BB$8-1,0)</f>
        <v>0</v>
      </c>
      <c r="BC22" s="190">
        <f ca="1">SUM(AQ22:BB22)</f>
        <v>0</v>
      </c>
      <c r="BD22" s="181">
        <f ca="1">+OFFSET('8.2. Tableau Amort.'!$AJ15,BD$8-1,0)</f>
        <v>0</v>
      </c>
      <c r="BE22" s="181">
        <f ca="1">+OFFSET('8.2. Tableau Amort.'!$AJ15,BE$8-1,0)</f>
        <v>0</v>
      </c>
      <c r="BF22" s="181">
        <f ca="1">+OFFSET('8.2. Tableau Amort.'!$AJ15,BF$8-1,0)</f>
        <v>0</v>
      </c>
      <c r="BG22" s="181">
        <f ca="1">+OFFSET('8.2. Tableau Amort.'!$AJ15,BG$8-1,0)</f>
        <v>0</v>
      </c>
      <c r="BH22" s="181">
        <f ca="1">+OFFSET('8.2. Tableau Amort.'!$AJ15,BH$8-1,0)</f>
        <v>0</v>
      </c>
      <c r="BI22" s="181">
        <f ca="1">+OFFSET('8.2. Tableau Amort.'!$AJ15,BI$8-1,0)</f>
        <v>0</v>
      </c>
      <c r="BJ22" s="181">
        <f ca="1">+OFFSET('8.2. Tableau Amort.'!$AJ15,BJ$8-1,0)</f>
        <v>0</v>
      </c>
      <c r="BK22" s="181">
        <f ca="1">+OFFSET('8.2. Tableau Amort.'!$AJ15,BK$8-1,0)</f>
        <v>0</v>
      </c>
      <c r="BL22" s="181">
        <f ca="1">+OFFSET('8.2. Tableau Amort.'!$AJ15,BL$8-1,0)</f>
        <v>0</v>
      </c>
      <c r="BM22" s="181">
        <f ca="1">+OFFSET('8.2. Tableau Amort.'!$AJ15,BM$8-1,0)</f>
        <v>0</v>
      </c>
      <c r="BN22" s="181">
        <f ca="1">+OFFSET('8.2. Tableau Amort.'!$AJ15,BN$8-1,0)</f>
        <v>0</v>
      </c>
      <c r="BO22" s="181">
        <f ca="1">+OFFSET('8.2. Tableau Amort.'!$AJ15,BO$8-1,0)</f>
        <v>0</v>
      </c>
      <c r="BP22" s="190">
        <f ca="1">SUM(BD22:BO22)</f>
        <v>0</v>
      </c>
      <c r="BQ22" s="181">
        <f ca="1">+OFFSET('8.2. Tableau Amort.'!$AJ15,BQ$8-1,0)</f>
        <v>0</v>
      </c>
      <c r="BR22" s="181">
        <f ca="1">+OFFSET('8.2. Tableau Amort.'!$AJ15,BR$8-1,0)</f>
        <v>0</v>
      </c>
      <c r="BS22" s="181">
        <f ca="1">+OFFSET('8.2. Tableau Amort.'!$AJ15,BS$8-1,0)</f>
        <v>0</v>
      </c>
      <c r="BT22" s="181">
        <f ca="1">+OFFSET('8.2. Tableau Amort.'!$AJ15,BT$8-1,0)</f>
        <v>0</v>
      </c>
      <c r="BU22" s="181">
        <f ca="1">+OFFSET('8.2. Tableau Amort.'!$AJ15,BU$8-1,0)</f>
        <v>0</v>
      </c>
      <c r="BV22" s="181">
        <f ca="1">+OFFSET('8.2. Tableau Amort.'!$AJ15,BV$8-1,0)</f>
        <v>0</v>
      </c>
      <c r="BW22" s="181">
        <f ca="1">+OFFSET('8.2. Tableau Amort.'!$AJ15,BW$8-1,0)</f>
        <v>0</v>
      </c>
      <c r="BX22" s="181">
        <f ca="1">+OFFSET('8.2. Tableau Amort.'!$AJ15,BX$8-1,0)</f>
        <v>0</v>
      </c>
      <c r="BY22" s="181">
        <f ca="1">+OFFSET('8.2. Tableau Amort.'!$AJ15,BY$8-1,0)</f>
        <v>0</v>
      </c>
      <c r="BZ22" s="181">
        <f ca="1">+OFFSET('8.2. Tableau Amort.'!$AJ15,BZ$8-1,0)</f>
        <v>0</v>
      </c>
      <c r="CA22" s="181">
        <f ca="1">+OFFSET('8.2. Tableau Amort.'!$AJ15,CA$8-1,0)</f>
        <v>0</v>
      </c>
      <c r="CB22" s="181">
        <f ca="1">+OFFSET('8.2. Tableau Amort.'!$AJ15,CB$8-1,0)</f>
        <v>0</v>
      </c>
      <c r="CC22" s="190">
        <f ca="1">SUM(BQ22:CB22)</f>
        <v>0</v>
      </c>
    </row>
    <row r="23" spans="2:81" ht="15" customHeight="1" x14ac:dyDescent="0.2">
      <c r="B23" s="234" t="str">
        <f>B13</f>
        <v xml:space="preserve">Emprunt 2 - </v>
      </c>
      <c r="C23" s="218"/>
      <c r="D23" s="181">
        <f>'8.2. Tableau Amort.'!$AQ15</f>
        <v>0</v>
      </c>
      <c r="E23" s="181">
        <f ca="1">+OFFSET('8.2. Tableau Amort.'!$AQ15,E$8-1,0)</f>
        <v>0</v>
      </c>
      <c r="F23" s="181">
        <f ca="1">+OFFSET('8.2. Tableau Amort.'!$AQ15,F$8-1,0)</f>
        <v>0</v>
      </c>
      <c r="G23" s="181">
        <f ca="1">+OFFSET('8.2. Tableau Amort.'!$AQ15,G$8-1,0)</f>
        <v>0</v>
      </c>
      <c r="H23" s="181">
        <f ca="1">+OFFSET('8.2. Tableau Amort.'!$AQ15,H$8-1,0)</f>
        <v>0</v>
      </c>
      <c r="I23" s="181">
        <f ca="1">+OFFSET('8.2. Tableau Amort.'!$AQ15,I$8-1,0)</f>
        <v>0</v>
      </c>
      <c r="J23" s="181">
        <f ca="1">+OFFSET('8.2. Tableau Amort.'!$AQ15,J$8-1,0)</f>
        <v>0</v>
      </c>
      <c r="K23" s="181">
        <f ca="1">+OFFSET('8.2. Tableau Amort.'!$AQ15,K$8-1,0)</f>
        <v>0</v>
      </c>
      <c r="L23" s="181">
        <f ca="1">+OFFSET('8.2. Tableau Amort.'!$AQ15,L$8-1,0)</f>
        <v>0</v>
      </c>
      <c r="M23" s="181">
        <f ca="1">+OFFSET('8.2. Tableau Amort.'!$AQ15,M$8-1,0)</f>
        <v>0</v>
      </c>
      <c r="N23" s="181">
        <f ca="1">+OFFSET('8.2. Tableau Amort.'!$AQ15,N$8-1,0)</f>
        <v>0</v>
      </c>
      <c r="O23" s="181">
        <f ca="1">+OFFSET('8.2. Tableau Amort.'!$AQ15,O$8-1,0)</f>
        <v>0</v>
      </c>
      <c r="P23" s="190">
        <f ca="1">SUM(D23:O23)</f>
        <v>0</v>
      </c>
      <c r="Q23" s="181">
        <f ca="1">+OFFSET('8.2. Tableau Amort.'!$AQ15,Q$8-1,0)</f>
        <v>0</v>
      </c>
      <c r="R23" s="181">
        <f ca="1">+OFFSET('8.2. Tableau Amort.'!$AQ15,R$8-1,0)</f>
        <v>0</v>
      </c>
      <c r="S23" s="181">
        <f ca="1">+OFFSET('8.2. Tableau Amort.'!$AQ15,S$8-1,0)</f>
        <v>0</v>
      </c>
      <c r="T23" s="181">
        <f ca="1">+OFFSET('8.2. Tableau Amort.'!$AQ15,T$8-1,0)</f>
        <v>0</v>
      </c>
      <c r="U23" s="181">
        <f ca="1">+OFFSET('8.2. Tableau Amort.'!$AQ15,U$8-1,0)</f>
        <v>0</v>
      </c>
      <c r="V23" s="181">
        <f ca="1">+OFFSET('8.2. Tableau Amort.'!$AQ15,V$8-1,0)</f>
        <v>0</v>
      </c>
      <c r="W23" s="181">
        <f ca="1">+OFFSET('8.2. Tableau Amort.'!$AQ15,W$8-1,0)</f>
        <v>0</v>
      </c>
      <c r="X23" s="181">
        <f ca="1">+OFFSET('8.2. Tableau Amort.'!$AQ15,X$8-1,0)</f>
        <v>0</v>
      </c>
      <c r="Y23" s="181">
        <f ca="1">+OFFSET('8.2. Tableau Amort.'!$AQ15,Y$8-1,0)</f>
        <v>0</v>
      </c>
      <c r="Z23" s="181">
        <f ca="1">+OFFSET('8.2. Tableau Amort.'!$AQ15,Z$8-1,0)</f>
        <v>0</v>
      </c>
      <c r="AA23" s="181">
        <f ca="1">+OFFSET('8.2. Tableau Amort.'!$AQ15,AA$8-1,0)</f>
        <v>0</v>
      </c>
      <c r="AB23" s="181">
        <f ca="1">+OFFSET('8.2. Tableau Amort.'!$AQ15,AB$8-1,0)</f>
        <v>0</v>
      </c>
      <c r="AC23" s="190">
        <f ca="1">SUM(Q23:AB23)</f>
        <v>0</v>
      </c>
      <c r="AD23" s="181">
        <f ca="1">+OFFSET('8.2. Tableau Amort.'!$AQ15,AD$8-1,0)</f>
        <v>0</v>
      </c>
      <c r="AE23" s="181">
        <f ca="1">+OFFSET('8.2. Tableau Amort.'!$AQ15,AE$8-1,0)</f>
        <v>0</v>
      </c>
      <c r="AF23" s="181">
        <f ca="1">+OFFSET('8.2. Tableau Amort.'!$AQ15,AF$8-1,0)</f>
        <v>0</v>
      </c>
      <c r="AG23" s="181">
        <f ca="1">+OFFSET('8.2. Tableau Amort.'!$AQ15,AG$8-1,0)</f>
        <v>0</v>
      </c>
      <c r="AH23" s="181">
        <f ca="1">+OFFSET('8.2. Tableau Amort.'!$AQ15,AH$8-1,0)</f>
        <v>0</v>
      </c>
      <c r="AI23" s="181">
        <f ca="1">+OFFSET('8.2. Tableau Amort.'!$AQ15,AI$8-1,0)</f>
        <v>0</v>
      </c>
      <c r="AJ23" s="181">
        <f ca="1">+OFFSET('8.2. Tableau Amort.'!$AQ15,AJ$8-1,0)</f>
        <v>0</v>
      </c>
      <c r="AK23" s="181">
        <f ca="1">+OFFSET('8.2. Tableau Amort.'!$AQ15,AK$8-1,0)</f>
        <v>0</v>
      </c>
      <c r="AL23" s="181">
        <f ca="1">+OFFSET('8.2. Tableau Amort.'!$AQ15,AL$8-1,0)</f>
        <v>0</v>
      </c>
      <c r="AM23" s="181">
        <f ca="1">+OFFSET('8.2. Tableau Amort.'!$AQ15,AM$8-1,0)</f>
        <v>0</v>
      </c>
      <c r="AN23" s="181">
        <f ca="1">+OFFSET('8.2. Tableau Amort.'!$AQ15,AN$8-1,0)</f>
        <v>0</v>
      </c>
      <c r="AO23" s="181">
        <f ca="1">+OFFSET('8.2. Tableau Amort.'!$AQ15,AO$8-1,0)</f>
        <v>0</v>
      </c>
      <c r="AP23" s="190">
        <f ca="1">SUM(AD23:AO23)</f>
        <v>0</v>
      </c>
      <c r="AQ23" s="181">
        <f ca="1">+OFFSET('8.2. Tableau Amort.'!$AQ15,AQ$8-1,0)</f>
        <v>0</v>
      </c>
      <c r="AR23" s="181">
        <f ca="1">+OFFSET('8.2. Tableau Amort.'!$AQ15,AR$8-1,0)</f>
        <v>0</v>
      </c>
      <c r="AS23" s="181">
        <f ca="1">+OFFSET('8.2. Tableau Amort.'!$AQ15,AS$8-1,0)</f>
        <v>0</v>
      </c>
      <c r="AT23" s="181">
        <f ca="1">+OFFSET('8.2. Tableau Amort.'!$AQ15,AT$8-1,0)</f>
        <v>0</v>
      </c>
      <c r="AU23" s="181">
        <f ca="1">+OFFSET('8.2. Tableau Amort.'!$AQ15,AU$8-1,0)</f>
        <v>0</v>
      </c>
      <c r="AV23" s="181">
        <f ca="1">+OFFSET('8.2. Tableau Amort.'!$AQ15,AV$8-1,0)</f>
        <v>0</v>
      </c>
      <c r="AW23" s="181">
        <f ca="1">+OFFSET('8.2. Tableau Amort.'!$AQ15,AW$8-1,0)</f>
        <v>0</v>
      </c>
      <c r="AX23" s="181">
        <f ca="1">+OFFSET('8.2. Tableau Amort.'!$AQ15,AX$8-1,0)</f>
        <v>0</v>
      </c>
      <c r="AY23" s="181">
        <f ca="1">+OFFSET('8.2. Tableau Amort.'!$AQ15,AY$8-1,0)</f>
        <v>0</v>
      </c>
      <c r="AZ23" s="181">
        <f ca="1">+OFFSET('8.2. Tableau Amort.'!$AQ15,AZ$8-1,0)</f>
        <v>0</v>
      </c>
      <c r="BA23" s="181">
        <f ca="1">+OFFSET('8.2. Tableau Amort.'!$AQ15,BA$8-1,0)</f>
        <v>0</v>
      </c>
      <c r="BB23" s="181">
        <f ca="1">+OFFSET('8.2. Tableau Amort.'!$AQ15,BB$8-1,0)</f>
        <v>0</v>
      </c>
      <c r="BC23" s="190">
        <f ca="1">SUM(AQ23:BB23)</f>
        <v>0</v>
      </c>
      <c r="BD23" s="181">
        <f ca="1">+OFFSET('8.2. Tableau Amort.'!$AQ15,BD$8-1,0)</f>
        <v>0</v>
      </c>
      <c r="BE23" s="181">
        <f ca="1">+OFFSET('8.2. Tableau Amort.'!$AQ15,BE$8-1,0)</f>
        <v>0</v>
      </c>
      <c r="BF23" s="181">
        <f ca="1">+OFFSET('8.2. Tableau Amort.'!$AQ15,BF$8-1,0)</f>
        <v>0</v>
      </c>
      <c r="BG23" s="181">
        <f ca="1">+OFFSET('8.2. Tableau Amort.'!$AQ15,BG$8-1,0)</f>
        <v>0</v>
      </c>
      <c r="BH23" s="181">
        <f ca="1">+OFFSET('8.2. Tableau Amort.'!$AQ15,BH$8-1,0)</f>
        <v>0</v>
      </c>
      <c r="BI23" s="181">
        <f ca="1">+OFFSET('8.2. Tableau Amort.'!$AQ15,BI$8-1,0)</f>
        <v>0</v>
      </c>
      <c r="BJ23" s="181">
        <f ca="1">+OFFSET('8.2. Tableau Amort.'!$AQ15,BJ$8-1,0)</f>
        <v>0</v>
      </c>
      <c r="BK23" s="181">
        <f ca="1">+OFFSET('8.2. Tableau Amort.'!$AQ15,BK$8-1,0)</f>
        <v>0</v>
      </c>
      <c r="BL23" s="181">
        <f ca="1">+OFFSET('8.2. Tableau Amort.'!$AQ15,BL$8-1,0)</f>
        <v>0</v>
      </c>
      <c r="BM23" s="181">
        <f ca="1">+OFFSET('8.2. Tableau Amort.'!$AQ15,BM$8-1,0)</f>
        <v>0</v>
      </c>
      <c r="BN23" s="181">
        <f ca="1">+OFFSET('8.2. Tableau Amort.'!$AQ15,BN$8-1,0)</f>
        <v>0</v>
      </c>
      <c r="BO23" s="181">
        <f ca="1">+OFFSET('8.2. Tableau Amort.'!$AQ15,BO$8-1,0)</f>
        <v>0</v>
      </c>
      <c r="BP23" s="190">
        <f ca="1">SUM(BD23:BO23)</f>
        <v>0</v>
      </c>
      <c r="BQ23" s="181">
        <f ca="1">+OFFSET('8.2. Tableau Amort.'!$AQ15,BQ$8-1,0)</f>
        <v>0</v>
      </c>
      <c r="BR23" s="181">
        <f ca="1">+OFFSET('8.2. Tableau Amort.'!$AQ15,BR$8-1,0)</f>
        <v>0</v>
      </c>
      <c r="BS23" s="181">
        <f ca="1">+OFFSET('8.2. Tableau Amort.'!$AQ15,BS$8-1,0)</f>
        <v>0</v>
      </c>
      <c r="BT23" s="181">
        <f ca="1">+OFFSET('8.2. Tableau Amort.'!$AQ15,BT$8-1,0)</f>
        <v>0</v>
      </c>
      <c r="BU23" s="181">
        <f ca="1">+OFFSET('8.2. Tableau Amort.'!$AQ15,BU$8-1,0)</f>
        <v>0</v>
      </c>
      <c r="BV23" s="181">
        <f ca="1">+OFFSET('8.2. Tableau Amort.'!$AQ15,BV$8-1,0)</f>
        <v>0</v>
      </c>
      <c r="BW23" s="181">
        <f ca="1">+OFFSET('8.2. Tableau Amort.'!$AQ15,BW$8-1,0)</f>
        <v>0</v>
      </c>
      <c r="BX23" s="181">
        <f ca="1">+OFFSET('8.2. Tableau Amort.'!$AQ15,BX$8-1,0)</f>
        <v>0</v>
      </c>
      <c r="BY23" s="181">
        <f ca="1">+OFFSET('8.2. Tableau Amort.'!$AQ15,BY$8-1,0)</f>
        <v>0</v>
      </c>
      <c r="BZ23" s="181">
        <f ca="1">+OFFSET('8.2. Tableau Amort.'!$AQ15,BZ$8-1,0)</f>
        <v>0</v>
      </c>
      <c r="CA23" s="181">
        <f ca="1">+OFFSET('8.2. Tableau Amort.'!$AQ15,CA$8-1,0)</f>
        <v>0</v>
      </c>
      <c r="CB23" s="181">
        <f ca="1">+OFFSET('8.2. Tableau Amort.'!$AQ15,CB$8-1,0)</f>
        <v>0</v>
      </c>
      <c r="CC23" s="190">
        <f ca="1">SUM(BQ23:CB23)</f>
        <v>0</v>
      </c>
    </row>
    <row r="24" spans="2:81" ht="15" customHeight="1" x14ac:dyDescent="0.2">
      <c r="B24" s="234" t="str">
        <f>B14</f>
        <v xml:space="preserve">Emprunt 3 - </v>
      </c>
      <c r="C24" s="218"/>
      <c r="D24" s="181">
        <f>'8.2. Tableau Amort.'!$AX15</f>
        <v>0</v>
      </c>
      <c r="E24" s="181">
        <f ca="1">+OFFSET('8.2. Tableau Amort.'!$AX15,E$8-1,0)</f>
        <v>0</v>
      </c>
      <c r="F24" s="181">
        <f ca="1">+OFFSET('8.2. Tableau Amort.'!$AX15,F$8-1,0)</f>
        <v>0</v>
      </c>
      <c r="G24" s="181">
        <f ca="1">+OFFSET('8.2. Tableau Amort.'!$AX15,G$8-1,0)</f>
        <v>0</v>
      </c>
      <c r="H24" s="181">
        <f ca="1">+OFFSET('8.2. Tableau Amort.'!$AX15,H$8-1,0)</f>
        <v>0</v>
      </c>
      <c r="I24" s="181">
        <f ca="1">+OFFSET('8.2. Tableau Amort.'!$AX15,I$8-1,0)</f>
        <v>0</v>
      </c>
      <c r="J24" s="181">
        <f ca="1">+OFFSET('8.2. Tableau Amort.'!$AX15,J$8-1,0)</f>
        <v>0</v>
      </c>
      <c r="K24" s="181">
        <f ca="1">+OFFSET('8.2. Tableau Amort.'!$AX15,K$8-1,0)</f>
        <v>0</v>
      </c>
      <c r="L24" s="181">
        <f ca="1">+OFFSET('8.2. Tableau Amort.'!$AX15,L$8-1,0)</f>
        <v>0</v>
      </c>
      <c r="M24" s="181">
        <f ca="1">+OFFSET('8.2. Tableau Amort.'!$AX15,M$8-1,0)</f>
        <v>0</v>
      </c>
      <c r="N24" s="181">
        <f ca="1">+OFFSET('8.2. Tableau Amort.'!$AX15,N$8-1,0)</f>
        <v>0</v>
      </c>
      <c r="O24" s="181">
        <f ca="1">+OFFSET('8.2. Tableau Amort.'!$AX15,O$8-1,0)</f>
        <v>0</v>
      </c>
      <c r="P24" s="190">
        <f ca="1">SUM(D24:O24)</f>
        <v>0</v>
      </c>
      <c r="Q24" s="181">
        <f ca="1">+OFFSET('8.2. Tableau Amort.'!$AX15,Q$8-1,0)</f>
        <v>0</v>
      </c>
      <c r="R24" s="181">
        <f ca="1">+OFFSET('8.2. Tableau Amort.'!$AX15,R$8-1,0)</f>
        <v>0</v>
      </c>
      <c r="S24" s="181">
        <f ca="1">+OFFSET('8.2. Tableau Amort.'!$AX15,S$8-1,0)</f>
        <v>0</v>
      </c>
      <c r="T24" s="181">
        <f ca="1">+OFFSET('8.2. Tableau Amort.'!$AX15,T$8-1,0)</f>
        <v>0</v>
      </c>
      <c r="U24" s="181">
        <f ca="1">+OFFSET('8.2. Tableau Amort.'!$AX15,U$8-1,0)</f>
        <v>0</v>
      </c>
      <c r="V24" s="181">
        <f ca="1">+OFFSET('8.2. Tableau Amort.'!$AX15,V$8-1,0)</f>
        <v>0</v>
      </c>
      <c r="W24" s="181">
        <f ca="1">+OFFSET('8.2. Tableau Amort.'!$AX15,W$8-1,0)</f>
        <v>0</v>
      </c>
      <c r="X24" s="181">
        <f ca="1">+OFFSET('8.2. Tableau Amort.'!$AX15,X$8-1,0)</f>
        <v>0</v>
      </c>
      <c r="Y24" s="181">
        <f ca="1">+OFFSET('8.2. Tableau Amort.'!$AX15,Y$8-1,0)</f>
        <v>0</v>
      </c>
      <c r="Z24" s="181">
        <f ca="1">+OFFSET('8.2. Tableau Amort.'!$AX15,Z$8-1,0)</f>
        <v>0</v>
      </c>
      <c r="AA24" s="181">
        <f ca="1">+OFFSET('8.2. Tableau Amort.'!$AX15,AA$8-1,0)</f>
        <v>0</v>
      </c>
      <c r="AB24" s="181">
        <f ca="1">+OFFSET('8.2. Tableau Amort.'!$AX15,AB$8-1,0)</f>
        <v>0</v>
      </c>
      <c r="AC24" s="190">
        <f ca="1">SUM(Q24:AB24)</f>
        <v>0</v>
      </c>
      <c r="AD24" s="181">
        <f ca="1">+OFFSET('8.2. Tableau Amort.'!$AX15,AD$8-1,0)</f>
        <v>0</v>
      </c>
      <c r="AE24" s="181">
        <f ca="1">+OFFSET('8.2. Tableau Amort.'!$AX15,AE$8-1,0)</f>
        <v>0</v>
      </c>
      <c r="AF24" s="181">
        <f ca="1">+OFFSET('8.2. Tableau Amort.'!$AX15,AF$8-1,0)</f>
        <v>0</v>
      </c>
      <c r="AG24" s="181">
        <f ca="1">+OFFSET('8.2. Tableau Amort.'!$AX15,AG$8-1,0)</f>
        <v>0</v>
      </c>
      <c r="AH24" s="181">
        <f ca="1">+OFFSET('8.2. Tableau Amort.'!$AX15,AH$8-1,0)</f>
        <v>0</v>
      </c>
      <c r="AI24" s="181">
        <f ca="1">+OFFSET('8.2. Tableau Amort.'!$AX15,AI$8-1,0)</f>
        <v>0</v>
      </c>
      <c r="AJ24" s="181">
        <f ca="1">+OFFSET('8.2. Tableau Amort.'!$AX15,AJ$8-1,0)</f>
        <v>0</v>
      </c>
      <c r="AK24" s="181">
        <f ca="1">+OFFSET('8.2. Tableau Amort.'!$AX15,AK$8-1,0)</f>
        <v>0</v>
      </c>
      <c r="AL24" s="181">
        <f ca="1">+OFFSET('8.2. Tableau Amort.'!$AX15,AL$8-1,0)</f>
        <v>0</v>
      </c>
      <c r="AM24" s="181">
        <f ca="1">+OFFSET('8.2. Tableau Amort.'!$AX15,AM$8-1,0)</f>
        <v>0</v>
      </c>
      <c r="AN24" s="181">
        <f ca="1">+OFFSET('8.2. Tableau Amort.'!$AX15,AN$8-1,0)</f>
        <v>0</v>
      </c>
      <c r="AO24" s="181">
        <f ca="1">+OFFSET('8.2. Tableau Amort.'!$AX15,AO$8-1,0)</f>
        <v>0</v>
      </c>
      <c r="AP24" s="190">
        <f ca="1">SUM(AD24:AO24)</f>
        <v>0</v>
      </c>
      <c r="AQ24" s="181">
        <f ca="1">+OFFSET('8.2. Tableau Amort.'!$AX15,AQ$8-1,0)</f>
        <v>0</v>
      </c>
      <c r="AR24" s="181">
        <f ca="1">+OFFSET('8.2. Tableau Amort.'!$AX15,AR$8-1,0)</f>
        <v>0</v>
      </c>
      <c r="AS24" s="181">
        <f ca="1">+OFFSET('8.2. Tableau Amort.'!$AX15,AS$8-1,0)</f>
        <v>0</v>
      </c>
      <c r="AT24" s="181">
        <f ca="1">+OFFSET('8.2. Tableau Amort.'!$AX15,AT$8-1,0)</f>
        <v>0</v>
      </c>
      <c r="AU24" s="181">
        <f ca="1">+OFFSET('8.2. Tableau Amort.'!$AX15,AU$8-1,0)</f>
        <v>0</v>
      </c>
      <c r="AV24" s="181">
        <f ca="1">+OFFSET('8.2. Tableau Amort.'!$AX15,AV$8-1,0)</f>
        <v>0</v>
      </c>
      <c r="AW24" s="181">
        <f ca="1">+OFFSET('8.2. Tableau Amort.'!$AX15,AW$8-1,0)</f>
        <v>0</v>
      </c>
      <c r="AX24" s="181">
        <f ca="1">+OFFSET('8.2. Tableau Amort.'!$AX15,AX$8-1,0)</f>
        <v>0</v>
      </c>
      <c r="AY24" s="181">
        <f ca="1">+OFFSET('8.2. Tableau Amort.'!$AX15,AY$8-1,0)</f>
        <v>0</v>
      </c>
      <c r="AZ24" s="181">
        <f ca="1">+OFFSET('8.2. Tableau Amort.'!$AX15,AZ$8-1,0)</f>
        <v>0</v>
      </c>
      <c r="BA24" s="181">
        <f ca="1">+OFFSET('8.2. Tableau Amort.'!$AX15,BA$8-1,0)</f>
        <v>0</v>
      </c>
      <c r="BB24" s="181">
        <f ca="1">+OFFSET('8.2. Tableau Amort.'!$AX15,BB$8-1,0)</f>
        <v>0</v>
      </c>
      <c r="BC24" s="190">
        <f ca="1">SUM(AQ24:BB24)</f>
        <v>0</v>
      </c>
      <c r="BD24" s="181">
        <f ca="1">+OFFSET('8.2. Tableau Amort.'!$AX15,BD$8-1,0)</f>
        <v>0</v>
      </c>
      <c r="BE24" s="181">
        <f ca="1">+OFFSET('8.2. Tableau Amort.'!$AX15,BE$8-1,0)</f>
        <v>0</v>
      </c>
      <c r="BF24" s="181">
        <f ca="1">+OFFSET('8.2. Tableau Amort.'!$AX15,BF$8-1,0)</f>
        <v>0</v>
      </c>
      <c r="BG24" s="181">
        <f ca="1">+OFFSET('8.2. Tableau Amort.'!$AX15,BG$8-1,0)</f>
        <v>0</v>
      </c>
      <c r="BH24" s="181">
        <f ca="1">+OFFSET('8.2. Tableau Amort.'!$AX15,BH$8-1,0)</f>
        <v>0</v>
      </c>
      <c r="BI24" s="181">
        <f ca="1">+OFFSET('8.2. Tableau Amort.'!$AX15,BI$8-1,0)</f>
        <v>0</v>
      </c>
      <c r="BJ24" s="181">
        <f ca="1">+OFFSET('8.2. Tableau Amort.'!$AX15,BJ$8-1,0)</f>
        <v>0</v>
      </c>
      <c r="BK24" s="181">
        <f ca="1">+OFFSET('8.2. Tableau Amort.'!$AX15,BK$8-1,0)</f>
        <v>0</v>
      </c>
      <c r="BL24" s="181">
        <f ca="1">+OFFSET('8.2. Tableau Amort.'!$AX15,BL$8-1,0)</f>
        <v>0</v>
      </c>
      <c r="BM24" s="181">
        <f ca="1">+OFFSET('8.2. Tableau Amort.'!$AX15,BM$8-1,0)</f>
        <v>0</v>
      </c>
      <c r="BN24" s="181">
        <f ca="1">+OFFSET('8.2. Tableau Amort.'!$AX15,BN$8-1,0)</f>
        <v>0</v>
      </c>
      <c r="BO24" s="181">
        <f ca="1">+OFFSET('8.2. Tableau Amort.'!$AX15,BO$8-1,0)</f>
        <v>0</v>
      </c>
      <c r="BP24" s="190">
        <f ca="1">SUM(BD24:BO24)</f>
        <v>0</v>
      </c>
      <c r="BQ24" s="181">
        <f ca="1">+OFFSET('8.2. Tableau Amort.'!$AX15,BQ$8-1,0)</f>
        <v>0</v>
      </c>
      <c r="BR24" s="181">
        <f ca="1">+OFFSET('8.2. Tableau Amort.'!$AX15,BR$8-1,0)</f>
        <v>0</v>
      </c>
      <c r="BS24" s="181">
        <f ca="1">+OFFSET('8.2. Tableau Amort.'!$AX15,BS$8-1,0)</f>
        <v>0</v>
      </c>
      <c r="BT24" s="181">
        <f ca="1">+OFFSET('8.2. Tableau Amort.'!$AX15,BT$8-1,0)</f>
        <v>0</v>
      </c>
      <c r="BU24" s="181">
        <f ca="1">+OFFSET('8.2. Tableau Amort.'!$AX15,BU$8-1,0)</f>
        <v>0</v>
      </c>
      <c r="BV24" s="181">
        <f ca="1">+OFFSET('8.2. Tableau Amort.'!$AX15,BV$8-1,0)</f>
        <v>0</v>
      </c>
      <c r="BW24" s="181">
        <f ca="1">+OFFSET('8.2. Tableau Amort.'!$AX15,BW$8-1,0)</f>
        <v>0</v>
      </c>
      <c r="BX24" s="181">
        <f ca="1">+OFFSET('8.2. Tableau Amort.'!$AX15,BX$8-1,0)</f>
        <v>0</v>
      </c>
      <c r="BY24" s="181">
        <f ca="1">+OFFSET('8.2. Tableau Amort.'!$AX15,BY$8-1,0)</f>
        <v>0</v>
      </c>
      <c r="BZ24" s="181">
        <f ca="1">+OFFSET('8.2. Tableau Amort.'!$AX15,BZ$8-1,0)</f>
        <v>0</v>
      </c>
      <c r="CA24" s="181">
        <f ca="1">+OFFSET('8.2. Tableau Amort.'!$AX15,CA$8-1,0)</f>
        <v>0</v>
      </c>
      <c r="CB24" s="181">
        <f ca="1">+OFFSET('8.2. Tableau Amort.'!$AX15,CB$8-1,0)</f>
        <v>0</v>
      </c>
      <c r="CC24" s="190">
        <f ca="1">SUM(BQ24:CB24)</f>
        <v>0</v>
      </c>
    </row>
    <row r="25" spans="2:81" ht="15" customHeight="1" x14ac:dyDescent="0.2">
      <c r="B25" s="235"/>
      <c r="C25" s="16"/>
      <c r="D25" s="16"/>
      <c r="E25" s="16"/>
      <c r="F25" s="16"/>
      <c r="G25" s="16"/>
      <c r="H25" s="16"/>
      <c r="I25" s="16"/>
      <c r="J25" s="16"/>
      <c r="K25" s="16"/>
      <c r="L25" s="16"/>
      <c r="M25" s="16"/>
      <c r="N25" s="16"/>
      <c r="O25" s="16"/>
      <c r="P25" s="130"/>
      <c r="Q25" s="16"/>
      <c r="R25" s="16"/>
      <c r="S25" s="16"/>
      <c r="T25" s="16"/>
      <c r="U25" s="16"/>
      <c r="V25" s="16"/>
      <c r="W25" s="16"/>
      <c r="X25" s="16"/>
      <c r="Y25" s="16"/>
      <c r="Z25" s="16"/>
      <c r="AA25" s="16"/>
      <c r="AB25" s="16"/>
      <c r="AC25" s="130"/>
      <c r="AD25" s="16"/>
      <c r="AE25" s="16"/>
      <c r="AF25" s="16"/>
      <c r="AG25" s="16"/>
      <c r="AH25" s="16"/>
      <c r="AI25" s="16"/>
      <c r="AJ25" s="16"/>
      <c r="AK25" s="16"/>
      <c r="AL25" s="16"/>
      <c r="AM25" s="16"/>
      <c r="AN25" s="16"/>
      <c r="AO25" s="16"/>
      <c r="AP25" s="130"/>
      <c r="AQ25" s="16"/>
      <c r="AR25" s="16"/>
      <c r="AS25" s="16"/>
      <c r="AT25" s="16"/>
      <c r="AU25" s="16"/>
      <c r="AV25" s="16"/>
      <c r="AW25" s="16"/>
      <c r="AX25" s="16"/>
      <c r="AY25" s="16"/>
      <c r="AZ25" s="16"/>
      <c r="BA25" s="16"/>
      <c r="BB25" s="16"/>
      <c r="BC25" s="130"/>
      <c r="BD25" s="16"/>
      <c r="BE25" s="16"/>
      <c r="BF25" s="16"/>
      <c r="BG25" s="16"/>
      <c r="BH25" s="16"/>
      <c r="BI25" s="16"/>
      <c r="BJ25" s="16"/>
      <c r="BK25" s="16"/>
      <c r="BL25" s="16"/>
      <c r="BM25" s="16"/>
      <c r="BN25" s="16"/>
      <c r="BO25" s="16"/>
      <c r="BP25" s="130"/>
      <c r="BQ25" s="16"/>
      <c r="BR25" s="16"/>
      <c r="BS25" s="16"/>
      <c r="BT25" s="16"/>
      <c r="BU25" s="16"/>
      <c r="BV25" s="16"/>
      <c r="BW25" s="16"/>
      <c r="BX25" s="16"/>
      <c r="BY25" s="16"/>
      <c r="BZ25" s="16"/>
      <c r="CA25" s="16"/>
      <c r="CB25" s="16"/>
      <c r="CC25" s="130"/>
    </row>
    <row r="26" spans="2:81" ht="15" customHeight="1" x14ac:dyDescent="0.2">
      <c r="B26" s="191" t="s">
        <v>141</v>
      </c>
      <c r="C26" s="232"/>
      <c r="D26" s="193">
        <f t="shared" ref="D26:O26" si="18">+SUM(D27:D29)</f>
        <v>0</v>
      </c>
      <c r="E26" s="193">
        <f t="shared" ca="1" si="18"/>
        <v>0</v>
      </c>
      <c r="F26" s="193">
        <f t="shared" ca="1" si="18"/>
        <v>0</v>
      </c>
      <c r="G26" s="193">
        <f t="shared" ca="1" si="18"/>
        <v>0</v>
      </c>
      <c r="H26" s="193">
        <f t="shared" ca="1" si="18"/>
        <v>0</v>
      </c>
      <c r="I26" s="193">
        <f t="shared" ca="1" si="18"/>
        <v>0</v>
      </c>
      <c r="J26" s="193">
        <f t="shared" ca="1" si="18"/>
        <v>0</v>
      </c>
      <c r="K26" s="193">
        <f t="shared" ca="1" si="18"/>
        <v>0</v>
      </c>
      <c r="L26" s="193">
        <f t="shared" ca="1" si="18"/>
        <v>0</v>
      </c>
      <c r="M26" s="193">
        <f t="shared" ca="1" si="18"/>
        <v>0</v>
      </c>
      <c r="N26" s="193">
        <f t="shared" ca="1" si="18"/>
        <v>0</v>
      </c>
      <c r="O26" s="193">
        <f t="shared" ca="1" si="18"/>
        <v>0</v>
      </c>
      <c r="P26" s="193">
        <f ca="1">SUM(P27:P29)</f>
        <v>0</v>
      </c>
      <c r="Q26" s="193">
        <f t="shared" ref="Q26:AB26" ca="1" si="19">+SUM(Q27:Q29)</f>
        <v>0</v>
      </c>
      <c r="R26" s="193">
        <f t="shared" ca="1" si="19"/>
        <v>0</v>
      </c>
      <c r="S26" s="193">
        <f t="shared" ca="1" si="19"/>
        <v>0</v>
      </c>
      <c r="T26" s="193">
        <f t="shared" ca="1" si="19"/>
        <v>0</v>
      </c>
      <c r="U26" s="193">
        <f t="shared" ca="1" si="19"/>
        <v>0</v>
      </c>
      <c r="V26" s="193">
        <f t="shared" ca="1" si="19"/>
        <v>0</v>
      </c>
      <c r="W26" s="193">
        <f t="shared" ca="1" si="19"/>
        <v>0</v>
      </c>
      <c r="X26" s="193">
        <f t="shared" ca="1" si="19"/>
        <v>0</v>
      </c>
      <c r="Y26" s="193">
        <f t="shared" ca="1" si="19"/>
        <v>0</v>
      </c>
      <c r="Z26" s="193">
        <f t="shared" ca="1" si="19"/>
        <v>0</v>
      </c>
      <c r="AA26" s="193">
        <f t="shared" ca="1" si="19"/>
        <v>0</v>
      </c>
      <c r="AB26" s="193">
        <f t="shared" ca="1" si="19"/>
        <v>0</v>
      </c>
      <c r="AC26" s="193">
        <f ca="1">SUM(AC27:AC29)</f>
        <v>0</v>
      </c>
      <c r="AD26" s="193">
        <f t="shared" ref="AD26:AO26" ca="1" si="20">+SUM(AD27:AD29)</f>
        <v>0</v>
      </c>
      <c r="AE26" s="193">
        <f t="shared" ca="1" si="20"/>
        <v>0</v>
      </c>
      <c r="AF26" s="193">
        <f t="shared" ca="1" si="20"/>
        <v>0</v>
      </c>
      <c r="AG26" s="193">
        <f t="shared" ca="1" si="20"/>
        <v>0</v>
      </c>
      <c r="AH26" s="193">
        <f t="shared" ca="1" si="20"/>
        <v>0</v>
      </c>
      <c r="AI26" s="193">
        <f t="shared" ca="1" si="20"/>
        <v>0</v>
      </c>
      <c r="AJ26" s="193">
        <f t="shared" ca="1" si="20"/>
        <v>0</v>
      </c>
      <c r="AK26" s="193">
        <f t="shared" ca="1" si="20"/>
        <v>0</v>
      </c>
      <c r="AL26" s="193">
        <f t="shared" ca="1" si="20"/>
        <v>0</v>
      </c>
      <c r="AM26" s="193">
        <f t="shared" ca="1" si="20"/>
        <v>0</v>
      </c>
      <c r="AN26" s="193">
        <f t="shared" ca="1" si="20"/>
        <v>0</v>
      </c>
      <c r="AO26" s="193">
        <f t="shared" ca="1" si="20"/>
        <v>0</v>
      </c>
      <c r="AP26" s="193">
        <f ca="1">SUM(AP27:AP29)</f>
        <v>0</v>
      </c>
      <c r="AQ26" s="193">
        <f t="shared" ref="AQ26:BB26" ca="1" si="21">+SUM(AQ27:AQ29)</f>
        <v>0</v>
      </c>
      <c r="AR26" s="193">
        <f t="shared" ca="1" si="21"/>
        <v>0</v>
      </c>
      <c r="AS26" s="193">
        <f t="shared" ca="1" si="21"/>
        <v>0</v>
      </c>
      <c r="AT26" s="193">
        <f t="shared" ca="1" si="21"/>
        <v>0</v>
      </c>
      <c r="AU26" s="193">
        <f t="shared" ca="1" si="21"/>
        <v>0</v>
      </c>
      <c r="AV26" s="193">
        <f t="shared" ca="1" si="21"/>
        <v>0</v>
      </c>
      <c r="AW26" s="193">
        <f t="shared" ca="1" si="21"/>
        <v>0</v>
      </c>
      <c r="AX26" s="193">
        <f t="shared" ca="1" si="21"/>
        <v>0</v>
      </c>
      <c r="AY26" s="193">
        <f t="shared" ca="1" si="21"/>
        <v>0</v>
      </c>
      <c r="AZ26" s="193">
        <f t="shared" ca="1" si="21"/>
        <v>0</v>
      </c>
      <c r="BA26" s="193">
        <f t="shared" ca="1" si="21"/>
        <v>0</v>
      </c>
      <c r="BB26" s="193">
        <f t="shared" ca="1" si="21"/>
        <v>0</v>
      </c>
      <c r="BC26" s="193">
        <f ca="1">SUM(BC27:BC29)</f>
        <v>0</v>
      </c>
      <c r="BD26" s="193">
        <f t="shared" ref="BD26:BO26" ca="1" si="22">+SUM(BD27:BD29)</f>
        <v>0</v>
      </c>
      <c r="BE26" s="193">
        <f t="shared" ca="1" si="22"/>
        <v>0</v>
      </c>
      <c r="BF26" s="193">
        <f t="shared" ca="1" si="22"/>
        <v>0</v>
      </c>
      <c r="BG26" s="193">
        <f t="shared" ca="1" si="22"/>
        <v>0</v>
      </c>
      <c r="BH26" s="193">
        <f t="shared" ca="1" si="22"/>
        <v>0</v>
      </c>
      <c r="BI26" s="193">
        <f t="shared" ca="1" si="22"/>
        <v>0</v>
      </c>
      <c r="BJ26" s="193">
        <f t="shared" ca="1" si="22"/>
        <v>0</v>
      </c>
      <c r="BK26" s="193">
        <f t="shared" ca="1" si="22"/>
        <v>0</v>
      </c>
      <c r="BL26" s="193">
        <f t="shared" ca="1" si="22"/>
        <v>0</v>
      </c>
      <c r="BM26" s="193">
        <f t="shared" ca="1" si="22"/>
        <v>0</v>
      </c>
      <c r="BN26" s="193">
        <f t="shared" ca="1" si="22"/>
        <v>0</v>
      </c>
      <c r="BO26" s="193">
        <f t="shared" ca="1" si="22"/>
        <v>0</v>
      </c>
      <c r="BP26" s="193">
        <f ca="1">SUM(BP27:BP29)</f>
        <v>0</v>
      </c>
      <c r="BQ26" s="193">
        <f t="shared" ref="BQ26:CB26" ca="1" si="23">+SUM(BQ27:BQ29)</f>
        <v>0</v>
      </c>
      <c r="BR26" s="193">
        <f t="shared" ca="1" si="23"/>
        <v>0</v>
      </c>
      <c r="BS26" s="193">
        <f t="shared" ca="1" si="23"/>
        <v>0</v>
      </c>
      <c r="BT26" s="193">
        <f t="shared" ca="1" si="23"/>
        <v>0</v>
      </c>
      <c r="BU26" s="193">
        <f t="shared" ca="1" si="23"/>
        <v>0</v>
      </c>
      <c r="BV26" s="193">
        <f t="shared" ca="1" si="23"/>
        <v>0</v>
      </c>
      <c r="BW26" s="193">
        <f t="shared" ca="1" si="23"/>
        <v>0</v>
      </c>
      <c r="BX26" s="193">
        <f t="shared" ca="1" si="23"/>
        <v>0</v>
      </c>
      <c r="BY26" s="193">
        <f t="shared" ca="1" si="23"/>
        <v>0</v>
      </c>
      <c r="BZ26" s="193">
        <f t="shared" ca="1" si="23"/>
        <v>0</v>
      </c>
      <c r="CA26" s="193">
        <f t="shared" ca="1" si="23"/>
        <v>0</v>
      </c>
      <c r="CB26" s="193">
        <f t="shared" ca="1" si="23"/>
        <v>0</v>
      </c>
      <c r="CC26" s="193">
        <f ca="1">SUM(CC27:CC29)</f>
        <v>0</v>
      </c>
    </row>
    <row r="27" spans="2:81" ht="15" customHeight="1" x14ac:dyDescent="0.2">
      <c r="B27" s="234" t="str">
        <f>B12</f>
        <v xml:space="preserve">Emprunt 1 - </v>
      </c>
      <c r="C27" s="218"/>
      <c r="D27" s="181">
        <f t="shared" ref="D27:G29" si="24">+D17+D22</f>
        <v>0</v>
      </c>
      <c r="E27" s="181">
        <f t="shared" ca="1" si="24"/>
        <v>0</v>
      </c>
      <c r="F27" s="181">
        <f t="shared" ca="1" si="24"/>
        <v>0</v>
      </c>
      <c r="G27" s="181">
        <f t="shared" ca="1" si="24"/>
        <v>0</v>
      </c>
      <c r="H27" s="181">
        <f t="shared" ref="H27:O27" ca="1" si="25">+H17+H22</f>
        <v>0</v>
      </c>
      <c r="I27" s="181">
        <f t="shared" ca="1" si="25"/>
        <v>0</v>
      </c>
      <c r="J27" s="181">
        <f t="shared" ca="1" si="25"/>
        <v>0</v>
      </c>
      <c r="K27" s="181">
        <f t="shared" ca="1" si="25"/>
        <v>0</v>
      </c>
      <c r="L27" s="181">
        <f t="shared" ca="1" si="25"/>
        <v>0</v>
      </c>
      <c r="M27" s="181">
        <f t="shared" ca="1" si="25"/>
        <v>0</v>
      </c>
      <c r="N27" s="181">
        <f t="shared" ca="1" si="25"/>
        <v>0</v>
      </c>
      <c r="O27" s="181">
        <f t="shared" ca="1" si="25"/>
        <v>0</v>
      </c>
      <c r="P27" s="190">
        <f ca="1">SUM(D27:O27)</f>
        <v>0</v>
      </c>
      <c r="Q27" s="181">
        <f t="shared" ref="Q27:BO27" ca="1" si="26">+Q17+Q22</f>
        <v>0</v>
      </c>
      <c r="R27" s="181">
        <f t="shared" ca="1" si="26"/>
        <v>0</v>
      </c>
      <c r="S27" s="181">
        <f t="shared" ca="1" si="26"/>
        <v>0</v>
      </c>
      <c r="T27" s="181">
        <f t="shared" ca="1" si="26"/>
        <v>0</v>
      </c>
      <c r="U27" s="181">
        <f t="shared" ca="1" si="26"/>
        <v>0</v>
      </c>
      <c r="V27" s="181">
        <f t="shared" ca="1" si="26"/>
        <v>0</v>
      </c>
      <c r="W27" s="181">
        <f t="shared" ca="1" si="26"/>
        <v>0</v>
      </c>
      <c r="X27" s="181">
        <f t="shared" ca="1" si="26"/>
        <v>0</v>
      </c>
      <c r="Y27" s="181">
        <f t="shared" ca="1" si="26"/>
        <v>0</v>
      </c>
      <c r="Z27" s="181">
        <f t="shared" ca="1" si="26"/>
        <v>0</v>
      </c>
      <c r="AA27" s="181">
        <f t="shared" ca="1" si="26"/>
        <v>0</v>
      </c>
      <c r="AB27" s="181">
        <f t="shared" ca="1" si="26"/>
        <v>0</v>
      </c>
      <c r="AC27" s="190">
        <f ca="1">SUM(Q27:AB27)</f>
        <v>0</v>
      </c>
      <c r="AD27" s="181">
        <f t="shared" ca="1" si="26"/>
        <v>0</v>
      </c>
      <c r="AE27" s="181">
        <f t="shared" ca="1" si="26"/>
        <v>0</v>
      </c>
      <c r="AF27" s="181">
        <f t="shared" ca="1" si="26"/>
        <v>0</v>
      </c>
      <c r="AG27" s="181">
        <f t="shared" ca="1" si="26"/>
        <v>0</v>
      </c>
      <c r="AH27" s="181">
        <f t="shared" ca="1" si="26"/>
        <v>0</v>
      </c>
      <c r="AI27" s="181">
        <f t="shared" ca="1" si="26"/>
        <v>0</v>
      </c>
      <c r="AJ27" s="181">
        <f t="shared" ca="1" si="26"/>
        <v>0</v>
      </c>
      <c r="AK27" s="181">
        <f t="shared" ca="1" si="26"/>
        <v>0</v>
      </c>
      <c r="AL27" s="181">
        <f t="shared" ca="1" si="26"/>
        <v>0</v>
      </c>
      <c r="AM27" s="181">
        <f t="shared" ca="1" si="26"/>
        <v>0</v>
      </c>
      <c r="AN27" s="181">
        <f t="shared" ca="1" si="26"/>
        <v>0</v>
      </c>
      <c r="AO27" s="181">
        <f t="shared" ca="1" si="26"/>
        <v>0</v>
      </c>
      <c r="AP27" s="190">
        <f ca="1">SUM(AD27:AO27)</f>
        <v>0</v>
      </c>
      <c r="AQ27" s="181">
        <f t="shared" ca="1" si="26"/>
        <v>0</v>
      </c>
      <c r="AR27" s="181">
        <f t="shared" ca="1" si="26"/>
        <v>0</v>
      </c>
      <c r="AS27" s="181">
        <f t="shared" ca="1" si="26"/>
        <v>0</v>
      </c>
      <c r="AT27" s="181">
        <f t="shared" ca="1" si="26"/>
        <v>0</v>
      </c>
      <c r="AU27" s="181">
        <f t="shared" ca="1" si="26"/>
        <v>0</v>
      </c>
      <c r="AV27" s="181">
        <f t="shared" ca="1" si="26"/>
        <v>0</v>
      </c>
      <c r="AW27" s="181">
        <f t="shared" ca="1" si="26"/>
        <v>0</v>
      </c>
      <c r="AX27" s="181">
        <f t="shared" ca="1" si="26"/>
        <v>0</v>
      </c>
      <c r="AY27" s="181">
        <f t="shared" ca="1" si="26"/>
        <v>0</v>
      </c>
      <c r="AZ27" s="181">
        <f t="shared" ca="1" si="26"/>
        <v>0</v>
      </c>
      <c r="BA27" s="181">
        <f t="shared" ca="1" si="26"/>
        <v>0</v>
      </c>
      <c r="BB27" s="181">
        <f t="shared" ca="1" si="26"/>
        <v>0</v>
      </c>
      <c r="BC27" s="190">
        <f ca="1">SUM(AQ27:BB27)</f>
        <v>0</v>
      </c>
      <c r="BD27" s="181">
        <f t="shared" ca="1" si="26"/>
        <v>0</v>
      </c>
      <c r="BE27" s="181">
        <f t="shared" ca="1" si="26"/>
        <v>0</v>
      </c>
      <c r="BF27" s="181">
        <f t="shared" ca="1" si="26"/>
        <v>0</v>
      </c>
      <c r="BG27" s="181">
        <f t="shared" ca="1" si="26"/>
        <v>0</v>
      </c>
      <c r="BH27" s="181">
        <f t="shared" ca="1" si="26"/>
        <v>0</v>
      </c>
      <c r="BI27" s="181">
        <f t="shared" ca="1" si="26"/>
        <v>0</v>
      </c>
      <c r="BJ27" s="181">
        <f t="shared" ca="1" si="26"/>
        <v>0</v>
      </c>
      <c r="BK27" s="181">
        <f t="shared" ca="1" si="26"/>
        <v>0</v>
      </c>
      <c r="BL27" s="181">
        <f t="shared" ca="1" si="26"/>
        <v>0</v>
      </c>
      <c r="BM27" s="181">
        <f t="shared" ca="1" si="26"/>
        <v>0</v>
      </c>
      <c r="BN27" s="181">
        <f t="shared" ca="1" si="26"/>
        <v>0</v>
      </c>
      <c r="BO27" s="181">
        <f t="shared" ca="1" si="26"/>
        <v>0</v>
      </c>
      <c r="BP27" s="190">
        <f ca="1">SUM(BD27:BO27)</f>
        <v>0</v>
      </c>
      <c r="BQ27" s="181">
        <f t="shared" ref="BQ27:CB27" ca="1" si="27">+BQ17+BQ22</f>
        <v>0</v>
      </c>
      <c r="BR27" s="181">
        <f t="shared" ca="1" si="27"/>
        <v>0</v>
      </c>
      <c r="BS27" s="181">
        <f t="shared" ca="1" si="27"/>
        <v>0</v>
      </c>
      <c r="BT27" s="181">
        <f t="shared" ca="1" si="27"/>
        <v>0</v>
      </c>
      <c r="BU27" s="181">
        <f t="shared" ca="1" si="27"/>
        <v>0</v>
      </c>
      <c r="BV27" s="181">
        <f t="shared" ca="1" si="27"/>
        <v>0</v>
      </c>
      <c r="BW27" s="181">
        <f t="shared" ca="1" si="27"/>
        <v>0</v>
      </c>
      <c r="BX27" s="181">
        <f t="shared" ca="1" si="27"/>
        <v>0</v>
      </c>
      <c r="BY27" s="181">
        <f t="shared" ca="1" si="27"/>
        <v>0</v>
      </c>
      <c r="BZ27" s="181">
        <f t="shared" ca="1" si="27"/>
        <v>0</v>
      </c>
      <c r="CA27" s="181">
        <f t="shared" ca="1" si="27"/>
        <v>0</v>
      </c>
      <c r="CB27" s="181">
        <f t="shared" ca="1" si="27"/>
        <v>0</v>
      </c>
      <c r="CC27" s="190">
        <f ca="1">SUM(BQ27:CB27)</f>
        <v>0</v>
      </c>
    </row>
    <row r="28" spans="2:81" ht="15" customHeight="1" x14ac:dyDescent="0.2">
      <c r="B28" s="234" t="str">
        <f>B13</f>
        <v xml:space="preserve">Emprunt 2 - </v>
      </c>
      <c r="C28" s="218"/>
      <c r="D28" s="181">
        <f t="shared" si="24"/>
        <v>0</v>
      </c>
      <c r="E28" s="181">
        <f t="shared" ca="1" si="24"/>
        <v>0</v>
      </c>
      <c r="F28" s="181">
        <f t="shared" ca="1" si="24"/>
        <v>0</v>
      </c>
      <c r="G28" s="181">
        <f t="shared" ca="1" si="24"/>
        <v>0</v>
      </c>
      <c r="H28" s="181">
        <f t="shared" ref="H28:O28" ca="1" si="28">+H18+H23</f>
        <v>0</v>
      </c>
      <c r="I28" s="181">
        <f t="shared" ca="1" si="28"/>
        <v>0</v>
      </c>
      <c r="J28" s="181">
        <f t="shared" ca="1" si="28"/>
        <v>0</v>
      </c>
      <c r="K28" s="181">
        <f t="shared" ca="1" si="28"/>
        <v>0</v>
      </c>
      <c r="L28" s="181">
        <f t="shared" ca="1" si="28"/>
        <v>0</v>
      </c>
      <c r="M28" s="181">
        <f t="shared" ca="1" si="28"/>
        <v>0</v>
      </c>
      <c r="N28" s="181">
        <f t="shared" ca="1" si="28"/>
        <v>0</v>
      </c>
      <c r="O28" s="181">
        <f t="shared" ca="1" si="28"/>
        <v>0</v>
      </c>
      <c r="P28" s="190">
        <f ca="1">SUM(D28:O28)</f>
        <v>0</v>
      </c>
      <c r="Q28" s="181">
        <f t="shared" ref="Q28:BO28" ca="1" si="29">+Q18+Q23</f>
        <v>0</v>
      </c>
      <c r="R28" s="181">
        <f t="shared" ca="1" si="29"/>
        <v>0</v>
      </c>
      <c r="S28" s="181">
        <f t="shared" ca="1" si="29"/>
        <v>0</v>
      </c>
      <c r="T28" s="181">
        <f t="shared" ca="1" si="29"/>
        <v>0</v>
      </c>
      <c r="U28" s="181">
        <f t="shared" ca="1" si="29"/>
        <v>0</v>
      </c>
      <c r="V28" s="181">
        <f t="shared" ca="1" si="29"/>
        <v>0</v>
      </c>
      <c r="W28" s="181">
        <f t="shared" ca="1" si="29"/>
        <v>0</v>
      </c>
      <c r="X28" s="181">
        <f t="shared" ca="1" si="29"/>
        <v>0</v>
      </c>
      <c r="Y28" s="181">
        <f t="shared" ca="1" si="29"/>
        <v>0</v>
      </c>
      <c r="Z28" s="181">
        <f t="shared" ca="1" si="29"/>
        <v>0</v>
      </c>
      <c r="AA28" s="181">
        <f t="shared" ca="1" si="29"/>
        <v>0</v>
      </c>
      <c r="AB28" s="181">
        <f t="shared" ca="1" si="29"/>
        <v>0</v>
      </c>
      <c r="AC28" s="190">
        <f ca="1">SUM(Q28:AB28)</f>
        <v>0</v>
      </c>
      <c r="AD28" s="181">
        <f t="shared" ca="1" si="29"/>
        <v>0</v>
      </c>
      <c r="AE28" s="181">
        <f t="shared" ca="1" si="29"/>
        <v>0</v>
      </c>
      <c r="AF28" s="181">
        <f t="shared" ca="1" si="29"/>
        <v>0</v>
      </c>
      <c r="AG28" s="181">
        <f t="shared" ca="1" si="29"/>
        <v>0</v>
      </c>
      <c r="AH28" s="181">
        <f t="shared" ca="1" si="29"/>
        <v>0</v>
      </c>
      <c r="AI28" s="181">
        <f t="shared" ca="1" si="29"/>
        <v>0</v>
      </c>
      <c r="AJ28" s="181">
        <f t="shared" ca="1" si="29"/>
        <v>0</v>
      </c>
      <c r="AK28" s="181">
        <f t="shared" ca="1" si="29"/>
        <v>0</v>
      </c>
      <c r="AL28" s="181">
        <f t="shared" ca="1" si="29"/>
        <v>0</v>
      </c>
      <c r="AM28" s="181">
        <f t="shared" ca="1" si="29"/>
        <v>0</v>
      </c>
      <c r="AN28" s="181">
        <f t="shared" ca="1" si="29"/>
        <v>0</v>
      </c>
      <c r="AO28" s="181">
        <f t="shared" ca="1" si="29"/>
        <v>0</v>
      </c>
      <c r="AP28" s="190">
        <f ca="1">SUM(AD28:AO28)</f>
        <v>0</v>
      </c>
      <c r="AQ28" s="181">
        <f t="shared" ca="1" si="29"/>
        <v>0</v>
      </c>
      <c r="AR28" s="181">
        <f t="shared" ca="1" si="29"/>
        <v>0</v>
      </c>
      <c r="AS28" s="181">
        <f t="shared" ca="1" si="29"/>
        <v>0</v>
      </c>
      <c r="AT28" s="181">
        <f t="shared" ca="1" si="29"/>
        <v>0</v>
      </c>
      <c r="AU28" s="181">
        <f t="shared" ca="1" si="29"/>
        <v>0</v>
      </c>
      <c r="AV28" s="181">
        <f t="shared" ca="1" si="29"/>
        <v>0</v>
      </c>
      <c r="AW28" s="181">
        <f t="shared" ca="1" si="29"/>
        <v>0</v>
      </c>
      <c r="AX28" s="181">
        <f t="shared" ca="1" si="29"/>
        <v>0</v>
      </c>
      <c r="AY28" s="181">
        <f t="shared" ca="1" si="29"/>
        <v>0</v>
      </c>
      <c r="AZ28" s="181">
        <f t="shared" ca="1" si="29"/>
        <v>0</v>
      </c>
      <c r="BA28" s="181">
        <f t="shared" ca="1" si="29"/>
        <v>0</v>
      </c>
      <c r="BB28" s="181">
        <f t="shared" ca="1" si="29"/>
        <v>0</v>
      </c>
      <c r="BC28" s="190">
        <f ca="1">SUM(AQ28:BB28)</f>
        <v>0</v>
      </c>
      <c r="BD28" s="181">
        <f t="shared" ca="1" si="29"/>
        <v>0</v>
      </c>
      <c r="BE28" s="181">
        <f t="shared" ca="1" si="29"/>
        <v>0</v>
      </c>
      <c r="BF28" s="181">
        <f t="shared" ca="1" si="29"/>
        <v>0</v>
      </c>
      <c r="BG28" s="181">
        <f t="shared" ca="1" si="29"/>
        <v>0</v>
      </c>
      <c r="BH28" s="181">
        <f t="shared" ca="1" si="29"/>
        <v>0</v>
      </c>
      <c r="BI28" s="181">
        <f t="shared" ca="1" si="29"/>
        <v>0</v>
      </c>
      <c r="BJ28" s="181">
        <f t="shared" ca="1" si="29"/>
        <v>0</v>
      </c>
      <c r="BK28" s="181">
        <f t="shared" ca="1" si="29"/>
        <v>0</v>
      </c>
      <c r="BL28" s="181">
        <f t="shared" ca="1" si="29"/>
        <v>0</v>
      </c>
      <c r="BM28" s="181">
        <f t="shared" ca="1" si="29"/>
        <v>0</v>
      </c>
      <c r="BN28" s="181">
        <f t="shared" ca="1" si="29"/>
        <v>0</v>
      </c>
      <c r="BO28" s="181">
        <f t="shared" ca="1" si="29"/>
        <v>0</v>
      </c>
      <c r="BP28" s="190">
        <f ca="1">SUM(BD28:BO28)</f>
        <v>0</v>
      </c>
      <c r="BQ28" s="181">
        <f ca="1">+BQ18+BQ23</f>
        <v>0</v>
      </c>
      <c r="BR28" s="181">
        <f t="shared" ref="BR28:CB28" ca="1" si="30">+BR18+BR23</f>
        <v>0</v>
      </c>
      <c r="BS28" s="181">
        <f ca="1">+BS18+BS23</f>
        <v>0</v>
      </c>
      <c r="BT28" s="181">
        <f t="shared" ca="1" si="30"/>
        <v>0</v>
      </c>
      <c r="BU28" s="181">
        <f t="shared" ca="1" si="30"/>
        <v>0</v>
      </c>
      <c r="BV28" s="181">
        <f t="shared" ca="1" si="30"/>
        <v>0</v>
      </c>
      <c r="BW28" s="181">
        <f t="shared" ca="1" si="30"/>
        <v>0</v>
      </c>
      <c r="BX28" s="181">
        <f t="shared" ca="1" si="30"/>
        <v>0</v>
      </c>
      <c r="BY28" s="181">
        <f t="shared" ca="1" si="30"/>
        <v>0</v>
      </c>
      <c r="BZ28" s="181">
        <f t="shared" ca="1" si="30"/>
        <v>0</v>
      </c>
      <c r="CA28" s="181">
        <f t="shared" ca="1" si="30"/>
        <v>0</v>
      </c>
      <c r="CB28" s="181">
        <f t="shared" ca="1" si="30"/>
        <v>0</v>
      </c>
      <c r="CC28" s="190">
        <f ca="1">SUM(BQ28:CB28)</f>
        <v>0</v>
      </c>
    </row>
    <row r="29" spans="2:81" ht="15" customHeight="1" x14ac:dyDescent="0.2">
      <c r="B29" s="234" t="str">
        <f>B14</f>
        <v xml:space="preserve">Emprunt 3 - </v>
      </c>
      <c r="C29" s="218"/>
      <c r="D29" s="181">
        <f t="shared" si="24"/>
        <v>0</v>
      </c>
      <c r="E29" s="181">
        <f t="shared" ca="1" si="24"/>
        <v>0</v>
      </c>
      <c r="F29" s="181">
        <f t="shared" ca="1" si="24"/>
        <v>0</v>
      </c>
      <c r="G29" s="181">
        <f t="shared" ca="1" si="24"/>
        <v>0</v>
      </c>
      <c r="H29" s="181">
        <f t="shared" ref="H29:O29" ca="1" si="31">+H19+H24</f>
        <v>0</v>
      </c>
      <c r="I29" s="181">
        <f t="shared" ca="1" si="31"/>
        <v>0</v>
      </c>
      <c r="J29" s="181">
        <f t="shared" ca="1" si="31"/>
        <v>0</v>
      </c>
      <c r="K29" s="181">
        <f t="shared" ca="1" si="31"/>
        <v>0</v>
      </c>
      <c r="L29" s="181">
        <f t="shared" ca="1" si="31"/>
        <v>0</v>
      </c>
      <c r="M29" s="181">
        <f t="shared" ca="1" si="31"/>
        <v>0</v>
      </c>
      <c r="N29" s="181">
        <f t="shared" ca="1" si="31"/>
        <v>0</v>
      </c>
      <c r="O29" s="181">
        <f t="shared" ca="1" si="31"/>
        <v>0</v>
      </c>
      <c r="P29" s="190">
        <f ca="1">SUM(D29:O29)</f>
        <v>0</v>
      </c>
      <c r="Q29" s="181">
        <f t="shared" ref="Q29:BO29" ca="1" si="32">+Q19+Q24</f>
        <v>0</v>
      </c>
      <c r="R29" s="181">
        <f t="shared" ca="1" si="32"/>
        <v>0</v>
      </c>
      <c r="S29" s="181">
        <f t="shared" ca="1" si="32"/>
        <v>0</v>
      </c>
      <c r="T29" s="181">
        <f t="shared" ca="1" si="32"/>
        <v>0</v>
      </c>
      <c r="U29" s="181">
        <f t="shared" ca="1" si="32"/>
        <v>0</v>
      </c>
      <c r="V29" s="181">
        <f t="shared" ca="1" si="32"/>
        <v>0</v>
      </c>
      <c r="W29" s="181">
        <f t="shared" ca="1" si="32"/>
        <v>0</v>
      </c>
      <c r="X29" s="181">
        <f t="shared" ca="1" si="32"/>
        <v>0</v>
      </c>
      <c r="Y29" s="181">
        <f t="shared" ca="1" si="32"/>
        <v>0</v>
      </c>
      <c r="Z29" s="181">
        <f t="shared" ca="1" si="32"/>
        <v>0</v>
      </c>
      <c r="AA29" s="181">
        <f t="shared" ca="1" si="32"/>
        <v>0</v>
      </c>
      <c r="AB29" s="181">
        <f t="shared" ca="1" si="32"/>
        <v>0</v>
      </c>
      <c r="AC29" s="190">
        <f ca="1">SUM(Q29:AB29)</f>
        <v>0</v>
      </c>
      <c r="AD29" s="181">
        <f t="shared" ca="1" si="32"/>
        <v>0</v>
      </c>
      <c r="AE29" s="181">
        <f t="shared" ca="1" si="32"/>
        <v>0</v>
      </c>
      <c r="AF29" s="181">
        <f t="shared" ca="1" si="32"/>
        <v>0</v>
      </c>
      <c r="AG29" s="181">
        <f t="shared" ca="1" si="32"/>
        <v>0</v>
      </c>
      <c r="AH29" s="181">
        <f t="shared" ca="1" si="32"/>
        <v>0</v>
      </c>
      <c r="AI29" s="181">
        <f t="shared" ca="1" si="32"/>
        <v>0</v>
      </c>
      <c r="AJ29" s="181">
        <f t="shared" ca="1" si="32"/>
        <v>0</v>
      </c>
      <c r="AK29" s="181">
        <f t="shared" ca="1" si="32"/>
        <v>0</v>
      </c>
      <c r="AL29" s="181">
        <f t="shared" ca="1" si="32"/>
        <v>0</v>
      </c>
      <c r="AM29" s="181">
        <f t="shared" ca="1" si="32"/>
        <v>0</v>
      </c>
      <c r="AN29" s="181">
        <f t="shared" ca="1" si="32"/>
        <v>0</v>
      </c>
      <c r="AO29" s="181">
        <f t="shared" ca="1" si="32"/>
        <v>0</v>
      </c>
      <c r="AP29" s="190">
        <f ca="1">SUM(AD29:AO29)</f>
        <v>0</v>
      </c>
      <c r="AQ29" s="181">
        <f t="shared" ca="1" si="32"/>
        <v>0</v>
      </c>
      <c r="AR29" s="181">
        <f t="shared" ca="1" si="32"/>
        <v>0</v>
      </c>
      <c r="AS29" s="181">
        <f t="shared" ca="1" si="32"/>
        <v>0</v>
      </c>
      <c r="AT29" s="181">
        <f t="shared" ca="1" si="32"/>
        <v>0</v>
      </c>
      <c r="AU29" s="181">
        <f t="shared" ca="1" si="32"/>
        <v>0</v>
      </c>
      <c r="AV29" s="181">
        <f t="shared" ca="1" si="32"/>
        <v>0</v>
      </c>
      <c r="AW29" s="181">
        <f t="shared" ca="1" si="32"/>
        <v>0</v>
      </c>
      <c r="AX29" s="181">
        <f t="shared" ca="1" si="32"/>
        <v>0</v>
      </c>
      <c r="AY29" s="181">
        <f t="shared" ca="1" si="32"/>
        <v>0</v>
      </c>
      <c r="AZ29" s="181">
        <f t="shared" ca="1" si="32"/>
        <v>0</v>
      </c>
      <c r="BA29" s="181">
        <f t="shared" ca="1" si="32"/>
        <v>0</v>
      </c>
      <c r="BB29" s="181">
        <f t="shared" ca="1" si="32"/>
        <v>0</v>
      </c>
      <c r="BC29" s="190">
        <f ca="1">SUM(AQ29:BB29)</f>
        <v>0</v>
      </c>
      <c r="BD29" s="181">
        <f t="shared" ca="1" si="32"/>
        <v>0</v>
      </c>
      <c r="BE29" s="181">
        <f t="shared" ca="1" si="32"/>
        <v>0</v>
      </c>
      <c r="BF29" s="181">
        <f t="shared" ca="1" si="32"/>
        <v>0</v>
      </c>
      <c r="BG29" s="181">
        <f t="shared" ca="1" si="32"/>
        <v>0</v>
      </c>
      <c r="BH29" s="181">
        <f t="shared" ca="1" si="32"/>
        <v>0</v>
      </c>
      <c r="BI29" s="181">
        <f t="shared" ca="1" si="32"/>
        <v>0</v>
      </c>
      <c r="BJ29" s="181">
        <f t="shared" ca="1" si="32"/>
        <v>0</v>
      </c>
      <c r="BK29" s="181">
        <f t="shared" ca="1" si="32"/>
        <v>0</v>
      </c>
      <c r="BL29" s="181">
        <f t="shared" ca="1" si="32"/>
        <v>0</v>
      </c>
      <c r="BM29" s="181">
        <f t="shared" ca="1" si="32"/>
        <v>0</v>
      </c>
      <c r="BN29" s="181">
        <f t="shared" ca="1" si="32"/>
        <v>0</v>
      </c>
      <c r="BO29" s="181">
        <f t="shared" ca="1" si="32"/>
        <v>0</v>
      </c>
      <c r="BP29" s="190">
        <f ca="1">SUM(BD29:BO29)</f>
        <v>0</v>
      </c>
      <c r="BQ29" s="181">
        <f t="shared" ref="BQ29:CB29" ca="1" si="33">+BQ19+BQ24</f>
        <v>0</v>
      </c>
      <c r="BR29" s="181">
        <f t="shared" ca="1" si="33"/>
        <v>0</v>
      </c>
      <c r="BS29" s="181">
        <f t="shared" ca="1" si="33"/>
        <v>0</v>
      </c>
      <c r="BT29" s="181">
        <f t="shared" ca="1" si="33"/>
        <v>0</v>
      </c>
      <c r="BU29" s="181">
        <f t="shared" ca="1" si="33"/>
        <v>0</v>
      </c>
      <c r="BV29" s="181">
        <f t="shared" ca="1" si="33"/>
        <v>0</v>
      </c>
      <c r="BW29" s="181">
        <f t="shared" ca="1" si="33"/>
        <v>0</v>
      </c>
      <c r="BX29" s="181">
        <f t="shared" ca="1" si="33"/>
        <v>0</v>
      </c>
      <c r="BY29" s="181">
        <f t="shared" ca="1" si="33"/>
        <v>0</v>
      </c>
      <c r="BZ29" s="181">
        <f t="shared" ca="1" si="33"/>
        <v>0</v>
      </c>
      <c r="CA29" s="181">
        <f t="shared" ca="1" si="33"/>
        <v>0</v>
      </c>
      <c r="CB29" s="181">
        <f t="shared" ca="1" si="33"/>
        <v>0</v>
      </c>
      <c r="CC29" s="190">
        <f ca="1">SUM(BQ29:CB29)</f>
        <v>0</v>
      </c>
    </row>
    <row r="30" spans="2:81" ht="15" customHeight="1" x14ac:dyDescent="0.2">
      <c r="B30" s="235"/>
      <c r="C30" s="16"/>
      <c r="D30" s="16"/>
      <c r="E30" s="16"/>
      <c r="F30" s="16"/>
      <c r="G30" s="16"/>
      <c r="H30" s="16"/>
      <c r="I30" s="16"/>
      <c r="J30" s="16"/>
      <c r="K30" s="16"/>
      <c r="L30" s="16"/>
      <c r="M30" s="16"/>
      <c r="N30" s="16"/>
      <c r="O30" s="16"/>
      <c r="P30" s="130"/>
      <c r="Q30" s="16"/>
      <c r="R30" s="16"/>
      <c r="S30" s="16"/>
      <c r="T30" s="16"/>
      <c r="U30" s="16"/>
      <c r="V30" s="16"/>
      <c r="W30" s="16"/>
      <c r="X30" s="16"/>
      <c r="Y30" s="16"/>
      <c r="Z30" s="16"/>
      <c r="AA30" s="16"/>
      <c r="AB30" s="16"/>
      <c r="AC30" s="130"/>
      <c r="AD30" s="16"/>
      <c r="AE30" s="16"/>
      <c r="AF30" s="16"/>
      <c r="AG30" s="16"/>
      <c r="AH30" s="16"/>
      <c r="AI30" s="16"/>
      <c r="AJ30" s="16"/>
      <c r="AK30" s="16"/>
      <c r="AL30" s="16"/>
      <c r="AM30" s="16"/>
      <c r="AN30" s="16"/>
      <c r="AO30" s="16"/>
      <c r="AP30" s="130"/>
      <c r="AQ30" s="16"/>
      <c r="AR30" s="16"/>
      <c r="AS30" s="16"/>
      <c r="AT30" s="16"/>
      <c r="AU30" s="16"/>
      <c r="AV30" s="16"/>
      <c r="AW30" s="16"/>
      <c r="AX30" s="16"/>
      <c r="AY30" s="16"/>
      <c r="AZ30" s="16"/>
      <c r="BA30" s="16"/>
      <c r="BB30" s="16"/>
      <c r="BC30" s="130"/>
      <c r="BD30" s="16"/>
      <c r="BE30" s="16"/>
      <c r="BF30" s="16"/>
      <c r="BG30" s="16"/>
      <c r="BH30" s="16"/>
      <c r="BI30" s="16"/>
      <c r="BJ30" s="16"/>
      <c r="BK30" s="16"/>
      <c r="BL30" s="16"/>
      <c r="BM30" s="16"/>
      <c r="BN30" s="16"/>
      <c r="BO30" s="16"/>
      <c r="BP30" s="130"/>
      <c r="BQ30" s="16"/>
      <c r="BR30" s="16"/>
      <c r="BS30" s="16"/>
      <c r="BT30" s="16"/>
      <c r="BU30" s="16"/>
      <c r="BV30" s="16"/>
      <c r="BW30" s="16"/>
      <c r="BX30" s="16"/>
      <c r="BY30" s="16"/>
      <c r="BZ30" s="16"/>
      <c r="CA30" s="16"/>
      <c r="CB30" s="16"/>
      <c r="CC30" s="130"/>
    </row>
    <row r="31" spans="2:81" ht="15" customHeight="1" x14ac:dyDescent="0.2">
      <c r="B31" s="191" t="s">
        <v>49</v>
      </c>
      <c r="C31" s="232"/>
      <c r="D31" s="193">
        <f t="shared" ref="D31:O31" si="34">+SUM(D32:D34)</f>
        <v>0</v>
      </c>
      <c r="E31" s="193">
        <f t="shared" ca="1" si="34"/>
        <v>0</v>
      </c>
      <c r="F31" s="193">
        <f t="shared" ca="1" si="34"/>
        <v>0</v>
      </c>
      <c r="G31" s="193">
        <f t="shared" ca="1" si="34"/>
        <v>0</v>
      </c>
      <c r="H31" s="193">
        <f t="shared" ca="1" si="34"/>
        <v>0</v>
      </c>
      <c r="I31" s="193">
        <f t="shared" ca="1" si="34"/>
        <v>0</v>
      </c>
      <c r="J31" s="193">
        <f t="shared" ca="1" si="34"/>
        <v>0</v>
      </c>
      <c r="K31" s="193">
        <f t="shared" ca="1" si="34"/>
        <v>0</v>
      </c>
      <c r="L31" s="193">
        <f t="shared" ca="1" si="34"/>
        <v>0</v>
      </c>
      <c r="M31" s="193">
        <f t="shared" ca="1" si="34"/>
        <v>0</v>
      </c>
      <c r="N31" s="193">
        <f t="shared" ca="1" si="34"/>
        <v>0</v>
      </c>
      <c r="O31" s="193">
        <f t="shared" ca="1" si="34"/>
        <v>0</v>
      </c>
      <c r="P31" s="220"/>
      <c r="Q31" s="193">
        <f t="shared" ref="Q31:AB31" ca="1" si="35">+SUM(Q32:Q34)</f>
        <v>0</v>
      </c>
      <c r="R31" s="193">
        <f t="shared" ca="1" si="35"/>
        <v>0</v>
      </c>
      <c r="S31" s="193">
        <f t="shared" ca="1" si="35"/>
        <v>0</v>
      </c>
      <c r="T31" s="193">
        <f t="shared" ca="1" si="35"/>
        <v>0</v>
      </c>
      <c r="U31" s="193">
        <f t="shared" ca="1" si="35"/>
        <v>0</v>
      </c>
      <c r="V31" s="193">
        <f t="shared" ca="1" si="35"/>
        <v>0</v>
      </c>
      <c r="W31" s="193">
        <f t="shared" ca="1" si="35"/>
        <v>0</v>
      </c>
      <c r="X31" s="193">
        <f t="shared" ca="1" si="35"/>
        <v>0</v>
      </c>
      <c r="Y31" s="193">
        <f t="shared" ca="1" si="35"/>
        <v>0</v>
      </c>
      <c r="Z31" s="193">
        <f t="shared" ca="1" si="35"/>
        <v>0</v>
      </c>
      <c r="AA31" s="193">
        <f t="shared" ca="1" si="35"/>
        <v>0</v>
      </c>
      <c r="AB31" s="193">
        <f t="shared" ca="1" si="35"/>
        <v>0</v>
      </c>
      <c r="AC31" s="220"/>
      <c r="AD31" s="193">
        <f t="shared" ref="AD31:AO31" ca="1" si="36">+SUM(AD32:AD34)</f>
        <v>0</v>
      </c>
      <c r="AE31" s="193">
        <f t="shared" ca="1" si="36"/>
        <v>0</v>
      </c>
      <c r="AF31" s="193">
        <f t="shared" ca="1" si="36"/>
        <v>0</v>
      </c>
      <c r="AG31" s="193">
        <f t="shared" ca="1" si="36"/>
        <v>0</v>
      </c>
      <c r="AH31" s="193">
        <f t="shared" ca="1" si="36"/>
        <v>0</v>
      </c>
      <c r="AI31" s="193">
        <f t="shared" ca="1" si="36"/>
        <v>0</v>
      </c>
      <c r="AJ31" s="193">
        <f t="shared" ca="1" si="36"/>
        <v>0</v>
      </c>
      <c r="AK31" s="193">
        <f t="shared" ca="1" si="36"/>
        <v>0</v>
      </c>
      <c r="AL31" s="193">
        <f t="shared" ca="1" si="36"/>
        <v>0</v>
      </c>
      <c r="AM31" s="193">
        <f t="shared" ca="1" si="36"/>
        <v>0</v>
      </c>
      <c r="AN31" s="193">
        <f t="shared" ca="1" si="36"/>
        <v>0</v>
      </c>
      <c r="AO31" s="193">
        <f t="shared" ca="1" si="36"/>
        <v>0</v>
      </c>
      <c r="AP31" s="220"/>
      <c r="AQ31" s="193">
        <f t="shared" ref="AQ31:BB31" ca="1" si="37">+SUM(AQ32:AQ34)</f>
        <v>0</v>
      </c>
      <c r="AR31" s="193">
        <f t="shared" ca="1" si="37"/>
        <v>0</v>
      </c>
      <c r="AS31" s="193">
        <f t="shared" ca="1" si="37"/>
        <v>0</v>
      </c>
      <c r="AT31" s="193">
        <f t="shared" ca="1" si="37"/>
        <v>0</v>
      </c>
      <c r="AU31" s="193">
        <f t="shared" ca="1" si="37"/>
        <v>0</v>
      </c>
      <c r="AV31" s="193">
        <f t="shared" ca="1" si="37"/>
        <v>0</v>
      </c>
      <c r="AW31" s="193">
        <f t="shared" ca="1" si="37"/>
        <v>0</v>
      </c>
      <c r="AX31" s="193">
        <f t="shared" ca="1" si="37"/>
        <v>0</v>
      </c>
      <c r="AY31" s="193">
        <f t="shared" ca="1" si="37"/>
        <v>0</v>
      </c>
      <c r="AZ31" s="193">
        <f t="shared" ca="1" si="37"/>
        <v>0</v>
      </c>
      <c r="BA31" s="193">
        <f t="shared" ca="1" si="37"/>
        <v>0</v>
      </c>
      <c r="BB31" s="193">
        <f t="shared" ca="1" si="37"/>
        <v>0</v>
      </c>
      <c r="BC31" s="220"/>
      <c r="BD31" s="193">
        <f t="shared" ref="BD31:BO31" ca="1" si="38">+SUM(BD32:BD34)</f>
        <v>0</v>
      </c>
      <c r="BE31" s="193">
        <f t="shared" ca="1" si="38"/>
        <v>0</v>
      </c>
      <c r="BF31" s="193">
        <f t="shared" ca="1" si="38"/>
        <v>0</v>
      </c>
      <c r="BG31" s="193">
        <f t="shared" ca="1" si="38"/>
        <v>0</v>
      </c>
      <c r="BH31" s="193">
        <f t="shared" ca="1" si="38"/>
        <v>0</v>
      </c>
      <c r="BI31" s="193">
        <f t="shared" ca="1" si="38"/>
        <v>0</v>
      </c>
      <c r="BJ31" s="193">
        <f t="shared" ca="1" si="38"/>
        <v>0</v>
      </c>
      <c r="BK31" s="193">
        <f t="shared" ca="1" si="38"/>
        <v>0</v>
      </c>
      <c r="BL31" s="193">
        <f t="shared" ca="1" si="38"/>
        <v>0</v>
      </c>
      <c r="BM31" s="193">
        <f t="shared" ca="1" si="38"/>
        <v>0</v>
      </c>
      <c r="BN31" s="193">
        <f t="shared" ca="1" si="38"/>
        <v>0</v>
      </c>
      <c r="BO31" s="193">
        <f t="shared" ca="1" si="38"/>
        <v>0</v>
      </c>
      <c r="BP31" s="220"/>
      <c r="BQ31" s="193">
        <f t="shared" ref="BQ31:CB31" ca="1" si="39">+SUM(BQ32:BQ34)</f>
        <v>0</v>
      </c>
      <c r="BR31" s="193">
        <f t="shared" ca="1" si="39"/>
        <v>0</v>
      </c>
      <c r="BS31" s="193">
        <f t="shared" ca="1" si="39"/>
        <v>0</v>
      </c>
      <c r="BT31" s="193">
        <f t="shared" ca="1" si="39"/>
        <v>0</v>
      </c>
      <c r="BU31" s="193">
        <f t="shared" ca="1" si="39"/>
        <v>0</v>
      </c>
      <c r="BV31" s="193">
        <f t="shared" ca="1" si="39"/>
        <v>0</v>
      </c>
      <c r="BW31" s="193">
        <f t="shared" ca="1" si="39"/>
        <v>0</v>
      </c>
      <c r="BX31" s="193">
        <f t="shared" ca="1" si="39"/>
        <v>0</v>
      </c>
      <c r="BY31" s="193">
        <f t="shared" ca="1" si="39"/>
        <v>0</v>
      </c>
      <c r="BZ31" s="193">
        <f t="shared" ca="1" si="39"/>
        <v>0</v>
      </c>
      <c r="CA31" s="193">
        <f t="shared" ca="1" si="39"/>
        <v>0</v>
      </c>
      <c r="CB31" s="193">
        <f t="shared" ca="1" si="39"/>
        <v>0</v>
      </c>
      <c r="CC31" s="220"/>
    </row>
    <row r="32" spans="2:81" ht="15" customHeight="1" x14ac:dyDescent="0.2">
      <c r="B32" s="234" t="str">
        <f>B12</f>
        <v xml:space="preserve">Emprunt 1 - </v>
      </c>
      <c r="C32" s="218"/>
      <c r="D32" s="181">
        <f>+D12-D22</f>
        <v>0</v>
      </c>
      <c r="E32" s="181">
        <f t="shared" ref="E32:G34" ca="1" si="40">+D32+E12-E22</f>
        <v>0</v>
      </c>
      <c r="F32" s="181">
        <f t="shared" ca="1" si="40"/>
        <v>0</v>
      </c>
      <c r="G32" s="181">
        <f t="shared" ca="1" si="40"/>
        <v>0</v>
      </c>
      <c r="H32" s="181">
        <f t="shared" ref="H32:O32" ca="1" si="41">+G32+H12-H22</f>
        <v>0</v>
      </c>
      <c r="I32" s="181">
        <f t="shared" ca="1" si="41"/>
        <v>0</v>
      </c>
      <c r="J32" s="181">
        <f t="shared" ca="1" si="41"/>
        <v>0</v>
      </c>
      <c r="K32" s="181">
        <f t="shared" ca="1" si="41"/>
        <v>0</v>
      </c>
      <c r="L32" s="181">
        <f t="shared" ca="1" si="41"/>
        <v>0</v>
      </c>
      <c r="M32" s="181">
        <f t="shared" ca="1" si="41"/>
        <v>0</v>
      </c>
      <c r="N32" s="181">
        <f t="shared" ca="1" si="41"/>
        <v>0</v>
      </c>
      <c r="O32" s="181">
        <f t="shared" ca="1" si="41"/>
        <v>0</v>
      </c>
      <c r="P32" s="130"/>
      <c r="Q32" s="181">
        <f ca="1">+O32+Q12-Q22</f>
        <v>0</v>
      </c>
      <c r="R32" s="181">
        <f t="shared" ref="R32:BO32" ca="1" si="42">+Q32+R12-R22</f>
        <v>0</v>
      </c>
      <c r="S32" s="181">
        <f t="shared" ca="1" si="42"/>
        <v>0</v>
      </c>
      <c r="T32" s="181">
        <f t="shared" ca="1" si="42"/>
        <v>0</v>
      </c>
      <c r="U32" s="181">
        <f t="shared" ca="1" si="42"/>
        <v>0</v>
      </c>
      <c r="V32" s="181">
        <f t="shared" ca="1" si="42"/>
        <v>0</v>
      </c>
      <c r="W32" s="181">
        <f t="shared" ca="1" si="42"/>
        <v>0</v>
      </c>
      <c r="X32" s="181">
        <f t="shared" ca="1" si="42"/>
        <v>0</v>
      </c>
      <c r="Y32" s="181">
        <f t="shared" ca="1" si="42"/>
        <v>0</v>
      </c>
      <c r="Z32" s="181">
        <f t="shared" ca="1" si="42"/>
        <v>0</v>
      </c>
      <c r="AA32" s="181">
        <f t="shared" ca="1" si="42"/>
        <v>0</v>
      </c>
      <c r="AB32" s="181">
        <f t="shared" ca="1" si="42"/>
        <v>0</v>
      </c>
      <c r="AC32" s="130"/>
      <c r="AD32" s="181">
        <f ca="1">+AB32+AD12-AD22</f>
        <v>0</v>
      </c>
      <c r="AE32" s="181">
        <f t="shared" ca="1" si="42"/>
        <v>0</v>
      </c>
      <c r="AF32" s="181">
        <f t="shared" ca="1" si="42"/>
        <v>0</v>
      </c>
      <c r="AG32" s="181">
        <f t="shared" ca="1" si="42"/>
        <v>0</v>
      </c>
      <c r="AH32" s="181">
        <f t="shared" ca="1" si="42"/>
        <v>0</v>
      </c>
      <c r="AI32" s="181">
        <f t="shared" ca="1" si="42"/>
        <v>0</v>
      </c>
      <c r="AJ32" s="181">
        <f t="shared" ca="1" si="42"/>
        <v>0</v>
      </c>
      <c r="AK32" s="181">
        <f t="shared" ca="1" si="42"/>
        <v>0</v>
      </c>
      <c r="AL32" s="181">
        <f t="shared" ca="1" si="42"/>
        <v>0</v>
      </c>
      <c r="AM32" s="181">
        <f t="shared" ca="1" si="42"/>
        <v>0</v>
      </c>
      <c r="AN32" s="181">
        <f t="shared" ca="1" si="42"/>
        <v>0</v>
      </c>
      <c r="AO32" s="181">
        <f t="shared" ca="1" si="42"/>
        <v>0</v>
      </c>
      <c r="AP32" s="130"/>
      <c r="AQ32" s="181">
        <f ca="1">+AO32+AQ12-AQ22</f>
        <v>0</v>
      </c>
      <c r="AR32" s="181">
        <f t="shared" ca="1" si="42"/>
        <v>0</v>
      </c>
      <c r="AS32" s="181">
        <f t="shared" ca="1" si="42"/>
        <v>0</v>
      </c>
      <c r="AT32" s="181">
        <f t="shared" ca="1" si="42"/>
        <v>0</v>
      </c>
      <c r="AU32" s="181">
        <f t="shared" ca="1" si="42"/>
        <v>0</v>
      </c>
      <c r="AV32" s="181">
        <f t="shared" ca="1" si="42"/>
        <v>0</v>
      </c>
      <c r="AW32" s="181">
        <f t="shared" ca="1" si="42"/>
        <v>0</v>
      </c>
      <c r="AX32" s="181">
        <f t="shared" ca="1" si="42"/>
        <v>0</v>
      </c>
      <c r="AY32" s="181">
        <f t="shared" ca="1" si="42"/>
        <v>0</v>
      </c>
      <c r="AZ32" s="181">
        <f t="shared" ca="1" si="42"/>
        <v>0</v>
      </c>
      <c r="BA32" s="181">
        <f t="shared" ca="1" si="42"/>
        <v>0</v>
      </c>
      <c r="BB32" s="181">
        <f t="shared" ca="1" si="42"/>
        <v>0</v>
      </c>
      <c r="BC32" s="130"/>
      <c r="BD32" s="181">
        <f ca="1">+BB32+BD12-BD22</f>
        <v>0</v>
      </c>
      <c r="BE32" s="181">
        <f t="shared" ca="1" si="42"/>
        <v>0</v>
      </c>
      <c r="BF32" s="181">
        <f t="shared" ca="1" si="42"/>
        <v>0</v>
      </c>
      <c r="BG32" s="181">
        <f t="shared" ca="1" si="42"/>
        <v>0</v>
      </c>
      <c r="BH32" s="181">
        <f t="shared" ca="1" si="42"/>
        <v>0</v>
      </c>
      <c r="BI32" s="181">
        <f t="shared" ca="1" si="42"/>
        <v>0</v>
      </c>
      <c r="BJ32" s="181">
        <f t="shared" ca="1" si="42"/>
        <v>0</v>
      </c>
      <c r="BK32" s="181">
        <f t="shared" ca="1" si="42"/>
        <v>0</v>
      </c>
      <c r="BL32" s="181">
        <f t="shared" ca="1" si="42"/>
        <v>0</v>
      </c>
      <c r="BM32" s="181">
        <f t="shared" ca="1" si="42"/>
        <v>0</v>
      </c>
      <c r="BN32" s="181">
        <f t="shared" ca="1" si="42"/>
        <v>0</v>
      </c>
      <c r="BO32" s="181">
        <f t="shared" ca="1" si="42"/>
        <v>0</v>
      </c>
      <c r="BP32" s="130"/>
      <c r="BQ32" s="181">
        <f ca="1">+BO32+BQ12-BQ22</f>
        <v>0</v>
      </c>
      <c r="BR32" s="181">
        <f t="shared" ref="BR32:CB32" ca="1" si="43">+BQ32+BR12-BR22</f>
        <v>0</v>
      </c>
      <c r="BS32" s="181">
        <f t="shared" ca="1" si="43"/>
        <v>0</v>
      </c>
      <c r="BT32" s="181">
        <f t="shared" ca="1" si="43"/>
        <v>0</v>
      </c>
      <c r="BU32" s="181">
        <f t="shared" ca="1" si="43"/>
        <v>0</v>
      </c>
      <c r="BV32" s="181">
        <f t="shared" ca="1" si="43"/>
        <v>0</v>
      </c>
      <c r="BW32" s="181">
        <f t="shared" ca="1" si="43"/>
        <v>0</v>
      </c>
      <c r="BX32" s="181">
        <f t="shared" ca="1" si="43"/>
        <v>0</v>
      </c>
      <c r="BY32" s="181">
        <f t="shared" ca="1" si="43"/>
        <v>0</v>
      </c>
      <c r="BZ32" s="181">
        <f t="shared" ca="1" si="43"/>
        <v>0</v>
      </c>
      <c r="CA32" s="181">
        <f t="shared" ca="1" si="43"/>
        <v>0</v>
      </c>
      <c r="CB32" s="181">
        <f t="shared" ca="1" si="43"/>
        <v>0</v>
      </c>
      <c r="CC32" s="130"/>
    </row>
    <row r="33" spans="2:81" ht="15" customHeight="1" x14ac:dyDescent="0.2">
      <c r="B33" s="234" t="str">
        <f>B13</f>
        <v xml:space="preserve">Emprunt 2 - </v>
      </c>
      <c r="C33" s="218"/>
      <c r="D33" s="181">
        <f>+D13-D23</f>
        <v>0</v>
      </c>
      <c r="E33" s="181">
        <f t="shared" ca="1" si="40"/>
        <v>0</v>
      </c>
      <c r="F33" s="181">
        <f t="shared" ca="1" si="40"/>
        <v>0</v>
      </c>
      <c r="G33" s="181">
        <f t="shared" ca="1" si="40"/>
        <v>0</v>
      </c>
      <c r="H33" s="181">
        <f t="shared" ref="H33:O33" ca="1" si="44">+G33+H13-H23</f>
        <v>0</v>
      </c>
      <c r="I33" s="181">
        <f t="shared" ca="1" si="44"/>
        <v>0</v>
      </c>
      <c r="J33" s="181">
        <f t="shared" ca="1" si="44"/>
        <v>0</v>
      </c>
      <c r="K33" s="181">
        <f t="shared" ca="1" si="44"/>
        <v>0</v>
      </c>
      <c r="L33" s="181">
        <f t="shared" ca="1" si="44"/>
        <v>0</v>
      </c>
      <c r="M33" s="181">
        <f t="shared" ca="1" si="44"/>
        <v>0</v>
      </c>
      <c r="N33" s="181">
        <f t="shared" ca="1" si="44"/>
        <v>0</v>
      </c>
      <c r="O33" s="181">
        <f t="shared" ca="1" si="44"/>
        <v>0</v>
      </c>
      <c r="P33" s="130"/>
      <c r="Q33" s="181">
        <f ca="1">+O33+Q13-Q23</f>
        <v>0</v>
      </c>
      <c r="R33" s="181">
        <f t="shared" ref="R33:BO33" ca="1" si="45">+Q33+R13-R23</f>
        <v>0</v>
      </c>
      <c r="S33" s="181">
        <f t="shared" ca="1" si="45"/>
        <v>0</v>
      </c>
      <c r="T33" s="181">
        <f t="shared" ca="1" si="45"/>
        <v>0</v>
      </c>
      <c r="U33" s="181">
        <f t="shared" ca="1" si="45"/>
        <v>0</v>
      </c>
      <c r="V33" s="181">
        <f t="shared" ca="1" si="45"/>
        <v>0</v>
      </c>
      <c r="W33" s="181">
        <f t="shared" ca="1" si="45"/>
        <v>0</v>
      </c>
      <c r="X33" s="181">
        <f t="shared" ca="1" si="45"/>
        <v>0</v>
      </c>
      <c r="Y33" s="181">
        <f t="shared" ca="1" si="45"/>
        <v>0</v>
      </c>
      <c r="Z33" s="181">
        <f t="shared" ca="1" si="45"/>
        <v>0</v>
      </c>
      <c r="AA33" s="181">
        <f t="shared" ca="1" si="45"/>
        <v>0</v>
      </c>
      <c r="AB33" s="181">
        <f t="shared" ca="1" si="45"/>
        <v>0</v>
      </c>
      <c r="AC33" s="130"/>
      <c r="AD33" s="181">
        <f ca="1">+AB33+AD13-AD23</f>
        <v>0</v>
      </c>
      <c r="AE33" s="181">
        <f t="shared" ca="1" si="45"/>
        <v>0</v>
      </c>
      <c r="AF33" s="181">
        <f t="shared" ca="1" si="45"/>
        <v>0</v>
      </c>
      <c r="AG33" s="181">
        <f t="shared" ca="1" si="45"/>
        <v>0</v>
      </c>
      <c r="AH33" s="181">
        <f t="shared" ca="1" si="45"/>
        <v>0</v>
      </c>
      <c r="AI33" s="181">
        <f t="shared" ca="1" si="45"/>
        <v>0</v>
      </c>
      <c r="AJ33" s="181">
        <f t="shared" ca="1" si="45"/>
        <v>0</v>
      </c>
      <c r="AK33" s="181">
        <f t="shared" ca="1" si="45"/>
        <v>0</v>
      </c>
      <c r="AL33" s="181">
        <f t="shared" ca="1" si="45"/>
        <v>0</v>
      </c>
      <c r="AM33" s="181">
        <f t="shared" ca="1" si="45"/>
        <v>0</v>
      </c>
      <c r="AN33" s="181">
        <f t="shared" ca="1" si="45"/>
        <v>0</v>
      </c>
      <c r="AO33" s="181">
        <f t="shared" ca="1" si="45"/>
        <v>0</v>
      </c>
      <c r="AP33" s="130"/>
      <c r="AQ33" s="181">
        <f ca="1">+AO33+AQ13-AQ23</f>
        <v>0</v>
      </c>
      <c r="AR33" s="181">
        <f t="shared" ca="1" si="45"/>
        <v>0</v>
      </c>
      <c r="AS33" s="181">
        <f t="shared" ca="1" si="45"/>
        <v>0</v>
      </c>
      <c r="AT33" s="181">
        <f t="shared" ca="1" si="45"/>
        <v>0</v>
      </c>
      <c r="AU33" s="181">
        <f t="shared" ca="1" si="45"/>
        <v>0</v>
      </c>
      <c r="AV33" s="181">
        <f t="shared" ca="1" si="45"/>
        <v>0</v>
      </c>
      <c r="AW33" s="181">
        <f t="shared" ca="1" si="45"/>
        <v>0</v>
      </c>
      <c r="AX33" s="181">
        <f t="shared" ca="1" si="45"/>
        <v>0</v>
      </c>
      <c r="AY33" s="181">
        <f t="shared" ca="1" si="45"/>
        <v>0</v>
      </c>
      <c r="AZ33" s="181">
        <f t="shared" ca="1" si="45"/>
        <v>0</v>
      </c>
      <c r="BA33" s="181">
        <f t="shared" ca="1" si="45"/>
        <v>0</v>
      </c>
      <c r="BB33" s="181">
        <f t="shared" ca="1" si="45"/>
        <v>0</v>
      </c>
      <c r="BC33" s="130"/>
      <c r="BD33" s="181">
        <f ca="1">+BB33+BD13-BD23</f>
        <v>0</v>
      </c>
      <c r="BE33" s="181">
        <f t="shared" ca="1" si="45"/>
        <v>0</v>
      </c>
      <c r="BF33" s="181">
        <f t="shared" ca="1" si="45"/>
        <v>0</v>
      </c>
      <c r="BG33" s="181">
        <f t="shared" ca="1" si="45"/>
        <v>0</v>
      </c>
      <c r="BH33" s="181">
        <f t="shared" ca="1" si="45"/>
        <v>0</v>
      </c>
      <c r="BI33" s="181">
        <f t="shared" ca="1" si="45"/>
        <v>0</v>
      </c>
      <c r="BJ33" s="181">
        <f t="shared" ca="1" si="45"/>
        <v>0</v>
      </c>
      <c r="BK33" s="181">
        <f t="shared" ca="1" si="45"/>
        <v>0</v>
      </c>
      <c r="BL33" s="181">
        <f t="shared" ca="1" si="45"/>
        <v>0</v>
      </c>
      <c r="BM33" s="181">
        <f t="shared" ca="1" si="45"/>
        <v>0</v>
      </c>
      <c r="BN33" s="181">
        <f t="shared" ca="1" si="45"/>
        <v>0</v>
      </c>
      <c r="BO33" s="181">
        <f t="shared" ca="1" si="45"/>
        <v>0</v>
      </c>
      <c r="BP33" s="130"/>
      <c r="BQ33" s="181">
        <f ca="1">+BO33+BQ13-BQ23</f>
        <v>0</v>
      </c>
      <c r="BR33" s="181">
        <f t="shared" ref="BR33:CB33" ca="1" si="46">+BQ33+BR13-BR23</f>
        <v>0</v>
      </c>
      <c r="BS33" s="181">
        <f t="shared" ca="1" si="46"/>
        <v>0</v>
      </c>
      <c r="BT33" s="181">
        <f t="shared" ca="1" si="46"/>
        <v>0</v>
      </c>
      <c r="BU33" s="181">
        <f t="shared" ca="1" si="46"/>
        <v>0</v>
      </c>
      <c r="BV33" s="181">
        <f t="shared" ca="1" si="46"/>
        <v>0</v>
      </c>
      <c r="BW33" s="181">
        <f t="shared" ca="1" si="46"/>
        <v>0</v>
      </c>
      <c r="BX33" s="181">
        <f t="shared" ca="1" si="46"/>
        <v>0</v>
      </c>
      <c r="BY33" s="181">
        <f t="shared" ca="1" si="46"/>
        <v>0</v>
      </c>
      <c r="BZ33" s="181">
        <f t="shared" ca="1" si="46"/>
        <v>0</v>
      </c>
      <c r="CA33" s="181">
        <f t="shared" ca="1" si="46"/>
        <v>0</v>
      </c>
      <c r="CB33" s="181">
        <f t="shared" ca="1" si="46"/>
        <v>0</v>
      </c>
      <c r="CC33" s="130"/>
    </row>
    <row r="34" spans="2:81" ht="15" customHeight="1" x14ac:dyDescent="0.2">
      <c r="B34" s="234" t="str">
        <f>B14</f>
        <v xml:space="preserve">Emprunt 3 - </v>
      </c>
      <c r="C34" s="218"/>
      <c r="D34" s="181">
        <f>+D14-D24</f>
        <v>0</v>
      </c>
      <c r="E34" s="181">
        <f t="shared" ca="1" si="40"/>
        <v>0</v>
      </c>
      <c r="F34" s="181">
        <f t="shared" ca="1" si="40"/>
        <v>0</v>
      </c>
      <c r="G34" s="181">
        <f t="shared" ca="1" si="40"/>
        <v>0</v>
      </c>
      <c r="H34" s="181">
        <f t="shared" ref="H34:O34" ca="1" si="47">+G34+H14-H24</f>
        <v>0</v>
      </c>
      <c r="I34" s="181">
        <f t="shared" ca="1" si="47"/>
        <v>0</v>
      </c>
      <c r="J34" s="181">
        <f t="shared" ca="1" si="47"/>
        <v>0</v>
      </c>
      <c r="K34" s="181">
        <f t="shared" ca="1" si="47"/>
        <v>0</v>
      </c>
      <c r="L34" s="181">
        <f t="shared" ca="1" si="47"/>
        <v>0</v>
      </c>
      <c r="M34" s="181">
        <f t="shared" ca="1" si="47"/>
        <v>0</v>
      </c>
      <c r="N34" s="181">
        <f t="shared" ca="1" si="47"/>
        <v>0</v>
      </c>
      <c r="O34" s="181">
        <f t="shared" ca="1" si="47"/>
        <v>0</v>
      </c>
      <c r="P34" s="130"/>
      <c r="Q34" s="181">
        <f ca="1">+O34+Q14-Q24</f>
        <v>0</v>
      </c>
      <c r="R34" s="181">
        <f t="shared" ref="R34:BO34" ca="1" si="48">+Q34+R14-R24</f>
        <v>0</v>
      </c>
      <c r="S34" s="181">
        <f t="shared" ca="1" si="48"/>
        <v>0</v>
      </c>
      <c r="T34" s="181">
        <f t="shared" ca="1" si="48"/>
        <v>0</v>
      </c>
      <c r="U34" s="181">
        <f t="shared" ca="1" si="48"/>
        <v>0</v>
      </c>
      <c r="V34" s="181">
        <f t="shared" ca="1" si="48"/>
        <v>0</v>
      </c>
      <c r="W34" s="181">
        <f t="shared" ca="1" si="48"/>
        <v>0</v>
      </c>
      <c r="X34" s="181">
        <f t="shared" ca="1" si="48"/>
        <v>0</v>
      </c>
      <c r="Y34" s="181">
        <f t="shared" ca="1" si="48"/>
        <v>0</v>
      </c>
      <c r="Z34" s="181">
        <f t="shared" ca="1" si="48"/>
        <v>0</v>
      </c>
      <c r="AA34" s="181">
        <f t="shared" ca="1" si="48"/>
        <v>0</v>
      </c>
      <c r="AB34" s="181">
        <f t="shared" ca="1" si="48"/>
        <v>0</v>
      </c>
      <c r="AC34" s="130"/>
      <c r="AD34" s="181">
        <f ca="1">+AB34+AD14-AD24</f>
        <v>0</v>
      </c>
      <c r="AE34" s="181">
        <f t="shared" ca="1" si="48"/>
        <v>0</v>
      </c>
      <c r="AF34" s="181">
        <f t="shared" ca="1" si="48"/>
        <v>0</v>
      </c>
      <c r="AG34" s="181">
        <f t="shared" ca="1" si="48"/>
        <v>0</v>
      </c>
      <c r="AH34" s="181">
        <f t="shared" ca="1" si="48"/>
        <v>0</v>
      </c>
      <c r="AI34" s="181">
        <f t="shared" ca="1" si="48"/>
        <v>0</v>
      </c>
      <c r="AJ34" s="181">
        <f t="shared" ca="1" si="48"/>
        <v>0</v>
      </c>
      <c r="AK34" s="181">
        <f t="shared" ca="1" si="48"/>
        <v>0</v>
      </c>
      <c r="AL34" s="181">
        <f t="shared" ca="1" si="48"/>
        <v>0</v>
      </c>
      <c r="AM34" s="181">
        <f t="shared" ca="1" si="48"/>
        <v>0</v>
      </c>
      <c r="AN34" s="181">
        <f t="shared" ca="1" si="48"/>
        <v>0</v>
      </c>
      <c r="AO34" s="181">
        <f t="shared" ca="1" si="48"/>
        <v>0</v>
      </c>
      <c r="AP34" s="130"/>
      <c r="AQ34" s="181">
        <f ca="1">+AO34+AQ14-AQ24</f>
        <v>0</v>
      </c>
      <c r="AR34" s="181">
        <f t="shared" ca="1" si="48"/>
        <v>0</v>
      </c>
      <c r="AS34" s="181">
        <f t="shared" ca="1" si="48"/>
        <v>0</v>
      </c>
      <c r="AT34" s="181">
        <f t="shared" ca="1" si="48"/>
        <v>0</v>
      </c>
      <c r="AU34" s="181">
        <f t="shared" ca="1" si="48"/>
        <v>0</v>
      </c>
      <c r="AV34" s="181">
        <f t="shared" ca="1" si="48"/>
        <v>0</v>
      </c>
      <c r="AW34" s="181">
        <f t="shared" ca="1" si="48"/>
        <v>0</v>
      </c>
      <c r="AX34" s="181">
        <f t="shared" ca="1" si="48"/>
        <v>0</v>
      </c>
      <c r="AY34" s="181">
        <f t="shared" ca="1" si="48"/>
        <v>0</v>
      </c>
      <c r="AZ34" s="181">
        <f t="shared" ca="1" si="48"/>
        <v>0</v>
      </c>
      <c r="BA34" s="181">
        <f t="shared" ca="1" si="48"/>
        <v>0</v>
      </c>
      <c r="BB34" s="181">
        <f t="shared" ca="1" si="48"/>
        <v>0</v>
      </c>
      <c r="BC34" s="130"/>
      <c r="BD34" s="181">
        <f ca="1">+BB34+BD14-BD24</f>
        <v>0</v>
      </c>
      <c r="BE34" s="181">
        <f t="shared" ca="1" si="48"/>
        <v>0</v>
      </c>
      <c r="BF34" s="181">
        <f t="shared" ca="1" si="48"/>
        <v>0</v>
      </c>
      <c r="BG34" s="181">
        <f t="shared" ca="1" si="48"/>
        <v>0</v>
      </c>
      <c r="BH34" s="181">
        <f t="shared" ca="1" si="48"/>
        <v>0</v>
      </c>
      <c r="BI34" s="181">
        <f t="shared" ca="1" si="48"/>
        <v>0</v>
      </c>
      <c r="BJ34" s="181">
        <f t="shared" ca="1" si="48"/>
        <v>0</v>
      </c>
      <c r="BK34" s="181">
        <f t="shared" ca="1" si="48"/>
        <v>0</v>
      </c>
      <c r="BL34" s="181">
        <f t="shared" ca="1" si="48"/>
        <v>0</v>
      </c>
      <c r="BM34" s="181">
        <f t="shared" ca="1" si="48"/>
        <v>0</v>
      </c>
      <c r="BN34" s="181">
        <f t="shared" ca="1" si="48"/>
        <v>0</v>
      </c>
      <c r="BO34" s="181">
        <f t="shared" ca="1" si="48"/>
        <v>0</v>
      </c>
      <c r="BP34" s="130"/>
      <c r="BQ34" s="181">
        <f ca="1">+BO34+BQ14-BQ24</f>
        <v>0</v>
      </c>
      <c r="BR34" s="181">
        <f t="shared" ref="BR34:CB34" ca="1" si="49">+BQ34+BR14-BR24</f>
        <v>0</v>
      </c>
      <c r="BS34" s="181">
        <f t="shared" ca="1" si="49"/>
        <v>0</v>
      </c>
      <c r="BT34" s="181">
        <f t="shared" ca="1" si="49"/>
        <v>0</v>
      </c>
      <c r="BU34" s="181">
        <f t="shared" ca="1" si="49"/>
        <v>0</v>
      </c>
      <c r="BV34" s="181">
        <f t="shared" ca="1" si="49"/>
        <v>0</v>
      </c>
      <c r="BW34" s="181">
        <f t="shared" ca="1" si="49"/>
        <v>0</v>
      </c>
      <c r="BX34" s="181">
        <f t="shared" ca="1" si="49"/>
        <v>0</v>
      </c>
      <c r="BY34" s="181">
        <f t="shared" ca="1" si="49"/>
        <v>0</v>
      </c>
      <c r="BZ34" s="181">
        <f t="shared" ca="1" si="49"/>
        <v>0</v>
      </c>
      <c r="CA34" s="181">
        <f t="shared" ca="1" si="49"/>
        <v>0</v>
      </c>
      <c r="CB34" s="181">
        <f t="shared" ca="1" si="49"/>
        <v>0</v>
      </c>
      <c r="CC34" s="130"/>
    </row>
    <row r="35" spans="2:81" ht="15" customHeight="1" x14ac:dyDescent="0.2">
      <c r="U35" s="13"/>
      <c r="V35" s="13"/>
      <c r="W35" s="13"/>
      <c r="X35" s="13"/>
      <c r="Y35" s="13"/>
      <c r="Z35" s="13"/>
      <c r="AA35" s="13"/>
      <c r="AB35" s="13"/>
      <c r="AD35" s="13"/>
      <c r="AE35" s="13"/>
      <c r="AF35" s="13"/>
      <c r="AG35" s="13"/>
      <c r="AH35" s="13"/>
      <c r="AI35" s="13"/>
      <c r="AJ35" s="13"/>
      <c r="AK35" s="13"/>
      <c r="AL35" s="13"/>
      <c r="AM35" s="13"/>
      <c r="AN35" s="13"/>
      <c r="AO35" s="13"/>
      <c r="AQ35" s="13"/>
      <c r="AR35" s="13"/>
      <c r="AS35" s="13"/>
      <c r="AT35" s="13"/>
      <c r="AU35" s="13"/>
      <c r="AV35" s="13"/>
      <c r="AW35" s="13"/>
      <c r="AX35" s="13"/>
      <c r="AY35" s="13"/>
      <c r="AZ35" s="13"/>
      <c r="BA35" s="13"/>
      <c r="BB35" s="13"/>
      <c r="BD35" s="13"/>
      <c r="BE35" s="13"/>
      <c r="BF35" s="13"/>
      <c r="BG35" s="13"/>
      <c r="BH35" s="13"/>
      <c r="BI35" s="13"/>
      <c r="BJ35" s="13"/>
      <c r="BK35" s="13"/>
      <c r="BL35" s="13"/>
      <c r="BM35" s="13"/>
      <c r="BN35" s="13"/>
      <c r="BO35" s="13"/>
      <c r="BQ35" s="13"/>
      <c r="BR35" s="13"/>
      <c r="BS35" s="13"/>
      <c r="BT35" s="13"/>
      <c r="BU35" s="13"/>
      <c r="BV35" s="13"/>
      <c r="BW35" s="13"/>
      <c r="BX35" s="13"/>
      <c r="BY35" s="13"/>
      <c r="BZ35" s="13"/>
      <c r="CA35" s="13"/>
      <c r="CB35" s="13"/>
    </row>
    <row r="36" spans="2:81" ht="15" customHeight="1" x14ac:dyDescent="0.2">
      <c r="U36" s="13"/>
      <c r="V36" s="13"/>
      <c r="W36" s="13"/>
      <c r="X36" s="13"/>
      <c r="Y36" s="13"/>
      <c r="Z36" s="13"/>
      <c r="AA36" s="13"/>
      <c r="AB36" s="13"/>
      <c r="AD36" s="13"/>
      <c r="AE36" s="13"/>
      <c r="AF36" s="13"/>
      <c r="AG36" s="13"/>
      <c r="AH36" s="13"/>
      <c r="AI36" s="13"/>
      <c r="AJ36" s="13"/>
      <c r="AK36" s="13"/>
      <c r="AL36" s="13"/>
      <c r="AM36" s="13"/>
      <c r="AN36" s="13"/>
      <c r="AO36" s="13"/>
      <c r="AQ36" s="13"/>
      <c r="AR36" s="13"/>
      <c r="AS36" s="13"/>
      <c r="AT36" s="13"/>
      <c r="AU36" s="13"/>
      <c r="AV36" s="13"/>
      <c r="AW36" s="13"/>
      <c r="AX36" s="13"/>
      <c r="AY36" s="13"/>
      <c r="AZ36" s="13"/>
      <c r="BA36" s="13"/>
      <c r="BB36" s="13"/>
      <c r="BD36" s="13"/>
      <c r="BE36" s="13"/>
      <c r="BF36" s="13"/>
      <c r="BG36" s="13"/>
      <c r="BH36" s="13"/>
      <c r="BI36" s="13"/>
      <c r="BJ36" s="13"/>
      <c r="BK36" s="13"/>
      <c r="BL36" s="13"/>
      <c r="BM36" s="13"/>
      <c r="BN36" s="13"/>
      <c r="BO36" s="13"/>
      <c r="BQ36" s="13"/>
      <c r="BR36" s="13"/>
      <c r="BS36" s="13"/>
      <c r="BT36" s="13"/>
      <c r="BU36" s="13"/>
      <c r="BV36" s="13"/>
      <c r="BW36" s="13"/>
      <c r="BX36" s="13"/>
      <c r="BY36" s="13"/>
      <c r="BZ36" s="13"/>
      <c r="CA36" s="13"/>
      <c r="CB36" s="13"/>
    </row>
    <row r="37" spans="2:81" ht="15" customHeight="1" x14ac:dyDescent="0.2">
      <c r="U37" s="13"/>
      <c r="V37" s="13"/>
      <c r="W37" s="13"/>
      <c r="X37" s="13"/>
      <c r="Y37" s="13"/>
      <c r="Z37" s="13"/>
      <c r="AA37" s="13"/>
      <c r="AB37" s="13"/>
      <c r="AD37" s="13"/>
      <c r="AE37" s="13"/>
      <c r="AF37" s="13"/>
      <c r="AG37" s="13"/>
      <c r="AH37" s="13"/>
      <c r="AI37" s="13"/>
      <c r="AJ37" s="13"/>
      <c r="AK37" s="13"/>
      <c r="AL37" s="13"/>
      <c r="AM37" s="13"/>
      <c r="AN37" s="13"/>
      <c r="AO37" s="13"/>
      <c r="AQ37" s="13"/>
      <c r="AR37" s="13"/>
      <c r="AS37" s="13"/>
      <c r="AT37" s="13"/>
      <c r="AU37" s="13"/>
      <c r="AV37" s="13"/>
      <c r="AW37" s="13"/>
      <c r="AX37" s="13"/>
      <c r="AY37" s="13"/>
      <c r="AZ37" s="13"/>
      <c r="BA37" s="13"/>
      <c r="BB37" s="13"/>
      <c r="BD37" s="13"/>
      <c r="BE37" s="13"/>
      <c r="BF37" s="13"/>
      <c r="BG37" s="13"/>
      <c r="BH37" s="13"/>
      <c r="BI37" s="13"/>
      <c r="BJ37" s="13"/>
      <c r="BK37" s="13"/>
      <c r="BL37" s="13"/>
      <c r="BM37" s="13"/>
      <c r="BN37" s="13"/>
      <c r="BO37" s="13"/>
      <c r="BQ37" s="13"/>
      <c r="BR37" s="13"/>
      <c r="BS37" s="13"/>
      <c r="BT37" s="13"/>
      <c r="BU37" s="13"/>
      <c r="BV37" s="13"/>
      <c r="BW37" s="13"/>
      <c r="BX37" s="13"/>
      <c r="BY37" s="13"/>
      <c r="BZ37" s="13"/>
      <c r="CA37" s="13"/>
      <c r="CB37" s="13"/>
    </row>
    <row r="38" spans="2:81" ht="15" customHeight="1" x14ac:dyDescent="0.2">
      <c r="U38" s="13"/>
      <c r="V38" s="13"/>
      <c r="W38" s="13"/>
      <c r="X38" s="13"/>
      <c r="Y38" s="13"/>
      <c r="Z38" s="13"/>
      <c r="AA38" s="13"/>
      <c r="AB38" s="13"/>
      <c r="AD38" s="13"/>
      <c r="AE38" s="13"/>
      <c r="AF38" s="13"/>
      <c r="AG38" s="13"/>
      <c r="AH38" s="13"/>
      <c r="AI38" s="13"/>
      <c r="AJ38" s="13"/>
      <c r="AK38" s="13"/>
      <c r="AL38" s="13"/>
      <c r="AM38" s="13"/>
      <c r="AN38" s="13"/>
      <c r="AO38" s="13"/>
      <c r="AQ38" s="13"/>
      <c r="AR38" s="13"/>
      <c r="AS38" s="13"/>
      <c r="AT38" s="13"/>
      <c r="AU38" s="13"/>
      <c r="AV38" s="13"/>
      <c r="AW38" s="13"/>
      <c r="AX38" s="13"/>
      <c r="AY38" s="13"/>
      <c r="AZ38" s="13"/>
      <c r="BA38" s="13"/>
      <c r="BB38" s="13"/>
      <c r="BD38" s="13"/>
      <c r="BE38" s="13"/>
      <c r="BF38" s="13"/>
      <c r="BG38" s="13"/>
      <c r="BH38" s="13"/>
      <c r="BI38" s="13"/>
      <c r="BJ38" s="13"/>
      <c r="BK38" s="13"/>
      <c r="BL38" s="13"/>
      <c r="BM38" s="13"/>
      <c r="BN38" s="13"/>
      <c r="BO38" s="13"/>
      <c r="BQ38" s="13"/>
      <c r="BR38" s="13"/>
      <c r="BS38" s="13"/>
      <c r="BT38" s="13"/>
      <c r="BU38" s="13"/>
      <c r="BV38" s="13"/>
      <c r="BW38" s="13"/>
      <c r="BX38" s="13"/>
      <c r="BY38" s="13"/>
      <c r="BZ38" s="13"/>
      <c r="CA38" s="13"/>
      <c r="CB38" s="13"/>
    </row>
    <row r="39" spans="2:81" ht="15" customHeight="1" x14ac:dyDescent="0.2">
      <c r="U39" s="13"/>
      <c r="V39" s="13"/>
      <c r="W39" s="13"/>
      <c r="X39" s="13"/>
      <c r="Y39" s="13"/>
      <c r="Z39" s="13"/>
      <c r="AA39" s="13"/>
      <c r="AB39" s="13"/>
      <c r="AD39" s="13"/>
      <c r="AE39" s="13"/>
      <c r="AF39" s="13"/>
      <c r="AG39" s="13"/>
      <c r="AH39" s="13"/>
      <c r="AI39" s="13"/>
      <c r="AJ39" s="13"/>
      <c r="AK39" s="13"/>
      <c r="AL39" s="13"/>
      <c r="AM39" s="13"/>
      <c r="AN39" s="13"/>
      <c r="AO39" s="13"/>
      <c r="AQ39" s="13"/>
      <c r="AR39" s="13"/>
      <c r="AS39" s="13"/>
      <c r="AT39" s="13"/>
      <c r="AU39" s="13"/>
      <c r="AV39" s="13"/>
      <c r="AW39" s="13"/>
      <c r="AX39" s="13"/>
      <c r="AY39" s="13"/>
      <c r="AZ39" s="13"/>
      <c r="BA39" s="13"/>
      <c r="BB39" s="13"/>
      <c r="BD39" s="13"/>
      <c r="BE39" s="13"/>
      <c r="BF39" s="13"/>
      <c r="BG39" s="13"/>
      <c r="BH39" s="13"/>
      <c r="BI39" s="13"/>
      <c r="BJ39" s="13"/>
      <c r="BK39" s="13"/>
      <c r="BL39" s="13"/>
      <c r="BM39" s="13"/>
      <c r="BN39" s="13"/>
      <c r="BO39" s="13"/>
      <c r="BQ39" s="13"/>
      <c r="BR39" s="13"/>
      <c r="BS39" s="13"/>
      <c r="BT39" s="13"/>
      <c r="BU39" s="13"/>
      <c r="BV39" s="13"/>
      <c r="BW39" s="13"/>
      <c r="BX39" s="13"/>
      <c r="BY39" s="13"/>
      <c r="BZ39" s="13"/>
      <c r="CA39" s="13"/>
      <c r="CB39" s="13"/>
    </row>
    <row r="40" spans="2:81" ht="15" customHeight="1" x14ac:dyDescent="0.2">
      <c r="U40" s="13"/>
      <c r="V40" s="13"/>
      <c r="W40" s="13"/>
      <c r="X40" s="13"/>
      <c r="Y40" s="13"/>
      <c r="Z40" s="13"/>
      <c r="AA40" s="13"/>
      <c r="AB40" s="13"/>
      <c r="AD40" s="13"/>
      <c r="AE40" s="13"/>
      <c r="AF40" s="13"/>
      <c r="AG40" s="13"/>
      <c r="AH40" s="13"/>
      <c r="AI40" s="13"/>
      <c r="AJ40" s="13"/>
      <c r="AK40" s="13"/>
      <c r="AL40" s="13"/>
      <c r="AM40" s="13"/>
      <c r="AN40" s="13"/>
      <c r="AO40" s="13"/>
      <c r="AQ40" s="13"/>
      <c r="AR40" s="13"/>
      <c r="AS40" s="13"/>
      <c r="AT40" s="13"/>
      <c r="AU40" s="13"/>
      <c r="AV40" s="13"/>
      <c r="AW40" s="13"/>
      <c r="AX40" s="13"/>
      <c r="AY40" s="13"/>
      <c r="AZ40" s="13"/>
      <c r="BA40" s="13"/>
      <c r="BB40" s="13"/>
      <c r="BD40" s="13"/>
      <c r="BE40" s="13"/>
      <c r="BF40" s="13"/>
      <c r="BG40" s="13"/>
      <c r="BH40" s="13"/>
      <c r="BI40" s="13"/>
      <c r="BJ40" s="13"/>
      <c r="BK40" s="13"/>
      <c r="BL40" s="13"/>
      <c r="BM40" s="13"/>
      <c r="BN40" s="13"/>
      <c r="BO40" s="13"/>
      <c r="BQ40" s="13"/>
      <c r="BR40" s="13"/>
      <c r="BS40" s="13"/>
      <c r="BT40" s="13"/>
      <c r="BU40" s="13"/>
      <c r="BV40" s="13"/>
      <c r="BW40" s="13"/>
      <c r="BX40" s="13"/>
      <c r="BY40" s="13"/>
      <c r="BZ40" s="13"/>
      <c r="CA40" s="13"/>
      <c r="CB40" s="13"/>
    </row>
    <row r="41" spans="2:81" ht="15" customHeight="1" x14ac:dyDescent="0.2">
      <c r="U41" s="13"/>
      <c r="V41" s="13"/>
      <c r="W41" s="13"/>
      <c r="X41" s="13"/>
      <c r="Y41" s="13"/>
      <c r="Z41" s="13"/>
      <c r="AA41" s="13"/>
      <c r="AB41" s="13"/>
      <c r="AD41" s="13"/>
      <c r="AE41" s="13"/>
      <c r="AF41" s="13"/>
      <c r="AG41" s="13"/>
      <c r="AH41" s="13"/>
      <c r="AI41" s="13"/>
      <c r="AJ41" s="13"/>
      <c r="AK41" s="13"/>
      <c r="AL41" s="13"/>
      <c r="AM41" s="13"/>
      <c r="AN41" s="13"/>
      <c r="AO41" s="13"/>
      <c r="AQ41" s="13"/>
      <c r="AR41" s="13"/>
      <c r="AS41" s="13"/>
      <c r="AT41" s="13"/>
      <c r="AU41" s="13"/>
      <c r="AV41" s="13"/>
      <c r="AW41" s="13"/>
      <c r="AX41" s="13"/>
      <c r="AY41" s="13"/>
      <c r="AZ41" s="13"/>
      <c r="BA41" s="13"/>
      <c r="BB41" s="13"/>
      <c r="BD41" s="13"/>
      <c r="BE41" s="13"/>
      <c r="BF41" s="13"/>
      <c r="BG41" s="13"/>
      <c r="BH41" s="13"/>
      <c r="BI41" s="13"/>
      <c r="BJ41" s="13"/>
      <c r="BK41" s="13"/>
      <c r="BL41" s="13"/>
      <c r="BM41" s="13"/>
      <c r="BN41" s="13"/>
      <c r="BO41" s="13"/>
      <c r="BQ41" s="13"/>
      <c r="BR41" s="13"/>
      <c r="BS41" s="13"/>
      <c r="BT41" s="13"/>
      <c r="BU41" s="13"/>
      <c r="BV41" s="13"/>
      <c r="BW41" s="13"/>
      <c r="BX41" s="13"/>
      <c r="BY41" s="13"/>
      <c r="BZ41" s="13"/>
      <c r="CA41" s="13"/>
      <c r="CB41" s="13"/>
    </row>
    <row r="42" spans="2:81" ht="15" customHeight="1" x14ac:dyDescent="0.2">
      <c r="U42" s="13"/>
      <c r="V42" s="13"/>
      <c r="W42" s="13"/>
      <c r="X42" s="13"/>
      <c r="Y42" s="13"/>
      <c r="Z42" s="13"/>
      <c r="AA42" s="13"/>
      <c r="AB42" s="13"/>
      <c r="AD42" s="13"/>
      <c r="AE42" s="13"/>
      <c r="AF42" s="13"/>
      <c r="AG42" s="13"/>
      <c r="AH42" s="13"/>
      <c r="AI42" s="13"/>
      <c r="AJ42" s="13"/>
      <c r="AK42" s="13"/>
      <c r="AL42" s="13"/>
      <c r="AM42" s="13"/>
      <c r="AN42" s="13"/>
      <c r="AO42" s="13"/>
      <c r="AQ42" s="13"/>
      <c r="AR42" s="13"/>
      <c r="AS42" s="13"/>
      <c r="AT42" s="13"/>
      <c r="AU42" s="13"/>
      <c r="AV42" s="13"/>
      <c r="AW42" s="13"/>
      <c r="AX42" s="13"/>
      <c r="AY42" s="13"/>
      <c r="AZ42" s="13"/>
      <c r="BA42" s="13"/>
      <c r="BB42" s="13"/>
      <c r="BD42" s="13"/>
      <c r="BE42" s="13"/>
      <c r="BF42" s="13"/>
      <c r="BG42" s="13"/>
      <c r="BH42" s="13"/>
      <c r="BI42" s="13"/>
      <c r="BJ42" s="13"/>
      <c r="BK42" s="13"/>
      <c r="BL42" s="13"/>
      <c r="BM42" s="13"/>
      <c r="BN42" s="13"/>
      <c r="BO42" s="13"/>
      <c r="BQ42" s="13"/>
      <c r="BR42" s="13"/>
      <c r="BS42" s="13"/>
      <c r="BT42" s="13"/>
      <c r="BU42" s="13"/>
      <c r="BV42" s="13"/>
      <c r="BW42" s="13"/>
      <c r="BX42" s="13"/>
      <c r="BY42" s="13"/>
      <c r="BZ42" s="13"/>
      <c r="CA42" s="13"/>
      <c r="CB42" s="13"/>
    </row>
    <row r="43" spans="2:81" ht="15" customHeight="1" x14ac:dyDescent="0.2">
      <c r="U43" s="13"/>
      <c r="V43" s="13"/>
      <c r="W43" s="13"/>
      <c r="X43" s="13"/>
      <c r="Y43" s="13"/>
      <c r="Z43" s="13"/>
      <c r="AA43" s="13"/>
      <c r="AB43" s="13"/>
      <c r="AD43" s="13"/>
      <c r="AE43" s="13"/>
      <c r="AF43" s="13"/>
      <c r="AG43" s="13"/>
      <c r="AH43" s="13"/>
      <c r="AI43" s="13"/>
      <c r="AJ43" s="13"/>
      <c r="AK43" s="13"/>
      <c r="AL43" s="13"/>
      <c r="AM43" s="13"/>
      <c r="AN43" s="13"/>
      <c r="AO43" s="13"/>
      <c r="AQ43" s="13"/>
      <c r="AR43" s="13"/>
      <c r="AS43" s="13"/>
      <c r="AT43" s="13"/>
      <c r="AU43" s="13"/>
      <c r="AV43" s="13"/>
      <c r="AW43" s="13"/>
      <c r="AX43" s="13"/>
      <c r="AY43" s="13"/>
      <c r="AZ43" s="13"/>
      <c r="BA43" s="13"/>
      <c r="BB43" s="13"/>
      <c r="BD43" s="13"/>
      <c r="BE43" s="13"/>
      <c r="BF43" s="13"/>
      <c r="BG43" s="13"/>
      <c r="BH43" s="13"/>
      <c r="BI43" s="13"/>
      <c r="BJ43" s="13"/>
      <c r="BK43" s="13"/>
      <c r="BL43" s="13"/>
      <c r="BM43" s="13"/>
      <c r="BN43" s="13"/>
      <c r="BO43" s="13"/>
      <c r="BQ43" s="13"/>
      <c r="BR43" s="13"/>
      <c r="BS43" s="13"/>
      <c r="BT43" s="13"/>
      <c r="BU43" s="13"/>
      <c r="BV43" s="13"/>
      <c r="BW43" s="13"/>
      <c r="BX43" s="13"/>
      <c r="BY43" s="13"/>
      <c r="BZ43" s="13"/>
      <c r="CA43" s="13"/>
      <c r="CB43" s="13"/>
    </row>
    <row r="44" spans="2:81" ht="15" customHeight="1" x14ac:dyDescent="0.2">
      <c r="U44" s="13"/>
      <c r="V44" s="13"/>
      <c r="W44" s="13"/>
      <c r="X44" s="13"/>
      <c r="Y44" s="13"/>
      <c r="Z44" s="13"/>
      <c r="AA44" s="13"/>
      <c r="AB44" s="13"/>
      <c r="AD44" s="13"/>
      <c r="AE44" s="13"/>
      <c r="AF44" s="13"/>
      <c r="AG44" s="13"/>
      <c r="AH44" s="13"/>
      <c r="AI44" s="13"/>
      <c r="AJ44" s="13"/>
      <c r="AK44" s="13"/>
      <c r="AL44" s="13"/>
      <c r="AM44" s="13"/>
      <c r="AN44" s="13"/>
      <c r="AO44" s="13"/>
      <c r="AQ44" s="13"/>
      <c r="AR44" s="13"/>
      <c r="AS44" s="13"/>
      <c r="AT44" s="13"/>
      <c r="AU44" s="13"/>
      <c r="AV44" s="13"/>
      <c r="AW44" s="13"/>
      <c r="AX44" s="13"/>
      <c r="AY44" s="13"/>
      <c r="AZ44" s="13"/>
      <c r="BA44" s="13"/>
      <c r="BB44" s="13"/>
      <c r="BD44" s="13"/>
      <c r="BE44" s="13"/>
      <c r="BF44" s="13"/>
      <c r="BG44" s="13"/>
      <c r="BH44" s="13"/>
      <c r="BI44" s="13"/>
      <c r="BJ44" s="13"/>
      <c r="BK44" s="13"/>
      <c r="BL44" s="13"/>
      <c r="BM44" s="13"/>
      <c r="BN44" s="13"/>
      <c r="BO44" s="13"/>
      <c r="BQ44" s="13"/>
      <c r="BR44" s="13"/>
      <c r="BS44" s="13"/>
      <c r="BT44" s="13"/>
      <c r="BU44" s="13"/>
      <c r="BV44" s="13"/>
      <c r="BW44" s="13"/>
      <c r="BX44" s="13"/>
      <c r="BY44" s="13"/>
      <c r="BZ44" s="13"/>
      <c r="CA44" s="13"/>
      <c r="CB44" s="13"/>
    </row>
    <row r="45" spans="2:81" ht="15" customHeight="1" x14ac:dyDescent="0.2">
      <c r="U45" s="13"/>
      <c r="V45" s="13"/>
      <c r="W45" s="13"/>
      <c r="X45" s="13"/>
      <c r="Y45" s="13"/>
      <c r="Z45" s="13"/>
      <c r="AA45" s="13"/>
      <c r="AB45" s="13"/>
      <c r="AD45" s="13"/>
      <c r="AE45" s="13"/>
      <c r="AF45" s="13"/>
      <c r="AG45" s="13"/>
      <c r="AH45" s="13"/>
      <c r="AI45" s="13"/>
      <c r="AJ45" s="13"/>
      <c r="AK45" s="13"/>
      <c r="AL45" s="13"/>
      <c r="AM45" s="13"/>
      <c r="AN45" s="13"/>
      <c r="AO45" s="13"/>
      <c r="AQ45" s="13"/>
      <c r="AR45" s="13"/>
      <c r="AS45" s="13"/>
      <c r="AT45" s="13"/>
      <c r="AU45" s="13"/>
      <c r="AV45" s="13"/>
      <c r="AW45" s="13"/>
      <c r="AX45" s="13"/>
      <c r="AY45" s="13"/>
      <c r="AZ45" s="13"/>
      <c r="BA45" s="13"/>
      <c r="BB45" s="13"/>
      <c r="BD45" s="13"/>
      <c r="BE45" s="13"/>
      <c r="BF45" s="13"/>
      <c r="BG45" s="13"/>
      <c r="BH45" s="13"/>
      <c r="BI45" s="13"/>
      <c r="BJ45" s="13"/>
      <c r="BK45" s="13"/>
      <c r="BL45" s="13"/>
      <c r="BM45" s="13"/>
      <c r="BN45" s="13"/>
      <c r="BO45" s="13"/>
      <c r="BQ45" s="13"/>
      <c r="BR45" s="13"/>
      <c r="BS45" s="13"/>
      <c r="BT45" s="13"/>
      <c r="BU45" s="13"/>
      <c r="BV45" s="13"/>
      <c r="BW45" s="13"/>
      <c r="BX45" s="13"/>
      <c r="BY45" s="13"/>
      <c r="BZ45" s="13"/>
      <c r="CA45" s="13"/>
      <c r="CB45" s="13"/>
    </row>
    <row r="46" spans="2:81" ht="15" customHeight="1" x14ac:dyDescent="0.2">
      <c r="U46" s="13"/>
      <c r="V46" s="13"/>
      <c r="W46" s="13"/>
      <c r="X46" s="13"/>
      <c r="Y46" s="13"/>
      <c r="Z46" s="13"/>
      <c r="AA46" s="13"/>
      <c r="AB46" s="13"/>
      <c r="AD46" s="13"/>
      <c r="AE46" s="13"/>
      <c r="AF46" s="13"/>
      <c r="AG46" s="13"/>
      <c r="AH46" s="13"/>
      <c r="AI46" s="13"/>
      <c r="AJ46" s="13"/>
      <c r="AK46" s="13"/>
      <c r="AL46" s="13"/>
      <c r="AM46" s="13"/>
      <c r="AN46" s="13"/>
      <c r="AO46" s="13"/>
      <c r="AQ46" s="13"/>
      <c r="AR46" s="13"/>
      <c r="AS46" s="13"/>
      <c r="AT46" s="13"/>
      <c r="AU46" s="13"/>
      <c r="AV46" s="13"/>
      <c r="AW46" s="13"/>
      <c r="AX46" s="13"/>
      <c r="AY46" s="13"/>
      <c r="AZ46" s="13"/>
      <c r="BA46" s="13"/>
      <c r="BB46" s="13"/>
      <c r="BD46" s="13"/>
      <c r="BE46" s="13"/>
      <c r="BF46" s="13"/>
      <c r="BG46" s="13"/>
      <c r="BH46" s="13"/>
      <c r="BI46" s="13"/>
      <c r="BJ46" s="13"/>
      <c r="BK46" s="13"/>
      <c r="BL46" s="13"/>
      <c r="BM46" s="13"/>
      <c r="BN46" s="13"/>
      <c r="BO46" s="13"/>
      <c r="BQ46" s="13"/>
      <c r="BR46" s="13"/>
      <c r="BS46" s="13"/>
      <c r="BT46" s="13"/>
      <c r="BU46" s="13"/>
      <c r="BV46" s="13"/>
      <c r="BW46" s="13"/>
      <c r="BX46" s="13"/>
      <c r="BY46" s="13"/>
      <c r="BZ46" s="13"/>
      <c r="CA46" s="13"/>
      <c r="CB46" s="13"/>
    </row>
    <row r="47" spans="2:81" ht="15" customHeight="1" x14ac:dyDescent="0.2">
      <c r="U47" s="13"/>
      <c r="V47" s="13"/>
      <c r="W47" s="13"/>
      <c r="X47" s="13"/>
      <c r="Y47" s="13"/>
      <c r="Z47" s="13"/>
      <c r="AA47" s="13"/>
      <c r="AB47" s="13"/>
      <c r="AD47" s="13"/>
      <c r="AE47" s="13"/>
      <c r="AF47" s="13"/>
      <c r="AG47" s="13"/>
      <c r="AH47" s="13"/>
      <c r="AI47" s="13"/>
      <c r="AJ47" s="13"/>
      <c r="AK47" s="13"/>
      <c r="AL47" s="13"/>
      <c r="AM47" s="13"/>
      <c r="AN47" s="13"/>
      <c r="AO47" s="13"/>
      <c r="AQ47" s="13"/>
      <c r="AR47" s="13"/>
      <c r="AS47" s="13"/>
      <c r="AT47" s="13"/>
      <c r="AU47" s="13"/>
      <c r="AV47" s="13"/>
      <c r="AW47" s="13"/>
      <c r="AX47" s="13"/>
      <c r="AY47" s="13"/>
      <c r="AZ47" s="13"/>
      <c r="BA47" s="13"/>
      <c r="BB47" s="13"/>
      <c r="BD47" s="13"/>
      <c r="BE47" s="13"/>
      <c r="BF47" s="13"/>
      <c r="BG47" s="13"/>
      <c r="BH47" s="13"/>
      <c r="BI47" s="13"/>
      <c r="BJ47" s="13"/>
      <c r="BK47" s="13"/>
      <c r="BL47" s="13"/>
      <c r="BM47" s="13"/>
      <c r="BN47" s="13"/>
      <c r="BO47" s="13"/>
      <c r="BQ47" s="13"/>
      <c r="BR47" s="13"/>
      <c r="BS47" s="13"/>
      <c r="BT47" s="13"/>
      <c r="BU47" s="13"/>
      <c r="BV47" s="13"/>
      <c r="BW47" s="13"/>
      <c r="BX47" s="13"/>
      <c r="BY47" s="13"/>
      <c r="BZ47" s="13"/>
      <c r="CA47" s="13"/>
      <c r="CB47" s="13"/>
    </row>
    <row r="48" spans="2:81" ht="15" customHeight="1" x14ac:dyDescent="0.2">
      <c r="U48" s="13"/>
      <c r="V48" s="13"/>
      <c r="W48" s="13"/>
      <c r="X48" s="13"/>
      <c r="Y48" s="13"/>
      <c r="Z48" s="13"/>
      <c r="AA48" s="13"/>
      <c r="AB48" s="13"/>
      <c r="AD48" s="13"/>
      <c r="AE48" s="13"/>
      <c r="AF48" s="13"/>
      <c r="AG48" s="13"/>
      <c r="AH48" s="13"/>
      <c r="AI48" s="13"/>
      <c r="AJ48" s="13"/>
      <c r="AK48" s="13"/>
      <c r="AL48" s="13"/>
      <c r="AM48" s="13"/>
      <c r="AN48" s="13"/>
      <c r="AO48" s="13"/>
      <c r="AQ48" s="13"/>
      <c r="AR48" s="13"/>
      <c r="AS48" s="13"/>
      <c r="AT48" s="13"/>
      <c r="AU48" s="13"/>
      <c r="AV48" s="13"/>
      <c r="AW48" s="13"/>
      <c r="AX48" s="13"/>
      <c r="AY48" s="13"/>
      <c r="AZ48" s="13"/>
      <c r="BA48" s="13"/>
      <c r="BB48" s="13"/>
      <c r="BD48" s="13"/>
      <c r="BE48" s="13"/>
      <c r="BF48" s="13"/>
      <c r="BG48" s="13"/>
      <c r="BH48" s="13"/>
      <c r="BI48" s="13"/>
      <c r="BJ48" s="13"/>
      <c r="BK48" s="13"/>
      <c r="BL48" s="13"/>
      <c r="BM48" s="13"/>
      <c r="BN48" s="13"/>
      <c r="BO48" s="13"/>
      <c r="BQ48" s="13"/>
      <c r="BR48" s="13"/>
      <c r="BS48" s="13"/>
      <c r="BT48" s="13"/>
      <c r="BU48" s="13"/>
      <c r="BV48" s="13"/>
      <c r="BW48" s="13"/>
      <c r="BX48" s="13"/>
      <c r="BY48" s="13"/>
      <c r="BZ48" s="13"/>
      <c r="CA48" s="13"/>
      <c r="CB48" s="13"/>
    </row>
    <row r="49" spans="21:80" ht="15" customHeight="1" x14ac:dyDescent="0.2">
      <c r="U49" s="13"/>
      <c r="V49" s="13"/>
      <c r="W49" s="13"/>
      <c r="X49" s="13"/>
      <c r="Y49" s="13"/>
      <c r="Z49" s="13"/>
      <c r="AA49" s="13"/>
      <c r="AB49" s="13"/>
      <c r="AD49" s="13"/>
      <c r="AE49" s="13"/>
      <c r="AF49" s="13"/>
      <c r="AG49" s="13"/>
      <c r="AH49" s="13"/>
      <c r="AI49" s="13"/>
      <c r="AJ49" s="13"/>
      <c r="AK49" s="13"/>
      <c r="AL49" s="13"/>
      <c r="AM49" s="13"/>
      <c r="AN49" s="13"/>
      <c r="AO49" s="13"/>
      <c r="AQ49" s="13"/>
      <c r="AR49" s="13"/>
      <c r="AS49" s="13"/>
      <c r="AT49" s="13"/>
      <c r="AU49" s="13"/>
      <c r="AV49" s="13"/>
      <c r="AW49" s="13"/>
      <c r="AX49" s="13"/>
      <c r="AY49" s="13"/>
      <c r="AZ49" s="13"/>
      <c r="BA49" s="13"/>
      <c r="BB49" s="13"/>
      <c r="BD49" s="13"/>
      <c r="BE49" s="13"/>
      <c r="BF49" s="13"/>
      <c r="BG49" s="13"/>
      <c r="BH49" s="13"/>
      <c r="BI49" s="13"/>
      <c r="BJ49" s="13"/>
      <c r="BK49" s="13"/>
      <c r="BL49" s="13"/>
      <c r="BM49" s="13"/>
      <c r="BN49" s="13"/>
      <c r="BO49" s="13"/>
      <c r="BQ49" s="13"/>
      <c r="BR49" s="13"/>
      <c r="BS49" s="13"/>
      <c r="BT49" s="13"/>
      <c r="BU49" s="13"/>
      <c r="BV49" s="13"/>
      <c r="BW49" s="13"/>
      <c r="BX49" s="13"/>
      <c r="BY49" s="13"/>
      <c r="BZ49" s="13"/>
      <c r="CA49" s="13"/>
      <c r="CB49" s="13"/>
    </row>
    <row r="50" spans="21:80" ht="15" customHeight="1" x14ac:dyDescent="0.2">
      <c r="U50" s="13"/>
      <c r="V50" s="13"/>
      <c r="W50" s="13"/>
      <c r="X50" s="13"/>
      <c r="Y50" s="13"/>
      <c r="Z50" s="13"/>
      <c r="AA50" s="13"/>
      <c r="AB50" s="13"/>
      <c r="AD50" s="13"/>
      <c r="AE50" s="13"/>
      <c r="AF50" s="13"/>
      <c r="AG50" s="13"/>
      <c r="AH50" s="13"/>
      <c r="AI50" s="13"/>
      <c r="AJ50" s="13"/>
      <c r="AK50" s="13"/>
      <c r="AL50" s="13"/>
      <c r="AM50" s="13"/>
      <c r="AN50" s="13"/>
      <c r="AO50" s="13"/>
      <c r="AQ50" s="13"/>
      <c r="AR50" s="13"/>
      <c r="AS50" s="13"/>
      <c r="AT50" s="13"/>
      <c r="AU50" s="13"/>
      <c r="AV50" s="13"/>
      <c r="AW50" s="13"/>
      <c r="AX50" s="13"/>
      <c r="AY50" s="13"/>
      <c r="AZ50" s="13"/>
      <c r="BA50" s="13"/>
      <c r="BB50" s="13"/>
      <c r="BD50" s="13"/>
      <c r="BE50" s="13"/>
      <c r="BF50" s="13"/>
      <c r="BG50" s="13"/>
      <c r="BH50" s="13"/>
      <c r="BI50" s="13"/>
      <c r="BJ50" s="13"/>
      <c r="BK50" s="13"/>
      <c r="BL50" s="13"/>
      <c r="BM50" s="13"/>
      <c r="BN50" s="13"/>
      <c r="BO50" s="13"/>
      <c r="BQ50" s="13"/>
      <c r="BR50" s="13"/>
      <c r="BS50" s="13"/>
      <c r="BT50" s="13"/>
      <c r="BU50" s="13"/>
      <c r="BV50" s="13"/>
      <c r="BW50" s="13"/>
      <c r="BX50" s="13"/>
      <c r="BY50" s="13"/>
      <c r="BZ50" s="13"/>
      <c r="CA50" s="13"/>
      <c r="CB50" s="13"/>
    </row>
    <row r="51" spans="21:80" ht="15" customHeight="1" x14ac:dyDescent="0.2">
      <c r="U51" s="13"/>
      <c r="V51" s="13"/>
      <c r="W51" s="13"/>
      <c r="X51" s="13"/>
      <c r="Y51" s="13"/>
      <c r="Z51" s="13"/>
      <c r="AA51" s="13"/>
      <c r="AB51" s="13"/>
      <c r="AD51" s="13"/>
      <c r="AE51" s="13"/>
      <c r="AF51" s="13"/>
      <c r="AG51" s="13"/>
      <c r="AH51" s="13"/>
      <c r="AI51" s="13"/>
      <c r="AJ51" s="13"/>
      <c r="AK51" s="13"/>
      <c r="AL51" s="13"/>
      <c r="AM51" s="13"/>
      <c r="AN51" s="13"/>
      <c r="AO51" s="13"/>
      <c r="AQ51" s="13"/>
      <c r="AR51" s="13"/>
      <c r="AS51" s="13"/>
      <c r="AT51" s="13"/>
      <c r="AU51" s="13"/>
      <c r="AV51" s="13"/>
      <c r="AW51" s="13"/>
      <c r="AX51" s="13"/>
      <c r="AY51" s="13"/>
      <c r="AZ51" s="13"/>
      <c r="BA51" s="13"/>
      <c r="BB51" s="13"/>
      <c r="BD51" s="13"/>
      <c r="BE51" s="13"/>
      <c r="BF51" s="13"/>
      <c r="BG51" s="13"/>
      <c r="BH51" s="13"/>
      <c r="BI51" s="13"/>
      <c r="BJ51" s="13"/>
      <c r="BK51" s="13"/>
      <c r="BL51" s="13"/>
      <c r="BM51" s="13"/>
      <c r="BN51" s="13"/>
      <c r="BO51" s="13"/>
      <c r="BQ51" s="13"/>
      <c r="BR51" s="13"/>
      <c r="BS51" s="13"/>
      <c r="BT51" s="13"/>
      <c r="BU51" s="13"/>
      <c r="BV51" s="13"/>
      <c r="BW51" s="13"/>
      <c r="BX51" s="13"/>
      <c r="BY51" s="13"/>
      <c r="BZ51" s="13"/>
      <c r="CA51" s="13"/>
      <c r="CB51" s="13"/>
    </row>
    <row r="52" spans="21:80" ht="15" customHeight="1" x14ac:dyDescent="0.2">
      <c r="U52" s="13"/>
      <c r="V52" s="13"/>
      <c r="W52" s="13"/>
      <c r="X52" s="13"/>
      <c r="Y52" s="13"/>
      <c r="Z52" s="13"/>
      <c r="AA52" s="13"/>
      <c r="AB52" s="13"/>
      <c r="AD52" s="13"/>
      <c r="AE52" s="13"/>
      <c r="AF52" s="13"/>
      <c r="AG52" s="13"/>
      <c r="AH52" s="13"/>
      <c r="AI52" s="13"/>
      <c r="AJ52" s="13"/>
      <c r="AK52" s="13"/>
      <c r="AL52" s="13"/>
      <c r="AM52" s="13"/>
      <c r="AN52" s="13"/>
      <c r="AO52" s="13"/>
      <c r="AQ52" s="13"/>
      <c r="AR52" s="13"/>
      <c r="AS52" s="13"/>
      <c r="AT52" s="13"/>
      <c r="AU52" s="13"/>
      <c r="AV52" s="13"/>
      <c r="AW52" s="13"/>
      <c r="AX52" s="13"/>
      <c r="AY52" s="13"/>
      <c r="AZ52" s="13"/>
      <c r="BA52" s="13"/>
      <c r="BB52" s="13"/>
      <c r="BD52" s="13"/>
      <c r="BE52" s="13"/>
      <c r="BF52" s="13"/>
      <c r="BG52" s="13"/>
      <c r="BH52" s="13"/>
      <c r="BI52" s="13"/>
      <c r="BJ52" s="13"/>
      <c r="BK52" s="13"/>
      <c r="BL52" s="13"/>
      <c r="BM52" s="13"/>
      <c r="BN52" s="13"/>
      <c r="BO52" s="13"/>
      <c r="BQ52" s="13"/>
      <c r="BR52" s="13"/>
      <c r="BS52" s="13"/>
      <c r="BT52" s="13"/>
      <c r="BU52" s="13"/>
      <c r="BV52" s="13"/>
      <c r="BW52" s="13"/>
      <c r="BX52" s="13"/>
      <c r="BY52" s="13"/>
      <c r="BZ52" s="13"/>
      <c r="CA52" s="13"/>
      <c r="CB52" s="13"/>
    </row>
    <row r="53" spans="21:80" ht="15" customHeight="1" x14ac:dyDescent="0.2">
      <c r="U53" s="13"/>
      <c r="V53" s="13"/>
      <c r="W53" s="13"/>
      <c r="X53" s="13"/>
      <c r="Y53" s="13"/>
      <c r="Z53" s="13"/>
      <c r="AA53" s="13"/>
      <c r="AB53" s="13"/>
      <c r="AD53" s="13"/>
      <c r="AE53" s="13"/>
      <c r="AF53" s="13"/>
      <c r="AG53" s="13"/>
      <c r="AH53" s="13"/>
      <c r="AI53" s="13"/>
      <c r="AJ53" s="13"/>
      <c r="AK53" s="13"/>
      <c r="AL53" s="13"/>
      <c r="AM53" s="13"/>
      <c r="AN53" s="13"/>
      <c r="AO53" s="13"/>
      <c r="AQ53" s="13"/>
      <c r="AR53" s="13"/>
      <c r="AS53" s="13"/>
      <c r="AT53" s="13"/>
      <c r="AU53" s="13"/>
      <c r="AV53" s="13"/>
      <c r="AW53" s="13"/>
      <c r="AX53" s="13"/>
      <c r="AY53" s="13"/>
      <c r="AZ53" s="13"/>
      <c r="BA53" s="13"/>
      <c r="BB53" s="13"/>
      <c r="BD53" s="13"/>
      <c r="BE53" s="13"/>
      <c r="BF53" s="13"/>
      <c r="BG53" s="13"/>
      <c r="BH53" s="13"/>
      <c r="BI53" s="13"/>
      <c r="BJ53" s="13"/>
      <c r="BK53" s="13"/>
      <c r="BL53" s="13"/>
      <c r="BM53" s="13"/>
      <c r="BN53" s="13"/>
      <c r="BO53" s="13"/>
      <c r="BQ53" s="13"/>
      <c r="BR53" s="13"/>
      <c r="BS53" s="13"/>
      <c r="BT53" s="13"/>
      <c r="BU53" s="13"/>
      <c r="BV53" s="13"/>
      <c r="BW53" s="13"/>
      <c r="BX53" s="13"/>
      <c r="BY53" s="13"/>
      <c r="BZ53" s="13"/>
      <c r="CA53" s="13"/>
      <c r="CB53" s="13"/>
    </row>
    <row r="54" spans="21:80" ht="15" customHeight="1" x14ac:dyDescent="0.2">
      <c r="U54" s="13"/>
      <c r="V54" s="13"/>
      <c r="W54" s="13"/>
      <c r="X54" s="13"/>
      <c r="Y54" s="13"/>
      <c r="Z54" s="13"/>
      <c r="AA54" s="13"/>
      <c r="AB54" s="13"/>
      <c r="AD54" s="13"/>
      <c r="AE54" s="13"/>
      <c r="AF54" s="13"/>
      <c r="AG54" s="13"/>
      <c r="AH54" s="13"/>
      <c r="AI54" s="13"/>
      <c r="AJ54" s="13"/>
      <c r="AK54" s="13"/>
      <c r="AL54" s="13"/>
      <c r="AM54" s="13"/>
      <c r="AN54" s="13"/>
      <c r="AO54" s="13"/>
      <c r="AQ54" s="13"/>
      <c r="AR54" s="13"/>
      <c r="AS54" s="13"/>
      <c r="AT54" s="13"/>
      <c r="AU54" s="13"/>
      <c r="AV54" s="13"/>
      <c r="AW54" s="13"/>
      <c r="AX54" s="13"/>
      <c r="AY54" s="13"/>
      <c r="AZ54" s="13"/>
      <c r="BA54" s="13"/>
      <c r="BB54" s="13"/>
      <c r="BD54" s="13"/>
      <c r="BE54" s="13"/>
      <c r="BF54" s="13"/>
      <c r="BG54" s="13"/>
      <c r="BH54" s="13"/>
      <c r="BI54" s="13"/>
      <c r="BJ54" s="13"/>
      <c r="BK54" s="13"/>
      <c r="BL54" s="13"/>
      <c r="BM54" s="13"/>
      <c r="BN54" s="13"/>
      <c r="BO54" s="13"/>
      <c r="BQ54" s="13"/>
      <c r="BR54" s="13"/>
      <c r="BS54" s="13"/>
      <c r="BT54" s="13"/>
      <c r="BU54" s="13"/>
      <c r="BV54" s="13"/>
      <c r="BW54" s="13"/>
      <c r="BX54" s="13"/>
      <c r="BY54" s="13"/>
      <c r="BZ54" s="13"/>
      <c r="CA54" s="13"/>
      <c r="CB54" s="13"/>
    </row>
    <row r="55" spans="21:80" ht="15" customHeight="1" x14ac:dyDescent="0.2">
      <c r="U55" s="13"/>
      <c r="V55" s="13"/>
      <c r="W55" s="13"/>
      <c r="X55" s="13"/>
      <c r="Y55" s="13"/>
      <c r="Z55" s="13"/>
      <c r="AA55" s="13"/>
      <c r="AB55" s="13"/>
      <c r="AD55" s="13"/>
      <c r="AE55" s="13"/>
      <c r="AF55" s="13"/>
      <c r="AG55" s="13"/>
      <c r="AH55" s="13"/>
      <c r="AI55" s="13"/>
      <c r="AJ55" s="13"/>
      <c r="AK55" s="13"/>
      <c r="AL55" s="13"/>
      <c r="AM55" s="13"/>
      <c r="AN55" s="13"/>
      <c r="AO55" s="13"/>
      <c r="AQ55" s="13"/>
      <c r="AR55" s="13"/>
      <c r="AS55" s="13"/>
      <c r="AT55" s="13"/>
      <c r="AU55" s="13"/>
      <c r="AV55" s="13"/>
      <c r="AW55" s="13"/>
      <c r="AX55" s="13"/>
      <c r="AY55" s="13"/>
      <c r="AZ55" s="13"/>
      <c r="BA55" s="13"/>
      <c r="BB55" s="13"/>
      <c r="BD55" s="13"/>
      <c r="BE55" s="13"/>
      <c r="BF55" s="13"/>
      <c r="BG55" s="13"/>
      <c r="BH55" s="13"/>
      <c r="BI55" s="13"/>
      <c r="BJ55" s="13"/>
      <c r="BK55" s="13"/>
      <c r="BL55" s="13"/>
      <c r="BM55" s="13"/>
      <c r="BN55" s="13"/>
      <c r="BO55" s="13"/>
      <c r="BQ55" s="13"/>
      <c r="BR55" s="13"/>
      <c r="BS55" s="13"/>
      <c r="BT55" s="13"/>
      <c r="BU55" s="13"/>
      <c r="BV55" s="13"/>
      <c r="BW55" s="13"/>
      <c r="BX55" s="13"/>
      <c r="BY55" s="13"/>
      <c r="BZ55" s="13"/>
      <c r="CA55" s="13"/>
      <c r="CB55" s="13"/>
    </row>
    <row r="56" spans="21:80" ht="15" customHeight="1" x14ac:dyDescent="0.2">
      <c r="U56" s="13"/>
      <c r="V56" s="13"/>
      <c r="W56" s="13"/>
      <c r="X56" s="13"/>
      <c r="Y56" s="13"/>
      <c r="Z56" s="13"/>
      <c r="AA56" s="13"/>
      <c r="AB56" s="13"/>
      <c r="AD56" s="13"/>
      <c r="AE56" s="13"/>
      <c r="AF56" s="13"/>
      <c r="AG56" s="13"/>
      <c r="AH56" s="13"/>
      <c r="AI56" s="13"/>
      <c r="AJ56" s="13"/>
      <c r="AK56" s="13"/>
      <c r="AL56" s="13"/>
      <c r="AM56" s="13"/>
      <c r="AN56" s="13"/>
      <c r="AO56" s="13"/>
      <c r="AQ56" s="13"/>
      <c r="AR56" s="13"/>
      <c r="AS56" s="13"/>
      <c r="AT56" s="13"/>
      <c r="AU56" s="13"/>
      <c r="AV56" s="13"/>
      <c r="AW56" s="13"/>
      <c r="AX56" s="13"/>
      <c r="AY56" s="13"/>
      <c r="AZ56" s="13"/>
      <c r="BA56" s="13"/>
      <c r="BB56" s="13"/>
      <c r="BD56" s="13"/>
      <c r="BE56" s="13"/>
      <c r="BF56" s="13"/>
      <c r="BG56" s="13"/>
      <c r="BH56" s="13"/>
      <c r="BI56" s="13"/>
      <c r="BJ56" s="13"/>
      <c r="BK56" s="13"/>
      <c r="BL56" s="13"/>
      <c r="BM56" s="13"/>
      <c r="BN56" s="13"/>
      <c r="BO56" s="13"/>
      <c r="BQ56" s="13"/>
      <c r="BR56" s="13"/>
      <c r="BS56" s="13"/>
      <c r="BT56" s="13"/>
      <c r="BU56" s="13"/>
      <c r="BV56" s="13"/>
      <c r="BW56" s="13"/>
      <c r="BX56" s="13"/>
      <c r="BY56" s="13"/>
      <c r="BZ56" s="13"/>
      <c r="CA56" s="13"/>
      <c r="CB56" s="13"/>
    </row>
    <row r="57" spans="21:80" ht="15" customHeight="1" x14ac:dyDescent="0.2">
      <c r="U57" s="13"/>
      <c r="V57" s="13"/>
      <c r="W57" s="13"/>
      <c r="X57" s="13"/>
      <c r="Y57" s="13"/>
      <c r="Z57" s="13"/>
      <c r="AA57" s="13"/>
      <c r="AB57" s="13"/>
      <c r="AD57" s="13"/>
      <c r="AE57" s="13"/>
      <c r="AF57" s="13"/>
      <c r="AG57" s="13"/>
      <c r="AH57" s="13"/>
      <c r="AI57" s="13"/>
      <c r="AJ57" s="13"/>
      <c r="AK57" s="13"/>
      <c r="AL57" s="13"/>
      <c r="AM57" s="13"/>
      <c r="AN57" s="13"/>
      <c r="AO57" s="13"/>
      <c r="AQ57" s="13"/>
      <c r="AR57" s="13"/>
      <c r="AS57" s="13"/>
      <c r="AT57" s="13"/>
      <c r="AU57" s="13"/>
      <c r="AV57" s="13"/>
      <c r="AW57" s="13"/>
      <c r="AX57" s="13"/>
      <c r="AY57" s="13"/>
      <c r="AZ57" s="13"/>
      <c r="BA57" s="13"/>
      <c r="BB57" s="13"/>
      <c r="BD57" s="13"/>
      <c r="BE57" s="13"/>
      <c r="BF57" s="13"/>
      <c r="BG57" s="13"/>
      <c r="BH57" s="13"/>
      <c r="BI57" s="13"/>
      <c r="BJ57" s="13"/>
      <c r="BK57" s="13"/>
      <c r="BL57" s="13"/>
      <c r="BM57" s="13"/>
      <c r="BN57" s="13"/>
      <c r="BO57" s="13"/>
      <c r="BQ57" s="13"/>
      <c r="BR57" s="13"/>
      <c r="BS57" s="13"/>
      <c r="BT57" s="13"/>
      <c r="BU57" s="13"/>
      <c r="BV57" s="13"/>
      <c r="BW57" s="13"/>
      <c r="BX57" s="13"/>
      <c r="BY57" s="13"/>
      <c r="BZ57" s="13"/>
      <c r="CA57" s="13"/>
      <c r="CB57" s="13"/>
    </row>
    <row r="58" spans="21:80" ht="15" customHeight="1" x14ac:dyDescent="0.2">
      <c r="U58" s="13"/>
      <c r="V58" s="13"/>
      <c r="W58" s="13"/>
      <c r="X58" s="13"/>
      <c r="Y58" s="13"/>
      <c r="Z58" s="13"/>
      <c r="AA58" s="13"/>
      <c r="AB58" s="13"/>
      <c r="AD58" s="13"/>
      <c r="AE58" s="13"/>
      <c r="AF58" s="13"/>
      <c r="AG58" s="13"/>
      <c r="AH58" s="13"/>
      <c r="AI58" s="13"/>
      <c r="AJ58" s="13"/>
      <c r="AK58" s="13"/>
      <c r="AL58" s="13"/>
      <c r="AM58" s="13"/>
      <c r="AN58" s="13"/>
      <c r="AO58" s="13"/>
      <c r="AQ58" s="13"/>
      <c r="AR58" s="13"/>
      <c r="AS58" s="13"/>
      <c r="AT58" s="13"/>
      <c r="AU58" s="13"/>
      <c r="AV58" s="13"/>
      <c r="AW58" s="13"/>
      <c r="AX58" s="13"/>
      <c r="AY58" s="13"/>
      <c r="AZ58" s="13"/>
      <c r="BA58" s="13"/>
      <c r="BB58" s="13"/>
      <c r="BD58" s="13"/>
      <c r="BE58" s="13"/>
      <c r="BF58" s="13"/>
      <c r="BG58" s="13"/>
      <c r="BH58" s="13"/>
      <c r="BI58" s="13"/>
      <c r="BJ58" s="13"/>
      <c r="BK58" s="13"/>
      <c r="BL58" s="13"/>
      <c r="BM58" s="13"/>
      <c r="BN58" s="13"/>
      <c r="BO58" s="13"/>
      <c r="BQ58" s="13"/>
      <c r="BR58" s="13"/>
      <c r="BS58" s="13"/>
      <c r="BT58" s="13"/>
      <c r="BU58" s="13"/>
      <c r="BV58" s="13"/>
      <c r="BW58" s="13"/>
      <c r="BX58" s="13"/>
      <c r="BY58" s="13"/>
      <c r="BZ58" s="13"/>
      <c r="CA58" s="13"/>
      <c r="CB58" s="13"/>
    </row>
    <row r="59" spans="21:80" ht="15" customHeight="1" x14ac:dyDescent="0.2">
      <c r="U59" s="13"/>
      <c r="V59" s="13"/>
      <c r="W59" s="13"/>
      <c r="X59" s="13"/>
      <c r="Y59" s="13"/>
      <c r="Z59" s="13"/>
      <c r="AA59" s="13"/>
      <c r="AB59" s="13"/>
      <c r="AD59" s="13"/>
      <c r="AE59" s="13"/>
      <c r="AF59" s="13"/>
      <c r="AG59" s="13"/>
      <c r="AH59" s="13"/>
      <c r="AI59" s="13"/>
      <c r="AJ59" s="13"/>
      <c r="AK59" s="13"/>
      <c r="AL59" s="13"/>
      <c r="AM59" s="13"/>
      <c r="AN59" s="13"/>
      <c r="AO59" s="13"/>
      <c r="AQ59" s="13"/>
      <c r="AR59" s="13"/>
      <c r="AS59" s="13"/>
      <c r="AT59" s="13"/>
      <c r="AU59" s="13"/>
      <c r="AV59" s="13"/>
      <c r="AW59" s="13"/>
      <c r="AX59" s="13"/>
      <c r="AY59" s="13"/>
      <c r="AZ59" s="13"/>
      <c r="BA59" s="13"/>
      <c r="BB59" s="13"/>
      <c r="BD59" s="13"/>
      <c r="BE59" s="13"/>
      <c r="BF59" s="13"/>
      <c r="BG59" s="13"/>
      <c r="BH59" s="13"/>
      <c r="BI59" s="13"/>
      <c r="BJ59" s="13"/>
      <c r="BK59" s="13"/>
      <c r="BL59" s="13"/>
      <c r="BM59" s="13"/>
      <c r="BN59" s="13"/>
      <c r="BO59" s="13"/>
      <c r="BQ59" s="13"/>
      <c r="BR59" s="13"/>
      <c r="BS59" s="13"/>
      <c r="BT59" s="13"/>
      <c r="BU59" s="13"/>
      <c r="BV59" s="13"/>
      <c r="BW59" s="13"/>
      <c r="BX59" s="13"/>
      <c r="BY59" s="13"/>
      <c r="BZ59" s="13"/>
      <c r="CA59" s="13"/>
      <c r="CB59" s="13"/>
    </row>
    <row r="60" spans="21:80" ht="15" customHeight="1" x14ac:dyDescent="0.2">
      <c r="U60" s="13"/>
      <c r="V60" s="13"/>
      <c r="W60" s="13"/>
      <c r="X60" s="13"/>
      <c r="Y60" s="13"/>
      <c r="Z60" s="13"/>
      <c r="AA60" s="13"/>
      <c r="AB60" s="13"/>
      <c r="AD60" s="13"/>
      <c r="AE60" s="13"/>
      <c r="AF60" s="13"/>
      <c r="AG60" s="13"/>
      <c r="AH60" s="13"/>
      <c r="AI60" s="13"/>
      <c r="AJ60" s="13"/>
      <c r="AK60" s="13"/>
      <c r="AL60" s="13"/>
      <c r="AM60" s="13"/>
      <c r="AN60" s="13"/>
      <c r="AO60" s="13"/>
      <c r="AQ60" s="13"/>
      <c r="AR60" s="13"/>
      <c r="AS60" s="13"/>
      <c r="AT60" s="13"/>
      <c r="AU60" s="13"/>
      <c r="AV60" s="13"/>
      <c r="AW60" s="13"/>
      <c r="AX60" s="13"/>
      <c r="AY60" s="13"/>
      <c r="AZ60" s="13"/>
      <c r="BA60" s="13"/>
      <c r="BB60" s="13"/>
      <c r="BD60" s="13"/>
      <c r="BE60" s="13"/>
      <c r="BF60" s="13"/>
      <c r="BG60" s="13"/>
      <c r="BH60" s="13"/>
      <c r="BI60" s="13"/>
      <c r="BJ60" s="13"/>
      <c r="BK60" s="13"/>
      <c r="BL60" s="13"/>
      <c r="BM60" s="13"/>
      <c r="BN60" s="13"/>
      <c r="BO60" s="13"/>
      <c r="BQ60" s="13"/>
      <c r="BR60" s="13"/>
      <c r="BS60" s="13"/>
      <c r="BT60" s="13"/>
      <c r="BU60" s="13"/>
      <c r="BV60" s="13"/>
      <c r="BW60" s="13"/>
      <c r="BX60" s="13"/>
      <c r="BY60" s="13"/>
      <c r="BZ60" s="13"/>
      <c r="CA60" s="13"/>
      <c r="CB60" s="13"/>
    </row>
    <row r="61" spans="21:80" ht="15" customHeight="1" x14ac:dyDescent="0.2">
      <c r="U61" s="13"/>
      <c r="V61" s="13"/>
      <c r="W61" s="13"/>
      <c r="X61" s="13"/>
      <c r="Y61" s="13"/>
      <c r="Z61" s="13"/>
      <c r="AA61" s="13"/>
      <c r="AB61" s="13"/>
      <c r="AD61" s="13"/>
      <c r="AE61" s="13"/>
      <c r="AF61" s="13"/>
      <c r="AG61" s="13"/>
      <c r="AH61" s="13"/>
      <c r="AI61" s="13"/>
      <c r="AJ61" s="13"/>
      <c r="AK61" s="13"/>
      <c r="AL61" s="13"/>
      <c r="AM61" s="13"/>
      <c r="AN61" s="13"/>
      <c r="AO61" s="13"/>
      <c r="AQ61" s="13"/>
      <c r="AR61" s="13"/>
      <c r="AS61" s="13"/>
      <c r="AT61" s="13"/>
      <c r="AU61" s="13"/>
      <c r="AV61" s="13"/>
      <c r="AW61" s="13"/>
      <c r="AX61" s="13"/>
      <c r="AY61" s="13"/>
      <c r="AZ61" s="13"/>
      <c r="BA61" s="13"/>
      <c r="BB61" s="13"/>
      <c r="BD61" s="13"/>
      <c r="BE61" s="13"/>
      <c r="BF61" s="13"/>
      <c r="BG61" s="13"/>
      <c r="BH61" s="13"/>
      <c r="BI61" s="13"/>
      <c r="BJ61" s="13"/>
      <c r="BK61" s="13"/>
      <c r="BL61" s="13"/>
      <c r="BM61" s="13"/>
      <c r="BN61" s="13"/>
      <c r="BO61" s="13"/>
      <c r="BQ61" s="13"/>
      <c r="BR61" s="13"/>
      <c r="BS61" s="13"/>
      <c r="BT61" s="13"/>
      <c r="BU61" s="13"/>
      <c r="BV61" s="13"/>
      <c r="BW61" s="13"/>
      <c r="BX61" s="13"/>
      <c r="BY61" s="13"/>
      <c r="BZ61" s="13"/>
      <c r="CA61" s="13"/>
      <c r="CB61" s="13"/>
    </row>
    <row r="62" spans="21:80" ht="15" customHeight="1" x14ac:dyDescent="0.2">
      <c r="U62" s="13"/>
      <c r="V62" s="13"/>
      <c r="W62" s="13"/>
      <c r="X62" s="13"/>
      <c r="Y62" s="13"/>
      <c r="Z62" s="13"/>
      <c r="AA62" s="13"/>
      <c r="AB62" s="13"/>
      <c r="AD62" s="13"/>
      <c r="AE62" s="13"/>
      <c r="AF62" s="13"/>
      <c r="AG62" s="13"/>
      <c r="AH62" s="13"/>
      <c r="AI62" s="13"/>
      <c r="AJ62" s="13"/>
      <c r="AK62" s="13"/>
      <c r="AL62" s="13"/>
      <c r="AM62" s="13"/>
      <c r="AN62" s="13"/>
      <c r="AO62" s="13"/>
      <c r="AQ62" s="13"/>
      <c r="AR62" s="13"/>
      <c r="AS62" s="13"/>
      <c r="AT62" s="13"/>
      <c r="AU62" s="13"/>
      <c r="AV62" s="13"/>
      <c r="AW62" s="13"/>
      <c r="AX62" s="13"/>
      <c r="AY62" s="13"/>
      <c r="AZ62" s="13"/>
      <c r="BA62" s="13"/>
      <c r="BB62" s="13"/>
      <c r="BD62" s="13"/>
      <c r="BE62" s="13"/>
      <c r="BF62" s="13"/>
      <c r="BG62" s="13"/>
      <c r="BH62" s="13"/>
      <c r="BI62" s="13"/>
      <c r="BJ62" s="13"/>
      <c r="BK62" s="13"/>
      <c r="BL62" s="13"/>
      <c r="BM62" s="13"/>
      <c r="BN62" s="13"/>
      <c r="BO62" s="13"/>
      <c r="BQ62" s="13"/>
      <c r="BR62" s="13"/>
      <c r="BS62" s="13"/>
      <c r="BT62" s="13"/>
      <c r="BU62" s="13"/>
      <c r="BV62" s="13"/>
      <c r="BW62" s="13"/>
      <c r="BX62" s="13"/>
      <c r="BY62" s="13"/>
      <c r="BZ62" s="13"/>
      <c r="CA62" s="13"/>
      <c r="CB62" s="13"/>
    </row>
    <row r="63" spans="21:80" ht="15" customHeight="1" x14ac:dyDescent="0.2">
      <c r="U63" s="13"/>
      <c r="V63" s="13"/>
      <c r="W63" s="13"/>
      <c r="X63" s="13"/>
      <c r="Y63" s="13"/>
      <c r="Z63" s="13"/>
      <c r="AA63" s="13"/>
      <c r="AB63" s="13"/>
      <c r="AD63" s="13"/>
      <c r="AE63" s="13"/>
      <c r="AF63" s="13"/>
      <c r="AG63" s="13"/>
      <c r="AH63" s="13"/>
      <c r="AI63" s="13"/>
      <c r="AJ63" s="13"/>
      <c r="AK63" s="13"/>
      <c r="AL63" s="13"/>
      <c r="AM63" s="13"/>
      <c r="AN63" s="13"/>
      <c r="AO63" s="13"/>
      <c r="AQ63" s="13"/>
      <c r="AR63" s="13"/>
      <c r="AS63" s="13"/>
      <c r="AT63" s="13"/>
      <c r="AU63" s="13"/>
      <c r="AV63" s="13"/>
      <c r="AW63" s="13"/>
      <c r="AX63" s="13"/>
      <c r="AY63" s="13"/>
      <c r="AZ63" s="13"/>
      <c r="BA63" s="13"/>
      <c r="BB63" s="13"/>
      <c r="BD63" s="13"/>
      <c r="BE63" s="13"/>
      <c r="BF63" s="13"/>
      <c r="BG63" s="13"/>
      <c r="BH63" s="13"/>
      <c r="BI63" s="13"/>
      <c r="BJ63" s="13"/>
      <c r="BK63" s="13"/>
      <c r="BL63" s="13"/>
      <c r="BM63" s="13"/>
      <c r="BN63" s="13"/>
      <c r="BO63" s="13"/>
      <c r="BQ63" s="13"/>
      <c r="BR63" s="13"/>
      <c r="BS63" s="13"/>
      <c r="BT63" s="13"/>
      <c r="BU63" s="13"/>
      <c r="BV63" s="13"/>
      <c r="BW63" s="13"/>
      <c r="BX63" s="13"/>
      <c r="BY63" s="13"/>
      <c r="BZ63" s="13"/>
      <c r="CA63" s="13"/>
      <c r="CB63" s="13"/>
    </row>
    <row r="64" spans="21:80" ht="15" customHeight="1" x14ac:dyDescent="0.2">
      <c r="U64" s="13"/>
      <c r="V64" s="13"/>
      <c r="W64" s="13"/>
      <c r="X64" s="13"/>
      <c r="Y64" s="13"/>
      <c r="Z64" s="13"/>
      <c r="AA64" s="13"/>
      <c r="AB64" s="13"/>
      <c r="AD64" s="13"/>
      <c r="AE64" s="13"/>
      <c r="AF64" s="13"/>
      <c r="AG64" s="13"/>
      <c r="AH64" s="13"/>
      <c r="AI64" s="13"/>
      <c r="AJ64" s="13"/>
      <c r="AK64" s="13"/>
      <c r="AL64" s="13"/>
      <c r="AM64" s="13"/>
      <c r="AN64" s="13"/>
      <c r="AO64" s="13"/>
      <c r="AQ64" s="13"/>
      <c r="AR64" s="13"/>
      <c r="AS64" s="13"/>
      <c r="AT64" s="13"/>
      <c r="AU64" s="13"/>
      <c r="AV64" s="13"/>
      <c r="AW64" s="13"/>
      <c r="AX64" s="13"/>
      <c r="AY64" s="13"/>
      <c r="AZ64" s="13"/>
      <c r="BA64" s="13"/>
      <c r="BB64" s="13"/>
      <c r="BD64" s="13"/>
      <c r="BE64" s="13"/>
      <c r="BF64" s="13"/>
      <c r="BG64" s="13"/>
      <c r="BH64" s="13"/>
      <c r="BI64" s="13"/>
      <c r="BJ64" s="13"/>
      <c r="BK64" s="13"/>
      <c r="BL64" s="13"/>
      <c r="BM64" s="13"/>
      <c r="BN64" s="13"/>
      <c r="BO64" s="13"/>
      <c r="BQ64" s="13"/>
      <c r="BR64" s="13"/>
      <c r="BS64" s="13"/>
      <c r="BT64" s="13"/>
      <c r="BU64" s="13"/>
      <c r="BV64" s="13"/>
      <c r="BW64" s="13"/>
      <c r="BX64" s="13"/>
      <c r="BY64" s="13"/>
      <c r="BZ64" s="13"/>
      <c r="CA64" s="13"/>
      <c r="CB64" s="13"/>
    </row>
    <row r="65" spans="21:80" ht="15" customHeight="1" x14ac:dyDescent="0.2">
      <c r="U65" s="13"/>
      <c r="V65" s="13"/>
      <c r="W65" s="13"/>
      <c r="X65" s="13"/>
      <c r="Y65" s="13"/>
      <c r="Z65" s="13"/>
      <c r="AA65" s="13"/>
      <c r="AB65" s="13"/>
      <c r="AD65" s="13"/>
      <c r="AE65" s="13"/>
      <c r="AF65" s="13"/>
      <c r="AG65" s="13"/>
      <c r="AH65" s="13"/>
      <c r="AI65" s="13"/>
      <c r="AJ65" s="13"/>
      <c r="AK65" s="13"/>
      <c r="AL65" s="13"/>
      <c r="AM65" s="13"/>
      <c r="AN65" s="13"/>
      <c r="AO65" s="13"/>
      <c r="AQ65" s="13"/>
      <c r="AR65" s="13"/>
      <c r="AS65" s="13"/>
      <c r="AT65" s="13"/>
      <c r="AU65" s="13"/>
      <c r="AV65" s="13"/>
      <c r="AW65" s="13"/>
      <c r="AX65" s="13"/>
      <c r="AY65" s="13"/>
      <c r="AZ65" s="13"/>
      <c r="BA65" s="13"/>
      <c r="BB65" s="13"/>
      <c r="BD65" s="13"/>
      <c r="BE65" s="13"/>
      <c r="BF65" s="13"/>
      <c r="BG65" s="13"/>
      <c r="BH65" s="13"/>
      <c r="BI65" s="13"/>
      <c r="BJ65" s="13"/>
      <c r="BK65" s="13"/>
      <c r="BL65" s="13"/>
      <c r="BM65" s="13"/>
      <c r="BN65" s="13"/>
      <c r="BO65" s="13"/>
      <c r="BQ65" s="13"/>
      <c r="BR65" s="13"/>
      <c r="BS65" s="13"/>
      <c r="BT65" s="13"/>
      <c r="BU65" s="13"/>
      <c r="BV65" s="13"/>
      <c r="BW65" s="13"/>
      <c r="BX65" s="13"/>
      <c r="BY65" s="13"/>
      <c r="BZ65" s="13"/>
      <c r="CA65" s="13"/>
      <c r="CB65" s="13"/>
    </row>
    <row r="66" spans="21:80" ht="15" customHeight="1" x14ac:dyDescent="0.2">
      <c r="U66" s="13"/>
      <c r="V66" s="13"/>
      <c r="W66" s="13"/>
      <c r="X66" s="13"/>
      <c r="Y66" s="13"/>
      <c r="Z66" s="13"/>
      <c r="AA66" s="13"/>
      <c r="AB66" s="13"/>
      <c r="AD66" s="13"/>
      <c r="AE66" s="13"/>
      <c r="AF66" s="13"/>
      <c r="AG66" s="13"/>
      <c r="AH66" s="13"/>
      <c r="AI66" s="13"/>
      <c r="AJ66" s="13"/>
      <c r="AK66" s="13"/>
      <c r="AL66" s="13"/>
      <c r="AM66" s="13"/>
      <c r="AN66" s="13"/>
      <c r="AO66" s="13"/>
      <c r="AQ66" s="13"/>
      <c r="AR66" s="13"/>
      <c r="AS66" s="13"/>
      <c r="AT66" s="13"/>
      <c r="AU66" s="13"/>
      <c r="AV66" s="13"/>
      <c r="AW66" s="13"/>
      <c r="AX66" s="13"/>
      <c r="AY66" s="13"/>
      <c r="AZ66" s="13"/>
      <c r="BA66" s="13"/>
      <c r="BB66" s="13"/>
      <c r="BD66" s="13"/>
      <c r="BE66" s="13"/>
      <c r="BF66" s="13"/>
      <c r="BG66" s="13"/>
      <c r="BH66" s="13"/>
      <c r="BI66" s="13"/>
      <c r="BJ66" s="13"/>
      <c r="BK66" s="13"/>
      <c r="BL66" s="13"/>
      <c r="BM66" s="13"/>
      <c r="BN66" s="13"/>
      <c r="BO66" s="13"/>
      <c r="BQ66" s="13"/>
      <c r="BR66" s="13"/>
      <c r="BS66" s="13"/>
      <c r="BT66" s="13"/>
      <c r="BU66" s="13"/>
      <c r="BV66" s="13"/>
      <c r="BW66" s="13"/>
      <c r="BX66" s="13"/>
      <c r="BY66" s="13"/>
      <c r="BZ66" s="13"/>
      <c r="CA66" s="13"/>
      <c r="CB66" s="13"/>
    </row>
    <row r="67" spans="21:80" ht="15" customHeight="1" x14ac:dyDescent="0.2">
      <c r="U67" s="13"/>
      <c r="V67" s="13"/>
      <c r="W67" s="13"/>
      <c r="X67" s="13"/>
      <c r="Y67" s="13"/>
      <c r="Z67" s="13"/>
      <c r="AA67" s="13"/>
      <c r="AB67" s="13"/>
      <c r="AD67" s="13"/>
      <c r="AE67" s="13"/>
      <c r="AF67" s="13"/>
      <c r="AG67" s="13"/>
      <c r="AH67" s="13"/>
      <c r="AI67" s="13"/>
      <c r="AJ67" s="13"/>
      <c r="AK67" s="13"/>
      <c r="AL67" s="13"/>
      <c r="AM67" s="13"/>
      <c r="AN67" s="13"/>
      <c r="AO67" s="13"/>
      <c r="AQ67" s="13"/>
      <c r="AR67" s="13"/>
      <c r="AS67" s="13"/>
      <c r="AT67" s="13"/>
      <c r="AU67" s="13"/>
      <c r="AV67" s="13"/>
      <c r="AW67" s="13"/>
      <c r="AX67" s="13"/>
      <c r="AY67" s="13"/>
      <c r="AZ67" s="13"/>
      <c r="BA67" s="13"/>
      <c r="BB67" s="13"/>
      <c r="BD67" s="13"/>
      <c r="BE67" s="13"/>
      <c r="BF67" s="13"/>
      <c r="BG67" s="13"/>
      <c r="BH67" s="13"/>
      <c r="BI67" s="13"/>
      <c r="BJ67" s="13"/>
      <c r="BK67" s="13"/>
      <c r="BL67" s="13"/>
      <c r="BM67" s="13"/>
      <c r="BN67" s="13"/>
      <c r="BO67" s="13"/>
      <c r="BQ67" s="13"/>
      <c r="BR67" s="13"/>
      <c r="BS67" s="13"/>
      <c r="BT67" s="13"/>
      <c r="BU67" s="13"/>
      <c r="BV67" s="13"/>
      <c r="BW67" s="13"/>
      <c r="BX67" s="13"/>
      <c r="BY67" s="13"/>
      <c r="BZ67" s="13"/>
      <c r="CA67" s="13"/>
      <c r="CB67" s="13"/>
    </row>
    <row r="68" spans="21:80" ht="15" customHeight="1" x14ac:dyDescent="0.2">
      <c r="U68" s="13"/>
      <c r="V68" s="13"/>
      <c r="W68" s="13"/>
      <c r="X68" s="13"/>
      <c r="Y68" s="13"/>
      <c r="Z68" s="13"/>
      <c r="AA68" s="13"/>
      <c r="AB68" s="13"/>
      <c r="AD68" s="13"/>
      <c r="AE68" s="13"/>
      <c r="AF68" s="13"/>
      <c r="AG68" s="13"/>
      <c r="AH68" s="13"/>
      <c r="AI68" s="13"/>
      <c r="AJ68" s="13"/>
      <c r="AK68" s="13"/>
      <c r="AL68" s="13"/>
      <c r="AM68" s="13"/>
      <c r="AN68" s="13"/>
      <c r="AO68" s="13"/>
      <c r="AQ68" s="13"/>
      <c r="AR68" s="13"/>
      <c r="AS68" s="13"/>
      <c r="AT68" s="13"/>
      <c r="AU68" s="13"/>
      <c r="AV68" s="13"/>
      <c r="AW68" s="13"/>
      <c r="AX68" s="13"/>
      <c r="AY68" s="13"/>
      <c r="AZ68" s="13"/>
      <c r="BA68" s="13"/>
      <c r="BB68" s="13"/>
      <c r="BD68" s="13"/>
      <c r="BE68" s="13"/>
      <c r="BF68" s="13"/>
      <c r="BG68" s="13"/>
      <c r="BH68" s="13"/>
      <c r="BI68" s="13"/>
      <c r="BJ68" s="13"/>
      <c r="BK68" s="13"/>
      <c r="BL68" s="13"/>
      <c r="BM68" s="13"/>
      <c r="BN68" s="13"/>
      <c r="BO68" s="13"/>
      <c r="BQ68" s="13"/>
      <c r="BR68" s="13"/>
      <c r="BS68" s="13"/>
      <c r="BT68" s="13"/>
      <c r="BU68" s="13"/>
      <c r="BV68" s="13"/>
      <c r="BW68" s="13"/>
      <c r="BX68" s="13"/>
      <c r="BY68" s="13"/>
      <c r="BZ68" s="13"/>
      <c r="CA68" s="13"/>
      <c r="CB68" s="13"/>
    </row>
    <row r="69" spans="21:80" ht="15" customHeight="1" x14ac:dyDescent="0.2">
      <c r="U69" s="13"/>
      <c r="V69" s="13"/>
      <c r="W69" s="13"/>
      <c r="X69" s="13"/>
      <c r="Y69" s="13"/>
      <c r="Z69" s="13"/>
      <c r="AA69" s="13"/>
      <c r="AB69" s="13"/>
      <c r="AD69" s="13"/>
      <c r="AE69" s="13"/>
      <c r="AF69" s="13"/>
      <c r="AG69" s="13"/>
      <c r="AH69" s="13"/>
      <c r="AI69" s="13"/>
      <c r="AJ69" s="13"/>
      <c r="AK69" s="13"/>
      <c r="AL69" s="13"/>
      <c r="AM69" s="13"/>
      <c r="AN69" s="13"/>
      <c r="AO69" s="13"/>
      <c r="AQ69" s="13"/>
      <c r="AR69" s="13"/>
      <c r="AS69" s="13"/>
      <c r="AT69" s="13"/>
      <c r="AU69" s="13"/>
      <c r="AV69" s="13"/>
      <c r="AW69" s="13"/>
      <c r="AX69" s="13"/>
      <c r="AY69" s="13"/>
      <c r="AZ69" s="13"/>
      <c r="BA69" s="13"/>
      <c r="BB69" s="13"/>
      <c r="BD69" s="13"/>
      <c r="BE69" s="13"/>
      <c r="BF69" s="13"/>
      <c r="BG69" s="13"/>
      <c r="BH69" s="13"/>
      <c r="BI69" s="13"/>
      <c r="BJ69" s="13"/>
      <c r="BK69" s="13"/>
      <c r="BL69" s="13"/>
      <c r="BM69" s="13"/>
      <c r="BN69" s="13"/>
      <c r="BO69" s="13"/>
      <c r="BQ69" s="13"/>
      <c r="BR69" s="13"/>
      <c r="BS69" s="13"/>
      <c r="BT69" s="13"/>
      <c r="BU69" s="13"/>
      <c r="BV69" s="13"/>
      <c r="BW69" s="13"/>
      <c r="BX69" s="13"/>
      <c r="BY69" s="13"/>
      <c r="BZ69" s="13"/>
      <c r="CA69" s="13"/>
      <c r="CB69" s="13"/>
    </row>
    <row r="70" spans="21:80" ht="15" customHeight="1" x14ac:dyDescent="0.2">
      <c r="U70" s="13"/>
      <c r="V70" s="13"/>
      <c r="W70" s="13"/>
      <c r="X70" s="13"/>
      <c r="Y70" s="13"/>
      <c r="Z70" s="13"/>
      <c r="AA70" s="13"/>
      <c r="AB70" s="13"/>
      <c r="AD70" s="13"/>
      <c r="AE70" s="13"/>
      <c r="AF70" s="13"/>
      <c r="AG70" s="13"/>
      <c r="AH70" s="13"/>
      <c r="AI70" s="13"/>
      <c r="AJ70" s="13"/>
      <c r="AK70" s="13"/>
      <c r="AL70" s="13"/>
      <c r="AM70" s="13"/>
      <c r="AN70" s="13"/>
      <c r="AO70" s="13"/>
      <c r="AQ70" s="13"/>
      <c r="AR70" s="13"/>
      <c r="AS70" s="13"/>
      <c r="AT70" s="13"/>
      <c r="AU70" s="13"/>
      <c r="AV70" s="13"/>
      <c r="AW70" s="13"/>
      <c r="AX70" s="13"/>
      <c r="AY70" s="13"/>
      <c r="AZ70" s="13"/>
      <c r="BA70" s="13"/>
      <c r="BB70" s="13"/>
      <c r="BD70" s="13"/>
      <c r="BE70" s="13"/>
      <c r="BF70" s="13"/>
      <c r="BG70" s="13"/>
      <c r="BH70" s="13"/>
      <c r="BI70" s="13"/>
      <c r="BJ70" s="13"/>
      <c r="BK70" s="13"/>
      <c r="BL70" s="13"/>
      <c r="BM70" s="13"/>
      <c r="BN70" s="13"/>
      <c r="BO70" s="13"/>
      <c r="BQ70" s="13"/>
      <c r="BR70" s="13"/>
      <c r="BS70" s="13"/>
      <c r="BT70" s="13"/>
      <c r="BU70" s="13"/>
      <c r="BV70" s="13"/>
      <c r="BW70" s="13"/>
      <c r="BX70" s="13"/>
      <c r="BY70" s="13"/>
      <c r="BZ70" s="13"/>
      <c r="CA70" s="13"/>
      <c r="CB70" s="13"/>
    </row>
    <row r="71" spans="21:80" ht="15" customHeight="1" x14ac:dyDescent="0.2">
      <c r="U71" s="13"/>
      <c r="V71" s="13"/>
      <c r="W71" s="13"/>
      <c r="X71" s="13"/>
      <c r="Y71" s="13"/>
      <c r="Z71" s="13"/>
      <c r="AA71" s="13"/>
      <c r="AB71" s="13"/>
      <c r="AD71" s="13"/>
      <c r="AE71" s="13"/>
      <c r="AF71" s="13"/>
      <c r="AG71" s="13"/>
      <c r="AH71" s="13"/>
      <c r="AI71" s="13"/>
      <c r="AJ71" s="13"/>
      <c r="AK71" s="13"/>
      <c r="AL71" s="13"/>
      <c r="AM71" s="13"/>
      <c r="AN71" s="13"/>
      <c r="AO71" s="13"/>
      <c r="AQ71" s="13"/>
      <c r="AR71" s="13"/>
      <c r="AS71" s="13"/>
      <c r="AT71" s="13"/>
      <c r="AU71" s="13"/>
      <c r="AV71" s="13"/>
      <c r="AW71" s="13"/>
      <c r="AX71" s="13"/>
      <c r="AY71" s="13"/>
      <c r="AZ71" s="13"/>
      <c r="BA71" s="13"/>
      <c r="BB71" s="13"/>
      <c r="BD71" s="13"/>
      <c r="BE71" s="13"/>
      <c r="BF71" s="13"/>
      <c r="BG71" s="13"/>
      <c r="BH71" s="13"/>
      <c r="BI71" s="13"/>
      <c r="BJ71" s="13"/>
      <c r="BK71" s="13"/>
      <c r="BL71" s="13"/>
      <c r="BM71" s="13"/>
      <c r="BN71" s="13"/>
      <c r="BO71" s="13"/>
      <c r="BQ71" s="13"/>
      <c r="BR71" s="13"/>
      <c r="BS71" s="13"/>
      <c r="BT71" s="13"/>
      <c r="BU71" s="13"/>
      <c r="BV71" s="13"/>
      <c r="BW71" s="13"/>
      <c r="BX71" s="13"/>
      <c r="BY71" s="13"/>
      <c r="BZ71" s="13"/>
      <c r="CA71" s="13"/>
      <c r="CB71" s="13"/>
    </row>
    <row r="72" spans="21:80" ht="15" customHeight="1" x14ac:dyDescent="0.2">
      <c r="U72" s="13"/>
      <c r="V72" s="13"/>
      <c r="W72" s="13"/>
      <c r="X72" s="13"/>
      <c r="Y72" s="13"/>
      <c r="Z72" s="13"/>
      <c r="AA72" s="13"/>
      <c r="AB72" s="13"/>
      <c r="AD72" s="13"/>
      <c r="AE72" s="13"/>
      <c r="AF72" s="13"/>
      <c r="AG72" s="13"/>
      <c r="AH72" s="13"/>
      <c r="AI72" s="13"/>
      <c r="AJ72" s="13"/>
      <c r="AK72" s="13"/>
      <c r="AL72" s="13"/>
      <c r="AM72" s="13"/>
      <c r="AN72" s="13"/>
      <c r="AO72" s="13"/>
      <c r="AQ72" s="13"/>
      <c r="AR72" s="13"/>
      <c r="AS72" s="13"/>
      <c r="AT72" s="13"/>
      <c r="AU72" s="13"/>
      <c r="AV72" s="13"/>
      <c r="AW72" s="13"/>
      <c r="AX72" s="13"/>
      <c r="AY72" s="13"/>
      <c r="AZ72" s="13"/>
      <c r="BA72" s="13"/>
      <c r="BB72" s="13"/>
      <c r="BD72" s="13"/>
      <c r="BE72" s="13"/>
      <c r="BF72" s="13"/>
      <c r="BG72" s="13"/>
      <c r="BH72" s="13"/>
      <c r="BI72" s="13"/>
      <c r="BJ72" s="13"/>
      <c r="BK72" s="13"/>
      <c r="BL72" s="13"/>
      <c r="BM72" s="13"/>
      <c r="BN72" s="13"/>
      <c r="BO72" s="13"/>
      <c r="BQ72" s="13"/>
      <c r="BR72" s="13"/>
      <c r="BS72" s="13"/>
      <c r="BT72" s="13"/>
      <c r="BU72" s="13"/>
      <c r="BV72" s="13"/>
      <c r="BW72" s="13"/>
      <c r="BX72" s="13"/>
      <c r="BY72" s="13"/>
      <c r="BZ72" s="13"/>
      <c r="CA72" s="13"/>
      <c r="CB72" s="13"/>
    </row>
    <row r="73" spans="21:80" ht="15" customHeight="1" x14ac:dyDescent="0.2">
      <c r="U73" s="13"/>
      <c r="V73" s="13"/>
      <c r="W73" s="13"/>
      <c r="X73" s="13"/>
      <c r="Y73" s="13"/>
      <c r="Z73" s="13"/>
      <c r="AA73" s="13"/>
      <c r="AB73" s="13"/>
      <c r="AD73" s="13"/>
      <c r="AE73" s="13"/>
      <c r="AF73" s="13"/>
      <c r="AG73" s="13"/>
      <c r="AH73" s="13"/>
      <c r="AI73" s="13"/>
      <c r="AJ73" s="13"/>
      <c r="AK73" s="13"/>
      <c r="AL73" s="13"/>
      <c r="AM73" s="13"/>
      <c r="AN73" s="13"/>
      <c r="AO73" s="13"/>
      <c r="AQ73" s="13"/>
      <c r="AR73" s="13"/>
      <c r="AS73" s="13"/>
      <c r="AT73" s="13"/>
      <c r="AU73" s="13"/>
      <c r="AV73" s="13"/>
      <c r="AW73" s="13"/>
      <c r="AX73" s="13"/>
      <c r="AY73" s="13"/>
      <c r="AZ73" s="13"/>
      <c r="BA73" s="13"/>
      <c r="BB73" s="13"/>
      <c r="BD73" s="13"/>
      <c r="BE73" s="13"/>
      <c r="BF73" s="13"/>
      <c r="BG73" s="13"/>
      <c r="BH73" s="13"/>
      <c r="BI73" s="13"/>
      <c r="BJ73" s="13"/>
      <c r="BK73" s="13"/>
      <c r="BL73" s="13"/>
      <c r="BM73" s="13"/>
      <c r="BN73" s="13"/>
      <c r="BO73" s="13"/>
      <c r="BQ73" s="13"/>
      <c r="BR73" s="13"/>
      <c r="BS73" s="13"/>
      <c r="BT73" s="13"/>
      <c r="BU73" s="13"/>
      <c r="BV73" s="13"/>
      <c r="BW73" s="13"/>
      <c r="BX73" s="13"/>
      <c r="BY73" s="13"/>
      <c r="BZ73" s="13"/>
      <c r="CA73" s="13"/>
      <c r="CB73" s="13"/>
    </row>
    <row r="74" spans="21:80" ht="15" customHeight="1" x14ac:dyDescent="0.2">
      <c r="U74" s="13"/>
      <c r="V74" s="13"/>
      <c r="W74" s="13"/>
      <c r="X74" s="13"/>
      <c r="Y74" s="13"/>
      <c r="Z74" s="13"/>
      <c r="AA74" s="13"/>
      <c r="AB74" s="13"/>
      <c r="AD74" s="13"/>
      <c r="AE74" s="13"/>
      <c r="AF74" s="13"/>
      <c r="AG74" s="13"/>
      <c r="AH74" s="13"/>
      <c r="AI74" s="13"/>
      <c r="AJ74" s="13"/>
      <c r="AK74" s="13"/>
      <c r="AL74" s="13"/>
      <c r="AM74" s="13"/>
      <c r="AN74" s="13"/>
      <c r="AO74" s="13"/>
      <c r="AQ74" s="13"/>
      <c r="AR74" s="13"/>
      <c r="AS74" s="13"/>
      <c r="AT74" s="13"/>
      <c r="AU74" s="13"/>
      <c r="AV74" s="13"/>
      <c r="AW74" s="13"/>
      <c r="AX74" s="13"/>
      <c r="AY74" s="13"/>
      <c r="AZ74" s="13"/>
      <c r="BA74" s="13"/>
      <c r="BB74" s="13"/>
      <c r="BD74" s="13"/>
      <c r="BE74" s="13"/>
      <c r="BF74" s="13"/>
      <c r="BG74" s="13"/>
      <c r="BH74" s="13"/>
      <c r="BI74" s="13"/>
      <c r="BJ74" s="13"/>
      <c r="BK74" s="13"/>
      <c r="BL74" s="13"/>
      <c r="BM74" s="13"/>
      <c r="BN74" s="13"/>
      <c r="BO74" s="13"/>
      <c r="BQ74" s="13"/>
      <c r="BR74" s="13"/>
      <c r="BS74" s="13"/>
      <c r="BT74" s="13"/>
      <c r="BU74" s="13"/>
      <c r="BV74" s="13"/>
      <c r="BW74" s="13"/>
      <c r="BX74" s="13"/>
      <c r="BY74" s="13"/>
      <c r="BZ74" s="13"/>
      <c r="CA74" s="13"/>
      <c r="CB74" s="13"/>
    </row>
    <row r="75" spans="21:80" ht="15" customHeight="1" x14ac:dyDescent="0.2">
      <c r="U75" s="13"/>
      <c r="V75" s="13"/>
      <c r="W75" s="13"/>
      <c r="X75" s="13"/>
      <c r="Y75" s="13"/>
      <c r="Z75" s="13"/>
      <c r="AA75" s="13"/>
      <c r="AB75" s="13"/>
      <c r="AD75" s="13"/>
      <c r="AE75" s="13"/>
      <c r="AF75" s="13"/>
      <c r="AG75" s="13"/>
      <c r="AH75" s="13"/>
      <c r="AI75" s="13"/>
      <c r="AJ75" s="13"/>
      <c r="AK75" s="13"/>
      <c r="AL75" s="13"/>
      <c r="AM75" s="13"/>
      <c r="AN75" s="13"/>
      <c r="AO75" s="13"/>
      <c r="AQ75" s="13"/>
      <c r="AR75" s="13"/>
      <c r="AS75" s="13"/>
      <c r="AT75" s="13"/>
      <c r="AU75" s="13"/>
      <c r="AV75" s="13"/>
      <c r="AW75" s="13"/>
      <c r="AX75" s="13"/>
      <c r="AY75" s="13"/>
      <c r="AZ75" s="13"/>
      <c r="BA75" s="13"/>
      <c r="BB75" s="13"/>
      <c r="BD75" s="13"/>
      <c r="BE75" s="13"/>
      <c r="BF75" s="13"/>
      <c r="BG75" s="13"/>
      <c r="BH75" s="13"/>
      <c r="BI75" s="13"/>
      <c r="BJ75" s="13"/>
      <c r="BK75" s="13"/>
      <c r="BL75" s="13"/>
      <c r="BM75" s="13"/>
      <c r="BN75" s="13"/>
      <c r="BO75" s="13"/>
      <c r="BQ75" s="13"/>
      <c r="BR75" s="13"/>
      <c r="BS75" s="13"/>
      <c r="BT75" s="13"/>
      <c r="BU75" s="13"/>
      <c r="BV75" s="13"/>
      <c r="BW75" s="13"/>
      <c r="BX75" s="13"/>
      <c r="BY75" s="13"/>
      <c r="BZ75" s="13"/>
      <c r="CA75" s="13"/>
      <c r="CB75" s="13"/>
    </row>
    <row r="76" spans="21:80" ht="15" customHeight="1" x14ac:dyDescent="0.2">
      <c r="U76" s="13"/>
      <c r="V76" s="13"/>
      <c r="W76" s="13"/>
      <c r="X76" s="13"/>
      <c r="Y76" s="13"/>
      <c r="Z76" s="13"/>
      <c r="AA76" s="13"/>
      <c r="AB76" s="13"/>
      <c r="AD76" s="13"/>
      <c r="AE76" s="13"/>
      <c r="AF76" s="13"/>
      <c r="AG76" s="13"/>
      <c r="AH76" s="13"/>
      <c r="AI76" s="13"/>
      <c r="AJ76" s="13"/>
      <c r="AK76" s="13"/>
      <c r="AL76" s="13"/>
      <c r="AM76" s="13"/>
      <c r="AN76" s="13"/>
      <c r="AO76" s="13"/>
      <c r="AQ76" s="13"/>
      <c r="AR76" s="13"/>
      <c r="AS76" s="13"/>
      <c r="AT76" s="13"/>
      <c r="AU76" s="13"/>
      <c r="AV76" s="13"/>
      <c r="AW76" s="13"/>
      <c r="AX76" s="13"/>
      <c r="AY76" s="13"/>
      <c r="AZ76" s="13"/>
      <c r="BA76" s="13"/>
      <c r="BB76" s="13"/>
      <c r="BD76" s="13"/>
      <c r="BE76" s="13"/>
      <c r="BF76" s="13"/>
      <c r="BG76" s="13"/>
      <c r="BH76" s="13"/>
      <c r="BI76" s="13"/>
      <c r="BJ76" s="13"/>
      <c r="BK76" s="13"/>
      <c r="BL76" s="13"/>
      <c r="BM76" s="13"/>
      <c r="BN76" s="13"/>
      <c r="BO76" s="13"/>
      <c r="BQ76" s="13"/>
      <c r="BR76" s="13"/>
      <c r="BS76" s="13"/>
      <c r="BT76" s="13"/>
      <c r="BU76" s="13"/>
      <c r="BV76" s="13"/>
      <c r="BW76" s="13"/>
      <c r="BX76" s="13"/>
      <c r="BY76" s="13"/>
      <c r="BZ76" s="13"/>
      <c r="CA76" s="13"/>
      <c r="CB76" s="13"/>
    </row>
    <row r="77" spans="21:80" ht="15" customHeight="1" x14ac:dyDescent="0.2">
      <c r="U77" s="13"/>
      <c r="V77" s="13"/>
      <c r="W77" s="13"/>
      <c r="X77" s="13"/>
      <c r="Y77" s="13"/>
      <c r="Z77" s="13"/>
      <c r="AA77" s="13"/>
      <c r="AB77" s="13"/>
      <c r="AD77" s="13"/>
      <c r="AE77" s="13"/>
      <c r="AF77" s="13"/>
      <c r="AG77" s="13"/>
      <c r="AH77" s="13"/>
      <c r="AI77" s="13"/>
      <c r="AJ77" s="13"/>
      <c r="AK77" s="13"/>
      <c r="AL77" s="13"/>
      <c r="AM77" s="13"/>
      <c r="AN77" s="13"/>
      <c r="AO77" s="13"/>
      <c r="AQ77" s="13"/>
      <c r="AR77" s="13"/>
      <c r="AS77" s="13"/>
      <c r="AT77" s="13"/>
      <c r="AU77" s="13"/>
      <c r="AV77" s="13"/>
      <c r="AW77" s="13"/>
      <c r="AX77" s="13"/>
      <c r="AY77" s="13"/>
      <c r="AZ77" s="13"/>
      <c r="BA77" s="13"/>
      <c r="BB77" s="13"/>
      <c r="BD77" s="13"/>
      <c r="BE77" s="13"/>
      <c r="BF77" s="13"/>
      <c r="BG77" s="13"/>
      <c r="BH77" s="13"/>
      <c r="BI77" s="13"/>
      <c r="BJ77" s="13"/>
      <c r="BK77" s="13"/>
      <c r="BL77" s="13"/>
      <c r="BM77" s="13"/>
      <c r="BN77" s="13"/>
      <c r="BO77" s="13"/>
      <c r="BQ77" s="13"/>
      <c r="BR77" s="13"/>
      <c r="BS77" s="13"/>
      <c r="BT77" s="13"/>
      <c r="BU77" s="13"/>
      <c r="BV77" s="13"/>
      <c r="BW77" s="13"/>
      <c r="BX77" s="13"/>
      <c r="BY77" s="13"/>
      <c r="BZ77" s="13"/>
      <c r="CA77" s="13"/>
      <c r="CB77" s="13"/>
    </row>
    <row r="78" spans="21:80" ht="15" customHeight="1" x14ac:dyDescent="0.2">
      <c r="U78" s="13"/>
      <c r="V78" s="13"/>
      <c r="W78" s="13"/>
      <c r="X78" s="13"/>
      <c r="Y78" s="13"/>
      <c r="Z78" s="13"/>
      <c r="AA78" s="13"/>
      <c r="AB78" s="13"/>
      <c r="AD78" s="13"/>
      <c r="AE78" s="13"/>
      <c r="AF78" s="13"/>
      <c r="AG78" s="13"/>
      <c r="AH78" s="13"/>
      <c r="AI78" s="13"/>
      <c r="AJ78" s="13"/>
      <c r="AK78" s="13"/>
      <c r="AL78" s="13"/>
      <c r="AM78" s="13"/>
      <c r="AN78" s="13"/>
      <c r="AO78" s="13"/>
      <c r="AQ78" s="13"/>
      <c r="AR78" s="13"/>
      <c r="AS78" s="13"/>
      <c r="AT78" s="13"/>
      <c r="AU78" s="13"/>
      <c r="AV78" s="13"/>
      <c r="AW78" s="13"/>
      <c r="AX78" s="13"/>
      <c r="AY78" s="13"/>
      <c r="AZ78" s="13"/>
      <c r="BA78" s="13"/>
      <c r="BB78" s="13"/>
      <c r="BD78" s="13"/>
      <c r="BE78" s="13"/>
      <c r="BF78" s="13"/>
      <c r="BG78" s="13"/>
      <c r="BH78" s="13"/>
      <c r="BI78" s="13"/>
      <c r="BJ78" s="13"/>
      <c r="BK78" s="13"/>
      <c r="BL78" s="13"/>
      <c r="BM78" s="13"/>
      <c r="BN78" s="13"/>
      <c r="BO78" s="13"/>
      <c r="BQ78" s="13"/>
      <c r="BR78" s="13"/>
      <c r="BS78" s="13"/>
      <c r="BT78" s="13"/>
      <c r="BU78" s="13"/>
      <c r="BV78" s="13"/>
      <c r="BW78" s="13"/>
      <c r="BX78" s="13"/>
      <c r="BY78" s="13"/>
      <c r="BZ78" s="13"/>
      <c r="CA78" s="13"/>
      <c r="CB78" s="13"/>
    </row>
    <row r="79" spans="21:80" ht="15" customHeight="1" x14ac:dyDescent="0.2">
      <c r="U79" s="13"/>
      <c r="V79" s="13"/>
      <c r="W79" s="13"/>
      <c r="X79" s="13"/>
      <c r="Y79" s="13"/>
      <c r="Z79" s="13"/>
      <c r="AA79" s="13"/>
      <c r="AB79" s="13"/>
      <c r="AD79" s="13"/>
      <c r="AE79" s="13"/>
      <c r="AF79" s="13"/>
      <c r="AG79" s="13"/>
      <c r="AH79" s="13"/>
      <c r="AI79" s="13"/>
      <c r="AJ79" s="13"/>
      <c r="AK79" s="13"/>
      <c r="AL79" s="13"/>
      <c r="AM79" s="13"/>
      <c r="AN79" s="13"/>
      <c r="AO79" s="13"/>
      <c r="AQ79" s="13"/>
      <c r="AR79" s="13"/>
      <c r="AS79" s="13"/>
      <c r="AT79" s="13"/>
      <c r="AU79" s="13"/>
      <c r="AV79" s="13"/>
      <c r="AW79" s="13"/>
      <c r="AX79" s="13"/>
      <c r="AY79" s="13"/>
      <c r="AZ79" s="13"/>
      <c r="BA79" s="13"/>
      <c r="BB79" s="13"/>
      <c r="BD79" s="13"/>
      <c r="BE79" s="13"/>
      <c r="BF79" s="13"/>
      <c r="BG79" s="13"/>
      <c r="BH79" s="13"/>
      <c r="BI79" s="13"/>
      <c r="BJ79" s="13"/>
      <c r="BK79" s="13"/>
      <c r="BL79" s="13"/>
      <c r="BM79" s="13"/>
      <c r="BN79" s="13"/>
      <c r="BO79" s="13"/>
      <c r="BQ79" s="13"/>
      <c r="BR79" s="13"/>
      <c r="BS79" s="13"/>
      <c r="BT79" s="13"/>
      <c r="BU79" s="13"/>
      <c r="BV79" s="13"/>
      <c r="BW79" s="13"/>
      <c r="BX79" s="13"/>
      <c r="BY79" s="13"/>
      <c r="BZ79" s="13"/>
      <c r="CA79" s="13"/>
      <c r="CB79" s="13"/>
    </row>
    <row r="80" spans="21:80" ht="15" customHeight="1" x14ac:dyDescent="0.2">
      <c r="U80" s="13"/>
      <c r="V80" s="13"/>
      <c r="W80" s="13"/>
      <c r="X80" s="13"/>
      <c r="Y80" s="13"/>
      <c r="Z80" s="13"/>
      <c r="AA80" s="13"/>
      <c r="AB80" s="13"/>
      <c r="AD80" s="13"/>
      <c r="AE80" s="13"/>
      <c r="AF80" s="13"/>
      <c r="AG80" s="13"/>
      <c r="AH80" s="13"/>
      <c r="AI80" s="13"/>
      <c r="AJ80" s="13"/>
      <c r="AK80" s="13"/>
      <c r="AL80" s="13"/>
      <c r="AM80" s="13"/>
      <c r="AN80" s="13"/>
      <c r="AO80" s="13"/>
      <c r="AQ80" s="13"/>
      <c r="AR80" s="13"/>
      <c r="AS80" s="13"/>
      <c r="AT80" s="13"/>
      <c r="AU80" s="13"/>
      <c r="AV80" s="13"/>
      <c r="AW80" s="13"/>
      <c r="AX80" s="13"/>
      <c r="AY80" s="13"/>
      <c r="AZ80" s="13"/>
      <c r="BA80" s="13"/>
      <c r="BB80" s="13"/>
      <c r="BD80" s="13"/>
      <c r="BE80" s="13"/>
      <c r="BF80" s="13"/>
      <c r="BG80" s="13"/>
      <c r="BH80" s="13"/>
      <c r="BI80" s="13"/>
      <c r="BJ80" s="13"/>
      <c r="BK80" s="13"/>
      <c r="BL80" s="13"/>
      <c r="BM80" s="13"/>
      <c r="BN80" s="13"/>
      <c r="BO80" s="13"/>
      <c r="BQ80" s="13"/>
      <c r="BR80" s="13"/>
      <c r="BS80" s="13"/>
      <c r="BT80" s="13"/>
      <c r="BU80" s="13"/>
      <c r="BV80" s="13"/>
      <c r="BW80" s="13"/>
      <c r="BX80" s="13"/>
      <c r="BY80" s="13"/>
      <c r="BZ80" s="13"/>
      <c r="CA80" s="13"/>
      <c r="CB80" s="13"/>
    </row>
    <row r="81" spans="21:80" ht="15" customHeight="1" x14ac:dyDescent="0.2">
      <c r="U81" s="13"/>
      <c r="V81" s="13"/>
      <c r="W81" s="13"/>
      <c r="X81" s="13"/>
      <c r="Y81" s="13"/>
      <c r="Z81" s="13"/>
      <c r="AA81" s="13"/>
      <c r="AB81" s="13"/>
      <c r="AD81" s="13"/>
      <c r="AE81" s="13"/>
      <c r="AF81" s="13"/>
      <c r="AG81" s="13"/>
      <c r="AH81" s="13"/>
      <c r="AI81" s="13"/>
      <c r="AJ81" s="13"/>
      <c r="AK81" s="13"/>
      <c r="AL81" s="13"/>
      <c r="AM81" s="13"/>
      <c r="AN81" s="13"/>
      <c r="AO81" s="13"/>
      <c r="AQ81" s="13"/>
      <c r="AR81" s="13"/>
      <c r="AS81" s="13"/>
      <c r="AT81" s="13"/>
      <c r="AU81" s="13"/>
      <c r="AV81" s="13"/>
      <c r="AW81" s="13"/>
      <c r="AX81" s="13"/>
      <c r="AY81" s="13"/>
      <c r="AZ81" s="13"/>
      <c r="BA81" s="13"/>
      <c r="BB81" s="13"/>
      <c r="BD81" s="13"/>
      <c r="BE81" s="13"/>
      <c r="BF81" s="13"/>
      <c r="BG81" s="13"/>
      <c r="BH81" s="13"/>
      <c r="BI81" s="13"/>
      <c r="BJ81" s="13"/>
      <c r="BK81" s="13"/>
      <c r="BL81" s="13"/>
      <c r="BM81" s="13"/>
      <c r="BN81" s="13"/>
      <c r="BO81" s="13"/>
      <c r="BQ81" s="13"/>
      <c r="BR81" s="13"/>
      <c r="BS81" s="13"/>
      <c r="BT81" s="13"/>
      <c r="BU81" s="13"/>
      <c r="BV81" s="13"/>
      <c r="BW81" s="13"/>
      <c r="BX81" s="13"/>
      <c r="BY81" s="13"/>
      <c r="BZ81" s="13"/>
      <c r="CA81" s="13"/>
      <c r="CB81" s="13"/>
    </row>
    <row r="82" spans="21:80" ht="15" customHeight="1" x14ac:dyDescent="0.2">
      <c r="U82" s="13"/>
      <c r="V82" s="13"/>
      <c r="W82" s="13"/>
      <c r="X82" s="13"/>
      <c r="Y82" s="13"/>
      <c r="Z82" s="13"/>
      <c r="AA82" s="13"/>
      <c r="AB82" s="13"/>
      <c r="AD82" s="13"/>
      <c r="AE82" s="13"/>
      <c r="AF82" s="13"/>
      <c r="AG82" s="13"/>
      <c r="AH82" s="13"/>
      <c r="AI82" s="13"/>
      <c r="AJ82" s="13"/>
      <c r="AK82" s="13"/>
      <c r="AL82" s="13"/>
      <c r="AM82" s="13"/>
      <c r="AN82" s="13"/>
      <c r="AO82" s="13"/>
      <c r="AQ82" s="13"/>
      <c r="AR82" s="13"/>
      <c r="AS82" s="13"/>
      <c r="AT82" s="13"/>
      <c r="AU82" s="13"/>
      <c r="AV82" s="13"/>
      <c r="AW82" s="13"/>
      <c r="AX82" s="13"/>
      <c r="AY82" s="13"/>
      <c r="AZ82" s="13"/>
      <c r="BA82" s="13"/>
      <c r="BB82" s="13"/>
      <c r="BD82" s="13"/>
      <c r="BE82" s="13"/>
      <c r="BF82" s="13"/>
      <c r="BG82" s="13"/>
      <c r="BH82" s="13"/>
      <c r="BI82" s="13"/>
      <c r="BJ82" s="13"/>
      <c r="BK82" s="13"/>
      <c r="BL82" s="13"/>
      <c r="BM82" s="13"/>
      <c r="BN82" s="13"/>
      <c r="BO82" s="13"/>
      <c r="BQ82" s="13"/>
      <c r="BR82" s="13"/>
      <c r="BS82" s="13"/>
      <c r="BT82" s="13"/>
      <c r="BU82" s="13"/>
      <c r="BV82" s="13"/>
      <c r="BW82" s="13"/>
      <c r="BX82" s="13"/>
      <c r="BY82" s="13"/>
      <c r="BZ82" s="13"/>
      <c r="CA82" s="13"/>
      <c r="CB82" s="13"/>
    </row>
    <row r="83" spans="21:80" ht="15" customHeight="1" x14ac:dyDescent="0.2">
      <c r="U83" s="13"/>
      <c r="V83" s="13"/>
      <c r="W83" s="13"/>
      <c r="X83" s="13"/>
      <c r="Y83" s="13"/>
      <c r="Z83" s="13"/>
      <c r="AA83" s="13"/>
      <c r="AB83" s="13"/>
      <c r="AD83" s="13"/>
      <c r="AE83" s="13"/>
      <c r="AF83" s="13"/>
      <c r="AG83" s="13"/>
      <c r="AH83" s="13"/>
      <c r="AI83" s="13"/>
      <c r="AJ83" s="13"/>
      <c r="AK83" s="13"/>
      <c r="AL83" s="13"/>
      <c r="AM83" s="13"/>
      <c r="AN83" s="13"/>
      <c r="AO83" s="13"/>
      <c r="AQ83" s="13"/>
      <c r="AR83" s="13"/>
      <c r="AS83" s="13"/>
      <c r="AT83" s="13"/>
      <c r="AU83" s="13"/>
      <c r="AV83" s="13"/>
      <c r="AW83" s="13"/>
      <c r="AX83" s="13"/>
      <c r="AY83" s="13"/>
      <c r="AZ83" s="13"/>
      <c r="BA83" s="13"/>
      <c r="BB83" s="13"/>
      <c r="BD83" s="13"/>
      <c r="BE83" s="13"/>
      <c r="BF83" s="13"/>
      <c r="BG83" s="13"/>
      <c r="BH83" s="13"/>
      <c r="BI83" s="13"/>
      <c r="BJ83" s="13"/>
      <c r="BK83" s="13"/>
      <c r="BL83" s="13"/>
      <c r="BM83" s="13"/>
      <c r="BN83" s="13"/>
      <c r="BO83" s="13"/>
      <c r="BQ83" s="13"/>
      <c r="BR83" s="13"/>
      <c r="BS83" s="13"/>
      <c r="BT83" s="13"/>
      <c r="BU83" s="13"/>
      <c r="BV83" s="13"/>
      <c r="BW83" s="13"/>
      <c r="BX83" s="13"/>
      <c r="BY83" s="13"/>
      <c r="BZ83" s="13"/>
      <c r="CA83" s="13"/>
      <c r="CB83" s="13"/>
    </row>
    <row r="84" spans="21:80" ht="15" customHeight="1" x14ac:dyDescent="0.2">
      <c r="U84" s="13"/>
      <c r="V84" s="13"/>
      <c r="W84" s="13"/>
      <c r="X84" s="13"/>
      <c r="Y84" s="13"/>
      <c r="Z84" s="13"/>
      <c r="AA84" s="13"/>
      <c r="AB84" s="13"/>
      <c r="AD84" s="13"/>
      <c r="AE84" s="13"/>
      <c r="AF84" s="13"/>
      <c r="AG84" s="13"/>
      <c r="AH84" s="13"/>
      <c r="AI84" s="13"/>
      <c r="AJ84" s="13"/>
      <c r="AK84" s="13"/>
      <c r="AL84" s="13"/>
      <c r="AM84" s="13"/>
      <c r="AN84" s="13"/>
      <c r="AO84" s="13"/>
      <c r="AQ84" s="13"/>
      <c r="AR84" s="13"/>
      <c r="AS84" s="13"/>
      <c r="AT84" s="13"/>
      <c r="AU84" s="13"/>
      <c r="AV84" s="13"/>
      <c r="AW84" s="13"/>
      <c r="AX84" s="13"/>
      <c r="AY84" s="13"/>
      <c r="AZ84" s="13"/>
      <c r="BA84" s="13"/>
      <c r="BB84" s="13"/>
      <c r="BD84" s="13"/>
      <c r="BE84" s="13"/>
      <c r="BF84" s="13"/>
      <c r="BG84" s="13"/>
      <c r="BH84" s="13"/>
      <c r="BI84" s="13"/>
      <c r="BJ84" s="13"/>
      <c r="BK84" s="13"/>
      <c r="BL84" s="13"/>
      <c r="BM84" s="13"/>
      <c r="BN84" s="13"/>
      <c r="BO84" s="13"/>
      <c r="BQ84" s="13"/>
      <c r="BR84" s="13"/>
      <c r="BS84" s="13"/>
      <c r="BT84" s="13"/>
      <c r="BU84" s="13"/>
      <c r="BV84" s="13"/>
      <c r="BW84" s="13"/>
      <c r="BX84" s="13"/>
      <c r="BY84" s="13"/>
      <c r="BZ84" s="13"/>
      <c r="CA84" s="13"/>
      <c r="CB84" s="13"/>
    </row>
    <row r="85" spans="21:80" ht="15" customHeight="1" x14ac:dyDescent="0.2">
      <c r="U85" s="13"/>
      <c r="V85" s="13"/>
      <c r="W85" s="13"/>
      <c r="X85" s="13"/>
      <c r="Y85" s="13"/>
      <c r="Z85" s="13"/>
      <c r="AA85" s="13"/>
      <c r="AB85" s="13"/>
      <c r="AD85" s="13"/>
      <c r="AE85" s="13"/>
      <c r="AF85" s="13"/>
      <c r="AG85" s="13"/>
      <c r="AH85" s="13"/>
      <c r="AI85" s="13"/>
      <c r="AJ85" s="13"/>
      <c r="AK85" s="13"/>
      <c r="AL85" s="13"/>
      <c r="AM85" s="13"/>
      <c r="AN85" s="13"/>
      <c r="AO85" s="13"/>
      <c r="AQ85" s="13"/>
      <c r="AR85" s="13"/>
      <c r="AS85" s="13"/>
      <c r="AT85" s="13"/>
      <c r="AU85" s="13"/>
      <c r="AV85" s="13"/>
      <c r="AW85" s="13"/>
      <c r="AX85" s="13"/>
      <c r="AY85" s="13"/>
      <c r="AZ85" s="13"/>
      <c r="BA85" s="13"/>
      <c r="BB85" s="13"/>
      <c r="BD85" s="13"/>
      <c r="BE85" s="13"/>
      <c r="BF85" s="13"/>
      <c r="BG85" s="13"/>
      <c r="BH85" s="13"/>
      <c r="BI85" s="13"/>
      <c r="BJ85" s="13"/>
      <c r="BK85" s="13"/>
      <c r="BL85" s="13"/>
      <c r="BM85" s="13"/>
      <c r="BN85" s="13"/>
      <c r="BO85" s="13"/>
      <c r="BQ85" s="13"/>
      <c r="BR85" s="13"/>
      <c r="BS85" s="13"/>
      <c r="BT85" s="13"/>
      <c r="BU85" s="13"/>
      <c r="BV85" s="13"/>
      <c r="BW85" s="13"/>
      <c r="BX85" s="13"/>
      <c r="BY85" s="13"/>
      <c r="BZ85" s="13"/>
      <c r="CA85" s="13"/>
      <c r="CB85" s="13"/>
    </row>
    <row r="86" spans="21:80" ht="15" customHeight="1" x14ac:dyDescent="0.2">
      <c r="U86" s="13"/>
      <c r="V86" s="13"/>
      <c r="W86" s="13"/>
      <c r="X86" s="13"/>
      <c r="Y86" s="13"/>
      <c r="Z86" s="13"/>
      <c r="AA86" s="13"/>
      <c r="AB86" s="13"/>
      <c r="AD86" s="13"/>
      <c r="AE86" s="13"/>
      <c r="AF86" s="13"/>
      <c r="AG86" s="13"/>
      <c r="AH86" s="13"/>
      <c r="AI86" s="13"/>
      <c r="AJ86" s="13"/>
      <c r="AK86" s="13"/>
      <c r="AL86" s="13"/>
      <c r="AM86" s="13"/>
      <c r="AN86" s="13"/>
      <c r="AO86" s="13"/>
      <c r="AQ86" s="13"/>
      <c r="AR86" s="13"/>
      <c r="AS86" s="13"/>
      <c r="AT86" s="13"/>
      <c r="AU86" s="13"/>
      <c r="AV86" s="13"/>
      <c r="AW86" s="13"/>
      <c r="AX86" s="13"/>
      <c r="AY86" s="13"/>
      <c r="AZ86" s="13"/>
      <c r="BA86" s="13"/>
      <c r="BB86" s="13"/>
      <c r="BD86" s="13"/>
      <c r="BE86" s="13"/>
      <c r="BF86" s="13"/>
      <c r="BG86" s="13"/>
      <c r="BH86" s="13"/>
      <c r="BI86" s="13"/>
      <c r="BJ86" s="13"/>
      <c r="BK86" s="13"/>
      <c r="BL86" s="13"/>
      <c r="BM86" s="13"/>
      <c r="BN86" s="13"/>
      <c r="BO86" s="13"/>
      <c r="BQ86" s="13"/>
      <c r="BR86" s="13"/>
      <c r="BS86" s="13"/>
      <c r="BT86" s="13"/>
      <c r="BU86" s="13"/>
      <c r="BV86" s="13"/>
      <c r="BW86" s="13"/>
      <c r="BX86" s="13"/>
      <c r="BY86" s="13"/>
      <c r="BZ86" s="13"/>
      <c r="CA86" s="13"/>
      <c r="CB86" s="13"/>
    </row>
    <row r="87" spans="21:80" ht="15" customHeight="1" x14ac:dyDescent="0.2">
      <c r="U87" s="13"/>
      <c r="V87" s="13"/>
      <c r="W87" s="13"/>
      <c r="X87" s="13"/>
      <c r="Y87" s="13"/>
      <c r="Z87" s="13"/>
      <c r="AA87" s="13"/>
      <c r="AB87" s="13"/>
      <c r="AD87" s="13"/>
      <c r="AE87" s="13"/>
      <c r="AF87" s="13"/>
      <c r="AG87" s="13"/>
      <c r="AH87" s="13"/>
      <c r="AI87" s="13"/>
      <c r="AJ87" s="13"/>
      <c r="AK87" s="13"/>
      <c r="AL87" s="13"/>
      <c r="AM87" s="13"/>
      <c r="AN87" s="13"/>
      <c r="AO87" s="13"/>
      <c r="AQ87" s="13"/>
      <c r="AR87" s="13"/>
      <c r="AS87" s="13"/>
      <c r="AT87" s="13"/>
      <c r="AU87" s="13"/>
      <c r="AV87" s="13"/>
      <c r="AW87" s="13"/>
      <c r="AX87" s="13"/>
      <c r="AY87" s="13"/>
      <c r="AZ87" s="13"/>
      <c r="BA87" s="13"/>
      <c r="BB87" s="13"/>
      <c r="BD87" s="13"/>
      <c r="BE87" s="13"/>
      <c r="BF87" s="13"/>
      <c r="BG87" s="13"/>
      <c r="BH87" s="13"/>
      <c r="BI87" s="13"/>
      <c r="BJ87" s="13"/>
      <c r="BK87" s="13"/>
      <c r="BL87" s="13"/>
      <c r="BM87" s="13"/>
      <c r="BN87" s="13"/>
      <c r="BO87" s="13"/>
      <c r="BQ87" s="13"/>
      <c r="BR87" s="13"/>
      <c r="BS87" s="13"/>
      <c r="BT87" s="13"/>
      <c r="BU87" s="13"/>
      <c r="BV87" s="13"/>
      <c r="BW87" s="13"/>
      <c r="BX87" s="13"/>
      <c r="BY87" s="13"/>
      <c r="BZ87" s="13"/>
      <c r="CA87" s="13"/>
      <c r="CB87" s="13"/>
    </row>
    <row r="88" spans="21:80" ht="15" customHeight="1" x14ac:dyDescent="0.2">
      <c r="U88" s="13"/>
      <c r="V88" s="13"/>
      <c r="W88" s="13"/>
      <c r="X88" s="13"/>
      <c r="Y88" s="13"/>
      <c r="Z88" s="13"/>
      <c r="AA88" s="13"/>
      <c r="AB88" s="13"/>
      <c r="AD88" s="13"/>
      <c r="AE88" s="13"/>
      <c r="AF88" s="13"/>
      <c r="AG88" s="13"/>
      <c r="AH88" s="13"/>
      <c r="AI88" s="13"/>
      <c r="AJ88" s="13"/>
      <c r="AK88" s="13"/>
      <c r="AL88" s="13"/>
      <c r="AM88" s="13"/>
      <c r="AN88" s="13"/>
      <c r="AO88" s="13"/>
      <c r="AQ88" s="13"/>
      <c r="AR88" s="13"/>
      <c r="AS88" s="13"/>
      <c r="AT88" s="13"/>
      <c r="AU88" s="13"/>
      <c r="AV88" s="13"/>
      <c r="AW88" s="13"/>
      <c r="AX88" s="13"/>
      <c r="AY88" s="13"/>
      <c r="AZ88" s="13"/>
      <c r="BA88" s="13"/>
      <c r="BB88" s="13"/>
      <c r="BD88" s="13"/>
      <c r="BE88" s="13"/>
      <c r="BF88" s="13"/>
      <c r="BG88" s="13"/>
      <c r="BH88" s="13"/>
      <c r="BI88" s="13"/>
      <c r="BJ88" s="13"/>
      <c r="BK88" s="13"/>
      <c r="BL88" s="13"/>
      <c r="BM88" s="13"/>
      <c r="BN88" s="13"/>
      <c r="BO88" s="13"/>
      <c r="BQ88" s="13"/>
      <c r="BR88" s="13"/>
      <c r="BS88" s="13"/>
      <c r="BT88" s="13"/>
      <c r="BU88" s="13"/>
      <c r="BV88" s="13"/>
      <c r="BW88" s="13"/>
      <c r="BX88" s="13"/>
      <c r="BY88" s="13"/>
      <c r="BZ88" s="13"/>
      <c r="CA88" s="13"/>
      <c r="CB88" s="13"/>
    </row>
    <row r="89" spans="21:80" ht="15" customHeight="1" x14ac:dyDescent="0.2">
      <c r="U89" s="13"/>
      <c r="V89" s="13"/>
      <c r="W89" s="13"/>
      <c r="X89" s="13"/>
      <c r="Y89" s="13"/>
      <c r="Z89" s="13"/>
      <c r="AA89" s="13"/>
      <c r="AB89" s="13"/>
      <c r="AD89" s="13"/>
      <c r="AE89" s="13"/>
      <c r="AF89" s="13"/>
      <c r="AG89" s="13"/>
      <c r="AH89" s="13"/>
      <c r="AI89" s="13"/>
      <c r="AJ89" s="13"/>
      <c r="AK89" s="13"/>
      <c r="AL89" s="13"/>
      <c r="AM89" s="13"/>
      <c r="AN89" s="13"/>
      <c r="AO89" s="13"/>
      <c r="AQ89" s="13"/>
      <c r="AR89" s="13"/>
      <c r="AS89" s="13"/>
      <c r="AT89" s="13"/>
      <c r="AU89" s="13"/>
      <c r="AV89" s="13"/>
      <c r="AW89" s="13"/>
      <c r="AX89" s="13"/>
      <c r="AY89" s="13"/>
      <c r="AZ89" s="13"/>
      <c r="BA89" s="13"/>
      <c r="BB89" s="13"/>
      <c r="BD89" s="13"/>
      <c r="BE89" s="13"/>
      <c r="BF89" s="13"/>
      <c r="BG89" s="13"/>
      <c r="BH89" s="13"/>
      <c r="BI89" s="13"/>
      <c r="BJ89" s="13"/>
      <c r="BK89" s="13"/>
      <c r="BL89" s="13"/>
      <c r="BM89" s="13"/>
      <c r="BN89" s="13"/>
      <c r="BO89" s="13"/>
      <c r="BQ89" s="13"/>
      <c r="BR89" s="13"/>
      <c r="BS89" s="13"/>
      <c r="BT89" s="13"/>
      <c r="BU89" s="13"/>
      <c r="BV89" s="13"/>
      <c r="BW89" s="13"/>
      <c r="BX89" s="13"/>
      <c r="BY89" s="13"/>
      <c r="BZ89" s="13"/>
      <c r="CA89" s="13"/>
      <c r="CB89" s="13"/>
    </row>
    <row r="90" spans="21:80" ht="15" customHeight="1" x14ac:dyDescent="0.2">
      <c r="U90" s="13"/>
      <c r="V90" s="13"/>
      <c r="W90" s="13"/>
      <c r="X90" s="13"/>
      <c r="Y90" s="13"/>
      <c r="Z90" s="13"/>
      <c r="AA90" s="13"/>
      <c r="AB90" s="13"/>
      <c r="AD90" s="13"/>
      <c r="AE90" s="13"/>
      <c r="AF90" s="13"/>
      <c r="AG90" s="13"/>
      <c r="AH90" s="13"/>
      <c r="AI90" s="13"/>
      <c r="AJ90" s="13"/>
      <c r="AK90" s="13"/>
      <c r="AL90" s="13"/>
      <c r="AM90" s="13"/>
      <c r="AN90" s="13"/>
      <c r="AO90" s="13"/>
      <c r="AQ90" s="13"/>
      <c r="AR90" s="13"/>
      <c r="AS90" s="13"/>
      <c r="AT90" s="13"/>
      <c r="AU90" s="13"/>
      <c r="AV90" s="13"/>
      <c r="AW90" s="13"/>
      <c r="AX90" s="13"/>
      <c r="AY90" s="13"/>
      <c r="AZ90" s="13"/>
      <c r="BA90" s="13"/>
      <c r="BB90" s="13"/>
      <c r="BD90" s="13"/>
      <c r="BE90" s="13"/>
      <c r="BF90" s="13"/>
      <c r="BG90" s="13"/>
      <c r="BH90" s="13"/>
      <c r="BI90" s="13"/>
      <c r="BJ90" s="13"/>
      <c r="BK90" s="13"/>
      <c r="BL90" s="13"/>
      <c r="BM90" s="13"/>
      <c r="BN90" s="13"/>
      <c r="BO90" s="13"/>
      <c r="BQ90" s="13"/>
      <c r="BR90" s="13"/>
      <c r="BS90" s="13"/>
      <c r="BT90" s="13"/>
      <c r="BU90" s="13"/>
      <c r="BV90" s="13"/>
      <c r="BW90" s="13"/>
      <c r="BX90" s="13"/>
      <c r="BY90" s="13"/>
      <c r="BZ90" s="13"/>
      <c r="CA90" s="13"/>
      <c r="CB90" s="13"/>
    </row>
    <row r="91" spans="21:80" ht="15" customHeight="1" x14ac:dyDescent="0.2">
      <c r="U91" s="13"/>
      <c r="V91" s="13"/>
      <c r="W91" s="13"/>
      <c r="X91" s="13"/>
      <c r="Y91" s="13"/>
      <c r="Z91" s="13"/>
      <c r="AA91" s="13"/>
      <c r="AB91" s="13"/>
      <c r="AD91" s="13"/>
      <c r="AE91" s="13"/>
      <c r="AF91" s="13"/>
      <c r="AG91" s="13"/>
      <c r="AH91" s="13"/>
      <c r="AI91" s="13"/>
      <c r="AJ91" s="13"/>
      <c r="AK91" s="13"/>
      <c r="AL91" s="13"/>
      <c r="AM91" s="13"/>
      <c r="AN91" s="13"/>
      <c r="AO91" s="13"/>
      <c r="AQ91" s="13"/>
      <c r="AR91" s="13"/>
      <c r="AS91" s="13"/>
      <c r="AT91" s="13"/>
      <c r="AU91" s="13"/>
      <c r="AV91" s="13"/>
      <c r="AW91" s="13"/>
      <c r="AX91" s="13"/>
      <c r="AY91" s="13"/>
      <c r="AZ91" s="13"/>
      <c r="BA91" s="13"/>
      <c r="BB91" s="13"/>
      <c r="BD91" s="13"/>
      <c r="BE91" s="13"/>
      <c r="BF91" s="13"/>
      <c r="BG91" s="13"/>
      <c r="BH91" s="13"/>
      <c r="BI91" s="13"/>
      <c r="BJ91" s="13"/>
      <c r="BK91" s="13"/>
      <c r="BL91" s="13"/>
      <c r="BM91" s="13"/>
      <c r="BN91" s="13"/>
      <c r="BO91" s="13"/>
      <c r="BQ91" s="13"/>
      <c r="BR91" s="13"/>
      <c r="BS91" s="13"/>
      <c r="BT91" s="13"/>
      <c r="BU91" s="13"/>
      <c r="BV91" s="13"/>
      <c r="BW91" s="13"/>
      <c r="BX91" s="13"/>
      <c r="BY91" s="13"/>
      <c r="BZ91" s="13"/>
      <c r="CA91" s="13"/>
      <c r="CB91" s="13"/>
    </row>
    <row r="92" spans="21:80" ht="15" customHeight="1" x14ac:dyDescent="0.2">
      <c r="U92" s="13"/>
      <c r="V92" s="13"/>
      <c r="W92" s="13"/>
      <c r="X92" s="13"/>
      <c r="Y92" s="13"/>
      <c r="Z92" s="13"/>
      <c r="AA92" s="13"/>
      <c r="AB92" s="13"/>
      <c r="AD92" s="13"/>
      <c r="AE92" s="13"/>
      <c r="AF92" s="13"/>
      <c r="AG92" s="13"/>
      <c r="AH92" s="13"/>
      <c r="AI92" s="13"/>
      <c r="AJ92" s="13"/>
      <c r="AK92" s="13"/>
      <c r="AL92" s="13"/>
      <c r="AM92" s="13"/>
      <c r="AN92" s="13"/>
      <c r="AO92" s="13"/>
      <c r="AQ92" s="13"/>
      <c r="AR92" s="13"/>
      <c r="AS92" s="13"/>
      <c r="AT92" s="13"/>
      <c r="AU92" s="13"/>
      <c r="AV92" s="13"/>
      <c r="AW92" s="13"/>
      <c r="AX92" s="13"/>
      <c r="AY92" s="13"/>
      <c r="AZ92" s="13"/>
      <c r="BA92" s="13"/>
      <c r="BB92" s="13"/>
      <c r="BD92" s="13"/>
      <c r="BE92" s="13"/>
      <c r="BF92" s="13"/>
      <c r="BG92" s="13"/>
      <c r="BH92" s="13"/>
      <c r="BI92" s="13"/>
      <c r="BJ92" s="13"/>
      <c r="BK92" s="13"/>
      <c r="BL92" s="13"/>
      <c r="BM92" s="13"/>
      <c r="BN92" s="13"/>
      <c r="BO92" s="13"/>
      <c r="BQ92" s="13"/>
      <c r="BR92" s="13"/>
      <c r="BS92" s="13"/>
      <c r="BT92" s="13"/>
      <c r="BU92" s="13"/>
      <c r="BV92" s="13"/>
      <c r="BW92" s="13"/>
      <c r="BX92" s="13"/>
      <c r="BY92" s="13"/>
      <c r="BZ92" s="13"/>
      <c r="CA92" s="13"/>
      <c r="CB92" s="13"/>
    </row>
    <row r="93" spans="21:80" ht="15" customHeight="1" x14ac:dyDescent="0.2">
      <c r="U93" s="13"/>
      <c r="V93" s="13"/>
      <c r="W93" s="13"/>
      <c r="X93" s="13"/>
      <c r="Y93" s="13"/>
      <c r="Z93" s="13"/>
      <c r="AA93" s="13"/>
      <c r="AB93" s="13"/>
      <c r="AD93" s="13"/>
      <c r="AE93" s="13"/>
      <c r="AF93" s="13"/>
      <c r="AG93" s="13"/>
      <c r="AH93" s="13"/>
      <c r="AI93" s="13"/>
      <c r="AJ93" s="13"/>
      <c r="AK93" s="13"/>
      <c r="AL93" s="13"/>
      <c r="AM93" s="13"/>
      <c r="AN93" s="13"/>
      <c r="AO93" s="13"/>
      <c r="AQ93" s="13"/>
      <c r="AR93" s="13"/>
      <c r="AS93" s="13"/>
      <c r="AT93" s="13"/>
      <c r="AU93" s="13"/>
      <c r="AV93" s="13"/>
      <c r="AW93" s="13"/>
      <c r="AX93" s="13"/>
      <c r="AY93" s="13"/>
      <c r="AZ93" s="13"/>
      <c r="BA93" s="13"/>
      <c r="BB93" s="13"/>
      <c r="BD93" s="13"/>
      <c r="BE93" s="13"/>
      <c r="BF93" s="13"/>
      <c r="BG93" s="13"/>
      <c r="BH93" s="13"/>
      <c r="BI93" s="13"/>
      <c r="BJ93" s="13"/>
      <c r="BK93" s="13"/>
      <c r="BL93" s="13"/>
      <c r="BM93" s="13"/>
      <c r="BN93" s="13"/>
      <c r="BO93" s="13"/>
      <c r="BQ93" s="13"/>
      <c r="BR93" s="13"/>
      <c r="BS93" s="13"/>
      <c r="BT93" s="13"/>
      <c r="BU93" s="13"/>
      <c r="BV93" s="13"/>
      <c r="BW93" s="13"/>
      <c r="BX93" s="13"/>
      <c r="BY93" s="13"/>
      <c r="BZ93" s="13"/>
      <c r="CA93" s="13"/>
      <c r="CB93" s="13"/>
    </row>
    <row r="94" spans="21:80" ht="15" customHeight="1" x14ac:dyDescent="0.2">
      <c r="U94" s="13"/>
      <c r="V94" s="13"/>
      <c r="W94" s="13"/>
      <c r="X94" s="13"/>
      <c r="Y94" s="13"/>
      <c r="Z94" s="13"/>
      <c r="AA94" s="13"/>
      <c r="AB94" s="13"/>
      <c r="AD94" s="13"/>
      <c r="AE94" s="13"/>
      <c r="AF94" s="13"/>
      <c r="AG94" s="13"/>
      <c r="AH94" s="13"/>
      <c r="AI94" s="13"/>
      <c r="AJ94" s="13"/>
      <c r="AK94" s="13"/>
      <c r="AL94" s="13"/>
      <c r="AM94" s="13"/>
      <c r="AN94" s="13"/>
      <c r="AO94" s="13"/>
      <c r="AQ94" s="13"/>
      <c r="AR94" s="13"/>
      <c r="AS94" s="13"/>
      <c r="AT94" s="13"/>
      <c r="AU94" s="13"/>
      <c r="AV94" s="13"/>
      <c r="AW94" s="13"/>
      <c r="AX94" s="13"/>
      <c r="AY94" s="13"/>
      <c r="AZ94" s="13"/>
      <c r="BA94" s="13"/>
      <c r="BB94" s="13"/>
      <c r="BD94" s="13"/>
      <c r="BE94" s="13"/>
      <c r="BF94" s="13"/>
      <c r="BG94" s="13"/>
      <c r="BH94" s="13"/>
      <c r="BI94" s="13"/>
      <c r="BJ94" s="13"/>
      <c r="BK94" s="13"/>
      <c r="BL94" s="13"/>
      <c r="BM94" s="13"/>
      <c r="BN94" s="13"/>
      <c r="BO94" s="13"/>
      <c r="BQ94" s="13"/>
      <c r="BR94" s="13"/>
      <c r="BS94" s="13"/>
      <c r="BT94" s="13"/>
      <c r="BU94" s="13"/>
      <c r="BV94" s="13"/>
      <c r="BW94" s="13"/>
      <c r="BX94" s="13"/>
      <c r="BY94" s="13"/>
      <c r="BZ94" s="13"/>
      <c r="CA94" s="13"/>
      <c r="CB94" s="13"/>
    </row>
    <row r="95" spans="21:80" ht="15" customHeight="1" x14ac:dyDescent="0.2">
      <c r="U95" s="13"/>
      <c r="V95" s="13"/>
      <c r="W95" s="13"/>
      <c r="X95" s="13"/>
      <c r="Y95" s="13"/>
      <c r="Z95" s="13"/>
      <c r="AA95" s="13"/>
      <c r="AB95" s="13"/>
      <c r="AD95" s="13"/>
      <c r="AE95" s="13"/>
      <c r="AF95" s="13"/>
      <c r="AG95" s="13"/>
      <c r="AH95" s="13"/>
      <c r="AI95" s="13"/>
      <c r="AJ95" s="13"/>
      <c r="AK95" s="13"/>
      <c r="AL95" s="13"/>
      <c r="AM95" s="13"/>
      <c r="AN95" s="13"/>
      <c r="AO95" s="13"/>
      <c r="AQ95" s="13"/>
      <c r="AR95" s="13"/>
      <c r="AS95" s="13"/>
      <c r="AT95" s="13"/>
      <c r="AU95" s="13"/>
      <c r="AV95" s="13"/>
      <c r="AW95" s="13"/>
      <c r="AX95" s="13"/>
      <c r="AY95" s="13"/>
      <c r="AZ95" s="13"/>
      <c r="BA95" s="13"/>
      <c r="BB95" s="13"/>
      <c r="BD95" s="13"/>
      <c r="BE95" s="13"/>
      <c r="BF95" s="13"/>
      <c r="BG95" s="13"/>
      <c r="BH95" s="13"/>
      <c r="BI95" s="13"/>
      <c r="BJ95" s="13"/>
      <c r="BK95" s="13"/>
      <c r="BL95" s="13"/>
      <c r="BM95" s="13"/>
      <c r="BN95" s="13"/>
      <c r="BO95" s="13"/>
      <c r="BQ95" s="13"/>
      <c r="BR95" s="13"/>
      <c r="BS95" s="13"/>
      <c r="BT95" s="13"/>
      <c r="BU95" s="13"/>
      <c r="BV95" s="13"/>
      <c r="BW95" s="13"/>
      <c r="BX95" s="13"/>
      <c r="BY95" s="13"/>
      <c r="BZ95" s="13"/>
      <c r="CA95" s="13"/>
      <c r="CB95" s="13"/>
    </row>
    <row r="96" spans="21:80" ht="15" customHeight="1" x14ac:dyDescent="0.2">
      <c r="U96" s="13"/>
      <c r="V96" s="13"/>
      <c r="W96" s="13"/>
      <c r="X96" s="13"/>
      <c r="Y96" s="13"/>
      <c r="Z96" s="13"/>
      <c r="AA96" s="13"/>
      <c r="AB96" s="13"/>
      <c r="AD96" s="13"/>
      <c r="AE96" s="13"/>
      <c r="AF96" s="13"/>
      <c r="AG96" s="13"/>
      <c r="AH96" s="13"/>
      <c r="AI96" s="13"/>
      <c r="AJ96" s="13"/>
      <c r="AK96" s="13"/>
      <c r="AL96" s="13"/>
      <c r="AM96" s="13"/>
      <c r="AN96" s="13"/>
      <c r="AO96" s="13"/>
      <c r="AQ96" s="13"/>
      <c r="AR96" s="13"/>
      <c r="AS96" s="13"/>
      <c r="AT96" s="13"/>
      <c r="AU96" s="13"/>
      <c r="AV96" s="13"/>
      <c r="AW96" s="13"/>
      <c r="AX96" s="13"/>
      <c r="AY96" s="13"/>
      <c r="AZ96" s="13"/>
      <c r="BA96" s="13"/>
      <c r="BB96" s="13"/>
      <c r="BD96" s="13"/>
      <c r="BE96" s="13"/>
      <c r="BF96" s="13"/>
      <c r="BG96" s="13"/>
      <c r="BH96" s="13"/>
      <c r="BI96" s="13"/>
      <c r="BJ96" s="13"/>
      <c r="BK96" s="13"/>
      <c r="BL96" s="13"/>
      <c r="BM96" s="13"/>
      <c r="BN96" s="13"/>
      <c r="BO96" s="13"/>
      <c r="BQ96" s="13"/>
      <c r="BR96" s="13"/>
      <c r="BS96" s="13"/>
      <c r="BT96" s="13"/>
      <c r="BU96" s="13"/>
      <c r="BV96" s="13"/>
      <c r="BW96" s="13"/>
      <c r="BX96" s="13"/>
      <c r="BY96" s="13"/>
      <c r="BZ96" s="13"/>
      <c r="CA96" s="13"/>
      <c r="CB96" s="13"/>
    </row>
    <row r="97" spans="21:80" ht="15" customHeight="1" x14ac:dyDescent="0.2">
      <c r="U97" s="13"/>
      <c r="V97" s="13"/>
      <c r="W97" s="13"/>
      <c r="X97" s="13"/>
      <c r="Y97" s="13"/>
      <c r="Z97" s="13"/>
      <c r="AA97" s="13"/>
      <c r="AB97" s="13"/>
      <c r="AD97" s="13"/>
      <c r="AE97" s="13"/>
      <c r="AF97" s="13"/>
      <c r="AG97" s="13"/>
      <c r="AH97" s="13"/>
      <c r="AI97" s="13"/>
      <c r="AJ97" s="13"/>
      <c r="AK97" s="13"/>
      <c r="AL97" s="13"/>
      <c r="AM97" s="13"/>
      <c r="AN97" s="13"/>
      <c r="AO97" s="13"/>
      <c r="AQ97" s="13"/>
      <c r="AR97" s="13"/>
      <c r="AS97" s="13"/>
      <c r="AT97" s="13"/>
      <c r="AU97" s="13"/>
      <c r="AV97" s="13"/>
      <c r="AW97" s="13"/>
      <c r="AX97" s="13"/>
      <c r="AY97" s="13"/>
      <c r="AZ97" s="13"/>
      <c r="BA97" s="13"/>
      <c r="BB97" s="13"/>
      <c r="BD97" s="13"/>
      <c r="BE97" s="13"/>
      <c r="BF97" s="13"/>
      <c r="BG97" s="13"/>
      <c r="BH97" s="13"/>
      <c r="BI97" s="13"/>
      <c r="BJ97" s="13"/>
      <c r="BK97" s="13"/>
      <c r="BL97" s="13"/>
      <c r="BM97" s="13"/>
      <c r="BN97" s="13"/>
      <c r="BO97" s="13"/>
      <c r="BQ97" s="13"/>
      <c r="BR97" s="13"/>
      <c r="BS97" s="13"/>
      <c r="BT97" s="13"/>
      <c r="BU97" s="13"/>
      <c r="BV97" s="13"/>
      <c r="BW97" s="13"/>
      <c r="BX97" s="13"/>
      <c r="BY97" s="13"/>
      <c r="BZ97" s="13"/>
      <c r="CA97" s="13"/>
      <c r="CB97" s="13"/>
    </row>
    <row r="98" spans="21:80" ht="15" customHeight="1" x14ac:dyDescent="0.2">
      <c r="U98" s="13"/>
      <c r="V98" s="13"/>
      <c r="W98" s="13"/>
      <c r="X98" s="13"/>
      <c r="Y98" s="13"/>
      <c r="Z98" s="13"/>
      <c r="AA98" s="13"/>
      <c r="AB98" s="13"/>
      <c r="AD98" s="13"/>
      <c r="AE98" s="13"/>
      <c r="AF98" s="13"/>
      <c r="AG98" s="13"/>
      <c r="AH98" s="13"/>
      <c r="AI98" s="13"/>
      <c r="AJ98" s="13"/>
      <c r="AK98" s="13"/>
      <c r="AL98" s="13"/>
      <c r="AM98" s="13"/>
      <c r="AN98" s="13"/>
      <c r="AO98" s="13"/>
      <c r="AQ98" s="13"/>
      <c r="AR98" s="13"/>
      <c r="AS98" s="13"/>
      <c r="AT98" s="13"/>
      <c r="AU98" s="13"/>
      <c r="AV98" s="13"/>
      <c r="AW98" s="13"/>
      <c r="AX98" s="13"/>
      <c r="AY98" s="13"/>
      <c r="AZ98" s="13"/>
      <c r="BA98" s="13"/>
      <c r="BB98" s="13"/>
      <c r="BD98" s="13"/>
      <c r="BE98" s="13"/>
      <c r="BF98" s="13"/>
      <c r="BG98" s="13"/>
      <c r="BH98" s="13"/>
      <c r="BI98" s="13"/>
      <c r="BJ98" s="13"/>
      <c r="BK98" s="13"/>
      <c r="BL98" s="13"/>
      <c r="BM98" s="13"/>
      <c r="BN98" s="13"/>
      <c r="BO98" s="13"/>
      <c r="BQ98" s="13"/>
      <c r="BR98" s="13"/>
      <c r="BS98" s="13"/>
      <c r="BT98" s="13"/>
      <c r="BU98" s="13"/>
      <c r="BV98" s="13"/>
      <c r="BW98" s="13"/>
      <c r="BX98" s="13"/>
      <c r="BY98" s="13"/>
      <c r="BZ98" s="13"/>
      <c r="CA98" s="13"/>
      <c r="CB98" s="13"/>
    </row>
    <row r="99" spans="21:80" ht="15" customHeight="1" x14ac:dyDescent="0.2">
      <c r="U99" s="13"/>
      <c r="V99" s="13"/>
      <c r="W99" s="13"/>
      <c r="X99" s="13"/>
      <c r="Y99" s="13"/>
      <c r="Z99" s="13"/>
      <c r="AA99" s="13"/>
      <c r="AB99" s="13"/>
      <c r="AD99" s="13"/>
      <c r="AE99" s="13"/>
      <c r="AF99" s="13"/>
      <c r="AG99" s="13"/>
      <c r="AH99" s="13"/>
      <c r="AI99" s="13"/>
      <c r="AJ99" s="13"/>
      <c r="AK99" s="13"/>
      <c r="AL99" s="13"/>
      <c r="AM99" s="13"/>
      <c r="AN99" s="13"/>
      <c r="AO99" s="13"/>
      <c r="AQ99" s="13"/>
      <c r="AR99" s="13"/>
      <c r="AS99" s="13"/>
      <c r="AT99" s="13"/>
      <c r="AU99" s="13"/>
      <c r="AV99" s="13"/>
      <c r="AW99" s="13"/>
      <c r="AX99" s="13"/>
      <c r="AY99" s="13"/>
      <c r="AZ99" s="13"/>
      <c r="BA99" s="13"/>
      <c r="BB99" s="13"/>
      <c r="BD99" s="13"/>
      <c r="BE99" s="13"/>
      <c r="BF99" s="13"/>
      <c r="BG99" s="13"/>
      <c r="BH99" s="13"/>
      <c r="BI99" s="13"/>
      <c r="BJ99" s="13"/>
      <c r="BK99" s="13"/>
      <c r="BL99" s="13"/>
      <c r="BM99" s="13"/>
      <c r="BN99" s="13"/>
      <c r="BO99" s="13"/>
      <c r="BQ99" s="13"/>
      <c r="BR99" s="13"/>
      <c r="BS99" s="13"/>
      <c r="BT99" s="13"/>
      <c r="BU99" s="13"/>
      <c r="BV99" s="13"/>
      <c r="BW99" s="13"/>
      <c r="BX99" s="13"/>
      <c r="BY99" s="13"/>
      <c r="BZ99" s="13"/>
      <c r="CA99" s="13"/>
      <c r="CB99" s="13"/>
    </row>
    <row r="100" spans="21:80" ht="15" customHeight="1" x14ac:dyDescent="0.2">
      <c r="U100" s="13"/>
      <c r="V100" s="13"/>
      <c r="W100" s="13"/>
      <c r="X100" s="13"/>
      <c r="Y100" s="13"/>
      <c r="Z100" s="13"/>
      <c r="AA100" s="13"/>
      <c r="AB100" s="13"/>
      <c r="AD100" s="13"/>
      <c r="AE100" s="13"/>
      <c r="AF100" s="13"/>
      <c r="AG100" s="13"/>
      <c r="AH100" s="13"/>
      <c r="AI100" s="13"/>
      <c r="AJ100" s="13"/>
      <c r="AK100" s="13"/>
      <c r="AL100" s="13"/>
      <c r="AM100" s="13"/>
      <c r="AN100" s="13"/>
      <c r="AO100" s="13"/>
      <c r="AQ100" s="13"/>
      <c r="AR100" s="13"/>
      <c r="AS100" s="13"/>
      <c r="AT100" s="13"/>
      <c r="AU100" s="13"/>
      <c r="AV100" s="13"/>
      <c r="AW100" s="13"/>
      <c r="AX100" s="13"/>
      <c r="AY100" s="13"/>
      <c r="AZ100" s="13"/>
      <c r="BA100" s="13"/>
      <c r="BB100" s="13"/>
      <c r="BD100" s="13"/>
      <c r="BE100" s="13"/>
      <c r="BF100" s="13"/>
      <c r="BG100" s="13"/>
      <c r="BH100" s="13"/>
      <c r="BI100" s="13"/>
      <c r="BJ100" s="13"/>
      <c r="BK100" s="13"/>
      <c r="BL100" s="13"/>
      <c r="BM100" s="13"/>
      <c r="BN100" s="13"/>
      <c r="BO100" s="13"/>
      <c r="BQ100" s="13"/>
      <c r="BR100" s="13"/>
      <c r="BS100" s="13"/>
      <c r="BT100" s="13"/>
      <c r="BU100" s="13"/>
      <c r="BV100" s="13"/>
      <c r="BW100" s="13"/>
      <c r="BX100" s="13"/>
      <c r="BY100" s="13"/>
      <c r="BZ100" s="13"/>
      <c r="CA100" s="13"/>
      <c r="CB100" s="13"/>
    </row>
    <row r="101" spans="21:80" ht="15" customHeight="1" x14ac:dyDescent="0.2">
      <c r="U101" s="13"/>
      <c r="V101" s="13"/>
      <c r="W101" s="13"/>
      <c r="X101" s="13"/>
      <c r="Y101" s="13"/>
      <c r="Z101" s="13"/>
      <c r="AA101" s="13"/>
      <c r="AB101" s="13"/>
      <c r="AD101" s="13"/>
      <c r="AE101" s="13"/>
      <c r="AF101" s="13"/>
      <c r="AG101" s="13"/>
      <c r="AH101" s="13"/>
      <c r="AI101" s="13"/>
      <c r="AJ101" s="13"/>
      <c r="AK101" s="13"/>
      <c r="AL101" s="13"/>
      <c r="AM101" s="13"/>
      <c r="AN101" s="13"/>
      <c r="AO101" s="13"/>
      <c r="AQ101" s="13"/>
      <c r="AR101" s="13"/>
      <c r="AS101" s="13"/>
      <c r="AT101" s="13"/>
      <c r="AU101" s="13"/>
      <c r="AV101" s="13"/>
      <c r="AW101" s="13"/>
      <c r="AX101" s="13"/>
      <c r="AY101" s="13"/>
      <c r="AZ101" s="13"/>
      <c r="BA101" s="13"/>
      <c r="BB101" s="13"/>
      <c r="BD101" s="13"/>
      <c r="BE101" s="13"/>
      <c r="BF101" s="13"/>
      <c r="BG101" s="13"/>
      <c r="BH101" s="13"/>
      <c r="BI101" s="13"/>
      <c r="BJ101" s="13"/>
      <c r="BK101" s="13"/>
      <c r="BL101" s="13"/>
      <c r="BM101" s="13"/>
      <c r="BN101" s="13"/>
      <c r="BO101" s="13"/>
      <c r="BQ101" s="13"/>
      <c r="BR101" s="13"/>
      <c r="BS101" s="13"/>
      <c r="BT101" s="13"/>
      <c r="BU101" s="13"/>
      <c r="BV101" s="13"/>
      <c r="BW101" s="13"/>
      <c r="BX101" s="13"/>
      <c r="BY101" s="13"/>
      <c r="BZ101" s="13"/>
      <c r="CA101" s="13"/>
      <c r="CB101" s="13"/>
    </row>
    <row r="102" spans="21:80" ht="15" customHeight="1" x14ac:dyDescent="0.2">
      <c r="U102" s="13"/>
      <c r="V102" s="13"/>
      <c r="W102" s="13"/>
      <c r="X102" s="13"/>
      <c r="Y102" s="13"/>
      <c r="Z102" s="13"/>
      <c r="AA102" s="13"/>
      <c r="AB102" s="13"/>
      <c r="AD102" s="13"/>
      <c r="AE102" s="13"/>
      <c r="AF102" s="13"/>
      <c r="AG102" s="13"/>
      <c r="AH102" s="13"/>
      <c r="AI102" s="13"/>
      <c r="AJ102" s="13"/>
      <c r="AK102" s="13"/>
      <c r="AL102" s="13"/>
      <c r="AM102" s="13"/>
      <c r="AN102" s="13"/>
      <c r="AO102" s="13"/>
      <c r="AQ102" s="13"/>
      <c r="AR102" s="13"/>
      <c r="AS102" s="13"/>
      <c r="AT102" s="13"/>
      <c r="AU102" s="13"/>
      <c r="AV102" s="13"/>
      <c r="AW102" s="13"/>
      <c r="AX102" s="13"/>
      <c r="AY102" s="13"/>
      <c r="AZ102" s="13"/>
      <c r="BA102" s="13"/>
      <c r="BB102" s="13"/>
      <c r="BD102" s="13"/>
      <c r="BE102" s="13"/>
      <c r="BF102" s="13"/>
      <c r="BG102" s="13"/>
      <c r="BH102" s="13"/>
      <c r="BI102" s="13"/>
      <c r="BJ102" s="13"/>
      <c r="BK102" s="13"/>
      <c r="BL102" s="13"/>
      <c r="BM102" s="13"/>
      <c r="BN102" s="13"/>
      <c r="BO102" s="13"/>
      <c r="BQ102" s="13"/>
      <c r="BR102" s="13"/>
      <c r="BS102" s="13"/>
      <c r="BT102" s="13"/>
      <c r="BU102" s="13"/>
      <c r="BV102" s="13"/>
      <c r="BW102" s="13"/>
      <c r="BX102" s="13"/>
      <c r="BY102" s="13"/>
      <c r="BZ102" s="13"/>
      <c r="CA102" s="13"/>
      <c r="CB102" s="13"/>
    </row>
    <row r="103" spans="21:80" ht="15" customHeight="1" x14ac:dyDescent="0.2">
      <c r="U103" s="13"/>
      <c r="V103" s="13"/>
      <c r="W103" s="13"/>
      <c r="X103" s="13"/>
      <c r="Y103" s="13"/>
      <c r="Z103" s="13"/>
      <c r="AA103" s="13"/>
      <c r="AB103" s="13"/>
      <c r="AD103" s="13"/>
      <c r="AE103" s="13"/>
      <c r="AF103" s="13"/>
      <c r="AG103" s="13"/>
      <c r="AH103" s="13"/>
      <c r="AI103" s="13"/>
      <c r="AJ103" s="13"/>
      <c r="AK103" s="13"/>
      <c r="AL103" s="13"/>
      <c r="AM103" s="13"/>
      <c r="AN103" s="13"/>
      <c r="AO103" s="13"/>
      <c r="AQ103" s="13"/>
      <c r="AR103" s="13"/>
      <c r="AS103" s="13"/>
      <c r="AT103" s="13"/>
      <c r="AU103" s="13"/>
      <c r="AV103" s="13"/>
      <c r="AW103" s="13"/>
      <c r="AX103" s="13"/>
      <c r="AY103" s="13"/>
      <c r="AZ103" s="13"/>
      <c r="BA103" s="13"/>
      <c r="BB103" s="13"/>
      <c r="BD103" s="13"/>
      <c r="BE103" s="13"/>
      <c r="BF103" s="13"/>
      <c r="BG103" s="13"/>
      <c r="BH103" s="13"/>
      <c r="BI103" s="13"/>
      <c r="BJ103" s="13"/>
      <c r="BK103" s="13"/>
      <c r="BL103" s="13"/>
      <c r="BM103" s="13"/>
      <c r="BN103" s="13"/>
      <c r="BO103" s="13"/>
      <c r="BQ103" s="13"/>
      <c r="BR103" s="13"/>
      <c r="BS103" s="13"/>
      <c r="BT103" s="13"/>
      <c r="BU103" s="13"/>
      <c r="BV103" s="13"/>
      <c r="BW103" s="13"/>
      <c r="BX103" s="13"/>
      <c r="BY103" s="13"/>
      <c r="BZ103" s="13"/>
      <c r="CA103" s="13"/>
      <c r="CB103" s="13"/>
    </row>
    <row r="104" spans="21:80" ht="15" customHeight="1" x14ac:dyDescent="0.2">
      <c r="U104" s="13"/>
      <c r="V104" s="13"/>
      <c r="W104" s="13"/>
      <c r="X104" s="13"/>
      <c r="Y104" s="13"/>
      <c r="Z104" s="13"/>
      <c r="AA104" s="13"/>
      <c r="AB104" s="13"/>
      <c r="AD104" s="13"/>
      <c r="AE104" s="13"/>
      <c r="AF104" s="13"/>
      <c r="AG104" s="13"/>
      <c r="AH104" s="13"/>
      <c r="AI104" s="13"/>
      <c r="AJ104" s="13"/>
      <c r="AK104" s="13"/>
      <c r="AL104" s="13"/>
      <c r="AM104" s="13"/>
      <c r="AN104" s="13"/>
      <c r="AO104" s="13"/>
      <c r="AQ104" s="13"/>
      <c r="AR104" s="13"/>
      <c r="AS104" s="13"/>
      <c r="AT104" s="13"/>
      <c r="AU104" s="13"/>
      <c r="AV104" s="13"/>
      <c r="AW104" s="13"/>
      <c r="AX104" s="13"/>
      <c r="AY104" s="13"/>
      <c r="AZ104" s="13"/>
      <c r="BA104" s="13"/>
      <c r="BB104" s="13"/>
      <c r="BD104" s="13"/>
      <c r="BE104" s="13"/>
      <c r="BF104" s="13"/>
      <c r="BG104" s="13"/>
      <c r="BH104" s="13"/>
      <c r="BI104" s="13"/>
      <c r="BJ104" s="13"/>
      <c r="BK104" s="13"/>
      <c r="BL104" s="13"/>
      <c r="BM104" s="13"/>
      <c r="BN104" s="13"/>
      <c r="BO104" s="13"/>
      <c r="BQ104" s="13"/>
      <c r="BR104" s="13"/>
      <c r="BS104" s="13"/>
      <c r="BT104" s="13"/>
      <c r="BU104" s="13"/>
      <c r="BV104" s="13"/>
      <c r="BW104" s="13"/>
      <c r="BX104" s="13"/>
      <c r="BY104" s="13"/>
      <c r="BZ104" s="13"/>
      <c r="CA104" s="13"/>
      <c r="CB104" s="13"/>
    </row>
    <row r="105" spans="21:80" ht="15" customHeight="1" x14ac:dyDescent="0.2">
      <c r="U105" s="13"/>
      <c r="V105" s="13"/>
      <c r="W105" s="13"/>
      <c r="X105" s="13"/>
      <c r="Y105" s="13"/>
      <c r="Z105" s="13"/>
      <c r="AA105" s="13"/>
      <c r="AB105" s="13"/>
      <c r="AD105" s="13"/>
      <c r="AE105" s="13"/>
      <c r="AF105" s="13"/>
      <c r="AG105" s="13"/>
      <c r="AH105" s="13"/>
      <c r="AI105" s="13"/>
      <c r="AJ105" s="13"/>
      <c r="AK105" s="13"/>
      <c r="AL105" s="13"/>
      <c r="AM105" s="13"/>
      <c r="AN105" s="13"/>
      <c r="AO105" s="13"/>
      <c r="AQ105" s="13"/>
      <c r="AR105" s="13"/>
      <c r="AS105" s="13"/>
      <c r="AT105" s="13"/>
      <c r="AU105" s="13"/>
      <c r="AV105" s="13"/>
      <c r="AW105" s="13"/>
      <c r="AX105" s="13"/>
      <c r="AY105" s="13"/>
      <c r="AZ105" s="13"/>
      <c r="BA105" s="13"/>
      <c r="BB105" s="13"/>
      <c r="BD105" s="13"/>
      <c r="BE105" s="13"/>
      <c r="BF105" s="13"/>
      <c r="BG105" s="13"/>
      <c r="BH105" s="13"/>
      <c r="BI105" s="13"/>
      <c r="BJ105" s="13"/>
      <c r="BK105" s="13"/>
      <c r="BL105" s="13"/>
      <c r="BM105" s="13"/>
      <c r="BN105" s="13"/>
      <c r="BO105" s="13"/>
      <c r="BQ105" s="13"/>
      <c r="BR105" s="13"/>
      <c r="BS105" s="13"/>
      <c r="BT105" s="13"/>
      <c r="BU105" s="13"/>
      <c r="BV105" s="13"/>
      <c r="BW105" s="13"/>
      <c r="BX105" s="13"/>
      <c r="BY105" s="13"/>
      <c r="BZ105" s="13"/>
      <c r="CA105" s="13"/>
      <c r="CB105" s="13"/>
    </row>
    <row r="106" spans="21:80" ht="15" customHeight="1" x14ac:dyDescent="0.2">
      <c r="U106" s="13"/>
      <c r="V106" s="13"/>
      <c r="W106" s="13"/>
      <c r="X106" s="13"/>
      <c r="Y106" s="13"/>
      <c r="Z106" s="13"/>
      <c r="AA106" s="13"/>
      <c r="AB106" s="13"/>
      <c r="AD106" s="13"/>
      <c r="AE106" s="13"/>
      <c r="AF106" s="13"/>
      <c r="AG106" s="13"/>
      <c r="AH106" s="13"/>
      <c r="AI106" s="13"/>
      <c r="AJ106" s="13"/>
      <c r="AK106" s="13"/>
      <c r="AL106" s="13"/>
      <c r="AM106" s="13"/>
      <c r="AN106" s="13"/>
      <c r="AO106" s="13"/>
      <c r="AQ106" s="13"/>
      <c r="AR106" s="13"/>
      <c r="AS106" s="13"/>
      <c r="AT106" s="13"/>
      <c r="AU106" s="13"/>
      <c r="AV106" s="13"/>
      <c r="AW106" s="13"/>
      <c r="AX106" s="13"/>
      <c r="AY106" s="13"/>
      <c r="AZ106" s="13"/>
      <c r="BA106" s="13"/>
      <c r="BB106" s="13"/>
      <c r="BD106" s="13"/>
      <c r="BE106" s="13"/>
      <c r="BF106" s="13"/>
      <c r="BG106" s="13"/>
      <c r="BH106" s="13"/>
      <c r="BI106" s="13"/>
      <c r="BJ106" s="13"/>
      <c r="BK106" s="13"/>
      <c r="BL106" s="13"/>
      <c r="BM106" s="13"/>
      <c r="BN106" s="13"/>
      <c r="BO106" s="13"/>
      <c r="BQ106" s="13"/>
      <c r="BR106" s="13"/>
      <c r="BS106" s="13"/>
      <c r="BT106" s="13"/>
      <c r="BU106" s="13"/>
      <c r="BV106" s="13"/>
      <c r="BW106" s="13"/>
      <c r="BX106" s="13"/>
      <c r="BY106" s="13"/>
      <c r="BZ106" s="13"/>
      <c r="CA106" s="13"/>
      <c r="CB106" s="13"/>
    </row>
    <row r="107" spans="21:80" ht="15" customHeight="1" x14ac:dyDescent="0.2">
      <c r="U107" s="13"/>
      <c r="V107" s="13"/>
      <c r="W107" s="13"/>
      <c r="X107" s="13"/>
      <c r="Y107" s="13"/>
      <c r="Z107" s="13"/>
      <c r="AA107" s="13"/>
      <c r="AB107" s="13"/>
      <c r="AD107" s="13"/>
      <c r="AE107" s="13"/>
      <c r="AF107" s="13"/>
      <c r="AG107" s="13"/>
      <c r="AH107" s="13"/>
      <c r="AI107" s="13"/>
      <c r="AJ107" s="13"/>
      <c r="AK107" s="13"/>
      <c r="AL107" s="13"/>
      <c r="AM107" s="13"/>
      <c r="AN107" s="13"/>
      <c r="AO107" s="13"/>
      <c r="AQ107" s="13"/>
      <c r="AR107" s="13"/>
      <c r="AS107" s="13"/>
      <c r="AT107" s="13"/>
      <c r="AU107" s="13"/>
      <c r="AV107" s="13"/>
      <c r="AW107" s="13"/>
      <c r="AX107" s="13"/>
      <c r="AY107" s="13"/>
      <c r="AZ107" s="13"/>
      <c r="BA107" s="13"/>
      <c r="BB107" s="13"/>
      <c r="BD107" s="13"/>
      <c r="BE107" s="13"/>
      <c r="BF107" s="13"/>
      <c r="BG107" s="13"/>
      <c r="BH107" s="13"/>
      <c r="BI107" s="13"/>
      <c r="BJ107" s="13"/>
      <c r="BK107" s="13"/>
      <c r="BL107" s="13"/>
      <c r="BM107" s="13"/>
      <c r="BN107" s="13"/>
      <c r="BO107" s="13"/>
      <c r="BQ107" s="13"/>
      <c r="BR107" s="13"/>
      <c r="BS107" s="13"/>
      <c r="BT107" s="13"/>
      <c r="BU107" s="13"/>
      <c r="BV107" s="13"/>
      <c r="BW107" s="13"/>
      <c r="BX107" s="13"/>
      <c r="BY107" s="13"/>
      <c r="BZ107" s="13"/>
      <c r="CA107" s="13"/>
      <c r="CB107" s="13"/>
    </row>
    <row r="108" spans="21:80" ht="15" customHeight="1" x14ac:dyDescent="0.2">
      <c r="U108" s="13"/>
      <c r="V108" s="13"/>
      <c r="W108" s="13"/>
      <c r="X108" s="13"/>
      <c r="Y108" s="13"/>
      <c r="Z108" s="13"/>
      <c r="AA108" s="13"/>
      <c r="AB108" s="13"/>
      <c r="AD108" s="13"/>
      <c r="AE108" s="13"/>
      <c r="AF108" s="13"/>
      <c r="AG108" s="13"/>
      <c r="AH108" s="13"/>
      <c r="AI108" s="13"/>
      <c r="AJ108" s="13"/>
      <c r="AK108" s="13"/>
      <c r="AL108" s="13"/>
      <c r="AM108" s="13"/>
      <c r="AN108" s="13"/>
      <c r="AO108" s="13"/>
      <c r="AQ108" s="13"/>
      <c r="AR108" s="13"/>
      <c r="AS108" s="13"/>
      <c r="AT108" s="13"/>
      <c r="AU108" s="13"/>
      <c r="AV108" s="13"/>
      <c r="AW108" s="13"/>
      <c r="AX108" s="13"/>
      <c r="AY108" s="13"/>
      <c r="AZ108" s="13"/>
      <c r="BA108" s="13"/>
      <c r="BB108" s="13"/>
      <c r="BD108" s="13"/>
      <c r="BE108" s="13"/>
      <c r="BF108" s="13"/>
      <c r="BG108" s="13"/>
      <c r="BH108" s="13"/>
      <c r="BI108" s="13"/>
      <c r="BJ108" s="13"/>
      <c r="BK108" s="13"/>
      <c r="BL108" s="13"/>
      <c r="BM108" s="13"/>
      <c r="BN108" s="13"/>
      <c r="BO108" s="13"/>
      <c r="BQ108" s="13"/>
      <c r="BR108" s="13"/>
      <c r="BS108" s="13"/>
      <c r="BT108" s="13"/>
      <c r="BU108" s="13"/>
      <c r="BV108" s="13"/>
      <c r="BW108" s="13"/>
      <c r="BX108" s="13"/>
      <c r="BY108" s="13"/>
      <c r="BZ108" s="13"/>
      <c r="CA108" s="13"/>
      <c r="CB108" s="13"/>
    </row>
    <row r="109" spans="21:80" ht="15" customHeight="1" x14ac:dyDescent="0.2">
      <c r="U109" s="13"/>
      <c r="V109" s="13"/>
      <c r="W109" s="13"/>
      <c r="X109" s="13"/>
      <c r="Y109" s="13"/>
      <c r="Z109" s="13"/>
      <c r="AA109" s="13"/>
      <c r="AB109" s="13"/>
      <c r="AD109" s="13"/>
      <c r="AE109" s="13"/>
      <c r="AF109" s="13"/>
      <c r="AG109" s="13"/>
      <c r="AH109" s="13"/>
      <c r="AI109" s="13"/>
      <c r="AJ109" s="13"/>
      <c r="AK109" s="13"/>
      <c r="AL109" s="13"/>
      <c r="AM109" s="13"/>
      <c r="AN109" s="13"/>
      <c r="AO109" s="13"/>
      <c r="AQ109" s="13"/>
      <c r="AR109" s="13"/>
      <c r="AS109" s="13"/>
      <c r="AT109" s="13"/>
      <c r="AU109" s="13"/>
      <c r="AV109" s="13"/>
      <c r="AW109" s="13"/>
      <c r="AX109" s="13"/>
      <c r="AY109" s="13"/>
      <c r="AZ109" s="13"/>
      <c r="BA109" s="13"/>
      <c r="BB109" s="13"/>
      <c r="BD109" s="13"/>
      <c r="BE109" s="13"/>
      <c r="BF109" s="13"/>
      <c r="BG109" s="13"/>
      <c r="BH109" s="13"/>
      <c r="BI109" s="13"/>
      <c r="BJ109" s="13"/>
      <c r="BK109" s="13"/>
      <c r="BL109" s="13"/>
      <c r="BM109" s="13"/>
      <c r="BN109" s="13"/>
      <c r="BO109" s="13"/>
      <c r="BQ109" s="13"/>
      <c r="BR109" s="13"/>
      <c r="BS109" s="13"/>
      <c r="BT109" s="13"/>
      <c r="BU109" s="13"/>
      <c r="BV109" s="13"/>
      <c r="BW109" s="13"/>
      <c r="BX109" s="13"/>
      <c r="BY109" s="13"/>
      <c r="BZ109" s="13"/>
      <c r="CA109" s="13"/>
      <c r="CB109" s="13"/>
    </row>
    <row r="110" spans="21:80" ht="15" customHeight="1" x14ac:dyDescent="0.2">
      <c r="U110" s="13"/>
      <c r="V110" s="13"/>
      <c r="W110" s="13"/>
      <c r="X110" s="13"/>
      <c r="Y110" s="13"/>
      <c r="Z110" s="13"/>
      <c r="AA110" s="13"/>
      <c r="AB110" s="13"/>
      <c r="AD110" s="13"/>
      <c r="AE110" s="13"/>
      <c r="AF110" s="13"/>
      <c r="AG110" s="13"/>
      <c r="AH110" s="13"/>
      <c r="AI110" s="13"/>
      <c r="AJ110" s="13"/>
      <c r="AK110" s="13"/>
      <c r="AL110" s="13"/>
      <c r="AM110" s="13"/>
      <c r="AN110" s="13"/>
      <c r="AO110" s="13"/>
      <c r="AQ110" s="13"/>
      <c r="AR110" s="13"/>
      <c r="AS110" s="13"/>
      <c r="AT110" s="13"/>
      <c r="AU110" s="13"/>
      <c r="AV110" s="13"/>
      <c r="AW110" s="13"/>
      <c r="AX110" s="13"/>
      <c r="AY110" s="13"/>
      <c r="AZ110" s="13"/>
      <c r="BA110" s="13"/>
      <c r="BB110" s="13"/>
      <c r="BD110" s="13"/>
      <c r="BE110" s="13"/>
      <c r="BF110" s="13"/>
      <c r="BG110" s="13"/>
      <c r="BH110" s="13"/>
      <c r="BI110" s="13"/>
      <c r="BJ110" s="13"/>
      <c r="BK110" s="13"/>
      <c r="BL110" s="13"/>
      <c r="BM110" s="13"/>
      <c r="BN110" s="13"/>
      <c r="BO110" s="13"/>
      <c r="BQ110" s="13"/>
      <c r="BR110" s="13"/>
      <c r="BS110" s="13"/>
      <c r="BT110" s="13"/>
      <c r="BU110" s="13"/>
      <c r="BV110" s="13"/>
      <c r="BW110" s="13"/>
      <c r="BX110" s="13"/>
      <c r="BY110" s="13"/>
      <c r="BZ110" s="13"/>
      <c r="CA110" s="13"/>
      <c r="CB110" s="13"/>
    </row>
    <row r="111" spans="21:80" ht="15" customHeight="1" x14ac:dyDescent="0.2">
      <c r="U111" s="13"/>
      <c r="V111" s="13"/>
      <c r="W111" s="13"/>
      <c r="X111" s="13"/>
      <c r="Y111" s="13"/>
      <c r="Z111" s="13"/>
      <c r="AA111" s="13"/>
      <c r="AB111" s="13"/>
      <c r="AD111" s="13"/>
      <c r="AE111" s="13"/>
      <c r="AF111" s="13"/>
      <c r="AG111" s="13"/>
      <c r="AH111" s="13"/>
      <c r="AI111" s="13"/>
      <c r="AJ111" s="13"/>
      <c r="AK111" s="13"/>
      <c r="AL111" s="13"/>
      <c r="AM111" s="13"/>
      <c r="AN111" s="13"/>
      <c r="AO111" s="13"/>
      <c r="AQ111" s="13"/>
      <c r="AR111" s="13"/>
      <c r="AS111" s="13"/>
      <c r="AT111" s="13"/>
      <c r="AU111" s="13"/>
      <c r="AV111" s="13"/>
      <c r="AW111" s="13"/>
      <c r="AX111" s="13"/>
      <c r="AY111" s="13"/>
      <c r="AZ111" s="13"/>
      <c r="BA111" s="13"/>
      <c r="BB111" s="13"/>
      <c r="BD111" s="13"/>
      <c r="BE111" s="13"/>
      <c r="BF111" s="13"/>
      <c r="BG111" s="13"/>
      <c r="BH111" s="13"/>
      <c r="BI111" s="13"/>
      <c r="BJ111" s="13"/>
      <c r="BK111" s="13"/>
      <c r="BL111" s="13"/>
      <c r="BM111" s="13"/>
      <c r="BN111" s="13"/>
      <c r="BO111" s="13"/>
      <c r="BQ111" s="13"/>
      <c r="BR111" s="13"/>
      <c r="BS111" s="13"/>
      <c r="BT111" s="13"/>
      <c r="BU111" s="13"/>
      <c r="BV111" s="13"/>
      <c r="BW111" s="13"/>
      <c r="BX111" s="13"/>
      <c r="BY111" s="13"/>
      <c r="BZ111" s="13"/>
      <c r="CA111" s="13"/>
      <c r="CB111" s="13"/>
    </row>
    <row r="112" spans="21:80" ht="15" customHeight="1" x14ac:dyDescent="0.2">
      <c r="U112" s="13"/>
      <c r="V112" s="13"/>
      <c r="W112" s="13"/>
      <c r="X112" s="13"/>
      <c r="Y112" s="13"/>
      <c r="Z112" s="13"/>
      <c r="AA112" s="13"/>
      <c r="AB112" s="13"/>
      <c r="AD112" s="13"/>
      <c r="AE112" s="13"/>
      <c r="AF112" s="13"/>
      <c r="AG112" s="13"/>
      <c r="AH112" s="13"/>
      <c r="AI112" s="13"/>
      <c r="AJ112" s="13"/>
      <c r="AK112" s="13"/>
      <c r="AL112" s="13"/>
      <c r="AM112" s="13"/>
      <c r="AN112" s="13"/>
      <c r="AO112" s="13"/>
      <c r="AQ112" s="13"/>
      <c r="AR112" s="13"/>
      <c r="AS112" s="13"/>
      <c r="AT112" s="13"/>
      <c r="AU112" s="13"/>
      <c r="AV112" s="13"/>
      <c r="AW112" s="13"/>
      <c r="AX112" s="13"/>
      <c r="AY112" s="13"/>
      <c r="AZ112" s="13"/>
      <c r="BA112" s="13"/>
      <c r="BB112" s="13"/>
      <c r="BD112" s="13"/>
      <c r="BE112" s="13"/>
      <c r="BF112" s="13"/>
      <c r="BG112" s="13"/>
      <c r="BH112" s="13"/>
      <c r="BI112" s="13"/>
      <c r="BJ112" s="13"/>
      <c r="BK112" s="13"/>
      <c r="BL112" s="13"/>
      <c r="BM112" s="13"/>
      <c r="BN112" s="13"/>
      <c r="BO112" s="13"/>
      <c r="BQ112" s="13"/>
      <c r="BR112" s="13"/>
      <c r="BS112" s="13"/>
      <c r="BT112" s="13"/>
      <c r="BU112" s="13"/>
      <c r="BV112" s="13"/>
      <c r="BW112" s="13"/>
      <c r="BX112" s="13"/>
      <c r="BY112" s="13"/>
      <c r="BZ112" s="13"/>
      <c r="CA112" s="13"/>
      <c r="CB112" s="13"/>
    </row>
    <row r="113" spans="21:80" ht="15" customHeight="1" x14ac:dyDescent="0.2">
      <c r="U113" s="13"/>
      <c r="V113" s="13"/>
      <c r="W113" s="13"/>
      <c r="X113" s="13"/>
      <c r="Y113" s="13"/>
      <c r="Z113" s="13"/>
      <c r="AA113" s="13"/>
      <c r="AB113" s="13"/>
      <c r="AD113" s="13"/>
      <c r="AE113" s="13"/>
      <c r="AF113" s="13"/>
      <c r="AG113" s="13"/>
      <c r="AH113" s="13"/>
      <c r="AI113" s="13"/>
      <c r="AJ113" s="13"/>
      <c r="AK113" s="13"/>
      <c r="AL113" s="13"/>
      <c r="AM113" s="13"/>
      <c r="AN113" s="13"/>
      <c r="AO113" s="13"/>
      <c r="AQ113" s="13"/>
      <c r="AR113" s="13"/>
      <c r="AS113" s="13"/>
      <c r="AT113" s="13"/>
      <c r="AU113" s="13"/>
      <c r="AV113" s="13"/>
      <c r="AW113" s="13"/>
      <c r="AX113" s="13"/>
      <c r="AY113" s="13"/>
      <c r="AZ113" s="13"/>
      <c r="BA113" s="13"/>
      <c r="BB113" s="13"/>
      <c r="BD113" s="13"/>
      <c r="BE113" s="13"/>
      <c r="BF113" s="13"/>
      <c r="BG113" s="13"/>
      <c r="BH113" s="13"/>
      <c r="BI113" s="13"/>
      <c r="BJ113" s="13"/>
      <c r="BK113" s="13"/>
      <c r="BL113" s="13"/>
      <c r="BM113" s="13"/>
      <c r="BN113" s="13"/>
      <c r="BO113" s="13"/>
      <c r="BQ113" s="13"/>
      <c r="BR113" s="13"/>
      <c r="BS113" s="13"/>
      <c r="BT113" s="13"/>
      <c r="BU113" s="13"/>
      <c r="BV113" s="13"/>
      <c r="BW113" s="13"/>
      <c r="BX113" s="13"/>
      <c r="BY113" s="13"/>
      <c r="BZ113" s="13"/>
      <c r="CA113" s="13"/>
      <c r="CB113" s="13"/>
    </row>
    <row r="114" spans="21:80" ht="15" customHeight="1" x14ac:dyDescent="0.2">
      <c r="U114" s="13"/>
      <c r="V114" s="13"/>
      <c r="W114" s="13"/>
      <c r="X114" s="13"/>
      <c r="Y114" s="13"/>
      <c r="Z114" s="13"/>
      <c r="AA114" s="13"/>
      <c r="AB114" s="13"/>
      <c r="AD114" s="13"/>
      <c r="AE114" s="13"/>
      <c r="AF114" s="13"/>
      <c r="AG114" s="13"/>
      <c r="AH114" s="13"/>
      <c r="AI114" s="13"/>
      <c r="AJ114" s="13"/>
      <c r="AK114" s="13"/>
      <c r="AL114" s="13"/>
      <c r="AM114" s="13"/>
      <c r="AN114" s="13"/>
      <c r="AO114" s="13"/>
      <c r="AQ114" s="13"/>
      <c r="AR114" s="13"/>
      <c r="AS114" s="13"/>
      <c r="AT114" s="13"/>
      <c r="AU114" s="13"/>
      <c r="AV114" s="13"/>
      <c r="AW114" s="13"/>
      <c r="AX114" s="13"/>
      <c r="AY114" s="13"/>
      <c r="AZ114" s="13"/>
      <c r="BA114" s="13"/>
      <c r="BB114" s="13"/>
      <c r="BD114" s="13"/>
      <c r="BE114" s="13"/>
      <c r="BF114" s="13"/>
      <c r="BG114" s="13"/>
      <c r="BH114" s="13"/>
      <c r="BI114" s="13"/>
      <c r="BJ114" s="13"/>
      <c r="BK114" s="13"/>
      <c r="BL114" s="13"/>
      <c r="BM114" s="13"/>
      <c r="BN114" s="13"/>
      <c r="BO114" s="13"/>
      <c r="BQ114" s="13"/>
      <c r="BR114" s="13"/>
      <c r="BS114" s="13"/>
      <c r="BT114" s="13"/>
      <c r="BU114" s="13"/>
      <c r="BV114" s="13"/>
      <c r="BW114" s="13"/>
      <c r="BX114" s="13"/>
      <c r="BY114" s="13"/>
      <c r="BZ114" s="13"/>
      <c r="CA114" s="13"/>
      <c r="CB114" s="13"/>
    </row>
    <row r="115" spans="21:80" ht="15" customHeight="1" x14ac:dyDescent="0.2">
      <c r="U115" s="13"/>
      <c r="V115" s="13"/>
      <c r="W115" s="13"/>
      <c r="X115" s="13"/>
      <c r="Y115" s="13"/>
      <c r="Z115" s="13"/>
      <c r="AA115" s="13"/>
      <c r="AB115" s="13"/>
      <c r="AD115" s="13"/>
      <c r="AE115" s="13"/>
      <c r="AF115" s="13"/>
      <c r="AG115" s="13"/>
      <c r="AH115" s="13"/>
      <c r="AI115" s="13"/>
      <c r="AJ115" s="13"/>
      <c r="AK115" s="13"/>
      <c r="AL115" s="13"/>
      <c r="AM115" s="13"/>
      <c r="AN115" s="13"/>
      <c r="AO115" s="13"/>
      <c r="AQ115" s="13"/>
      <c r="AR115" s="13"/>
      <c r="AS115" s="13"/>
      <c r="AT115" s="13"/>
      <c r="AU115" s="13"/>
      <c r="AV115" s="13"/>
      <c r="AW115" s="13"/>
      <c r="AX115" s="13"/>
      <c r="AY115" s="13"/>
      <c r="AZ115" s="13"/>
      <c r="BA115" s="13"/>
      <c r="BB115" s="13"/>
      <c r="BD115" s="13"/>
      <c r="BE115" s="13"/>
      <c r="BF115" s="13"/>
      <c r="BG115" s="13"/>
      <c r="BH115" s="13"/>
      <c r="BI115" s="13"/>
      <c r="BJ115" s="13"/>
      <c r="BK115" s="13"/>
      <c r="BL115" s="13"/>
      <c r="BM115" s="13"/>
      <c r="BN115" s="13"/>
      <c r="BO115" s="13"/>
      <c r="BQ115" s="13"/>
      <c r="BR115" s="13"/>
      <c r="BS115" s="13"/>
      <c r="BT115" s="13"/>
      <c r="BU115" s="13"/>
      <c r="BV115" s="13"/>
      <c r="BW115" s="13"/>
      <c r="BX115" s="13"/>
      <c r="BY115" s="13"/>
      <c r="BZ115" s="13"/>
      <c r="CA115" s="13"/>
      <c r="CB115" s="13"/>
    </row>
    <row r="116" spans="21:80" ht="15" customHeight="1" x14ac:dyDescent="0.2">
      <c r="U116" s="13"/>
      <c r="V116" s="13"/>
      <c r="W116" s="13"/>
      <c r="X116" s="13"/>
      <c r="Y116" s="13"/>
      <c r="Z116" s="13"/>
      <c r="AA116" s="13"/>
      <c r="AB116" s="13"/>
      <c r="AD116" s="13"/>
      <c r="AE116" s="13"/>
      <c r="AF116" s="13"/>
      <c r="AG116" s="13"/>
      <c r="AH116" s="13"/>
      <c r="AI116" s="13"/>
      <c r="AJ116" s="13"/>
      <c r="AK116" s="13"/>
      <c r="AL116" s="13"/>
      <c r="AM116" s="13"/>
      <c r="AN116" s="13"/>
      <c r="AO116" s="13"/>
      <c r="AQ116" s="13"/>
      <c r="AR116" s="13"/>
      <c r="AS116" s="13"/>
      <c r="AT116" s="13"/>
      <c r="AU116" s="13"/>
      <c r="AV116" s="13"/>
      <c r="AW116" s="13"/>
      <c r="AX116" s="13"/>
      <c r="AY116" s="13"/>
      <c r="AZ116" s="13"/>
      <c r="BA116" s="13"/>
      <c r="BB116" s="13"/>
      <c r="BD116" s="13"/>
      <c r="BE116" s="13"/>
      <c r="BF116" s="13"/>
      <c r="BG116" s="13"/>
      <c r="BH116" s="13"/>
      <c r="BI116" s="13"/>
      <c r="BJ116" s="13"/>
      <c r="BK116" s="13"/>
      <c r="BL116" s="13"/>
      <c r="BM116" s="13"/>
      <c r="BN116" s="13"/>
      <c r="BO116" s="13"/>
      <c r="BQ116" s="13"/>
      <c r="BR116" s="13"/>
      <c r="BS116" s="13"/>
      <c r="BT116" s="13"/>
      <c r="BU116" s="13"/>
      <c r="BV116" s="13"/>
      <c r="BW116" s="13"/>
      <c r="BX116" s="13"/>
      <c r="BY116" s="13"/>
      <c r="BZ116" s="13"/>
      <c r="CA116" s="13"/>
      <c r="CB116" s="13"/>
    </row>
    <row r="117" spans="21:80" ht="15" customHeight="1" x14ac:dyDescent="0.2">
      <c r="U117" s="13"/>
      <c r="V117" s="13"/>
      <c r="W117" s="13"/>
      <c r="X117" s="13"/>
      <c r="Y117" s="13"/>
      <c r="Z117" s="13"/>
      <c r="AA117" s="13"/>
      <c r="AB117" s="13"/>
      <c r="AD117" s="13"/>
      <c r="AE117" s="13"/>
      <c r="AF117" s="13"/>
      <c r="AG117" s="13"/>
      <c r="AH117" s="13"/>
      <c r="AI117" s="13"/>
      <c r="AJ117" s="13"/>
      <c r="AK117" s="13"/>
      <c r="AL117" s="13"/>
      <c r="AM117" s="13"/>
      <c r="AN117" s="13"/>
      <c r="AO117" s="13"/>
      <c r="AQ117" s="13"/>
      <c r="AR117" s="13"/>
      <c r="AS117" s="13"/>
      <c r="AT117" s="13"/>
      <c r="AU117" s="13"/>
      <c r="AV117" s="13"/>
      <c r="AW117" s="13"/>
      <c r="AX117" s="13"/>
      <c r="AY117" s="13"/>
      <c r="AZ117" s="13"/>
      <c r="BA117" s="13"/>
      <c r="BB117" s="13"/>
      <c r="BD117" s="13"/>
      <c r="BE117" s="13"/>
      <c r="BF117" s="13"/>
      <c r="BG117" s="13"/>
      <c r="BH117" s="13"/>
      <c r="BI117" s="13"/>
      <c r="BJ117" s="13"/>
      <c r="BK117" s="13"/>
      <c r="BL117" s="13"/>
      <c r="BM117" s="13"/>
      <c r="BN117" s="13"/>
      <c r="BO117" s="13"/>
      <c r="BQ117" s="13"/>
      <c r="BR117" s="13"/>
      <c r="BS117" s="13"/>
      <c r="BT117" s="13"/>
      <c r="BU117" s="13"/>
      <c r="BV117" s="13"/>
      <c r="BW117" s="13"/>
      <c r="BX117" s="13"/>
      <c r="BY117" s="13"/>
      <c r="BZ117" s="13"/>
      <c r="CA117" s="13"/>
      <c r="CB117" s="13"/>
    </row>
    <row r="118" spans="21:80" ht="15" customHeight="1" x14ac:dyDescent="0.2">
      <c r="U118" s="13"/>
      <c r="V118" s="13"/>
      <c r="W118" s="13"/>
      <c r="X118" s="13"/>
      <c r="Y118" s="13"/>
      <c r="Z118" s="13"/>
      <c r="AA118" s="13"/>
      <c r="AB118" s="13"/>
      <c r="AD118" s="13"/>
      <c r="AE118" s="13"/>
      <c r="AF118" s="13"/>
      <c r="AG118" s="13"/>
      <c r="AH118" s="13"/>
      <c r="AI118" s="13"/>
      <c r="AJ118" s="13"/>
      <c r="AK118" s="13"/>
      <c r="AL118" s="13"/>
      <c r="AM118" s="13"/>
      <c r="AN118" s="13"/>
      <c r="AO118" s="13"/>
      <c r="AQ118" s="13"/>
      <c r="AR118" s="13"/>
      <c r="AS118" s="13"/>
      <c r="AT118" s="13"/>
      <c r="AU118" s="13"/>
      <c r="AV118" s="13"/>
      <c r="AW118" s="13"/>
      <c r="AX118" s="13"/>
      <c r="AY118" s="13"/>
      <c r="AZ118" s="13"/>
      <c r="BA118" s="13"/>
      <c r="BB118" s="13"/>
      <c r="BD118" s="13"/>
      <c r="BE118" s="13"/>
      <c r="BF118" s="13"/>
      <c r="BG118" s="13"/>
      <c r="BH118" s="13"/>
      <c r="BI118" s="13"/>
      <c r="BJ118" s="13"/>
      <c r="BK118" s="13"/>
      <c r="BL118" s="13"/>
      <c r="BM118" s="13"/>
      <c r="BN118" s="13"/>
      <c r="BO118" s="13"/>
      <c r="BQ118" s="13"/>
      <c r="BR118" s="13"/>
      <c r="BS118" s="13"/>
      <c r="BT118" s="13"/>
      <c r="BU118" s="13"/>
      <c r="BV118" s="13"/>
      <c r="BW118" s="13"/>
      <c r="BX118" s="13"/>
      <c r="BY118" s="13"/>
      <c r="BZ118" s="13"/>
      <c r="CA118" s="13"/>
      <c r="CB118" s="13"/>
    </row>
    <row r="119" spans="21:80" ht="15" customHeight="1" x14ac:dyDescent="0.2">
      <c r="U119" s="13"/>
      <c r="V119" s="13"/>
      <c r="W119" s="13"/>
      <c r="X119" s="13"/>
      <c r="Y119" s="13"/>
      <c r="Z119" s="13"/>
      <c r="AA119" s="13"/>
      <c r="AB119" s="13"/>
      <c r="AD119" s="13"/>
      <c r="AE119" s="13"/>
      <c r="AF119" s="13"/>
      <c r="AG119" s="13"/>
      <c r="AH119" s="13"/>
      <c r="AI119" s="13"/>
      <c r="AJ119" s="13"/>
      <c r="AK119" s="13"/>
      <c r="AL119" s="13"/>
      <c r="AM119" s="13"/>
      <c r="AN119" s="13"/>
      <c r="AO119" s="13"/>
      <c r="AQ119" s="13"/>
      <c r="AR119" s="13"/>
      <c r="AS119" s="13"/>
      <c r="AT119" s="13"/>
      <c r="AU119" s="13"/>
      <c r="AV119" s="13"/>
      <c r="AW119" s="13"/>
      <c r="AX119" s="13"/>
      <c r="AY119" s="13"/>
      <c r="AZ119" s="13"/>
      <c r="BA119" s="13"/>
      <c r="BB119" s="13"/>
      <c r="BD119" s="13"/>
      <c r="BE119" s="13"/>
      <c r="BF119" s="13"/>
      <c r="BG119" s="13"/>
      <c r="BH119" s="13"/>
      <c r="BI119" s="13"/>
      <c r="BJ119" s="13"/>
      <c r="BK119" s="13"/>
      <c r="BL119" s="13"/>
      <c r="BM119" s="13"/>
      <c r="BN119" s="13"/>
      <c r="BO119" s="13"/>
      <c r="BQ119" s="13"/>
      <c r="BR119" s="13"/>
      <c r="BS119" s="13"/>
      <c r="BT119" s="13"/>
      <c r="BU119" s="13"/>
      <c r="BV119" s="13"/>
      <c r="BW119" s="13"/>
      <c r="BX119" s="13"/>
      <c r="BY119" s="13"/>
      <c r="BZ119" s="13"/>
      <c r="CA119" s="13"/>
      <c r="CB119" s="13"/>
    </row>
    <row r="120" spans="21:80" ht="15" customHeight="1" x14ac:dyDescent="0.2">
      <c r="U120" s="13"/>
      <c r="V120" s="13"/>
      <c r="W120" s="13"/>
      <c r="X120" s="13"/>
      <c r="Y120" s="13"/>
      <c r="Z120" s="13"/>
      <c r="AA120" s="13"/>
      <c r="AB120" s="13"/>
      <c r="AD120" s="13"/>
      <c r="AE120" s="13"/>
      <c r="AF120" s="13"/>
      <c r="AG120" s="13"/>
      <c r="AH120" s="13"/>
      <c r="AI120" s="13"/>
      <c r="AJ120" s="13"/>
      <c r="AK120" s="13"/>
      <c r="AL120" s="13"/>
      <c r="AM120" s="13"/>
      <c r="AN120" s="13"/>
      <c r="AO120" s="13"/>
      <c r="AQ120" s="13"/>
      <c r="AR120" s="13"/>
      <c r="AS120" s="13"/>
      <c r="AT120" s="13"/>
      <c r="AU120" s="13"/>
      <c r="AV120" s="13"/>
      <c r="AW120" s="13"/>
      <c r="AX120" s="13"/>
      <c r="AY120" s="13"/>
      <c r="AZ120" s="13"/>
      <c r="BA120" s="13"/>
      <c r="BB120" s="13"/>
      <c r="BD120" s="13"/>
      <c r="BE120" s="13"/>
      <c r="BF120" s="13"/>
      <c r="BG120" s="13"/>
      <c r="BH120" s="13"/>
      <c r="BI120" s="13"/>
      <c r="BJ120" s="13"/>
      <c r="BK120" s="13"/>
      <c r="BL120" s="13"/>
      <c r="BM120" s="13"/>
      <c r="BN120" s="13"/>
      <c r="BO120" s="13"/>
      <c r="BQ120" s="13"/>
      <c r="BR120" s="13"/>
      <c r="BS120" s="13"/>
      <c r="BT120" s="13"/>
      <c r="BU120" s="13"/>
      <c r="BV120" s="13"/>
      <c r="BW120" s="13"/>
      <c r="BX120" s="13"/>
      <c r="BY120" s="13"/>
      <c r="BZ120" s="13"/>
      <c r="CA120" s="13"/>
      <c r="CB120" s="13"/>
    </row>
    <row r="121" spans="21:80" ht="15" customHeight="1" x14ac:dyDescent="0.2">
      <c r="U121" s="13"/>
      <c r="V121" s="13"/>
      <c r="W121" s="13"/>
      <c r="X121" s="13"/>
      <c r="Y121" s="13"/>
      <c r="Z121" s="13"/>
      <c r="AA121" s="13"/>
      <c r="AB121" s="13"/>
      <c r="AD121" s="13"/>
      <c r="AE121" s="13"/>
      <c r="AF121" s="13"/>
      <c r="AG121" s="13"/>
      <c r="AH121" s="13"/>
      <c r="AI121" s="13"/>
      <c r="AJ121" s="13"/>
      <c r="AK121" s="13"/>
      <c r="AL121" s="13"/>
      <c r="AM121" s="13"/>
      <c r="AN121" s="13"/>
      <c r="AO121" s="13"/>
      <c r="AQ121" s="13"/>
      <c r="AR121" s="13"/>
      <c r="AS121" s="13"/>
      <c r="AT121" s="13"/>
      <c r="AU121" s="13"/>
      <c r="AV121" s="13"/>
      <c r="AW121" s="13"/>
      <c r="AX121" s="13"/>
      <c r="AY121" s="13"/>
      <c r="AZ121" s="13"/>
      <c r="BA121" s="13"/>
      <c r="BB121" s="13"/>
      <c r="BD121" s="13"/>
      <c r="BE121" s="13"/>
      <c r="BF121" s="13"/>
      <c r="BG121" s="13"/>
      <c r="BH121" s="13"/>
      <c r="BI121" s="13"/>
      <c r="BJ121" s="13"/>
      <c r="BK121" s="13"/>
      <c r="BL121" s="13"/>
      <c r="BM121" s="13"/>
      <c r="BN121" s="13"/>
      <c r="BO121" s="13"/>
      <c r="BQ121" s="13"/>
      <c r="BR121" s="13"/>
      <c r="BS121" s="13"/>
      <c r="BT121" s="13"/>
      <c r="BU121" s="13"/>
      <c r="BV121" s="13"/>
      <c r="BW121" s="13"/>
      <c r="BX121" s="13"/>
      <c r="BY121" s="13"/>
      <c r="BZ121" s="13"/>
      <c r="CA121" s="13"/>
      <c r="CB121" s="13"/>
    </row>
    <row r="122" spans="21:80" ht="15" customHeight="1" x14ac:dyDescent="0.2">
      <c r="U122" s="13"/>
      <c r="V122" s="13"/>
      <c r="W122" s="13"/>
      <c r="X122" s="13"/>
      <c r="Y122" s="13"/>
      <c r="Z122" s="13"/>
      <c r="AA122" s="13"/>
      <c r="AB122" s="13"/>
      <c r="AD122" s="13"/>
      <c r="AE122" s="13"/>
      <c r="AF122" s="13"/>
      <c r="AG122" s="13"/>
      <c r="AH122" s="13"/>
      <c r="AI122" s="13"/>
      <c r="AJ122" s="13"/>
      <c r="AK122" s="13"/>
      <c r="AL122" s="13"/>
      <c r="AM122" s="13"/>
      <c r="AN122" s="13"/>
      <c r="AO122" s="13"/>
      <c r="AQ122" s="13"/>
      <c r="AR122" s="13"/>
      <c r="AS122" s="13"/>
      <c r="AT122" s="13"/>
      <c r="AU122" s="13"/>
      <c r="AV122" s="13"/>
      <c r="AW122" s="13"/>
      <c r="AX122" s="13"/>
      <c r="AY122" s="13"/>
      <c r="AZ122" s="13"/>
      <c r="BA122" s="13"/>
      <c r="BB122" s="13"/>
      <c r="BD122" s="13"/>
      <c r="BE122" s="13"/>
      <c r="BF122" s="13"/>
      <c r="BG122" s="13"/>
      <c r="BH122" s="13"/>
      <c r="BI122" s="13"/>
      <c r="BJ122" s="13"/>
      <c r="BK122" s="13"/>
      <c r="BL122" s="13"/>
      <c r="BM122" s="13"/>
      <c r="BN122" s="13"/>
      <c r="BO122" s="13"/>
      <c r="BQ122" s="13"/>
      <c r="BR122" s="13"/>
      <c r="BS122" s="13"/>
      <c r="BT122" s="13"/>
      <c r="BU122" s="13"/>
      <c r="BV122" s="13"/>
      <c r="BW122" s="13"/>
      <c r="BX122" s="13"/>
      <c r="BY122" s="13"/>
      <c r="BZ122" s="13"/>
      <c r="CA122" s="13"/>
      <c r="CB122" s="13"/>
    </row>
    <row r="123" spans="21:80" ht="15" customHeight="1" x14ac:dyDescent="0.2">
      <c r="U123" s="13"/>
      <c r="V123" s="13"/>
      <c r="W123" s="13"/>
      <c r="X123" s="13"/>
      <c r="Y123" s="13"/>
      <c r="Z123" s="13"/>
      <c r="AA123" s="13"/>
      <c r="AB123" s="13"/>
      <c r="AD123" s="13"/>
      <c r="AE123" s="13"/>
      <c r="AF123" s="13"/>
      <c r="AG123" s="13"/>
      <c r="AH123" s="13"/>
      <c r="AI123" s="13"/>
      <c r="AJ123" s="13"/>
      <c r="AK123" s="13"/>
      <c r="AL123" s="13"/>
      <c r="AM123" s="13"/>
      <c r="AN123" s="13"/>
      <c r="AO123" s="13"/>
      <c r="AQ123" s="13"/>
      <c r="AR123" s="13"/>
      <c r="AS123" s="13"/>
      <c r="AT123" s="13"/>
      <c r="AU123" s="13"/>
      <c r="AV123" s="13"/>
      <c r="AW123" s="13"/>
      <c r="AX123" s="13"/>
      <c r="AY123" s="13"/>
      <c r="AZ123" s="13"/>
      <c r="BA123" s="13"/>
      <c r="BB123" s="13"/>
      <c r="BD123" s="13"/>
      <c r="BE123" s="13"/>
      <c r="BF123" s="13"/>
      <c r="BG123" s="13"/>
      <c r="BH123" s="13"/>
      <c r="BI123" s="13"/>
      <c r="BJ123" s="13"/>
      <c r="BK123" s="13"/>
      <c r="BL123" s="13"/>
      <c r="BM123" s="13"/>
      <c r="BN123" s="13"/>
      <c r="BO123" s="13"/>
      <c r="BQ123" s="13"/>
      <c r="BR123" s="13"/>
      <c r="BS123" s="13"/>
      <c r="BT123" s="13"/>
      <c r="BU123" s="13"/>
      <c r="BV123" s="13"/>
      <c r="BW123" s="13"/>
      <c r="BX123" s="13"/>
      <c r="BY123" s="13"/>
      <c r="BZ123" s="13"/>
      <c r="CA123" s="13"/>
      <c r="CB123" s="13"/>
    </row>
    <row r="124" spans="21:80" ht="15" customHeight="1" x14ac:dyDescent="0.2">
      <c r="U124" s="13"/>
      <c r="V124" s="13"/>
      <c r="W124" s="13"/>
      <c r="X124" s="13"/>
      <c r="Y124" s="13"/>
      <c r="Z124" s="13"/>
      <c r="AA124" s="13"/>
      <c r="AB124" s="13"/>
      <c r="AD124" s="13"/>
      <c r="AE124" s="13"/>
      <c r="AF124" s="13"/>
      <c r="AG124" s="13"/>
      <c r="AH124" s="13"/>
      <c r="AI124" s="13"/>
      <c r="AJ124" s="13"/>
      <c r="AK124" s="13"/>
      <c r="AL124" s="13"/>
      <c r="AM124" s="13"/>
      <c r="AN124" s="13"/>
      <c r="AO124" s="13"/>
      <c r="AQ124" s="13"/>
      <c r="AR124" s="13"/>
      <c r="AS124" s="13"/>
      <c r="AT124" s="13"/>
      <c r="AU124" s="13"/>
      <c r="AV124" s="13"/>
      <c r="AW124" s="13"/>
      <c r="AX124" s="13"/>
      <c r="AY124" s="13"/>
      <c r="AZ124" s="13"/>
      <c r="BA124" s="13"/>
      <c r="BB124" s="13"/>
      <c r="BD124" s="13"/>
      <c r="BE124" s="13"/>
      <c r="BF124" s="13"/>
      <c r="BG124" s="13"/>
      <c r="BH124" s="13"/>
      <c r="BI124" s="13"/>
      <c r="BJ124" s="13"/>
      <c r="BK124" s="13"/>
      <c r="BL124" s="13"/>
      <c r="BM124" s="13"/>
      <c r="BN124" s="13"/>
      <c r="BO124" s="13"/>
      <c r="BQ124" s="13"/>
      <c r="BR124" s="13"/>
      <c r="BS124" s="13"/>
      <c r="BT124" s="13"/>
      <c r="BU124" s="13"/>
      <c r="BV124" s="13"/>
      <c r="BW124" s="13"/>
      <c r="BX124" s="13"/>
      <c r="BY124" s="13"/>
      <c r="BZ124" s="13"/>
      <c r="CA124" s="13"/>
      <c r="CB124" s="13"/>
    </row>
    <row r="125" spans="21:80" ht="15" customHeight="1" x14ac:dyDescent="0.2">
      <c r="U125" s="13"/>
      <c r="V125" s="13"/>
      <c r="W125" s="13"/>
      <c r="X125" s="13"/>
      <c r="Y125" s="13"/>
      <c r="Z125" s="13"/>
      <c r="AA125" s="13"/>
      <c r="AB125" s="13"/>
      <c r="AD125" s="13"/>
      <c r="AE125" s="13"/>
      <c r="AF125" s="13"/>
      <c r="AG125" s="13"/>
      <c r="AH125" s="13"/>
      <c r="AI125" s="13"/>
      <c r="AJ125" s="13"/>
      <c r="AK125" s="13"/>
      <c r="AL125" s="13"/>
      <c r="AM125" s="13"/>
      <c r="AN125" s="13"/>
      <c r="AO125" s="13"/>
      <c r="AQ125" s="13"/>
      <c r="AR125" s="13"/>
      <c r="AS125" s="13"/>
      <c r="AT125" s="13"/>
      <c r="AU125" s="13"/>
      <c r="AV125" s="13"/>
      <c r="AW125" s="13"/>
      <c r="AX125" s="13"/>
      <c r="AY125" s="13"/>
      <c r="AZ125" s="13"/>
      <c r="BA125" s="13"/>
      <c r="BB125" s="13"/>
      <c r="BD125" s="13"/>
      <c r="BE125" s="13"/>
      <c r="BF125" s="13"/>
      <c r="BG125" s="13"/>
      <c r="BH125" s="13"/>
      <c r="BI125" s="13"/>
      <c r="BJ125" s="13"/>
      <c r="BK125" s="13"/>
      <c r="BL125" s="13"/>
      <c r="BM125" s="13"/>
      <c r="BN125" s="13"/>
      <c r="BO125" s="13"/>
      <c r="BQ125" s="13"/>
      <c r="BR125" s="13"/>
      <c r="BS125" s="13"/>
      <c r="BT125" s="13"/>
      <c r="BU125" s="13"/>
      <c r="BV125" s="13"/>
      <c r="BW125" s="13"/>
      <c r="BX125" s="13"/>
      <c r="BY125" s="13"/>
      <c r="BZ125" s="13"/>
      <c r="CA125" s="13"/>
      <c r="CB125" s="13"/>
    </row>
    <row r="126" spans="21:80" ht="15" customHeight="1" x14ac:dyDescent="0.2">
      <c r="U126" s="13"/>
      <c r="V126" s="13"/>
      <c r="W126" s="13"/>
      <c r="X126" s="13"/>
      <c r="Y126" s="13"/>
      <c r="Z126" s="13"/>
      <c r="AA126" s="13"/>
      <c r="AB126" s="13"/>
      <c r="AD126" s="13"/>
      <c r="AE126" s="13"/>
      <c r="AF126" s="13"/>
      <c r="AG126" s="13"/>
      <c r="AH126" s="13"/>
      <c r="AI126" s="13"/>
      <c r="AJ126" s="13"/>
      <c r="AK126" s="13"/>
      <c r="AL126" s="13"/>
      <c r="AM126" s="13"/>
      <c r="AN126" s="13"/>
      <c r="AO126" s="13"/>
      <c r="AQ126" s="13"/>
      <c r="AR126" s="13"/>
      <c r="AS126" s="13"/>
      <c r="AT126" s="13"/>
      <c r="AU126" s="13"/>
      <c r="AV126" s="13"/>
      <c r="AW126" s="13"/>
      <c r="AX126" s="13"/>
      <c r="AY126" s="13"/>
      <c r="AZ126" s="13"/>
      <c r="BA126" s="13"/>
      <c r="BB126" s="13"/>
      <c r="BD126" s="13"/>
      <c r="BE126" s="13"/>
      <c r="BF126" s="13"/>
      <c r="BG126" s="13"/>
      <c r="BH126" s="13"/>
      <c r="BI126" s="13"/>
      <c r="BJ126" s="13"/>
      <c r="BK126" s="13"/>
      <c r="BL126" s="13"/>
      <c r="BM126" s="13"/>
      <c r="BN126" s="13"/>
      <c r="BO126" s="13"/>
      <c r="BQ126" s="13"/>
      <c r="BR126" s="13"/>
      <c r="BS126" s="13"/>
      <c r="BT126" s="13"/>
      <c r="BU126" s="13"/>
      <c r="BV126" s="13"/>
      <c r="BW126" s="13"/>
      <c r="BX126" s="13"/>
      <c r="BY126" s="13"/>
      <c r="BZ126" s="13"/>
      <c r="CA126" s="13"/>
      <c r="CB126" s="13"/>
    </row>
    <row r="127" spans="21:80" ht="15" customHeight="1" x14ac:dyDescent="0.2">
      <c r="U127" s="13"/>
      <c r="V127" s="13"/>
      <c r="W127" s="13"/>
      <c r="X127" s="13"/>
      <c r="Y127" s="13"/>
      <c r="Z127" s="13"/>
      <c r="AA127" s="13"/>
      <c r="AB127" s="13"/>
      <c r="AD127" s="13"/>
      <c r="AE127" s="13"/>
      <c r="AF127" s="13"/>
      <c r="AG127" s="13"/>
      <c r="AH127" s="13"/>
      <c r="AI127" s="13"/>
      <c r="AJ127" s="13"/>
      <c r="AK127" s="13"/>
      <c r="AL127" s="13"/>
      <c r="AM127" s="13"/>
      <c r="AN127" s="13"/>
      <c r="AO127" s="13"/>
      <c r="AQ127" s="13"/>
      <c r="AR127" s="13"/>
      <c r="AS127" s="13"/>
      <c r="AT127" s="13"/>
      <c r="AU127" s="13"/>
      <c r="AV127" s="13"/>
      <c r="AW127" s="13"/>
      <c r="AX127" s="13"/>
      <c r="AY127" s="13"/>
      <c r="AZ127" s="13"/>
      <c r="BA127" s="13"/>
      <c r="BB127" s="13"/>
      <c r="BD127" s="13"/>
      <c r="BE127" s="13"/>
      <c r="BF127" s="13"/>
      <c r="BG127" s="13"/>
      <c r="BH127" s="13"/>
      <c r="BI127" s="13"/>
      <c r="BJ127" s="13"/>
      <c r="BK127" s="13"/>
      <c r="BL127" s="13"/>
      <c r="BM127" s="13"/>
      <c r="BN127" s="13"/>
      <c r="BO127" s="13"/>
      <c r="BQ127" s="13"/>
      <c r="BR127" s="13"/>
      <c r="BS127" s="13"/>
      <c r="BT127" s="13"/>
      <c r="BU127" s="13"/>
      <c r="BV127" s="13"/>
      <c r="BW127" s="13"/>
      <c r="BX127" s="13"/>
      <c r="BY127" s="13"/>
      <c r="BZ127" s="13"/>
      <c r="CA127" s="13"/>
      <c r="CB127" s="13"/>
    </row>
    <row r="128" spans="21:80" ht="15" customHeight="1" x14ac:dyDescent="0.2">
      <c r="U128" s="13"/>
      <c r="V128" s="13"/>
      <c r="W128" s="13"/>
      <c r="X128" s="13"/>
      <c r="Y128" s="13"/>
      <c r="Z128" s="13"/>
      <c r="AA128" s="13"/>
      <c r="AB128" s="13"/>
      <c r="AD128" s="13"/>
      <c r="AE128" s="13"/>
      <c r="AF128" s="13"/>
      <c r="AG128" s="13"/>
      <c r="AH128" s="13"/>
      <c r="AI128" s="13"/>
      <c r="AJ128" s="13"/>
      <c r="AK128" s="13"/>
      <c r="AL128" s="13"/>
      <c r="AM128" s="13"/>
      <c r="AN128" s="13"/>
      <c r="AO128" s="13"/>
      <c r="AQ128" s="13"/>
      <c r="AR128" s="13"/>
      <c r="AS128" s="13"/>
      <c r="AT128" s="13"/>
      <c r="AU128" s="13"/>
      <c r="AV128" s="13"/>
      <c r="AW128" s="13"/>
      <c r="AX128" s="13"/>
      <c r="AY128" s="13"/>
      <c r="AZ128" s="13"/>
      <c r="BA128" s="13"/>
      <c r="BB128" s="13"/>
      <c r="BD128" s="13"/>
      <c r="BE128" s="13"/>
      <c r="BF128" s="13"/>
      <c r="BG128" s="13"/>
      <c r="BH128" s="13"/>
      <c r="BI128" s="13"/>
      <c r="BJ128" s="13"/>
      <c r="BK128" s="13"/>
      <c r="BL128" s="13"/>
      <c r="BM128" s="13"/>
      <c r="BN128" s="13"/>
      <c r="BO128" s="13"/>
      <c r="BQ128" s="13"/>
      <c r="BR128" s="13"/>
      <c r="BS128" s="13"/>
      <c r="BT128" s="13"/>
      <c r="BU128" s="13"/>
      <c r="BV128" s="13"/>
      <c r="BW128" s="13"/>
      <c r="BX128" s="13"/>
      <c r="BY128" s="13"/>
      <c r="BZ128" s="13"/>
      <c r="CA128" s="13"/>
      <c r="CB128" s="13"/>
    </row>
    <row r="129" spans="21:80" ht="15" customHeight="1" x14ac:dyDescent="0.2">
      <c r="U129" s="13"/>
      <c r="V129" s="13"/>
      <c r="W129" s="13"/>
      <c r="X129" s="13"/>
      <c r="Y129" s="13"/>
      <c r="Z129" s="13"/>
      <c r="AA129" s="13"/>
      <c r="AB129" s="13"/>
      <c r="AD129" s="13"/>
      <c r="AE129" s="13"/>
      <c r="AF129" s="13"/>
      <c r="AG129" s="13"/>
      <c r="AH129" s="13"/>
      <c r="AI129" s="13"/>
      <c r="AJ129" s="13"/>
      <c r="AK129" s="13"/>
      <c r="AL129" s="13"/>
      <c r="AM129" s="13"/>
      <c r="AN129" s="13"/>
      <c r="AO129" s="13"/>
      <c r="AQ129" s="13"/>
      <c r="AR129" s="13"/>
      <c r="AS129" s="13"/>
      <c r="AT129" s="13"/>
      <c r="AU129" s="13"/>
      <c r="AV129" s="13"/>
      <c r="AW129" s="13"/>
      <c r="AX129" s="13"/>
      <c r="AY129" s="13"/>
      <c r="AZ129" s="13"/>
      <c r="BA129" s="13"/>
      <c r="BB129" s="13"/>
      <c r="BD129" s="13"/>
      <c r="BE129" s="13"/>
      <c r="BF129" s="13"/>
      <c r="BG129" s="13"/>
      <c r="BH129" s="13"/>
      <c r="BI129" s="13"/>
      <c r="BJ129" s="13"/>
      <c r="BK129" s="13"/>
      <c r="BL129" s="13"/>
      <c r="BM129" s="13"/>
      <c r="BN129" s="13"/>
      <c r="BO129" s="13"/>
      <c r="BQ129" s="13"/>
      <c r="BR129" s="13"/>
      <c r="BS129" s="13"/>
      <c r="BT129" s="13"/>
      <c r="BU129" s="13"/>
      <c r="BV129" s="13"/>
      <c r="BW129" s="13"/>
      <c r="BX129" s="13"/>
      <c r="BY129" s="13"/>
      <c r="BZ129" s="13"/>
      <c r="CA129" s="13"/>
      <c r="CB129" s="13"/>
    </row>
    <row r="130" spans="21:80" ht="15" customHeight="1" x14ac:dyDescent="0.2">
      <c r="U130" s="13"/>
      <c r="V130" s="13"/>
      <c r="W130" s="13"/>
      <c r="X130" s="13"/>
      <c r="Y130" s="13"/>
      <c r="Z130" s="13"/>
      <c r="AA130" s="13"/>
      <c r="AB130" s="13"/>
      <c r="AD130" s="13"/>
      <c r="AE130" s="13"/>
      <c r="AF130" s="13"/>
      <c r="AG130" s="13"/>
      <c r="AH130" s="13"/>
      <c r="AI130" s="13"/>
      <c r="AJ130" s="13"/>
      <c r="AK130" s="13"/>
      <c r="AL130" s="13"/>
      <c r="AM130" s="13"/>
      <c r="AN130" s="13"/>
      <c r="AO130" s="13"/>
      <c r="AQ130" s="13"/>
      <c r="AR130" s="13"/>
      <c r="AS130" s="13"/>
      <c r="AT130" s="13"/>
      <c r="AU130" s="13"/>
      <c r="AV130" s="13"/>
      <c r="AW130" s="13"/>
      <c r="AX130" s="13"/>
      <c r="AY130" s="13"/>
      <c r="AZ130" s="13"/>
      <c r="BA130" s="13"/>
      <c r="BB130" s="13"/>
      <c r="BD130" s="13"/>
      <c r="BE130" s="13"/>
      <c r="BF130" s="13"/>
      <c r="BG130" s="13"/>
      <c r="BH130" s="13"/>
      <c r="BI130" s="13"/>
      <c r="BJ130" s="13"/>
      <c r="BK130" s="13"/>
      <c r="BL130" s="13"/>
      <c r="BM130" s="13"/>
      <c r="BN130" s="13"/>
      <c r="BO130" s="13"/>
      <c r="BQ130" s="13"/>
      <c r="BR130" s="13"/>
      <c r="BS130" s="13"/>
      <c r="BT130" s="13"/>
      <c r="BU130" s="13"/>
      <c r="BV130" s="13"/>
      <c r="BW130" s="13"/>
      <c r="BX130" s="13"/>
      <c r="BY130" s="13"/>
      <c r="BZ130" s="13"/>
      <c r="CA130" s="13"/>
      <c r="CB130" s="13"/>
    </row>
    <row r="131" spans="21:80" ht="15" customHeight="1" x14ac:dyDescent="0.2">
      <c r="U131" s="13"/>
      <c r="V131" s="13"/>
      <c r="W131" s="13"/>
      <c r="X131" s="13"/>
      <c r="Y131" s="13"/>
      <c r="Z131" s="13"/>
      <c r="AA131" s="13"/>
      <c r="AB131" s="13"/>
      <c r="AD131" s="13"/>
      <c r="AE131" s="13"/>
      <c r="AF131" s="13"/>
      <c r="AG131" s="13"/>
      <c r="AH131" s="13"/>
      <c r="AI131" s="13"/>
      <c r="AJ131" s="13"/>
      <c r="AK131" s="13"/>
      <c r="AL131" s="13"/>
      <c r="AM131" s="13"/>
      <c r="AN131" s="13"/>
      <c r="AO131" s="13"/>
      <c r="AQ131" s="13"/>
      <c r="AR131" s="13"/>
      <c r="AS131" s="13"/>
      <c r="AT131" s="13"/>
      <c r="AU131" s="13"/>
      <c r="AV131" s="13"/>
      <c r="AW131" s="13"/>
      <c r="AX131" s="13"/>
      <c r="AY131" s="13"/>
      <c r="AZ131" s="13"/>
      <c r="BA131" s="13"/>
      <c r="BB131" s="13"/>
      <c r="BD131" s="13"/>
      <c r="BE131" s="13"/>
      <c r="BF131" s="13"/>
      <c r="BG131" s="13"/>
      <c r="BH131" s="13"/>
      <c r="BI131" s="13"/>
      <c r="BJ131" s="13"/>
      <c r="BK131" s="13"/>
      <c r="BL131" s="13"/>
      <c r="BM131" s="13"/>
      <c r="BN131" s="13"/>
      <c r="BO131" s="13"/>
      <c r="BQ131" s="13"/>
      <c r="BR131" s="13"/>
      <c r="BS131" s="13"/>
      <c r="BT131" s="13"/>
      <c r="BU131" s="13"/>
      <c r="BV131" s="13"/>
      <c r="BW131" s="13"/>
      <c r="BX131" s="13"/>
      <c r="BY131" s="13"/>
      <c r="BZ131" s="13"/>
      <c r="CA131" s="13"/>
      <c r="CB131" s="13"/>
    </row>
    <row r="132" spans="21:80" ht="15" customHeight="1" x14ac:dyDescent="0.2">
      <c r="U132" s="13"/>
      <c r="V132" s="13"/>
      <c r="W132" s="13"/>
      <c r="X132" s="13"/>
      <c r="Y132" s="13"/>
      <c r="Z132" s="13"/>
      <c r="AA132" s="13"/>
      <c r="AB132" s="13"/>
      <c r="AD132" s="13"/>
      <c r="AE132" s="13"/>
      <c r="AF132" s="13"/>
      <c r="AG132" s="13"/>
      <c r="AH132" s="13"/>
      <c r="AI132" s="13"/>
      <c r="AJ132" s="13"/>
      <c r="AK132" s="13"/>
      <c r="AL132" s="13"/>
      <c r="AM132" s="13"/>
      <c r="AN132" s="13"/>
      <c r="AO132" s="13"/>
      <c r="AQ132" s="13"/>
      <c r="AR132" s="13"/>
      <c r="AS132" s="13"/>
      <c r="AT132" s="13"/>
      <c r="AU132" s="13"/>
      <c r="AV132" s="13"/>
      <c r="AW132" s="13"/>
      <c r="AX132" s="13"/>
      <c r="AY132" s="13"/>
      <c r="AZ132" s="13"/>
      <c r="BA132" s="13"/>
      <c r="BB132" s="13"/>
      <c r="BD132" s="13"/>
      <c r="BE132" s="13"/>
      <c r="BF132" s="13"/>
      <c r="BG132" s="13"/>
      <c r="BH132" s="13"/>
      <c r="BI132" s="13"/>
      <c r="BJ132" s="13"/>
      <c r="BK132" s="13"/>
      <c r="BL132" s="13"/>
      <c r="BM132" s="13"/>
      <c r="BN132" s="13"/>
      <c r="BO132" s="13"/>
      <c r="BQ132" s="13"/>
      <c r="BR132" s="13"/>
      <c r="BS132" s="13"/>
      <c r="BT132" s="13"/>
      <c r="BU132" s="13"/>
      <c r="BV132" s="13"/>
      <c r="BW132" s="13"/>
      <c r="BX132" s="13"/>
      <c r="BY132" s="13"/>
      <c r="BZ132" s="13"/>
      <c r="CA132" s="13"/>
      <c r="CB132" s="13"/>
    </row>
    <row r="133" spans="21:80" ht="15" customHeight="1" x14ac:dyDescent="0.2">
      <c r="U133" s="13"/>
      <c r="V133" s="13"/>
      <c r="W133" s="13"/>
      <c r="X133" s="13"/>
      <c r="Y133" s="13"/>
      <c r="Z133" s="13"/>
      <c r="AA133" s="13"/>
      <c r="AB133" s="13"/>
      <c r="AD133" s="13"/>
      <c r="AE133" s="13"/>
      <c r="AF133" s="13"/>
      <c r="AG133" s="13"/>
      <c r="AH133" s="13"/>
      <c r="AI133" s="13"/>
      <c r="AJ133" s="13"/>
      <c r="AK133" s="13"/>
      <c r="AL133" s="13"/>
      <c r="AM133" s="13"/>
      <c r="AN133" s="13"/>
      <c r="AO133" s="13"/>
      <c r="AQ133" s="13"/>
      <c r="AR133" s="13"/>
      <c r="AS133" s="13"/>
      <c r="AT133" s="13"/>
      <c r="AU133" s="13"/>
      <c r="AV133" s="13"/>
      <c r="AW133" s="13"/>
      <c r="AX133" s="13"/>
      <c r="AY133" s="13"/>
      <c r="AZ133" s="13"/>
      <c r="BA133" s="13"/>
      <c r="BB133" s="13"/>
      <c r="BD133" s="13"/>
      <c r="BE133" s="13"/>
      <c r="BF133" s="13"/>
      <c r="BG133" s="13"/>
      <c r="BH133" s="13"/>
      <c r="BI133" s="13"/>
      <c r="BJ133" s="13"/>
      <c r="BK133" s="13"/>
      <c r="BL133" s="13"/>
      <c r="BM133" s="13"/>
      <c r="BN133" s="13"/>
      <c r="BO133" s="13"/>
      <c r="BQ133" s="13"/>
      <c r="BR133" s="13"/>
      <c r="BS133" s="13"/>
      <c r="BT133" s="13"/>
      <c r="BU133" s="13"/>
      <c r="BV133" s="13"/>
      <c r="BW133" s="13"/>
      <c r="BX133" s="13"/>
      <c r="BY133" s="13"/>
      <c r="BZ133" s="13"/>
      <c r="CA133" s="13"/>
      <c r="CB133" s="13"/>
    </row>
    <row r="134" spans="21:80" ht="15" customHeight="1" x14ac:dyDescent="0.2">
      <c r="U134" s="13"/>
      <c r="V134" s="13"/>
      <c r="W134" s="13"/>
      <c r="X134" s="13"/>
      <c r="Y134" s="13"/>
      <c r="Z134" s="13"/>
      <c r="AA134" s="13"/>
      <c r="AB134" s="13"/>
      <c r="AD134" s="13"/>
      <c r="AE134" s="13"/>
      <c r="AF134" s="13"/>
      <c r="AG134" s="13"/>
      <c r="AH134" s="13"/>
      <c r="AI134" s="13"/>
      <c r="AJ134" s="13"/>
      <c r="AK134" s="13"/>
      <c r="AL134" s="13"/>
      <c r="AM134" s="13"/>
      <c r="AN134" s="13"/>
      <c r="AO134" s="13"/>
      <c r="AQ134" s="13"/>
      <c r="AR134" s="13"/>
      <c r="AS134" s="13"/>
      <c r="AT134" s="13"/>
      <c r="AU134" s="13"/>
      <c r="AV134" s="13"/>
      <c r="AW134" s="13"/>
      <c r="AX134" s="13"/>
      <c r="AY134" s="13"/>
      <c r="AZ134" s="13"/>
      <c r="BA134" s="13"/>
      <c r="BB134" s="13"/>
      <c r="BD134" s="13"/>
      <c r="BE134" s="13"/>
      <c r="BF134" s="13"/>
      <c r="BG134" s="13"/>
      <c r="BH134" s="13"/>
      <c r="BI134" s="13"/>
      <c r="BJ134" s="13"/>
      <c r="BK134" s="13"/>
      <c r="BL134" s="13"/>
      <c r="BM134" s="13"/>
      <c r="BN134" s="13"/>
      <c r="BO134" s="13"/>
      <c r="BQ134" s="13"/>
      <c r="BR134" s="13"/>
      <c r="BS134" s="13"/>
      <c r="BT134" s="13"/>
      <c r="BU134" s="13"/>
      <c r="BV134" s="13"/>
      <c r="BW134" s="13"/>
      <c r="BX134" s="13"/>
      <c r="BY134" s="13"/>
      <c r="BZ134" s="13"/>
      <c r="CA134" s="13"/>
      <c r="CB134" s="13"/>
    </row>
    <row r="135" spans="21:80" ht="15" customHeight="1" x14ac:dyDescent="0.2">
      <c r="U135" s="13"/>
      <c r="V135" s="13"/>
      <c r="W135" s="13"/>
      <c r="X135" s="13"/>
      <c r="Y135" s="13"/>
      <c r="Z135" s="13"/>
      <c r="AA135" s="13"/>
      <c r="AB135" s="13"/>
      <c r="AD135" s="13"/>
      <c r="AE135" s="13"/>
      <c r="AF135" s="13"/>
      <c r="AG135" s="13"/>
      <c r="AH135" s="13"/>
      <c r="AI135" s="13"/>
      <c r="AJ135" s="13"/>
      <c r="AK135" s="13"/>
      <c r="AL135" s="13"/>
      <c r="AM135" s="13"/>
      <c r="AN135" s="13"/>
      <c r="AO135" s="13"/>
      <c r="AQ135" s="13"/>
      <c r="AR135" s="13"/>
      <c r="AS135" s="13"/>
      <c r="AT135" s="13"/>
      <c r="AU135" s="13"/>
      <c r="AV135" s="13"/>
      <c r="AW135" s="13"/>
      <c r="AX135" s="13"/>
      <c r="AY135" s="13"/>
      <c r="AZ135" s="13"/>
      <c r="BA135" s="13"/>
      <c r="BB135" s="13"/>
      <c r="BD135" s="13"/>
      <c r="BE135" s="13"/>
      <c r="BF135" s="13"/>
      <c r="BG135" s="13"/>
      <c r="BH135" s="13"/>
      <c r="BI135" s="13"/>
      <c r="BJ135" s="13"/>
      <c r="BK135" s="13"/>
      <c r="BL135" s="13"/>
      <c r="BM135" s="13"/>
      <c r="BN135" s="13"/>
      <c r="BO135" s="13"/>
      <c r="BQ135" s="13"/>
      <c r="BR135" s="13"/>
      <c r="BS135" s="13"/>
      <c r="BT135" s="13"/>
      <c r="BU135" s="13"/>
      <c r="BV135" s="13"/>
      <c r="BW135" s="13"/>
      <c r="BX135" s="13"/>
      <c r="BY135" s="13"/>
      <c r="BZ135" s="13"/>
      <c r="CA135" s="13"/>
      <c r="CB135" s="13"/>
    </row>
    <row r="136" spans="21:80" ht="15" customHeight="1" x14ac:dyDescent="0.2">
      <c r="U136" s="13"/>
      <c r="V136" s="13"/>
      <c r="W136" s="13"/>
      <c r="X136" s="13"/>
      <c r="Y136" s="13"/>
      <c r="Z136" s="13"/>
      <c r="AA136" s="13"/>
      <c r="AB136" s="13"/>
      <c r="AD136" s="13"/>
      <c r="AE136" s="13"/>
      <c r="AF136" s="13"/>
      <c r="AG136" s="13"/>
      <c r="AH136" s="13"/>
      <c r="AI136" s="13"/>
      <c r="AJ136" s="13"/>
      <c r="AK136" s="13"/>
      <c r="AL136" s="13"/>
      <c r="AM136" s="13"/>
      <c r="AN136" s="13"/>
      <c r="AO136" s="13"/>
      <c r="AQ136" s="13"/>
      <c r="AR136" s="13"/>
      <c r="AS136" s="13"/>
      <c r="AT136" s="13"/>
      <c r="AU136" s="13"/>
      <c r="AV136" s="13"/>
      <c r="AW136" s="13"/>
      <c r="AX136" s="13"/>
      <c r="AY136" s="13"/>
      <c r="AZ136" s="13"/>
      <c r="BA136" s="13"/>
      <c r="BB136" s="13"/>
      <c r="BD136" s="13"/>
      <c r="BE136" s="13"/>
      <c r="BF136" s="13"/>
      <c r="BG136" s="13"/>
      <c r="BH136" s="13"/>
      <c r="BI136" s="13"/>
      <c r="BJ136" s="13"/>
      <c r="BK136" s="13"/>
      <c r="BL136" s="13"/>
      <c r="BM136" s="13"/>
      <c r="BN136" s="13"/>
      <c r="BO136" s="13"/>
      <c r="BQ136" s="13"/>
      <c r="BR136" s="13"/>
      <c r="BS136" s="13"/>
      <c r="BT136" s="13"/>
      <c r="BU136" s="13"/>
      <c r="BV136" s="13"/>
      <c r="BW136" s="13"/>
      <c r="BX136" s="13"/>
      <c r="BY136" s="13"/>
      <c r="BZ136" s="13"/>
      <c r="CA136" s="13"/>
      <c r="CB136" s="13"/>
    </row>
    <row r="137" spans="21:80" ht="15" customHeight="1" x14ac:dyDescent="0.2">
      <c r="U137" s="13"/>
      <c r="V137" s="13"/>
      <c r="W137" s="13"/>
      <c r="X137" s="13"/>
      <c r="Y137" s="13"/>
      <c r="Z137" s="13"/>
      <c r="AA137" s="13"/>
      <c r="AB137" s="13"/>
      <c r="AD137" s="13"/>
      <c r="AE137" s="13"/>
      <c r="AF137" s="13"/>
      <c r="AG137" s="13"/>
      <c r="AH137" s="13"/>
      <c r="AI137" s="13"/>
      <c r="AJ137" s="13"/>
      <c r="AK137" s="13"/>
      <c r="AL137" s="13"/>
      <c r="AM137" s="13"/>
      <c r="AN137" s="13"/>
      <c r="AO137" s="13"/>
      <c r="AQ137" s="13"/>
      <c r="AR137" s="13"/>
      <c r="AS137" s="13"/>
      <c r="AT137" s="13"/>
      <c r="AU137" s="13"/>
      <c r="AV137" s="13"/>
      <c r="AW137" s="13"/>
      <c r="AX137" s="13"/>
      <c r="AY137" s="13"/>
      <c r="AZ137" s="13"/>
      <c r="BA137" s="13"/>
      <c r="BB137" s="13"/>
      <c r="BD137" s="13"/>
      <c r="BE137" s="13"/>
      <c r="BF137" s="13"/>
      <c r="BG137" s="13"/>
      <c r="BH137" s="13"/>
      <c r="BI137" s="13"/>
      <c r="BJ137" s="13"/>
      <c r="BK137" s="13"/>
      <c r="BL137" s="13"/>
      <c r="BM137" s="13"/>
      <c r="BN137" s="13"/>
      <c r="BO137" s="13"/>
      <c r="BQ137" s="13"/>
      <c r="BR137" s="13"/>
      <c r="BS137" s="13"/>
      <c r="BT137" s="13"/>
      <c r="BU137" s="13"/>
      <c r="BV137" s="13"/>
      <c r="BW137" s="13"/>
      <c r="BX137" s="13"/>
      <c r="BY137" s="13"/>
      <c r="BZ137" s="13"/>
      <c r="CA137" s="13"/>
      <c r="CB137" s="13"/>
    </row>
    <row r="138" spans="21:80" ht="15" customHeight="1" x14ac:dyDescent="0.2">
      <c r="U138" s="13"/>
      <c r="V138" s="13"/>
      <c r="W138" s="13"/>
      <c r="X138" s="13"/>
      <c r="Y138" s="13"/>
      <c r="Z138" s="13"/>
      <c r="AA138" s="13"/>
      <c r="AB138" s="13"/>
      <c r="AD138" s="13"/>
      <c r="AE138" s="13"/>
      <c r="AF138" s="13"/>
      <c r="AG138" s="13"/>
      <c r="AH138" s="13"/>
      <c r="AI138" s="13"/>
      <c r="AJ138" s="13"/>
      <c r="AK138" s="13"/>
      <c r="AL138" s="13"/>
      <c r="AM138" s="13"/>
      <c r="AN138" s="13"/>
      <c r="AO138" s="13"/>
      <c r="AQ138" s="13"/>
      <c r="AR138" s="13"/>
      <c r="AS138" s="13"/>
      <c r="AT138" s="13"/>
      <c r="AU138" s="13"/>
      <c r="AV138" s="13"/>
      <c r="AW138" s="13"/>
      <c r="AX138" s="13"/>
      <c r="AY138" s="13"/>
      <c r="AZ138" s="13"/>
      <c r="BA138" s="13"/>
      <c r="BB138" s="13"/>
      <c r="BD138" s="13"/>
      <c r="BE138" s="13"/>
      <c r="BF138" s="13"/>
      <c r="BG138" s="13"/>
      <c r="BH138" s="13"/>
      <c r="BI138" s="13"/>
      <c r="BJ138" s="13"/>
      <c r="BK138" s="13"/>
      <c r="BL138" s="13"/>
      <c r="BM138" s="13"/>
      <c r="BN138" s="13"/>
      <c r="BO138" s="13"/>
      <c r="BQ138" s="13"/>
      <c r="BR138" s="13"/>
      <c r="BS138" s="13"/>
      <c r="BT138" s="13"/>
      <c r="BU138" s="13"/>
      <c r="BV138" s="13"/>
      <c r="BW138" s="13"/>
      <c r="BX138" s="13"/>
      <c r="BY138" s="13"/>
      <c r="BZ138" s="13"/>
      <c r="CA138" s="13"/>
      <c r="CB138" s="13"/>
    </row>
    <row r="139" spans="21:80" ht="15" customHeight="1" x14ac:dyDescent="0.2">
      <c r="U139" s="13"/>
      <c r="V139" s="13"/>
      <c r="W139" s="13"/>
      <c r="X139" s="13"/>
      <c r="Y139" s="13"/>
      <c r="Z139" s="13"/>
      <c r="AA139" s="13"/>
      <c r="AB139" s="13"/>
      <c r="AD139" s="13"/>
      <c r="AE139" s="13"/>
      <c r="AF139" s="13"/>
      <c r="AG139" s="13"/>
      <c r="AH139" s="13"/>
      <c r="AI139" s="13"/>
      <c r="AJ139" s="13"/>
      <c r="AK139" s="13"/>
      <c r="AL139" s="13"/>
      <c r="AM139" s="13"/>
      <c r="AN139" s="13"/>
      <c r="AO139" s="13"/>
      <c r="AQ139" s="13"/>
      <c r="AR139" s="13"/>
      <c r="AS139" s="13"/>
      <c r="AT139" s="13"/>
      <c r="AU139" s="13"/>
      <c r="AV139" s="13"/>
      <c r="AW139" s="13"/>
      <c r="AX139" s="13"/>
      <c r="AY139" s="13"/>
      <c r="AZ139" s="13"/>
      <c r="BA139" s="13"/>
      <c r="BB139" s="13"/>
      <c r="BD139" s="13"/>
      <c r="BE139" s="13"/>
      <c r="BF139" s="13"/>
      <c r="BG139" s="13"/>
      <c r="BH139" s="13"/>
      <c r="BI139" s="13"/>
      <c r="BJ139" s="13"/>
      <c r="BK139" s="13"/>
      <c r="BL139" s="13"/>
      <c r="BM139" s="13"/>
      <c r="BN139" s="13"/>
      <c r="BO139" s="13"/>
      <c r="BQ139" s="13"/>
      <c r="BR139" s="13"/>
      <c r="BS139" s="13"/>
      <c r="BT139" s="13"/>
      <c r="BU139" s="13"/>
      <c r="BV139" s="13"/>
      <c r="BW139" s="13"/>
      <c r="BX139" s="13"/>
      <c r="BY139" s="13"/>
      <c r="BZ139" s="13"/>
      <c r="CA139" s="13"/>
      <c r="CB139" s="13"/>
    </row>
    <row r="140" spans="21:80" ht="15" customHeight="1" x14ac:dyDescent="0.2">
      <c r="U140" s="13"/>
      <c r="V140" s="13"/>
      <c r="W140" s="13"/>
      <c r="X140" s="13"/>
      <c r="Y140" s="13"/>
      <c r="Z140" s="13"/>
      <c r="AA140" s="13"/>
      <c r="AB140" s="13"/>
      <c r="AD140" s="13"/>
      <c r="AE140" s="13"/>
      <c r="AF140" s="13"/>
      <c r="AG140" s="13"/>
      <c r="AH140" s="13"/>
      <c r="AI140" s="13"/>
      <c r="AJ140" s="13"/>
      <c r="AK140" s="13"/>
      <c r="AL140" s="13"/>
      <c r="AM140" s="13"/>
      <c r="AN140" s="13"/>
      <c r="AO140" s="13"/>
      <c r="AQ140" s="13"/>
      <c r="AR140" s="13"/>
      <c r="AS140" s="13"/>
      <c r="AT140" s="13"/>
      <c r="AU140" s="13"/>
      <c r="AV140" s="13"/>
      <c r="AW140" s="13"/>
      <c r="AX140" s="13"/>
      <c r="AY140" s="13"/>
      <c r="AZ140" s="13"/>
      <c r="BA140" s="13"/>
      <c r="BB140" s="13"/>
      <c r="BD140" s="13"/>
      <c r="BE140" s="13"/>
      <c r="BF140" s="13"/>
      <c r="BG140" s="13"/>
      <c r="BH140" s="13"/>
      <c r="BI140" s="13"/>
      <c r="BJ140" s="13"/>
      <c r="BK140" s="13"/>
      <c r="BL140" s="13"/>
      <c r="BM140" s="13"/>
      <c r="BN140" s="13"/>
      <c r="BO140" s="13"/>
      <c r="BQ140" s="13"/>
      <c r="BR140" s="13"/>
      <c r="BS140" s="13"/>
      <c r="BT140" s="13"/>
      <c r="BU140" s="13"/>
      <c r="BV140" s="13"/>
      <c r="BW140" s="13"/>
      <c r="BX140" s="13"/>
      <c r="BY140" s="13"/>
      <c r="BZ140" s="13"/>
      <c r="CA140" s="13"/>
      <c r="CB140" s="13"/>
    </row>
    <row r="141" spans="21:80" ht="15" customHeight="1" x14ac:dyDescent="0.2">
      <c r="U141" s="13"/>
      <c r="V141" s="13"/>
      <c r="W141" s="13"/>
      <c r="X141" s="13"/>
      <c r="Y141" s="13"/>
      <c r="Z141" s="13"/>
      <c r="AA141" s="13"/>
      <c r="AB141" s="13"/>
      <c r="AD141" s="13"/>
      <c r="AE141" s="13"/>
      <c r="AF141" s="13"/>
      <c r="AG141" s="13"/>
      <c r="AH141" s="13"/>
      <c r="AI141" s="13"/>
      <c r="AJ141" s="13"/>
      <c r="AK141" s="13"/>
      <c r="AL141" s="13"/>
      <c r="AM141" s="13"/>
      <c r="AN141" s="13"/>
      <c r="AO141" s="13"/>
      <c r="AQ141" s="13"/>
      <c r="AR141" s="13"/>
      <c r="AS141" s="13"/>
      <c r="AT141" s="13"/>
      <c r="AU141" s="13"/>
      <c r="AV141" s="13"/>
      <c r="AW141" s="13"/>
      <c r="AX141" s="13"/>
      <c r="AY141" s="13"/>
      <c r="AZ141" s="13"/>
      <c r="BA141" s="13"/>
      <c r="BB141" s="13"/>
      <c r="BD141" s="13"/>
      <c r="BE141" s="13"/>
      <c r="BF141" s="13"/>
      <c r="BG141" s="13"/>
      <c r="BH141" s="13"/>
      <c r="BI141" s="13"/>
      <c r="BJ141" s="13"/>
      <c r="BK141" s="13"/>
      <c r="BL141" s="13"/>
      <c r="BM141" s="13"/>
      <c r="BN141" s="13"/>
      <c r="BO141" s="13"/>
      <c r="BQ141" s="13"/>
      <c r="BR141" s="13"/>
      <c r="BS141" s="13"/>
      <c r="BT141" s="13"/>
      <c r="BU141" s="13"/>
      <c r="BV141" s="13"/>
      <c r="BW141" s="13"/>
      <c r="BX141" s="13"/>
      <c r="BY141" s="13"/>
      <c r="BZ141" s="13"/>
      <c r="CA141" s="13"/>
      <c r="CB141" s="13"/>
    </row>
    <row r="142" spans="21:80" ht="15" customHeight="1" x14ac:dyDescent="0.2">
      <c r="U142" s="13"/>
      <c r="V142" s="13"/>
      <c r="W142" s="13"/>
      <c r="X142" s="13"/>
      <c r="Y142" s="13"/>
      <c r="Z142" s="13"/>
      <c r="AA142" s="13"/>
      <c r="AB142" s="13"/>
      <c r="AD142" s="13"/>
      <c r="AE142" s="13"/>
      <c r="AF142" s="13"/>
      <c r="AG142" s="13"/>
      <c r="AH142" s="13"/>
      <c r="AI142" s="13"/>
      <c r="AJ142" s="13"/>
      <c r="AK142" s="13"/>
      <c r="AL142" s="13"/>
      <c r="AM142" s="13"/>
      <c r="AN142" s="13"/>
      <c r="AO142" s="13"/>
      <c r="AQ142" s="13"/>
      <c r="AR142" s="13"/>
      <c r="AS142" s="13"/>
      <c r="AT142" s="13"/>
      <c r="AU142" s="13"/>
      <c r="AV142" s="13"/>
      <c r="AW142" s="13"/>
      <c r="AX142" s="13"/>
      <c r="AY142" s="13"/>
      <c r="AZ142" s="13"/>
      <c r="BA142" s="13"/>
      <c r="BB142" s="13"/>
      <c r="BD142" s="13"/>
      <c r="BE142" s="13"/>
      <c r="BF142" s="13"/>
      <c r="BG142" s="13"/>
      <c r="BH142" s="13"/>
      <c r="BI142" s="13"/>
      <c r="BJ142" s="13"/>
      <c r="BK142" s="13"/>
      <c r="BL142" s="13"/>
      <c r="BM142" s="13"/>
      <c r="BN142" s="13"/>
      <c r="BO142" s="13"/>
      <c r="BQ142" s="13"/>
      <c r="BR142" s="13"/>
      <c r="BS142" s="13"/>
      <c r="BT142" s="13"/>
      <c r="BU142" s="13"/>
      <c r="BV142" s="13"/>
      <c r="BW142" s="13"/>
      <c r="BX142" s="13"/>
      <c r="BY142" s="13"/>
      <c r="BZ142" s="13"/>
      <c r="CA142" s="13"/>
      <c r="CB142" s="13"/>
    </row>
    <row r="143" spans="21:80" ht="15" customHeight="1" x14ac:dyDescent="0.2">
      <c r="U143" s="13"/>
      <c r="V143" s="13"/>
      <c r="W143" s="13"/>
      <c r="X143" s="13"/>
      <c r="Y143" s="13"/>
      <c r="Z143" s="13"/>
      <c r="AA143" s="13"/>
      <c r="AB143" s="13"/>
      <c r="AD143" s="13"/>
      <c r="AE143" s="13"/>
      <c r="AF143" s="13"/>
      <c r="AG143" s="13"/>
      <c r="AH143" s="13"/>
      <c r="AI143" s="13"/>
      <c r="AJ143" s="13"/>
      <c r="AK143" s="13"/>
      <c r="AL143" s="13"/>
      <c r="AM143" s="13"/>
      <c r="AN143" s="13"/>
      <c r="AO143" s="13"/>
      <c r="AQ143" s="13"/>
      <c r="AR143" s="13"/>
      <c r="AS143" s="13"/>
      <c r="AT143" s="13"/>
      <c r="AU143" s="13"/>
      <c r="AV143" s="13"/>
      <c r="AW143" s="13"/>
      <c r="AX143" s="13"/>
      <c r="AY143" s="13"/>
      <c r="AZ143" s="13"/>
      <c r="BA143" s="13"/>
      <c r="BB143" s="13"/>
      <c r="BD143" s="13"/>
      <c r="BE143" s="13"/>
      <c r="BF143" s="13"/>
      <c r="BG143" s="13"/>
      <c r="BH143" s="13"/>
      <c r="BI143" s="13"/>
      <c r="BJ143" s="13"/>
      <c r="BK143" s="13"/>
      <c r="BL143" s="13"/>
      <c r="BM143" s="13"/>
      <c r="BN143" s="13"/>
      <c r="BO143" s="13"/>
      <c r="BQ143" s="13"/>
      <c r="BR143" s="13"/>
      <c r="BS143" s="13"/>
      <c r="BT143" s="13"/>
      <c r="BU143" s="13"/>
      <c r="BV143" s="13"/>
      <c r="BW143" s="13"/>
      <c r="BX143" s="13"/>
      <c r="BY143" s="13"/>
      <c r="BZ143" s="13"/>
      <c r="CA143" s="13"/>
      <c r="CB143" s="13"/>
    </row>
    <row r="144" spans="21:80" ht="15" customHeight="1" x14ac:dyDescent="0.2">
      <c r="U144" s="13"/>
      <c r="V144" s="13"/>
      <c r="W144" s="13"/>
      <c r="X144" s="13"/>
      <c r="Y144" s="13"/>
      <c r="Z144" s="13"/>
      <c r="AA144" s="13"/>
      <c r="AB144" s="13"/>
      <c r="AD144" s="13"/>
      <c r="AE144" s="13"/>
      <c r="AF144" s="13"/>
      <c r="AG144" s="13"/>
      <c r="AH144" s="13"/>
      <c r="AI144" s="13"/>
      <c r="AJ144" s="13"/>
      <c r="AK144" s="13"/>
      <c r="AL144" s="13"/>
      <c r="AM144" s="13"/>
      <c r="AN144" s="13"/>
      <c r="AO144" s="13"/>
      <c r="AQ144" s="13"/>
      <c r="AR144" s="13"/>
      <c r="AS144" s="13"/>
      <c r="AT144" s="13"/>
      <c r="AU144" s="13"/>
      <c r="AV144" s="13"/>
      <c r="AW144" s="13"/>
      <c r="AX144" s="13"/>
      <c r="AY144" s="13"/>
      <c r="AZ144" s="13"/>
      <c r="BA144" s="13"/>
      <c r="BB144" s="13"/>
      <c r="BD144" s="13"/>
      <c r="BE144" s="13"/>
      <c r="BF144" s="13"/>
      <c r="BG144" s="13"/>
      <c r="BH144" s="13"/>
      <c r="BI144" s="13"/>
      <c r="BJ144" s="13"/>
      <c r="BK144" s="13"/>
      <c r="BL144" s="13"/>
      <c r="BM144" s="13"/>
      <c r="BN144" s="13"/>
      <c r="BO144" s="13"/>
      <c r="BQ144" s="13"/>
      <c r="BR144" s="13"/>
      <c r="BS144" s="13"/>
      <c r="BT144" s="13"/>
      <c r="BU144" s="13"/>
      <c r="BV144" s="13"/>
      <c r="BW144" s="13"/>
      <c r="BX144" s="13"/>
      <c r="BY144" s="13"/>
      <c r="BZ144" s="13"/>
      <c r="CA144" s="13"/>
      <c r="CB144" s="13"/>
    </row>
    <row r="145" spans="21:80" ht="15" customHeight="1" x14ac:dyDescent="0.2">
      <c r="U145" s="13"/>
      <c r="V145" s="13"/>
      <c r="W145" s="13"/>
      <c r="X145" s="13"/>
      <c r="Y145" s="13"/>
      <c r="Z145" s="13"/>
      <c r="AA145" s="13"/>
      <c r="AB145" s="13"/>
      <c r="AD145" s="13"/>
      <c r="AE145" s="13"/>
      <c r="AF145" s="13"/>
      <c r="AG145" s="13"/>
      <c r="AH145" s="13"/>
      <c r="AI145" s="13"/>
      <c r="AJ145" s="13"/>
      <c r="AK145" s="13"/>
      <c r="AL145" s="13"/>
      <c r="AM145" s="13"/>
      <c r="AN145" s="13"/>
      <c r="AO145" s="13"/>
      <c r="AQ145" s="13"/>
      <c r="AR145" s="13"/>
      <c r="AS145" s="13"/>
      <c r="AT145" s="13"/>
      <c r="AU145" s="13"/>
      <c r="AV145" s="13"/>
      <c r="AW145" s="13"/>
      <c r="AX145" s="13"/>
      <c r="AY145" s="13"/>
      <c r="AZ145" s="13"/>
      <c r="BA145" s="13"/>
      <c r="BB145" s="13"/>
      <c r="BD145" s="13"/>
      <c r="BE145" s="13"/>
      <c r="BF145" s="13"/>
      <c r="BG145" s="13"/>
      <c r="BH145" s="13"/>
      <c r="BI145" s="13"/>
      <c r="BJ145" s="13"/>
      <c r="BK145" s="13"/>
      <c r="BL145" s="13"/>
      <c r="BM145" s="13"/>
      <c r="BN145" s="13"/>
      <c r="BO145" s="13"/>
      <c r="BQ145" s="13"/>
      <c r="BR145" s="13"/>
      <c r="BS145" s="13"/>
      <c r="BT145" s="13"/>
      <c r="BU145" s="13"/>
      <c r="BV145" s="13"/>
      <c r="BW145" s="13"/>
      <c r="BX145" s="13"/>
      <c r="BY145" s="13"/>
      <c r="BZ145" s="13"/>
      <c r="CA145" s="13"/>
      <c r="CB145" s="13"/>
    </row>
    <row r="146" spans="21:80" ht="15" customHeight="1" x14ac:dyDescent="0.2">
      <c r="U146" s="13"/>
      <c r="V146" s="13"/>
      <c r="W146" s="13"/>
      <c r="X146" s="13"/>
      <c r="Y146" s="13"/>
      <c r="Z146" s="13"/>
      <c r="AA146" s="13"/>
      <c r="AB146" s="13"/>
      <c r="AD146" s="13"/>
      <c r="AE146" s="13"/>
      <c r="AF146" s="13"/>
      <c r="AG146" s="13"/>
      <c r="AH146" s="13"/>
      <c r="AI146" s="13"/>
      <c r="AJ146" s="13"/>
      <c r="AK146" s="13"/>
      <c r="AL146" s="13"/>
      <c r="AM146" s="13"/>
      <c r="AN146" s="13"/>
      <c r="AO146" s="13"/>
      <c r="AQ146" s="13"/>
      <c r="AR146" s="13"/>
      <c r="AS146" s="13"/>
      <c r="AT146" s="13"/>
      <c r="AU146" s="13"/>
      <c r="AV146" s="13"/>
      <c r="AW146" s="13"/>
      <c r="AX146" s="13"/>
      <c r="AY146" s="13"/>
      <c r="AZ146" s="13"/>
      <c r="BA146" s="13"/>
      <c r="BB146" s="13"/>
      <c r="BD146" s="13"/>
      <c r="BE146" s="13"/>
      <c r="BF146" s="13"/>
      <c r="BG146" s="13"/>
      <c r="BH146" s="13"/>
      <c r="BI146" s="13"/>
      <c r="BJ146" s="13"/>
      <c r="BK146" s="13"/>
      <c r="BL146" s="13"/>
      <c r="BM146" s="13"/>
      <c r="BN146" s="13"/>
      <c r="BO146" s="13"/>
      <c r="BQ146" s="13"/>
      <c r="BR146" s="13"/>
      <c r="BS146" s="13"/>
      <c r="BT146" s="13"/>
      <c r="BU146" s="13"/>
      <c r="BV146" s="13"/>
      <c r="BW146" s="13"/>
      <c r="BX146" s="13"/>
      <c r="BY146" s="13"/>
      <c r="BZ146" s="13"/>
      <c r="CA146" s="13"/>
      <c r="CB146" s="13"/>
    </row>
    <row r="147" spans="21:80" ht="15" customHeight="1" x14ac:dyDescent="0.2">
      <c r="U147" s="13"/>
      <c r="V147" s="13"/>
      <c r="W147" s="13"/>
      <c r="X147" s="13"/>
      <c r="Y147" s="13"/>
      <c r="Z147" s="13"/>
      <c r="AA147" s="13"/>
      <c r="AB147" s="13"/>
      <c r="AD147" s="13"/>
      <c r="AE147" s="13"/>
      <c r="AF147" s="13"/>
      <c r="AG147" s="13"/>
      <c r="AH147" s="13"/>
      <c r="AI147" s="13"/>
      <c r="AJ147" s="13"/>
      <c r="AK147" s="13"/>
      <c r="AL147" s="13"/>
      <c r="AM147" s="13"/>
      <c r="AN147" s="13"/>
      <c r="AO147" s="13"/>
      <c r="AQ147" s="13"/>
      <c r="AR147" s="13"/>
      <c r="AS147" s="13"/>
      <c r="AT147" s="13"/>
      <c r="AU147" s="13"/>
      <c r="AV147" s="13"/>
      <c r="AW147" s="13"/>
      <c r="AX147" s="13"/>
      <c r="AY147" s="13"/>
      <c r="AZ147" s="13"/>
      <c r="BA147" s="13"/>
      <c r="BB147" s="13"/>
      <c r="BD147" s="13"/>
      <c r="BE147" s="13"/>
      <c r="BF147" s="13"/>
      <c r="BG147" s="13"/>
      <c r="BH147" s="13"/>
      <c r="BI147" s="13"/>
      <c r="BJ147" s="13"/>
      <c r="BK147" s="13"/>
      <c r="BL147" s="13"/>
      <c r="BM147" s="13"/>
      <c r="BN147" s="13"/>
      <c r="BO147" s="13"/>
      <c r="BQ147" s="13"/>
      <c r="BR147" s="13"/>
      <c r="BS147" s="13"/>
      <c r="BT147" s="13"/>
      <c r="BU147" s="13"/>
      <c r="BV147" s="13"/>
      <c r="BW147" s="13"/>
      <c r="BX147" s="13"/>
      <c r="BY147" s="13"/>
      <c r="BZ147" s="13"/>
      <c r="CA147" s="13"/>
      <c r="CB147" s="13"/>
    </row>
    <row r="148" spans="21:80" ht="15" customHeight="1" x14ac:dyDescent="0.2">
      <c r="U148" s="13"/>
      <c r="V148" s="13"/>
      <c r="W148" s="13"/>
      <c r="X148" s="13"/>
      <c r="Y148" s="13"/>
      <c r="Z148" s="13"/>
      <c r="AA148" s="13"/>
      <c r="AB148" s="13"/>
      <c r="AD148" s="13"/>
      <c r="AE148" s="13"/>
      <c r="AF148" s="13"/>
      <c r="AG148" s="13"/>
      <c r="AH148" s="13"/>
      <c r="AI148" s="13"/>
      <c r="AJ148" s="13"/>
      <c r="AK148" s="13"/>
      <c r="AL148" s="13"/>
      <c r="AM148" s="13"/>
      <c r="AN148" s="13"/>
      <c r="AO148" s="13"/>
      <c r="AQ148" s="13"/>
      <c r="AR148" s="13"/>
      <c r="AS148" s="13"/>
      <c r="AT148" s="13"/>
      <c r="AU148" s="13"/>
      <c r="AV148" s="13"/>
      <c r="AW148" s="13"/>
      <c r="AX148" s="13"/>
      <c r="AY148" s="13"/>
      <c r="AZ148" s="13"/>
      <c r="BA148" s="13"/>
      <c r="BB148" s="13"/>
      <c r="BD148" s="13"/>
      <c r="BE148" s="13"/>
      <c r="BF148" s="13"/>
      <c r="BG148" s="13"/>
      <c r="BH148" s="13"/>
      <c r="BI148" s="13"/>
      <c r="BJ148" s="13"/>
      <c r="BK148" s="13"/>
      <c r="BL148" s="13"/>
      <c r="BM148" s="13"/>
      <c r="BN148" s="13"/>
      <c r="BO148" s="13"/>
      <c r="BQ148" s="13"/>
      <c r="BR148" s="13"/>
      <c r="BS148" s="13"/>
      <c r="BT148" s="13"/>
      <c r="BU148" s="13"/>
      <c r="BV148" s="13"/>
      <c r="BW148" s="13"/>
      <c r="BX148" s="13"/>
      <c r="BY148" s="13"/>
      <c r="BZ148" s="13"/>
      <c r="CA148" s="13"/>
      <c r="CB148" s="13"/>
    </row>
    <row r="149" spans="21:80" ht="15" customHeight="1" x14ac:dyDescent="0.2">
      <c r="U149" s="13"/>
      <c r="V149" s="13"/>
      <c r="W149" s="13"/>
      <c r="X149" s="13"/>
      <c r="Y149" s="13"/>
      <c r="Z149" s="13"/>
      <c r="AA149" s="13"/>
      <c r="AB149" s="13"/>
      <c r="AD149" s="13"/>
      <c r="AE149" s="13"/>
      <c r="AF149" s="13"/>
      <c r="AG149" s="13"/>
      <c r="AH149" s="13"/>
      <c r="AI149" s="13"/>
      <c r="AJ149" s="13"/>
      <c r="AK149" s="13"/>
      <c r="AL149" s="13"/>
      <c r="AM149" s="13"/>
      <c r="AN149" s="13"/>
      <c r="AO149" s="13"/>
      <c r="AQ149" s="13"/>
      <c r="AR149" s="13"/>
      <c r="AS149" s="13"/>
      <c r="AT149" s="13"/>
      <c r="AU149" s="13"/>
      <c r="AV149" s="13"/>
      <c r="AW149" s="13"/>
      <c r="AX149" s="13"/>
      <c r="AY149" s="13"/>
      <c r="AZ149" s="13"/>
      <c r="BA149" s="13"/>
      <c r="BB149" s="13"/>
      <c r="BD149" s="13"/>
      <c r="BE149" s="13"/>
      <c r="BF149" s="13"/>
      <c r="BG149" s="13"/>
      <c r="BH149" s="13"/>
      <c r="BI149" s="13"/>
      <c r="BJ149" s="13"/>
      <c r="BK149" s="13"/>
      <c r="BL149" s="13"/>
      <c r="BM149" s="13"/>
      <c r="BN149" s="13"/>
      <c r="BO149" s="13"/>
      <c r="BQ149" s="13"/>
      <c r="BR149" s="13"/>
      <c r="BS149" s="13"/>
      <c r="BT149" s="13"/>
      <c r="BU149" s="13"/>
      <c r="BV149" s="13"/>
      <c r="BW149" s="13"/>
      <c r="BX149" s="13"/>
      <c r="BY149" s="13"/>
      <c r="BZ149" s="13"/>
      <c r="CA149" s="13"/>
      <c r="CB149" s="13"/>
    </row>
    <row r="150" spans="21:80" ht="15" customHeight="1" x14ac:dyDescent="0.2">
      <c r="U150" s="13"/>
      <c r="V150" s="13"/>
      <c r="W150" s="13"/>
      <c r="X150" s="13"/>
      <c r="Y150" s="13"/>
      <c r="Z150" s="13"/>
      <c r="AA150" s="13"/>
      <c r="AB150" s="13"/>
      <c r="AD150" s="13"/>
      <c r="AE150" s="13"/>
      <c r="AF150" s="13"/>
      <c r="AG150" s="13"/>
      <c r="AH150" s="13"/>
      <c r="AI150" s="13"/>
      <c r="AJ150" s="13"/>
      <c r="AK150" s="13"/>
      <c r="AL150" s="13"/>
      <c r="AM150" s="13"/>
      <c r="AN150" s="13"/>
      <c r="AO150" s="13"/>
      <c r="AQ150" s="13"/>
      <c r="AR150" s="13"/>
      <c r="AS150" s="13"/>
      <c r="AT150" s="13"/>
      <c r="AU150" s="13"/>
      <c r="AV150" s="13"/>
      <c r="AW150" s="13"/>
      <c r="AX150" s="13"/>
      <c r="AY150" s="13"/>
      <c r="AZ150" s="13"/>
      <c r="BA150" s="13"/>
      <c r="BB150" s="13"/>
      <c r="BD150" s="13"/>
      <c r="BE150" s="13"/>
      <c r="BF150" s="13"/>
      <c r="BG150" s="13"/>
      <c r="BH150" s="13"/>
      <c r="BI150" s="13"/>
      <c r="BJ150" s="13"/>
      <c r="BK150" s="13"/>
      <c r="BL150" s="13"/>
      <c r="BM150" s="13"/>
      <c r="BN150" s="13"/>
      <c r="BO150" s="13"/>
      <c r="BQ150" s="13"/>
      <c r="BR150" s="13"/>
      <c r="BS150" s="13"/>
      <c r="BT150" s="13"/>
      <c r="BU150" s="13"/>
      <c r="BV150" s="13"/>
      <c r="BW150" s="13"/>
      <c r="BX150" s="13"/>
      <c r="BY150" s="13"/>
      <c r="BZ150" s="13"/>
      <c r="CA150" s="13"/>
      <c r="CB150" s="13"/>
    </row>
    <row r="151" spans="21:80" ht="15" customHeight="1" x14ac:dyDescent="0.2">
      <c r="U151" s="13"/>
      <c r="V151" s="13"/>
      <c r="W151" s="13"/>
      <c r="X151" s="13"/>
      <c r="Y151" s="13"/>
      <c r="Z151" s="13"/>
      <c r="AA151" s="13"/>
      <c r="AB151" s="13"/>
      <c r="AD151" s="13"/>
      <c r="AE151" s="13"/>
      <c r="AF151" s="13"/>
      <c r="AG151" s="13"/>
      <c r="AH151" s="13"/>
      <c r="AI151" s="13"/>
      <c r="AJ151" s="13"/>
      <c r="AK151" s="13"/>
      <c r="AL151" s="13"/>
      <c r="AM151" s="13"/>
      <c r="AN151" s="13"/>
      <c r="AO151" s="13"/>
      <c r="AQ151" s="13"/>
      <c r="AR151" s="13"/>
      <c r="AS151" s="13"/>
      <c r="AT151" s="13"/>
      <c r="AU151" s="13"/>
      <c r="AV151" s="13"/>
      <c r="AW151" s="13"/>
      <c r="AX151" s="13"/>
      <c r="AY151" s="13"/>
      <c r="AZ151" s="13"/>
      <c r="BA151" s="13"/>
      <c r="BB151" s="13"/>
      <c r="BD151" s="13"/>
      <c r="BE151" s="13"/>
      <c r="BF151" s="13"/>
      <c r="BG151" s="13"/>
      <c r="BH151" s="13"/>
      <c r="BI151" s="13"/>
      <c r="BJ151" s="13"/>
      <c r="BK151" s="13"/>
      <c r="BL151" s="13"/>
      <c r="BM151" s="13"/>
      <c r="BN151" s="13"/>
      <c r="BO151" s="13"/>
      <c r="BQ151" s="13"/>
      <c r="BR151" s="13"/>
      <c r="BS151" s="13"/>
      <c r="BT151" s="13"/>
      <c r="BU151" s="13"/>
      <c r="BV151" s="13"/>
      <c r="BW151" s="13"/>
      <c r="BX151" s="13"/>
      <c r="BY151" s="13"/>
      <c r="BZ151" s="13"/>
      <c r="CA151" s="13"/>
      <c r="CB151" s="13"/>
    </row>
    <row r="152" spans="21:80" ht="15" customHeight="1" x14ac:dyDescent="0.2">
      <c r="U152" s="13"/>
      <c r="V152" s="13"/>
      <c r="W152" s="13"/>
      <c r="X152" s="13"/>
      <c r="Y152" s="13"/>
      <c r="Z152" s="13"/>
      <c r="AA152" s="13"/>
      <c r="AB152" s="13"/>
      <c r="AD152" s="13"/>
      <c r="AE152" s="13"/>
      <c r="AF152" s="13"/>
      <c r="AG152" s="13"/>
      <c r="AH152" s="13"/>
      <c r="AI152" s="13"/>
      <c r="AJ152" s="13"/>
      <c r="AK152" s="13"/>
      <c r="AL152" s="13"/>
      <c r="AM152" s="13"/>
      <c r="AN152" s="13"/>
      <c r="AO152" s="13"/>
      <c r="AQ152" s="13"/>
      <c r="AR152" s="13"/>
      <c r="AS152" s="13"/>
      <c r="AT152" s="13"/>
      <c r="AU152" s="13"/>
      <c r="AV152" s="13"/>
      <c r="AW152" s="13"/>
      <c r="AX152" s="13"/>
      <c r="AY152" s="13"/>
      <c r="AZ152" s="13"/>
      <c r="BA152" s="13"/>
      <c r="BB152" s="13"/>
      <c r="BD152" s="13"/>
      <c r="BE152" s="13"/>
      <c r="BF152" s="13"/>
      <c r="BG152" s="13"/>
      <c r="BH152" s="13"/>
      <c r="BI152" s="13"/>
      <c r="BJ152" s="13"/>
      <c r="BK152" s="13"/>
      <c r="BL152" s="13"/>
      <c r="BM152" s="13"/>
      <c r="BN152" s="13"/>
      <c r="BO152" s="13"/>
      <c r="BQ152" s="13"/>
      <c r="BR152" s="13"/>
      <c r="BS152" s="13"/>
      <c r="BT152" s="13"/>
      <c r="BU152" s="13"/>
      <c r="BV152" s="13"/>
      <c r="BW152" s="13"/>
      <c r="BX152" s="13"/>
      <c r="BY152" s="13"/>
      <c r="BZ152" s="13"/>
      <c r="CA152" s="13"/>
      <c r="CB152" s="13"/>
    </row>
    <row r="153" spans="21:80" ht="15" customHeight="1" x14ac:dyDescent="0.2">
      <c r="U153" s="13"/>
      <c r="V153" s="13"/>
      <c r="W153" s="13"/>
      <c r="X153" s="13"/>
      <c r="Y153" s="13"/>
      <c r="Z153" s="13"/>
      <c r="AA153" s="13"/>
      <c r="AB153" s="13"/>
      <c r="AD153" s="13"/>
      <c r="AE153" s="13"/>
      <c r="AF153" s="13"/>
      <c r="AG153" s="13"/>
      <c r="AH153" s="13"/>
      <c r="AI153" s="13"/>
      <c r="AJ153" s="13"/>
      <c r="AK153" s="13"/>
      <c r="AL153" s="13"/>
      <c r="AM153" s="13"/>
      <c r="AN153" s="13"/>
      <c r="AO153" s="13"/>
      <c r="AQ153" s="13"/>
      <c r="AR153" s="13"/>
      <c r="AS153" s="13"/>
      <c r="AT153" s="13"/>
      <c r="AU153" s="13"/>
      <c r="AV153" s="13"/>
      <c r="AW153" s="13"/>
      <c r="AX153" s="13"/>
      <c r="AY153" s="13"/>
      <c r="AZ153" s="13"/>
      <c r="BA153" s="13"/>
      <c r="BB153" s="13"/>
      <c r="BD153" s="13"/>
      <c r="BE153" s="13"/>
      <c r="BF153" s="13"/>
      <c r="BG153" s="13"/>
      <c r="BH153" s="13"/>
      <c r="BI153" s="13"/>
      <c r="BJ153" s="13"/>
      <c r="BK153" s="13"/>
      <c r="BL153" s="13"/>
      <c r="BM153" s="13"/>
      <c r="BN153" s="13"/>
      <c r="BO153" s="13"/>
      <c r="BQ153" s="13"/>
      <c r="BR153" s="13"/>
      <c r="BS153" s="13"/>
      <c r="BT153" s="13"/>
      <c r="BU153" s="13"/>
      <c r="BV153" s="13"/>
      <c r="BW153" s="13"/>
      <c r="BX153" s="13"/>
      <c r="BY153" s="13"/>
      <c r="BZ153" s="13"/>
      <c r="CA153" s="13"/>
      <c r="CB153" s="13"/>
    </row>
    <row r="154" spans="21:80" ht="15" customHeight="1" x14ac:dyDescent="0.2">
      <c r="U154" s="13"/>
      <c r="V154" s="13"/>
      <c r="W154" s="13"/>
      <c r="X154" s="13"/>
      <c r="Y154" s="13"/>
      <c r="Z154" s="13"/>
      <c r="AA154" s="13"/>
      <c r="AB154" s="13"/>
      <c r="AD154" s="13"/>
      <c r="AE154" s="13"/>
      <c r="AF154" s="13"/>
      <c r="AG154" s="13"/>
      <c r="AH154" s="13"/>
      <c r="AI154" s="13"/>
      <c r="AJ154" s="13"/>
      <c r="AK154" s="13"/>
      <c r="AL154" s="13"/>
      <c r="AM154" s="13"/>
      <c r="AN154" s="13"/>
      <c r="AO154" s="13"/>
      <c r="AQ154" s="13"/>
      <c r="AR154" s="13"/>
      <c r="AS154" s="13"/>
      <c r="AT154" s="13"/>
      <c r="AU154" s="13"/>
      <c r="AV154" s="13"/>
      <c r="AW154" s="13"/>
      <c r="AX154" s="13"/>
      <c r="AY154" s="13"/>
      <c r="AZ154" s="13"/>
      <c r="BA154" s="13"/>
      <c r="BB154" s="13"/>
      <c r="BD154" s="13"/>
      <c r="BE154" s="13"/>
      <c r="BF154" s="13"/>
      <c r="BG154" s="13"/>
      <c r="BH154" s="13"/>
      <c r="BI154" s="13"/>
      <c r="BJ154" s="13"/>
      <c r="BK154" s="13"/>
      <c r="BL154" s="13"/>
      <c r="BM154" s="13"/>
      <c r="BN154" s="13"/>
      <c r="BO154" s="13"/>
      <c r="BQ154" s="13"/>
      <c r="BR154" s="13"/>
      <c r="BS154" s="13"/>
      <c r="BT154" s="13"/>
      <c r="BU154" s="13"/>
      <c r="BV154" s="13"/>
      <c r="BW154" s="13"/>
      <c r="BX154" s="13"/>
      <c r="BY154" s="13"/>
      <c r="BZ154" s="13"/>
      <c r="CA154" s="13"/>
      <c r="CB154" s="13"/>
    </row>
    <row r="155" spans="21:80" ht="15" customHeight="1" x14ac:dyDescent="0.2">
      <c r="U155" s="13"/>
      <c r="V155" s="13"/>
      <c r="W155" s="13"/>
      <c r="X155" s="13"/>
      <c r="Y155" s="13"/>
      <c r="Z155" s="13"/>
      <c r="AA155" s="13"/>
      <c r="AB155" s="13"/>
      <c r="AD155" s="13"/>
      <c r="AE155" s="13"/>
      <c r="AF155" s="13"/>
      <c r="AG155" s="13"/>
      <c r="AH155" s="13"/>
      <c r="AI155" s="13"/>
      <c r="AJ155" s="13"/>
      <c r="AK155" s="13"/>
      <c r="AL155" s="13"/>
      <c r="AM155" s="13"/>
      <c r="AN155" s="13"/>
      <c r="AO155" s="13"/>
      <c r="AQ155" s="13"/>
      <c r="AR155" s="13"/>
      <c r="AS155" s="13"/>
      <c r="AT155" s="13"/>
      <c r="AU155" s="13"/>
      <c r="AV155" s="13"/>
      <c r="AW155" s="13"/>
      <c r="AX155" s="13"/>
      <c r="AY155" s="13"/>
      <c r="AZ155" s="13"/>
      <c r="BA155" s="13"/>
      <c r="BB155" s="13"/>
      <c r="BD155" s="13"/>
      <c r="BE155" s="13"/>
      <c r="BF155" s="13"/>
      <c r="BG155" s="13"/>
      <c r="BH155" s="13"/>
      <c r="BI155" s="13"/>
      <c r="BJ155" s="13"/>
      <c r="BK155" s="13"/>
      <c r="BL155" s="13"/>
      <c r="BM155" s="13"/>
      <c r="BN155" s="13"/>
      <c r="BO155" s="13"/>
      <c r="BQ155" s="13"/>
      <c r="BR155" s="13"/>
      <c r="BS155" s="13"/>
      <c r="BT155" s="13"/>
      <c r="BU155" s="13"/>
      <c r="BV155" s="13"/>
      <c r="BW155" s="13"/>
      <c r="BX155" s="13"/>
      <c r="BY155" s="13"/>
      <c r="BZ155" s="13"/>
      <c r="CA155" s="13"/>
      <c r="CB155" s="13"/>
    </row>
    <row r="156" spans="21:80" ht="15" customHeight="1" x14ac:dyDescent="0.2">
      <c r="U156" s="13"/>
      <c r="V156" s="13"/>
      <c r="W156" s="13"/>
      <c r="X156" s="13"/>
      <c r="Y156" s="13"/>
      <c r="Z156" s="13"/>
      <c r="AA156" s="13"/>
      <c r="AB156" s="13"/>
      <c r="AD156" s="13"/>
      <c r="AE156" s="13"/>
      <c r="AF156" s="13"/>
      <c r="AG156" s="13"/>
      <c r="AH156" s="13"/>
      <c r="AI156" s="13"/>
      <c r="AJ156" s="13"/>
      <c r="AK156" s="13"/>
      <c r="AL156" s="13"/>
      <c r="AM156" s="13"/>
      <c r="AN156" s="13"/>
      <c r="AO156" s="13"/>
      <c r="AQ156" s="13"/>
      <c r="AR156" s="13"/>
      <c r="AS156" s="13"/>
      <c r="AT156" s="13"/>
      <c r="AU156" s="13"/>
      <c r="AV156" s="13"/>
      <c r="AW156" s="13"/>
      <c r="AX156" s="13"/>
      <c r="AY156" s="13"/>
      <c r="AZ156" s="13"/>
      <c r="BA156" s="13"/>
      <c r="BB156" s="13"/>
      <c r="BD156" s="13"/>
      <c r="BE156" s="13"/>
      <c r="BF156" s="13"/>
      <c r="BG156" s="13"/>
      <c r="BH156" s="13"/>
      <c r="BI156" s="13"/>
      <c r="BJ156" s="13"/>
      <c r="BK156" s="13"/>
      <c r="BL156" s="13"/>
      <c r="BM156" s="13"/>
      <c r="BN156" s="13"/>
      <c r="BO156" s="13"/>
      <c r="BQ156" s="13"/>
      <c r="BR156" s="13"/>
      <c r="BS156" s="13"/>
      <c r="BT156" s="13"/>
      <c r="BU156" s="13"/>
      <c r="BV156" s="13"/>
      <c r="BW156" s="13"/>
      <c r="BX156" s="13"/>
      <c r="BY156" s="13"/>
      <c r="BZ156" s="13"/>
      <c r="CA156" s="13"/>
      <c r="CB156" s="13"/>
    </row>
    <row r="157" spans="21:80" ht="15" customHeight="1" x14ac:dyDescent="0.2">
      <c r="U157" s="13"/>
      <c r="V157" s="13"/>
      <c r="W157" s="13"/>
      <c r="X157" s="13"/>
      <c r="Y157" s="13"/>
      <c r="Z157" s="13"/>
      <c r="AA157" s="13"/>
      <c r="AB157" s="13"/>
      <c r="AD157" s="13"/>
      <c r="AE157" s="13"/>
      <c r="AF157" s="13"/>
      <c r="AG157" s="13"/>
      <c r="AH157" s="13"/>
      <c r="AI157" s="13"/>
      <c r="AJ157" s="13"/>
      <c r="AK157" s="13"/>
      <c r="AL157" s="13"/>
      <c r="AM157" s="13"/>
      <c r="AN157" s="13"/>
      <c r="AO157" s="13"/>
      <c r="AQ157" s="13"/>
      <c r="AR157" s="13"/>
      <c r="AS157" s="13"/>
      <c r="AT157" s="13"/>
      <c r="AU157" s="13"/>
      <c r="AV157" s="13"/>
      <c r="AW157" s="13"/>
      <c r="AX157" s="13"/>
      <c r="AY157" s="13"/>
      <c r="AZ157" s="13"/>
      <c r="BA157" s="13"/>
      <c r="BB157" s="13"/>
      <c r="BD157" s="13"/>
      <c r="BE157" s="13"/>
      <c r="BF157" s="13"/>
      <c r="BG157" s="13"/>
      <c r="BH157" s="13"/>
      <c r="BI157" s="13"/>
      <c r="BJ157" s="13"/>
      <c r="BK157" s="13"/>
      <c r="BL157" s="13"/>
      <c r="BM157" s="13"/>
      <c r="BN157" s="13"/>
      <c r="BO157" s="13"/>
      <c r="BQ157" s="13"/>
      <c r="BR157" s="13"/>
      <c r="BS157" s="13"/>
      <c r="BT157" s="13"/>
      <c r="BU157" s="13"/>
      <c r="BV157" s="13"/>
      <c r="BW157" s="13"/>
      <c r="BX157" s="13"/>
      <c r="BY157" s="13"/>
      <c r="BZ157" s="13"/>
      <c r="CA157" s="13"/>
      <c r="CB157" s="13"/>
    </row>
    <row r="158" spans="21:80" ht="15" customHeight="1" x14ac:dyDescent="0.2">
      <c r="U158" s="13"/>
      <c r="V158" s="13"/>
      <c r="W158" s="13"/>
      <c r="X158" s="13"/>
      <c r="Y158" s="13"/>
      <c r="Z158" s="13"/>
      <c r="AA158" s="13"/>
      <c r="AB158" s="13"/>
      <c r="AD158" s="13"/>
      <c r="AE158" s="13"/>
      <c r="AF158" s="13"/>
      <c r="AG158" s="13"/>
      <c r="AH158" s="13"/>
      <c r="AI158" s="13"/>
      <c r="AJ158" s="13"/>
      <c r="AK158" s="13"/>
      <c r="AL158" s="13"/>
      <c r="AM158" s="13"/>
      <c r="AN158" s="13"/>
      <c r="AO158" s="13"/>
      <c r="AQ158" s="13"/>
      <c r="AR158" s="13"/>
      <c r="AS158" s="13"/>
      <c r="AT158" s="13"/>
      <c r="AU158" s="13"/>
      <c r="AV158" s="13"/>
      <c r="AW158" s="13"/>
      <c r="AX158" s="13"/>
      <c r="AY158" s="13"/>
      <c r="AZ158" s="13"/>
      <c r="BA158" s="13"/>
      <c r="BB158" s="13"/>
      <c r="BD158" s="13"/>
      <c r="BE158" s="13"/>
      <c r="BF158" s="13"/>
      <c r="BG158" s="13"/>
      <c r="BH158" s="13"/>
      <c r="BI158" s="13"/>
      <c r="BJ158" s="13"/>
      <c r="BK158" s="13"/>
      <c r="BL158" s="13"/>
      <c r="BM158" s="13"/>
      <c r="BN158" s="13"/>
      <c r="BO158" s="13"/>
      <c r="BQ158" s="13"/>
      <c r="BR158" s="13"/>
      <c r="BS158" s="13"/>
      <c r="BT158" s="13"/>
      <c r="BU158" s="13"/>
      <c r="BV158" s="13"/>
      <c r="BW158" s="13"/>
      <c r="BX158" s="13"/>
      <c r="BY158" s="13"/>
      <c r="BZ158" s="13"/>
      <c r="CA158" s="13"/>
      <c r="CB158" s="13"/>
    </row>
    <row r="159" spans="21:80" ht="15" customHeight="1" x14ac:dyDescent="0.2">
      <c r="U159" s="13"/>
      <c r="V159" s="13"/>
      <c r="W159" s="13"/>
      <c r="X159" s="13"/>
      <c r="Y159" s="13"/>
      <c r="Z159" s="13"/>
      <c r="AA159" s="13"/>
      <c r="AB159" s="13"/>
      <c r="AD159" s="13"/>
      <c r="AE159" s="13"/>
      <c r="AF159" s="13"/>
      <c r="AG159" s="13"/>
      <c r="AH159" s="13"/>
      <c r="AI159" s="13"/>
      <c r="AJ159" s="13"/>
      <c r="AK159" s="13"/>
      <c r="AL159" s="13"/>
      <c r="AM159" s="13"/>
      <c r="AN159" s="13"/>
      <c r="AO159" s="13"/>
      <c r="AQ159" s="13"/>
      <c r="AR159" s="13"/>
      <c r="AS159" s="13"/>
      <c r="AT159" s="13"/>
      <c r="AU159" s="13"/>
      <c r="AV159" s="13"/>
      <c r="AW159" s="13"/>
      <c r="AX159" s="13"/>
      <c r="AY159" s="13"/>
      <c r="AZ159" s="13"/>
      <c r="BA159" s="13"/>
      <c r="BB159" s="13"/>
      <c r="BD159" s="13"/>
      <c r="BE159" s="13"/>
      <c r="BF159" s="13"/>
      <c r="BG159" s="13"/>
      <c r="BH159" s="13"/>
      <c r="BI159" s="13"/>
      <c r="BJ159" s="13"/>
      <c r="BK159" s="13"/>
      <c r="BL159" s="13"/>
      <c r="BM159" s="13"/>
      <c r="BN159" s="13"/>
      <c r="BO159" s="13"/>
      <c r="BQ159" s="13"/>
      <c r="BR159" s="13"/>
      <c r="BS159" s="13"/>
      <c r="BT159" s="13"/>
      <c r="BU159" s="13"/>
      <c r="BV159" s="13"/>
      <c r="BW159" s="13"/>
      <c r="BX159" s="13"/>
      <c r="BY159" s="13"/>
      <c r="BZ159" s="13"/>
      <c r="CA159" s="13"/>
      <c r="CB159" s="13"/>
    </row>
    <row r="160" spans="21:80" ht="15" customHeight="1" x14ac:dyDescent="0.2">
      <c r="U160" s="13"/>
      <c r="V160" s="13"/>
      <c r="W160" s="13"/>
      <c r="X160" s="13"/>
      <c r="Y160" s="13"/>
      <c r="Z160" s="13"/>
      <c r="AA160" s="13"/>
      <c r="AB160" s="13"/>
      <c r="AD160" s="13"/>
      <c r="AE160" s="13"/>
      <c r="AF160" s="13"/>
      <c r="AG160" s="13"/>
      <c r="AH160" s="13"/>
      <c r="AI160" s="13"/>
      <c r="AJ160" s="13"/>
      <c r="AK160" s="13"/>
      <c r="AL160" s="13"/>
      <c r="AM160" s="13"/>
      <c r="AN160" s="13"/>
      <c r="AO160" s="13"/>
      <c r="AQ160" s="13"/>
      <c r="AR160" s="13"/>
      <c r="AS160" s="13"/>
      <c r="AT160" s="13"/>
      <c r="AU160" s="13"/>
      <c r="AV160" s="13"/>
      <c r="AW160" s="13"/>
      <c r="AX160" s="13"/>
      <c r="AY160" s="13"/>
      <c r="AZ160" s="13"/>
      <c r="BA160" s="13"/>
      <c r="BB160" s="13"/>
      <c r="BD160" s="13"/>
      <c r="BE160" s="13"/>
      <c r="BF160" s="13"/>
      <c r="BG160" s="13"/>
      <c r="BH160" s="13"/>
      <c r="BI160" s="13"/>
      <c r="BJ160" s="13"/>
      <c r="BK160" s="13"/>
      <c r="BL160" s="13"/>
      <c r="BM160" s="13"/>
      <c r="BN160" s="13"/>
      <c r="BO160" s="13"/>
      <c r="BQ160" s="13"/>
      <c r="BR160" s="13"/>
      <c r="BS160" s="13"/>
      <c r="BT160" s="13"/>
      <c r="BU160" s="13"/>
      <c r="BV160" s="13"/>
      <c r="BW160" s="13"/>
      <c r="BX160" s="13"/>
      <c r="BY160" s="13"/>
      <c r="BZ160" s="13"/>
      <c r="CA160" s="13"/>
      <c r="CB160" s="13"/>
    </row>
    <row r="161" spans="21:80" ht="15" customHeight="1" x14ac:dyDescent="0.2">
      <c r="U161" s="13"/>
      <c r="V161" s="13"/>
      <c r="W161" s="13"/>
      <c r="X161" s="13"/>
      <c r="Y161" s="13"/>
      <c r="Z161" s="13"/>
      <c r="AA161" s="13"/>
      <c r="AB161" s="13"/>
      <c r="AD161" s="13"/>
      <c r="AE161" s="13"/>
      <c r="AF161" s="13"/>
      <c r="AG161" s="13"/>
      <c r="AH161" s="13"/>
      <c r="AI161" s="13"/>
      <c r="AJ161" s="13"/>
      <c r="AK161" s="13"/>
      <c r="AL161" s="13"/>
      <c r="AM161" s="13"/>
      <c r="AN161" s="13"/>
      <c r="AO161" s="13"/>
      <c r="AQ161" s="13"/>
      <c r="AR161" s="13"/>
      <c r="AS161" s="13"/>
      <c r="AT161" s="13"/>
      <c r="AU161" s="13"/>
      <c r="AV161" s="13"/>
      <c r="AW161" s="13"/>
      <c r="AX161" s="13"/>
      <c r="AY161" s="13"/>
      <c r="AZ161" s="13"/>
      <c r="BA161" s="13"/>
      <c r="BB161" s="13"/>
      <c r="BD161" s="13"/>
      <c r="BE161" s="13"/>
      <c r="BF161" s="13"/>
      <c r="BG161" s="13"/>
      <c r="BH161" s="13"/>
      <c r="BI161" s="13"/>
      <c r="BJ161" s="13"/>
      <c r="BK161" s="13"/>
      <c r="BL161" s="13"/>
      <c r="BM161" s="13"/>
      <c r="BN161" s="13"/>
      <c r="BO161" s="13"/>
      <c r="BQ161" s="13"/>
      <c r="BR161" s="13"/>
      <c r="BS161" s="13"/>
      <c r="BT161" s="13"/>
      <c r="BU161" s="13"/>
      <c r="BV161" s="13"/>
      <c r="BW161" s="13"/>
      <c r="BX161" s="13"/>
      <c r="BY161" s="13"/>
      <c r="BZ161" s="13"/>
      <c r="CA161" s="13"/>
      <c r="CB161" s="13"/>
    </row>
    <row r="162" spans="21:80" ht="15" customHeight="1" x14ac:dyDescent="0.2">
      <c r="U162" s="13"/>
      <c r="V162" s="13"/>
      <c r="W162" s="13"/>
      <c r="X162" s="13"/>
      <c r="Y162" s="13"/>
      <c r="Z162" s="13"/>
      <c r="AA162" s="13"/>
      <c r="AB162" s="13"/>
      <c r="AD162" s="13"/>
      <c r="AE162" s="13"/>
      <c r="AF162" s="13"/>
      <c r="AG162" s="13"/>
      <c r="AH162" s="13"/>
      <c r="AI162" s="13"/>
      <c r="AJ162" s="13"/>
      <c r="AK162" s="13"/>
      <c r="AL162" s="13"/>
      <c r="AM162" s="13"/>
      <c r="AN162" s="13"/>
      <c r="AO162" s="13"/>
      <c r="AQ162" s="13"/>
      <c r="AR162" s="13"/>
      <c r="AS162" s="13"/>
      <c r="AT162" s="13"/>
      <c r="AU162" s="13"/>
      <c r="AV162" s="13"/>
      <c r="AW162" s="13"/>
      <c r="AX162" s="13"/>
      <c r="AY162" s="13"/>
      <c r="AZ162" s="13"/>
      <c r="BA162" s="13"/>
      <c r="BB162" s="13"/>
      <c r="BD162" s="13"/>
      <c r="BE162" s="13"/>
      <c r="BF162" s="13"/>
      <c r="BG162" s="13"/>
      <c r="BH162" s="13"/>
      <c r="BI162" s="13"/>
      <c r="BJ162" s="13"/>
      <c r="BK162" s="13"/>
      <c r="BL162" s="13"/>
      <c r="BM162" s="13"/>
      <c r="BN162" s="13"/>
      <c r="BO162" s="13"/>
      <c r="BQ162" s="13"/>
      <c r="BR162" s="13"/>
      <c r="BS162" s="13"/>
      <c r="BT162" s="13"/>
      <c r="BU162" s="13"/>
      <c r="BV162" s="13"/>
      <c r="BW162" s="13"/>
      <c r="BX162" s="13"/>
      <c r="BY162" s="13"/>
      <c r="BZ162" s="13"/>
      <c r="CA162" s="13"/>
      <c r="CB162" s="13"/>
    </row>
    <row r="163" spans="21:80" ht="15" customHeight="1" x14ac:dyDescent="0.2">
      <c r="U163" s="13"/>
      <c r="V163" s="13"/>
      <c r="W163" s="13"/>
      <c r="X163" s="13"/>
      <c r="Y163" s="13"/>
      <c r="Z163" s="13"/>
      <c r="AA163" s="13"/>
      <c r="AB163" s="13"/>
      <c r="AD163" s="13"/>
      <c r="AE163" s="13"/>
      <c r="AF163" s="13"/>
      <c r="AG163" s="13"/>
      <c r="AH163" s="13"/>
      <c r="AI163" s="13"/>
      <c r="AJ163" s="13"/>
      <c r="AK163" s="13"/>
      <c r="AL163" s="13"/>
      <c r="AM163" s="13"/>
      <c r="AN163" s="13"/>
      <c r="AO163" s="13"/>
      <c r="AQ163" s="13"/>
      <c r="AR163" s="13"/>
      <c r="AS163" s="13"/>
      <c r="AT163" s="13"/>
      <c r="AU163" s="13"/>
      <c r="AV163" s="13"/>
      <c r="AW163" s="13"/>
      <c r="AX163" s="13"/>
      <c r="AY163" s="13"/>
      <c r="AZ163" s="13"/>
      <c r="BA163" s="13"/>
      <c r="BB163" s="13"/>
      <c r="BD163" s="13"/>
      <c r="BE163" s="13"/>
      <c r="BF163" s="13"/>
      <c r="BG163" s="13"/>
      <c r="BH163" s="13"/>
      <c r="BI163" s="13"/>
      <c r="BJ163" s="13"/>
      <c r="BK163" s="13"/>
      <c r="BL163" s="13"/>
      <c r="BM163" s="13"/>
      <c r="BN163" s="13"/>
      <c r="BO163" s="13"/>
      <c r="BQ163" s="13"/>
      <c r="BR163" s="13"/>
      <c r="BS163" s="13"/>
      <c r="BT163" s="13"/>
      <c r="BU163" s="13"/>
      <c r="BV163" s="13"/>
      <c r="BW163" s="13"/>
      <c r="BX163" s="13"/>
      <c r="BY163" s="13"/>
      <c r="BZ163" s="13"/>
      <c r="CA163" s="13"/>
      <c r="CB163" s="13"/>
    </row>
    <row r="164" spans="21:80" ht="15" customHeight="1" x14ac:dyDescent="0.2">
      <c r="U164" s="13"/>
      <c r="V164" s="13"/>
      <c r="W164" s="13"/>
      <c r="X164" s="13"/>
      <c r="Y164" s="13"/>
      <c r="Z164" s="13"/>
      <c r="AA164" s="13"/>
      <c r="AB164" s="13"/>
      <c r="AD164" s="13"/>
      <c r="AE164" s="13"/>
      <c r="AF164" s="13"/>
      <c r="AG164" s="13"/>
      <c r="AH164" s="13"/>
      <c r="AI164" s="13"/>
      <c r="AJ164" s="13"/>
      <c r="AK164" s="13"/>
      <c r="AL164" s="13"/>
      <c r="AM164" s="13"/>
      <c r="AN164" s="13"/>
      <c r="AO164" s="13"/>
      <c r="AQ164" s="13"/>
      <c r="AR164" s="13"/>
      <c r="AS164" s="13"/>
      <c r="AT164" s="13"/>
      <c r="AU164" s="13"/>
      <c r="AV164" s="13"/>
      <c r="AW164" s="13"/>
      <c r="AX164" s="13"/>
      <c r="AY164" s="13"/>
      <c r="AZ164" s="13"/>
      <c r="BA164" s="13"/>
      <c r="BB164" s="13"/>
      <c r="BD164" s="13"/>
      <c r="BE164" s="13"/>
      <c r="BF164" s="13"/>
      <c r="BG164" s="13"/>
      <c r="BH164" s="13"/>
      <c r="BI164" s="13"/>
      <c r="BJ164" s="13"/>
      <c r="BK164" s="13"/>
      <c r="BL164" s="13"/>
      <c r="BM164" s="13"/>
      <c r="BN164" s="13"/>
      <c r="BO164" s="13"/>
      <c r="BQ164" s="13"/>
      <c r="BR164" s="13"/>
      <c r="BS164" s="13"/>
      <c r="BT164" s="13"/>
      <c r="BU164" s="13"/>
      <c r="BV164" s="13"/>
      <c r="BW164" s="13"/>
      <c r="BX164" s="13"/>
      <c r="BY164" s="13"/>
      <c r="BZ164" s="13"/>
      <c r="CA164" s="13"/>
      <c r="CB164" s="13"/>
    </row>
    <row r="165" spans="21:80" ht="15" customHeight="1" x14ac:dyDescent="0.2">
      <c r="U165" s="13"/>
      <c r="V165" s="13"/>
      <c r="W165" s="13"/>
      <c r="X165" s="13"/>
      <c r="Y165" s="13"/>
      <c r="Z165" s="13"/>
      <c r="AA165" s="13"/>
      <c r="AB165" s="13"/>
      <c r="AD165" s="13"/>
      <c r="AE165" s="13"/>
      <c r="AF165" s="13"/>
      <c r="AG165" s="13"/>
      <c r="AH165" s="13"/>
      <c r="AI165" s="13"/>
      <c r="AJ165" s="13"/>
      <c r="AK165" s="13"/>
      <c r="AL165" s="13"/>
      <c r="AM165" s="13"/>
      <c r="AN165" s="13"/>
      <c r="AO165" s="13"/>
      <c r="AQ165" s="13"/>
      <c r="AR165" s="13"/>
      <c r="AS165" s="13"/>
      <c r="AT165" s="13"/>
      <c r="AU165" s="13"/>
      <c r="AV165" s="13"/>
      <c r="AW165" s="13"/>
      <c r="AX165" s="13"/>
      <c r="AY165" s="13"/>
      <c r="AZ165" s="13"/>
      <c r="BA165" s="13"/>
      <c r="BB165" s="13"/>
      <c r="BD165" s="13"/>
      <c r="BE165" s="13"/>
      <c r="BF165" s="13"/>
      <c r="BG165" s="13"/>
      <c r="BH165" s="13"/>
      <c r="BI165" s="13"/>
      <c r="BJ165" s="13"/>
      <c r="BK165" s="13"/>
      <c r="BL165" s="13"/>
      <c r="BM165" s="13"/>
      <c r="BN165" s="13"/>
      <c r="BO165" s="13"/>
      <c r="BQ165" s="13"/>
      <c r="BR165" s="13"/>
      <c r="BS165" s="13"/>
      <c r="BT165" s="13"/>
      <c r="BU165" s="13"/>
      <c r="BV165" s="13"/>
      <c r="BW165" s="13"/>
      <c r="BX165" s="13"/>
      <c r="BY165" s="13"/>
      <c r="BZ165" s="13"/>
      <c r="CA165" s="13"/>
      <c r="CB165" s="13"/>
    </row>
    <row r="166" spans="21:80" ht="15" customHeight="1" x14ac:dyDescent="0.2">
      <c r="U166" s="13"/>
      <c r="V166" s="13"/>
      <c r="W166" s="13"/>
      <c r="X166" s="13"/>
      <c r="Y166" s="13"/>
      <c r="Z166" s="13"/>
      <c r="AA166" s="13"/>
      <c r="AB166" s="13"/>
      <c r="AD166" s="13"/>
      <c r="AE166" s="13"/>
      <c r="AF166" s="13"/>
      <c r="AG166" s="13"/>
      <c r="AH166" s="13"/>
      <c r="AI166" s="13"/>
      <c r="AJ166" s="13"/>
      <c r="AK166" s="13"/>
      <c r="AL166" s="13"/>
      <c r="AM166" s="13"/>
      <c r="AN166" s="13"/>
      <c r="AO166" s="13"/>
      <c r="AQ166" s="13"/>
      <c r="AR166" s="13"/>
      <c r="AS166" s="13"/>
      <c r="AT166" s="13"/>
      <c r="AU166" s="13"/>
      <c r="AV166" s="13"/>
      <c r="AW166" s="13"/>
      <c r="AX166" s="13"/>
      <c r="AY166" s="13"/>
      <c r="AZ166" s="13"/>
      <c r="BA166" s="13"/>
      <c r="BB166" s="13"/>
      <c r="BD166" s="13"/>
      <c r="BE166" s="13"/>
      <c r="BF166" s="13"/>
      <c r="BG166" s="13"/>
      <c r="BH166" s="13"/>
      <c r="BI166" s="13"/>
      <c r="BJ166" s="13"/>
      <c r="BK166" s="13"/>
      <c r="BL166" s="13"/>
      <c r="BM166" s="13"/>
      <c r="BN166" s="13"/>
      <c r="BO166" s="13"/>
      <c r="BQ166" s="13"/>
      <c r="BR166" s="13"/>
      <c r="BS166" s="13"/>
      <c r="BT166" s="13"/>
      <c r="BU166" s="13"/>
      <c r="BV166" s="13"/>
      <c r="BW166" s="13"/>
      <c r="BX166" s="13"/>
      <c r="BY166" s="13"/>
      <c r="BZ166" s="13"/>
      <c r="CA166" s="13"/>
      <c r="CB166" s="13"/>
    </row>
    <row r="167" spans="21:80" ht="15" customHeight="1" x14ac:dyDescent="0.2">
      <c r="U167" s="13"/>
      <c r="V167" s="13"/>
      <c r="W167" s="13"/>
      <c r="X167" s="13"/>
      <c r="Y167" s="13"/>
      <c r="Z167" s="13"/>
      <c r="AA167" s="13"/>
      <c r="AB167" s="13"/>
      <c r="AD167" s="13"/>
      <c r="AE167" s="13"/>
      <c r="AF167" s="13"/>
      <c r="AG167" s="13"/>
      <c r="AH167" s="13"/>
      <c r="AI167" s="13"/>
      <c r="AJ167" s="13"/>
      <c r="AK167" s="13"/>
      <c r="AL167" s="13"/>
      <c r="AM167" s="13"/>
      <c r="AN167" s="13"/>
      <c r="AO167" s="13"/>
      <c r="AQ167" s="13"/>
      <c r="AR167" s="13"/>
      <c r="AS167" s="13"/>
      <c r="AT167" s="13"/>
      <c r="AU167" s="13"/>
      <c r="AV167" s="13"/>
      <c r="AW167" s="13"/>
      <c r="AX167" s="13"/>
      <c r="AY167" s="13"/>
      <c r="AZ167" s="13"/>
      <c r="BA167" s="13"/>
      <c r="BB167" s="13"/>
      <c r="BD167" s="13"/>
      <c r="BE167" s="13"/>
      <c r="BF167" s="13"/>
      <c r="BG167" s="13"/>
      <c r="BH167" s="13"/>
      <c r="BI167" s="13"/>
      <c r="BJ167" s="13"/>
      <c r="BK167" s="13"/>
      <c r="BL167" s="13"/>
      <c r="BM167" s="13"/>
      <c r="BN167" s="13"/>
      <c r="BO167" s="13"/>
      <c r="BQ167" s="13"/>
      <c r="BR167" s="13"/>
      <c r="BS167" s="13"/>
      <c r="BT167" s="13"/>
      <c r="BU167" s="13"/>
      <c r="BV167" s="13"/>
      <c r="BW167" s="13"/>
      <c r="BX167" s="13"/>
      <c r="BY167" s="13"/>
      <c r="BZ167" s="13"/>
      <c r="CA167" s="13"/>
      <c r="CB167" s="13"/>
    </row>
    <row r="168" spans="21:80" ht="15" customHeight="1" x14ac:dyDescent="0.2">
      <c r="U168" s="13"/>
      <c r="V168" s="13"/>
      <c r="W168" s="13"/>
      <c r="X168" s="13"/>
      <c r="Y168" s="13"/>
      <c r="Z168" s="13"/>
      <c r="AA168" s="13"/>
      <c r="AB168" s="13"/>
      <c r="AD168" s="13"/>
      <c r="AE168" s="13"/>
      <c r="AF168" s="13"/>
      <c r="AG168" s="13"/>
      <c r="AH168" s="13"/>
      <c r="AI168" s="13"/>
      <c r="AJ168" s="13"/>
      <c r="AK168" s="13"/>
      <c r="AL168" s="13"/>
      <c r="AM168" s="13"/>
      <c r="AN168" s="13"/>
      <c r="AO168" s="13"/>
      <c r="AQ168" s="13"/>
      <c r="AR168" s="13"/>
      <c r="AS168" s="13"/>
      <c r="AT168" s="13"/>
      <c r="AU168" s="13"/>
      <c r="AV168" s="13"/>
      <c r="AW168" s="13"/>
      <c r="AX168" s="13"/>
      <c r="AY168" s="13"/>
      <c r="AZ168" s="13"/>
      <c r="BA168" s="13"/>
      <c r="BB168" s="13"/>
      <c r="BD168" s="13"/>
      <c r="BE168" s="13"/>
      <c r="BF168" s="13"/>
      <c r="BG168" s="13"/>
      <c r="BH168" s="13"/>
      <c r="BI168" s="13"/>
      <c r="BJ168" s="13"/>
      <c r="BK168" s="13"/>
      <c r="BL168" s="13"/>
      <c r="BM168" s="13"/>
      <c r="BN168" s="13"/>
      <c r="BO168" s="13"/>
      <c r="BQ168" s="13"/>
      <c r="BR168" s="13"/>
      <c r="BS168" s="13"/>
      <c r="BT168" s="13"/>
      <c r="BU168" s="13"/>
      <c r="BV168" s="13"/>
      <c r="BW168" s="13"/>
      <c r="BX168" s="13"/>
      <c r="BY168" s="13"/>
      <c r="BZ168" s="13"/>
      <c r="CA168" s="13"/>
      <c r="CB168" s="13"/>
    </row>
    <row r="169" spans="21:80" ht="15" customHeight="1" x14ac:dyDescent="0.2">
      <c r="U169" s="13"/>
      <c r="V169" s="13"/>
      <c r="W169" s="13"/>
      <c r="X169" s="13"/>
      <c r="Y169" s="13"/>
      <c r="Z169" s="13"/>
      <c r="AA169" s="13"/>
      <c r="AB169" s="13"/>
      <c r="AD169" s="13"/>
      <c r="AE169" s="13"/>
      <c r="AF169" s="13"/>
      <c r="AG169" s="13"/>
      <c r="AH169" s="13"/>
      <c r="AI169" s="13"/>
      <c r="AJ169" s="13"/>
      <c r="AK169" s="13"/>
      <c r="AL169" s="13"/>
      <c r="AM169" s="13"/>
      <c r="AN169" s="13"/>
      <c r="AO169" s="13"/>
      <c r="AQ169" s="13"/>
      <c r="AR169" s="13"/>
      <c r="AS169" s="13"/>
      <c r="AT169" s="13"/>
      <c r="AU169" s="13"/>
      <c r="AV169" s="13"/>
      <c r="AW169" s="13"/>
      <c r="AX169" s="13"/>
      <c r="AY169" s="13"/>
      <c r="AZ169" s="13"/>
      <c r="BA169" s="13"/>
      <c r="BB169" s="13"/>
      <c r="BD169" s="13"/>
      <c r="BE169" s="13"/>
      <c r="BF169" s="13"/>
      <c r="BG169" s="13"/>
      <c r="BH169" s="13"/>
      <c r="BI169" s="13"/>
      <c r="BJ169" s="13"/>
      <c r="BK169" s="13"/>
      <c r="BL169" s="13"/>
      <c r="BM169" s="13"/>
      <c r="BN169" s="13"/>
      <c r="BO169" s="13"/>
      <c r="BQ169" s="13"/>
      <c r="BR169" s="13"/>
      <c r="BS169" s="13"/>
      <c r="BT169" s="13"/>
      <c r="BU169" s="13"/>
      <c r="BV169" s="13"/>
      <c r="BW169" s="13"/>
      <c r="BX169" s="13"/>
      <c r="BY169" s="13"/>
      <c r="BZ169" s="13"/>
      <c r="CA169" s="13"/>
      <c r="CB169" s="13"/>
    </row>
    <row r="170" spans="21:80" ht="15" customHeight="1" x14ac:dyDescent="0.2">
      <c r="U170" s="13"/>
      <c r="V170" s="13"/>
      <c r="W170" s="13"/>
      <c r="X170" s="13"/>
      <c r="Y170" s="13"/>
      <c r="Z170" s="13"/>
      <c r="AA170" s="13"/>
      <c r="AB170" s="13"/>
      <c r="AD170" s="13"/>
      <c r="AE170" s="13"/>
      <c r="AF170" s="13"/>
      <c r="AG170" s="13"/>
      <c r="AH170" s="13"/>
      <c r="AI170" s="13"/>
      <c r="AJ170" s="13"/>
      <c r="AK170" s="13"/>
      <c r="AL170" s="13"/>
      <c r="AM170" s="13"/>
      <c r="AN170" s="13"/>
      <c r="AO170" s="13"/>
      <c r="AQ170" s="13"/>
      <c r="AR170" s="13"/>
      <c r="AS170" s="13"/>
      <c r="AT170" s="13"/>
      <c r="AU170" s="13"/>
      <c r="AV170" s="13"/>
      <c r="AW170" s="13"/>
      <c r="AX170" s="13"/>
      <c r="AY170" s="13"/>
      <c r="AZ170" s="13"/>
      <c r="BA170" s="13"/>
      <c r="BB170" s="13"/>
      <c r="BD170" s="13"/>
      <c r="BE170" s="13"/>
      <c r="BF170" s="13"/>
      <c r="BG170" s="13"/>
      <c r="BH170" s="13"/>
      <c r="BI170" s="13"/>
      <c r="BJ170" s="13"/>
      <c r="BK170" s="13"/>
      <c r="BL170" s="13"/>
      <c r="BM170" s="13"/>
      <c r="BN170" s="13"/>
      <c r="BO170" s="13"/>
      <c r="BQ170" s="13"/>
      <c r="BR170" s="13"/>
      <c r="BS170" s="13"/>
      <c r="BT170" s="13"/>
      <c r="BU170" s="13"/>
      <c r="BV170" s="13"/>
      <c r="BW170" s="13"/>
      <c r="BX170" s="13"/>
      <c r="BY170" s="13"/>
      <c r="BZ170" s="13"/>
      <c r="CA170" s="13"/>
      <c r="CB170" s="13"/>
    </row>
    <row r="171" spans="21:80" ht="15" customHeight="1" x14ac:dyDescent="0.2">
      <c r="U171" s="13"/>
      <c r="V171" s="13"/>
      <c r="W171" s="13"/>
      <c r="X171" s="13"/>
      <c r="Y171" s="13"/>
      <c r="Z171" s="13"/>
      <c r="AA171" s="13"/>
      <c r="AB171" s="13"/>
      <c r="AD171" s="13"/>
      <c r="AE171" s="13"/>
      <c r="AF171" s="13"/>
      <c r="AG171" s="13"/>
      <c r="AH171" s="13"/>
      <c r="AI171" s="13"/>
      <c r="AJ171" s="13"/>
      <c r="AK171" s="13"/>
      <c r="AL171" s="13"/>
      <c r="AM171" s="13"/>
      <c r="AN171" s="13"/>
      <c r="AO171" s="13"/>
      <c r="AQ171" s="13"/>
      <c r="AR171" s="13"/>
      <c r="AS171" s="13"/>
      <c r="AT171" s="13"/>
      <c r="AU171" s="13"/>
      <c r="AV171" s="13"/>
      <c r="AW171" s="13"/>
      <c r="AX171" s="13"/>
      <c r="AY171" s="13"/>
      <c r="AZ171" s="13"/>
      <c r="BA171" s="13"/>
      <c r="BB171" s="13"/>
      <c r="BD171" s="13"/>
      <c r="BE171" s="13"/>
      <c r="BF171" s="13"/>
      <c r="BG171" s="13"/>
      <c r="BH171" s="13"/>
      <c r="BI171" s="13"/>
      <c r="BJ171" s="13"/>
      <c r="BK171" s="13"/>
      <c r="BL171" s="13"/>
      <c r="BM171" s="13"/>
      <c r="BN171" s="13"/>
      <c r="BO171" s="13"/>
      <c r="BQ171" s="13"/>
      <c r="BR171" s="13"/>
      <c r="BS171" s="13"/>
      <c r="BT171" s="13"/>
      <c r="BU171" s="13"/>
      <c r="BV171" s="13"/>
      <c r="BW171" s="13"/>
      <c r="BX171" s="13"/>
      <c r="BY171" s="13"/>
      <c r="BZ171" s="13"/>
      <c r="CA171" s="13"/>
      <c r="CB171" s="13"/>
    </row>
    <row r="172" spans="21:80" ht="15" customHeight="1" x14ac:dyDescent="0.2">
      <c r="U172" s="13"/>
      <c r="V172" s="13"/>
      <c r="W172" s="13"/>
      <c r="X172" s="13"/>
      <c r="Y172" s="13"/>
      <c r="Z172" s="13"/>
      <c r="AA172" s="13"/>
      <c r="AB172" s="13"/>
      <c r="AD172" s="13"/>
      <c r="AE172" s="13"/>
      <c r="AF172" s="13"/>
      <c r="AG172" s="13"/>
      <c r="AH172" s="13"/>
      <c r="AI172" s="13"/>
      <c r="AJ172" s="13"/>
      <c r="AK172" s="13"/>
      <c r="AL172" s="13"/>
      <c r="AM172" s="13"/>
      <c r="AN172" s="13"/>
      <c r="AO172" s="13"/>
      <c r="AQ172" s="13"/>
      <c r="AR172" s="13"/>
      <c r="AS172" s="13"/>
      <c r="AT172" s="13"/>
      <c r="AU172" s="13"/>
      <c r="AV172" s="13"/>
      <c r="AW172" s="13"/>
      <c r="AX172" s="13"/>
      <c r="AY172" s="13"/>
      <c r="AZ172" s="13"/>
      <c r="BA172" s="13"/>
      <c r="BB172" s="13"/>
      <c r="BD172" s="13"/>
      <c r="BE172" s="13"/>
      <c r="BF172" s="13"/>
      <c r="BG172" s="13"/>
      <c r="BH172" s="13"/>
      <c r="BI172" s="13"/>
      <c r="BJ172" s="13"/>
      <c r="BK172" s="13"/>
      <c r="BL172" s="13"/>
      <c r="BM172" s="13"/>
      <c r="BN172" s="13"/>
      <c r="BO172" s="13"/>
      <c r="BQ172" s="13"/>
      <c r="BR172" s="13"/>
      <c r="BS172" s="13"/>
      <c r="BT172" s="13"/>
      <c r="BU172" s="13"/>
      <c r="BV172" s="13"/>
      <c r="BW172" s="13"/>
      <c r="BX172" s="13"/>
      <c r="BY172" s="13"/>
      <c r="BZ172" s="13"/>
      <c r="CA172" s="13"/>
      <c r="CB172" s="13"/>
    </row>
    <row r="173" spans="21:80" ht="15" customHeight="1" x14ac:dyDescent="0.2">
      <c r="U173" s="13"/>
      <c r="V173" s="13"/>
      <c r="W173" s="13"/>
      <c r="X173" s="13"/>
      <c r="Y173" s="13"/>
      <c r="Z173" s="13"/>
      <c r="AA173" s="13"/>
      <c r="AB173" s="13"/>
      <c r="AD173" s="13"/>
      <c r="AE173" s="13"/>
      <c r="AF173" s="13"/>
      <c r="AG173" s="13"/>
      <c r="AH173" s="13"/>
      <c r="AI173" s="13"/>
      <c r="AJ173" s="13"/>
      <c r="AK173" s="13"/>
      <c r="AL173" s="13"/>
      <c r="AM173" s="13"/>
      <c r="AN173" s="13"/>
      <c r="AO173" s="13"/>
      <c r="AQ173" s="13"/>
      <c r="AR173" s="13"/>
      <c r="AS173" s="13"/>
      <c r="AT173" s="13"/>
      <c r="AU173" s="13"/>
      <c r="AV173" s="13"/>
      <c r="AW173" s="13"/>
      <c r="AX173" s="13"/>
      <c r="AY173" s="13"/>
      <c r="AZ173" s="13"/>
      <c r="BA173" s="13"/>
      <c r="BB173" s="13"/>
      <c r="BD173" s="13"/>
      <c r="BE173" s="13"/>
      <c r="BF173" s="13"/>
      <c r="BG173" s="13"/>
      <c r="BH173" s="13"/>
      <c r="BI173" s="13"/>
      <c r="BJ173" s="13"/>
      <c r="BK173" s="13"/>
      <c r="BL173" s="13"/>
      <c r="BM173" s="13"/>
      <c r="BN173" s="13"/>
      <c r="BO173" s="13"/>
      <c r="BQ173" s="13"/>
      <c r="BR173" s="13"/>
      <c r="BS173" s="13"/>
      <c r="BT173" s="13"/>
      <c r="BU173" s="13"/>
      <c r="BV173" s="13"/>
      <c r="BW173" s="13"/>
      <c r="BX173" s="13"/>
      <c r="BY173" s="13"/>
      <c r="BZ173" s="13"/>
      <c r="CA173" s="13"/>
      <c r="CB173" s="13"/>
    </row>
    <row r="174" spans="21:80" ht="15" customHeight="1" x14ac:dyDescent="0.2">
      <c r="U174" s="13"/>
      <c r="V174" s="13"/>
      <c r="W174" s="13"/>
      <c r="X174" s="13"/>
      <c r="Y174" s="13"/>
      <c r="Z174" s="13"/>
      <c r="AA174" s="13"/>
      <c r="AB174" s="13"/>
      <c r="AD174" s="13"/>
      <c r="AE174" s="13"/>
      <c r="AF174" s="13"/>
      <c r="AG174" s="13"/>
      <c r="AH174" s="13"/>
      <c r="AI174" s="13"/>
      <c r="AJ174" s="13"/>
      <c r="AK174" s="13"/>
      <c r="AL174" s="13"/>
      <c r="AM174" s="13"/>
      <c r="AN174" s="13"/>
      <c r="AO174" s="13"/>
      <c r="AQ174" s="13"/>
      <c r="AR174" s="13"/>
      <c r="AS174" s="13"/>
      <c r="AT174" s="13"/>
      <c r="AU174" s="13"/>
      <c r="AV174" s="13"/>
      <c r="AW174" s="13"/>
      <c r="AX174" s="13"/>
      <c r="AY174" s="13"/>
      <c r="AZ174" s="13"/>
      <c r="BA174" s="13"/>
      <c r="BB174" s="13"/>
      <c r="BD174" s="13"/>
      <c r="BE174" s="13"/>
      <c r="BF174" s="13"/>
      <c r="BG174" s="13"/>
      <c r="BH174" s="13"/>
      <c r="BI174" s="13"/>
      <c r="BJ174" s="13"/>
      <c r="BK174" s="13"/>
      <c r="BL174" s="13"/>
      <c r="BM174" s="13"/>
      <c r="BN174" s="13"/>
      <c r="BO174" s="13"/>
      <c r="BQ174" s="13"/>
      <c r="BR174" s="13"/>
      <c r="BS174" s="13"/>
      <c r="BT174" s="13"/>
      <c r="BU174" s="13"/>
      <c r="BV174" s="13"/>
      <c r="BW174" s="13"/>
      <c r="BX174" s="13"/>
      <c r="BY174" s="13"/>
      <c r="BZ174" s="13"/>
      <c r="CA174" s="13"/>
      <c r="CB174" s="13"/>
    </row>
    <row r="175" spans="21:80" ht="15" customHeight="1" x14ac:dyDescent="0.2">
      <c r="U175" s="13"/>
      <c r="V175" s="13"/>
      <c r="W175" s="13"/>
      <c r="X175" s="13"/>
      <c r="Y175" s="13"/>
      <c r="Z175" s="13"/>
      <c r="AA175" s="13"/>
      <c r="AB175" s="13"/>
      <c r="AD175" s="13"/>
      <c r="AE175" s="13"/>
      <c r="AF175" s="13"/>
      <c r="AG175" s="13"/>
      <c r="AH175" s="13"/>
      <c r="AI175" s="13"/>
      <c r="AJ175" s="13"/>
      <c r="AK175" s="13"/>
      <c r="AL175" s="13"/>
      <c r="AM175" s="13"/>
      <c r="AN175" s="13"/>
      <c r="AO175" s="13"/>
      <c r="AQ175" s="13"/>
      <c r="AR175" s="13"/>
      <c r="AS175" s="13"/>
      <c r="AT175" s="13"/>
      <c r="AU175" s="13"/>
      <c r="AV175" s="13"/>
      <c r="AW175" s="13"/>
      <c r="AX175" s="13"/>
      <c r="AY175" s="13"/>
      <c r="AZ175" s="13"/>
      <c r="BA175" s="13"/>
      <c r="BB175" s="13"/>
      <c r="BD175" s="13"/>
      <c r="BE175" s="13"/>
      <c r="BF175" s="13"/>
      <c r="BG175" s="13"/>
      <c r="BH175" s="13"/>
      <c r="BI175" s="13"/>
      <c r="BJ175" s="13"/>
      <c r="BK175" s="13"/>
      <c r="BL175" s="13"/>
      <c r="BM175" s="13"/>
      <c r="BN175" s="13"/>
      <c r="BO175" s="13"/>
      <c r="BQ175" s="13"/>
      <c r="BR175" s="13"/>
      <c r="BS175" s="13"/>
      <c r="BT175" s="13"/>
      <c r="BU175" s="13"/>
      <c r="BV175" s="13"/>
      <c r="BW175" s="13"/>
      <c r="BX175" s="13"/>
      <c r="BY175" s="13"/>
      <c r="BZ175" s="13"/>
      <c r="CA175" s="13"/>
      <c r="CB175" s="13"/>
    </row>
    <row r="176" spans="21:80" ht="15" customHeight="1" x14ac:dyDescent="0.2">
      <c r="U176" s="13"/>
      <c r="V176" s="13"/>
      <c r="W176" s="13"/>
      <c r="X176" s="13"/>
      <c r="Y176" s="13"/>
      <c r="Z176" s="13"/>
      <c r="AA176" s="13"/>
      <c r="AB176" s="13"/>
      <c r="AD176" s="13"/>
      <c r="AE176" s="13"/>
      <c r="AF176" s="13"/>
      <c r="AG176" s="13"/>
      <c r="AH176" s="13"/>
      <c r="AI176" s="13"/>
      <c r="AJ176" s="13"/>
      <c r="AK176" s="13"/>
      <c r="AL176" s="13"/>
      <c r="AM176" s="13"/>
      <c r="AN176" s="13"/>
      <c r="AO176" s="13"/>
      <c r="AQ176" s="13"/>
      <c r="AR176" s="13"/>
      <c r="AS176" s="13"/>
      <c r="AT176" s="13"/>
      <c r="AU176" s="13"/>
      <c r="AV176" s="13"/>
      <c r="AW176" s="13"/>
      <c r="AX176" s="13"/>
      <c r="AY176" s="13"/>
      <c r="AZ176" s="13"/>
      <c r="BA176" s="13"/>
      <c r="BB176" s="13"/>
      <c r="BD176" s="13"/>
      <c r="BE176" s="13"/>
      <c r="BF176" s="13"/>
      <c r="BG176" s="13"/>
      <c r="BH176" s="13"/>
      <c r="BI176" s="13"/>
      <c r="BJ176" s="13"/>
      <c r="BK176" s="13"/>
      <c r="BL176" s="13"/>
      <c r="BM176" s="13"/>
      <c r="BN176" s="13"/>
      <c r="BO176" s="13"/>
      <c r="BQ176" s="13"/>
      <c r="BR176" s="13"/>
      <c r="BS176" s="13"/>
      <c r="BT176" s="13"/>
      <c r="BU176" s="13"/>
      <c r="BV176" s="13"/>
      <c r="BW176" s="13"/>
      <c r="BX176" s="13"/>
      <c r="BY176" s="13"/>
      <c r="BZ176" s="13"/>
      <c r="CA176" s="13"/>
      <c r="CB176" s="13"/>
    </row>
    <row r="177" spans="21:80" ht="15" customHeight="1" x14ac:dyDescent="0.2">
      <c r="U177" s="13"/>
      <c r="V177" s="13"/>
      <c r="W177" s="13"/>
      <c r="X177" s="13"/>
      <c r="Y177" s="13"/>
      <c r="Z177" s="13"/>
      <c r="AA177" s="13"/>
      <c r="AB177" s="13"/>
      <c r="AD177" s="13"/>
      <c r="AE177" s="13"/>
      <c r="AF177" s="13"/>
      <c r="AG177" s="13"/>
      <c r="AH177" s="13"/>
      <c r="AI177" s="13"/>
      <c r="AJ177" s="13"/>
      <c r="AK177" s="13"/>
      <c r="AL177" s="13"/>
      <c r="AM177" s="13"/>
      <c r="AN177" s="13"/>
      <c r="AO177" s="13"/>
      <c r="AQ177" s="13"/>
      <c r="AR177" s="13"/>
      <c r="AS177" s="13"/>
      <c r="AT177" s="13"/>
      <c r="AU177" s="13"/>
      <c r="AV177" s="13"/>
      <c r="AW177" s="13"/>
      <c r="AX177" s="13"/>
      <c r="AY177" s="13"/>
      <c r="AZ177" s="13"/>
      <c r="BA177" s="13"/>
      <c r="BB177" s="13"/>
      <c r="BD177" s="13"/>
      <c r="BE177" s="13"/>
      <c r="BF177" s="13"/>
      <c r="BG177" s="13"/>
      <c r="BH177" s="13"/>
      <c r="BI177" s="13"/>
      <c r="BJ177" s="13"/>
      <c r="BK177" s="13"/>
      <c r="BL177" s="13"/>
      <c r="BM177" s="13"/>
      <c r="BN177" s="13"/>
      <c r="BO177" s="13"/>
      <c r="BQ177" s="13"/>
      <c r="BR177" s="13"/>
      <c r="BS177" s="13"/>
      <c r="BT177" s="13"/>
      <c r="BU177" s="13"/>
      <c r="BV177" s="13"/>
      <c r="BW177" s="13"/>
      <c r="BX177" s="13"/>
      <c r="BY177" s="13"/>
      <c r="BZ177" s="13"/>
      <c r="CA177" s="13"/>
      <c r="CB177" s="13"/>
    </row>
    <row r="178" spans="21:80" ht="15" customHeight="1" x14ac:dyDescent="0.2">
      <c r="U178" s="13"/>
      <c r="V178" s="13"/>
      <c r="W178" s="13"/>
      <c r="X178" s="13"/>
      <c r="Y178" s="13"/>
      <c r="Z178" s="13"/>
      <c r="AA178" s="13"/>
      <c r="AB178" s="13"/>
      <c r="AD178" s="13"/>
      <c r="AE178" s="13"/>
      <c r="AF178" s="13"/>
      <c r="AG178" s="13"/>
      <c r="AH178" s="13"/>
      <c r="AI178" s="13"/>
      <c r="AJ178" s="13"/>
      <c r="AK178" s="13"/>
      <c r="AL178" s="13"/>
      <c r="AM178" s="13"/>
      <c r="AN178" s="13"/>
      <c r="AO178" s="13"/>
      <c r="AQ178" s="13"/>
      <c r="AR178" s="13"/>
      <c r="AS178" s="13"/>
      <c r="AT178" s="13"/>
      <c r="AU178" s="13"/>
      <c r="AV178" s="13"/>
      <c r="AW178" s="13"/>
      <c r="AX178" s="13"/>
      <c r="AY178" s="13"/>
      <c r="AZ178" s="13"/>
      <c r="BA178" s="13"/>
      <c r="BB178" s="13"/>
      <c r="BD178" s="13"/>
      <c r="BE178" s="13"/>
      <c r="BF178" s="13"/>
      <c r="BG178" s="13"/>
      <c r="BH178" s="13"/>
      <c r="BI178" s="13"/>
      <c r="BJ178" s="13"/>
      <c r="BK178" s="13"/>
      <c r="BL178" s="13"/>
      <c r="BM178" s="13"/>
      <c r="BN178" s="13"/>
      <c r="BO178" s="13"/>
      <c r="BQ178" s="13"/>
      <c r="BR178" s="13"/>
      <c r="BS178" s="13"/>
      <c r="BT178" s="13"/>
      <c r="BU178" s="13"/>
      <c r="BV178" s="13"/>
      <c r="BW178" s="13"/>
      <c r="BX178" s="13"/>
      <c r="BY178" s="13"/>
      <c r="BZ178" s="13"/>
      <c r="CA178" s="13"/>
      <c r="CB178" s="13"/>
    </row>
    <row r="179" spans="21:80" ht="15" customHeight="1" x14ac:dyDescent="0.2">
      <c r="U179" s="13"/>
      <c r="V179" s="13"/>
      <c r="W179" s="13"/>
      <c r="X179" s="13"/>
      <c r="Y179" s="13"/>
      <c r="Z179" s="13"/>
      <c r="AA179" s="13"/>
      <c r="AB179" s="13"/>
      <c r="AD179" s="13"/>
      <c r="AE179" s="13"/>
      <c r="AF179" s="13"/>
      <c r="AG179" s="13"/>
      <c r="AH179" s="13"/>
      <c r="AI179" s="13"/>
      <c r="AJ179" s="13"/>
      <c r="AK179" s="13"/>
      <c r="AL179" s="13"/>
      <c r="AM179" s="13"/>
      <c r="AN179" s="13"/>
      <c r="AO179" s="13"/>
      <c r="AQ179" s="13"/>
      <c r="AR179" s="13"/>
      <c r="AS179" s="13"/>
      <c r="AT179" s="13"/>
      <c r="AU179" s="13"/>
      <c r="AV179" s="13"/>
      <c r="AW179" s="13"/>
      <c r="AX179" s="13"/>
      <c r="AY179" s="13"/>
      <c r="AZ179" s="13"/>
      <c r="BA179" s="13"/>
      <c r="BB179" s="13"/>
      <c r="BD179" s="13"/>
      <c r="BE179" s="13"/>
      <c r="BF179" s="13"/>
      <c r="BG179" s="13"/>
      <c r="BH179" s="13"/>
      <c r="BI179" s="13"/>
      <c r="BJ179" s="13"/>
      <c r="BK179" s="13"/>
      <c r="BL179" s="13"/>
      <c r="BM179" s="13"/>
      <c r="BN179" s="13"/>
      <c r="BO179" s="13"/>
      <c r="BQ179" s="13"/>
      <c r="BR179" s="13"/>
      <c r="BS179" s="13"/>
      <c r="BT179" s="13"/>
      <c r="BU179" s="13"/>
      <c r="BV179" s="13"/>
      <c r="BW179" s="13"/>
      <c r="BX179" s="13"/>
      <c r="BY179" s="13"/>
      <c r="BZ179" s="13"/>
      <c r="CA179" s="13"/>
      <c r="CB179" s="13"/>
    </row>
    <row r="180" spans="21:80" ht="15" customHeight="1" x14ac:dyDescent="0.2">
      <c r="U180" s="13"/>
      <c r="V180" s="13"/>
      <c r="W180" s="13"/>
      <c r="X180" s="13"/>
      <c r="Y180" s="13"/>
      <c r="Z180" s="13"/>
      <c r="AA180" s="13"/>
      <c r="AB180" s="13"/>
      <c r="AD180" s="13"/>
      <c r="AE180" s="13"/>
      <c r="AF180" s="13"/>
      <c r="AG180" s="13"/>
      <c r="AH180" s="13"/>
      <c r="AI180" s="13"/>
      <c r="AJ180" s="13"/>
      <c r="AK180" s="13"/>
      <c r="AL180" s="13"/>
      <c r="AM180" s="13"/>
      <c r="AN180" s="13"/>
      <c r="AO180" s="13"/>
      <c r="AQ180" s="13"/>
      <c r="AR180" s="13"/>
      <c r="AS180" s="13"/>
      <c r="AT180" s="13"/>
      <c r="AU180" s="13"/>
      <c r="AV180" s="13"/>
      <c r="AW180" s="13"/>
      <c r="AX180" s="13"/>
      <c r="AY180" s="13"/>
      <c r="AZ180" s="13"/>
      <c r="BA180" s="13"/>
      <c r="BB180" s="13"/>
      <c r="BD180" s="13"/>
      <c r="BE180" s="13"/>
      <c r="BF180" s="13"/>
      <c r="BG180" s="13"/>
      <c r="BH180" s="13"/>
      <c r="BI180" s="13"/>
      <c r="BJ180" s="13"/>
      <c r="BK180" s="13"/>
      <c r="BL180" s="13"/>
      <c r="BM180" s="13"/>
      <c r="BN180" s="13"/>
      <c r="BO180" s="13"/>
      <c r="BQ180" s="13"/>
      <c r="BR180" s="13"/>
      <c r="BS180" s="13"/>
      <c r="BT180" s="13"/>
      <c r="BU180" s="13"/>
      <c r="BV180" s="13"/>
      <c r="BW180" s="13"/>
      <c r="BX180" s="13"/>
      <c r="BY180" s="13"/>
      <c r="BZ180" s="13"/>
      <c r="CA180" s="13"/>
      <c r="CB180" s="13"/>
    </row>
    <row r="181" spans="21:80" ht="15" customHeight="1" x14ac:dyDescent="0.2">
      <c r="U181" s="13"/>
      <c r="V181" s="13"/>
      <c r="W181" s="13"/>
      <c r="X181" s="13"/>
      <c r="Y181" s="13"/>
      <c r="Z181" s="13"/>
      <c r="AA181" s="13"/>
      <c r="AB181" s="13"/>
      <c r="AD181" s="13"/>
      <c r="AE181" s="13"/>
      <c r="AF181" s="13"/>
      <c r="AG181" s="13"/>
      <c r="AH181" s="13"/>
      <c r="AI181" s="13"/>
      <c r="AJ181" s="13"/>
      <c r="AK181" s="13"/>
      <c r="AL181" s="13"/>
      <c r="AM181" s="13"/>
      <c r="AN181" s="13"/>
      <c r="AO181" s="13"/>
      <c r="AQ181" s="13"/>
      <c r="AR181" s="13"/>
      <c r="AS181" s="13"/>
      <c r="AT181" s="13"/>
      <c r="AU181" s="13"/>
      <c r="AV181" s="13"/>
      <c r="AW181" s="13"/>
      <c r="AX181" s="13"/>
      <c r="AY181" s="13"/>
      <c r="AZ181" s="13"/>
      <c r="BA181" s="13"/>
      <c r="BB181" s="13"/>
      <c r="BD181" s="13"/>
      <c r="BE181" s="13"/>
      <c r="BF181" s="13"/>
      <c r="BG181" s="13"/>
      <c r="BH181" s="13"/>
      <c r="BI181" s="13"/>
      <c r="BJ181" s="13"/>
      <c r="BK181" s="13"/>
      <c r="BL181" s="13"/>
      <c r="BM181" s="13"/>
      <c r="BN181" s="13"/>
      <c r="BO181" s="13"/>
      <c r="BQ181" s="13"/>
      <c r="BR181" s="13"/>
      <c r="BS181" s="13"/>
      <c r="BT181" s="13"/>
      <c r="BU181" s="13"/>
      <c r="BV181" s="13"/>
      <c r="BW181" s="13"/>
      <c r="BX181" s="13"/>
      <c r="BY181" s="13"/>
      <c r="BZ181" s="13"/>
      <c r="CA181" s="13"/>
      <c r="CB181" s="13"/>
    </row>
    <row r="182" spans="21:80" ht="15" customHeight="1" x14ac:dyDescent="0.2">
      <c r="U182" s="13"/>
      <c r="V182" s="13"/>
      <c r="W182" s="13"/>
      <c r="X182" s="13"/>
      <c r="Y182" s="13"/>
      <c r="Z182" s="13"/>
      <c r="AA182" s="13"/>
      <c r="AB182" s="13"/>
      <c r="AD182" s="13"/>
      <c r="AE182" s="13"/>
      <c r="AF182" s="13"/>
      <c r="AG182" s="13"/>
      <c r="AH182" s="13"/>
      <c r="AI182" s="13"/>
      <c r="AJ182" s="13"/>
      <c r="AK182" s="13"/>
      <c r="AL182" s="13"/>
      <c r="AM182" s="13"/>
      <c r="AN182" s="13"/>
      <c r="AO182" s="13"/>
      <c r="AQ182" s="13"/>
      <c r="AR182" s="13"/>
      <c r="AS182" s="13"/>
      <c r="AT182" s="13"/>
      <c r="AU182" s="13"/>
      <c r="AV182" s="13"/>
      <c r="AW182" s="13"/>
      <c r="AX182" s="13"/>
      <c r="AY182" s="13"/>
      <c r="AZ182" s="13"/>
      <c r="BA182" s="13"/>
      <c r="BB182" s="13"/>
      <c r="BD182" s="13"/>
      <c r="BE182" s="13"/>
      <c r="BF182" s="13"/>
      <c r="BG182" s="13"/>
      <c r="BH182" s="13"/>
      <c r="BI182" s="13"/>
      <c r="BJ182" s="13"/>
      <c r="BK182" s="13"/>
      <c r="BL182" s="13"/>
      <c r="BM182" s="13"/>
      <c r="BN182" s="13"/>
      <c r="BO182" s="13"/>
      <c r="BQ182" s="13"/>
      <c r="BR182" s="13"/>
      <c r="BS182" s="13"/>
      <c r="BT182" s="13"/>
      <c r="BU182" s="13"/>
      <c r="BV182" s="13"/>
      <c r="BW182" s="13"/>
      <c r="BX182" s="13"/>
      <c r="BY182" s="13"/>
      <c r="BZ182" s="13"/>
      <c r="CA182" s="13"/>
      <c r="CB182" s="13"/>
    </row>
    <row r="183" spans="21:80" ht="15" customHeight="1" x14ac:dyDescent="0.2">
      <c r="U183" s="13"/>
      <c r="V183" s="13"/>
      <c r="W183" s="13"/>
      <c r="X183" s="13"/>
      <c r="Y183" s="13"/>
      <c r="Z183" s="13"/>
      <c r="AA183" s="13"/>
      <c r="AB183" s="13"/>
      <c r="AD183" s="13"/>
      <c r="AE183" s="13"/>
      <c r="AF183" s="13"/>
      <c r="AG183" s="13"/>
      <c r="AH183" s="13"/>
      <c r="AI183" s="13"/>
      <c r="AJ183" s="13"/>
      <c r="AK183" s="13"/>
      <c r="AL183" s="13"/>
      <c r="AM183" s="13"/>
      <c r="AN183" s="13"/>
      <c r="AO183" s="13"/>
      <c r="AQ183" s="13"/>
      <c r="AR183" s="13"/>
      <c r="AS183" s="13"/>
      <c r="AT183" s="13"/>
      <c r="AU183" s="13"/>
      <c r="AV183" s="13"/>
      <c r="AW183" s="13"/>
      <c r="AX183" s="13"/>
      <c r="AY183" s="13"/>
      <c r="AZ183" s="13"/>
      <c r="BA183" s="13"/>
      <c r="BB183" s="13"/>
      <c r="BD183" s="13"/>
      <c r="BE183" s="13"/>
      <c r="BF183" s="13"/>
      <c r="BG183" s="13"/>
      <c r="BH183" s="13"/>
      <c r="BI183" s="13"/>
      <c r="BJ183" s="13"/>
      <c r="BK183" s="13"/>
      <c r="BL183" s="13"/>
      <c r="BM183" s="13"/>
      <c r="BN183" s="13"/>
      <c r="BO183" s="13"/>
      <c r="BQ183" s="13"/>
      <c r="BR183" s="13"/>
      <c r="BS183" s="13"/>
      <c r="BT183" s="13"/>
      <c r="BU183" s="13"/>
      <c r="BV183" s="13"/>
      <c r="BW183" s="13"/>
      <c r="BX183" s="13"/>
      <c r="BY183" s="13"/>
      <c r="BZ183" s="13"/>
      <c r="CA183" s="13"/>
      <c r="CB183" s="13"/>
    </row>
    <row r="184" spans="21:80" ht="15" customHeight="1" x14ac:dyDescent="0.2">
      <c r="U184" s="13"/>
      <c r="V184" s="13"/>
      <c r="W184" s="13"/>
      <c r="X184" s="13"/>
      <c r="Y184" s="13"/>
      <c r="Z184" s="13"/>
      <c r="AA184" s="13"/>
      <c r="AB184" s="13"/>
      <c r="AD184" s="13"/>
      <c r="AE184" s="13"/>
      <c r="AF184" s="13"/>
      <c r="AG184" s="13"/>
      <c r="AH184" s="13"/>
      <c r="AI184" s="13"/>
      <c r="AJ184" s="13"/>
      <c r="AK184" s="13"/>
      <c r="AL184" s="13"/>
      <c r="AM184" s="13"/>
      <c r="AN184" s="13"/>
      <c r="AO184" s="13"/>
      <c r="AQ184" s="13"/>
      <c r="AR184" s="13"/>
      <c r="AS184" s="13"/>
      <c r="AT184" s="13"/>
      <c r="AU184" s="13"/>
      <c r="AV184" s="13"/>
      <c r="AW184" s="13"/>
      <c r="AX184" s="13"/>
      <c r="AY184" s="13"/>
      <c r="AZ184" s="13"/>
      <c r="BA184" s="13"/>
      <c r="BB184" s="13"/>
      <c r="BD184" s="13"/>
      <c r="BE184" s="13"/>
      <c r="BF184" s="13"/>
      <c r="BG184" s="13"/>
      <c r="BH184" s="13"/>
      <c r="BI184" s="13"/>
      <c r="BJ184" s="13"/>
      <c r="BK184" s="13"/>
      <c r="BL184" s="13"/>
      <c r="BM184" s="13"/>
      <c r="BN184" s="13"/>
      <c r="BO184" s="13"/>
      <c r="BQ184" s="13"/>
      <c r="BR184" s="13"/>
      <c r="BS184" s="13"/>
      <c r="BT184" s="13"/>
      <c r="BU184" s="13"/>
      <c r="BV184" s="13"/>
      <c r="BW184" s="13"/>
      <c r="BX184" s="13"/>
      <c r="BY184" s="13"/>
      <c r="BZ184" s="13"/>
      <c r="CA184" s="13"/>
      <c r="CB184" s="13"/>
    </row>
    <row r="185" spans="21:80" ht="15" customHeight="1" x14ac:dyDescent="0.2">
      <c r="U185" s="13"/>
      <c r="V185" s="13"/>
      <c r="W185" s="13"/>
      <c r="X185" s="13"/>
      <c r="Y185" s="13"/>
      <c r="Z185" s="13"/>
      <c r="AA185" s="13"/>
      <c r="AB185" s="13"/>
      <c r="AD185" s="13"/>
      <c r="AE185" s="13"/>
      <c r="AF185" s="13"/>
      <c r="AG185" s="13"/>
      <c r="AH185" s="13"/>
      <c r="AI185" s="13"/>
      <c r="AJ185" s="13"/>
      <c r="AK185" s="13"/>
      <c r="AL185" s="13"/>
      <c r="AM185" s="13"/>
      <c r="AN185" s="13"/>
      <c r="AO185" s="13"/>
      <c r="AQ185" s="13"/>
      <c r="AR185" s="13"/>
      <c r="AS185" s="13"/>
      <c r="AT185" s="13"/>
      <c r="AU185" s="13"/>
      <c r="AV185" s="13"/>
      <c r="AW185" s="13"/>
      <c r="AX185" s="13"/>
      <c r="AY185" s="13"/>
      <c r="AZ185" s="13"/>
      <c r="BA185" s="13"/>
      <c r="BB185" s="13"/>
      <c r="BD185" s="13"/>
      <c r="BE185" s="13"/>
      <c r="BF185" s="13"/>
      <c r="BG185" s="13"/>
      <c r="BH185" s="13"/>
      <c r="BI185" s="13"/>
      <c r="BJ185" s="13"/>
      <c r="BK185" s="13"/>
      <c r="BL185" s="13"/>
      <c r="BM185" s="13"/>
      <c r="BN185" s="13"/>
      <c r="BO185" s="13"/>
      <c r="BQ185" s="13"/>
      <c r="BR185" s="13"/>
      <c r="BS185" s="13"/>
      <c r="BT185" s="13"/>
      <c r="BU185" s="13"/>
      <c r="BV185" s="13"/>
      <c r="BW185" s="13"/>
      <c r="BX185" s="13"/>
      <c r="BY185" s="13"/>
      <c r="BZ185" s="13"/>
      <c r="CA185" s="13"/>
      <c r="CB185" s="13"/>
    </row>
    <row r="186" spans="21:80" ht="15" customHeight="1" x14ac:dyDescent="0.2">
      <c r="U186" s="13"/>
      <c r="V186" s="13"/>
      <c r="W186" s="13"/>
      <c r="X186" s="13"/>
      <c r="Y186" s="13"/>
      <c r="Z186" s="13"/>
      <c r="AA186" s="13"/>
      <c r="AB186" s="13"/>
      <c r="AD186" s="13"/>
      <c r="AE186" s="13"/>
      <c r="AF186" s="13"/>
      <c r="AG186" s="13"/>
      <c r="AH186" s="13"/>
      <c r="AI186" s="13"/>
      <c r="AJ186" s="13"/>
      <c r="AK186" s="13"/>
      <c r="AL186" s="13"/>
      <c r="AM186" s="13"/>
      <c r="AN186" s="13"/>
      <c r="AO186" s="13"/>
      <c r="AQ186" s="13"/>
      <c r="AR186" s="13"/>
      <c r="AS186" s="13"/>
      <c r="AT186" s="13"/>
      <c r="AU186" s="13"/>
      <c r="AV186" s="13"/>
      <c r="AW186" s="13"/>
      <c r="AX186" s="13"/>
      <c r="AY186" s="13"/>
      <c r="AZ186" s="13"/>
      <c r="BA186" s="13"/>
      <c r="BB186" s="13"/>
      <c r="BD186" s="13"/>
      <c r="BE186" s="13"/>
      <c r="BF186" s="13"/>
      <c r="BG186" s="13"/>
      <c r="BH186" s="13"/>
      <c r="BI186" s="13"/>
      <c r="BJ186" s="13"/>
      <c r="BK186" s="13"/>
      <c r="BL186" s="13"/>
      <c r="BM186" s="13"/>
      <c r="BN186" s="13"/>
      <c r="BO186" s="13"/>
      <c r="BQ186" s="13"/>
      <c r="BR186" s="13"/>
      <c r="BS186" s="13"/>
      <c r="BT186" s="13"/>
      <c r="BU186" s="13"/>
      <c r="BV186" s="13"/>
      <c r="BW186" s="13"/>
      <c r="BX186" s="13"/>
      <c r="BY186" s="13"/>
      <c r="BZ186" s="13"/>
      <c r="CA186" s="13"/>
      <c r="CB186" s="13"/>
    </row>
    <row r="187" spans="21:80" ht="15" customHeight="1" x14ac:dyDescent="0.2">
      <c r="U187" s="13"/>
      <c r="V187" s="13"/>
      <c r="W187" s="13"/>
      <c r="X187" s="13"/>
      <c r="Y187" s="13"/>
      <c r="Z187" s="13"/>
      <c r="AA187" s="13"/>
      <c r="AB187" s="13"/>
      <c r="AD187" s="13"/>
      <c r="AE187" s="13"/>
      <c r="AF187" s="13"/>
      <c r="AG187" s="13"/>
      <c r="AH187" s="13"/>
      <c r="AI187" s="13"/>
      <c r="AJ187" s="13"/>
      <c r="AK187" s="13"/>
      <c r="AL187" s="13"/>
      <c r="AM187" s="13"/>
      <c r="AN187" s="13"/>
      <c r="AO187" s="13"/>
      <c r="AQ187" s="13"/>
      <c r="AR187" s="13"/>
      <c r="AS187" s="13"/>
      <c r="AT187" s="13"/>
      <c r="AU187" s="13"/>
      <c r="AV187" s="13"/>
      <c r="AW187" s="13"/>
      <c r="AX187" s="13"/>
      <c r="AY187" s="13"/>
      <c r="AZ187" s="13"/>
      <c r="BA187" s="13"/>
      <c r="BB187" s="13"/>
      <c r="BD187" s="13"/>
      <c r="BE187" s="13"/>
      <c r="BF187" s="13"/>
      <c r="BG187" s="13"/>
      <c r="BH187" s="13"/>
      <c r="BI187" s="13"/>
      <c r="BJ187" s="13"/>
      <c r="BK187" s="13"/>
      <c r="BL187" s="13"/>
      <c r="BM187" s="13"/>
      <c r="BN187" s="13"/>
      <c r="BO187" s="13"/>
      <c r="BQ187" s="13"/>
      <c r="BR187" s="13"/>
      <c r="BS187" s="13"/>
      <c r="BT187" s="13"/>
      <c r="BU187" s="13"/>
      <c r="BV187" s="13"/>
      <c r="BW187" s="13"/>
      <c r="BX187" s="13"/>
      <c r="BY187" s="13"/>
      <c r="BZ187" s="13"/>
      <c r="CA187" s="13"/>
      <c r="CB187" s="13"/>
    </row>
    <row r="188" spans="21:80" ht="15" customHeight="1" x14ac:dyDescent="0.2">
      <c r="U188" s="13"/>
      <c r="V188" s="13"/>
      <c r="W188" s="13"/>
      <c r="X188" s="13"/>
      <c r="Y188" s="13"/>
      <c r="Z188" s="13"/>
      <c r="AA188" s="13"/>
      <c r="AB188" s="13"/>
      <c r="AD188" s="13"/>
      <c r="AE188" s="13"/>
      <c r="AF188" s="13"/>
      <c r="AG188" s="13"/>
      <c r="AH188" s="13"/>
      <c r="AI188" s="13"/>
      <c r="AJ188" s="13"/>
      <c r="AK188" s="13"/>
      <c r="AL188" s="13"/>
      <c r="AM188" s="13"/>
      <c r="AN188" s="13"/>
      <c r="AO188" s="13"/>
      <c r="AQ188" s="13"/>
      <c r="AR188" s="13"/>
      <c r="AS188" s="13"/>
      <c r="AT188" s="13"/>
      <c r="AU188" s="13"/>
      <c r="AV188" s="13"/>
      <c r="AW188" s="13"/>
      <c r="AX188" s="13"/>
      <c r="AY188" s="13"/>
      <c r="AZ188" s="13"/>
      <c r="BA188" s="13"/>
      <c r="BB188" s="13"/>
      <c r="BD188" s="13"/>
      <c r="BE188" s="13"/>
      <c r="BF188" s="13"/>
      <c r="BG188" s="13"/>
      <c r="BH188" s="13"/>
      <c r="BI188" s="13"/>
      <c r="BJ188" s="13"/>
      <c r="BK188" s="13"/>
      <c r="BL188" s="13"/>
      <c r="BM188" s="13"/>
      <c r="BN188" s="13"/>
      <c r="BO188" s="13"/>
      <c r="BQ188" s="13"/>
      <c r="BR188" s="13"/>
      <c r="BS188" s="13"/>
      <c r="BT188" s="13"/>
      <c r="BU188" s="13"/>
      <c r="BV188" s="13"/>
      <c r="BW188" s="13"/>
      <c r="BX188" s="13"/>
      <c r="BY188" s="13"/>
      <c r="BZ188" s="13"/>
      <c r="CA188" s="13"/>
      <c r="CB188" s="13"/>
    </row>
    <row r="189" spans="21:80" ht="15" customHeight="1" x14ac:dyDescent="0.2">
      <c r="U189" s="13"/>
      <c r="V189" s="13"/>
      <c r="W189" s="13"/>
      <c r="X189" s="13"/>
      <c r="Y189" s="13"/>
      <c r="Z189" s="13"/>
      <c r="AA189" s="13"/>
      <c r="AB189" s="13"/>
      <c r="AD189" s="13"/>
      <c r="AE189" s="13"/>
      <c r="AF189" s="13"/>
      <c r="AG189" s="13"/>
      <c r="AH189" s="13"/>
      <c r="AI189" s="13"/>
      <c r="AJ189" s="13"/>
      <c r="AK189" s="13"/>
      <c r="AL189" s="13"/>
      <c r="AM189" s="13"/>
      <c r="AN189" s="13"/>
      <c r="AO189" s="13"/>
      <c r="AQ189" s="13"/>
      <c r="AR189" s="13"/>
      <c r="AS189" s="13"/>
      <c r="AT189" s="13"/>
      <c r="AU189" s="13"/>
      <c r="AV189" s="13"/>
      <c r="AW189" s="13"/>
      <c r="AX189" s="13"/>
      <c r="AY189" s="13"/>
      <c r="AZ189" s="13"/>
      <c r="BA189" s="13"/>
      <c r="BB189" s="13"/>
      <c r="BD189" s="13"/>
      <c r="BE189" s="13"/>
      <c r="BF189" s="13"/>
      <c r="BG189" s="13"/>
      <c r="BH189" s="13"/>
      <c r="BI189" s="13"/>
      <c r="BJ189" s="13"/>
      <c r="BK189" s="13"/>
      <c r="BL189" s="13"/>
      <c r="BM189" s="13"/>
      <c r="BN189" s="13"/>
      <c r="BO189" s="13"/>
      <c r="BQ189" s="13"/>
      <c r="BR189" s="13"/>
      <c r="BS189" s="13"/>
      <c r="BT189" s="13"/>
      <c r="BU189" s="13"/>
      <c r="BV189" s="13"/>
      <c r="BW189" s="13"/>
      <c r="BX189" s="13"/>
      <c r="BY189" s="13"/>
      <c r="BZ189" s="13"/>
      <c r="CA189" s="13"/>
      <c r="CB189" s="13"/>
    </row>
    <row r="190" spans="21:80" ht="15" customHeight="1" x14ac:dyDescent="0.2">
      <c r="U190" s="13"/>
      <c r="V190" s="13"/>
      <c r="W190" s="13"/>
      <c r="X190" s="13"/>
      <c r="Y190" s="13"/>
      <c r="Z190" s="13"/>
      <c r="AA190" s="13"/>
      <c r="AB190" s="13"/>
      <c r="AD190" s="13"/>
      <c r="AE190" s="13"/>
      <c r="AF190" s="13"/>
      <c r="AG190" s="13"/>
      <c r="AH190" s="13"/>
      <c r="AI190" s="13"/>
      <c r="AJ190" s="13"/>
      <c r="AK190" s="13"/>
      <c r="AL190" s="13"/>
      <c r="AM190" s="13"/>
      <c r="AN190" s="13"/>
      <c r="AO190" s="13"/>
      <c r="AQ190" s="13"/>
      <c r="AR190" s="13"/>
      <c r="AS190" s="13"/>
      <c r="AT190" s="13"/>
      <c r="AU190" s="13"/>
      <c r="AV190" s="13"/>
      <c r="AW190" s="13"/>
      <c r="AX190" s="13"/>
      <c r="AY190" s="13"/>
      <c r="AZ190" s="13"/>
      <c r="BA190" s="13"/>
      <c r="BB190" s="13"/>
      <c r="BD190" s="13"/>
      <c r="BE190" s="13"/>
      <c r="BF190" s="13"/>
      <c r="BG190" s="13"/>
      <c r="BH190" s="13"/>
      <c r="BI190" s="13"/>
      <c r="BJ190" s="13"/>
      <c r="BK190" s="13"/>
      <c r="BL190" s="13"/>
      <c r="BM190" s="13"/>
      <c r="BN190" s="13"/>
      <c r="BO190" s="13"/>
      <c r="BQ190" s="13"/>
      <c r="BR190" s="13"/>
      <c r="BS190" s="13"/>
      <c r="BT190" s="13"/>
      <c r="BU190" s="13"/>
      <c r="BV190" s="13"/>
      <c r="BW190" s="13"/>
      <c r="BX190" s="13"/>
      <c r="BY190" s="13"/>
      <c r="BZ190" s="13"/>
      <c r="CA190" s="13"/>
      <c r="CB190" s="13"/>
    </row>
    <row r="191" spans="21:80" ht="15" customHeight="1" x14ac:dyDescent="0.2">
      <c r="U191" s="13"/>
      <c r="V191" s="13"/>
      <c r="W191" s="13"/>
      <c r="X191" s="13"/>
      <c r="Y191" s="13"/>
      <c r="Z191" s="13"/>
      <c r="AA191" s="13"/>
      <c r="AB191" s="13"/>
      <c r="AD191" s="13"/>
      <c r="AE191" s="13"/>
      <c r="AF191" s="13"/>
      <c r="AG191" s="13"/>
      <c r="AH191" s="13"/>
      <c r="AI191" s="13"/>
      <c r="AJ191" s="13"/>
      <c r="AK191" s="13"/>
      <c r="AL191" s="13"/>
      <c r="AM191" s="13"/>
      <c r="AN191" s="13"/>
      <c r="AO191" s="13"/>
      <c r="AQ191" s="13"/>
      <c r="AR191" s="13"/>
      <c r="AS191" s="13"/>
      <c r="AT191" s="13"/>
      <c r="AU191" s="13"/>
      <c r="AV191" s="13"/>
      <c r="AW191" s="13"/>
      <c r="AX191" s="13"/>
      <c r="AY191" s="13"/>
      <c r="AZ191" s="13"/>
      <c r="BA191" s="13"/>
      <c r="BB191" s="13"/>
      <c r="BD191" s="13"/>
      <c r="BE191" s="13"/>
      <c r="BF191" s="13"/>
      <c r="BG191" s="13"/>
      <c r="BH191" s="13"/>
      <c r="BI191" s="13"/>
      <c r="BJ191" s="13"/>
      <c r="BK191" s="13"/>
      <c r="BL191" s="13"/>
      <c r="BM191" s="13"/>
      <c r="BN191" s="13"/>
      <c r="BO191" s="13"/>
      <c r="BQ191" s="13"/>
      <c r="BR191" s="13"/>
      <c r="BS191" s="13"/>
      <c r="BT191" s="13"/>
      <c r="BU191" s="13"/>
      <c r="BV191" s="13"/>
      <c r="BW191" s="13"/>
      <c r="BX191" s="13"/>
      <c r="BY191" s="13"/>
      <c r="BZ191" s="13"/>
      <c r="CA191" s="13"/>
      <c r="CB191" s="13"/>
    </row>
    <row r="192" spans="21:80" ht="15" customHeight="1" x14ac:dyDescent="0.2">
      <c r="U192" s="13"/>
      <c r="V192" s="13"/>
      <c r="W192" s="13"/>
      <c r="X192" s="13"/>
      <c r="Y192" s="13"/>
      <c r="Z192" s="13"/>
      <c r="AA192" s="13"/>
      <c r="AB192" s="13"/>
      <c r="AD192" s="13"/>
      <c r="AE192" s="13"/>
      <c r="AF192" s="13"/>
      <c r="AG192" s="13"/>
      <c r="AH192" s="13"/>
      <c r="AI192" s="13"/>
      <c r="AJ192" s="13"/>
      <c r="AK192" s="13"/>
      <c r="AL192" s="13"/>
      <c r="AM192" s="13"/>
      <c r="AN192" s="13"/>
      <c r="AO192" s="13"/>
      <c r="AQ192" s="13"/>
      <c r="AR192" s="13"/>
      <c r="AS192" s="13"/>
      <c r="AT192" s="13"/>
      <c r="AU192" s="13"/>
      <c r="AV192" s="13"/>
      <c r="AW192" s="13"/>
      <c r="AX192" s="13"/>
      <c r="AY192" s="13"/>
      <c r="AZ192" s="13"/>
      <c r="BA192" s="13"/>
      <c r="BB192" s="13"/>
      <c r="BD192" s="13"/>
      <c r="BE192" s="13"/>
      <c r="BF192" s="13"/>
      <c r="BG192" s="13"/>
      <c r="BH192" s="13"/>
      <c r="BI192" s="13"/>
      <c r="BJ192" s="13"/>
      <c r="BK192" s="13"/>
      <c r="BL192" s="13"/>
      <c r="BM192" s="13"/>
      <c r="BN192" s="13"/>
      <c r="BO192" s="13"/>
      <c r="BQ192" s="13"/>
      <c r="BR192" s="13"/>
      <c r="BS192" s="13"/>
      <c r="BT192" s="13"/>
      <c r="BU192" s="13"/>
      <c r="BV192" s="13"/>
      <c r="BW192" s="13"/>
      <c r="BX192" s="13"/>
      <c r="BY192" s="13"/>
      <c r="BZ192" s="13"/>
      <c r="CA192" s="13"/>
      <c r="CB192" s="13"/>
    </row>
    <row r="193" spans="21:80" ht="15" customHeight="1" x14ac:dyDescent="0.2">
      <c r="U193" s="13"/>
      <c r="V193" s="13"/>
      <c r="W193" s="13"/>
      <c r="X193" s="13"/>
      <c r="Y193" s="13"/>
      <c r="Z193" s="13"/>
      <c r="AA193" s="13"/>
      <c r="AB193" s="13"/>
      <c r="AD193" s="13"/>
      <c r="AE193" s="13"/>
      <c r="AF193" s="13"/>
      <c r="AG193" s="13"/>
      <c r="AH193" s="13"/>
      <c r="AI193" s="13"/>
      <c r="AJ193" s="13"/>
      <c r="AK193" s="13"/>
      <c r="AL193" s="13"/>
      <c r="AM193" s="13"/>
      <c r="AN193" s="13"/>
      <c r="AO193" s="13"/>
      <c r="AQ193" s="13"/>
      <c r="AR193" s="13"/>
      <c r="AS193" s="13"/>
      <c r="AT193" s="13"/>
      <c r="AU193" s="13"/>
      <c r="AV193" s="13"/>
      <c r="AW193" s="13"/>
      <c r="AX193" s="13"/>
      <c r="AY193" s="13"/>
      <c r="AZ193" s="13"/>
      <c r="BA193" s="13"/>
      <c r="BB193" s="13"/>
      <c r="BD193" s="13"/>
      <c r="BE193" s="13"/>
      <c r="BF193" s="13"/>
      <c r="BG193" s="13"/>
      <c r="BH193" s="13"/>
      <c r="BI193" s="13"/>
      <c r="BJ193" s="13"/>
      <c r="BK193" s="13"/>
      <c r="BL193" s="13"/>
      <c r="BM193" s="13"/>
      <c r="BN193" s="13"/>
      <c r="BO193" s="13"/>
      <c r="BQ193" s="13"/>
      <c r="BR193" s="13"/>
      <c r="BS193" s="13"/>
      <c r="BT193" s="13"/>
      <c r="BU193" s="13"/>
      <c r="BV193" s="13"/>
      <c r="BW193" s="13"/>
      <c r="BX193" s="13"/>
      <c r="BY193" s="13"/>
      <c r="BZ193" s="13"/>
      <c r="CA193" s="13"/>
      <c r="CB193" s="13"/>
    </row>
    <row r="194" spans="21:80" ht="15" customHeight="1" x14ac:dyDescent="0.2">
      <c r="U194" s="13"/>
      <c r="V194" s="13"/>
      <c r="W194" s="13"/>
      <c r="X194" s="13"/>
      <c r="Y194" s="13"/>
      <c r="Z194" s="13"/>
      <c r="AA194" s="13"/>
      <c r="AB194" s="13"/>
      <c r="AD194" s="13"/>
      <c r="AE194" s="13"/>
      <c r="AF194" s="13"/>
      <c r="AG194" s="13"/>
      <c r="AH194" s="13"/>
      <c r="AI194" s="13"/>
      <c r="AJ194" s="13"/>
      <c r="AK194" s="13"/>
      <c r="AL194" s="13"/>
      <c r="AM194" s="13"/>
      <c r="AN194" s="13"/>
      <c r="AO194" s="13"/>
      <c r="AQ194" s="13"/>
      <c r="AR194" s="13"/>
      <c r="AS194" s="13"/>
      <c r="AT194" s="13"/>
      <c r="AU194" s="13"/>
      <c r="AV194" s="13"/>
      <c r="AW194" s="13"/>
      <c r="AX194" s="13"/>
      <c r="AY194" s="13"/>
      <c r="AZ194" s="13"/>
      <c r="BA194" s="13"/>
      <c r="BB194" s="13"/>
      <c r="BD194" s="13"/>
      <c r="BE194" s="13"/>
      <c r="BF194" s="13"/>
      <c r="BG194" s="13"/>
      <c r="BH194" s="13"/>
      <c r="BI194" s="13"/>
      <c r="BJ194" s="13"/>
      <c r="BK194" s="13"/>
      <c r="BL194" s="13"/>
      <c r="BM194" s="13"/>
      <c r="BN194" s="13"/>
      <c r="BO194" s="13"/>
      <c r="BQ194" s="13"/>
      <c r="BR194" s="13"/>
      <c r="BS194" s="13"/>
      <c r="BT194" s="13"/>
      <c r="BU194" s="13"/>
      <c r="BV194" s="13"/>
      <c r="BW194" s="13"/>
      <c r="BX194" s="13"/>
      <c r="BY194" s="13"/>
      <c r="BZ194" s="13"/>
      <c r="CA194" s="13"/>
      <c r="CB194" s="13"/>
    </row>
    <row r="195" spans="21:80" ht="15" customHeight="1" x14ac:dyDescent="0.2">
      <c r="U195" s="13"/>
      <c r="V195" s="13"/>
      <c r="W195" s="13"/>
      <c r="X195" s="13"/>
      <c r="Y195" s="13"/>
      <c r="Z195" s="13"/>
      <c r="AA195" s="13"/>
      <c r="AB195" s="13"/>
      <c r="AD195" s="13"/>
      <c r="AE195" s="13"/>
      <c r="AF195" s="13"/>
      <c r="AG195" s="13"/>
      <c r="AH195" s="13"/>
      <c r="AI195" s="13"/>
      <c r="AJ195" s="13"/>
      <c r="AK195" s="13"/>
      <c r="AL195" s="13"/>
      <c r="AM195" s="13"/>
      <c r="AN195" s="13"/>
      <c r="AO195" s="13"/>
      <c r="AQ195" s="13"/>
      <c r="AR195" s="13"/>
      <c r="AS195" s="13"/>
      <c r="AT195" s="13"/>
      <c r="AU195" s="13"/>
      <c r="AV195" s="13"/>
      <c r="AW195" s="13"/>
      <c r="AX195" s="13"/>
      <c r="AY195" s="13"/>
      <c r="AZ195" s="13"/>
      <c r="BA195" s="13"/>
      <c r="BB195" s="13"/>
      <c r="BD195" s="13"/>
      <c r="BE195" s="13"/>
      <c r="BF195" s="13"/>
      <c r="BG195" s="13"/>
      <c r="BH195" s="13"/>
      <c r="BI195" s="13"/>
      <c r="BJ195" s="13"/>
      <c r="BK195" s="13"/>
      <c r="BL195" s="13"/>
      <c r="BM195" s="13"/>
      <c r="BN195" s="13"/>
      <c r="BO195" s="13"/>
      <c r="BQ195" s="13"/>
      <c r="BR195" s="13"/>
      <c r="BS195" s="13"/>
      <c r="BT195" s="13"/>
      <c r="BU195" s="13"/>
      <c r="BV195" s="13"/>
      <c r="BW195" s="13"/>
      <c r="BX195" s="13"/>
      <c r="BY195" s="13"/>
      <c r="BZ195" s="13"/>
      <c r="CA195" s="13"/>
      <c r="CB195" s="13"/>
    </row>
    <row r="196" spans="21:80" ht="15" customHeight="1" x14ac:dyDescent="0.2">
      <c r="U196" s="13"/>
      <c r="V196" s="13"/>
      <c r="W196" s="13"/>
      <c r="X196" s="13"/>
      <c r="Y196" s="13"/>
      <c r="Z196" s="13"/>
      <c r="AA196" s="13"/>
      <c r="AB196" s="13"/>
      <c r="AD196" s="13"/>
      <c r="AE196" s="13"/>
      <c r="AF196" s="13"/>
      <c r="AG196" s="13"/>
      <c r="AH196" s="13"/>
      <c r="AI196" s="13"/>
      <c r="AJ196" s="13"/>
      <c r="AK196" s="13"/>
      <c r="AL196" s="13"/>
      <c r="AM196" s="13"/>
      <c r="AN196" s="13"/>
      <c r="AO196" s="13"/>
      <c r="AQ196" s="13"/>
      <c r="AR196" s="13"/>
      <c r="AS196" s="13"/>
      <c r="AT196" s="13"/>
      <c r="AU196" s="13"/>
      <c r="AV196" s="13"/>
      <c r="AW196" s="13"/>
      <c r="AX196" s="13"/>
      <c r="AY196" s="13"/>
      <c r="AZ196" s="13"/>
      <c r="BA196" s="13"/>
      <c r="BB196" s="13"/>
      <c r="BD196" s="13"/>
      <c r="BE196" s="13"/>
      <c r="BF196" s="13"/>
      <c r="BG196" s="13"/>
      <c r="BH196" s="13"/>
      <c r="BI196" s="13"/>
      <c r="BJ196" s="13"/>
      <c r="BK196" s="13"/>
      <c r="BL196" s="13"/>
      <c r="BM196" s="13"/>
      <c r="BN196" s="13"/>
      <c r="BO196" s="13"/>
      <c r="BQ196" s="13"/>
      <c r="BR196" s="13"/>
      <c r="BS196" s="13"/>
      <c r="BT196" s="13"/>
      <c r="BU196" s="13"/>
      <c r="BV196" s="13"/>
      <c r="BW196" s="13"/>
      <c r="BX196" s="13"/>
      <c r="BY196" s="13"/>
      <c r="BZ196" s="13"/>
      <c r="CA196" s="13"/>
      <c r="CB196" s="13"/>
    </row>
    <row r="197" spans="21:80" ht="15" customHeight="1" x14ac:dyDescent="0.2">
      <c r="U197" s="13"/>
      <c r="V197" s="13"/>
      <c r="W197" s="13"/>
      <c r="X197" s="13"/>
      <c r="Y197" s="13"/>
      <c r="Z197" s="13"/>
      <c r="AA197" s="13"/>
      <c r="AB197" s="13"/>
      <c r="AD197" s="13"/>
      <c r="AE197" s="13"/>
      <c r="AF197" s="13"/>
      <c r="AG197" s="13"/>
      <c r="AH197" s="13"/>
      <c r="AI197" s="13"/>
      <c r="AJ197" s="13"/>
      <c r="AK197" s="13"/>
      <c r="AL197" s="13"/>
      <c r="AM197" s="13"/>
      <c r="AN197" s="13"/>
      <c r="AO197" s="13"/>
      <c r="AQ197" s="13"/>
      <c r="AR197" s="13"/>
      <c r="AS197" s="13"/>
      <c r="AT197" s="13"/>
      <c r="AU197" s="13"/>
      <c r="AV197" s="13"/>
      <c r="AW197" s="13"/>
      <c r="AX197" s="13"/>
      <c r="AY197" s="13"/>
      <c r="AZ197" s="13"/>
      <c r="BA197" s="13"/>
      <c r="BB197" s="13"/>
      <c r="BD197" s="13"/>
      <c r="BE197" s="13"/>
      <c r="BF197" s="13"/>
      <c r="BG197" s="13"/>
      <c r="BH197" s="13"/>
      <c r="BI197" s="13"/>
      <c r="BJ197" s="13"/>
      <c r="BK197" s="13"/>
      <c r="BL197" s="13"/>
      <c r="BM197" s="13"/>
      <c r="BN197" s="13"/>
      <c r="BO197" s="13"/>
      <c r="BQ197" s="13"/>
      <c r="BR197" s="13"/>
      <c r="BS197" s="13"/>
      <c r="BT197" s="13"/>
      <c r="BU197" s="13"/>
      <c r="BV197" s="13"/>
      <c r="BW197" s="13"/>
      <c r="BX197" s="13"/>
      <c r="BY197" s="13"/>
      <c r="BZ197" s="13"/>
      <c r="CA197" s="13"/>
      <c r="CB197" s="13"/>
    </row>
    <row r="198" spans="21:80" ht="15" customHeight="1" x14ac:dyDescent="0.2">
      <c r="U198" s="13"/>
      <c r="V198" s="13"/>
      <c r="W198" s="13"/>
      <c r="X198" s="13"/>
      <c r="Y198" s="13"/>
      <c r="Z198" s="13"/>
      <c r="AA198" s="13"/>
      <c r="AB198" s="13"/>
      <c r="AD198" s="13"/>
      <c r="AE198" s="13"/>
      <c r="AF198" s="13"/>
      <c r="AG198" s="13"/>
      <c r="AH198" s="13"/>
      <c r="AI198" s="13"/>
      <c r="AJ198" s="13"/>
      <c r="AK198" s="13"/>
      <c r="AL198" s="13"/>
      <c r="AM198" s="13"/>
      <c r="AN198" s="13"/>
      <c r="AO198" s="13"/>
      <c r="AQ198" s="13"/>
      <c r="AR198" s="13"/>
      <c r="AS198" s="13"/>
      <c r="AT198" s="13"/>
      <c r="AU198" s="13"/>
      <c r="AV198" s="13"/>
      <c r="AW198" s="13"/>
      <c r="AX198" s="13"/>
      <c r="AY198" s="13"/>
      <c r="AZ198" s="13"/>
      <c r="BA198" s="13"/>
      <c r="BB198" s="13"/>
      <c r="BD198" s="13"/>
      <c r="BE198" s="13"/>
      <c r="BF198" s="13"/>
      <c r="BG198" s="13"/>
      <c r="BH198" s="13"/>
      <c r="BI198" s="13"/>
      <c r="BJ198" s="13"/>
      <c r="BK198" s="13"/>
      <c r="BL198" s="13"/>
      <c r="BM198" s="13"/>
      <c r="BN198" s="13"/>
      <c r="BO198" s="13"/>
      <c r="BQ198" s="13"/>
      <c r="BR198" s="13"/>
      <c r="BS198" s="13"/>
      <c r="BT198" s="13"/>
      <c r="BU198" s="13"/>
      <c r="BV198" s="13"/>
      <c r="BW198" s="13"/>
      <c r="BX198" s="13"/>
      <c r="BY198" s="13"/>
      <c r="BZ198" s="13"/>
      <c r="CA198" s="13"/>
      <c r="CB198" s="13"/>
    </row>
    <row r="199" spans="21:80" ht="15" customHeight="1" x14ac:dyDescent="0.2">
      <c r="U199" s="13"/>
      <c r="V199" s="13"/>
      <c r="W199" s="13"/>
      <c r="X199" s="13"/>
      <c r="Y199" s="13"/>
      <c r="Z199" s="13"/>
      <c r="AA199" s="13"/>
      <c r="AB199" s="13"/>
      <c r="AD199" s="13"/>
      <c r="AE199" s="13"/>
      <c r="AF199" s="13"/>
      <c r="AG199" s="13"/>
      <c r="AH199" s="13"/>
      <c r="AI199" s="13"/>
      <c r="AJ199" s="13"/>
      <c r="AK199" s="13"/>
      <c r="AL199" s="13"/>
      <c r="AM199" s="13"/>
      <c r="AN199" s="13"/>
      <c r="AO199" s="13"/>
      <c r="AQ199" s="13"/>
      <c r="AR199" s="13"/>
      <c r="AS199" s="13"/>
      <c r="AT199" s="13"/>
      <c r="AU199" s="13"/>
      <c r="AV199" s="13"/>
      <c r="AW199" s="13"/>
      <c r="AX199" s="13"/>
      <c r="AY199" s="13"/>
      <c r="AZ199" s="13"/>
      <c r="BA199" s="13"/>
      <c r="BB199" s="13"/>
      <c r="BD199" s="13"/>
      <c r="BE199" s="13"/>
      <c r="BF199" s="13"/>
      <c r="BG199" s="13"/>
      <c r="BH199" s="13"/>
      <c r="BI199" s="13"/>
      <c r="BJ199" s="13"/>
      <c r="BK199" s="13"/>
      <c r="BL199" s="13"/>
      <c r="BM199" s="13"/>
      <c r="BN199" s="13"/>
      <c r="BO199" s="13"/>
      <c r="BQ199" s="13"/>
      <c r="BR199" s="13"/>
      <c r="BS199" s="13"/>
      <c r="BT199" s="13"/>
      <c r="BU199" s="13"/>
      <c r="BV199" s="13"/>
      <c r="BW199" s="13"/>
      <c r="BX199" s="13"/>
      <c r="BY199" s="13"/>
      <c r="BZ199" s="13"/>
      <c r="CA199" s="13"/>
      <c r="CB199" s="13"/>
    </row>
    <row r="200" spans="21:80" ht="15" customHeight="1" x14ac:dyDescent="0.2">
      <c r="U200" s="13"/>
      <c r="V200" s="13"/>
      <c r="W200" s="13"/>
      <c r="X200" s="13"/>
      <c r="Y200" s="13"/>
      <c r="Z200" s="13"/>
      <c r="AA200" s="13"/>
      <c r="AB200" s="13"/>
      <c r="AD200" s="13"/>
      <c r="AE200" s="13"/>
      <c r="AF200" s="13"/>
      <c r="AG200" s="13"/>
      <c r="AH200" s="13"/>
      <c r="AI200" s="13"/>
      <c r="AJ200" s="13"/>
      <c r="AK200" s="13"/>
      <c r="AL200" s="13"/>
      <c r="AM200" s="13"/>
      <c r="AN200" s="13"/>
      <c r="AO200" s="13"/>
      <c r="AQ200" s="13"/>
      <c r="AR200" s="13"/>
      <c r="AS200" s="13"/>
      <c r="AT200" s="13"/>
      <c r="AU200" s="13"/>
      <c r="AV200" s="13"/>
      <c r="AW200" s="13"/>
      <c r="AX200" s="13"/>
      <c r="AY200" s="13"/>
      <c r="AZ200" s="13"/>
      <c r="BA200" s="13"/>
      <c r="BB200" s="13"/>
      <c r="BD200" s="13"/>
      <c r="BE200" s="13"/>
      <c r="BF200" s="13"/>
      <c r="BG200" s="13"/>
      <c r="BH200" s="13"/>
      <c r="BI200" s="13"/>
      <c r="BJ200" s="13"/>
      <c r="BK200" s="13"/>
      <c r="BL200" s="13"/>
      <c r="BM200" s="13"/>
      <c r="BN200" s="13"/>
      <c r="BO200" s="13"/>
      <c r="BQ200" s="13"/>
      <c r="BR200" s="13"/>
      <c r="BS200" s="13"/>
      <c r="BT200" s="13"/>
      <c r="BU200" s="13"/>
      <c r="BV200" s="13"/>
      <c r="BW200" s="13"/>
      <c r="BX200" s="13"/>
      <c r="BY200" s="13"/>
      <c r="BZ200" s="13"/>
      <c r="CA200" s="13"/>
      <c r="CB200" s="13"/>
    </row>
    <row r="201" spans="21:80" ht="15" customHeight="1" x14ac:dyDescent="0.2">
      <c r="U201" s="13"/>
      <c r="V201" s="13"/>
      <c r="W201" s="13"/>
      <c r="X201" s="13"/>
      <c r="Y201" s="13"/>
      <c r="Z201" s="13"/>
      <c r="AA201" s="13"/>
      <c r="AB201" s="13"/>
      <c r="AD201" s="13"/>
      <c r="AE201" s="13"/>
      <c r="AF201" s="13"/>
      <c r="AG201" s="13"/>
      <c r="AH201" s="13"/>
      <c r="AI201" s="13"/>
      <c r="AJ201" s="13"/>
      <c r="AK201" s="13"/>
      <c r="AL201" s="13"/>
      <c r="AM201" s="13"/>
      <c r="AN201" s="13"/>
      <c r="AO201" s="13"/>
      <c r="AQ201" s="13"/>
      <c r="AR201" s="13"/>
      <c r="AS201" s="13"/>
      <c r="AT201" s="13"/>
      <c r="AU201" s="13"/>
      <c r="AV201" s="13"/>
      <c r="AW201" s="13"/>
      <c r="AX201" s="13"/>
      <c r="AY201" s="13"/>
      <c r="AZ201" s="13"/>
      <c r="BA201" s="13"/>
      <c r="BB201" s="13"/>
      <c r="BD201" s="13"/>
      <c r="BE201" s="13"/>
      <c r="BF201" s="13"/>
      <c r="BG201" s="13"/>
      <c r="BH201" s="13"/>
      <c r="BI201" s="13"/>
      <c r="BJ201" s="13"/>
      <c r="BK201" s="13"/>
      <c r="BL201" s="13"/>
      <c r="BM201" s="13"/>
      <c r="BN201" s="13"/>
      <c r="BO201" s="13"/>
      <c r="BQ201" s="13"/>
      <c r="BR201" s="13"/>
      <c r="BS201" s="13"/>
      <c r="BT201" s="13"/>
      <c r="BU201" s="13"/>
      <c r="BV201" s="13"/>
      <c r="BW201" s="13"/>
      <c r="BX201" s="13"/>
      <c r="BY201" s="13"/>
      <c r="BZ201" s="13"/>
      <c r="CA201" s="13"/>
      <c r="CB201" s="13"/>
    </row>
    <row r="202" spans="21:80" ht="15" customHeight="1" x14ac:dyDescent="0.2">
      <c r="U202" s="13"/>
      <c r="V202" s="13"/>
      <c r="W202" s="13"/>
      <c r="X202" s="13"/>
      <c r="Y202" s="13"/>
      <c r="Z202" s="13"/>
      <c r="AA202" s="13"/>
      <c r="AB202" s="13"/>
      <c r="AD202" s="13"/>
      <c r="AE202" s="13"/>
      <c r="AF202" s="13"/>
      <c r="AG202" s="13"/>
      <c r="AH202" s="13"/>
      <c r="AI202" s="13"/>
      <c r="AJ202" s="13"/>
      <c r="AK202" s="13"/>
      <c r="AL202" s="13"/>
      <c r="AM202" s="13"/>
      <c r="AN202" s="13"/>
      <c r="AO202" s="13"/>
      <c r="AQ202" s="13"/>
      <c r="AR202" s="13"/>
      <c r="AS202" s="13"/>
      <c r="AT202" s="13"/>
      <c r="AU202" s="13"/>
      <c r="AV202" s="13"/>
      <c r="AW202" s="13"/>
      <c r="AX202" s="13"/>
      <c r="AY202" s="13"/>
      <c r="AZ202" s="13"/>
      <c r="BA202" s="13"/>
      <c r="BB202" s="13"/>
      <c r="BD202" s="13"/>
      <c r="BE202" s="13"/>
      <c r="BF202" s="13"/>
      <c r="BG202" s="13"/>
      <c r="BH202" s="13"/>
      <c r="BI202" s="13"/>
      <c r="BJ202" s="13"/>
      <c r="BK202" s="13"/>
      <c r="BL202" s="13"/>
      <c r="BM202" s="13"/>
      <c r="BN202" s="13"/>
      <c r="BO202" s="13"/>
      <c r="BQ202" s="13"/>
      <c r="BR202" s="13"/>
      <c r="BS202" s="13"/>
      <c r="BT202" s="13"/>
      <c r="BU202" s="13"/>
      <c r="BV202" s="13"/>
      <c r="BW202" s="13"/>
      <c r="BX202" s="13"/>
      <c r="BY202" s="13"/>
      <c r="BZ202" s="13"/>
      <c r="CA202" s="13"/>
      <c r="CB202" s="13"/>
    </row>
    <row r="203" spans="21:80" ht="15" customHeight="1" x14ac:dyDescent="0.2">
      <c r="U203" s="13"/>
      <c r="V203" s="13"/>
      <c r="W203" s="13"/>
      <c r="X203" s="13"/>
      <c r="Y203" s="13"/>
      <c r="Z203" s="13"/>
      <c r="AA203" s="13"/>
      <c r="AB203" s="13"/>
      <c r="AD203" s="13"/>
      <c r="AE203" s="13"/>
      <c r="AF203" s="13"/>
      <c r="AG203" s="13"/>
      <c r="AH203" s="13"/>
      <c r="AI203" s="13"/>
      <c r="AJ203" s="13"/>
      <c r="AK203" s="13"/>
      <c r="AL203" s="13"/>
      <c r="AM203" s="13"/>
      <c r="AN203" s="13"/>
      <c r="AO203" s="13"/>
      <c r="AQ203" s="13"/>
      <c r="AR203" s="13"/>
      <c r="AS203" s="13"/>
      <c r="AT203" s="13"/>
      <c r="AU203" s="13"/>
      <c r="AV203" s="13"/>
      <c r="AW203" s="13"/>
      <c r="AX203" s="13"/>
      <c r="AY203" s="13"/>
      <c r="AZ203" s="13"/>
      <c r="BA203" s="13"/>
      <c r="BB203" s="13"/>
      <c r="BD203" s="13"/>
      <c r="BE203" s="13"/>
      <c r="BF203" s="13"/>
      <c r="BG203" s="13"/>
      <c r="BH203" s="13"/>
      <c r="BI203" s="13"/>
      <c r="BJ203" s="13"/>
      <c r="BK203" s="13"/>
      <c r="BL203" s="13"/>
      <c r="BM203" s="13"/>
      <c r="BN203" s="13"/>
      <c r="BO203" s="13"/>
      <c r="BQ203" s="13"/>
      <c r="BR203" s="13"/>
      <c r="BS203" s="13"/>
      <c r="BT203" s="13"/>
      <c r="BU203" s="13"/>
      <c r="BV203" s="13"/>
      <c r="BW203" s="13"/>
      <c r="BX203" s="13"/>
      <c r="BY203" s="13"/>
      <c r="BZ203" s="13"/>
      <c r="CA203" s="13"/>
      <c r="CB203" s="13"/>
    </row>
    <row r="204" spans="21:80" ht="15" customHeight="1" x14ac:dyDescent="0.2">
      <c r="U204" s="13"/>
      <c r="V204" s="13"/>
      <c r="W204" s="13"/>
      <c r="X204" s="13"/>
      <c r="Y204" s="13"/>
      <c r="Z204" s="13"/>
      <c r="AA204" s="13"/>
      <c r="AB204" s="13"/>
      <c r="AD204" s="13"/>
      <c r="AE204" s="13"/>
      <c r="AF204" s="13"/>
      <c r="AG204" s="13"/>
      <c r="AH204" s="13"/>
      <c r="AI204" s="13"/>
      <c r="AJ204" s="13"/>
      <c r="AK204" s="13"/>
      <c r="AL204" s="13"/>
      <c r="AM204" s="13"/>
      <c r="AN204" s="13"/>
      <c r="AO204" s="13"/>
      <c r="AQ204" s="13"/>
      <c r="AR204" s="13"/>
      <c r="AS204" s="13"/>
      <c r="AT204" s="13"/>
      <c r="AU204" s="13"/>
      <c r="AV204" s="13"/>
      <c r="AW204" s="13"/>
      <c r="AX204" s="13"/>
      <c r="AY204" s="13"/>
      <c r="AZ204" s="13"/>
      <c r="BA204" s="13"/>
      <c r="BB204" s="13"/>
      <c r="BD204" s="13"/>
      <c r="BE204" s="13"/>
      <c r="BF204" s="13"/>
      <c r="BG204" s="13"/>
      <c r="BH204" s="13"/>
      <c r="BI204" s="13"/>
      <c r="BJ204" s="13"/>
      <c r="BK204" s="13"/>
      <c r="BL204" s="13"/>
      <c r="BM204" s="13"/>
      <c r="BN204" s="13"/>
      <c r="BO204" s="13"/>
      <c r="BQ204" s="13"/>
      <c r="BR204" s="13"/>
      <c r="BS204" s="13"/>
      <c r="BT204" s="13"/>
      <c r="BU204" s="13"/>
      <c r="BV204" s="13"/>
      <c r="BW204" s="13"/>
      <c r="BX204" s="13"/>
      <c r="BY204" s="13"/>
      <c r="BZ204" s="13"/>
      <c r="CA204" s="13"/>
      <c r="CB204" s="13"/>
    </row>
    <row r="205" spans="21:80" ht="15" customHeight="1" x14ac:dyDescent="0.2">
      <c r="U205" s="13"/>
      <c r="V205" s="13"/>
      <c r="W205" s="13"/>
      <c r="X205" s="13"/>
      <c r="Y205" s="13"/>
      <c r="Z205" s="13"/>
      <c r="AA205" s="13"/>
      <c r="AB205" s="13"/>
      <c r="AD205" s="13"/>
      <c r="AE205" s="13"/>
      <c r="AF205" s="13"/>
      <c r="AG205" s="13"/>
      <c r="AH205" s="13"/>
      <c r="AI205" s="13"/>
      <c r="AJ205" s="13"/>
      <c r="AK205" s="13"/>
      <c r="AL205" s="13"/>
      <c r="AM205" s="13"/>
      <c r="AN205" s="13"/>
      <c r="AO205" s="13"/>
      <c r="AQ205" s="13"/>
      <c r="AR205" s="13"/>
      <c r="AS205" s="13"/>
      <c r="AT205" s="13"/>
      <c r="AU205" s="13"/>
      <c r="AV205" s="13"/>
      <c r="AW205" s="13"/>
      <c r="AX205" s="13"/>
      <c r="AY205" s="13"/>
      <c r="AZ205" s="13"/>
      <c r="BA205" s="13"/>
      <c r="BB205" s="13"/>
      <c r="BD205" s="13"/>
      <c r="BE205" s="13"/>
      <c r="BF205" s="13"/>
      <c r="BG205" s="13"/>
      <c r="BH205" s="13"/>
      <c r="BI205" s="13"/>
      <c r="BJ205" s="13"/>
      <c r="BK205" s="13"/>
      <c r="BL205" s="13"/>
      <c r="BM205" s="13"/>
      <c r="BN205" s="13"/>
      <c r="BO205" s="13"/>
      <c r="BQ205" s="13"/>
      <c r="BR205" s="13"/>
      <c r="BS205" s="13"/>
      <c r="BT205" s="13"/>
      <c r="BU205" s="13"/>
      <c r="BV205" s="13"/>
      <c r="BW205" s="13"/>
      <c r="BX205" s="13"/>
      <c r="BY205" s="13"/>
      <c r="BZ205" s="13"/>
      <c r="CA205" s="13"/>
      <c r="CB205" s="13"/>
    </row>
    <row r="206" spans="21:80" ht="15" customHeight="1" x14ac:dyDescent="0.2">
      <c r="U206" s="13"/>
      <c r="V206" s="13"/>
      <c r="W206" s="13"/>
      <c r="X206" s="13"/>
      <c r="Y206" s="13"/>
      <c r="Z206" s="13"/>
      <c r="AA206" s="13"/>
      <c r="AB206" s="13"/>
      <c r="AD206" s="13"/>
      <c r="AE206" s="13"/>
      <c r="AF206" s="13"/>
      <c r="AG206" s="13"/>
      <c r="AH206" s="13"/>
      <c r="AI206" s="13"/>
      <c r="AJ206" s="13"/>
      <c r="AK206" s="13"/>
      <c r="AL206" s="13"/>
      <c r="AM206" s="13"/>
      <c r="AN206" s="13"/>
      <c r="AO206" s="13"/>
      <c r="AQ206" s="13"/>
      <c r="AR206" s="13"/>
      <c r="AS206" s="13"/>
      <c r="AT206" s="13"/>
      <c r="AU206" s="13"/>
      <c r="AV206" s="13"/>
      <c r="AW206" s="13"/>
      <c r="AX206" s="13"/>
      <c r="AY206" s="13"/>
      <c r="AZ206" s="13"/>
      <c r="BA206" s="13"/>
      <c r="BB206" s="13"/>
      <c r="BD206" s="13"/>
      <c r="BE206" s="13"/>
      <c r="BF206" s="13"/>
      <c r="BG206" s="13"/>
      <c r="BH206" s="13"/>
      <c r="BI206" s="13"/>
      <c r="BJ206" s="13"/>
      <c r="BK206" s="13"/>
      <c r="BL206" s="13"/>
      <c r="BM206" s="13"/>
      <c r="BN206" s="13"/>
      <c r="BO206" s="13"/>
      <c r="BQ206" s="13"/>
      <c r="BR206" s="13"/>
      <c r="BS206" s="13"/>
      <c r="BT206" s="13"/>
      <c r="BU206" s="13"/>
      <c r="BV206" s="13"/>
      <c r="BW206" s="13"/>
      <c r="BX206" s="13"/>
      <c r="BY206" s="13"/>
      <c r="BZ206" s="13"/>
      <c r="CA206" s="13"/>
      <c r="CB206" s="13"/>
    </row>
    <row r="207" spans="21:80" ht="15" customHeight="1" x14ac:dyDescent="0.2">
      <c r="U207" s="13"/>
      <c r="V207" s="13"/>
      <c r="W207" s="13"/>
      <c r="X207" s="13"/>
      <c r="Y207" s="13"/>
      <c r="Z207" s="13"/>
      <c r="AA207" s="13"/>
      <c r="AB207" s="13"/>
      <c r="AD207" s="13"/>
      <c r="AE207" s="13"/>
      <c r="AF207" s="13"/>
      <c r="AG207" s="13"/>
      <c r="AH207" s="13"/>
      <c r="AI207" s="13"/>
      <c r="AJ207" s="13"/>
      <c r="AK207" s="13"/>
      <c r="AL207" s="13"/>
      <c r="AM207" s="13"/>
      <c r="AN207" s="13"/>
      <c r="AO207" s="13"/>
      <c r="AQ207" s="13"/>
      <c r="AR207" s="13"/>
      <c r="AS207" s="13"/>
      <c r="AT207" s="13"/>
      <c r="AU207" s="13"/>
      <c r="AV207" s="13"/>
      <c r="AW207" s="13"/>
      <c r="AX207" s="13"/>
      <c r="AY207" s="13"/>
      <c r="AZ207" s="13"/>
      <c r="BA207" s="13"/>
      <c r="BB207" s="13"/>
      <c r="BD207" s="13"/>
      <c r="BE207" s="13"/>
      <c r="BF207" s="13"/>
      <c r="BG207" s="13"/>
      <c r="BH207" s="13"/>
      <c r="BI207" s="13"/>
      <c r="BJ207" s="13"/>
      <c r="BK207" s="13"/>
      <c r="BL207" s="13"/>
      <c r="BM207" s="13"/>
      <c r="BN207" s="13"/>
      <c r="BO207" s="13"/>
      <c r="BQ207" s="13"/>
      <c r="BR207" s="13"/>
      <c r="BS207" s="13"/>
      <c r="BT207" s="13"/>
      <c r="BU207" s="13"/>
      <c r="BV207" s="13"/>
      <c r="BW207" s="13"/>
      <c r="BX207" s="13"/>
      <c r="BY207" s="13"/>
      <c r="BZ207" s="13"/>
      <c r="CA207" s="13"/>
      <c r="CB207" s="13"/>
    </row>
    <row r="208" spans="21:80" ht="15" customHeight="1" x14ac:dyDescent="0.2">
      <c r="U208" s="13"/>
      <c r="V208" s="13"/>
      <c r="W208" s="13"/>
      <c r="X208" s="13"/>
      <c r="Y208" s="13"/>
      <c r="Z208" s="13"/>
      <c r="AA208" s="13"/>
      <c r="AB208" s="13"/>
      <c r="AD208" s="13"/>
      <c r="AE208" s="13"/>
      <c r="AF208" s="13"/>
      <c r="AG208" s="13"/>
      <c r="AH208" s="13"/>
      <c r="AI208" s="13"/>
      <c r="AJ208" s="13"/>
      <c r="AK208" s="13"/>
      <c r="AL208" s="13"/>
      <c r="AM208" s="13"/>
      <c r="AN208" s="13"/>
      <c r="AO208" s="13"/>
      <c r="AQ208" s="13"/>
      <c r="AR208" s="13"/>
      <c r="AS208" s="13"/>
      <c r="AT208" s="13"/>
      <c r="AU208" s="13"/>
      <c r="AV208" s="13"/>
      <c r="AW208" s="13"/>
      <c r="AX208" s="13"/>
      <c r="AY208" s="13"/>
      <c r="AZ208" s="13"/>
      <c r="BA208" s="13"/>
      <c r="BB208" s="13"/>
      <c r="BD208" s="13"/>
      <c r="BE208" s="13"/>
      <c r="BF208" s="13"/>
      <c r="BG208" s="13"/>
      <c r="BH208" s="13"/>
      <c r="BI208" s="13"/>
      <c r="BJ208" s="13"/>
      <c r="BK208" s="13"/>
      <c r="BL208" s="13"/>
      <c r="BM208" s="13"/>
      <c r="BN208" s="13"/>
      <c r="BO208" s="13"/>
      <c r="BQ208" s="13"/>
      <c r="BR208" s="13"/>
      <c r="BS208" s="13"/>
      <c r="BT208" s="13"/>
      <c r="BU208" s="13"/>
      <c r="BV208" s="13"/>
      <c r="BW208" s="13"/>
      <c r="BX208" s="13"/>
      <c r="BY208" s="13"/>
      <c r="BZ208" s="13"/>
      <c r="CA208" s="13"/>
      <c r="CB208" s="13"/>
    </row>
    <row r="209" spans="21:80" ht="15" customHeight="1" x14ac:dyDescent="0.2">
      <c r="U209" s="13"/>
      <c r="V209" s="13"/>
      <c r="W209" s="13"/>
      <c r="X209" s="13"/>
      <c r="Y209" s="13"/>
      <c r="Z209" s="13"/>
      <c r="AA209" s="13"/>
      <c r="AB209" s="13"/>
      <c r="AD209" s="13"/>
      <c r="AE209" s="13"/>
      <c r="AF209" s="13"/>
      <c r="AG209" s="13"/>
      <c r="AH209" s="13"/>
      <c r="AI209" s="13"/>
      <c r="AJ209" s="13"/>
      <c r="AK209" s="13"/>
      <c r="AL209" s="13"/>
      <c r="AM209" s="13"/>
      <c r="AN209" s="13"/>
      <c r="AO209" s="13"/>
      <c r="AQ209" s="13"/>
      <c r="AR209" s="13"/>
      <c r="AS209" s="13"/>
      <c r="AT209" s="13"/>
      <c r="AU209" s="13"/>
      <c r="AV209" s="13"/>
      <c r="AW209" s="13"/>
      <c r="AX209" s="13"/>
      <c r="AY209" s="13"/>
      <c r="AZ209" s="13"/>
      <c r="BA209" s="13"/>
      <c r="BB209" s="13"/>
      <c r="BD209" s="13"/>
      <c r="BE209" s="13"/>
      <c r="BF209" s="13"/>
      <c r="BG209" s="13"/>
      <c r="BH209" s="13"/>
      <c r="BI209" s="13"/>
      <c r="BJ209" s="13"/>
      <c r="BK209" s="13"/>
      <c r="BL209" s="13"/>
      <c r="BM209" s="13"/>
      <c r="BN209" s="13"/>
      <c r="BO209" s="13"/>
      <c r="BQ209" s="13"/>
      <c r="BR209" s="13"/>
      <c r="BS209" s="13"/>
      <c r="BT209" s="13"/>
      <c r="BU209" s="13"/>
      <c r="BV209" s="13"/>
      <c r="BW209" s="13"/>
      <c r="BX209" s="13"/>
      <c r="BY209" s="13"/>
      <c r="BZ209" s="13"/>
      <c r="CA209" s="13"/>
      <c r="CB209" s="13"/>
    </row>
    <row r="210" spans="21:80" ht="15" customHeight="1" x14ac:dyDescent="0.2">
      <c r="U210" s="13"/>
      <c r="V210" s="13"/>
      <c r="W210" s="13"/>
      <c r="X210" s="13"/>
      <c r="Y210" s="13"/>
      <c r="Z210" s="13"/>
      <c r="AA210" s="13"/>
      <c r="AB210" s="13"/>
      <c r="AD210" s="13"/>
      <c r="AE210" s="13"/>
      <c r="AF210" s="13"/>
      <c r="AG210" s="13"/>
      <c r="AH210" s="13"/>
      <c r="AI210" s="13"/>
      <c r="AJ210" s="13"/>
      <c r="AK210" s="13"/>
      <c r="AL210" s="13"/>
      <c r="AM210" s="13"/>
      <c r="AN210" s="13"/>
      <c r="AO210" s="13"/>
      <c r="AQ210" s="13"/>
      <c r="AR210" s="13"/>
      <c r="AS210" s="13"/>
      <c r="AT210" s="13"/>
      <c r="AU210" s="13"/>
      <c r="AV210" s="13"/>
      <c r="AW210" s="13"/>
      <c r="AX210" s="13"/>
      <c r="AY210" s="13"/>
      <c r="AZ210" s="13"/>
      <c r="BA210" s="13"/>
      <c r="BB210" s="13"/>
      <c r="BD210" s="13"/>
      <c r="BE210" s="13"/>
      <c r="BF210" s="13"/>
      <c r="BG210" s="13"/>
      <c r="BH210" s="13"/>
      <c r="BI210" s="13"/>
      <c r="BJ210" s="13"/>
      <c r="BK210" s="13"/>
      <c r="BL210" s="13"/>
      <c r="BM210" s="13"/>
      <c r="BN210" s="13"/>
      <c r="BO210" s="13"/>
      <c r="BQ210" s="13"/>
      <c r="BR210" s="13"/>
      <c r="BS210" s="13"/>
      <c r="BT210" s="13"/>
      <c r="BU210" s="13"/>
      <c r="BV210" s="13"/>
      <c r="BW210" s="13"/>
      <c r="BX210" s="13"/>
      <c r="BY210" s="13"/>
      <c r="BZ210" s="13"/>
      <c r="CA210" s="13"/>
      <c r="CB210" s="13"/>
    </row>
    <row r="211" spans="21:80" ht="15" customHeight="1" x14ac:dyDescent="0.2">
      <c r="U211" s="13"/>
      <c r="V211" s="13"/>
      <c r="W211" s="13"/>
      <c r="X211" s="13"/>
      <c r="Y211" s="13"/>
      <c r="Z211" s="13"/>
      <c r="AA211" s="13"/>
      <c r="AB211" s="13"/>
      <c r="AD211" s="13"/>
      <c r="AE211" s="13"/>
      <c r="AF211" s="13"/>
      <c r="AG211" s="13"/>
      <c r="AH211" s="13"/>
      <c r="AI211" s="13"/>
      <c r="AJ211" s="13"/>
      <c r="AK211" s="13"/>
      <c r="AL211" s="13"/>
      <c r="AM211" s="13"/>
      <c r="AN211" s="13"/>
      <c r="AO211" s="13"/>
      <c r="AQ211" s="13"/>
      <c r="AR211" s="13"/>
      <c r="AS211" s="13"/>
      <c r="AT211" s="13"/>
      <c r="AU211" s="13"/>
      <c r="AV211" s="13"/>
      <c r="AW211" s="13"/>
      <c r="AX211" s="13"/>
      <c r="AY211" s="13"/>
      <c r="AZ211" s="13"/>
      <c r="BA211" s="13"/>
      <c r="BB211" s="13"/>
      <c r="BD211" s="13"/>
      <c r="BE211" s="13"/>
      <c r="BF211" s="13"/>
      <c r="BG211" s="13"/>
      <c r="BH211" s="13"/>
      <c r="BI211" s="13"/>
      <c r="BJ211" s="13"/>
      <c r="BK211" s="13"/>
      <c r="BL211" s="13"/>
      <c r="BM211" s="13"/>
      <c r="BN211" s="13"/>
      <c r="BO211" s="13"/>
      <c r="BQ211" s="13"/>
      <c r="BR211" s="13"/>
      <c r="BS211" s="13"/>
      <c r="BT211" s="13"/>
      <c r="BU211" s="13"/>
      <c r="BV211" s="13"/>
      <c r="BW211" s="13"/>
      <c r="BX211" s="13"/>
      <c r="BY211" s="13"/>
      <c r="BZ211" s="13"/>
      <c r="CA211" s="13"/>
      <c r="CB211" s="13"/>
    </row>
    <row r="212" spans="21:80" ht="15" customHeight="1" x14ac:dyDescent="0.2">
      <c r="U212" s="13"/>
      <c r="V212" s="13"/>
      <c r="W212" s="13"/>
      <c r="X212" s="13"/>
      <c r="Y212" s="13"/>
      <c r="Z212" s="13"/>
      <c r="AA212" s="13"/>
      <c r="AB212" s="13"/>
      <c r="AD212" s="13"/>
      <c r="AE212" s="13"/>
      <c r="AF212" s="13"/>
      <c r="AG212" s="13"/>
      <c r="AH212" s="13"/>
      <c r="AI212" s="13"/>
      <c r="AJ212" s="13"/>
      <c r="AK212" s="13"/>
      <c r="AL212" s="13"/>
      <c r="AM212" s="13"/>
      <c r="AN212" s="13"/>
      <c r="AO212" s="13"/>
      <c r="AQ212" s="13"/>
      <c r="AR212" s="13"/>
      <c r="AS212" s="13"/>
      <c r="AT212" s="13"/>
      <c r="AU212" s="13"/>
      <c r="AV212" s="13"/>
      <c r="AW212" s="13"/>
      <c r="AX212" s="13"/>
      <c r="AY212" s="13"/>
      <c r="AZ212" s="13"/>
      <c r="BA212" s="13"/>
      <c r="BB212" s="13"/>
      <c r="BD212" s="13"/>
      <c r="BE212" s="13"/>
      <c r="BF212" s="13"/>
      <c r="BG212" s="13"/>
      <c r="BH212" s="13"/>
      <c r="BI212" s="13"/>
      <c r="BJ212" s="13"/>
      <c r="BK212" s="13"/>
      <c r="BL212" s="13"/>
      <c r="BM212" s="13"/>
      <c r="BN212" s="13"/>
      <c r="BO212" s="13"/>
      <c r="BQ212" s="13"/>
      <c r="BR212" s="13"/>
      <c r="BS212" s="13"/>
      <c r="BT212" s="13"/>
      <c r="BU212" s="13"/>
      <c r="BV212" s="13"/>
      <c r="BW212" s="13"/>
      <c r="BX212" s="13"/>
      <c r="BY212" s="13"/>
      <c r="BZ212" s="13"/>
      <c r="CA212" s="13"/>
      <c r="CB212" s="13"/>
    </row>
    <row r="213" spans="21:80" ht="15" customHeight="1" x14ac:dyDescent="0.2">
      <c r="U213" s="13"/>
      <c r="V213" s="13"/>
      <c r="W213" s="13"/>
      <c r="X213" s="13"/>
      <c r="Y213" s="13"/>
      <c r="Z213" s="13"/>
      <c r="AA213" s="13"/>
      <c r="AB213" s="13"/>
      <c r="AD213" s="13"/>
      <c r="AE213" s="13"/>
      <c r="AF213" s="13"/>
      <c r="AG213" s="13"/>
      <c r="AH213" s="13"/>
      <c r="AI213" s="13"/>
      <c r="AJ213" s="13"/>
      <c r="AK213" s="13"/>
      <c r="AL213" s="13"/>
      <c r="AM213" s="13"/>
      <c r="AN213" s="13"/>
      <c r="AO213" s="13"/>
      <c r="AQ213" s="13"/>
      <c r="AR213" s="13"/>
      <c r="AS213" s="13"/>
      <c r="AT213" s="13"/>
      <c r="AU213" s="13"/>
      <c r="AV213" s="13"/>
      <c r="AW213" s="13"/>
      <c r="AX213" s="13"/>
      <c r="AY213" s="13"/>
      <c r="AZ213" s="13"/>
      <c r="BA213" s="13"/>
      <c r="BB213" s="13"/>
      <c r="BD213" s="13"/>
      <c r="BE213" s="13"/>
      <c r="BF213" s="13"/>
      <c r="BG213" s="13"/>
      <c r="BH213" s="13"/>
      <c r="BI213" s="13"/>
      <c r="BJ213" s="13"/>
      <c r="BK213" s="13"/>
      <c r="BL213" s="13"/>
      <c r="BM213" s="13"/>
      <c r="BN213" s="13"/>
      <c r="BO213" s="13"/>
      <c r="BQ213" s="13"/>
      <c r="BR213" s="13"/>
      <c r="BS213" s="13"/>
      <c r="BT213" s="13"/>
      <c r="BU213" s="13"/>
      <c r="BV213" s="13"/>
      <c r="BW213" s="13"/>
      <c r="BX213" s="13"/>
      <c r="BY213" s="13"/>
      <c r="BZ213" s="13"/>
      <c r="CA213" s="13"/>
      <c r="CB213" s="13"/>
    </row>
    <row r="214" spans="21:80" ht="15" customHeight="1" x14ac:dyDescent="0.2">
      <c r="U214" s="13"/>
      <c r="V214" s="13"/>
      <c r="W214" s="13"/>
      <c r="X214" s="13"/>
      <c r="Y214" s="13"/>
      <c r="Z214" s="13"/>
      <c r="AA214" s="13"/>
      <c r="AB214" s="13"/>
      <c r="AD214" s="13"/>
      <c r="AE214" s="13"/>
      <c r="AF214" s="13"/>
      <c r="AG214" s="13"/>
      <c r="AH214" s="13"/>
      <c r="AI214" s="13"/>
      <c r="AJ214" s="13"/>
      <c r="AK214" s="13"/>
      <c r="AL214" s="13"/>
      <c r="AM214" s="13"/>
      <c r="AN214" s="13"/>
      <c r="AO214" s="13"/>
      <c r="AQ214" s="13"/>
      <c r="AR214" s="13"/>
      <c r="AS214" s="13"/>
      <c r="AT214" s="13"/>
      <c r="AU214" s="13"/>
      <c r="AV214" s="13"/>
      <c r="AW214" s="13"/>
      <c r="AX214" s="13"/>
      <c r="AY214" s="13"/>
      <c r="AZ214" s="13"/>
      <c r="BA214" s="13"/>
      <c r="BB214" s="13"/>
      <c r="BD214" s="13"/>
      <c r="BE214" s="13"/>
      <c r="BF214" s="13"/>
      <c r="BG214" s="13"/>
      <c r="BH214" s="13"/>
      <c r="BI214" s="13"/>
      <c r="BJ214" s="13"/>
      <c r="BK214" s="13"/>
      <c r="BL214" s="13"/>
      <c r="BM214" s="13"/>
      <c r="BN214" s="13"/>
      <c r="BO214" s="13"/>
      <c r="BQ214" s="13"/>
      <c r="BR214" s="13"/>
      <c r="BS214" s="13"/>
      <c r="BT214" s="13"/>
      <c r="BU214" s="13"/>
      <c r="BV214" s="13"/>
      <c r="BW214" s="13"/>
      <c r="BX214" s="13"/>
      <c r="BY214" s="13"/>
      <c r="BZ214" s="13"/>
      <c r="CA214" s="13"/>
      <c r="CB214" s="13"/>
    </row>
    <row r="215" spans="21:80" ht="15" customHeight="1" x14ac:dyDescent="0.2">
      <c r="U215" s="13"/>
      <c r="V215" s="13"/>
      <c r="W215" s="13"/>
      <c r="X215" s="13"/>
      <c r="Y215" s="13"/>
      <c r="Z215" s="13"/>
      <c r="AA215" s="13"/>
      <c r="AB215" s="13"/>
      <c r="AD215" s="13"/>
      <c r="AE215" s="13"/>
      <c r="AF215" s="13"/>
      <c r="AG215" s="13"/>
      <c r="AH215" s="13"/>
      <c r="AI215" s="13"/>
      <c r="AJ215" s="13"/>
      <c r="AK215" s="13"/>
      <c r="AL215" s="13"/>
      <c r="AM215" s="13"/>
      <c r="AN215" s="13"/>
      <c r="AO215" s="13"/>
      <c r="AQ215" s="13"/>
      <c r="AR215" s="13"/>
      <c r="AS215" s="13"/>
      <c r="AT215" s="13"/>
      <c r="AU215" s="13"/>
      <c r="AV215" s="13"/>
      <c r="AW215" s="13"/>
      <c r="AX215" s="13"/>
      <c r="AY215" s="13"/>
      <c r="AZ215" s="13"/>
      <c r="BA215" s="13"/>
      <c r="BB215" s="13"/>
      <c r="BD215" s="13"/>
      <c r="BE215" s="13"/>
      <c r="BF215" s="13"/>
      <c r="BG215" s="13"/>
      <c r="BH215" s="13"/>
      <c r="BI215" s="13"/>
      <c r="BJ215" s="13"/>
      <c r="BK215" s="13"/>
      <c r="BL215" s="13"/>
      <c r="BM215" s="13"/>
      <c r="BN215" s="13"/>
      <c r="BO215" s="13"/>
      <c r="BQ215" s="13"/>
      <c r="BR215" s="13"/>
      <c r="BS215" s="13"/>
      <c r="BT215" s="13"/>
      <c r="BU215" s="13"/>
      <c r="BV215" s="13"/>
      <c r="BW215" s="13"/>
      <c r="BX215" s="13"/>
      <c r="BY215" s="13"/>
      <c r="BZ215" s="13"/>
      <c r="CA215" s="13"/>
      <c r="CB215" s="13"/>
    </row>
    <row r="216" spans="21:80" ht="15" customHeight="1" x14ac:dyDescent="0.2">
      <c r="U216" s="13"/>
      <c r="V216" s="13"/>
      <c r="W216" s="13"/>
      <c r="X216" s="13"/>
      <c r="Y216" s="13"/>
      <c r="Z216" s="13"/>
      <c r="AA216" s="13"/>
      <c r="AB216" s="13"/>
      <c r="AD216" s="13"/>
      <c r="AE216" s="13"/>
      <c r="AF216" s="13"/>
      <c r="AG216" s="13"/>
      <c r="AH216" s="13"/>
      <c r="AI216" s="13"/>
      <c r="AJ216" s="13"/>
      <c r="AK216" s="13"/>
      <c r="AL216" s="13"/>
      <c r="AM216" s="13"/>
      <c r="AN216" s="13"/>
      <c r="AO216" s="13"/>
      <c r="AQ216" s="13"/>
      <c r="AR216" s="13"/>
      <c r="AS216" s="13"/>
      <c r="AT216" s="13"/>
      <c r="AU216" s="13"/>
      <c r="AV216" s="13"/>
      <c r="AW216" s="13"/>
      <c r="AX216" s="13"/>
      <c r="AY216" s="13"/>
      <c r="AZ216" s="13"/>
      <c r="BA216" s="13"/>
      <c r="BB216" s="13"/>
      <c r="BD216" s="13"/>
      <c r="BE216" s="13"/>
      <c r="BF216" s="13"/>
      <c r="BG216" s="13"/>
      <c r="BH216" s="13"/>
      <c r="BI216" s="13"/>
      <c r="BJ216" s="13"/>
      <c r="BK216" s="13"/>
      <c r="BL216" s="13"/>
      <c r="BM216" s="13"/>
      <c r="BN216" s="13"/>
      <c r="BO216" s="13"/>
      <c r="BQ216" s="13"/>
      <c r="BR216" s="13"/>
      <c r="BS216" s="13"/>
      <c r="BT216" s="13"/>
      <c r="BU216" s="13"/>
      <c r="BV216" s="13"/>
      <c r="BW216" s="13"/>
      <c r="BX216" s="13"/>
      <c r="BY216" s="13"/>
      <c r="BZ216" s="13"/>
      <c r="CA216" s="13"/>
      <c r="CB216" s="13"/>
    </row>
    <row r="217" spans="21:80" ht="15" customHeight="1" x14ac:dyDescent="0.2">
      <c r="U217" s="13"/>
      <c r="V217" s="13"/>
      <c r="W217" s="13"/>
      <c r="X217" s="13"/>
      <c r="Y217" s="13"/>
      <c r="Z217" s="13"/>
      <c r="AA217" s="13"/>
      <c r="AB217" s="13"/>
      <c r="AD217" s="13"/>
      <c r="AE217" s="13"/>
      <c r="AF217" s="13"/>
      <c r="AG217" s="13"/>
      <c r="AH217" s="13"/>
      <c r="AI217" s="13"/>
      <c r="AJ217" s="13"/>
      <c r="AK217" s="13"/>
      <c r="AL217" s="13"/>
      <c r="AM217" s="13"/>
      <c r="AN217" s="13"/>
      <c r="AO217" s="13"/>
      <c r="AQ217" s="13"/>
      <c r="AR217" s="13"/>
      <c r="AS217" s="13"/>
      <c r="AT217" s="13"/>
      <c r="AU217" s="13"/>
      <c r="AV217" s="13"/>
      <c r="AW217" s="13"/>
      <c r="AX217" s="13"/>
      <c r="AY217" s="13"/>
      <c r="AZ217" s="13"/>
      <c r="BA217" s="13"/>
      <c r="BB217" s="13"/>
      <c r="BD217" s="13"/>
      <c r="BE217" s="13"/>
      <c r="BF217" s="13"/>
      <c r="BG217" s="13"/>
      <c r="BH217" s="13"/>
      <c r="BI217" s="13"/>
      <c r="BJ217" s="13"/>
      <c r="BK217" s="13"/>
      <c r="BL217" s="13"/>
      <c r="BM217" s="13"/>
      <c r="BN217" s="13"/>
      <c r="BO217" s="13"/>
      <c r="BQ217" s="13"/>
      <c r="BR217" s="13"/>
      <c r="BS217" s="13"/>
      <c r="BT217" s="13"/>
      <c r="BU217" s="13"/>
      <c r="BV217" s="13"/>
      <c r="BW217" s="13"/>
      <c r="BX217" s="13"/>
      <c r="BY217" s="13"/>
      <c r="BZ217" s="13"/>
      <c r="CA217" s="13"/>
      <c r="CB217" s="13"/>
    </row>
    <row r="218" spans="21:80" ht="15" customHeight="1" x14ac:dyDescent="0.2">
      <c r="U218" s="13"/>
      <c r="V218" s="13"/>
      <c r="W218" s="13"/>
      <c r="X218" s="13"/>
      <c r="Y218" s="13"/>
      <c r="Z218" s="13"/>
      <c r="AA218" s="13"/>
      <c r="AB218" s="13"/>
      <c r="AD218" s="13"/>
      <c r="AE218" s="13"/>
      <c r="AF218" s="13"/>
      <c r="AG218" s="13"/>
      <c r="AH218" s="13"/>
      <c r="AI218" s="13"/>
      <c r="AJ218" s="13"/>
      <c r="AK218" s="13"/>
      <c r="AL218" s="13"/>
      <c r="AM218" s="13"/>
      <c r="AN218" s="13"/>
      <c r="AO218" s="13"/>
      <c r="AQ218" s="13"/>
      <c r="AR218" s="13"/>
      <c r="AS218" s="13"/>
      <c r="AT218" s="13"/>
      <c r="AU218" s="13"/>
      <c r="AV218" s="13"/>
      <c r="AW218" s="13"/>
      <c r="AX218" s="13"/>
      <c r="AY218" s="13"/>
      <c r="AZ218" s="13"/>
      <c r="BA218" s="13"/>
      <c r="BB218" s="13"/>
      <c r="BD218" s="13"/>
      <c r="BE218" s="13"/>
      <c r="BF218" s="13"/>
      <c r="BG218" s="13"/>
      <c r="BH218" s="13"/>
      <c r="BI218" s="13"/>
      <c r="BJ218" s="13"/>
      <c r="BK218" s="13"/>
      <c r="BL218" s="13"/>
      <c r="BM218" s="13"/>
      <c r="BN218" s="13"/>
      <c r="BO218" s="13"/>
      <c r="BQ218" s="13"/>
      <c r="BR218" s="13"/>
      <c r="BS218" s="13"/>
      <c r="BT218" s="13"/>
      <c r="BU218" s="13"/>
      <c r="BV218" s="13"/>
      <c r="BW218" s="13"/>
      <c r="BX218" s="13"/>
      <c r="BY218" s="13"/>
      <c r="BZ218" s="13"/>
      <c r="CA218" s="13"/>
      <c r="CB218" s="13"/>
    </row>
    <row r="219" spans="21:80" ht="15" customHeight="1" x14ac:dyDescent="0.2">
      <c r="U219" s="13"/>
      <c r="V219" s="13"/>
      <c r="W219" s="13"/>
      <c r="X219" s="13"/>
      <c r="Y219" s="13"/>
      <c r="Z219" s="13"/>
      <c r="AA219" s="13"/>
      <c r="AB219" s="13"/>
      <c r="AD219" s="13"/>
      <c r="AE219" s="13"/>
      <c r="AF219" s="13"/>
      <c r="AG219" s="13"/>
      <c r="AH219" s="13"/>
      <c r="AI219" s="13"/>
      <c r="AJ219" s="13"/>
      <c r="AK219" s="13"/>
      <c r="AL219" s="13"/>
      <c r="AM219" s="13"/>
      <c r="AN219" s="13"/>
      <c r="AO219" s="13"/>
      <c r="AQ219" s="13"/>
      <c r="AR219" s="13"/>
      <c r="AS219" s="13"/>
      <c r="AT219" s="13"/>
      <c r="AU219" s="13"/>
      <c r="AV219" s="13"/>
      <c r="AW219" s="13"/>
      <c r="AX219" s="13"/>
      <c r="AY219" s="13"/>
      <c r="AZ219" s="13"/>
      <c r="BA219" s="13"/>
      <c r="BB219" s="13"/>
      <c r="BD219" s="13"/>
      <c r="BE219" s="13"/>
      <c r="BF219" s="13"/>
      <c r="BG219" s="13"/>
      <c r="BH219" s="13"/>
      <c r="BI219" s="13"/>
      <c r="BJ219" s="13"/>
      <c r="BK219" s="13"/>
      <c r="BL219" s="13"/>
      <c r="BM219" s="13"/>
      <c r="BN219" s="13"/>
      <c r="BO219" s="13"/>
      <c r="BQ219" s="13"/>
      <c r="BR219" s="13"/>
      <c r="BS219" s="13"/>
      <c r="BT219" s="13"/>
      <c r="BU219" s="13"/>
      <c r="BV219" s="13"/>
      <c r="BW219" s="13"/>
      <c r="BX219" s="13"/>
      <c r="BY219" s="13"/>
      <c r="BZ219" s="13"/>
      <c r="CA219" s="13"/>
      <c r="CB219" s="13"/>
    </row>
    <row r="220" spans="21:80" ht="15" customHeight="1" x14ac:dyDescent="0.2">
      <c r="U220" s="13"/>
      <c r="V220" s="13"/>
      <c r="W220" s="13"/>
      <c r="X220" s="13"/>
      <c r="Y220" s="13"/>
      <c r="Z220" s="13"/>
      <c r="AA220" s="13"/>
      <c r="AB220" s="13"/>
      <c r="AD220" s="13"/>
      <c r="AE220" s="13"/>
      <c r="AF220" s="13"/>
      <c r="AG220" s="13"/>
      <c r="AH220" s="13"/>
      <c r="AI220" s="13"/>
      <c r="AJ220" s="13"/>
      <c r="AK220" s="13"/>
      <c r="AL220" s="13"/>
      <c r="AM220" s="13"/>
      <c r="AN220" s="13"/>
      <c r="AO220" s="13"/>
      <c r="AQ220" s="13"/>
      <c r="AR220" s="13"/>
      <c r="AS220" s="13"/>
      <c r="AT220" s="13"/>
      <c r="AU220" s="13"/>
      <c r="AV220" s="13"/>
      <c r="AW220" s="13"/>
      <c r="AX220" s="13"/>
      <c r="AY220" s="13"/>
      <c r="AZ220" s="13"/>
      <c r="BA220" s="13"/>
      <c r="BB220" s="13"/>
      <c r="BD220" s="13"/>
      <c r="BE220" s="13"/>
      <c r="BF220" s="13"/>
      <c r="BG220" s="13"/>
      <c r="BH220" s="13"/>
      <c r="BI220" s="13"/>
      <c r="BJ220" s="13"/>
      <c r="BK220" s="13"/>
      <c r="BL220" s="13"/>
      <c r="BM220" s="13"/>
      <c r="BN220" s="13"/>
      <c r="BO220" s="13"/>
      <c r="BQ220" s="13"/>
      <c r="BR220" s="13"/>
      <c r="BS220" s="13"/>
      <c r="BT220" s="13"/>
      <c r="BU220" s="13"/>
      <c r="BV220" s="13"/>
      <c r="BW220" s="13"/>
      <c r="BX220" s="13"/>
      <c r="BY220" s="13"/>
      <c r="BZ220" s="13"/>
      <c r="CA220" s="13"/>
      <c r="CB220" s="13"/>
    </row>
    <row r="221" spans="21:80" ht="15" customHeight="1" x14ac:dyDescent="0.2">
      <c r="U221" s="13"/>
      <c r="V221" s="13"/>
      <c r="W221" s="13"/>
      <c r="X221" s="13"/>
      <c r="Y221" s="13"/>
      <c r="Z221" s="13"/>
      <c r="AA221" s="13"/>
      <c r="AB221" s="13"/>
      <c r="AD221" s="13"/>
      <c r="AE221" s="13"/>
      <c r="AF221" s="13"/>
      <c r="AG221" s="13"/>
      <c r="AH221" s="13"/>
      <c r="AI221" s="13"/>
      <c r="AJ221" s="13"/>
      <c r="AK221" s="13"/>
      <c r="AL221" s="13"/>
      <c r="AM221" s="13"/>
      <c r="AN221" s="13"/>
      <c r="AO221" s="13"/>
      <c r="AQ221" s="13"/>
      <c r="AR221" s="13"/>
      <c r="AS221" s="13"/>
      <c r="AT221" s="13"/>
      <c r="AU221" s="13"/>
      <c r="AV221" s="13"/>
      <c r="AW221" s="13"/>
      <c r="AX221" s="13"/>
      <c r="AY221" s="13"/>
      <c r="AZ221" s="13"/>
      <c r="BA221" s="13"/>
      <c r="BB221" s="13"/>
      <c r="BD221" s="13"/>
      <c r="BE221" s="13"/>
      <c r="BF221" s="13"/>
      <c r="BG221" s="13"/>
      <c r="BH221" s="13"/>
      <c r="BI221" s="13"/>
      <c r="BJ221" s="13"/>
      <c r="BK221" s="13"/>
      <c r="BL221" s="13"/>
      <c r="BM221" s="13"/>
      <c r="BN221" s="13"/>
      <c r="BO221" s="13"/>
      <c r="BQ221" s="13"/>
      <c r="BR221" s="13"/>
      <c r="BS221" s="13"/>
      <c r="BT221" s="13"/>
      <c r="BU221" s="13"/>
      <c r="BV221" s="13"/>
      <c r="BW221" s="13"/>
      <c r="BX221" s="13"/>
      <c r="BY221" s="13"/>
      <c r="BZ221" s="13"/>
      <c r="CA221" s="13"/>
      <c r="CB221" s="13"/>
    </row>
    <row r="222" spans="21:80" ht="15" customHeight="1" x14ac:dyDescent="0.2">
      <c r="U222" s="13"/>
      <c r="V222" s="13"/>
      <c r="W222" s="13"/>
      <c r="X222" s="13"/>
      <c r="Y222" s="13"/>
      <c r="Z222" s="13"/>
      <c r="AA222" s="13"/>
      <c r="AB222" s="13"/>
      <c r="AD222" s="13"/>
      <c r="AE222" s="13"/>
      <c r="AF222" s="13"/>
      <c r="AG222" s="13"/>
      <c r="AH222" s="13"/>
      <c r="AI222" s="13"/>
      <c r="AJ222" s="13"/>
      <c r="AK222" s="13"/>
      <c r="AL222" s="13"/>
      <c r="AM222" s="13"/>
      <c r="AN222" s="13"/>
      <c r="AO222" s="13"/>
      <c r="AQ222" s="13"/>
      <c r="AR222" s="13"/>
      <c r="AS222" s="13"/>
      <c r="AT222" s="13"/>
      <c r="AU222" s="13"/>
      <c r="AV222" s="13"/>
      <c r="AW222" s="13"/>
      <c r="AX222" s="13"/>
      <c r="AY222" s="13"/>
      <c r="AZ222" s="13"/>
      <c r="BA222" s="13"/>
      <c r="BB222" s="13"/>
      <c r="BD222" s="13"/>
      <c r="BE222" s="13"/>
      <c r="BF222" s="13"/>
      <c r="BG222" s="13"/>
      <c r="BH222" s="13"/>
      <c r="BI222" s="13"/>
      <c r="BJ222" s="13"/>
      <c r="BK222" s="13"/>
      <c r="BL222" s="13"/>
      <c r="BM222" s="13"/>
      <c r="BN222" s="13"/>
      <c r="BO222" s="13"/>
      <c r="BQ222" s="13"/>
      <c r="BR222" s="13"/>
      <c r="BS222" s="13"/>
      <c r="BT222" s="13"/>
      <c r="BU222" s="13"/>
      <c r="BV222" s="13"/>
      <c r="BW222" s="13"/>
      <c r="BX222" s="13"/>
      <c r="BY222" s="13"/>
      <c r="BZ222" s="13"/>
      <c r="CA222" s="13"/>
      <c r="CB222" s="13"/>
    </row>
    <row r="223" spans="21:80" ht="15" customHeight="1" x14ac:dyDescent="0.2">
      <c r="U223" s="13"/>
      <c r="V223" s="13"/>
      <c r="W223" s="13"/>
      <c r="X223" s="13"/>
      <c r="Y223" s="13"/>
      <c r="Z223" s="13"/>
      <c r="AA223" s="13"/>
      <c r="AB223" s="13"/>
      <c r="AD223" s="13"/>
      <c r="AE223" s="13"/>
      <c r="AF223" s="13"/>
      <c r="AG223" s="13"/>
      <c r="AH223" s="13"/>
      <c r="AI223" s="13"/>
      <c r="AJ223" s="13"/>
      <c r="AK223" s="13"/>
      <c r="AL223" s="13"/>
      <c r="AM223" s="13"/>
      <c r="AN223" s="13"/>
      <c r="AO223" s="13"/>
      <c r="AQ223" s="13"/>
      <c r="AR223" s="13"/>
      <c r="AS223" s="13"/>
      <c r="AT223" s="13"/>
      <c r="AU223" s="13"/>
      <c r="AV223" s="13"/>
      <c r="AW223" s="13"/>
      <c r="AX223" s="13"/>
      <c r="AY223" s="13"/>
      <c r="AZ223" s="13"/>
      <c r="BA223" s="13"/>
      <c r="BB223" s="13"/>
      <c r="BD223" s="13"/>
      <c r="BE223" s="13"/>
      <c r="BF223" s="13"/>
      <c r="BG223" s="13"/>
      <c r="BH223" s="13"/>
      <c r="BI223" s="13"/>
      <c r="BJ223" s="13"/>
      <c r="BK223" s="13"/>
      <c r="BL223" s="13"/>
      <c r="BM223" s="13"/>
      <c r="BN223" s="13"/>
      <c r="BO223" s="13"/>
      <c r="BQ223" s="13"/>
      <c r="BR223" s="13"/>
      <c r="BS223" s="13"/>
      <c r="BT223" s="13"/>
      <c r="BU223" s="13"/>
      <c r="BV223" s="13"/>
      <c r="BW223" s="13"/>
      <c r="BX223" s="13"/>
      <c r="BY223" s="13"/>
      <c r="BZ223" s="13"/>
      <c r="CA223" s="13"/>
      <c r="CB223" s="13"/>
    </row>
    <row r="224" spans="21:80" ht="15" customHeight="1" x14ac:dyDescent="0.2">
      <c r="U224" s="13"/>
      <c r="V224" s="13"/>
      <c r="W224" s="13"/>
      <c r="X224" s="13"/>
      <c r="Y224" s="13"/>
      <c r="Z224" s="13"/>
      <c r="AA224" s="13"/>
      <c r="AB224" s="13"/>
      <c r="AD224" s="13"/>
      <c r="AE224" s="13"/>
      <c r="AF224" s="13"/>
      <c r="AG224" s="13"/>
      <c r="AH224" s="13"/>
      <c r="AI224" s="13"/>
      <c r="AJ224" s="13"/>
      <c r="AK224" s="13"/>
      <c r="AL224" s="13"/>
      <c r="AM224" s="13"/>
      <c r="AN224" s="13"/>
      <c r="AO224" s="13"/>
      <c r="AQ224" s="13"/>
      <c r="AR224" s="13"/>
      <c r="AS224" s="13"/>
      <c r="AT224" s="13"/>
      <c r="AU224" s="13"/>
      <c r="AV224" s="13"/>
      <c r="AW224" s="13"/>
      <c r="AX224" s="13"/>
      <c r="AY224" s="13"/>
      <c r="AZ224" s="13"/>
      <c r="BA224" s="13"/>
      <c r="BB224" s="13"/>
      <c r="BD224" s="13"/>
      <c r="BE224" s="13"/>
      <c r="BF224" s="13"/>
      <c r="BG224" s="13"/>
      <c r="BH224" s="13"/>
      <c r="BI224" s="13"/>
      <c r="BJ224" s="13"/>
      <c r="BK224" s="13"/>
      <c r="BL224" s="13"/>
      <c r="BM224" s="13"/>
      <c r="BN224" s="13"/>
      <c r="BO224" s="13"/>
      <c r="BQ224" s="13"/>
      <c r="BR224" s="13"/>
      <c r="BS224" s="13"/>
      <c r="BT224" s="13"/>
      <c r="BU224" s="13"/>
      <c r="BV224" s="13"/>
      <c r="BW224" s="13"/>
      <c r="BX224" s="13"/>
      <c r="BY224" s="13"/>
      <c r="BZ224" s="13"/>
      <c r="CA224" s="13"/>
      <c r="CB224" s="13"/>
    </row>
    <row r="225" spans="21:80" ht="15" customHeight="1" x14ac:dyDescent="0.2">
      <c r="U225" s="13"/>
      <c r="V225" s="13"/>
      <c r="W225" s="13"/>
      <c r="X225" s="13"/>
      <c r="Y225" s="13"/>
      <c r="Z225" s="13"/>
      <c r="AA225" s="13"/>
      <c r="AB225" s="13"/>
      <c r="AD225" s="13"/>
      <c r="AE225" s="13"/>
      <c r="AF225" s="13"/>
      <c r="AG225" s="13"/>
      <c r="AH225" s="13"/>
      <c r="AI225" s="13"/>
      <c r="AJ225" s="13"/>
      <c r="AK225" s="13"/>
      <c r="AL225" s="13"/>
      <c r="AM225" s="13"/>
      <c r="AN225" s="13"/>
      <c r="AO225" s="13"/>
      <c r="AQ225" s="13"/>
      <c r="AR225" s="13"/>
      <c r="AS225" s="13"/>
      <c r="AT225" s="13"/>
      <c r="AU225" s="13"/>
      <c r="AV225" s="13"/>
      <c r="AW225" s="13"/>
      <c r="AX225" s="13"/>
      <c r="AY225" s="13"/>
      <c r="AZ225" s="13"/>
      <c r="BA225" s="13"/>
      <c r="BB225" s="13"/>
      <c r="BD225" s="13"/>
      <c r="BE225" s="13"/>
      <c r="BF225" s="13"/>
      <c r="BG225" s="13"/>
      <c r="BH225" s="13"/>
      <c r="BI225" s="13"/>
      <c r="BJ225" s="13"/>
      <c r="BK225" s="13"/>
      <c r="BL225" s="13"/>
      <c r="BM225" s="13"/>
      <c r="BN225" s="13"/>
      <c r="BO225" s="13"/>
      <c r="BQ225" s="13"/>
      <c r="BR225" s="13"/>
      <c r="BS225" s="13"/>
      <c r="BT225" s="13"/>
      <c r="BU225" s="13"/>
      <c r="BV225" s="13"/>
      <c r="BW225" s="13"/>
      <c r="BX225" s="13"/>
      <c r="BY225" s="13"/>
      <c r="BZ225" s="13"/>
      <c r="CA225" s="13"/>
      <c r="CB225" s="13"/>
    </row>
    <row r="226" spans="21:80" ht="15" customHeight="1" x14ac:dyDescent="0.2">
      <c r="U226" s="13"/>
      <c r="V226" s="13"/>
      <c r="W226" s="13"/>
      <c r="X226" s="13"/>
      <c r="Y226" s="13"/>
      <c r="Z226" s="13"/>
      <c r="AA226" s="13"/>
      <c r="AB226" s="13"/>
      <c r="AD226" s="13"/>
      <c r="AE226" s="13"/>
      <c r="AF226" s="13"/>
      <c r="AG226" s="13"/>
      <c r="AH226" s="13"/>
      <c r="AI226" s="13"/>
      <c r="AJ226" s="13"/>
      <c r="AK226" s="13"/>
      <c r="AL226" s="13"/>
      <c r="AM226" s="13"/>
      <c r="AN226" s="13"/>
      <c r="AO226" s="13"/>
      <c r="AQ226" s="13"/>
      <c r="AR226" s="13"/>
      <c r="AS226" s="13"/>
      <c r="AT226" s="13"/>
      <c r="AU226" s="13"/>
      <c r="AV226" s="13"/>
      <c r="AW226" s="13"/>
      <c r="AX226" s="13"/>
      <c r="AY226" s="13"/>
      <c r="AZ226" s="13"/>
      <c r="BA226" s="13"/>
      <c r="BB226" s="13"/>
      <c r="BD226" s="13"/>
      <c r="BE226" s="13"/>
      <c r="BF226" s="13"/>
      <c r="BG226" s="13"/>
      <c r="BH226" s="13"/>
      <c r="BI226" s="13"/>
      <c r="BJ226" s="13"/>
      <c r="BK226" s="13"/>
      <c r="BL226" s="13"/>
      <c r="BM226" s="13"/>
      <c r="BN226" s="13"/>
      <c r="BO226" s="13"/>
      <c r="BQ226" s="13"/>
      <c r="BR226" s="13"/>
      <c r="BS226" s="13"/>
      <c r="BT226" s="13"/>
      <c r="BU226" s="13"/>
      <c r="BV226" s="13"/>
      <c r="BW226" s="13"/>
      <c r="BX226" s="13"/>
      <c r="BY226" s="13"/>
      <c r="BZ226" s="13"/>
      <c r="CA226" s="13"/>
      <c r="CB226" s="13"/>
    </row>
    <row r="227" spans="21:80" ht="15" customHeight="1" x14ac:dyDescent="0.2">
      <c r="U227" s="13"/>
      <c r="V227" s="13"/>
      <c r="W227" s="13"/>
      <c r="X227" s="13"/>
      <c r="Y227" s="13"/>
      <c r="Z227" s="13"/>
      <c r="AA227" s="13"/>
      <c r="AB227" s="13"/>
      <c r="AD227" s="13"/>
      <c r="AE227" s="13"/>
      <c r="AF227" s="13"/>
      <c r="AG227" s="13"/>
      <c r="AH227" s="13"/>
      <c r="AI227" s="13"/>
      <c r="AJ227" s="13"/>
      <c r="AK227" s="13"/>
      <c r="AL227" s="13"/>
      <c r="AM227" s="13"/>
      <c r="AN227" s="13"/>
      <c r="AO227" s="13"/>
      <c r="AQ227" s="13"/>
      <c r="AR227" s="13"/>
      <c r="AS227" s="13"/>
      <c r="AT227" s="13"/>
      <c r="AU227" s="13"/>
      <c r="AV227" s="13"/>
      <c r="AW227" s="13"/>
      <c r="AX227" s="13"/>
      <c r="AY227" s="13"/>
      <c r="AZ227" s="13"/>
      <c r="BA227" s="13"/>
      <c r="BB227" s="13"/>
      <c r="BD227" s="13"/>
      <c r="BE227" s="13"/>
      <c r="BF227" s="13"/>
      <c r="BG227" s="13"/>
      <c r="BH227" s="13"/>
      <c r="BI227" s="13"/>
      <c r="BJ227" s="13"/>
      <c r="BK227" s="13"/>
      <c r="BL227" s="13"/>
      <c r="BM227" s="13"/>
      <c r="BN227" s="13"/>
      <c r="BO227" s="13"/>
      <c r="BQ227" s="13"/>
      <c r="BR227" s="13"/>
      <c r="BS227" s="13"/>
      <c r="BT227" s="13"/>
      <c r="BU227" s="13"/>
      <c r="BV227" s="13"/>
      <c r="BW227" s="13"/>
      <c r="BX227" s="13"/>
      <c r="BY227" s="13"/>
      <c r="BZ227" s="13"/>
      <c r="CA227" s="13"/>
      <c r="CB227" s="13"/>
    </row>
    <row r="228" spans="21:80" ht="15" customHeight="1" x14ac:dyDescent="0.2">
      <c r="U228" s="13"/>
      <c r="V228" s="13"/>
      <c r="W228" s="13"/>
      <c r="X228" s="13"/>
      <c r="Y228" s="13"/>
      <c r="Z228" s="13"/>
      <c r="AA228" s="13"/>
      <c r="AB228" s="13"/>
      <c r="AD228" s="13"/>
      <c r="AE228" s="13"/>
      <c r="AF228" s="13"/>
      <c r="AG228" s="13"/>
      <c r="AH228" s="13"/>
      <c r="AI228" s="13"/>
      <c r="AJ228" s="13"/>
      <c r="AK228" s="13"/>
      <c r="AL228" s="13"/>
      <c r="AM228" s="13"/>
      <c r="AN228" s="13"/>
      <c r="AO228" s="13"/>
      <c r="AQ228" s="13"/>
      <c r="AR228" s="13"/>
      <c r="AS228" s="13"/>
      <c r="AT228" s="13"/>
      <c r="AU228" s="13"/>
      <c r="AV228" s="13"/>
      <c r="AW228" s="13"/>
      <c r="AX228" s="13"/>
      <c r="AY228" s="13"/>
      <c r="AZ228" s="13"/>
      <c r="BA228" s="13"/>
      <c r="BB228" s="13"/>
      <c r="BD228" s="13"/>
      <c r="BE228" s="13"/>
      <c r="BF228" s="13"/>
      <c r="BG228" s="13"/>
      <c r="BH228" s="13"/>
      <c r="BI228" s="13"/>
      <c r="BJ228" s="13"/>
      <c r="BK228" s="13"/>
      <c r="BL228" s="13"/>
      <c r="BM228" s="13"/>
      <c r="BN228" s="13"/>
      <c r="BO228" s="13"/>
      <c r="BQ228" s="13"/>
      <c r="BR228" s="13"/>
      <c r="BS228" s="13"/>
      <c r="BT228" s="13"/>
      <c r="BU228" s="13"/>
      <c r="BV228" s="13"/>
      <c r="BW228" s="13"/>
      <c r="BX228" s="13"/>
      <c r="BY228" s="13"/>
      <c r="BZ228" s="13"/>
      <c r="CA228" s="13"/>
      <c r="CB228" s="13"/>
    </row>
    <row r="229" spans="21:80" ht="15" customHeight="1" x14ac:dyDescent="0.2">
      <c r="U229" s="13"/>
      <c r="V229" s="13"/>
      <c r="W229" s="13"/>
      <c r="X229" s="13"/>
      <c r="Y229" s="13"/>
      <c r="Z229" s="13"/>
      <c r="AA229" s="13"/>
      <c r="AB229" s="13"/>
      <c r="AD229" s="13"/>
      <c r="AE229" s="13"/>
      <c r="AF229" s="13"/>
      <c r="AG229" s="13"/>
      <c r="AH229" s="13"/>
      <c r="AI229" s="13"/>
      <c r="AJ229" s="13"/>
      <c r="AK229" s="13"/>
      <c r="AL229" s="13"/>
      <c r="AM229" s="13"/>
      <c r="AN229" s="13"/>
      <c r="AO229" s="13"/>
      <c r="AQ229" s="13"/>
      <c r="AR229" s="13"/>
      <c r="AS229" s="13"/>
      <c r="AT229" s="13"/>
      <c r="AU229" s="13"/>
      <c r="AV229" s="13"/>
      <c r="AW229" s="13"/>
      <c r="AX229" s="13"/>
      <c r="AY229" s="13"/>
      <c r="AZ229" s="13"/>
      <c r="BA229" s="13"/>
      <c r="BB229" s="13"/>
      <c r="BD229" s="13"/>
      <c r="BE229" s="13"/>
      <c r="BF229" s="13"/>
      <c r="BG229" s="13"/>
      <c r="BH229" s="13"/>
      <c r="BI229" s="13"/>
      <c r="BJ229" s="13"/>
      <c r="BK229" s="13"/>
      <c r="BL229" s="13"/>
      <c r="BM229" s="13"/>
      <c r="BN229" s="13"/>
      <c r="BO229" s="13"/>
      <c r="BQ229" s="13"/>
      <c r="BR229" s="13"/>
      <c r="BS229" s="13"/>
      <c r="BT229" s="13"/>
      <c r="BU229" s="13"/>
      <c r="BV229" s="13"/>
      <c r="BW229" s="13"/>
      <c r="BX229" s="13"/>
      <c r="BY229" s="13"/>
      <c r="BZ229" s="13"/>
      <c r="CA229" s="13"/>
      <c r="CB229" s="13"/>
    </row>
    <row r="230" spans="21:80" ht="15" customHeight="1" x14ac:dyDescent="0.2">
      <c r="U230" s="13"/>
      <c r="V230" s="13"/>
      <c r="W230" s="13"/>
      <c r="X230" s="13"/>
      <c r="Y230" s="13"/>
      <c r="Z230" s="13"/>
      <c r="AA230" s="13"/>
      <c r="AB230" s="13"/>
      <c r="AD230" s="13"/>
      <c r="AE230" s="13"/>
      <c r="AF230" s="13"/>
      <c r="AG230" s="13"/>
      <c r="AH230" s="13"/>
      <c r="AI230" s="13"/>
      <c r="AJ230" s="13"/>
      <c r="AK230" s="13"/>
      <c r="AL230" s="13"/>
      <c r="AM230" s="13"/>
      <c r="AN230" s="13"/>
      <c r="AO230" s="13"/>
      <c r="AQ230" s="13"/>
      <c r="AR230" s="13"/>
      <c r="AS230" s="13"/>
      <c r="AT230" s="13"/>
      <c r="AU230" s="13"/>
      <c r="AV230" s="13"/>
      <c r="AW230" s="13"/>
      <c r="AX230" s="13"/>
      <c r="AY230" s="13"/>
      <c r="AZ230" s="13"/>
      <c r="BA230" s="13"/>
      <c r="BB230" s="13"/>
      <c r="BD230" s="13"/>
      <c r="BE230" s="13"/>
      <c r="BF230" s="13"/>
      <c r="BG230" s="13"/>
      <c r="BH230" s="13"/>
      <c r="BI230" s="13"/>
      <c r="BJ230" s="13"/>
      <c r="BK230" s="13"/>
      <c r="BL230" s="13"/>
      <c r="BM230" s="13"/>
      <c r="BN230" s="13"/>
      <c r="BO230" s="13"/>
      <c r="BQ230" s="13"/>
      <c r="BR230" s="13"/>
      <c r="BS230" s="13"/>
      <c r="BT230" s="13"/>
      <c r="BU230" s="13"/>
      <c r="BV230" s="13"/>
      <c r="BW230" s="13"/>
      <c r="BX230" s="13"/>
      <c r="BY230" s="13"/>
      <c r="BZ230" s="13"/>
      <c r="CA230" s="13"/>
      <c r="CB230" s="13"/>
    </row>
    <row r="231" spans="21:80" ht="15" customHeight="1" x14ac:dyDescent="0.2">
      <c r="U231" s="13"/>
      <c r="V231" s="13"/>
      <c r="W231" s="13"/>
      <c r="X231" s="13"/>
      <c r="Y231" s="13"/>
      <c r="Z231" s="13"/>
      <c r="AA231" s="13"/>
      <c r="AB231" s="13"/>
      <c r="AD231" s="13"/>
      <c r="AE231" s="13"/>
      <c r="AF231" s="13"/>
      <c r="AG231" s="13"/>
      <c r="AH231" s="13"/>
      <c r="AI231" s="13"/>
      <c r="AJ231" s="13"/>
      <c r="AK231" s="13"/>
      <c r="AL231" s="13"/>
      <c r="AM231" s="13"/>
      <c r="AN231" s="13"/>
      <c r="AO231" s="13"/>
      <c r="AQ231" s="13"/>
      <c r="AR231" s="13"/>
      <c r="AS231" s="13"/>
      <c r="AT231" s="13"/>
      <c r="AU231" s="13"/>
      <c r="AV231" s="13"/>
      <c r="AW231" s="13"/>
      <c r="AX231" s="13"/>
      <c r="AY231" s="13"/>
      <c r="AZ231" s="13"/>
      <c r="BA231" s="13"/>
      <c r="BB231" s="13"/>
      <c r="BD231" s="13"/>
      <c r="BE231" s="13"/>
      <c r="BF231" s="13"/>
      <c r="BG231" s="13"/>
      <c r="BH231" s="13"/>
      <c r="BI231" s="13"/>
      <c r="BJ231" s="13"/>
      <c r="BK231" s="13"/>
      <c r="BL231" s="13"/>
      <c r="BM231" s="13"/>
      <c r="BN231" s="13"/>
      <c r="BO231" s="13"/>
      <c r="BQ231" s="13"/>
      <c r="BR231" s="13"/>
      <c r="BS231" s="13"/>
      <c r="BT231" s="13"/>
      <c r="BU231" s="13"/>
      <c r="BV231" s="13"/>
      <c r="BW231" s="13"/>
      <c r="BX231" s="13"/>
      <c r="BY231" s="13"/>
      <c r="BZ231" s="13"/>
      <c r="CA231" s="13"/>
      <c r="CB231" s="13"/>
    </row>
    <row r="232" spans="21:80" ht="15" customHeight="1" x14ac:dyDescent="0.2">
      <c r="U232" s="13"/>
      <c r="V232" s="13"/>
      <c r="W232" s="13"/>
      <c r="X232" s="13"/>
      <c r="Y232" s="13"/>
      <c r="Z232" s="13"/>
      <c r="AA232" s="13"/>
      <c r="AB232" s="13"/>
      <c r="AD232" s="13"/>
      <c r="AE232" s="13"/>
      <c r="AF232" s="13"/>
      <c r="AG232" s="13"/>
      <c r="AH232" s="13"/>
      <c r="AI232" s="13"/>
      <c r="AJ232" s="13"/>
      <c r="AK232" s="13"/>
      <c r="AL232" s="13"/>
      <c r="AM232" s="13"/>
      <c r="AN232" s="13"/>
      <c r="AO232" s="13"/>
      <c r="AQ232" s="13"/>
      <c r="AR232" s="13"/>
      <c r="AS232" s="13"/>
      <c r="AT232" s="13"/>
      <c r="AU232" s="13"/>
      <c r="AV232" s="13"/>
      <c r="AW232" s="13"/>
      <c r="AX232" s="13"/>
      <c r="AY232" s="13"/>
      <c r="AZ232" s="13"/>
      <c r="BA232" s="13"/>
      <c r="BB232" s="13"/>
      <c r="BD232" s="13"/>
      <c r="BE232" s="13"/>
      <c r="BF232" s="13"/>
      <c r="BG232" s="13"/>
      <c r="BH232" s="13"/>
      <c r="BI232" s="13"/>
      <c r="BJ232" s="13"/>
      <c r="BK232" s="13"/>
      <c r="BL232" s="13"/>
      <c r="BM232" s="13"/>
      <c r="BN232" s="13"/>
      <c r="BO232" s="13"/>
      <c r="BQ232" s="13"/>
      <c r="BR232" s="13"/>
      <c r="BS232" s="13"/>
      <c r="BT232" s="13"/>
      <c r="BU232" s="13"/>
      <c r="BV232" s="13"/>
      <c r="BW232" s="13"/>
      <c r="BX232" s="13"/>
      <c r="BY232" s="13"/>
      <c r="BZ232" s="13"/>
      <c r="CA232" s="13"/>
      <c r="CB232" s="13"/>
    </row>
    <row r="233" spans="21:80" ht="15" customHeight="1" x14ac:dyDescent="0.2">
      <c r="U233" s="13"/>
      <c r="V233" s="13"/>
      <c r="W233" s="13"/>
      <c r="X233" s="13"/>
      <c r="Y233" s="13"/>
      <c r="Z233" s="13"/>
      <c r="AA233" s="13"/>
      <c r="AB233" s="13"/>
      <c r="AD233" s="13"/>
      <c r="AE233" s="13"/>
      <c r="AF233" s="13"/>
      <c r="AG233" s="13"/>
      <c r="AH233" s="13"/>
      <c r="AI233" s="13"/>
      <c r="AJ233" s="13"/>
      <c r="AK233" s="13"/>
      <c r="AL233" s="13"/>
      <c r="AM233" s="13"/>
      <c r="AN233" s="13"/>
      <c r="AO233" s="13"/>
      <c r="AQ233" s="13"/>
      <c r="AR233" s="13"/>
      <c r="AS233" s="13"/>
      <c r="AT233" s="13"/>
      <c r="AU233" s="13"/>
      <c r="AV233" s="13"/>
      <c r="AW233" s="13"/>
      <c r="AX233" s="13"/>
      <c r="AY233" s="13"/>
      <c r="AZ233" s="13"/>
      <c r="BA233" s="13"/>
      <c r="BB233" s="13"/>
      <c r="BD233" s="13"/>
      <c r="BE233" s="13"/>
      <c r="BF233" s="13"/>
      <c r="BG233" s="13"/>
      <c r="BH233" s="13"/>
      <c r="BI233" s="13"/>
      <c r="BJ233" s="13"/>
      <c r="BK233" s="13"/>
      <c r="BL233" s="13"/>
      <c r="BM233" s="13"/>
      <c r="BN233" s="13"/>
      <c r="BO233" s="13"/>
      <c r="BQ233" s="13"/>
      <c r="BR233" s="13"/>
      <c r="BS233" s="13"/>
      <c r="BT233" s="13"/>
      <c r="BU233" s="13"/>
      <c r="BV233" s="13"/>
      <c r="BW233" s="13"/>
      <c r="BX233" s="13"/>
      <c r="BY233" s="13"/>
      <c r="BZ233" s="13"/>
      <c r="CA233" s="13"/>
      <c r="CB233" s="13"/>
    </row>
    <row r="234" spans="21:80" ht="15" customHeight="1" x14ac:dyDescent="0.2">
      <c r="U234" s="13"/>
      <c r="V234" s="13"/>
      <c r="W234" s="13"/>
      <c r="X234" s="13"/>
      <c r="Y234" s="13"/>
      <c r="Z234" s="13"/>
      <c r="AA234" s="13"/>
      <c r="AB234" s="13"/>
      <c r="AD234" s="13"/>
      <c r="AE234" s="13"/>
      <c r="AF234" s="13"/>
      <c r="AG234" s="13"/>
      <c r="AH234" s="13"/>
      <c r="AI234" s="13"/>
      <c r="AJ234" s="13"/>
      <c r="AK234" s="13"/>
      <c r="AL234" s="13"/>
      <c r="AM234" s="13"/>
      <c r="AN234" s="13"/>
      <c r="AO234" s="13"/>
      <c r="AQ234" s="13"/>
      <c r="AR234" s="13"/>
      <c r="AS234" s="13"/>
      <c r="AT234" s="13"/>
      <c r="AU234" s="13"/>
      <c r="AV234" s="13"/>
      <c r="AW234" s="13"/>
      <c r="AX234" s="13"/>
      <c r="AY234" s="13"/>
      <c r="AZ234" s="13"/>
      <c r="BA234" s="13"/>
      <c r="BB234" s="13"/>
      <c r="BD234" s="13"/>
      <c r="BE234" s="13"/>
      <c r="BF234" s="13"/>
      <c r="BG234" s="13"/>
      <c r="BH234" s="13"/>
      <c r="BI234" s="13"/>
      <c r="BJ234" s="13"/>
      <c r="BK234" s="13"/>
      <c r="BL234" s="13"/>
      <c r="BM234" s="13"/>
      <c r="BN234" s="13"/>
      <c r="BO234" s="13"/>
      <c r="BQ234" s="13"/>
      <c r="BR234" s="13"/>
      <c r="BS234" s="13"/>
      <c r="BT234" s="13"/>
      <c r="BU234" s="13"/>
      <c r="BV234" s="13"/>
      <c r="BW234" s="13"/>
      <c r="BX234" s="13"/>
      <c r="BY234" s="13"/>
      <c r="BZ234" s="13"/>
      <c r="CA234" s="13"/>
      <c r="CB234" s="13"/>
    </row>
    <row r="235" spans="21:80" ht="15" customHeight="1" x14ac:dyDescent="0.2">
      <c r="U235" s="13"/>
      <c r="V235" s="13"/>
      <c r="W235" s="13"/>
      <c r="X235" s="13"/>
      <c r="Y235" s="13"/>
      <c r="Z235" s="13"/>
      <c r="AA235" s="13"/>
      <c r="AB235" s="13"/>
      <c r="AD235" s="13"/>
      <c r="AE235" s="13"/>
      <c r="AF235" s="13"/>
      <c r="AG235" s="13"/>
      <c r="AH235" s="13"/>
      <c r="AI235" s="13"/>
      <c r="AJ235" s="13"/>
      <c r="AK235" s="13"/>
      <c r="AL235" s="13"/>
      <c r="AM235" s="13"/>
      <c r="AN235" s="13"/>
      <c r="AO235" s="13"/>
      <c r="AQ235" s="13"/>
      <c r="AR235" s="13"/>
      <c r="AS235" s="13"/>
      <c r="AT235" s="13"/>
      <c r="AU235" s="13"/>
      <c r="AV235" s="13"/>
      <c r="AW235" s="13"/>
      <c r="AX235" s="13"/>
      <c r="AY235" s="13"/>
      <c r="AZ235" s="13"/>
      <c r="BA235" s="13"/>
      <c r="BB235" s="13"/>
      <c r="BD235" s="13"/>
      <c r="BE235" s="13"/>
      <c r="BF235" s="13"/>
      <c r="BG235" s="13"/>
      <c r="BH235" s="13"/>
      <c r="BI235" s="13"/>
      <c r="BJ235" s="13"/>
      <c r="BK235" s="13"/>
      <c r="BL235" s="13"/>
      <c r="BM235" s="13"/>
      <c r="BN235" s="13"/>
      <c r="BO235" s="13"/>
      <c r="BQ235" s="13"/>
      <c r="BR235" s="13"/>
      <c r="BS235" s="13"/>
      <c r="BT235" s="13"/>
      <c r="BU235" s="13"/>
      <c r="BV235" s="13"/>
      <c r="BW235" s="13"/>
      <c r="BX235" s="13"/>
      <c r="BY235" s="13"/>
      <c r="BZ235" s="13"/>
      <c r="CA235" s="13"/>
      <c r="CB235" s="13"/>
    </row>
    <row r="236" spans="21:80" ht="15" customHeight="1" x14ac:dyDescent="0.2">
      <c r="U236" s="13"/>
      <c r="V236" s="13"/>
      <c r="W236" s="13"/>
      <c r="X236" s="13"/>
      <c r="Y236" s="13"/>
      <c r="Z236" s="13"/>
      <c r="AA236" s="13"/>
      <c r="AB236" s="13"/>
      <c r="AD236" s="13"/>
      <c r="AE236" s="13"/>
      <c r="AF236" s="13"/>
      <c r="AG236" s="13"/>
      <c r="AH236" s="13"/>
      <c r="AI236" s="13"/>
      <c r="AJ236" s="13"/>
      <c r="AK236" s="13"/>
      <c r="AL236" s="13"/>
      <c r="AM236" s="13"/>
      <c r="AN236" s="13"/>
      <c r="AO236" s="13"/>
      <c r="AQ236" s="13"/>
      <c r="AR236" s="13"/>
      <c r="AS236" s="13"/>
      <c r="AT236" s="13"/>
      <c r="AU236" s="13"/>
      <c r="AV236" s="13"/>
      <c r="AW236" s="13"/>
      <c r="AX236" s="13"/>
      <c r="AY236" s="13"/>
      <c r="AZ236" s="13"/>
      <c r="BA236" s="13"/>
      <c r="BB236" s="13"/>
      <c r="BD236" s="13"/>
      <c r="BE236" s="13"/>
      <c r="BF236" s="13"/>
      <c r="BG236" s="13"/>
      <c r="BH236" s="13"/>
      <c r="BI236" s="13"/>
      <c r="BJ236" s="13"/>
      <c r="BK236" s="13"/>
      <c r="BL236" s="13"/>
      <c r="BM236" s="13"/>
      <c r="BN236" s="13"/>
      <c r="BO236" s="13"/>
      <c r="BQ236" s="13"/>
      <c r="BR236" s="13"/>
      <c r="BS236" s="13"/>
      <c r="BT236" s="13"/>
      <c r="BU236" s="13"/>
      <c r="BV236" s="13"/>
      <c r="BW236" s="13"/>
      <c r="BX236" s="13"/>
      <c r="BY236" s="13"/>
      <c r="BZ236" s="13"/>
      <c r="CA236" s="13"/>
      <c r="CB236" s="13"/>
    </row>
    <row r="237" spans="21:80" ht="15" customHeight="1" x14ac:dyDescent="0.2">
      <c r="U237" s="13"/>
      <c r="V237" s="13"/>
      <c r="W237" s="13"/>
      <c r="X237" s="13"/>
      <c r="Y237" s="13"/>
      <c r="Z237" s="13"/>
      <c r="AA237" s="13"/>
      <c r="AB237" s="13"/>
      <c r="AD237" s="13"/>
      <c r="AE237" s="13"/>
      <c r="AF237" s="13"/>
      <c r="AG237" s="13"/>
      <c r="AH237" s="13"/>
      <c r="AI237" s="13"/>
      <c r="AJ237" s="13"/>
      <c r="AK237" s="13"/>
      <c r="AL237" s="13"/>
      <c r="AM237" s="13"/>
      <c r="AN237" s="13"/>
      <c r="AO237" s="13"/>
      <c r="AQ237" s="13"/>
      <c r="AR237" s="13"/>
      <c r="AS237" s="13"/>
      <c r="AT237" s="13"/>
      <c r="AU237" s="13"/>
      <c r="AV237" s="13"/>
      <c r="AW237" s="13"/>
      <c r="AX237" s="13"/>
      <c r="AY237" s="13"/>
      <c r="AZ237" s="13"/>
      <c r="BA237" s="13"/>
      <c r="BB237" s="13"/>
      <c r="BD237" s="13"/>
      <c r="BE237" s="13"/>
      <c r="BF237" s="13"/>
      <c r="BG237" s="13"/>
      <c r="BH237" s="13"/>
      <c r="BI237" s="13"/>
      <c r="BJ237" s="13"/>
      <c r="BK237" s="13"/>
      <c r="BL237" s="13"/>
      <c r="BM237" s="13"/>
      <c r="BN237" s="13"/>
      <c r="BO237" s="13"/>
      <c r="BQ237" s="13"/>
      <c r="BR237" s="13"/>
      <c r="BS237" s="13"/>
      <c r="BT237" s="13"/>
      <c r="BU237" s="13"/>
      <c r="BV237" s="13"/>
      <c r="BW237" s="13"/>
      <c r="BX237" s="13"/>
      <c r="BY237" s="13"/>
      <c r="BZ237" s="13"/>
      <c r="CA237" s="13"/>
      <c r="CB237" s="13"/>
    </row>
    <row r="238" spans="21:80" ht="15" customHeight="1" x14ac:dyDescent="0.2">
      <c r="U238" s="13"/>
      <c r="V238" s="13"/>
      <c r="W238" s="13"/>
      <c r="X238" s="13"/>
      <c r="Y238" s="13"/>
      <c r="Z238" s="13"/>
      <c r="AA238" s="13"/>
      <c r="AB238" s="13"/>
      <c r="AD238" s="13"/>
      <c r="AE238" s="13"/>
      <c r="AF238" s="13"/>
      <c r="AG238" s="13"/>
      <c r="AH238" s="13"/>
      <c r="AI238" s="13"/>
      <c r="AJ238" s="13"/>
      <c r="AK238" s="13"/>
      <c r="AL238" s="13"/>
      <c r="AM238" s="13"/>
      <c r="AN238" s="13"/>
      <c r="AO238" s="13"/>
      <c r="AQ238" s="13"/>
      <c r="AR238" s="13"/>
      <c r="AS238" s="13"/>
      <c r="AT238" s="13"/>
      <c r="AU238" s="13"/>
      <c r="AV238" s="13"/>
      <c r="AW238" s="13"/>
      <c r="AX238" s="13"/>
      <c r="AY238" s="13"/>
      <c r="AZ238" s="13"/>
      <c r="BA238" s="13"/>
      <c r="BB238" s="13"/>
      <c r="BD238" s="13"/>
      <c r="BE238" s="13"/>
      <c r="BF238" s="13"/>
      <c r="BG238" s="13"/>
      <c r="BH238" s="13"/>
      <c r="BI238" s="13"/>
      <c r="BJ238" s="13"/>
      <c r="BK238" s="13"/>
      <c r="BL238" s="13"/>
      <c r="BM238" s="13"/>
      <c r="BN238" s="13"/>
      <c r="BO238" s="13"/>
      <c r="BQ238" s="13"/>
      <c r="BR238" s="13"/>
      <c r="BS238" s="13"/>
      <c r="BT238" s="13"/>
      <c r="BU238" s="13"/>
      <c r="BV238" s="13"/>
      <c r="BW238" s="13"/>
      <c r="BX238" s="13"/>
      <c r="BY238" s="13"/>
      <c r="BZ238" s="13"/>
      <c r="CA238" s="13"/>
      <c r="CB238" s="13"/>
    </row>
    <row r="239" spans="21:80" ht="15" customHeight="1" x14ac:dyDescent="0.2">
      <c r="U239" s="13"/>
      <c r="V239" s="13"/>
      <c r="W239" s="13"/>
      <c r="X239" s="13"/>
      <c r="Y239" s="13"/>
      <c r="Z239" s="13"/>
      <c r="AA239" s="13"/>
      <c r="AB239" s="13"/>
      <c r="AD239" s="13"/>
      <c r="AE239" s="13"/>
      <c r="AF239" s="13"/>
      <c r="AG239" s="13"/>
      <c r="AH239" s="13"/>
      <c r="AI239" s="13"/>
      <c r="AJ239" s="13"/>
      <c r="AK239" s="13"/>
      <c r="AL239" s="13"/>
      <c r="AM239" s="13"/>
      <c r="AN239" s="13"/>
      <c r="AO239" s="13"/>
      <c r="AQ239" s="13"/>
      <c r="AR239" s="13"/>
      <c r="AS239" s="13"/>
      <c r="AT239" s="13"/>
      <c r="AU239" s="13"/>
      <c r="AV239" s="13"/>
      <c r="AW239" s="13"/>
      <c r="AX239" s="13"/>
      <c r="AY239" s="13"/>
      <c r="AZ239" s="13"/>
      <c r="BA239" s="13"/>
      <c r="BB239" s="13"/>
      <c r="BD239" s="13"/>
      <c r="BE239" s="13"/>
      <c r="BF239" s="13"/>
      <c r="BG239" s="13"/>
      <c r="BH239" s="13"/>
      <c r="BI239" s="13"/>
      <c r="BJ239" s="13"/>
      <c r="BK239" s="13"/>
      <c r="BL239" s="13"/>
      <c r="BM239" s="13"/>
      <c r="BN239" s="13"/>
      <c r="BO239" s="13"/>
      <c r="BQ239" s="13"/>
      <c r="BR239" s="13"/>
      <c r="BS239" s="13"/>
      <c r="BT239" s="13"/>
      <c r="BU239" s="13"/>
      <c r="BV239" s="13"/>
      <c r="BW239" s="13"/>
      <c r="BX239" s="13"/>
      <c r="BY239" s="13"/>
      <c r="BZ239" s="13"/>
      <c r="CA239" s="13"/>
      <c r="CB239" s="13"/>
    </row>
    <row r="240" spans="21:80" ht="15" customHeight="1" x14ac:dyDescent="0.2">
      <c r="U240" s="13"/>
      <c r="V240" s="13"/>
      <c r="W240" s="13"/>
      <c r="X240" s="13"/>
      <c r="Y240" s="13"/>
      <c r="Z240" s="13"/>
      <c r="AA240" s="13"/>
      <c r="AB240" s="13"/>
      <c r="AD240" s="13"/>
      <c r="AE240" s="13"/>
      <c r="AF240" s="13"/>
      <c r="AG240" s="13"/>
      <c r="AH240" s="13"/>
      <c r="AI240" s="13"/>
      <c r="AJ240" s="13"/>
      <c r="AK240" s="13"/>
      <c r="AL240" s="13"/>
      <c r="AM240" s="13"/>
      <c r="AN240" s="13"/>
      <c r="AO240" s="13"/>
      <c r="AQ240" s="13"/>
      <c r="AR240" s="13"/>
      <c r="AS240" s="13"/>
      <c r="AT240" s="13"/>
      <c r="AU240" s="13"/>
      <c r="AV240" s="13"/>
      <c r="AW240" s="13"/>
      <c r="AX240" s="13"/>
      <c r="AY240" s="13"/>
      <c r="AZ240" s="13"/>
      <c r="BA240" s="13"/>
      <c r="BB240" s="13"/>
      <c r="BD240" s="13"/>
      <c r="BE240" s="13"/>
      <c r="BF240" s="13"/>
      <c r="BG240" s="13"/>
      <c r="BH240" s="13"/>
      <c r="BI240" s="13"/>
      <c r="BJ240" s="13"/>
      <c r="BK240" s="13"/>
      <c r="BL240" s="13"/>
      <c r="BM240" s="13"/>
      <c r="BN240" s="13"/>
      <c r="BO240" s="13"/>
      <c r="BQ240" s="13"/>
      <c r="BR240" s="13"/>
      <c r="BS240" s="13"/>
      <c r="BT240" s="13"/>
      <c r="BU240" s="13"/>
      <c r="BV240" s="13"/>
      <c r="BW240" s="13"/>
      <c r="BX240" s="13"/>
      <c r="BY240" s="13"/>
      <c r="BZ240" s="13"/>
      <c r="CA240" s="13"/>
      <c r="CB240" s="13"/>
    </row>
    <row r="241" spans="21:80" ht="15" customHeight="1" x14ac:dyDescent="0.2">
      <c r="U241" s="13"/>
      <c r="V241" s="13"/>
      <c r="W241" s="13"/>
      <c r="X241" s="13"/>
      <c r="Y241" s="13"/>
      <c r="Z241" s="13"/>
      <c r="AA241" s="13"/>
      <c r="AB241" s="13"/>
      <c r="AD241" s="13"/>
      <c r="AE241" s="13"/>
      <c r="AF241" s="13"/>
      <c r="AG241" s="13"/>
      <c r="AH241" s="13"/>
      <c r="AI241" s="13"/>
      <c r="AJ241" s="13"/>
      <c r="AK241" s="13"/>
      <c r="AL241" s="13"/>
      <c r="AM241" s="13"/>
      <c r="AN241" s="13"/>
      <c r="AO241" s="13"/>
      <c r="AQ241" s="13"/>
      <c r="AR241" s="13"/>
      <c r="AS241" s="13"/>
      <c r="AT241" s="13"/>
      <c r="AU241" s="13"/>
      <c r="AV241" s="13"/>
      <c r="AW241" s="13"/>
      <c r="AX241" s="13"/>
      <c r="AY241" s="13"/>
      <c r="AZ241" s="13"/>
      <c r="BA241" s="13"/>
      <c r="BB241" s="13"/>
      <c r="BD241" s="13"/>
      <c r="BE241" s="13"/>
      <c r="BF241" s="13"/>
      <c r="BG241" s="13"/>
      <c r="BH241" s="13"/>
      <c r="BI241" s="13"/>
      <c r="BJ241" s="13"/>
      <c r="BK241" s="13"/>
      <c r="BL241" s="13"/>
      <c r="BM241" s="13"/>
      <c r="BN241" s="13"/>
      <c r="BO241" s="13"/>
      <c r="BQ241" s="13"/>
      <c r="BR241" s="13"/>
      <c r="BS241" s="13"/>
      <c r="BT241" s="13"/>
      <c r="BU241" s="13"/>
      <c r="BV241" s="13"/>
      <c r="BW241" s="13"/>
      <c r="BX241" s="13"/>
      <c r="BY241" s="13"/>
      <c r="BZ241" s="13"/>
      <c r="CA241" s="13"/>
      <c r="CB241" s="13"/>
    </row>
    <row r="242" spans="21:80" ht="15" customHeight="1" x14ac:dyDescent="0.2">
      <c r="U242" s="13"/>
      <c r="V242" s="13"/>
      <c r="W242" s="13"/>
      <c r="X242" s="13"/>
      <c r="Y242" s="13"/>
      <c r="Z242" s="13"/>
      <c r="AA242" s="13"/>
      <c r="AB242" s="13"/>
      <c r="AD242" s="13"/>
      <c r="AE242" s="13"/>
      <c r="AF242" s="13"/>
      <c r="AG242" s="13"/>
      <c r="AH242" s="13"/>
      <c r="AI242" s="13"/>
      <c r="AJ242" s="13"/>
      <c r="AK242" s="13"/>
      <c r="AL242" s="13"/>
      <c r="AM242" s="13"/>
      <c r="AN242" s="13"/>
      <c r="AO242" s="13"/>
      <c r="AQ242" s="13"/>
      <c r="AR242" s="13"/>
      <c r="AS242" s="13"/>
      <c r="AT242" s="13"/>
      <c r="AU242" s="13"/>
      <c r="AV242" s="13"/>
      <c r="AW242" s="13"/>
      <c r="AX242" s="13"/>
      <c r="AY242" s="13"/>
      <c r="AZ242" s="13"/>
      <c r="BA242" s="13"/>
      <c r="BB242" s="13"/>
      <c r="BD242" s="13"/>
      <c r="BE242" s="13"/>
      <c r="BF242" s="13"/>
      <c r="BG242" s="13"/>
      <c r="BH242" s="13"/>
      <c r="BI242" s="13"/>
      <c r="BJ242" s="13"/>
      <c r="BK242" s="13"/>
      <c r="BL242" s="13"/>
      <c r="BM242" s="13"/>
      <c r="BN242" s="13"/>
      <c r="BO242" s="13"/>
      <c r="BQ242" s="13"/>
      <c r="BR242" s="13"/>
      <c r="BS242" s="13"/>
      <c r="BT242" s="13"/>
      <c r="BU242" s="13"/>
      <c r="BV242" s="13"/>
      <c r="BW242" s="13"/>
      <c r="BX242" s="13"/>
      <c r="BY242" s="13"/>
      <c r="BZ242" s="13"/>
      <c r="CA242" s="13"/>
      <c r="CB242" s="13"/>
    </row>
    <row r="243" spans="21:80" ht="15" customHeight="1" x14ac:dyDescent="0.2">
      <c r="U243" s="13"/>
      <c r="V243" s="13"/>
      <c r="W243" s="13"/>
      <c r="X243" s="13"/>
      <c r="Y243" s="13"/>
      <c r="Z243" s="13"/>
      <c r="AA243" s="13"/>
      <c r="AB243" s="13"/>
      <c r="AD243" s="13"/>
      <c r="AE243" s="13"/>
      <c r="AF243" s="13"/>
      <c r="AG243" s="13"/>
      <c r="AH243" s="13"/>
      <c r="AI243" s="13"/>
      <c r="AJ243" s="13"/>
      <c r="AK243" s="13"/>
      <c r="AL243" s="13"/>
      <c r="AM243" s="13"/>
      <c r="AN243" s="13"/>
      <c r="AO243" s="13"/>
      <c r="AQ243" s="13"/>
      <c r="AR243" s="13"/>
      <c r="AS243" s="13"/>
      <c r="AT243" s="13"/>
      <c r="AU243" s="13"/>
      <c r="AV243" s="13"/>
      <c r="AW243" s="13"/>
      <c r="AX243" s="13"/>
      <c r="AY243" s="13"/>
      <c r="AZ243" s="13"/>
      <c r="BA243" s="13"/>
      <c r="BB243" s="13"/>
      <c r="BD243" s="13"/>
      <c r="BE243" s="13"/>
      <c r="BF243" s="13"/>
      <c r="BG243" s="13"/>
      <c r="BH243" s="13"/>
      <c r="BI243" s="13"/>
      <c r="BJ243" s="13"/>
      <c r="BK243" s="13"/>
      <c r="BL243" s="13"/>
      <c r="BM243" s="13"/>
      <c r="BN243" s="13"/>
      <c r="BO243" s="13"/>
      <c r="BQ243" s="13"/>
      <c r="BR243" s="13"/>
      <c r="BS243" s="13"/>
      <c r="BT243" s="13"/>
      <c r="BU243" s="13"/>
      <c r="BV243" s="13"/>
      <c r="BW243" s="13"/>
      <c r="BX243" s="13"/>
      <c r="BY243" s="13"/>
      <c r="BZ243" s="13"/>
      <c r="CA243" s="13"/>
      <c r="CB243" s="13"/>
    </row>
    <row r="244" spans="21:80" ht="15" customHeight="1" x14ac:dyDescent="0.2">
      <c r="U244" s="13"/>
      <c r="V244" s="13"/>
      <c r="W244" s="13"/>
      <c r="X244" s="13"/>
      <c r="Y244" s="13"/>
      <c r="Z244" s="13"/>
      <c r="AA244" s="13"/>
      <c r="AB244" s="13"/>
      <c r="AD244" s="13"/>
      <c r="AE244" s="13"/>
      <c r="AF244" s="13"/>
      <c r="AG244" s="13"/>
      <c r="AH244" s="13"/>
      <c r="AI244" s="13"/>
      <c r="AJ244" s="13"/>
      <c r="AK244" s="13"/>
      <c r="AL244" s="13"/>
      <c r="AM244" s="13"/>
      <c r="AN244" s="13"/>
      <c r="AO244" s="13"/>
      <c r="AQ244" s="13"/>
      <c r="AR244" s="13"/>
      <c r="AS244" s="13"/>
      <c r="AT244" s="13"/>
      <c r="AU244" s="13"/>
      <c r="AV244" s="13"/>
      <c r="AW244" s="13"/>
      <c r="AX244" s="13"/>
      <c r="AY244" s="13"/>
      <c r="AZ244" s="13"/>
      <c r="BA244" s="13"/>
      <c r="BB244" s="13"/>
      <c r="BD244" s="13"/>
      <c r="BE244" s="13"/>
      <c r="BF244" s="13"/>
      <c r="BG244" s="13"/>
      <c r="BH244" s="13"/>
      <c r="BI244" s="13"/>
      <c r="BJ244" s="13"/>
      <c r="BK244" s="13"/>
      <c r="BL244" s="13"/>
      <c r="BM244" s="13"/>
      <c r="BN244" s="13"/>
      <c r="BO244" s="13"/>
      <c r="BQ244" s="13"/>
      <c r="BR244" s="13"/>
      <c r="BS244" s="13"/>
      <c r="BT244" s="13"/>
      <c r="BU244" s="13"/>
      <c r="BV244" s="13"/>
      <c r="BW244" s="13"/>
      <c r="BX244" s="13"/>
      <c r="BY244" s="13"/>
      <c r="BZ244" s="13"/>
      <c r="CA244" s="13"/>
      <c r="CB244" s="13"/>
    </row>
    <row r="245" spans="21:80" ht="15" customHeight="1" x14ac:dyDescent="0.2">
      <c r="U245" s="13"/>
      <c r="V245" s="13"/>
      <c r="W245" s="13"/>
      <c r="X245" s="13"/>
      <c r="Y245" s="13"/>
      <c r="Z245" s="13"/>
      <c r="AA245" s="13"/>
      <c r="AB245" s="13"/>
      <c r="AD245" s="13"/>
      <c r="AE245" s="13"/>
      <c r="AF245" s="13"/>
      <c r="AG245" s="13"/>
      <c r="AH245" s="13"/>
      <c r="AI245" s="13"/>
      <c r="AJ245" s="13"/>
      <c r="AK245" s="13"/>
      <c r="AL245" s="13"/>
      <c r="AM245" s="13"/>
      <c r="AN245" s="13"/>
      <c r="AO245" s="13"/>
      <c r="AQ245" s="13"/>
      <c r="AR245" s="13"/>
      <c r="AS245" s="13"/>
      <c r="AT245" s="13"/>
      <c r="AU245" s="13"/>
      <c r="AV245" s="13"/>
      <c r="AW245" s="13"/>
      <c r="AX245" s="13"/>
      <c r="AY245" s="13"/>
      <c r="AZ245" s="13"/>
      <c r="BA245" s="13"/>
      <c r="BB245" s="13"/>
      <c r="BD245" s="13"/>
      <c r="BE245" s="13"/>
      <c r="BF245" s="13"/>
      <c r="BG245" s="13"/>
      <c r="BH245" s="13"/>
      <c r="BI245" s="13"/>
      <c r="BJ245" s="13"/>
      <c r="BK245" s="13"/>
      <c r="BL245" s="13"/>
      <c r="BM245" s="13"/>
      <c r="BN245" s="13"/>
      <c r="BO245" s="13"/>
      <c r="BQ245" s="13"/>
      <c r="BR245" s="13"/>
      <c r="BS245" s="13"/>
      <c r="BT245" s="13"/>
      <c r="BU245" s="13"/>
      <c r="BV245" s="13"/>
      <c r="BW245" s="13"/>
      <c r="BX245" s="13"/>
      <c r="BY245" s="13"/>
      <c r="BZ245" s="13"/>
      <c r="CA245" s="13"/>
      <c r="CB245" s="13"/>
    </row>
    <row r="246" spans="21:80" ht="15" customHeight="1" x14ac:dyDescent="0.2">
      <c r="U246" s="13"/>
      <c r="V246" s="13"/>
      <c r="W246" s="13"/>
      <c r="X246" s="13"/>
      <c r="Y246" s="13"/>
      <c r="Z246" s="13"/>
      <c r="AA246" s="13"/>
      <c r="AB246" s="13"/>
      <c r="AD246" s="13"/>
      <c r="AE246" s="13"/>
      <c r="AF246" s="13"/>
      <c r="AG246" s="13"/>
      <c r="AH246" s="13"/>
      <c r="AI246" s="13"/>
      <c r="AJ246" s="13"/>
      <c r="AK246" s="13"/>
      <c r="AL246" s="13"/>
      <c r="AM246" s="13"/>
      <c r="AN246" s="13"/>
      <c r="AO246" s="13"/>
      <c r="AQ246" s="13"/>
      <c r="AR246" s="13"/>
      <c r="AS246" s="13"/>
      <c r="AT246" s="13"/>
      <c r="AU246" s="13"/>
      <c r="AV246" s="13"/>
      <c r="AW246" s="13"/>
      <c r="AX246" s="13"/>
      <c r="AY246" s="13"/>
      <c r="AZ246" s="13"/>
      <c r="BA246" s="13"/>
      <c r="BB246" s="13"/>
      <c r="BD246" s="13"/>
      <c r="BE246" s="13"/>
      <c r="BF246" s="13"/>
      <c r="BG246" s="13"/>
      <c r="BH246" s="13"/>
      <c r="BI246" s="13"/>
      <c r="BJ246" s="13"/>
      <c r="BK246" s="13"/>
      <c r="BL246" s="13"/>
      <c r="BM246" s="13"/>
      <c r="BN246" s="13"/>
      <c r="BO246" s="13"/>
      <c r="BQ246" s="13"/>
      <c r="BR246" s="13"/>
      <c r="BS246" s="13"/>
      <c r="BT246" s="13"/>
      <c r="BU246" s="13"/>
      <c r="BV246" s="13"/>
      <c r="BW246" s="13"/>
      <c r="BX246" s="13"/>
      <c r="BY246" s="13"/>
      <c r="BZ246" s="13"/>
      <c r="CA246" s="13"/>
      <c r="CB246" s="13"/>
    </row>
    <row r="247" spans="21:80" ht="15" customHeight="1" x14ac:dyDescent="0.2">
      <c r="U247" s="13"/>
      <c r="V247" s="13"/>
      <c r="W247" s="13"/>
      <c r="X247" s="13"/>
      <c r="Y247" s="13"/>
      <c r="Z247" s="13"/>
      <c r="AA247" s="13"/>
      <c r="AB247" s="13"/>
      <c r="AD247" s="13"/>
      <c r="AE247" s="13"/>
      <c r="AF247" s="13"/>
      <c r="AG247" s="13"/>
      <c r="AH247" s="13"/>
      <c r="AI247" s="13"/>
      <c r="AJ247" s="13"/>
      <c r="AK247" s="13"/>
      <c r="AL247" s="13"/>
      <c r="AM247" s="13"/>
      <c r="AN247" s="13"/>
      <c r="AO247" s="13"/>
      <c r="AQ247" s="13"/>
      <c r="AR247" s="13"/>
      <c r="AS247" s="13"/>
      <c r="AT247" s="13"/>
      <c r="AU247" s="13"/>
      <c r="AV247" s="13"/>
      <c r="AW247" s="13"/>
      <c r="AX247" s="13"/>
      <c r="AY247" s="13"/>
      <c r="AZ247" s="13"/>
      <c r="BA247" s="13"/>
      <c r="BB247" s="13"/>
      <c r="BD247" s="13"/>
      <c r="BE247" s="13"/>
      <c r="BF247" s="13"/>
      <c r="BG247" s="13"/>
      <c r="BH247" s="13"/>
      <c r="BI247" s="13"/>
      <c r="BJ247" s="13"/>
      <c r="BK247" s="13"/>
      <c r="BL247" s="13"/>
      <c r="BM247" s="13"/>
      <c r="BN247" s="13"/>
      <c r="BO247" s="13"/>
      <c r="BQ247" s="13"/>
      <c r="BR247" s="13"/>
      <c r="BS247" s="13"/>
      <c r="BT247" s="13"/>
      <c r="BU247" s="13"/>
      <c r="BV247" s="13"/>
      <c r="BW247" s="13"/>
      <c r="BX247" s="13"/>
      <c r="BY247" s="13"/>
      <c r="BZ247" s="13"/>
      <c r="CA247" s="13"/>
      <c r="CB247" s="13"/>
    </row>
    <row r="248" spans="21:80" ht="15" customHeight="1" x14ac:dyDescent="0.2">
      <c r="U248" s="13"/>
      <c r="V248" s="13"/>
      <c r="W248" s="13"/>
      <c r="X248" s="13"/>
      <c r="Y248" s="13"/>
      <c r="Z248" s="13"/>
      <c r="AA248" s="13"/>
      <c r="AB248" s="13"/>
      <c r="AD248" s="13"/>
      <c r="AE248" s="13"/>
      <c r="AF248" s="13"/>
      <c r="AG248" s="13"/>
      <c r="AH248" s="13"/>
      <c r="AI248" s="13"/>
      <c r="AJ248" s="13"/>
      <c r="AK248" s="13"/>
      <c r="AL248" s="13"/>
      <c r="AM248" s="13"/>
      <c r="AN248" s="13"/>
      <c r="AO248" s="13"/>
      <c r="AQ248" s="13"/>
      <c r="AR248" s="13"/>
      <c r="AS248" s="13"/>
      <c r="AT248" s="13"/>
      <c r="AU248" s="13"/>
      <c r="AV248" s="13"/>
      <c r="AW248" s="13"/>
      <c r="AX248" s="13"/>
      <c r="AY248" s="13"/>
      <c r="AZ248" s="13"/>
      <c r="BA248" s="13"/>
      <c r="BB248" s="13"/>
      <c r="BD248" s="13"/>
      <c r="BE248" s="13"/>
      <c r="BF248" s="13"/>
      <c r="BG248" s="13"/>
      <c r="BH248" s="13"/>
      <c r="BI248" s="13"/>
      <c r="BJ248" s="13"/>
      <c r="BK248" s="13"/>
      <c r="BL248" s="13"/>
      <c r="BM248" s="13"/>
      <c r="BN248" s="13"/>
      <c r="BO248" s="13"/>
      <c r="BQ248" s="13"/>
      <c r="BR248" s="13"/>
      <c r="BS248" s="13"/>
      <c r="BT248" s="13"/>
      <c r="BU248" s="13"/>
      <c r="BV248" s="13"/>
      <c r="BW248" s="13"/>
      <c r="BX248" s="13"/>
      <c r="BY248" s="13"/>
      <c r="BZ248" s="13"/>
      <c r="CA248" s="13"/>
      <c r="CB248" s="13"/>
    </row>
    <row r="249" spans="21:80" ht="15" customHeight="1" x14ac:dyDescent="0.2">
      <c r="U249" s="13"/>
      <c r="V249" s="13"/>
      <c r="W249" s="13"/>
      <c r="X249" s="13"/>
      <c r="Y249" s="13"/>
      <c r="Z249" s="13"/>
      <c r="AA249" s="13"/>
      <c r="AB249" s="13"/>
      <c r="AD249" s="13"/>
      <c r="AE249" s="13"/>
      <c r="AF249" s="13"/>
      <c r="AG249" s="13"/>
      <c r="AH249" s="13"/>
      <c r="AI249" s="13"/>
      <c r="AJ249" s="13"/>
      <c r="AK249" s="13"/>
      <c r="AL249" s="13"/>
      <c r="AM249" s="13"/>
      <c r="AN249" s="13"/>
      <c r="AO249" s="13"/>
      <c r="AQ249" s="13"/>
      <c r="AR249" s="13"/>
      <c r="AS249" s="13"/>
      <c r="AT249" s="13"/>
      <c r="AU249" s="13"/>
      <c r="AV249" s="13"/>
      <c r="AW249" s="13"/>
      <c r="AX249" s="13"/>
      <c r="AY249" s="13"/>
      <c r="AZ249" s="13"/>
      <c r="BA249" s="13"/>
      <c r="BB249" s="13"/>
      <c r="BD249" s="13"/>
      <c r="BE249" s="13"/>
      <c r="BF249" s="13"/>
      <c r="BG249" s="13"/>
      <c r="BH249" s="13"/>
      <c r="BI249" s="13"/>
      <c r="BJ249" s="13"/>
      <c r="BK249" s="13"/>
      <c r="BL249" s="13"/>
      <c r="BM249" s="13"/>
      <c r="BN249" s="13"/>
      <c r="BO249" s="13"/>
      <c r="BQ249" s="13"/>
      <c r="BR249" s="13"/>
      <c r="BS249" s="13"/>
      <c r="BT249" s="13"/>
      <c r="BU249" s="13"/>
      <c r="BV249" s="13"/>
      <c r="BW249" s="13"/>
      <c r="BX249" s="13"/>
      <c r="BY249" s="13"/>
      <c r="BZ249" s="13"/>
      <c r="CA249" s="13"/>
      <c r="CB249" s="13"/>
    </row>
    <row r="250" spans="21:80" ht="15" customHeight="1" x14ac:dyDescent="0.2">
      <c r="U250" s="13"/>
      <c r="V250" s="13"/>
      <c r="W250" s="13"/>
      <c r="X250" s="13"/>
      <c r="Y250" s="13"/>
      <c r="Z250" s="13"/>
      <c r="AA250" s="13"/>
      <c r="AB250" s="13"/>
      <c r="AD250" s="13"/>
      <c r="AE250" s="13"/>
      <c r="AF250" s="13"/>
      <c r="AG250" s="13"/>
      <c r="AH250" s="13"/>
      <c r="AI250" s="13"/>
      <c r="AJ250" s="13"/>
      <c r="AK250" s="13"/>
      <c r="AL250" s="13"/>
      <c r="AM250" s="13"/>
      <c r="AN250" s="13"/>
      <c r="AO250" s="13"/>
      <c r="AQ250" s="13"/>
      <c r="AR250" s="13"/>
      <c r="AS250" s="13"/>
      <c r="AT250" s="13"/>
      <c r="AU250" s="13"/>
      <c r="AV250" s="13"/>
      <c r="AW250" s="13"/>
      <c r="AX250" s="13"/>
      <c r="AY250" s="13"/>
      <c r="AZ250" s="13"/>
      <c r="BA250" s="13"/>
      <c r="BB250" s="13"/>
      <c r="BD250" s="13"/>
      <c r="BE250" s="13"/>
      <c r="BF250" s="13"/>
      <c r="BG250" s="13"/>
      <c r="BH250" s="13"/>
      <c r="BI250" s="13"/>
      <c r="BJ250" s="13"/>
      <c r="BK250" s="13"/>
      <c r="BL250" s="13"/>
      <c r="BM250" s="13"/>
      <c r="BN250" s="13"/>
      <c r="BO250" s="13"/>
      <c r="BQ250" s="13"/>
      <c r="BR250" s="13"/>
      <c r="BS250" s="13"/>
      <c r="BT250" s="13"/>
      <c r="BU250" s="13"/>
      <c r="BV250" s="13"/>
      <c r="BW250" s="13"/>
      <c r="BX250" s="13"/>
      <c r="BY250" s="13"/>
      <c r="BZ250" s="13"/>
      <c r="CA250" s="13"/>
      <c r="CB250" s="13"/>
    </row>
    <row r="251" spans="21:80" ht="15" customHeight="1" x14ac:dyDescent="0.2">
      <c r="U251" s="13"/>
      <c r="V251" s="13"/>
      <c r="W251" s="13"/>
      <c r="X251" s="13"/>
      <c r="Y251" s="13"/>
      <c r="Z251" s="13"/>
      <c r="AA251" s="13"/>
      <c r="AB251" s="13"/>
      <c r="AD251" s="13"/>
      <c r="AE251" s="13"/>
      <c r="AF251" s="13"/>
      <c r="AG251" s="13"/>
      <c r="AH251" s="13"/>
      <c r="AI251" s="13"/>
      <c r="AJ251" s="13"/>
      <c r="AK251" s="13"/>
      <c r="AL251" s="13"/>
      <c r="AM251" s="13"/>
      <c r="AN251" s="13"/>
      <c r="AO251" s="13"/>
      <c r="AQ251" s="13"/>
      <c r="AR251" s="13"/>
      <c r="AS251" s="13"/>
      <c r="AT251" s="13"/>
      <c r="AU251" s="13"/>
      <c r="AV251" s="13"/>
      <c r="AW251" s="13"/>
      <c r="AX251" s="13"/>
      <c r="AY251" s="13"/>
      <c r="AZ251" s="13"/>
      <c r="BA251" s="13"/>
      <c r="BB251" s="13"/>
      <c r="BD251" s="13"/>
      <c r="BE251" s="13"/>
      <c r="BF251" s="13"/>
      <c r="BG251" s="13"/>
      <c r="BH251" s="13"/>
      <c r="BI251" s="13"/>
      <c r="BJ251" s="13"/>
      <c r="BK251" s="13"/>
      <c r="BL251" s="13"/>
      <c r="BM251" s="13"/>
      <c r="BN251" s="13"/>
      <c r="BO251" s="13"/>
      <c r="BQ251" s="13"/>
      <c r="BR251" s="13"/>
      <c r="BS251" s="13"/>
      <c r="BT251" s="13"/>
      <c r="BU251" s="13"/>
      <c r="BV251" s="13"/>
      <c r="BW251" s="13"/>
      <c r="BX251" s="13"/>
      <c r="BY251" s="13"/>
      <c r="BZ251" s="13"/>
      <c r="CA251" s="13"/>
      <c r="CB251" s="13"/>
    </row>
    <row r="252" spans="21:80" ht="15" customHeight="1" x14ac:dyDescent="0.2">
      <c r="U252" s="13"/>
      <c r="V252" s="13"/>
      <c r="W252" s="13"/>
      <c r="X252" s="13"/>
      <c r="Y252" s="13"/>
      <c r="Z252" s="13"/>
      <c r="AA252" s="13"/>
      <c r="AB252" s="13"/>
      <c r="AD252" s="13"/>
      <c r="AE252" s="13"/>
      <c r="AF252" s="13"/>
      <c r="AG252" s="13"/>
      <c r="AH252" s="13"/>
      <c r="AI252" s="13"/>
      <c r="AJ252" s="13"/>
      <c r="AK252" s="13"/>
      <c r="AL252" s="13"/>
      <c r="AM252" s="13"/>
      <c r="AN252" s="13"/>
      <c r="AO252" s="13"/>
      <c r="AQ252" s="13"/>
      <c r="AR252" s="13"/>
      <c r="AS252" s="13"/>
      <c r="AT252" s="13"/>
      <c r="AU252" s="13"/>
      <c r="AV252" s="13"/>
      <c r="AW252" s="13"/>
      <c r="AX252" s="13"/>
      <c r="AY252" s="13"/>
      <c r="AZ252" s="13"/>
      <c r="BA252" s="13"/>
      <c r="BB252" s="13"/>
      <c r="BD252" s="13"/>
      <c r="BE252" s="13"/>
      <c r="BF252" s="13"/>
      <c r="BG252" s="13"/>
      <c r="BH252" s="13"/>
      <c r="BI252" s="13"/>
      <c r="BJ252" s="13"/>
      <c r="BK252" s="13"/>
      <c r="BL252" s="13"/>
      <c r="BM252" s="13"/>
      <c r="BN252" s="13"/>
      <c r="BO252" s="13"/>
      <c r="BQ252" s="13"/>
      <c r="BR252" s="13"/>
      <c r="BS252" s="13"/>
      <c r="BT252" s="13"/>
      <c r="BU252" s="13"/>
      <c r="BV252" s="13"/>
      <c r="BW252" s="13"/>
      <c r="BX252" s="13"/>
      <c r="BY252" s="13"/>
      <c r="BZ252" s="13"/>
      <c r="CA252" s="13"/>
      <c r="CB252" s="13"/>
    </row>
    <row r="253" spans="21:80" ht="15" customHeight="1" x14ac:dyDescent="0.2">
      <c r="U253" s="13"/>
      <c r="V253" s="13"/>
      <c r="W253" s="13"/>
      <c r="X253" s="13"/>
      <c r="Y253" s="13"/>
      <c r="Z253" s="13"/>
      <c r="AA253" s="13"/>
      <c r="AB253" s="13"/>
      <c r="AD253" s="13"/>
      <c r="AE253" s="13"/>
      <c r="AF253" s="13"/>
      <c r="AG253" s="13"/>
      <c r="AH253" s="13"/>
      <c r="AI253" s="13"/>
      <c r="AJ253" s="13"/>
      <c r="AK253" s="13"/>
      <c r="AL253" s="13"/>
      <c r="AM253" s="13"/>
      <c r="AN253" s="13"/>
      <c r="AO253" s="13"/>
      <c r="AQ253" s="13"/>
      <c r="AR253" s="13"/>
      <c r="AS253" s="13"/>
      <c r="AT253" s="13"/>
      <c r="AU253" s="13"/>
      <c r="AV253" s="13"/>
      <c r="AW253" s="13"/>
      <c r="AX253" s="13"/>
      <c r="AY253" s="13"/>
      <c r="AZ253" s="13"/>
      <c r="BA253" s="13"/>
      <c r="BB253" s="13"/>
      <c r="BD253" s="13"/>
      <c r="BE253" s="13"/>
      <c r="BF253" s="13"/>
      <c r="BG253" s="13"/>
      <c r="BH253" s="13"/>
      <c r="BI253" s="13"/>
      <c r="BJ253" s="13"/>
      <c r="BK253" s="13"/>
      <c r="BL253" s="13"/>
      <c r="BM253" s="13"/>
      <c r="BN253" s="13"/>
      <c r="BO253" s="13"/>
      <c r="BQ253" s="13"/>
      <c r="BR253" s="13"/>
      <c r="BS253" s="13"/>
      <c r="BT253" s="13"/>
      <c r="BU253" s="13"/>
      <c r="BV253" s="13"/>
      <c r="BW253" s="13"/>
      <c r="BX253" s="13"/>
      <c r="BY253" s="13"/>
      <c r="BZ253" s="13"/>
      <c r="CA253" s="13"/>
      <c r="CB253" s="13"/>
    </row>
    <row r="254" spans="21:80" ht="15" customHeight="1" x14ac:dyDescent="0.2">
      <c r="U254" s="13"/>
      <c r="V254" s="13"/>
      <c r="W254" s="13"/>
      <c r="X254" s="13"/>
      <c r="Y254" s="13"/>
      <c r="Z254" s="13"/>
      <c r="AA254" s="13"/>
      <c r="AB254" s="13"/>
      <c r="AD254" s="13"/>
      <c r="AE254" s="13"/>
      <c r="AF254" s="13"/>
      <c r="AG254" s="13"/>
      <c r="AH254" s="13"/>
      <c r="AI254" s="13"/>
      <c r="AJ254" s="13"/>
      <c r="AK254" s="13"/>
      <c r="AL254" s="13"/>
      <c r="AM254" s="13"/>
      <c r="AN254" s="13"/>
      <c r="AO254" s="13"/>
      <c r="AQ254" s="13"/>
      <c r="AR254" s="13"/>
      <c r="AS254" s="13"/>
      <c r="AT254" s="13"/>
      <c r="AU254" s="13"/>
      <c r="AV254" s="13"/>
      <c r="AW254" s="13"/>
      <c r="AX254" s="13"/>
      <c r="AY254" s="13"/>
      <c r="AZ254" s="13"/>
      <c r="BA254" s="13"/>
      <c r="BB254" s="13"/>
      <c r="BD254" s="13"/>
      <c r="BE254" s="13"/>
      <c r="BF254" s="13"/>
      <c r="BG254" s="13"/>
      <c r="BH254" s="13"/>
      <c r="BI254" s="13"/>
      <c r="BJ254" s="13"/>
      <c r="BK254" s="13"/>
      <c r="BL254" s="13"/>
      <c r="BM254" s="13"/>
      <c r="BN254" s="13"/>
      <c r="BO254" s="13"/>
      <c r="BQ254" s="13"/>
      <c r="BR254" s="13"/>
      <c r="BS254" s="13"/>
      <c r="BT254" s="13"/>
      <c r="BU254" s="13"/>
      <c r="BV254" s="13"/>
      <c r="BW254" s="13"/>
      <c r="BX254" s="13"/>
      <c r="BY254" s="13"/>
      <c r="BZ254" s="13"/>
      <c r="CA254" s="13"/>
      <c r="CB254" s="13"/>
    </row>
    <row r="255" spans="21:80" ht="15" customHeight="1" x14ac:dyDescent="0.2">
      <c r="U255" s="13"/>
      <c r="V255" s="13"/>
      <c r="W255" s="13"/>
      <c r="X255" s="13"/>
      <c r="Y255" s="13"/>
      <c r="Z255" s="13"/>
      <c r="AA255" s="13"/>
      <c r="AB255" s="13"/>
      <c r="AD255" s="13"/>
      <c r="AE255" s="13"/>
      <c r="AF255" s="13"/>
      <c r="AG255" s="13"/>
      <c r="AH255" s="13"/>
      <c r="AI255" s="13"/>
      <c r="AJ255" s="13"/>
      <c r="AK255" s="13"/>
      <c r="AL255" s="13"/>
      <c r="AM255" s="13"/>
      <c r="AN255" s="13"/>
      <c r="AO255" s="13"/>
      <c r="AQ255" s="13"/>
      <c r="AR255" s="13"/>
      <c r="AS255" s="13"/>
      <c r="AT255" s="13"/>
      <c r="AU255" s="13"/>
      <c r="AV255" s="13"/>
      <c r="AW255" s="13"/>
      <c r="AX255" s="13"/>
      <c r="AY255" s="13"/>
      <c r="AZ255" s="13"/>
      <c r="BA255" s="13"/>
      <c r="BB255" s="13"/>
      <c r="BD255" s="13"/>
      <c r="BE255" s="13"/>
      <c r="BF255" s="13"/>
      <c r="BG255" s="13"/>
      <c r="BH255" s="13"/>
      <c r="BI255" s="13"/>
      <c r="BJ255" s="13"/>
      <c r="BK255" s="13"/>
      <c r="BL255" s="13"/>
      <c r="BM255" s="13"/>
      <c r="BN255" s="13"/>
      <c r="BO255" s="13"/>
      <c r="BQ255" s="13"/>
      <c r="BR255" s="13"/>
      <c r="BS255" s="13"/>
      <c r="BT255" s="13"/>
      <c r="BU255" s="13"/>
      <c r="BV255" s="13"/>
      <c r="BW255" s="13"/>
      <c r="BX255" s="13"/>
      <c r="BY255" s="13"/>
      <c r="BZ255" s="13"/>
      <c r="CA255" s="13"/>
      <c r="CB255" s="13"/>
    </row>
    <row r="256" spans="21:80" ht="15" customHeight="1" x14ac:dyDescent="0.2">
      <c r="U256" s="13"/>
      <c r="V256" s="13"/>
      <c r="W256" s="13"/>
      <c r="X256" s="13"/>
      <c r="Y256" s="13"/>
      <c r="Z256" s="13"/>
      <c r="AA256" s="13"/>
      <c r="AB256" s="13"/>
      <c r="AD256" s="13"/>
      <c r="AE256" s="13"/>
      <c r="AF256" s="13"/>
      <c r="AG256" s="13"/>
      <c r="AH256" s="13"/>
      <c r="AI256" s="13"/>
      <c r="AJ256" s="13"/>
      <c r="AK256" s="13"/>
      <c r="AL256" s="13"/>
      <c r="AM256" s="13"/>
      <c r="AN256" s="13"/>
      <c r="AO256" s="13"/>
      <c r="AQ256" s="13"/>
      <c r="AR256" s="13"/>
      <c r="AS256" s="13"/>
      <c r="AT256" s="13"/>
      <c r="AU256" s="13"/>
      <c r="AV256" s="13"/>
      <c r="AW256" s="13"/>
      <c r="AX256" s="13"/>
      <c r="AY256" s="13"/>
      <c r="AZ256" s="13"/>
      <c r="BA256" s="13"/>
      <c r="BB256" s="13"/>
      <c r="BD256" s="13"/>
      <c r="BE256" s="13"/>
      <c r="BF256" s="13"/>
      <c r="BG256" s="13"/>
      <c r="BH256" s="13"/>
      <c r="BI256" s="13"/>
      <c r="BJ256" s="13"/>
      <c r="BK256" s="13"/>
      <c r="BL256" s="13"/>
      <c r="BM256" s="13"/>
      <c r="BN256" s="13"/>
      <c r="BO256" s="13"/>
      <c r="BQ256" s="13"/>
      <c r="BR256" s="13"/>
      <c r="BS256" s="13"/>
      <c r="BT256" s="13"/>
      <c r="BU256" s="13"/>
      <c r="BV256" s="13"/>
      <c r="BW256" s="13"/>
      <c r="BX256" s="13"/>
      <c r="BY256" s="13"/>
      <c r="BZ256" s="13"/>
      <c r="CA256" s="13"/>
      <c r="CB256" s="13"/>
    </row>
    <row r="257" spans="21:80" ht="15" customHeight="1" x14ac:dyDescent="0.2">
      <c r="U257" s="13"/>
      <c r="V257" s="13"/>
      <c r="W257" s="13"/>
      <c r="X257" s="13"/>
      <c r="Y257" s="13"/>
      <c r="Z257" s="13"/>
      <c r="AA257" s="13"/>
      <c r="AB257" s="13"/>
      <c r="AD257" s="13"/>
      <c r="AE257" s="13"/>
      <c r="AF257" s="13"/>
      <c r="AG257" s="13"/>
      <c r="AH257" s="13"/>
      <c r="AI257" s="13"/>
      <c r="AJ257" s="13"/>
      <c r="AK257" s="13"/>
      <c r="AL257" s="13"/>
      <c r="AM257" s="13"/>
      <c r="AN257" s="13"/>
      <c r="AO257" s="13"/>
      <c r="AQ257" s="13"/>
      <c r="AR257" s="13"/>
      <c r="AS257" s="13"/>
      <c r="AT257" s="13"/>
      <c r="AU257" s="13"/>
      <c r="AV257" s="13"/>
      <c r="AW257" s="13"/>
      <c r="AX257" s="13"/>
      <c r="AY257" s="13"/>
      <c r="AZ257" s="13"/>
      <c r="BA257" s="13"/>
      <c r="BB257" s="13"/>
      <c r="BD257" s="13"/>
      <c r="BE257" s="13"/>
      <c r="BF257" s="13"/>
      <c r="BG257" s="13"/>
      <c r="BH257" s="13"/>
      <c r="BI257" s="13"/>
      <c r="BJ257" s="13"/>
      <c r="BK257" s="13"/>
      <c r="BL257" s="13"/>
      <c r="BM257" s="13"/>
      <c r="BN257" s="13"/>
      <c r="BO257" s="13"/>
      <c r="BQ257" s="13"/>
      <c r="BR257" s="13"/>
      <c r="BS257" s="13"/>
      <c r="BT257" s="13"/>
      <c r="BU257" s="13"/>
      <c r="BV257" s="13"/>
      <c r="BW257" s="13"/>
      <c r="BX257" s="13"/>
      <c r="BY257" s="13"/>
      <c r="BZ257" s="13"/>
      <c r="CA257" s="13"/>
      <c r="CB257" s="13"/>
    </row>
    <row r="258" spans="21:80" ht="15" customHeight="1" x14ac:dyDescent="0.2">
      <c r="U258" s="13"/>
      <c r="V258" s="13"/>
      <c r="W258" s="13"/>
      <c r="X258" s="13"/>
      <c r="Y258" s="13"/>
      <c r="Z258" s="13"/>
      <c r="AA258" s="13"/>
      <c r="AB258" s="13"/>
      <c r="AD258" s="13"/>
      <c r="AE258" s="13"/>
      <c r="AF258" s="13"/>
      <c r="AG258" s="13"/>
      <c r="AH258" s="13"/>
      <c r="AI258" s="13"/>
      <c r="AJ258" s="13"/>
      <c r="AK258" s="13"/>
      <c r="AL258" s="13"/>
      <c r="AM258" s="13"/>
      <c r="AN258" s="13"/>
      <c r="AO258" s="13"/>
      <c r="AQ258" s="13"/>
      <c r="AR258" s="13"/>
      <c r="AS258" s="13"/>
      <c r="AT258" s="13"/>
      <c r="AU258" s="13"/>
      <c r="AV258" s="13"/>
      <c r="AW258" s="13"/>
      <c r="AX258" s="13"/>
      <c r="AY258" s="13"/>
      <c r="AZ258" s="13"/>
      <c r="BA258" s="13"/>
      <c r="BB258" s="13"/>
      <c r="BD258" s="13"/>
      <c r="BE258" s="13"/>
      <c r="BF258" s="13"/>
      <c r="BG258" s="13"/>
      <c r="BH258" s="13"/>
      <c r="BI258" s="13"/>
      <c r="BJ258" s="13"/>
      <c r="BK258" s="13"/>
      <c r="BL258" s="13"/>
      <c r="BM258" s="13"/>
      <c r="BN258" s="13"/>
      <c r="BO258" s="13"/>
      <c r="BQ258" s="13"/>
      <c r="BR258" s="13"/>
      <c r="BS258" s="13"/>
      <c r="BT258" s="13"/>
      <c r="BU258" s="13"/>
      <c r="BV258" s="13"/>
      <c r="BW258" s="13"/>
      <c r="BX258" s="13"/>
      <c r="BY258" s="13"/>
      <c r="BZ258" s="13"/>
      <c r="CA258" s="13"/>
      <c r="CB258" s="13"/>
    </row>
    <row r="259" spans="21:80" ht="15" customHeight="1" x14ac:dyDescent="0.2">
      <c r="U259" s="13"/>
      <c r="V259" s="13"/>
      <c r="W259" s="13"/>
      <c r="X259" s="13"/>
      <c r="Y259" s="13"/>
      <c r="Z259" s="13"/>
      <c r="AA259" s="13"/>
      <c r="AB259" s="13"/>
      <c r="AD259" s="13"/>
      <c r="AE259" s="13"/>
      <c r="AF259" s="13"/>
      <c r="AG259" s="13"/>
      <c r="AH259" s="13"/>
      <c r="AI259" s="13"/>
      <c r="AJ259" s="13"/>
      <c r="AK259" s="13"/>
      <c r="AL259" s="13"/>
      <c r="AM259" s="13"/>
      <c r="AN259" s="13"/>
      <c r="AO259" s="13"/>
      <c r="AQ259" s="13"/>
      <c r="AR259" s="13"/>
      <c r="AS259" s="13"/>
      <c r="AT259" s="13"/>
      <c r="AU259" s="13"/>
      <c r="AV259" s="13"/>
      <c r="AW259" s="13"/>
      <c r="AX259" s="13"/>
      <c r="AY259" s="13"/>
      <c r="AZ259" s="13"/>
      <c r="BA259" s="13"/>
      <c r="BB259" s="13"/>
      <c r="BD259" s="13"/>
      <c r="BE259" s="13"/>
      <c r="BF259" s="13"/>
      <c r="BG259" s="13"/>
      <c r="BH259" s="13"/>
      <c r="BI259" s="13"/>
      <c r="BJ259" s="13"/>
      <c r="BK259" s="13"/>
      <c r="BL259" s="13"/>
      <c r="BM259" s="13"/>
      <c r="BN259" s="13"/>
      <c r="BO259" s="13"/>
      <c r="BQ259" s="13"/>
      <c r="BR259" s="13"/>
      <c r="BS259" s="13"/>
      <c r="BT259" s="13"/>
      <c r="BU259" s="13"/>
      <c r="BV259" s="13"/>
      <c r="BW259" s="13"/>
      <c r="BX259" s="13"/>
      <c r="BY259" s="13"/>
      <c r="BZ259" s="13"/>
      <c r="CA259" s="13"/>
      <c r="CB259" s="13"/>
    </row>
    <row r="260" spans="21:80" ht="15" customHeight="1" x14ac:dyDescent="0.2">
      <c r="U260" s="13"/>
      <c r="V260" s="13"/>
      <c r="W260" s="13"/>
      <c r="X260" s="13"/>
      <c r="Y260" s="13"/>
      <c r="Z260" s="13"/>
      <c r="AA260" s="13"/>
      <c r="AB260" s="13"/>
      <c r="AD260" s="13"/>
      <c r="AE260" s="13"/>
      <c r="AF260" s="13"/>
      <c r="AG260" s="13"/>
      <c r="AH260" s="13"/>
      <c r="AI260" s="13"/>
      <c r="AJ260" s="13"/>
      <c r="AK260" s="13"/>
      <c r="AL260" s="13"/>
      <c r="AM260" s="13"/>
      <c r="AN260" s="13"/>
      <c r="AO260" s="13"/>
      <c r="AQ260" s="13"/>
      <c r="AR260" s="13"/>
      <c r="AS260" s="13"/>
      <c r="AT260" s="13"/>
      <c r="AU260" s="13"/>
      <c r="AV260" s="13"/>
      <c r="AW260" s="13"/>
      <c r="AX260" s="13"/>
      <c r="AY260" s="13"/>
      <c r="AZ260" s="13"/>
      <c r="BA260" s="13"/>
      <c r="BB260" s="13"/>
      <c r="BD260" s="13"/>
      <c r="BE260" s="13"/>
      <c r="BF260" s="13"/>
      <c r="BG260" s="13"/>
      <c r="BH260" s="13"/>
      <c r="BI260" s="13"/>
      <c r="BJ260" s="13"/>
      <c r="BK260" s="13"/>
      <c r="BL260" s="13"/>
      <c r="BM260" s="13"/>
      <c r="BN260" s="13"/>
      <c r="BO260" s="13"/>
      <c r="BQ260" s="13"/>
      <c r="BR260" s="13"/>
      <c r="BS260" s="13"/>
      <c r="BT260" s="13"/>
      <c r="BU260" s="13"/>
      <c r="BV260" s="13"/>
      <c r="BW260" s="13"/>
      <c r="BX260" s="13"/>
      <c r="BY260" s="13"/>
      <c r="BZ260" s="13"/>
      <c r="CA260" s="13"/>
      <c r="CB260" s="13"/>
    </row>
    <row r="261" spans="21:80" ht="15" customHeight="1" x14ac:dyDescent="0.2">
      <c r="U261" s="13"/>
      <c r="V261" s="13"/>
      <c r="W261" s="13"/>
      <c r="X261" s="13"/>
      <c r="Y261" s="13"/>
      <c r="Z261" s="13"/>
      <c r="AA261" s="13"/>
      <c r="AB261" s="13"/>
      <c r="AD261" s="13"/>
      <c r="AE261" s="13"/>
      <c r="AF261" s="13"/>
      <c r="AG261" s="13"/>
      <c r="AH261" s="13"/>
      <c r="AI261" s="13"/>
      <c r="AJ261" s="13"/>
      <c r="AK261" s="13"/>
      <c r="AL261" s="13"/>
      <c r="AM261" s="13"/>
      <c r="AN261" s="13"/>
      <c r="AO261" s="13"/>
      <c r="AQ261" s="13"/>
      <c r="AR261" s="13"/>
      <c r="AS261" s="13"/>
      <c r="AT261" s="13"/>
      <c r="AU261" s="13"/>
      <c r="AV261" s="13"/>
      <c r="AW261" s="13"/>
      <c r="AX261" s="13"/>
      <c r="AY261" s="13"/>
      <c r="AZ261" s="13"/>
      <c r="BA261" s="13"/>
      <c r="BB261" s="13"/>
      <c r="BD261" s="13"/>
      <c r="BE261" s="13"/>
      <c r="BF261" s="13"/>
      <c r="BG261" s="13"/>
      <c r="BH261" s="13"/>
      <c r="BI261" s="13"/>
      <c r="BJ261" s="13"/>
      <c r="BK261" s="13"/>
      <c r="BL261" s="13"/>
      <c r="BM261" s="13"/>
      <c r="BN261" s="13"/>
      <c r="BO261" s="13"/>
      <c r="BQ261" s="13"/>
      <c r="BR261" s="13"/>
      <c r="BS261" s="13"/>
      <c r="BT261" s="13"/>
      <c r="BU261" s="13"/>
      <c r="BV261" s="13"/>
      <c r="BW261" s="13"/>
      <c r="BX261" s="13"/>
      <c r="BY261" s="13"/>
      <c r="BZ261" s="13"/>
      <c r="CA261" s="13"/>
      <c r="CB261" s="13"/>
    </row>
    <row r="262" spans="21:80" ht="15" customHeight="1" x14ac:dyDescent="0.2">
      <c r="U262" s="13"/>
      <c r="V262" s="13"/>
      <c r="W262" s="13"/>
      <c r="X262" s="13"/>
      <c r="Y262" s="13"/>
      <c r="Z262" s="13"/>
      <c r="AA262" s="13"/>
      <c r="AB262" s="13"/>
      <c r="AD262" s="13"/>
      <c r="AE262" s="13"/>
      <c r="AF262" s="13"/>
      <c r="AG262" s="13"/>
      <c r="AH262" s="13"/>
      <c r="AI262" s="13"/>
      <c r="AJ262" s="13"/>
      <c r="AK262" s="13"/>
      <c r="AL262" s="13"/>
      <c r="AM262" s="13"/>
      <c r="AN262" s="13"/>
      <c r="AO262" s="13"/>
      <c r="AQ262" s="13"/>
      <c r="AR262" s="13"/>
      <c r="AS262" s="13"/>
      <c r="AT262" s="13"/>
      <c r="AU262" s="13"/>
      <c r="AV262" s="13"/>
      <c r="AW262" s="13"/>
      <c r="AX262" s="13"/>
      <c r="AY262" s="13"/>
      <c r="AZ262" s="13"/>
      <c r="BA262" s="13"/>
      <c r="BB262" s="13"/>
      <c r="BD262" s="13"/>
      <c r="BE262" s="13"/>
      <c r="BF262" s="13"/>
      <c r="BG262" s="13"/>
      <c r="BH262" s="13"/>
      <c r="BI262" s="13"/>
      <c r="BJ262" s="13"/>
      <c r="BK262" s="13"/>
      <c r="BL262" s="13"/>
      <c r="BM262" s="13"/>
      <c r="BN262" s="13"/>
      <c r="BO262" s="13"/>
      <c r="BQ262" s="13"/>
      <c r="BR262" s="13"/>
      <c r="BS262" s="13"/>
      <c r="BT262" s="13"/>
      <c r="BU262" s="13"/>
      <c r="BV262" s="13"/>
      <c r="BW262" s="13"/>
      <c r="BX262" s="13"/>
      <c r="BY262" s="13"/>
      <c r="BZ262" s="13"/>
      <c r="CA262" s="13"/>
      <c r="CB262" s="13"/>
    </row>
    <row r="263" spans="21:80" ht="15" customHeight="1" x14ac:dyDescent="0.2">
      <c r="U263" s="13"/>
      <c r="V263" s="13"/>
      <c r="W263" s="13"/>
      <c r="X263" s="13"/>
      <c r="Y263" s="13"/>
      <c r="Z263" s="13"/>
      <c r="AA263" s="13"/>
      <c r="AB263" s="13"/>
      <c r="AD263" s="13"/>
      <c r="AE263" s="13"/>
      <c r="AF263" s="13"/>
      <c r="AG263" s="13"/>
      <c r="AH263" s="13"/>
      <c r="AI263" s="13"/>
      <c r="AJ263" s="13"/>
      <c r="AK263" s="13"/>
      <c r="AL263" s="13"/>
      <c r="AM263" s="13"/>
      <c r="AN263" s="13"/>
      <c r="AO263" s="13"/>
      <c r="AQ263" s="13"/>
      <c r="AR263" s="13"/>
      <c r="AS263" s="13"/>
      <c r="AT263" s="13"/>
      <c r="AU263" s="13"/>
      <c r="AV263" s="13"/>
      <c r="AW263" s="13"/>
      <c r="AX263" s="13"/>
      <c r="AY263" s="13"/>
      <c r="AZ263" s="13"/>
      <c r="BA263" s="13"/>
      <c r="BB263" s="13"/>
      <c r="BD263" s="13"/>
      <c r="BE263" s="13"/>
      <c r="BF263" s="13"/>
      <c r="BG263" s="13"/>
      <c r="BH263" s="13"/>
      <c r="BI263" s="13"/>
      <c r="BJ263" s="13"/>
      <c r="BK263" s="13"/>
      <c r="BL263" s="13"/>
      <c r="BM263" s="13"/>
      <c r="BN263" s="13"/>
      <c r="BO263" s="13"/>
      <c r="BQ263" s="13"/>
      <c r="BR263" s="13"/>
      <c r="BS263" s="13"/>
      <c r="BT263" s="13"/>
      <c r="BU263" s="13"/>
      <c r="BV263" s="13"/>
      <c r="BW263" s="13"/>
      <c r="BX263" s="13"/>
      <c r="BY263" s="13"/>
      <c r="BZ263" s="13"/>
      <c r="CA263" s="13"/>
      <c r="CB263" s="13"/>
    </row>
    <row r="264" spans="21:80" ht="15" customHeight="1" x14ac:dyDescent="0.2">
      <c r="U264" s="13"/>
      <c r="V264" s="13"/>
      <c r="W264" s="13"/>
      <c r="X264" s="13"/>
      <c r="Y264" s="13"/>
      <c r="Z264" s="13"/>
      <c r="AA264" s="13"/>
      <c r="AB264" s="13"/>
      <c r="AD264" s="13"/>
      <c r="AE264" s="13"/>
      <c r="AF264" s="13"/>
      <c r="AG264" s="13"/>
      <c r="AH264" s="13"/>
      <c r="AI264" s="13"/>
      <c r="AJ264" s="13"/>
      <c r="AK264" s="13"/>
      <c r="AL264" s="13"/>
      <c r="AM264" s="13"/>
      <c r="AN264" s="13"/>
      <c r="AO264" s="13"/>
      <c r="AQ264" s="13"/>
      <c r="AR264" s="13"/>
      <c r="AS264" s="13"/>
      <c r="AT264" s="13"/>
      <c r="AU264" s="13"/>
      <c r="AV264" s="13"/>
      <c r="AW264" s="13"/>
      <c r="AX264" s="13"/>
      <c r="AY264" s="13"/>
      <c r="AZ264" s="13"/>
      <c r="BA264" s="13"/>
      <c r="BB264" s="13"/>
      <c r="BD264" s="13"/>
      <c r="BE264" s="13"/>
      <c r="BF264" s="13"/>
      <c r="BG264" s="13"/>
      <c r="BH264" s="13"/>
      <c r="BI264" s="13"/>
      <c r="BJ264" s="13"/>
      <c r="BK264" s="13"/>
      <c r="BL264" s="13"/>
      <c r="BM264" s="13"/>
      <c r="BN264" s="13"/>
      <c r="BO264" s="13"/>
      <c r="BQ264" s="13"/>
      <c r="BR264" s="13"/>
      <c r="BS264" s="13"/>
      <c r="BT264" s="13"/>
      <c r="BU264" s="13"/>
      <c r="BV264" s="13"/>
      <c r="BW264" s="13"/>
      <c r="BX264" s="13"/>
      <c r="BY264" s="13"/>
      <c r="BZ264" s="13"/>
      <c r="CA264" s="13"/>
      <c r="CB264" s="13"/>
    </row>
    <row r="265" spans="21:80" ht="15" customHeight="1" x14ac:dyDescent="0.2">
      <c r="U265" s="13"/>
      <c r="V265" s="13"/>
      <c r="W265" s="13"/>
      <c r="X265" s="13"/>
      <c r="Y265" s="13"/>
      <c r="Z265" s="13"/>
      <c r="AA265" s="13"/>
      <c r="AB265" s="13"/>
      <c r="AD265" s="13"/>
      <c r="AE265" s="13"/>
      <c r="AF265" s="13"/>
      <c r="AG265" s="13"/>
      <c r="AH265" s="13"/>
      <c r="AI265" s="13"/>
      <c r="AJ265" s="13"/>
      <c r="AK265" s="13"/>
      <c r="AL265" s="13"/>
      <c r="AM265" s="13"/>
      <c r="AN265" s="13"/>
      <c r="AO265" s="13"/>
      <c r="AQ265" s="13"/>
      <c r="AR265" s="13"/>
      <c r="AS265" s="13"/>
      <c r="AT265" s="13"/>
      <c r="AU265" s="13"/>
      <c r="AV265" s="13"/>
      <c r="AW265" s="13"/>
      <c r="AX265" s="13"/>
      <c r="AY265" s="13"/>
      <c r="AZ265" s="13"/>
      <c r="BA265" s="13"/>
      <c r="BB265" s="13"/>
      <c r="BD265" s="13"/>
      <c r="BE265" s="13"/>
      <c r="BF265" s="13"/>
      <c r="BG265" s="13"/>
      <c r="BH265" s="13"/>
      <c r="BI265" s="13"/>
      <c r="BJ265" s="13"/>
      <c r="BK265" s="13"/>
      <c r="BL265" s="13"/>
      <c r="BM265" s="13"/>
      <c r="BN265" s="13"/>
      <c r="BO265" s="13"/>
      <c r="BQ265" s="13"/>
      <c r="BR265" s="13"/>
      <c r="BS265" s="13"/>
      <c r="BT265" s="13"/>
      <c r="BU265" s="13"/>
      <c r="BV265" s="13"/>
      <c r="BW265" s="13"/>
      <c r="BX265" s="13"/>
      <c r="BY265" s="13"/>
      <c r="BZ265" s="13"/>
      <c r="CA265" s="13"/>
      <c r="CB265" s="13"/>
    </row>
    <row r="266" spans="21:80" ht="15" customHeight="1" x14ac:dyDescent="0.2">
      <c r="U266" s="13"/>
      <c r="V266" s="13"/>
      <c r="W266" s="13"/>
      <c r="X266" s="13"/>
      <c r="Y266" s="13"/>
      <c r="Z266" s="13"/>
      <c r="AA266" s="13"/>
      <c r="AB266" s="13"/>
      <c r="AD266" s="13"/>
      <c r="AE266" s="13"/>
      <c r="AF266" s="13"/>
      <c r="AG266" s="13"/>
      <c r="AH266" s="13"/>
      <c r="AI266" s="13"/>
      <c r="AJ266" s="13"/>
      <c r="AK266" s="13"/>
      <c r="AL266" s="13"/>
      <c r="AM266" s="13"/>
      <c r="AN266" s="13"/>
      <c r="AO266" s="13"/>
      <c r="AQ266" s="13"/>
      <c r="AR266" s="13"/>
      <c r="AS266" s="13"/>
      <c r="AT266" s="13"/>
      <c r="AU266" s="13"/>
      <c r="AV266" s="13"/>
      <c r="AW266" s="13"/>
      <c r="AX266" s="13"/>
      <c r="AY266" s="13"/>
      <c r="AZ266" s="13"/>
      <c r="BA266" s="13"/>
      <c r="BB266" s="13"/>
      <c r="BD266" s="13"/>
      <c r="BE266" s="13"/>
      <c r="BF266" s="13"/>
      <c r="BG266" s="13"/>
      <c r="BH266" s="13"/>
      <c r="BI266" s="13"/>
      <c r="BJ266" s="13"/>
      <c r="BK266" s="13"/>
      <c r="BL266" s="13"/>
      <c r="BM266" s="13"/>
      <c r="BN266" s="13"/>
      <c r="BO266" s="13"/>
      <c r="BQ266" s="13"/>
      <c r="BR266" s="13"/>
      <c r="BS266" s="13"/>
      <c r="BT266" s="13"/>
      <c r="BU266" s="13"/>
      <c r="BV266" s="13"/>
      <c r="BW266" s="13"/>
      <c r="BX266" s="13"/>
      <c r="BY266" s="13"/>
      <c r="BZ266" s="13"/>
      <c r="CA266" s="13"/>
      <c r="CB266" s="13"/>
    </row>
    <row r="267" spans="21:80" ht="15" customHeight="1" x14ac:dyDescent="0.2">
      <c r="U267" s="13"/>
      <c r="V267" s="13"/>
      <c r="W267" s="13"/>
      <c r="X267" s="13"/>
      <c r="Y267" s="13"/>
      <c r="Z267" s="13"/>
      <c r="AA267" s="13"/>
      <c r="AB267" s="13"/>
      <c r="AD267" s="13"/>
      <c r="AE267" s="13"/>
      <c r="AF267" s="13"/>
      <c r="AG267" s="13"/>
      <c r="AH267" s="13"/>
      <c r="AI267" s="13"/>
      <c r="AJ267" s="13"/>
      <c r="AK267" s="13"/>
      <c r="AL267" s="13"/>
      <c r="AM267" s="13"/>
      <c r="AN267" s="13"/>
      <c r="AO267" s="13"/>
      <c r="AQ267" s="13"/>
      <c r="AR267" s="13"/>
      <c r="AS267" s="13"/>
      <c r="AT267" s="13"/>
      <c r="AU267" s="13"/>
      <c r="AV267" s="13"/>
      <c r="AW267" s="13"/>
      <c r="AX267" s="13"/>
      <c r="AY267" s="13"/>
      <c r="AZ267" s="13"/>
      <c r="BA267" s="13"/>
      <c r="BB267" s="13"/>
      <c r="BD267" s="13"/>
      <c r="BE267" s="13"/>
      <c r="BF267" s="13"/>
      <c r="BG267" s="13"/>
      <c r="BH267" s="13"/>
      <c r="BI267" s="13"/>
      <c r="BJ267" s="13"/>
      <c r="BK267" s="13"/>
      <c r="BL267" s="13"/>
      <c r="BM267" s="13"/>
      <c r="BN267" s="13"/>
      <c r="BO267" s="13"/>
      <c r="BQ267" s="13"/>
      <c r="BR267" s="13"/>
      <c r="BS267" s="13"/>
      <c r="BT267" s="13"/>
      <c r="BU267" s="13"/>
      <c r="BV267" s="13"/>
      <c r="BW267" s="13"/>
      <c r="BX267" s="13"/>
      <c r="BY267" s="13"/>
      <c r="BZ267" s="13"/>
      <c r="CA267" s="13"/>
      <c r="CB267" s="13"/>
    </row>
    <row r="268" spans="21:80" ht="15" customHeight="1" x14ac:dyDescent="0.2">
      <c r="U268" s="13"/>
      <c r="V268" s="13"/>
      <c r="W268" s="13"/>
      <c r="X268" s="13"/>
      <c r="Y268" s="13"/>
      <c r="Z268" s="13"/>
      <c r="AA268" s="13"/>
      <c r="AB268" s="13"/>
      <c r="AD268" s="13"/>
      <c r="AE268" s="13"/>
      <c r="AF268" s="13"/>
      <c r="AG268" s="13"/>
      <c r="AH268" s="13"/>
      <c r="AI268" s="13"/>
      <c r="AJ268" s="13"/>
      <c r="AK268" s="13"/>
      <c r="AL268" s="13"/>
      <c r="AM268" s="13"/>
      <c r="AN268" s="13"/>
      <c r="AO268" s="13"/>
      <c r="AQ268" s="13"/>
      <c r="AR268" s="13"/>
      <c r="AS268" s="13"/>
      <c r="AT268" s="13"/>
      <c r="AU268" s="13"/>
      <c r="AV268" s="13"/>
      <c r="AW268" s="13"/>
      <c r="AX268" s="13"/>
      <c r="AY268" s="13"/>
      <c r="AZ268" s="13"/>
      <c r="BA268" s="13"/>
      <c r="BB268" s="13"/>
      <c r="BD268" s="13"/>
      <c r="BE268" s="13"/>
      <c r="BF268" s="13"/>
      <c r="BG268" s="13"/>
      <c r="BH268" s="13"/>
      <c r="BI268" s="13"/>
      <c r="BJ268" s="13"/>
      <c r="BK268" s="13"/>
      <c r="BL268" s="13"/>
      <c r="BM268" s="13"/>
      <c r="BN268" s="13"/>
      <c r="BO268" s="13"/>
      <c r="BQ268" s="13"/>
      <c r="BR268" s="13"/>
      <c r="BS268" s="13"/>
      <c r="BT268" s="13"/>
      <c r="BU268" s="13"/>
      <c r="BV268" s="13"/>
      <c r="BW268" s="13"/>
      <c r="BX268" s="13"/>
      <c r="BY268" s="13"/>
      <c r="BZ268" s="13"/>
      <c r="CA268" s="13"/>
      <c r="CB268" s="13"/>
    </row>
    <row r="269" spans="21:80" ht="15" customHeight="1" x14ac:dyDescent="0.2">
      <c r="U269" s="13"/>
      <c r="V269" s="13"/>
      <c r="W269" s="13"/>
      <c r="X269" s="13"/>
      <c r="Y269" s="13"/>
      <c r="Z269" s="13"/>
      <c r="AA269" s="13"/>
      <c r="AB269" s="13"/>
      <c r="AD269" s="13"/>
      <c r="AE269" s="13"/>
      <c r="AF269" s="13"/>
      <c r="AG269" s="13"/>
      <c r="AH269" s="13"/>
      <c r="AI269" s="13"/>
      <c r="AJ269" s="13"/>
      <c r="AK269" s="13"/>
      <c r="AL269" s="13"/>
      <c r="AM269" s="13"/>
      <c r="AN269" s="13"/>
      <c r="AO269" s="13"/>
      <c r="AQ269" s="13"/>
      <c r="AR269" s="13"/>
      <c r="AS269" s="13"/>
      <c r="AT269" s="13"/>
      <c r="AU269" s="13"/>
      <c r="AV269" s="13"/>
      <c r="AW269" s="13"/>
      <c r="AX269" s="13"/>
      <c r="AY269" s="13"/>
      <c r="AZ269" s="13"/>
      <c r="BA269" s="13"/>
      <c r="BB269" s="13"/>
      <c r="BD269" s="13"/>
      <c r="BE269" s="13"/>
      <c r="BF269" s="13"/>
      <c r="BG269" s="13"/>
      <c r="BH269" s="13"/>
      <c r="BI269" s="13"/>
      <c r="BJ269" s="13"/>
      <c r="BK269" s="13"/>
      <c r="BL269" s="13"/>
      <c r="BM269" s="13"/>
      <c r="BN269" s="13"/>
      <c r="BO269" s="13"/>
      <c r="BQ269" s="13"/>
      <c r="BR269" s="13"/>
      <c r="BS269" s="13"/>
      <c r="BT269" s="13"/>
      <c r="BU269" s="13"/>
      <c r="BV269" s="13"/>
      <c r="BW269" s="13"/>
      <c r="BX269" s="13"/>
      <c r="BY269" s="13"/>
      <c r="BZ269" s="13"/>
      <c r="CA269" s="13"/>
      <c r="CB269" s="13"/>
    </row>
    <row r="270" spans="21:80" ht="15" customHeight="1" x14ac:dyDescent="0.2">
      <c r="U270" s="13"/>
      <c r="V270" s="13"/>
      <c r="W270" s="13"/>
      <c r="X270" s="13"/>
      <c r="Y270" s="13"/>
      <c r="Z270" s="13"/>
      <c r="AA270" s="13"/>
      <c r="AB270" s="13"/>
      <c r="AD270" s="13"/>
      <c r="AE270" s="13"/>
      <c r="AF270" s="13"/>
      <c r="AG270" s="13"/>
      <c r="AH270" s="13"/>
      <c r="AI270" s="13"/>
      <c r="AJ270" s="13"/>
      <c r="AK270" s="13"/>
      <c r="AL270" s="13"/>
      <c r="AM270" s="13"/>
      <c r="AN270" s="13"/>
      <c r="AO270" s="13"/>
      <c r="AQ270" s="13"/>
      <c r="AR270" s="13"/>
      <c r="AS270" s="13"/>
      <c r="AT270" s="13"/>
      <c r="AU270" s="13"/>
      <c r="AV270" s="13"/>
      <c r="AW270" s="13"/>
      <c r="AX270" s="13"/>
      <c r="AY270" s="13"/>
      <c r="AZ270" s="13"/>
      <c r="BA270" s="13"/>
      <c r="BB270" s="13"/>
      <c r="BD270" s="13"/>
      <c r="BE270" s="13"/>
      <c r="BF270" s="13"/>
      <c r="BG270" s="13"/>
      <c r="BH270" s="13"/>
      <c r="BI270" s="13"/>
      <c r="BJ270" s="13"/>
      <c r="BK270" s="13"/>
      <c r="BL270" s="13"/>
      <c r="BM270" s="13"/>
      <c r="BN270" s="13"/>
      <c r="BO270" s="13"/>
      <c r="BQ270" s="13"/>
      <c r="BR270" s="13"/>
      <c r="BS270" s="13"/>
      <c r="BT270" s="13"/>
      <c r="BU270" s="13"/>
      <c r="BV270" s="13"/>
      <c r="BW270" s="13"/>
      <c r="BX270" s="13"/>
      <c r="BY270" s="13"/>
      <c r="BZ270" s="13"/>
      <c r="CA270" s="13"/>
      <c r="CB270" s="13"/>
    </row>
    <row r="271" spans="21:80" ht="15" customHeight="1" x14ac:dyDescent="0.2">
      <c r="U271" s="13"/>
      <c r="V271" s="13"/>
      <c r="W271" s="13"/>
      <c r="X271" s="13"/>
      <c r="Y271" s="13"/>
      <c r="Z271" s="13"/>
      <c r="AA271" s="13"/>
      <c r="AB271" s="13"/>
      <c r="AD271" s="13"/>
      <c r="AE271" s="13"/>
      <c r="AF271" s="13"/>
      <c r="AG271" s="13"/>
      <c r="AH271" s="13"/>
      <c r="AI271" s="13"/>
      <c r="AJ271" s="13"/>
      <c r="AK271" s="13"/>
      <c r="AL271" s="13"/>
      <c r="AM271" s="13"/>
      <c r="AN271" s="13"/>
      <c r="AO271" s="13"/>
      <c r="AQ271" s="13"/>
      <c r="AR271" s="13"/>
      <c r="AS271" s="13"/>
      <c r="AT271" s="13"/>
      <c r="AU271" s="13"/>
      <c r="AV271" s="13"/>
      <c r="AW271" s="13"/>
      <c r="AX271" s="13"/>
      <c r="AY271" s="13"/>
      <c r="AZ271" s="13"/>
      <c r="BA271" s="13"/>
      <c r="BB271" s="13"/>
      <c r="BD271" s="13"/>
      <c r="BE271" s="13"/>
      <c r="BF271" s="13"/>
      <c r="BG271" s="13"/>
      <c r="BH271" s="13"/>
      <c r="BI271" s="13"/>
      <c r="BJ271" s="13"/>
      <c r="BK271" s="13"/>
      <c r="BL271" s="13"/>
      <c r="BM271" s="13"/>
      <c r="BN271" s="13"/>
      <c r="BO271" s="13"/>
      <c r="BQ271" s="13"/>
      <c r="BR271" s="13"/>
      <c r="BS271" s="13"/>
      <c r="BT271" s="13"/>
      <c r="BU271" s="13"/>
      <c r="BV271" s="13"/>
      <c r="BW271" s="13"/>
      <c r="BX271" s="13"/>
      <c r="BY271" s="13"/>
      <c r="BZ271" s="13"/>
      <c r="CA271" s="13"/>
      <c r="CB271" s="13"/>
    </row>
    <row r="272" spans="21:80" ht="15" customHeight="1" x14ac:dyDescent="0.2">
      <c r="U272" s="13"/>
      <c r="V272" s="13"/>
      <c r="W272" s="13"/>
      <c r="X272" s="13"/>
      <c r="Y272" s="13"/>
      <c r="Z272" s="13"/>
      <c r="AA272" s="13"/>
      <c r="AB272" s="13"/>
      <c r="AD272" s="13"/>
      <c r="AE272" s="13"/>
      <c r="AF272" s="13"/>
      <c r="AG272" s="13"/>
      <c r="AH272" s="13"/>
      <c r="AI272" s="13"/>
      <c r="AJ272" s="13"/>
      <c r="AK272" s="13"/>
      <c r="AL272" s="13"/>
      <c r="AM272" s="13"/>
      <c r="AN272" s="13"/>
      <c r="AO272" s="13"/>
      <c r="AQ272" s="13"/>
      <c r="AR272" s="13"/>
      <c r="AS272" s="13"/>
      <c r="AT272" s="13"/>
      <c r="AU272" s="13"/>
      <c r="AV272" s="13"/>
      <c r="AW272" s="13"/>
      <c r="AX272" s="13"/>
      <c r="AY272" s="13"/>
      <c r="AZ272" s="13"/>
      <c r="BA272" s="13"/>
      <c r="BB272" s="13"/>
      <c r="BD272" s="13"/>
      <c r="BE272" s="13"/>
      <c r="BF272" s="13"/>
      <c r="BG272" s="13"/>
      <c r="BH272" s="13"/>
      <c r="BI272" s="13"/>
      <c r="BJ272" s="13"/>
      <c r="BK272" s="13"/>
      <c r="BL272" s="13"/>
      <c r="BM272" s="13"/>
      <c r="BN272" s="13"/>
      <c r="BO272" s="13"/>
      <c r="BQ272" s="13"/>
      <c r="BR272" s="13"/>
      <c r="BS272" s="13"/>
      <c r="BT272" s="13"/>
      <c r="BU272" s="13"/>
      <c r="BV272" s="13"/>
      <c r="BW272" s="13"/>
      <c r="BX272" s="13"/>
      <c r="BY272" s="13"/>
      <c r="BZ272" s="13"/>
      <c r="CA272" s="13"/>
      <c r="CB272" s="13"/>
    </row>
    <row r="273" spans="21:80" ht="15" customHeight="1" x14ac:dyDescent="0.2">
      <c r="U273" s="13"/>
      <c r="V273" s="13"/>
      <c r="W273" s="13"/>
      <c r="X273" s="13"/>
      <c r="Y273" s="13"/>
      <c r="Z273" s="13"/>
      <c r="AA273" s="13"/>
      <c r="AB273" s="13"/>
      <c r="AD273" s="13"/>
      <c r="AE273" s="13"/>
      <c r="AF273" s="13"/>
      <c r="AG273" s="13"/>
      <c r="AH273" s="13"/>
      <c r="AI273" s="13"/>
      <c r="AJ273" s="13"/>
      <c r="AK273" s="13"/>
      <c r="AL273" s="13"/>
      <c r="AM273" s="13"/>
      <c r="AN273" s="13"/>
      <c r="AO273" s="13"/>
      <c r="AQ273" s="13"/>
      <c r="AR273" s="13"/>
      <c r="AS273" s="13"/>
      <c r="AT273" s="13"/>
      <c r="AU273" s="13"/>
      <c r="AV273" s="13"/>
      <c r="AW273" s="13"/>
      <c r="AX273" s="13"/>
      <c r="AY273" s="13"/>
      <c r="AZ273" s="13"/>
      <c r="BA273" s="13"/>
      <c r="BB273" s="13"/>
      <c r="BD273" s="13"/>
      <c r="BE273" s="13"/>
      <c r="BF273" s="13"/>
      <c r="BG273" s="13"/>
      <c r="BH273" s="13"/>
      <c r="BI273" s="13"/>
      <c r="BJ273" s="13"/>
      <c r="BK273" s="13"/>
      <c r="BL273" s="13"/>
      <c r="BM273" s="13"/>
      <c r="BN273" s="13"/>
      <c r="BO273" s="13"/>
      <c r="BQ273" s="13"/>
      <c r="BR273" s="13"/>
      <c r="BS273" s="13"/>
      <c r="BT273" s="13"/>
      <c r="BU273" s="13"/>
      <c r="BV273" s="13"/>
      <c r="BW273" s="13"/>
      <c r="BX273" s="13"/>
      <c r="BY273" s="13"/>
      <c r="BZ273" s="13"/>
      <c r="CA273" s="13"/>
      <c r="CB273" s="13"/>
    </row>
    <row r="274" spans="21:80" ht="15" customHeight="1" x14ac:dyDescent="0.2">
      <c r="U274" s="13"/>
      <c r="V274" s="13"/>
      <c r="W274" s="13"/>
      <c r="X274" s="13"/>
      <c r="Y274" s="13"/>
      <c r="Z274" s="13"/>
      <c r="AA274" s="13"/>
      <c r="AB274" s="13"/>
      <c r="AD274" s="13"/>
      <c r="AE274" s="13"/>
      <c r="AF274" s="13"/>
      <c r="AG274" s="13"/>
      <c r="AH274" s="13"/>
      <c r="AI274" s="13"/>
      <c r="AJ274" s="13"/>
      <c r="AK274" s="13"/>
      <c r="AL274" s="13"/>
      <c r="AM274" s="13"/>
      <c r="AN274" s="13"/>
      <c r="AO274" s="13"/>
      <c r="AQ274" s="13"/>
      <c r="AR274" s="13"/>
      <c r="AS274" s="13"/>
      <c r="AT274" s="13"/>
      <c r="AU274" s="13"/>
      <c r="AV274" s="13"/>
      <c r="AW274" s="13"/>
      <c r="AX274" s="13"/>
      <c r="AY274" s="13"/>
      <c r="AZ274" s="13"/>
      <c r="BA274" s="13"/>
      <c r="BB274" s="13"/>
      <c r="BD274" s="13"/>
      <c r="BE274" s="13"/>
      <c r="BF274" s="13"/>
      <c r="BG274" s="13"/>
      <c r="BH274" s="13"/>
      <c r="BI274" s="13"/>
      <c r="BJ274" s="13"/>
      <c r="BK274" s="13"/>
      <c r="BL274" s="13"/>
      <c r="BM274" s="13"/>
      <c r="BN274" s="13"/>
      <c r="BO274" s="13"/>
      <c r="BQ274" s="13"/>
      <c r="BR274" s="13"/>
      <c r="BS274" s="13"/>
      <c r="BT274" s="13"/>
      <c r="BU274" s="13"/>
      <c r="BV274" s="13"/>
      <c r="BW274" s="13"/>
      <c r="BX274" s="13"/>
      <c r="BY274" s="13"/>
      <c r="BZ274" s="13"/>
      <c r="CA274" s="13"/>
      <c r="CB274" s="13"/>
    </row>
    <row r="275" spans="21:80" ht="15" customHeight="1" x14ac:dyDescent="0.2">
      <c r="U275" s="13"/>
      <c r="V275" s="13"/>
      <c r="W275" s="13"/>
      <c r="X275" s="13"/>
      <c r="Y275" s="13"/>
      <c r="Z275" s="13"/>
      <c r="AA275" s="13"/>
      <c r="AB275" s="13"/>
      <c r="AD275" s="13"/>
      <c r="AE275" s="13"/>
      <c r="AF275" s="13"/>
      <c r="AG275" s="13"/>
      <c r="AH275" s="13"/>
      <c r="AI275" s="13"/>
      <c r="AJ275" s="13"/>
      <c r="AK275" s="13"/>
      <c r="AL275" s="13"/>
      <c r="AM275" s="13"/>
      <c r="AN275" s="13"/>
      <c r="AO275" s="13"/>
      <c r="AQ275" s="13"/>
      <c r="AR275" s="13"/>
      <c r="AS275" s="13"/>
      <c r="AT275" s="13"/>
      <c r="AU275" s="13"/>
      <c r="AV275" s="13"/>
      <c r="AW275" s="13"/>
      <c r="AX275" s="13"/>
      <c r="AY275" s="13"/>
      <c r="AZ275" s="13"/>
      <c r="BA275" s="13"/>
      <c r="BB275" s="13"/>
      <c r="BD275" s="13"/>
      <c r="BE275" s="13"/>
      <c r="BF275" s="13"/>
      <c r="BG275" s="13"/>
      <c r="BH275" s="13"/>
      <c r="BI275" s="13"/>
      <c r="BJ275" s="13"/>
      <c r="BK275" s="13"/>
      <c r="BL275" s="13"/>
      <c r="BM275" s="13"/>
      <c r="BN275" s="13"/>
      <c r="BO275" s="13"/>
      <c r="BQ275" s="13"/>
      <c r="BR275" s="13"/>
      <c r="BS275" s="13"/>
      <c r="BT275" s="13"/>
      <c r="BU275" s="13"/>
      <c r="BV275" s="13"/>
      <c r="BW275" s="13"/>
      <c r="BX275" s="13"/>
      <c r="BY275" s="13"/>
      <c r="BZ275" s="13"/>
      <c r="CA275" s="13"/>
      <c r="CB275" s="13"/>
    </row>
    <row r="276" spans="21:80" ht="15" customHeight="1" x14ac:dyDescent="0.2">
      <c r="U276" s="13"/>
      <c r="V276" s="13"/>
      <c r="W276" s="13"/>
      <c r="X276" s="13"/>
      <c r="Y276" s="13"/>
      <c r="Z276" s="13"/>
      <c r="AA276" s="13"/>
      <c r="AB276" s="13"/>
      <c r="AD276" s="13"/>
      <c r="AE276" s="13"/>
      <c r="AF276" s="13"/>
      <c r="AG276" s="13"/>
      <c r="AH276" s="13"/>
      <c r="AI276" s="13"/>
      <c r="AJ276" s="13"/>
      <c r="AK276" s="13"/>
      <c r="AL276" s="13"/>
      <c r="AM276" s="13"/>
      <c r="AN276" s="13"/>
      <c r="AO276" s="13"/>
      <c r="AQ276" s="13"/>
      <c r="AR276" s="13"/>
      <c r="AS276" s="13"/>
      <c r="AT276" s="13"/>
      <c r="AU276" s="13"/>
      <c r="AV276" s="13"/>
      <c r="AW276" s="13"/>
      <c r="AX276" s="13"/>
      <c r="AY276" s="13"/>
      <c r="AZ276" s="13"/>
      <c r="BA276" s="13"/>
      <c r="BB276" s="13"/>
      <c r="BD276" s="13"/>
      <c r="BE276" s="13"/>
      <c r="BF276" s="13"/>
      <c r="BG276" s="13"/>
      <c r="BH276" s="13"/>
      <c r="BI276" s="13"/>
      <c r="BJ276" s="13"/>
      <c r="BK276" s="13"/>
      <c r="BL276" s="13"/>
      <c r="BM276" s="13"/>
      <c r="BN276" s="13"/>
      <c r="BO276" s="13"/>
      <c r="BQ276" s="13"/>
      <c r="BR276" s="13"/>
      <c r="BS276" s="13"/>
      <c r="BT276" s="13"/>
      <c r="BU276" s="13"/>
      <c r="BV276" s="13"/>
      <c r="BW276" s="13"/>
      <c r="BX276" s="13"/>
      <c r="BY276" s="13"/>
      <c r="BZ276" s="13"/>
      <c r="CA276" s="13"/>
      <c r="CB276" s="13"/>
    </row>
    <row r="277" spans="21:80" ht="15" customHeight="1" x14ac:dyDescent="0.2">
      <c r="U277" s="13"/>
      <c r="V277" s="13"/>
      <c r="W277" s="13"/>
      <c r="X277" s="13"/>
      <c r="Y277" s="13"/>
      <c r="Z277" s="13"/>
      <c r="AA277" s="13"/>
      <c r="AB277" s="13"/>
      <c r="AD277" s="13"/>
      <c r="AE277" s="13"/>
      <c r="AF277" s="13"/>
      <c r="AG277" s="13"/>
      <c r="AH277" s="13"/>
      <c r="AI277" s="13"/>
      <c r="AJ277" s="13"/>
      <c r="AK277" s="13"/>
      <c r="AL277" s="13"/>
      <c r="AM277" s="13"/>
      <c r="AN277" s="13"/>
      <c r="AO277" s="13"/>
      <c r="AQ277" s="13"/>
      <c r="AR277" s="13"/>
      <c r="AS277" s="13"/>
      <c r="AT277" s="13"/>
      <c r="AU277" s="13"/>
      <c r="AV277" s="13"/>
      <c r="AW277" s="13"/>
      <c r="AX277" s="13"/>
      <c r="AY277" s="13"/>
      <c r="AZ277" s="13"/>
      <c r="BA277" s="13"/>
      <c r="BB277" s="13"/>
      <c r="BD277" s="13"/>
      <c r="BE277" s="13"/>
      <c r="BF277" s="13"/>
      <c r="BG277" s="13"/>
      <c r="BH277" s="13"/>
      <c r="BI277" s="13"/>
      <c r="BJ277" s="13"/>
      <c r="BK277" s="13"/>
      <c r="BL277" s="13"/>
      <c r="BM277" s="13"/>
      <c r="BN277" s="13"/>
      <c r="BO277" s="13"/>
      <c r="BQ277" s="13"/>
      <c r="BR277" s="13"/>
      <c r="BS277" s="13"/>
      <c r="BT277" s="13"/>
      <c r="BU277" s="13"/>
      <c r="BV277" s="13"/>
      <c r="BW277" s="13"/>
      <c r="BX277" s="13"/>
      <c r="BY277" s="13"/>
      <c r="BZ277" s="13"/>
      <c r="CA277" s="13"/>
      <c r="CB277" s="13"/>
    </row>
    <row r="278" spans="21:80" ht="15" customHeight="1" x14ac:dyDescent="0.2">
      <c r="U278" s="13"/>
      <c r="V278" s="13"/>
      <c r="W278" s="13"/>
      <c r="X278" s="13"/>
      <c r="Y278" s="13"/>
      <c r="Z278" s="13"/>
      <c r="AA278" s="13"/>
      <c r="AB278" s="13"/>
      <c r="AD278" s="13"/>
      <c r="AE278" s="13"/>
      <c r="AF278" s="13"/>
      <c r="AG278" s="13"/>
      <c r="AH278" s="13"/>
      <c r="AI278" s="13"/>
      <c r="AJ278" s="13"/>
      <c r="AK278" s="13"/>
      <c r="AL278" s="13"/>
      <c r="AM278" s="13"/>
      <c r="AN278" s="13"/>
      <c r="AO278" s="13"/>
      <c r="AQ278" s="13"/>
      <c r="AR278" s="13"/>
      <c r="AS278" s="13"/>
      <c r="AT278" s="13"/>
      <c r="AU278" s="13"/>
      <c r="AV278" s="13"/>
      <c r="AW278" s="13"/>
      <c r="AX278" s="13"/>
      <c r="AY278" s="13"/>
      <c r="AZ278" s="13"/>
      <c r="BA278" s="13"/>
      <c r="BB278" s="13"/>
      <c r="BD278" s="13"/>
      <c r="BE278" s="13"/>
      <c r="BF278" s="13"/>
      <c r="BG278" s="13"/>
      <c r="BH278" s="13"/>
      <c r="BI278" s="13"/>
      <c r="BJ278" s="13"/>
      <c r="BK278" s="13"/>
      <c r="BL278" s="13"/>
      <c r="BM278" s="13"/>
      <c r="BN278" s="13"/>
      <c r="BO278" s="13"/>
      <c r="BQ278" s="13"/>
      <c r="BR278" s="13"/>
      <c r="BS278" s="13"/>
      <c r="BT278" s="13"/>
      <c r="BU278" s="13"/>
      <c r="BV278" s="13"/>
      <c r="BW278" s="13"/>
      <c r="BX278" s="13"/>
      <c r="BY278" s="13"/>
      <c r="BZ278" s="13"/>
      <c r="CA278" s="13"/>
      <c r="CB278" s="13"/>
    </row>
    <row r="279" spans="21:80" ht="15" customHeight="1" x14ac:dyDescent="0.2">
      <c r="U279" s="13"/>
      <c r="V279" s="13"/>
      <c r="W279" s="13"/>
      <c r="X279" s="13"/>
      <c r="Y279" s="13"/>
      <c r="Z279" s="13"/>
      <c r="AA279" s="13"/>
      <c r="AB279" s="13"/>
      <c r="AD279" s="13"/>
      <c r="AE279" s="13"/>
      <c r="AF279" s="13"/>
      <c r="AG279" s="13"/>
      <c r="AH279" s="13"/>
      <c r="AI279" s="13"/>
      <c r="AJ279" s="13"/>
      <c r="AK279" s="13"/>
      <c r="AL279" s="13"/>
      <c r="AM279" s="13"/>
      <c r="AN279" s="13"/>
      <c r="AO279" s="13"/>
      <c r="AQ279" s="13"/>
      <c r="AR279" s="13"/>
      <c r="AS279" s="13"/>
      <c r="AT279" s="13"/>
      <c r="AU279" s="13"/>
      <c r="AV279" s="13"/>
      <c r="AW279" s="13"/>
      <c r="AX279" s="13"/>
      <c r="AY279" s="13"/>
      <c r="AZ279" s="13"/>
      <c r="BA279" s="13"/>
      <c r="BB279" s="13"/>
      <c r="BD279" s="13"/>
      <c r="BE279" s="13"/>
      <c r="BF279" s="13"/>
      <c r="BG279" s="13"/>
      <c r="BH279" s="13"/>
      <c r="BI279" s="13"/>
      <c r="BJ279" s="13"/>
      <c r="BK279" s="13"/>
      <c r="BL279" s="13"/>
      <c r="BM279" s="13"/>
      <c r="BN279" s="13"/>
      <c r="BO279" s="13"/>
      <c r="BQ279" s="13"/>
      <c r="BR279" s="13"/>
      <c r="BS279" s="13"/>
      <c r="BT279" s="13"/>
      <c r="BU279" s="13"/>
      <c r="BV279" s="13"/>
      <c r="BW279" s="13"/>
      <c r="BX279" s="13"/>
      <c r="BY279" s="13"/>
      <c r="BZ279" s="13"/>
      <c r="CA279" s="13"/>
      <c r="CB279" s="13"/>
    </row>
    <row r="280" spans="21:80" ht="15" customHeight="1" x14ac:dyDescent="0.2">
      <c r="U280" s="13"/>
      <c r="V280" s="13"/>
      <c r="W280" s="13"/>
      <c r="X280" s="13"/>
      <c r="Y280" s="13"/>
      <c r="Z280" s="13"/>
      <c r="AA280" s="13"/>
      <c r="AB280" s="13"/>
      <c r="AD280" s="13"/>
      <c r="AE280" s="13"/>
      <c r="AF280" s="13"/>
      <c r="AG280" s="13"/>
      <c r="AH280" s="13"/>
      <c r="AI280" s="13"/>
      <c r="AJ280" s="13"/>
      <c r="AK280" s="13"/>
      <c r="AL280" s="13"/>
      <c r="AM280" s="13"/>
      <c r="AN280" s="13"/>
      <c r="AO280" s="13"/>
      <c r="AQ280" s="13"/>
      <c r="AR280" s="13"/>
      <c r="AS280" s="13"/>
      <c r="AT280" s="13"/>
      <c r="AU280" s="13"/>
      <c r="AV280" s="13"/>
      <c r="AW280" s="13"/>
      <c r="AX280" s="13"/>
      <c r="AY280" s="13"/>
      <c r="AZ280" s="13"/>
      <c r="BA280" s="13"/>
      <c r="BB280" s="13"/>
      <c r="BD280" s="13"/>
      <c r="BE280" s="13"/>
      <c r="BF280" s="13"/>
      <c r="BG280" s="13"/>
      <c r="BH280" s="13"/>
      <c r="BI280" s="13"/>
      <c r="BJ280" s="13"/>
      <c r="BK280" s="13"/>
      <c r="BL280" s="13"/>
      <c r="BM280" s="13"/>
      <c r="BN280" s="13"/>
      <c r="BO280" s="13"/>
      <c r="BQ280" s="13"/>
      <c r="BR280" s="13"/>
      <c r="BS280" s="13"/>
      <c r="BT280" s="13"/>
      <c r="BU280" s="13"/>
      <c r="BV280" s="13"/>
      <c r="BW280" s="13"/>
      <c r="BX280" s="13"/>
      <c r="BY280" s="13"/>
      <c r="BZ280" s="13"/>
      <c r="CA280" s="13"/>
      <c r="CB280" s="13"/>
    </row>
    <row r="281" spans="21:80" ht="15" customHeight="1" x14ac:dyDescent="0.2">
      <c r="U281" s="13"/>
      <c r="V281" s="13"/>
      <c r="W281" s="13"/>
      <c r="X281" s="13"/>
      <c r="Y281" s="13"/>
      <c r="Z281" s="13"/>
      <c r="AA281" s="13"/>
      <c r="AB281" s="13"/>
      <c r="AD281" s="13"/>
      <c r="AE281" s="13"/>
      <c r="AF281" s="13"/>
      <c r="AG281" s="13"/>
      <c r="AH281" s="13"/>
      <c r="AI281" s="13"/>
      <c r="AJ281" s="13"/>
      <c r="AK281" s="13"/>
      <c r="AL281" s="13"/>
      <c r="AM281" s="13"/>
      <c r="AN281" s="13"/>
      <c r="AO281" s="13"/>
      <c r="AQ281" s="13"/>
      <c r="AR281" s="13"/>
      <c r="AS281" s="13"/>
      <c r="AT281" s="13"/>
      <c r="AU281" s="13"/>
      <c r="AV281" s="13"/>
      <c r="AW281" s="13"/>
      <c r="AX281" s="13"/>
      <c r="AY281" s="13"/>
      <c r="AZ281" s="13"/>
      <c r="BA281" s="13"/>
      <c r="BB281" s="13"/>
      <c r="BD281" s="13"/>
      <c r="BE281" s="13"/>
      <c r="BF281" s="13"/>
      <c r="BG281" s="13"/>
      <c r="BH281" s="13"/>
      <c r="BI281" s="13"/>
      <c r="BJ281" s="13"/>
      <c r="BK281" s="13"/>
      <c r="BL281" s="13"/>
      <c r="BM281" s="13"/>
      <c r="BN281" s="13"/>
      <c r="BO281" s="13"/>
      <c r="BQ281" s="13"/>
      <c r="BR281" s="13"/>
      <c r="BS281" s="13"/>
      <c r="BT281" s="13"/>
      <c r="BU281" s="13"/>
      <c r="BV281" s="13"/>
      <c r="BW281" s="13"/>
      <c r="BX281" s="13"/>
      <c r="BY281" s="13"/>
      <c r="BZ281" s="13"/>
      <c r="CA281" s="13"/>
      <c r="CB281" s="13"/>
    </row>
    <row r="282" spans="21:80" ht="15" customHeight="1" x14ac:dyDescent="0.2">
      <c r="U282" s="13"/>
      <c r="V282" s="13"/>
      <c r="W282" s="13"/>
      <c r="X282" s="13"/>
      <c r="Y282" s="13"/>
      <c r="Z282" s="13"/>
      <c r="AA282" s="13"/>
      <c r="AB282" s="13"/>
      <c r="AD282" s="13"/>
      <c r="AE282" s="13"/>
      <c r="AF282" s="13"/>
      <c r="AG282" s="13"/>
      <c r="AH282" s="13"/>
      <c r="AI282" s="13"/>
      <c r="AJ282" s="13"/>
      <c r="AK282" s="13"/>
      <c r="AL282" s="13"/>
      <c r="AM282" s="13"/>
      <c r="AN282" s="13"/>
      <c r="AO282" s="13"/>
      <c r="AQ282" s="13"/>
      <c r="AR282" s="13"/>
      <c r="AS282" s="13"/>
      <c r="AT282" s="13"/>
      <c r="AU282" s="13"/>
      <c r="AV282" s="13"/>
      <c r="AW282" s="13"/>
      <c r="AX282" s="13"/>
      <c r="AY282" s="13"/>
      <c r="AZ282" s="13"/>
      <c r="BA282" s="13"/>
      <c r="BB282" s="13"/>
      <c r="BD282" s="13"/>
      <c r="BE282" s="13"/>
      <c r="BF282" s="13"/>
      <c r="BG282" s="13"/>
      <c r="BH282" s="13"/>
      <c r="BI282" s="13"/>
      <c r="BJ282" s="13"/>
      <c r="BK282" s="13"/>
      <c r="BL282" s="13"/>
      <c r="BM282" s="13"/>
      <c r="BN282" s="13"/>
      <c r="BO282" s="13"/>
      <c r="BQ282" s="13"/>
      <c r="BR282" s="13"/>
      <c r="BS282" s="13"/>
      <c r="BT282" s="13"/>
      <c r="BU282" s="13"/>
      <c r="BV282" s="13"/>
      <c r="BW282" s="13"/>
      <c r="BX282" s="13"/>
      <c r="BY282" s="13"/>
      <c r="BZ282" s="13"/>
      <c r="CA282" s="13"/>
      <c r="CB282" s="13"/>
    </row>
    <row r="283" spans="21:80" ht="15" customHeight="1" x14ac:dyDescent="0.2">
      <c r="U283" s="13"/>
      <c r="V283" s="13"/>
      <c r="W283" s="13"/>
      <c r="X283" s="13"/>
      <c r="Y283" s="13"/>
      <c r="Z283" s="13"/>
      <c r="AA283" s="13"/>
      <c r="AB283" s="13"/>
      <c r="AD283" s="13"/>
      <c r="AE283" s="13"/>
      <c r="AF283" s="13"/>
      <c r="AG283" s="13"/>
      <c r="AH283" s="13"/>
      <c r="AI283" s="13"/>
      <c r="AJ283" s="13"/>
      <c r="AK283" s="13"/>
      <c r="AL283" s="13"/>
      <c r="AM283" s="13"/>
      <c r="AN283" s="13"/>
      <c r="AO283" s="13"/>
      <c r="AQ283" s="13"/>
      <c r="AR283" s="13"/>
      <c r="AS283" s="13"/>
      <c r="AT283" s="13"/>
      <c r="AU283" s="13"/>
      <c r="AV283" s="13"/>
      <c r="AW283" s="13"/>
      <c r="AX283" s="13"/>
      <c r="AY283" s="13"/>
      <c r="AZ283" s="13"/>
      <c r="BA283" s="13"/>
      <c r="BB283" s="13"/>
      <c r="BD283" s="13"/>
      <c r="BE283" s="13"/>
      <c r="BF283" s="13"/>
      <c r="BG283" s="13"/>
      <c r="BH283" s="13"/>
      <c r="BI283" s="13"/>
      <c r="BJ283" s="13"/>
      <c r="BK283" s="13"/>
      <c r="BL283" s="13"/>
      <c r="BM283" s="13"/>
      <c r="BN283" s="13"/>
      <c r="BO283" s="13"/>
      <c r="BQ283" s="13"/>
      <c r="BR283" s="13"/>
      <c r="BS283" s="13"/>
      <c r="BT283" s="13"/>
      <c r="BU283" s="13"/>
      <c r="BV283" s="13"/>
      <c r="BW283" s="13"/>
      <c r="BX283" s="13"/>
      <c r="BY283" s="13"/>
      <c r="BZ283" s="13"/>
      <c r="CA283" s="13"/>
      <c r="CB283" s="13"/>
    </row>
    <row r="284" spans="21:80" ht="15" customHeight="1" x14ac:dyDescent="0.2">
      <c r="U284" s="13"/>
      <c r="V284" s="13"/>
      <c r="W284" s="13"/>
      <c r="X284" s="13"/>
      <c r="Y284" s="13"/>
      <c r="Z284" s="13"/>
      <c r="AA284" s="13"/>
      <c r="AB284" s="13"/>
      <c r="AD284" s="13"/>
      <c r="AE284" s="13"/>
      <c r="AF284" s="13"/>
      <c r="AG284" s="13"/>
      <c r="AH284" s="13"/>
      <c r="AI284" s="13"/>
      <c r="AJ284" s="13"/>
      <c r="AK284" s="13"/>
      <c r="AL284" s="13"/>
      <c r="AM284" s="13"/>
      <c r="AN284" s="13"/>
      <c r="AO284" s="13"/>
      <c r="AQ284" s="13"/>
      <c r="AR284" s="13"/>
      <c r="AS284" s="13"/>
      <c r="AT284" s="13"/>
      <c r="AU284" s="13"/>
      <c r="AV284" s="13"/>
      <c r="AW284" s="13"/>
      <c r="AX284" s="13"/>
      <c r="AY284" s="13"/>
      <c r="AZ284" s="13"/>
      <c r="BA284" s="13"/>
      <c r="BB284" s="13"/>
      <c r="BD284" s="13"/>
      <c r="BE284" s="13"/>
      <c r="BF284" s="13"/>
      <c r="BG284" s="13"/>
      <c r="BH284" s="13"/>
      <c r="BI284" s="13"/>
      <c r="BJ284" s="13"/>
      <c r="BK284" s="13"/>
      <c r="BL284" s="13"/>
      <c r="BM284" s="13"/>
      <c r="BN284" s="13"/>
      <c r="BO284" s="13"/>
      <c r="BQ284" s="13"/>
      <c r="BR284" s="13"/>
      <c r="BS284" s="13"/>
      <c r="BT284" s="13"/>
      <c r="BU284" s="13"/>
      <c r="BV284" s="13"/>
      <c r="BW284" s="13"/>
      <c r="BX284" s="13"/>
      <c r="BY284" s="13"/>
      <c r="BZ284" s="13"/>
      <c r="CA284" s="13"/>
      <c r="CB284" s="13"/>
    </row>
    <row r="285" spans="21:80" ht="15" customHeight="1" x14ac:dyDescent="0.2">
      <c r="U285" s="13"/>
      <c r="V285" s="13"/>
      <c r="W285" s="13"/>
      <c r="X285" s="13"/>
      <c r="Y285" s="13"/>
      <c r="Z285" s="13"/>
      <c r="AA285" s="13"/>
      <c r="AB285" s="13"/>
      <c r="AD285" s="13"/>
      <c r="AE285" s="13"/>
      <c r="AF285" s="13"/>
      <c r="AG285" s="13"/>
      <c r="AH285" s="13"/>
      <c r="AI285" s="13"/>
      <c r="AJ285" s="13"/>
      <c r="AK285" s="13"/>
      <c r="AL285" s="13"/>
      <c r="AM285" s="13"/>
      <c r="AN285" s="13"/>
      <c r="AO285" s="13"/>
      <c r="AQ285" s="13"/>
      <c r="AR285" s="13"/>
      <c r="AS285" s="13"/>
      <c r="AT285" s="13"/>
      <c r="AU285" s="13"/>
      <c r="AV285" s="13"/>
      <c r="AW285" s="13"/>
      <c r="AX285" s="13"/>
      <c r="AY285" s="13"/>
      <c r="AZ285" s="13"/>
      <c r="BA285" s="13"/>
      <c r="BB285" s="13"/>
      <c r="BD285" s="13"/>
      <c r="BE285" s="13"/>
      <c r="BF285" s="13"/>
      <c r="BG285" s="13"/>
      <c r="BH285" s="13"/>
      <c r="BI285" s="13"/>
      <c r="BJ285" s="13"/>
      <c r="BK285" s="13"/>
      <c r="BL285" s="13"/>
      <c r="BM285" s="13"/>
      <c r="BN285" s="13"/>
      <c r="BO285" s="13"/>
      <c r="BQ285" s="13"/>
      <c r="BR285" s="13"/>
      <c r="BS285" s="13"/>
      <c r="BT285" s="13"/>
      <c r="BU285" s="13"/>
      <c r="BV285" s="13"/>
      <c r="BW285" s="13"/>
      <c r="BX285" s="13"/>
      <c r="BY285" s="13"/>
      <c r="BZ285" s="13"/>
      <c r="CA285" s="13"/>
      <c r="CB285" s="13"/>
    </row>
    <row r="286" spans="21:80" ht="15" customHeight="1" x14ac:dyDescent="0.2">
      <c r="U286" s="13"/>
      <c r="V286" s="13"/>
      <c r="W286" s="13"/>
      <c r="X286" s="13"/>
      <c r="Y286" s="13"/>
      <c r="Z286" s="13"/>
      <c r="AA286" s="13"/>
      <c r="AB286" s="13"/>
      <c r="AD286" s="13"/>
      <c r="AE286" s="13"/>
      <c r="AF286" s="13"/>
      <c r="AG286" s="13"/>
      <c r="AH286" s="13"/>
      <c r="AI286" s="13"/>
      <c r="AJ286" s="13"/>
      <c r="AK286" s="13"/>
      <c r="AL286" s="13"/>
      <c r="AM286" s="13"/>
      <c r="AN286" s="13"/>
      <c r="AO286" s="13"/>
      <c r="AQ286" s="13"/>
      <c r="AR286" s="13"/>
      <c r="AS286" s="13"/>
      <c r="AT286" s="13"/>
      <c r="AU286" s="13"/>
      <c r="AV286" s="13"/>
      <c r="AW286" s="13"/>
      <c r="AX286" s="13"/>
      <c r="AY286" s="13"/>
      <c r="AZ286" s="13"/>
      <c r="BA286" s="13"/>
      <c r="BB286" s="13"/>
      <c r="BD286" s="13"/>
      <c r="BE286" s="13"/>
      <c r="BF286" s="13"/>
      <c r="BG286" s="13"/>
      <c r="BH286" s="13"/>
      <c r="BI286" s="13"/>
      <c r="BJ286" s="13"/>
      <c r="BK286" s="13"/>
      <c r="BL286" s="13"/>
      <c r="BM286" s="13"/>
      <c r="BN286" s="13"/>
      <c r="BO286" s="13"/>
      <c r="BQ286" s="13"/>
      <c r="BR286" s="13"/>
      <c r="BS286" s="13"/>
      <c r="BT286" s="13"/>
      <c r="BU286" s="13"/>
      <c r="BV286" s="13"/>
      <c r="BW286" s="13"/>
      <c r="BX286" s="13"/>
      <c r="BY286" s="13"/>
      <c r="BZ286" s="13"/>
      <c r="CA286" s="13"/>
      <c r="CB286" s="13"/>
    </row>
    <row r="287" spans="21:80" ht="15" customHeight="1" x14ac:dyDescent="0.2">
      <c r="U287" s="13"/>
      <c r="V287" s="13"/>
      <c r="W287" s="13"/>
      <c r="X287" s="13"/>
      <c r="Y287" s="13"/>
      <c r="Z287" s="13"/>
      <c r="AA287" s="13"/>
      <c r="AB287" s="13"/>
      <c r="AD287" s="13"/>
      <c r="AE287" s="13"/>
      <c r="AF287" s="13"/>
      <c r="AG287" s="13"/>
      <c r="AH287" s="13"/>
      <c r="AI287" s="13"/>
      <c r="AJ287" s="13"/>
      <c r="AK287" s="13"/>
      <c r="AL287" s="13"/>
      <c r="AM287" s="13"/>
      <c r="AN287" s="13"/>
      <c r="AO287" s="13"/>
      <c r="AQ287" s="13"/>
      <c r="AR287" s="13"/>
      <c r="AS287" s="13"/>
      <c r="AT287" s="13"/>
      <c r="AU287" s="13"/>
      <c r="AV287" s="13"/>
      <c r="AW287" s="13"/>
      <c r="AX287" s="13"/>
      <c r="AY287" s="13"/>
      <c r="AZ287" s="13"/>
      <c r="BA287" s="13"/>
      <c r="BB287" s="13"/>
      <c r="BD287" s="13"/>
      <c r="BE287" s="13"/>
      <c r="BF287" s="13"/>
      <c r="BG287" s="13"/>
      <c r="BH287" s="13"/>
      <c r="BI287" s="13"/>
      <c r="BJ287" s="13"/>
      <c r="BK287" s="13"/>
      <c r="BL287" s="13"/>
      <c r="BM287" s="13"/>
      <c r="BN287" s="13"/>
      <c r="BO287" s="13"/>
      <c r="BQ287" s="13"/>
      <c r="BR287" s="13"/>
      <c r="BS287" s="13"/>
      <c r="BT287" s="13"/>
      <c r="BU287" s="13"/>
      <c r="BV287" s="13"/>
      <c r="BW287" s="13"/>
      <c r="BX287" s="13"/>
      <c r="BY287" s="13"/>
      <c r="BZ287" s="13"/>
      <c r="CA287" s="13"/>
      <c r="CB287" s="13"/>
    </row>
    <row r="288" spans="21:80" ht="15" customHeight="1" x14ac:dyDescent="0.2">
      <c r="U288" s="13"/>
      <c r="V288" s="13"/>
      <c r="W288" s="13"/>
      <c r="X288" s="13"/>
      <c r="Y288" s="13"/>
      <c r="Z288" s="13"/>
      <c r="AA288" s="13"/>
      <c r="AB288" s="13"/>
      <c r="AD288" s="13"/>
      <c r="AE288" s="13"/>
      <c r="AF288" s="13"/>
      <c r="AG288" s="13"/>
      <c r="AH288" s="13"/>
      <c r="AI288" s="13"/>
      <c r="AJ288" s="13"/>
      <c r="AK288" s="13"/>
      <c r="AL288" s="13"/>
      <c r="AM288" s="13"/>
      <c r="AN288" s="13"/>
      <c r="AO288" s="13"/>
      <c r="AQ288" s="13"/>
      <c r="AR288" s="13"/>
      <c r="AS288" s="13"/>
      <c r="AT288" s="13"/>
      <c r="AU288" s="13"/>
      <c r="AV288" s="13"/>
      <c r="AW288" s="13"/>
      <c r="AX288" s="13"/>
      <c r="AY288" s="13"/>
      <c r="AZ288" s="13"/>
      <c r="BA288" s="13"/>
      <c r="BB288" s="13"/>
      <c r="BD288" s="13"/>
      <c r="BE288" s="13"/>
      <c r="BF288" s="13"/>
      <c r="BG288" s="13"/>
      <c r="BH288" s="13"/>
      <c r="BI288" s="13"/>
      <c r="BJ288" s="13"/>
      <c r="BK288" s="13"/>
      <c r="BL288" s="13"/>
      <c r="BM288" s="13"/>
      <c r="BN288" s="13"/>
      <c r="BO288" s="13"/>
      <c r="BQ288" s="13"/>
      <c r="BR288" s="13"/>
      <c r="BS288" s="13"/>
      <c r="BT288" s="13"/>
      <c r="BU288" s="13"/>
      <c r="BV288" s="13"/>
      <c r="BW288" s="13"/>
      <c r="BX288" s="13"/>
      <c r="BY288" s="13"/>
      <c r="BZ288" s="13"/>
      <c r="CA288" s="13"/>
      <c r="CB288" s="13"/>
    </row>
    <row r="289" spans="21:80" ht="15" customHeight="1" x14ac:dyDescent="0.2">
      <c r="U289" s="13"/>
      <c r="V289" s="13"/>
      <c r="W289" s="13"/>
      <c r="X289" s="13"/>
      <c r="Y289" s="13"/>
      <c r="Z289" s="13"/>
      <c r="AA289" s="13"/>
      <c r="AB289" s="13"/>
      <c r="AD289" s="13"/>
      <c r="AE289" s="13"/>
      <c r="AF289" s="13"/>
      <c r="AG289" s="13"/>
      <c r="AH289" s="13"/>
      <c r="AI289" s="13"/>
      <c r="AJ289" s="13"/>
      <c r="AK289" s="13"/>
      <c r="AL289" s="13"/>
      <c r="AM289" s="13"/>
      <c r="AN289" s="13"/>
      <c r="AO289" s="13"/>
      <c r="AQ289" s="13"/>
      <c r="AR289" s="13"/>
      <c r="AS289" s="13"/>
      <c r="AT289" s="13"/>
      <c r="AU289" s="13"/>
      <c r="AV289" s="13"/>
      <c r="AW289" s="13"/>
      <c r="AX289" s="13"/>
      <c r="AY289" s="13"/>
      <c r="AZ289" s="13"/>
      <c r="BA289" s="13"/>
      <c r="BB289" s="13"/>
      <c r="BD289" s="13"/>
      <c r="BE289" s="13"/>
      <c r="BF289" s="13"/>
      <c r="BG289" s="13"/>
      <c r="BH289" s="13"/>
      <c r="BI289" s="13"/>
      <c r="BJ289" s="13"/>
      <c r="BK289" s="13"/>
      <c r="BL289" s="13"/>
      <c r="BM289" s="13"/>
      <c r="BN289" s="13"/>
      <c r="BO289" s="13"/>
      <c r="BQ289" s="13"/>
      <c r="BR289" s="13"/>
      <c r="BS289" s="13"/>
      <c r="BT289" s="13"/>
      <c r="BU289" s="13"/>
      <c r="BV289" s="13"/>
      <c r="BW289" s="13"/>
      <c r="BX289" s="13"/>
      <c r="BY289" s="13"/>
      <c r="BZ289" s="13"/>
      <c r="CA289" s="13"/>
      <c r="CB289" s="13"/>
    </row>
    <row r="290" spans="21:80" ht="15" customHeight="1" x14ac:dyDescent="0.2">
      <c r="U290" s="13"/>
      <c r="V290" s="13"/>
      <c r="W290" s="13"/>
      <c r="X290" s="13"/>
      <c r="Y290" s="13"/>
      <c r="Z290" s="13"/>
      <c r="AA290" s="13"/>
      <c r="AB290" s="13"/>
      <c r="AD290" s="13"/>
      <c r="AE290" s="13"/>
      <c r="AF290" s="13"/>
      <c r="AG290" s="13"/>
      <c r="AH290" s="13"/>
      <c r="AI290" s="13"/>
      <c r="AJ290" s="13"/>
      <c r="AK290" s="13"/>
      <c r="AL290" s="13"/>
      <c r="AM290" s="13"/>
      <c r="AN290" s="13"/>
      <c r="AO290" s="13"/>
      <c r="AQ290" s="13"/>
      <c r="AR290" s="13"/>
      <c r="AS290" s="13"/>
      <c r="AT290" s="13"/>
      <c r="AU290" s="13"/>
      <c r="AV290" s="13"/>
      <c r="AW290" s="13"/>
      <c r="AX290" s="13"/>
      <c r="AY290" s="13"/>
      <c r="AZ290" s="13"/>
      <c r="BA290" s="13"/>
      <c r="BB290" s="13"/>
      <c r="BD290" s="13"/>
      <c r="BE290" s="13"/>
      <c r="BF290" s="13"/>
      <c r="BG290" s="13"/>
      <c r="BH290" s="13"/>
      <c r="BI290" s="13"/>
      <c r="BJ290" s="13"/>
      <c r="BK290" s="13"/>
      <c r="BL290" s="13"/>
      <c r="BM290" s="13"/>
      <c r="BN290" s="13"/>
      <c r="BO290" s="13"/>
      <c r="BQ290" s="13"/>
      <c r="BR290" s="13"/>
      <c r="BS290" s="13"/>
      <c r="BT290" s="13"/>
      <c r="BU290" s="13"/>
      <c r="BV290" s="13"/>
      <c r="BW290" s="13"/>
      <c r="BX290" s="13"/>
      <c r="BY290" s="13"/>
      <c r="BZ290" s="13"/>
      <c r="CA290" s="13"/>
      <c r="CB290" s="13"/>
    </row>
    <row r="291" spans="21:80" ht="15" customHeight="1" x14ac:dyDescent="0.2">
      <c r="U291" s="13"/>
      <c r="V291" s="13"/>
      <c r="W291" s="13"/>
      <c r="X291" s="13"/>
      <c r="Y291" s="13"/>
      <c r="Z291" s="13"/>
      <c r="AA291" s="13"/>
      <c r="AB291" s="13"/>
      <c r="AD291" s="13"/>
      <c r="AE291" s="13"/>
      <c r="AF291" s="13"/>
      <c r="AG291" s="13"/>
      <c r="AH291" s="13"/>
      <c r="AI291" s="13"/>
      <c r="AJ291" s="13"/>
      <c r="AK291" s="13"/>
      <c r="AL291" s="13"/>
      <c r="AM291" s="13"/>
      <c r="AN291" s="13"/>
      <c r="AO291" s="13"/>
      <c r="AQ291" s="13"/>
      <c r="AR291" s="13"/>
      <c r="AS291" s="13"/>
      <c r="AT291" s="13"/>
      <c r="AU291" s="13"/>
      <c r="AV291" s="13"/>
      <c r="AW291" s="13"/>
      <c r="AX291" s="13"/>
      <c r="AY291" s="13"/>
      <c r="AZ291" s="13"/>
      <c r="BA291" s="13"/>
      <c r="BB291" s="13"/>
      <c r="BD291" s="13"/>
      <c r="BE291" s="13"/>
      <c r="BF291" s="13"/>
      <c r="BG291" s="13"/>
      <c r="BH291" s="13"/>
      <c r="BI291" s="13"/>
      <c r="BJ291" s="13"/>
      <c r="BK291" s="13"/>
      <c r="BL291" s="13"/>
      <c r="BM291" s="13"/>
      <c r="BN291" s="13"/>
      <c r="BO291" s="13"/>
      <c r="BQ291" s="13"/>
      <c r="BR291" s="13"/>
      <c r="BS291" s="13"/>
      <c r="BT291" s="13"/>
      <c r="BU291" s="13"/>
      <c r="BV291" s="13"/>
      <c r="BW291" s="13"/>
      <c r="BX291" s="13"/>
      <c r="BY291" s="13"/>
      <c r="BZ291" s="13"/>
      <c r="CA291" s="13"/>
      <c r="CB291" s="13"/>
    </row>
    <row r="292" spans="21:80" ht="15" customHeight="1" x14ac:dyDescent="0.2">
      <c r="U292" s="13"/>
      <c r="V292" s="13"/>
      <c r="W292" s="13"/>
      <c r="X292" s="13"/>
      <c r="Y292" s="13"/>
      <c r="Z292" s="13"/>
      <c r="AA292" s="13"/>
      <c r="AB292" s="13"/>
      <c r="AD292" s="13"/>
      <c r="AE292" s="13"/>
      <c r="AF292" s="13"/>
      <c r="AG292" s="13"/>
      <c r="AH292" s="13"/>
      <c r="AI292" s="13"/>
      <c r="AJ292" s="13"/>
      <c r="AK292" s="13"/>
      <c r="AL292" s="13"/>
      <c r="AM292" s="13"/>
      <c r="AN292" s="13"/>
      <c r="AO292" s="13"/>
      <c r="AQ292" s="13"/>
      <c r="AR292" s="13"/>
      <c r="AS292" s="13"/>
      <c r="AT292" s="13"/>
      <c r="AU292" s="13"/>
      <c r="AV292" s="13"/>
      <c r="AW292" s="13"/>
      <c r="AX292" s="13"/>
      <c r="AY292" s="13"/>
      <c r="AZ292" s="13"/>
      <c r="BA292" s="13"/>
      <c r="BB292" s="13"/>
      <c r="BD292" s="13"/>
      <c r="BE292" s="13"/>
      <c r="BF292" s="13"/>
      <c r="BG292" s="13"/>
      <c r="BH292" s="13"/>
      <c r="BI292" s="13"/>
      <c r="BJ292" s="13"/>
      <c r="BK292" s="13"/>
      <c r="BL292" s="13"/>
      <c r="BM292" s="13"/>
      <c r="BN292" s="13"/>
      <c r="BO292" s="13"/>
      <c r="BQ292" s="13"/>
      <c r="BR292" s="13"/>
      <c r="BS292" s="13"/>
      <c r="BT292" s="13"/>
      <c r="BU292" s="13"/>
      <c r="BV292" s="13"/>
      <c r="BW292" s="13"/>
      <c r="BX292" s="13"/>
      <c r="BY292" s="13"/>
      <c r="BZ292" s="13"/>
      <c r="CA292" s="13"/>
      <c r="CB292" s="13"/>
    </row>
    <row r="293" spans="21:80" ht="15" customHeight="1" x14ac:dyDescent="0.2">
      <c r="U293" s="13"/>
      <c r="V293" s="13"/>
      <c r="W293" s="13"/>
      <c r="X293" s="13"/>
      <c r="Y293" s="13"/>
      <c r="Z293" s="13"/>
      <c r="AA293" s="13"/>
      <c r="AB293" s="13"/>
      <c r="AD293" s="13"/>
      <c r="AE293" s="13"/>
      <c r="AF293" s="13"/>
      <c r="AG293" s="13"/>
      <c r="AH293" s="13"/>
      <c r="AI293" s="13"/>
      <c r="AJ293" s="13"/>
      <c r="AK293" s="13"/>
      <c r="AL293" s="13"/>
      <c r="AM293" s="13"/>
      <c r="AN293" s="13"/>
      <c r="AO293" s="13"/>
      <c r="AQ293" s="13"/>
      <c r="AR293" s="13"/>
      <c r="AS293" s="13"/>
      <c r="AT293" s="13"/>
      <c r="AU293" s="13"/>
      <c r="AV293" s="13"/>
      <c r="AW293" s="13"/>
      <c r="AX293" s="13"/>
      <c r="AY293" s="13"/>
      <c r="AZ293" s="13"/>
      <c r="BA293" s="13"/>
      <c r="BB293" s="13"/>
      <c r="BD293" s="13"/>
      <c r="BE293" s="13"/>
      <c r="BF293" s="13"/>
      <c r="BG293" s="13"/>
      <c r="BH293" s="13"/>
      <c r="BI293" s="13"/>
      <c r="BJ293" s="13"/>
      <c r="BK293" s="13"/>
      <c r="BL293" s="13"/>
      <c r="BM293" s="13"/>
      <c r="BN293" s="13"/>
      <c r="BO293" s="13"/>
      <c r="BQ293" s="13"/>
      <c r="BR293" s="13"/>
      <c r="BS293" s="13"/>
      <c r="BT293" s="13"/>
      <c r="BU293" s="13"/>
      <c r="BV293" s="13"/>
      <c r="BW293" s="13"/>
      <c r="BX293" s="13"/>
      <c r="BY293" s="13"/>
      <c r="BZ293" s="13"/>
      <c r="CA293" s="13"/>
      <c r="CB293" s="13"/>
    </row>
    <row r="294" spans="21:80" ht="15" customHeight="1" x14ac:dyDescent="0.2">
      <c r="U294" s="13"/>
      <c r="V294" s="13"/>
      <c r="W294" s="13"/>
      <c r="X294" s="13"/>
      <c r="Y294" s="13"/>
      <c r="Z294" s="13"/>
      <c r="AA294" s="13"/>
      <c r="AB294" s="13"/>
      <c r="AD294" s="13"/>
      <c r="AE294" s="13"/>
      <c r="AF294" s="13"/>
      <c r="AG294" s="13"/>
      <c r="AH294" s="13"/>
      <c r="AI294" s="13"/>
      <c r="AJ294" s="13"/>
      <c r="AK294" s="13"/>
      <c r="AL294" s="13"/>
      <c r="AM294" s="13"/>
      <c r="AN294" s="13"/>
      <c r="AO294" s="13"/>
      <c r="AQ294" s="13"/>
      <c r="AR294" s="13"/>
      <c r="AS294" s="13"/>
      <c r="AT294" s="13"/>
      <c r="AU294" s="13"/>
      <c r="AV294" s="13"/>
      <c r="AW294" s="13"/>
      <c r="AX294" s="13"/>
      <c r="AY294" s="13"/>
      <c r="AZ294" s="13"/>
      <c r="BA294" s="13"/>
      <c r="BB294" s="13"/>
      <c r="BD294" s="13"/>
      <c r="BE294" s="13"/>
      <c r="BF294" s="13"/>
      <c r="BG294" s="13"/>
      <c r="BH294" s="13"/>
      <c r="BI294" s="13"/>
      <c r="BJ294" s="13"/>
      <c r="BK294" s="13"/>
      <c r="BL294" s="13"/>
      <c r="BM294" s="13"/>
      <c r="BN294" s="13"/>
      <c r="BO294" s="13"/>
      <c r="BQ294" s="13"/>
      <c r="BR294" s="13"/>
      <c r="BS294" s="13"/>
      <c r="BT294" s="13"/>
      <c r="BU294" s="13"/>
      <c r="BV294" s="13"/>
      <c r="BW294" s="13"/>
      <c r="BX294" s="13"/>
      <c r="BY294" s="13"/>
      <c r="BZ294" s="13"/>
      <c r="CA294" s="13"/>
      <c r="CB294" s="13"/>
    </row>
    <row r="295" spans="21:80" ht="15" customHeight="1" x14ac:dyDescent="0.2">
      <c r="U295" s="13"/>
      <c r="V295" s="13"/>
      <c r="W295" s="13"/>
      <c r="X295" s="13"/>
      <c r="Y295" s="13"/>
      <c r="Z295" s="13"/>
      <c r="AA295" s="13"/>
      <c r="AB295" s="13"/>
      <c r="AD295" s="13"/>
      <c r="AE295" s="13"/>
      <c r="AF295" s="13"/>
      <c r="AG295" s="13"/>
      <c r="AH295" s="13"/>
      <c r="AI295" s="13"/>
      <c r="AJ295" s="13"/>
      <c r="AK295" s="13"/>
      <c r="AL295" s="13"/>
      <c r="AM295" s="13"/>
      <c r="AN295" s="13"/>
      <c r="AO295" s="13"/>
      <c r="AQ295" s="13"/>
      <c r="AR295" s="13"/>
      <c r="AS295" s="13"/>
      <c r="AT295" s="13"/>
      <c r="AU295" s="13"/>
      <c r="AV295" s="13"/>
      <c r="AW295" s="13"/>
      <c r="AX295" s="13"/>
      <c r="AY295" s="13"/>
      <c r="AZ295" s="13"/>
      <c r="BA295" s="13"/>
      <c r="BB295" s="13"/>
      <c r="BD295" s="13"/>
      <c r="BE295" s="13"/>
      <c r="BF295" s="13"/>
      <c r="BG295" s="13"/>
      <c r="BH295" s="13"/>
      <c r="BI295" s="13"/>
      <c r="BJ295" s="13"/>
      <c r="BK295" s="13"/>
      <c r="BL295" s="13"/>
      <c r="BM295" s="13"/>
      <c r="BN295" s="13"/>
      <c r="BO295" s="13"/>
      <c r="BQ295" s="13"/>
      <c r="BR295" s="13"/>
      <c r="BS295" s="13"/>
      <c r="BT295" s="13"/>
      <c r="BU295" s="13"/>
      <c r="BV295" s="13"/>
      <c r="BW295" s="13"/>
      <c r="BX295" s="13"/>
      <c r="BY295" s="13"/>
      <c r="BZ295" s="13"/>
      <c r="CA295" s="13"/>
      <c r="CB295" s="13"/>
    </row>
    <row r="296" spans="21:80" ht="15" customHeight="1" x14ac:dyDescent="0.2">
      <c r="U296" s="13"/>
      <c r="V296" s="13"/>
      <c r="W296" s="13"/>
      <c r="X296" s="13"/>
      <c r="Y296" s="13"/>
      <c r="Z296" s="13"/>
      <c r="AA296" s="13"/>
      <c r="AB296" s="13"/>
      <c r="AD296" s="13"/>
      <c r="AE296" s="13"/>
      <c r="AF296" s="13"/>
      <c r="AG296" s="13"/>
      <c r="AH296" s="13"/>
      <c r="AI296" s="13"/>
      <c r="AJ296" s="13"/>
      <c r="AK296" s="13"/>
      <c r="AL296" s="13"/>
      <c r="AM296" s="13"/>
      <c r="AN296" s="13"/>
      <c r="AO296" s="13"/>
      <c r="AQ296" s="13"/>
      <c r="AR296" s="13"/>
      <c r="AS296" s="13"/>
      <c r="AT296" s="13"/>
      <c r="AU296" s="13"/>
      <c r="AV296" s="13"/>
      <c r="AW296" s="13"/>
      <c r="AX296" s="13"/>
      <c r="AY296" s="13"/>
      <c r="AZ296" s="13"/>
      <c r="BA296" s="13"/>
      <c r="BB296" s="13"/>
      <c r="BD296" s="13"/>
      <c r="BE296" s="13"/>
      <c r="BF296" s="13"/>
      <c r="BG296" s="13"/>
      <c r="BH296" s="13"/>
      <c r="BI296" s="13"/>
      <c r="BJ296" s="13"/>
      <c r="BK296" s="13"/>
      <c r="BL296" s="13"/>
      <c r="BM296" s="13"/>
      <c r="BN296" s="13"/>
      <c r="BO296" s="13"/>
      <c r="BQ296" s="13"/>
      <c r="BR296" s="13"/>
      <c r="BS296" s="13"/>
      <c r="BT296" s="13"/>
      <c r="BU296" s="13"/>
      <c r="BV296" s="13"/>
      <c r="BW296" s="13"/>
      <c r="BX296" s="13"/>
      <c r="BY296" s="13"/>
      <c r="BZ296" s="13"/>
      <c r="CA296" s="13"/>
      <c r="CB296" s="13"/>
    </row>
    <row r="297" spans="21:80" ht="15" customHeight="1" x14ac:dyDescent="0.2">
      <c r="U297" s="13"/>
      <c r="V297" s="13"/>
      <c r="W297" s="13"/>
      <c r="X297" s="13"/>
      <c r="Y297" s="13"/>
      <c r="Z297" s="13"/>
      <c r="AA297" s="13"/>
      <c r="AB297" s="13"/>
      <c r="AD297" s="13"/>
      <c r="AE297" s="13"/>
      <c r="AF297" s="13"/>
      <c r="AG297" s="13"/>
      <c r="AH297" s="13"/>
      <c r="AI297" s="13"/>
      <c r="AJ297" s="13"/>
      <c r="AK297" s="13"/>
      <c r="AL297" s="13"/>
      <c r="AM297" s="13"/>
      <c r="AN297" s="13"/>
      <c r="AO297" s="13"/>
      <c r="AQ297" s="13"/>
      <c r="AR297" s="13"/>
      <c r="AS297" s="13"/>
      <c r="AT297" s="13"/>
      <c r="AU297" s="13"/>
      <c r="AV297" s="13"/>
      <c r="AW297" s="13"/>
      <c r="AX297" s="13"/>
      <c r="AY297" s="13"/>
      <c r="AZ297" s="13"/>
      <c r="BA297" s="13"/>
      <c r="BB297" s="13"/>
      <c r="BD297" s="13"/>
      <c r="BE297" s="13"/>
      <c r="BF297" s="13"/>
      <c r="BG297" s="13"/>
      <c r="BH297" s="13"/>
      <c r="BI297" s="13"/>
      <c r="BJ297" s="13"/>
      <c r="BK297" s="13"/>
      <c r="BL297" s="13"/>
      <c r="BM297" s="13"/>
      <c r="BN297" s="13"/>
      <c r="BO297" s="13"/>
      <c r="BQ297" s="13"/>
      <c r="BR297" s="13"/>
      <c r="BS297" s="13"/>
      <c r="BT297" s="13"/>
      <c r="BU297" s="13"/>
      <c r="BV297" s="13"/>
      <c r="BW297" s="13"/>
      <c r="BX297" s="13"/>
      <c r="BY297" s="13"/>
      <c r="BZ297" s="13"/>
      <c r="CA297" s="13"/>
      <c r="CB297" s="13"/>
    </row>
    <row r="298" spans="21:80" ht="15" customHeight="1" x14ac:dyDescent="0.2">
      <c r="U298" s="13"/>
      <c r="V298" s="13"/>
      <c r="W298" s="13"/>
      <c r="X298" s="13"/>
      <c r="Y298" s="13"/>
      <c r="Z298" s="13"/>
      <c r="AA298" s="13"/>
      <c r="AB298" s="13"/>
      <c r="AD298" s="13"/>
      <c r="AE298" s="13"/>
      <c r="AF298" s="13"/>
      <c r="AG298" s="13"/>
      <c r="AH298" s="13"/>
      <c r="AI298" s="13"/>
      <c r="AJ298" s="13"/>
      <c r="AK298" s="13"/>
      <c r="AL298" s="13"/>
      <c r="AM298" s="13"/>
      <c r="AN298" s="13"/>
      <c r="AO298" s="13"/>
      <c r="AQ298" s="13"/>
      <c r="AR298" s="13"/>
      <c r="AS298" s="13"/>
      <c r="AT298" s="13"/>
      <c r="AU298" s="13"/>
      <c r="AV298" s="13"/>
      <c r="AW298" s="13"/>
      <c r="AX298" s="13"/>
      <c r="AY298" s="13"/>
      <c r="AZ298" s="13"/>
      <c r="BA298" s="13"/>
      <c r="BB298" s="13"/>
      <c r="BD298" s="13"/>
      <c r="BE298" s="13"/>
      <c r="BF298" s="13"/>
      <c r="BG298" s="13"/>
      <c r="BH298" s="13"/>
      <c r="BI298" s="13"/>
      <c r="BJ298" s="13"/>
      <c r="BK298" s="13"/>
      <c r="BL298" s="13"/>
      <c r="BM298" s="13"/>
      <c r="BN298" s="13"/>
      <c r="BO298" s="13"/>
      <c r="BQ298" s="13"/>
      <c r="BR298" s="13"/>
      <c r="BS298" s="13"/>
      <c r="BT298" s="13"/>
      <c r="BU298" s="13"/>
      <c r="BV298" s="13"/>
      <c r="BW298" s="13"/>
      <c r="BX298" s="13"/>
      <c r="BY298" s="13"/>
      <c r="BZ298" s="13"/>
      <c r="CA298" s="13"/>
      <c r="CB298" s="13"/>
    </row>
    <row r="299" spans="21:80" ht="15" customHeight="1" x14ac:dyDescent="0.2">
      <c r="U299" s="13"/>
      <c r="V299" s="13"/>
      <c r="W299" s="13"/>
      <c r="X299" s="13"/>
      <c r="Y299" s="13"/>
      <c r="Z299" s="13"/>
      <c r="AA299" s="13"/>
      <c r="AB299" s="13"/>
      <c r="AD299" s="13"/>
      <c r="AE299" s="13"/>
      <c r="AF299" s="13"/>
      <c r="AG299" s="13"/>
      <c r="AH299" s="13"/>
      <c r="AI299" s="13"/>
      <c r="AJ299" s="13"/>
      <c r="AK299" s="13"/>
      <c r="AL299" s="13"/>
      <c r="AM299" s="13"/>
      <c r="AN299" s="13"/>
      <c r="AO299" s="13"/>
      <c r="AQ299" s="13"/>
      <c r="AR299" s="13"/>
      <c r="AS299" s="13"/>
      <c r="AT299" s="13"/>
      <c r="AU299" s="13"/>
      <c r="AV299" s="13"/>
      <c r="AW299" s="13"/>
      <c r="AX299" s="13"/>
      <c r="AY299" s="13"/>
      <c r="AZ299" s="13"/>
      <c r="BA299" s="13"/>
      <c r="BB299" s="13"/>
      <c r="BD299" s="13"/>
      <c r="BE299" s="13"/>
      <c r="BF299" s="13"/>
      <c r="BG299" s="13"/>
      <c r="BH299" s="13"/>
      <c r="BI299" s="13"/>
      <c r="BJ299" s="13"/>
      <c r="BK299" s="13"/>
      <c r="BL299" s="13"/>
      <c r="BM299" s="13"/>
      <c r="BN299" s="13"/>
      <c r="BO299" s="13"/>
      <c r="BQ299" s="13"/>
      <c r="BR299" s="13"/>
      <c r="BS299" s="13"/>
      <c r="BT299" s="13"/>
      <c r="BU299" s="13"/>
      <c r="BV299" s="13"/>
      <c r="BW299" s="13"/>
      <c r="BX299" s="13"/>
      <c r="BY299" s="13"/>
      <c r="BZ299" s="13"/>
      <c r="CA299" s="13"/>
      <c r="CB299" s="13"/>
    </row>
    <row r="300" spans="21:80" ht="15" customHeight="1" x14ac:dyDescent="0.2">
      <c r="U300" s="13"/>
      <c r="V300" s="13"/>
      <c r="W300" s="13"/>
      <c r="X300" s="13"/>
      <c r="Y300" s="13"/>
      <c r="Z300" s="13"/>
      <c r="AA300" s="13"/>
      <c r="AB300" s="13"/>
      <c r="AD300" s="13"/>
      <c r="AE300" s="13"/>
      <c r="AF300" s="13"/>
      <c r="AG300" s="13"/>
      <c r="AH300" s="13"/>
      <c r="AI300" s="13"/>
      <c r="AJ300" s="13"/>
      <c r="AK300" s="13"/>
      <c r="AL300" s="13"/>
      <c r="AM300" s="13"/>
      <c r="AN300" s="13"/>
      <c r="AO300" s="13"/>
      <c r="AQ300" s="13"/>
      <c r="AR300" s="13"/>
      <c r="AS300" s="13"/>
      <c r="AT300" s="13"/>
      <c r="AU300" s="13"/>
      <c r="AV300" s="13"/>
      <c r="AW300" s="13"/>
      <c r="AX300" s="13"/>
      <c r="AY300" s="13"/>
      <c r="AZ300" s="13"/>
      <c r="BA300" s="13"/>
      <c r="BB300" s="13"/>
      <c r="BD300" s="13"/>
      <c r="BE300" s="13"/>
      <c r="BF300" s="13"/>
      <c r="BG300" s="13"/>
      <c r="BH300" s="13"/>
      <c r="BI300" s="13"/>
      <c r="BJ300" s="13"/>
      <c r="BK300" s="13"/>
      <c r="BL300" s="13"/>
      <c r="BM300" s="13"/>
      <c r="BN300" s="13"/>
      <c r="BO300" s="13"/>
      <c r="BQ300" s="13"/>
      <c r="BR300" s="13"/>
      <c r="BS300" s="13"/>
      <c r="BT300" s="13"/>
      <c r="BU300" s="13"/>
      <c r="BV300" s="13"/>
      <c r="BW300" s="13"/>
      <c r="BX300" s="13"/>
      <c r="BY300" s="13"/>
      <c r="BZ300" s="13"/>
      <c r="CA300" s="13"/>
      <c r="CB300" s="13"/>
    </row>
    <row r="301" spans="21:80" ht="15" customHeight="1" x14ac:dyDescent="0.2">
      <c r="U301" s="13"/>
      <c r="V301" s="13"/>
      <c r="W301" s="13"/>
      <c r="X301" s="13"/>
      <c r="Y301" s="13"/>
      <c r="Z301" s="13"/>
      <c r="AA301" s="13"/>
      <c r="AB301" s="13"/>
      <c r="AD301" s="13"/>
      <c r="AE301" s="13"/>
      <c r="AF301" s="13"/>
      <c r="AG301" s="13"/>
      <c r="AH301" s="13"/>
      <c r="AI301" s="13"/>
      <c r="AJ301" s="13"/>
      <c r="AK301" s="13"/>
      <c r="AL301" s="13"/>
      <c r="AM301" s="13"/>
      <c r="AN301" s="13"/>
      <c r="AO301" s="13"/>
      <c r="AQ301" s="13"/>
      <c r="AR301" s="13"/>
      <c r="AS301" s="13"/>
      <c r="AT301" s="13"/>
      <c r="AU301" s="13"/>
      <c r="AV301" s="13"/>
      <c r="AW301" s="13"/>
      <c r="AX301" s="13"/>
      <c r="AY301" s="13"/>
      <c r="AZ301" s="13"/>
      <c r="BA301" s="13"/>
      <c r="BB301" s="13"/>
      <c r="BD301" s="13"/>
      <c r="BE301" s="13"/>
      <c r="BF301" s="13"/>
      <c r="BG301" s="13"/>
      <c r="BH301" s="13"/>
      <c r="BI301" s="13"/>
      <c r="BJ301" s="13"/>
      <c r="BK301" s="13"/>
      <c r="BL301" s="13"/>
      <c r="BM301" s="13"/>
      <c r="BN301" s="13"/>
      <c r="BO301" s="13"/>
      <c r="BQ301" s="13"/>
      <c r="BR301" s="13"/>
      <c r="BS301" s="13"/>
      <c r="BT301" s="13"/>
      <c r="BU301" s="13"/>
      <c r="BV301" s="13"/>
      <c r="BW301" s="13"/>
      <c r="BX301" s="13"/>
      <c r="BY301" s="13"/>
      <c r="BZ301" s="13"/>
      <c r="CA301" s="13"/>
      <c r="CB301" s="13"/>
    </row>
    <row r="302" spans="21:80" ht="15" customHeight="1" x14ac:dyDescent="0.2">
      <c r="U302" s="13"/>
      <c r="V302" s="13"/>
      <c r="W302" s="13"/>
      <c r="X302" s="13"/>
      <c r="Y302" s="13"/>
      <c r="Z302" s="13"/>
      <c r="AA302" s="13"/>
      <c r="AB302" s="13"/>
      <c r="AD302" s="13"/>
      <c r="AE302" s="13"/>
      <c r="AF302" s="13"/>
      <c r="AG302" s="13"/>
      <c r="AH302" s="13"/>
      <c r="AI302" s="13"/>
      <c r="AJ302" s="13"/>
      <c r="AK302" s="13"/>
      <c r="AL302" s="13"/>
      <c r="AM302" s="13"/>
      <c r="AN302" s="13"/>
      <c r="AO302" s="13"/>
      <c r="AQ302" s="13"/>
      <c r="AR302" s="13"/>
      <c r="AS302" s="13"/>
      <c r="AT302" s="13"/>
      <c r="AU302" s="13"/>
      <c r="AV302" s="13"/>
      <c r="AW302" s="13"/>
      <c r="AX302" s="13"/>
      <c r="AY302" s="13"/>
      <c r="AZ302" s="13"/>
      <c r="BA302" s="13"/>
      <c r="BB302" s="13"/>
      <c r="BD302" s="13"/>
      <c r="BE302" s="13"/>
      <c r="BF302" s="13"/>
      <c r="BG302" s="13"/>
      <c r="BH302" s="13"/>
      <c r="BI302" s="13"/>
      <c r="BJ302" s="13"/>
      <c r="BK302" s="13"/>
      <c r="BL302" s="13"/>
      <c r="BM302" s="13"/>
      <c r="BN302" s="13"/>
      <c r="BO302" s="13"/>
      <c r="BQ302" s="13"/>
      <c r="BR302" s="13"/>
      <c r="BS302" s="13"/>
      <c r="BT302" s="13"/>
      <c r="BU302" s="13"/>
      <c r="BV302" s="13"/>
      <c r="BW302" s="13"/>
      <c r="BX302" s="13"/>
      <c r="BY302" s="13"/>
      <c r="BZ302" s="13"/>
      <c r="CA302" s="13"/>
      <c r="CB302" s="13"/>
    </row>
    <row r="303" spans="21:80" ht="15" customHeight="1" x14ac:dyDescent="0.2">
      <c r="U303" s="13"/>
      <c r="V303" s="13"/>
      <c r="W303" s="13"/>
      <c r="X303" s="13"/>
      <c r="Y303" s="13"/>
      <c r="Z303" s="13"/>
      <c r="AA303" s="13"/>
      <c r="AB303" s="13"/>
      <c r="AD303" s="13"/>
      <c r="AE303" s="13"/>
      <c r="AF303" s="13"/>
      <c r="AG303" s="13"/>
      <c r="AH303" s="13"/>
      <c r="AI303" s="13"/>
      <c r="AJ303" s="13"/>
      <c r="AK303" s="13"/>
      <c r="AL303" s="13"/>
      <c r="AM303" s="13"/>
      <c r="AN303" s="13"/>
      <c r="AO303" s="13"/>
      <c r="AQ303" s="13"/>
      <c r="AR303" s="13"/>
      <c r="AS303" s="13"/>
      <c r="AT303" s="13"/>
      <c r="AU303" s="13"/>
      <c r="AV303" s="13"/>
      <c r="AW303" s="13"/>
      <c r="AX303" s="13"/>
      <c r="AY303" s="13"/>
      <c r="AZ303" s="13"/>
      <c r="BA303" s="13"/>
      <c r="BB303" s="13"/>
      <c r="BD303" s="13"/>
      <c r="BE303" s="13"/>
      <c r="BF303" s="13"/>
      <c r="BG303" s="13"/>
      <c r="BH303" s="13"/>
      <c r="BI303" s="13"/>
      <c r="BJ303" s="13"/>
      <c r="BK303" s="13"/>
      <c r="BL303" s="13"/>
      <c r="BM303" s="13"/>
      <c r="BN303" s="13"/>
      <c r="BO303" s="13"/>
      <c r="BQ303" s="13"/>
      <c r="BR303" s="13"/>
      <c r="BS303" s="13"/>
      <c r="BT303" s="13"/>
      <c r="BU303" s="13"/>
      <c r="BV303" s="13"/>
      <c r="BW303" s="13"/>
      <c r="BX303" s="13"/>
      <c r="BY303" s="13"/>
      <c r="BZ303" s="13"/>
      <c r="CA303" s="13"/>
      <c r="CB303" s="13"/>
    </row>
    <row r="304" spans="21:80" ht="15" customHeight="1" x14ac:dyDescent="0.2">
      <c r="U304" s="13"/>
      <c r="V304" s="13"/>
      <c r="W304" s="13"/>
      <c r="X304" s="13"/>
      <c r="Y304" s="13"/>
      <c r="Z304" s="13"/>
      <c r="AA304" s="13"/>
      <c r="AB304" s="13"/>
      <c r="AD304" s="13"/>
      <c r="AE304" s="13"/>
      <c r="AF304" s="13"/>
      <c r="AG304" s="13"/>
      <c r="AH304" s="13"/>
      <c r="AI304" s="13"/>
      <c r="AJ304" s="13"/>
      <c r="AK304" s="13"/>
      <c r="AL304" s="13"/>
      <c r="AM304" s="13"/>
      <c r="AN304" s="13"/>
      <c r="AO304" s="13"/>
      <c r="AQ304" s="13"/>
      <c r="AR304" s="13"/>
      <c r="AS304" s="13"/>
      <c r="AT304" s="13"/>
      <c r="AU304" s="13"/>
      <c r="AV304" s="13"/>
      <c r="AW304" s="13"/>
      <c r="AX304" s="13"/>
      <c r="AY304" s="13"/>
      <c r="AZ304" s="13"/>
      <c r="BA304" s="13"/>
      <c r="BB304" s="13"/>
      <c r="BD304" s="13"/>
      <c r="BE304" s="13"/>
      <c r="BF304" s="13"/>
      <c r="BG304" s="13"/>
      <c r="BH304" s="13"/>
      <c r="BI304" s="13"/>
      <c r="BJ304" s="13"/>
      <c r="BK304" s="13"/>
      <c r="BL304" s="13"/>
      <c r="BM304" s="13"/>
      <c r="BN304" s="13"/>
      <c r="BO304" s="13"/>
      <c r="BQ304" s="13"/>
      <c r="BR304" s="13"/>
      <c r="BS304" s="13"/>
      <c r="BT304" s="13"/>
      <c r="BU304" s="13"/>
      <c r="BV304" s="13"/>
      <c r="BW304" s="13"/>
      <c r="BX304" s="13"/>
      <c r="BY304" s="13"/>
      <c r="BZ304" s="13"/>
      <c r="CA304" s="13"/>
      <c r="CB304" s="13"/>
    </row>
    <row r="305" spans="21:80" ht="15" customHeight="1" x14ac:dyDescent="0.2">
      <c r="U305" s="13"/>
      <c r="V305" s="13"/>
      <c r="W305" s="13"/>
      <c r="X305" s="13"/>
      <c r="Y305" s="13"/>
      <c r="Z305" s="13"/>
      <c r="AA305" s="13"/>
      <c r="AB305" s="13"/>
      <c r="AD305" s="13"/>
      <c r="AE305" s="13"/>
      <c r="AF305" s="13"/>
      <c r="AG305" s="13"/>
      <c r="AH305" s="13"/>
      <c r="AI305" s="13"/>
      <c r="AJ305" s="13"/>
      <c r="AK305" s="13"/>
      <c r="AL305" s="13"/>
      <c r="AM305" s="13"/>
      <c r="AN305" s="13"/>
      <c r="AO305" s="13"/>
      <c r="AQ305" s="13"/>
      <c r="AR305" s="13"/>
      <c r="AS305" s="13"/>
      <c r="AT305" s="13"/>
      <c r="AU305" s="13"/>
      <c r="AV305" s="13"/>
      <c r="AW305" s="13"/>
      <c r="AX305" s="13"/>
      <c r="AY305" s="13"/>
      <c r="AZ305" s="13"/>
      <c r="BA305" s="13"/>
      <c r="BB305" s="13"/>
      <c r="BD305" s="13"/>
      <c r="BE305" s="13"/>
      <c r="BF305" s="13"/>
      <c r="BG305" s="13"/>
      <c r="BH305" s="13"/>
      <c r="BI305" s="13"/>
      <c r="BJ305" s="13"/>
      <c r="BK305" s="13"/>
      <c r="BL305" s="13"/>
      <c r="BM305" s="13"/>
      <c r="BN305" s="13"/>
      <c r="BO305" s="13"/>
      <c r="BQ305" s="13"/>
      <c r="BR305" s="13"/>
      <c r="BS305" s="13"/>
      <c r="BT305" s="13"/>
      <c r="BU305" s="13"/>
      <c r="BV305" s="13"/>
      <c r="BW305" s="13"/>
      <c r="BX305" s="13"/>
      <c r="BY305" s="13"/>
      <c r="BZ305" s="13"/>
      <c r="CA305" s="13"/>
      <c r="CB305" s="13"/>
    </row>
    <row r="306" spans="21:80" ht="15" customHeight="1" x14ac:dyDescent="0.2">
      <c r="U306" s="13"/>
      <c r="V306" s="13"/>
      <c r="W306" s="13"/>
      <c r="X306" s="13"/>
      <c r="Y306" s="13"/>
      <c r="Z306" s="13"/>
      <c r="AA306" s="13"/>
      <c r="AB306" s="13"/>
      <c r="AD306" s="13"/>
      <c r="AE306" s="13"/>
      <c r="AF306" s="13"/>
      <c r="AG306" s="13"/>
      <c r="AH306" s="13"/>
      <c r="AI306" s="13"/>
      <c r="AJ306" s="13"/>
      <c r="AK306" s="13"/>
      <c r="AL306" s="13"/>
      <c r="AM306" s="13"/>
      <c r="AN306" s="13"/>
      <c r="AO306" s="13"/>
      <c r="AQ306" s="13"/>
      <c r="AR306" s="13"/>
      <c r="AS306" s="13"/>
      <c r="AT306" s="13"/>
      <c r="AU306" s="13"/>
      <c r="AV306" s="13"/>
      <c r="AW306" s="13"/>
      <c r="AX306" s="13"/>
      <c r="AY306" s="13"/>
      <c r="AZ306" s="13"/>
      <c r="BA306" s="13"/>
      <c r="BB306" s="13"/>
      <c r="BD306" s="13"/>
      <c r="BE306" s="13"/>
      <c r="BF306" s="13"/>
      <c r="BG306" s="13"/>
      <c r="BH306" s="13"/>
      <c r="BI306" s="13"/>
      <c r="BJ306" s="13"/>
      <c r="BK306" s="13"/>
      <c r="BL306" s="13"/>
      <c r="BM306" s="13"/>
      <c r="BN306" s="13"/>
      <c r="BO306" s="13"/>
      <c r="BQ306" s="13"/>
      <c r="BR306" s="13"/>
      <c r="BS306" s="13"/>
      <c r="BT306" s="13"/>
      <c r="BU306" s="13"/>
      <c r="BV306" s="13"/>
      <c r="BW306" s="13"/>
      <c r="BX306" s="13"/>
      <c r="BY306" s="13"/>
      <c r="BZ306" s="13"/>
      <c r="CA306" s="13"/>
      <c r="CB306" s="13"/>
    </row>
    <row r="307" spans="21:80" ht="15" customHeight="1" x14ac:dyDescent="0.2">
      <c r="U307" s="13"/>
      <c r="V307" s="13"/>
      <c r="W307" s="13"/>
      <c r="X307" s="13"/>
      <c r="Y307" s="13"/>
      <c r="Z307" s="13"/>
      <c r="AA307" s="13"/>
      <c r="AB307" s="13"/>
      <c r="AD307" s="13"/>
      <c r="AE307" s="13"/>
      <c r="AF307" s="13"/>
      <c r="AG307" s="13"/>
      <c r="AH307" s="13"/>
      <c r="AI307" s="13"/>
      <c r="AJ307" s="13"/>
      <c r="AK307" s="13"/>
      <c r="AL307" s="13"/>
      <c r="AM307" s="13"/>
      <c r="AN307" s="13"/>
      <c r="AO307" s="13"/>
      <c r="AQ307" s="13"/>
      <c r="AR307" s="13"/>
      <c r="AS307" s="13"/>
      <c r="AT307" s="13"/>
      <c r="AU307" s="13"/>
      <c r="AV307" s="13"/>
      <c r="AW307" s="13"/>
      <c r="AX307" s="13"/>
      <c r="AY307" s="13"/>
      <c r="AZ307" s="13"/>
      <c r="BA307" s="13"/>
      <c r="BB307" s="13"/>
      <c r="BD307" s="13"/>
      <c r="BE307" s="13"/>
      <c r="BF307" s="13"/>
      <c r="BG307" s="13"/>
      <c r="BH307" s="13"/>
      <c r="BI307" s="13"/>
      <c r="BJ307" s="13"/>
      <c r="BK307" s="13"/>
      <c r="BL307" s="13"/>
      <c r="BM307" s="13"/>
      <c r="BN307" s="13"/>
      <c r="BO307" s="13"/>
      <c r="BQ307" s="13"/>
      <c r="BR307" s="13"/>
      <c r="BS307" s="13"/>
      <c r="BT307" s="13"/>
      <c r="BU307" s="13"/>
      <c r="BV307" s="13"/>
      <c r="BW307" s="13"/>
      <c r="BX307" s="13"/>
      <c r="BY307" s="13"/>
      <c r="BZ307" s="13"/>
      <c r="CA307" s="13"/>
      <c r="CB307" s="13"/>
    </row>
    <row r="308" spans="21:80" ht="15" customHeight="1" x14ac:dyDescent="0.2">
      <c r="U308" s="13"/>
      <c r="V308" s="13"/>
      <c r="W308" s="13"/>
      <c r="X308" s="13"/>
      <c r="Y308" s="13"/>
      <c r="Z308" s="13"/>
      <c r="AA308" s="13"/>
      <c r="AB308" s="13"/>
      <c r="AD308" s="13"/>
      <c r="AE308" s="13"/>
      <c r="AF308" s="13"/>
      <c r="AG308" s="13"/>
      <c r="AH308" s="13"/>
      <c r="AI308" s="13"/>
      <c r="AJ308" s="13"/>
      <c r="AK308" s="13"/>
      <c r="AL308" s="13"/>
      <c r="AM308" s="13"/>
      <c r="AN308" s="13"/>
      <c r="AO308" s="13"/>
      <c r="AQ308" s="13"/>
      <c r="AR308" s="13"/>
      <c r="AS308" s="13"/>
      <c r="AT308" s="13"/>
      <c r="AU308" s="13"/>
      <c r="AV308" s="13"/>
      <c r="AW308" s="13"/>
      <c r="AX308" s="13"/>
      <c r="AY308" s="13"/>
      <c r="AZ308" s="13"/>
      <c r="BA308" s="13"/>
      <c r="BB308" s="13"/>
      <c r="BD308" s="13"/>
      <c r="BE308" s="13"/>
      <c r="BF308" s="13"/>
      <c r="BG308" s="13"/>
      <c r="BH308" s="13"/>
      <c r="BI308" s="13"/>
      <c r="BJ308" s="13"/>
      <c r="BK308" s="13"/>
      <c r="BL308" s="13"/>
      <c r="BM308" s="13"/>
      <c r="BN308" s="13"/>
      <c r="BO308" s="13"/>
      <c r="BQ308" s="13"/>
      <c r="BR308" s="13"/>
      <c r="BS308" s="13"/>
      <c r="BT308" s="13"/>
      <c r="BU308" s="13"/>
      <c r="BV308" s="13"/>
      <c r="BW308" s="13"/>
      <c r="BX308" s="13"/>
      <c r="BY308" s="13"/>
      <c r="BZ308" s="13"/>
      <c r="CA308" s="13"/>
      <c r="CB308" s="13"/>
    </row>
    <row r="309" spans="21:80" ht="15" customHeight="1" x14ac:dyDescent="0.2">
      <c r="U309" s="13"/>
      <c r="V309" s="13"/>
      <c r="W309" s="13"/>
      <c r="X309" s="13"/>
      <c r="Y309" s="13"/>
      <c r="Z309" s="13"/>
      <c r="AA309" s="13"/>
      <c r="AB309" s="13"/>
      <c r="AD309" s="13"/>
      <c r="AE309" s="13"/>
      <c r="AF309" s="13"/>
      <c r="AG309" s="13"/>
      <c r="AH309" s="13"/>
      <c r="AI309" s="13"/>
      <c r="AJ309" s="13"/>
      <c r="AK309" s="13"/>
      <c r="AL309" s="13"/>
      <c r="AM309" s="13"/>
      <c r="AN309" s="13"/>
      <c r="AO309" s="13"/>
      <c r="AQ309" s="13"/>
      <c r="AR309" s="13"/>
      <c r="AS309" s="13"/>
      <c r="AT309" s="13"/>
      <c r="AU309" s="13"/>
      <c r="AV309" s="13"/>
      <c r="AW309" s="13"/>
      <c r="AX309" s="13"/>
      <c r="AY309" s="13"/>
      <c r="AZ309" s="13"/>
      <c r="BA309" s="13"/>
      <c r="BB309" s="13"/>
      <c r="BD309" s="13"/>
      <c r="BE309" s="13"/>
      <c r="BF309" s="13"/>
      <c r="BG309" s="13"/>
      <c r="BH309" s="13"/>
      <c r="BI309" s="13"/>
      <c r="BJ309" s="13"/>
      <c r="BK309" s="13"/>
      <c r="BL309" s="13"/>
      <c r="BM309" s="13"/>
      <c r="BN309" s="13"/>
      <c r="BO309" s="13"/>
      <c r="BQ309" s="13"/>
      <c r="BR309" s="13"/>
      <c r="BS309" s="13"/>
      <c r="BT309" s="13"/>
      <c r="BU309" s="13"/>
      <c r="BV309" s="13"/>
      <c r="BW309" s="13"/>
      <c r="BX309" s="13"/>
      <c r="BY309" s="13"/>
      <c r="BZ309" s="13"/>
      <c r="CA309" s="13"/>
      <c r="CB309" s="13"/>
    </row>
    <row r="310" spans="21:80" ht="15" customHeight="1" x14ac:dyDescent="0.2">
      <c r="U310" s="13"/>
      <c r="V310" s="13"/>
      <c r="W310" s="13"/>
      <c r="X310" s="13"/>
      <c r="Y310" s="13"/>
      <c r="Z310" s="13"/>
      <c r="AA310" s="13"/>
      <c r="AB310" s="13"/>
      <c r="AD310" s="13"/>
      <c r="AE310" s="13"/>
      <c r="AF310" s="13"/>
      <c r="AG310" s="13"/>
      <c r="AH310" s="13"/>
      <c r="AI310" s="13"/>
      <c r="AJ310" s="13"/>
      <c r="AK310" s="13"/>
      <c r="AL310" s="13"/>
      <c r="AM310" s="13"/>
      <c r="AN310" s="13"/>
      <c r="AO310" s="13"/>
      <c r="AQ310" s="13"/>
      <c r="AR310" s="13"/>
      <c r="AS310" s="13"/>
      <c r="AT310" s="13"/>
      <c r="AU310" s="13"/>
      <c r="AV310" s="13"/>
      <c r="AW310" s="13"/>
      <c r="AX310" s="13"/>
      <c r="AY310" s="13"/>
      <c r="AZ310" s="13"/>
      <c r="BA310" s="13"/>
      <c r="BB310" s="13"/>
      <c r="BD310" s="13"/>
      <c r="BE310" s="13"/>
      <c r="BF310" s="13"/>
      <c r="BG310" s="13"/>
      <c r="BH310" s="13"/>
      <c r="BI310" s="13"/>
      <c r="BJ310" s="13"/>
      <c r="BK310" s="13"/>
      <c r="BL310" s="13"/>
      <c r="BM310" s="13"/>
      <c r="BN310" s="13"/>
      <c r="BO310" s="13"/>
      <c r="BQ310" s="13"/>
      <c r="BR310" s="13"/>
      <c r="BS310" s="13"/>
      <c r="BT310" s="13"/>
      <c r="BU310" s="13"/>
      <c r="BV310" s="13"/>
      <c r="BW310" s="13"/>
      <c r="BX310" s="13"/>
      <c r="BY310" s="13"/>
      <c r="BZ310" s="13"/>
      <c r="CA310" s="13"/>
      <c r="CB310" s="13"/>
    </row>
    <row r="311" spans="21:80" ht="15" customHeight="1" x14ac:dyDescent="0.2">
      <c r="U311" s="13"/>
      <c r="V311" s="13"/>
      <c r="W311" s="13"/>
      <c r="X311" s="13"/>
      <c r="Y311" s="13"/>
      <c r="Z311" s="13"/>
      <c r="AA311" s="13"/>
      <c r="AB311" s="13"/>
      <c r="AD311" s="13"/>
      <c r="AE311" s="13"/>
      <c r="AF311" s="13"/>
      <c r="AG311" s="13"/>
      <c r="AH311" s="13"/>
      <c r="AI311" s="13"/>
      <c r="AJ311" s="13"/>
      <c r="AK311" s="13"/>
      <c r="AL311" s="13"/>
      <c r="AM311" s="13"/>
      <c r="AN311" s="13"/>
      <c r="AO311" s="13"/>
      <c r="AQ311" s="13"/>
      <c r="AR311" s="13"/>
      <c r="AS311" s="13"/>
      <c r="AT311" s="13"/>
      <c r="AU311" s="13"/>
      <c r="AV311" s="13"/>
      <c r="AW311" s="13"/>
      <c r="AX311" s="13"/>
      <c r="AY311" s="13"/>
      <c r="AZ311" s="13"/>
      <c r="BA311" s="13"/>
      <c r="BB311" s="13"/>
      <c r="BD311" s="13"/>
      <c r="BE311" s="13"/>
      <c r="BF311" s="13"/>
      <c r="BG311" s="13"/>
      <c r="BH311" s="13"/>
      <c r="BI311" s="13"/>
      <c r="BJ311" s="13"/>
      <c r="BK311" s="13"/>
      <c r="BL311" s="13"/>
      <c r="BM311" s="13"/>
      <c r="BN311" s="13"/>
      <c r="BO311" s="13"/>
      <c r="BQ311" s="13"/>
      <c r="BR311" s="13"/>
      <c r="BS311" s="13"/>
      <c r="BT311" s="13"/>
      <c r="BU311" s="13"/>
      <c r="BV311" s="13"/>
      <c r="BW311" s="13"/>
      <c r="BX311" s="13"/>
      <c r="BY311" s="13"/>
      <c r="BZ311" s="13"/>
      <c r="CA311" s="13"/>
      <c r="CB311" s="13"/>
    </row>
    <row r="312" spans="21:80" ht="15" customHeight="1" x14ac:dyDescent="0.2">
      <c r="U312" s="13"/>
      <c r="V312" s="13"/>
      <c r="W312" s="13"/>
      <c r="X312" s="13"/>
      <c r="Y312" s="13"/>
      <c r="Z312" s="13"/>
      <c r="AA312" s="13"/>
      <c r="AB312" s="13"/>
      <c r="AD312" s="13"/>
      <c r="AE312" s="13"/>
      <c r="AF312" s="13"/>
      <c r="AG312" s="13"/>
      <c r="AH312" s="13"/>
      <c r="AI312" s="13"/>
      <c r="AJ312" s="13"/>
      <c r="AK312" s="13"/>
      <c r="AL312" s="13"/>
      <c r="AM312" s="13"/>
      <c r="AN312" s="13"/>
      <c r="AO312" s="13"/>
      <c r="AQ312" s="13"/>
      <c r="AR312" s="13"/>
      <c r="AS312" s="13"/>
      <c r="AT312" s="13"/>
      <c r="AU312" s="13"/>
      <c r="AV312" s="13"/>
      <c r="AW312" s="13"/>
      <c r="AX312" s="13"/>
      <c r="AY312" s="13"/>
      <c r="AZ312" s="13"/>
      <c r="BA312" s="13"/>
      <c r="BB312" s="13"/>
      <c r="BD312" s="13"/>
      <c r="BE312" s="13"/>
      <c r="BF312" s="13"/>
      <c r="BG312" s="13"/>
      <c r="BH312" s="13"/>
      <c r="BI312" s="13"/>
      <c r="BJ312" s="13"/>
      <c r="BK312" s="13"/>
      <c r="BL312" s="13"/>
      <c r="BM312" s="13"/>
      <c r="BN312" s="13"/>
      <c r="BO312" s="13"/>
      <c r="BQ312" s="13"/>
      <c r="BR312" s="13"/>
      <c r="BS312" s="13"/>
      <c r="BT312" s="13"/>
      <c r="BU312" s="13"/>
      <c r="BV312" s="13"/>
      <c r="BW312" s="13"/>
      <c r="BX312" s="13"/>
      <c r="BY312" s="13"/>
      <c r="BZ312" s="13"/>
      <c r="CA312" s="13"/>
      <c r="CB312" s="13"/>
    </row>
    <row r="313" spans="21:80" ht="15" customHeight="1" x14ac:dyDescent="0.2">
      <c r="U313" s="13"/>
      <c r="V313" s="13"/>
      <c r="W313" s="13"/>
      <c r="X313" s="13"/>
      <c r="Y313" s="13"/>
      <c r="Z313" s="13"/>
      <c r="AA313" s="13"/>
      <c r="AB313" s="13"/>
      <c r="AD313" s="13"/>
      <c r="AE313" s="13"/>
      <c r="AF313" s="13"/>
      <c r="AG313" s="13"/>
      <c r="AH313" s="13"/>
      <c r="AI313" s="13"/>
      <c r="AJ313" s="13"/>
      <c r="AK313" s="13"/>
      <c r="AL313" s="13"/>
      <c r="AM313" s="13"/>
      <c r="AN313" s="13"/>
      <c r="AO313" s="13"/>
      <c r="AQ313" s="13"/>
      <c r="AR313" s="13"/>
      <c r="AS313" s="13"/>
      <c r="AT313" s="13"/>
      <c r="AU313" s="13"/>
      <c r="AV313" s="13"/>
      <c r="AW313" s="13"/>
      <c r="AX313" s="13"/>
      <c r="AY313" s="13"/>
      <c r="AZ313" s="13"/>
      <c r="BA313" s="13"/>
      <c r="BB313" s="13"/>
      <c r="BD313" s="13"/>
      <c r="BE313" s="13"/>
      <c r="BF313" s="13"/>
      <c r="BG313" s="13"/>
      <c r="BH313" s="13"/>
      <c r="BI313" s="13"/>
      <c r="BJ313" s="13"/>
      <c r="BK313" s="13"/>
      <c r="BL313" s="13"/>
      <c r="BM313" s="13"/>
      <c r="BN313" s="13"/>
      <c r="BO313" s="13"/>
      <c r="BQ313" s="13"/>
      <c r="BR313" s="13"/>
      <c r="BS313" s="13"/>
      <c r="BT313" s="13"/>
      <c r="BU313" s="13"/>
      <c r="BV313" s="13"/>
      <c r="BW313" s="13"/>
      <c r="BX313" s="13"/>
      <c r="BY313" s="13"/>
      <c r="BZ313" s="13"/>
      <c r="CA313" s="13"/>
      <c r="CB313" s="13"/>
    </row>
    <row r="314" spans="21:80" ht="15" customHeight="1" x14ac:dyDescent="0.2">
      <c r="U314" s="13"/>
      <c r="V314" s="13"/>
      <c r="W314" s="13"/>
      <c r="X314" s="13"/>
      <c r="Y314" s="13"/>
      <c r="Z314" s="13"/>
      <c r="AA314" s="13"/>
      <c r="AB314" s="13"/>
      <c r="AD314" s="13"/>
      <c r="AE314" s="13"/>
      <c r="AF314" s="13"/>
      <c r="AG314" s="13"/>
      <c r="AH314" s="13"/>
      <c r="AI314" s="13"/>
      <c r="AJ314" s="13"/>
      <c r="AK314" s="13"/>
      <c r="AL314" s="13"/>
      <c r="AM314" s="13"/>
      <c r="AN314" s="13"/>
      <c r="AO314" s="13"/>
      <c r="AQ314" s="13"/>
      <c r="AR314" s="13"/>
      <c r="AS314" s="13"/>
      <c r="AT314" s="13"/>
      <c r="AU314" s="13"/>
      <c r="AV314" s="13"/>
      <c r="AW314" s="13"/>
      <c r="AX314" s="13"/>
      <c r="AY314" s="13"/>
      <c r="AZ314" s="13"/>
      <c r="BA314" s="13"/>
      <c r="BB314" s="13"/>
      <c r="BD314" s="13"/>
      <c r="BE314" s="13"/>
      <c r="BF314" s="13"/>
      <c r="BG314" s="13"/>
      <c r="BH314" s="13"/>
      <c r="BI314" s="13"/>
      <c r="BJ314" s="13"/>
      <c r="BK314" s="13"/>
      <c r="BL314" s="13"/>
      <c r="BM314" s="13"/>
      <c r="BN314" s="13"/>
      <c r="BO314" s="13"/>
      <c r="BQ314" s="13"/>
      <c r="BR314" s="13"/>
      <c r="BS314" s="13"/>
      <c r="BT314" s="13"/>
      <c r="BU314" s="13"/>
      <c r="BV314" s="13"/>
      <c r="BW314" s="13"/>
      <c r="BX314" s="13"/>
      <c r="BY314" s="13"/>
      <c r="BZ314" s="13"/>
      <c r="CA314" s="13"/>
      <c r="CB314" s="13"/>
    </row>
    <row r="315" spans="21:80" ht="15" customHeight="1" x14ac:dyDescent="0.2">
      <c r="U315" s="13"/>
      <c r="V315" s="13"/>
      <c r="W315" s="13"/>
      <c r="X315" s="13"/>
      <c r="Y315" s="13"/>
      <c r="Z315" s="13"/>
      <c r="AA315" s="13"/>
      <c r="AB315" s="13"/>
      <c r="AD315" s="13"/>
      <c r="AE315" s="13"/>
      <c r="AF315" s="13"/>
      <c r="AG315" s="13"/>
      <c r="AH315" s="13"/>
      <c r="AI315" s="13"/>
      <c r="AJ315" s="13"/>
      <c r="AK315" s="13"/>
      <c r="AL315" s="13"/>
      <c r="AM315" s="13"/>
      <c r="AN315" s="13"/>
      <c r="AO315" s="13"/>
      <c r="AQ315" s="13"/>
      <c r="AR315" s="13"/>
      <c r="AS315" s="13"/>
      <c r="AT315" s="13"/>
      <c r="AU315" s="13"/>
      <c r="AV315" s="13"/>
      <c r="AW315" s="13"/>
      <c r="AX315" s="13"/>
      <c r="AY315" s="13"/>
      <c r="AZ315" s="13"/>
      <c r="BA315" s="13"/>
      <c r="BB315" s="13"/>
      <c r="BD315" s="13"/>
      <c r="BE315" s="13"/>
      <c r="BF315" s="13"/>
      <c r="BG315" s="13"/>
      <c r="BH315" s="13"/>
      <c r="BI315" s="13"/>
      <c r="BJ315" s="13"/>
      <c r="BK315" s="13"/>
      <c r="BL315" s="13"/>
      <c r="BM315" s="13"/>
      <c r="BN315" s="13"/>
      <c r="BO315" s="13"/>
      <c r="BQ315" s="13"/>
      <c r="BR315" s="13"/>
      <c r="BS315" s="13"/>
      <c r="BT315" s="13"/>
      <c r="BU315" s="13"/>
      <c r="BV315" s="13"/>
      <c r="BW315" s="13"/>
      <c r="BX315" s="13"/>
      <c r="BY315" s="13"/>
      <c r="BZ315" s="13"/>
      <c r="CA315" s="13"/>
      <c r="CB315" s="13"/>
    </row>
    <row r="316" spans="21:80" ht="15" customHeight="1" x14ac:dyDescent="0.2">
      <c r="U316" s="13"/>
      <c r="V316" s="13"/>
      <c r="W316" s="13"/>
      <c r="X316" s="13"/>
      <c r="Y316" s="13"/>
      <c r="Z316" s="13"/>
      <c r="AA316" s="13"/>
      <c r="AB316" s="13"/>
      <c r="AD316" s="13"/>
      <c r="AE316" s="13"/>
      <c r="AF316" s="13"/>
      <c r="AG316" s="13"/>
      <c r="AH316" s="13"/>
      <c r="AI316" s="13"/>
      <c r="AJ316" s="13"/>
      <c r="AK316" s="13"/>
      <c r="AL316" s="13"/>
      <c r="AM316" s="13"/>
      <c r="AN316" s="13"/>
      <c r="AO316" s="13"/>
      <c r="AQ316" s="13"/>
      <c r="AR316" s="13"/>
      <c r="AS316" s="13"/>
      <c r="AT316" s="13"/>
      <c r="AU316" s="13"/>
      <c r="AV316" s="13"/>
      <c r="AW316" s="13"/>
      <c r="AX316" s="13"/>
      <c r="AY316" s="13"/>
      <c r="AZ316" s="13"/>
      <c r="BA316" s="13"/>
      <c r="BB316" s="13"/>
      <c r="BD316" s="13"/>
      <c r="BE316" s="13"/>
      <c r="BF316" s="13"/>
      <c r="BG316" s="13"/>
      <c r="BH316" s="13"/>
      <c r="BI316" s="13"/>
      <c r="BJ316" s="13"/>
      <c r="BK316" s="13"/>
      <c r="BL316" s="13"/>
      <c r="BM316" s="13"/>
      <c r="BN316" s="13"/>
      <c r="BO316" s="13"/>
      <c r="BQ316" s="13"/>
      <c r="BR316" s="13"/>
      <c r="BS316" s="13"/>
      <c r="BT316" s="13"/>
      <c r="BU316" s="13"/>
      <c r="BV316" s="13"/>
      <c r="BW316" s="13"/>
      <c r="BX316" s="13"/>
      <c r="BY316" s="13"/>
      <c r="BZ316" s="13"/>
      <c r="CA316" s="13"/>
      <c r="CB316" s="13"/>
    </row>
    <row r="317" spans="21:80" ht="15" customHeight="1" x14ac:dyDescent="0.2">
      <c r="U317" s="13"/>
      <c r="V317" s="13"/>
      <c r="W317" s="13"/>
      <c r="X317" s="13"/>
      <c r="Y317" s="13"/>
      <c r="Z317" s="13"/>
      <c r="AA317" s="13"/>
      <c r="AB317" s="13"/>
      <c r="AD317" s="13"/>
      <c r="AE317" s="13"/>
      <c r="AF317" s="13"/>
      <c r="AG317" s="13"/>
      <c r="AH317" s="13"/>
      <c r="AI317" s="13"/>
      <c r="AJ317" s="13"/>
      <c r="AK317" s="13"/>
      <c r="AL317" s="13"/>
      <c r="AM317" s="13"/>
      <c r="AN317" s="13"/>
      <c r="AO317" s="13"/>
      <c r="AQ317" s="13"/>
      <c r="AR317" s="13"/>
      <c r="AS317" s="13"/>
      <c r="AT317" s="13"/>
      <c r="AU317" s="13"/>
      <c r="AV317" s="13"/>
      <c r="AW317" s="13"/>
      <c r="AX317" s="13"/>
      <c r="AY317" s="13"/>
      <c r="AZ317" s="13"/>
      <c r="BA317" s="13"/>
      <c r="BB317" s="13"/>
      <c r="BD317" s="13"/>
      <c r="BE317" s="13"/>
      <c r="BF317" s="13"/>
      <c r="BG317" s="13"/>
      <c r="BH317" s="13"/>
      <c r="BI317" s="13"/>
      <c r="BJ317" s="13"/>
      <c r="BK317" s="13"/>
      <c r="BL317" s="13"/>
      <c r="BM317" s="13"/>
      <c r="BN317" s="13"/>
      <c r="BO317" s="13"/>
      <c r="BQ317" s="13"/>
      <c r="BR317" s="13"/>
      <c r="BS317" s="13"/>
      <c r="BT317" s="13"/>
      <c r="BU317" s="13"/>
      <c r="BV317" s="13"/>
      <c r="BW317" s="13"/>
      <c r="BX317" s="13"/>
      <c r="BY317" s="13"/>
      <c r="BZ317" s="13"/>
      <c r="CA317" s="13"/>
      <c r="CB317" s="13"/>
    </row>
    <row r="318" spans="21:80" ht="15" customHeight="1" x14ac:dyDescent="0.2">
      <c r="U318" s="13"/>
      <c r="V318" s="13"/>
      <c r="W318" s="13"/>
      <c r="X318" s="13"/>
      <c r="Y318" s="13"/>
      <c r="Z318" s="13"/>
      <c r="AA318" s="13"/>
      <c r="AB318" s="13"/>
      <c r="AD318" s="13"/>
      <c r="AE318" s="13"/>
      <c r="AF318" s="13"/>
      <c r="AG318" s="13"/>
      <c r="AH318" s="13"/>
      <c r="AI318" s="13"/>
      <c r="AJ318" s="13"/>
      <c r="AK318" s="13"/>
      <c r="AL318" s="13"/>
      <c r="AM318" s="13"/>
      <c r="AN318" s="13"/>
      <c r="AO318" s="13"/>
      <c r="AQ318" s="13"/>
      <c r="AR318" s="13"/>
      <c r="AS318" s="13"/>
      <c r="AT318" s="13"/>
      <c r="AU318" s="13"/>
      <c r="AV318" s="13"/>
      <c r="AW318" s="13"/>
      <c r="AX318" s="13"/>
      <c r="AY318" s="13"/>
      <c r="AZ318" s="13"/>
      <c r="BA318" s="13"/>
      <c r="BB318" s="13"/>
      <c r="BD318" s="13"/>
      <c r="BE318" s="13"/>
      <c r="BF318" s="13"/>
      <c r="BG318" s="13"/>
      <c r="BH318" s="13"/>
      <c r="BI318" s="13"/>
      <c r="BJ318" s="13"/>
      <c r="BK318" s="13"/>
      <c r="BL318" s="13"/>
      <c r="BM318" s="13"/>
      <c r="BN318" s="13"/>
      <c r="BO318" s="13"/>
      <c r="BQ318" s="13"/>
      <c r="BR318" s="13"/>
      <c r="BS318" s="13"/>
      <c r="BT318" s="13"/>
      <c r="BU318" s="13"/>
      <c r="BV318" s="13"/>
      <c r="BW318" s="13"/>
      <c r="BX318" s="13"/>
      <c r="BY318" s="13"/>
      <c r="BZ318" s="13"/>
      <c r="CA318" s="13"/>
      <c r="CB318" s="13"/>
    </row>
    <row r="319" spans="21:80" ht="15" customHeight="1" x14ac:dyDescent="0.2">
      <c r="U319" s="13"/>
      <c r="V319" s="13"/>
      <c r="W319" s="13"/>
      <c r="X319" s="13"/>
      <c r="Y319" s="13"/>
      <c r="Z319" s="13"/>
      <c r="AA319" s="13"/>
      <c r="AB319" s="13"/>
      <c r="AD319" s="13"/>
      <c r="AE319" s="13"/>
      <c r="AF319" s="13"/>
      <c r="AG319" s="13"/>
      <c r="AH319" s="13"/>
      <c r="AI319" s="13"/>
      <c r="AJ319" s="13"/>
      <c r="AK319" s="13"/>
      <c r="AL319" s="13"/>
      <c r="AM319" s="13"/>
      <c r="AN319" s="13"/>
      <c r="AO319" s="13"/>
      <c r="AQ319" s="13"/>
      <c r="AR319" s="13"/>
      <c r="AS319" s="13"/>
      <c r="AT319" s="13"/>
      <c r="AU319" s="13"/>
      <c r="AV319" s="13"/>
      <c r="AW319" s="13"/>
      <c r="AX319" s="13"/>
      <c r="AY319" s="13"/>
      <c r="AZ319" s="13"/>
      <c r="BA319" s="13"/>
      <c r="BB319" s="13"/>
      <c r="BD319" s="13"/>
      <c r="BE319" s="13"/>
      <c r="BF319" s="13"/>
      <c r="BG319" s="13"/>
      <c r="BH319" s="13"/>
      <c r="BI319" s="13"/>
      <c r="BJ319" s="13"/>
      <c r="BK319" s="13"/>
      <c r="BL319" s="13"/>
      <c r="BM319" s="13"/>
      <c r="BN319" s="13"/>
      <c r="BO319" s="13"/>
      <c r="BQ319" s="13"/>
      <c r="BR319" s="13"/>
      <c r="BS319" s="13"/>
      <c r="BT319" s="13"/>
      <c r="BU319" s="13"/>
      <c r="BV319" s="13"/>
      <c r="BW319" s="13"/>
      <c r="BX319" s="13"/>
      <c r="BY319" s="13"/>
      <c r="BZ319" s="13"/>
      <c r="CA319" s="13"/>
      <c r="CB319" s="13"/>
    </row>
    <row r="320" spans="21:80" ht="15" customHeight="1" x14ac:dyDescent="0.2">
      <c r="U320" s="13"/>
      <c r="V320" s="13"/>
      <c r="W320" s="13"/>
      <c r="X320" s="13"/>
      <c r="Y320" s="13"/>
      <c r="Z320" s="13"/>
      <c r="AA320" s="13"/>
      <c r="AB320" s="13"/>
      <c r="AD320" s="13"/>
      <c r="AE320" s="13"/>
      <c r="AF320" s="13"/>
      <c r="AG320" s="13"/>
      <c r="AH320" s="13"/>
      <c r="AI320" s="13"/>
      <c r="AJ320" s="13"/>
      <c r="AK320" s="13"/>
      <c r="AL320" s="13"/>
      <c r="AM320" s="13"/>
      <c r="AN320" s="13"/>
      <c r="AO320" s="13"/>
      <c r="AQ320" s="13"/>
      <c r="AR320" s="13"/>
      <c r="AS320" s="13"/>
      <c r="AT320" s="13"/>
      <c r="AU320" s="13"/>
      <c r="AV320" s="13"/>
      <c r="AW320" s="13"/>
      <c r="AX320" s="13"/>
      <c r="AY320" s="13"/>
      <c r="AZ320" s="13"/>
      <c r="BA320" s="13"/>
      <c r="BB320" s="13"/>
      <c r="BD320" s="13"/>
      <c r="BE320" s="13"/>
      <c r="BF320" s="13"/>
      <c r="BG320" s="13"/>
      <c r="BH320" s="13"/>
      <c r="BI320" s="13"/>
      <c r="BJ320" s="13"/>
      <c r="BK320" s="13"/>
      <c r="BL320" s="13"/>
      <c r="BM320" s="13"/>
      <c r="BN320" s="13"/>
      <c r="BO320" s="13"/>
      <c r="BQ320" s="13"/>
      <c r="BR320" s="13"/>
      <c r="BS320" s="13"/>
      <c r="BT320" s="13"/>
      <c r="BU320" s="13"/>
      <c r="BV320" s="13"/>
      <c r="BW320" s="13"/>
      <c r="BX320" s="13"/>
      <c r="BY320" s="13"/>
      <c r="BZ320" s="13"/>
      <c r="CA320" s="13"/>
      <c r="CB320" s="13"/>
    </row>
    <row r="321" spans="21:80" ht="15" customHeight="1" x14ac:dyDescent="0.2">
      <c r="U321" s="13"/>
      <c r="V321" s="13"/>
      <c r="W321" s="13"/>
      <c r="X321" s="13"/>
      <c r="Y321" s="13"/>
      <c r="Z321" s="13"/>
      <c r="AA321" s="13"/>
      <c r="AB321" s="13"/>
      <c r="AD321" s="13"/>
      <c r="AE321" s="13"/>
      <c r="AF321" s="13"/>
      <c r="AG321" s="13"/>
      <c r="AH321" s="13"/>
      <c r="AI321" s="13"/>
      <c r="AJ321" s="13"/>
      <c r="AK321" s="13"/>
      <c r="AL321" s="13"/>
      <c r="AM321" s="13"/>
      <c r="AN321" s="13"/>
      <c r="AO321" s="13"/>
      <c r="AQ321" s="13"/>
      <c r="AR321" s="13"/>
      <c r="AS321" s="13"/>
      <c r="AT321" s="13"/>
      <c r="AU321" s="13"/>
      <c r="AV321" s="13"/>
      <c r="AW321" s="13"/>
      <c r="AX321" s="13"/>
      <c r="AY321" s="13"/>
      <c r="AZ321" s="13"/>
      <c r="BA321" s="13"/>
      <c r="BB321" s="13"/>
      <c r="BD321" s="13"/>
      <c r="BE321" s="13"/>
      <c r="BF321" s="13"/>
      <c r="BG321" s="13"/>
      <c r="BH321" s="13"/>
      <c r="BI321" s="13"/>
      <c r="BJ321" s="13"/>
      <c r="BK321" s="13"/>
      <c r="BL321" s="13"/>
      <c r="BM321" s="13"/>
      <c r="BN321" s="13"/>
      <c r="BO321" s="13"/>
      <c r="BQ321" s="13"/>
      <c r="BR321" s="13"/>
      <c r="BS321" s="13"/>
      <c r="BT321" s="13"/>
      <c r="BU321" s="13"/>
      <c r="BV321" s="13"/>
      <c r="BW321" s="13"/>
      <c r="BX321" s="13"/>
      <c r="BY321" s="13"/>
      <c r="BZ321" s="13"/>
      <c r="CA321" s="13"/>
      <c r="CB321" s="13"/>
    </row>
    <row r="322" spans="21:80" ht="15" customHeight="1" x14ac:dyDescent="0.2">
      <c r="U322" s="13"/>
      <c r="V322" s="13"/>
      <c r="W322" s="13"/>
      <c r="X322" s="13"/>
      <c r="Y322" s="13"/>
      <c r="Z322" s="13"/>
      <c r="AA322" s="13"/>
      <c r="AB322" s="13"/>
      <c r="AD322" s="13"/>
      <c r="AE322" s="13"/>
      <c r="AF322" s="13"/>
      <c r="AG322" s="13"/>
      <c r="AH322" s="13"/>
      <c r="AI322" s="13"/>
      <c r="AJ322" s="13"/>
      <c r="AK322" s="13"/>
      <c r="AL322" s="13"/>
      <c r="AM322" s="13"/>
      <c r="AN322" s="13"/>
      <c r="AO322" s="13"/>
      <c r="AQ322" s="13"/>
      <c r="AR322" s="13"/>
      <c r="AS322" s="13"/>
      <c r="AT322" s="13"/>
      <c r="AU322" s="13"/>
      <c r="AV322" s="13"/>
      <c r="AW322" s="13"/>
      <c r="AX322" s="13"/>
      <c r="AY322" s="13"/>
      <c r="AZ322" s="13"/>
      <c r="BA322" s="13"/>
      <c r="BB322" s="13"/>
      <c r="BD322" s="13"/>
      <c r="BE322" s="13"/>
      <c r="BF322" s="13"/>
      <c r="BG322" s="13"/>
      <c r="BH322" s="13"/>
      <c r="BI322" s="13"/>
      <c r="BJ322" s="13"/>
      <c r="BK322" s="13"/>
      <c r="BL322" s="13"/>
      <c r="BM322" s="13"/>
      <c r="BN322" s="13"/>
      <c r="BO322" s="13"/>
      <c r="BQ322" s="13"/>
      <c r="BR322" s="13"/>
      <c r="BS322" s="13"/>
      <c r="BT322" s="13"/>
      <c r="BU322" s="13"/>
      <c r="BV322" s="13"/>
      <c r="BW322" s="13"/>
      <c r="BX322" s="13"/>
      <c r="BY322" s="13"/>
      <c r="BZ322" s="13"/>
      <c r="CA322" s="13"/>
      <c r="CB322" s="13"/>
    </row>
    <row r="323" spans="21:80" ht="15" customHeight="1" x14ac:dyDescent="0.2">
      <c r="U323" s="13"/>
      <c r="V323" s="13"/>
      <c r="W323" s="13"/>
      <c r="X323" s="13"/>
      <c r="Y323" s="13"/>
      <c r="Z323" s="13"/>
      <c r="AA323" s="13"/>
      <c r="AB323" s="13"/>
      <c r="AD323" s="13"/>
      <c r="AE323" s="13"/>
      <c r="AF323" s="13"/>
      <c r="AG323" s="13"/>
      <c r="AH323" s="13"/>
      <c r="AI323" s="13"/>
      <c r="AJ323" s="13"/>
      <c r="AK323" s="13"/>
      <c r="AL323" s="13"/>
      <c r="AM323" s="13"/>
      <c r="AN323" s="13"/>
      <c r="AO323" s="13"/>
      <c r="AQ323" s="13"/>
      <c r="AR323" s="13"/>
      <c r="AS323" s="13"/>
      <c r="AT323" s="13"/>
      <c r="AU323" s="13"/>
      <c r="AV323" s="13"/>
      <c r="AW323" s="13"/>
      <c r="AX323" s="13"/>
      <c r="AY323" s="13"/>
      <c r="AZ323" s="13"/>
      <c r="BA323" s="13"/>
      <c r="BB323" s="13"/>
      <c r="BD323" s="13"/>
      <c r="BE323" s="13"/>
      <c r="BF323" s="13"/>
      <c r="BG323" s="13"/>
      <c r="BH323" s="13"/>
      <c r="BI323" s="13"/>
      <c r="BJ323" s="13"/>
      <c r="BK323" s="13"/>
      <c r="BL323" s="13"/>
      <c r="BM323" s="13"/>
      <c r="BN323" s="13"/>
      <c r="BO323" s="13"/>
      <c r="BQ323" s="13"/>
      <c r="BR323" s="13"/>
      <c r="BS323" s="13"/>
      <c r="BT323" s="13"/>
      <c r="BU323" s="13"/>
      <c r="BV323" s="13"/>
      <c r="BW323" s="13"/>
      <c r="BX323" s="13"/>
      <c r="BY323" s="13"/>
      <c r="BZ323" s="13"/>
      <c r="CA323" s="13"/>
      <c r="CB323" s="13"/>
    </row>
    <row r="324" spans="21:80" ht="15" customHeight="1" x14ac:dyDescent="0.2">
      <c r="U324" s="13"/>
      <c r="V324" s="13"/>
      <c r="W324" s="13"/>
      <c r="X324" s="13"/>
      <c r="Y324" s="13"/>
      <c r="Z324" s="13"/>
      <c r="AA324" s="13"/>
      <c r="AB324" s="13"/>
      <c r="AD324" s="13"/>
      <c r="AE324" s="13"/>
      <c r="AF324" s="13"/>
      <c r="AG324" s="13"/>
      <c r="AH324" s="13"/>
      <c r="AI324" s="13"/>
      <c r="AJ324" s="13"/>
      <c r="AK324" s="13"/>
      <c r="AL324" s="13"/>
      <c r="AM324" s="13"/>
      <c r="AN324" s="13"/>
      <c r="AO324" s="13"/>
      <c r="AQ324" s="13"/>
      <c r="AR324" s="13"/>
      <c r="AS324" s="13"/>
      <c r="AT324" s="13"/>
      <c r="AU324" s="13"/>
      <c r="AV324" s="13"/>
      <c r="AW324" s="13"/>
      <c r="AX324" s="13"/>
      <c r="AY324" s="13"/>
      <c r="AZ324" s="13"/>
      <c r="BA324" s="13"/>
      <c r="BB324" s="13"/>
      <c r="BD324" s="13"/>
      <c r="BE324" s="13"/>
      <c r="BF324" s="13"/>
      <c r="BG324" s="13"/>
      <c r="BH324" s="13"/>
      <c r="BI324" s="13"/>
      <c r="BJ324" s="13"/>
      <c r="BK324" s="13"/>
      <c r="BL324" s="13"/>
      <c r="BM324" s="13"/>
      <c r="BN324" s="13"/>
      <c r="BO324" s="13"/>
      <c r="BQ324" s="13"/>
      <c r="BR324" s="13"/>
      <c r="BS324" s="13"/>
      <c r="BT324" s="13"/>
      <c r="BU324" s="13"/>
      <c r="BV324" s="13"/>
      <c r="BW324" s="13"/>
      <c r="BX324" s="13"/>
      <c r="BY324" s="13"/>
      <c r="BZ324" s="13"/>
      <c r="CA324" s="13"/>
      <c r="CB324" s="13"/>
    </row>
    <row r="325" spans="21:80" ht="15" customHeight="1" x14ac:dyDescent="0.2">
      <c r="U325" s="13"/>
      <c r="V325" s="13"/>
      <c r="W325" s="13"/>
      <c r="X325" s="13"/>
      <c r="Y325" s="13"/>
      <c r="Z325" s="13"/>
      <c r="AA325" s="13"/>
      <c r="AB325" s="13"/>
      <c r="AD325" s="13"/>
      <c r="AE325" s="13"/>
      <c r="AF325" s="13"/>
      <c r="AG325" s="13"/>
      <c r="AH325" s="13"/>
      <c r="AI325" s="13"/>
      <c r="AJ325" s="13"/>
      <c r="AK325" s="13"/>
      <c r="AL325" s="13"/>
      <c r="AM325" s="13"/>
      <c r="AN325" s="13"/>
      <c r="AO325" s="13"/>
      <c r="AQ325" s="13"/>
      <c r="AR325" s="13"/>
      <c r="AS325" s="13"/>
      <c r="AT325" s="13"/>
      <c r="AU325" s="13"/>
      <c r="AV325" s="13"/>
      <c r="AW325" s="13"/>
      <c r="AX325" s="13"/>
      <c r="AY325" s="13"/>
      <c r="AZ325" s="13"/>
      <c r="BA325" s="13"/>
      <c r="BB325" s="13"/>
      <c r="BD325" s="13"/>
      <c r="BE325" s="13"/>
      <c r="BF325" s="13"/>
      <c r="BG325" s="13"/>
      <c r="BH325" s="13"/>
      <c r="BI325" s="13"/>
      <c r="BJ325" s="13"/>
      <c r="BK325" s="13"/>
      <c r="BL325" s="13"/>
      <c r="BM325" s="13"/>
      <c r="BN325" s="13"/>
      <c r="BO325" s="13"/>
      <c r="BQ325" s="13"/>
      <c r="BR325" s="13"/>
      <c r="BS325" s="13"/>
      <c r="BT325" s="13"/>
      <c r="BU325" s="13"/>
      <c r="BV325" s="13"/>
      <c r="BW325" s="13"/>
      <c r="BX325" s="13"/>
      <c r="BY325" s="13"/>
      <c r="BZ325" s="13"/>
      <c r="CA325" s="13"/>
      <c r="CB325" s="13"/>
    </row>
    <row r="326" spans="21:80" ht="15" customHeight="1" x14ac:dyDescent="0.2">
      <c r="U326" s="13"/>
      <c r="V326" s="13"/>
      <c r="W326" s="13"/>
      <c r="X326" s="13"/>
      <c r="Y326" s="13"/>
      <c r="Z326" s="13"/>
      <c r="AA326" s="13"/>
      <c r="AB326" s="13"/>
      <c r="AD326" s="13"/>
      <c r="AE326" s="13"/>
      <c r="AF326" s="13"/>
      <c r="AG326" s="13"/>
      <c r="AH326" s="13"/>
      <c r="AI326" s="13"/>
      <c r="AJ326" s="13"/>
      <c r="AK326" s="13"/>
      <c r="AL326" s="13"/>
      <c r="AM326" s="13"/>
      <c r="AN326" s="13"/>
      <c r="AO326" s="13"/>
      <c r="AQ326" s="13"/>
      <c r="AR326" s="13"/>
      <c r="AS326" s="13"/>
      <c r="AT326" s="13"/>
      <c r="AU326" s="13"/>
      <c r="AV326" s="13"/>
      <c r="AW326" s="13"/>
      <c r="AX326" s="13"/>
      <c r="AY326" s="13"/>
      <c r="AZ326" s="13"/>
      <c r="BA326" s="13"/>
      <c r="BB326" s="13"/>
      <c r="BD326" s="13"/>
      <c r="BE326" s="13"/>
      <c r="BF326" s="13"/>
      <c r="BG326" s="13"/>
      <c r="BH326" s="13"/>
      <c r="BI326" s="13"/>
      <c r="BJ326" s="13"/>
      <c r="BK326" s="13"/>
      <c r="BL326" s="13"/>
      <c r="BM326" s="13"/>
      <c r="BN326" s="13"/>
      <c r="BO326" s="13"/>
      <c r="BQ326" s="13"/>
      <c r="BR326" s="13"/>
      <c r="BS326" s="13"/>
      <c r="BT326" s="13"/>
      <c r="BU326" s="13"/>
      <c r="BV326" s="13"/>
      <c r="BW326" s="13"/>
      <c r="BX326" s="13"/>
      <c r="BY326" s="13"/>
      <c r="BZ326" s="13"/>
      <c r="CA326" s="13"/>
      <c r="CB326" s="13"/>
    </row>
    <row r="327" spans="21:80" ht="15" customHeight="1" x14ac:dyDescent="0.2">
      <c r="U327" s="13"/>
      <c r="V327" s="13"/>
      <c r="W327" s="13"/>
      <c r="X327" s="13"/>
      <c r="Y327" s="13"/>
      <c r="Z327" s="13"/>
      <c r="AA327" s="13"/>
      <c r="AB327" s="13"/>
      <c r="AD327" s="13"/>
      <c r="AE327" s="13"/>
      <c r="AF327" s="13"/>
      <c r="AG327" s="13"/>
      <c r="AH327" s="13"/>
      <c r="AI327" s="13"/>
      <c r="AJ327" s="13"/>
      <c r="AK327" s="13"/>
      <c r="AL327" s="13"/>
      <c r="AM327" s="13"/>
      <c r="AN327" s="13"/>
      <c r="AO327" s="13"/>
      <c r="AQ327" s="13"/>
      <c r="AR327" s="13"/>
      <c r="AS327" s="13"/>
      <c r="AT327" s="13"/>
      <c r="AU327" s="13"/>
      <c r="AV327" s="13"/>
      <c r="AW327" s="13"/>
      <c r="AX327" s="13"/>
      <c r="AY327" s="13"/>
      <c r="AZ327" s="13"/>
      <c r="BA327" s="13"/>
      <c r="BB327" s="13"/>
      <c r="BD327" s="13"/>
      <c r="BE327" s="13"/>
      <c r="BF327" s="13"/>
      <c r="BG327" s="13"/>
      <c r="BH327" s="13"/>
      <c r="BI327" s="13"/>
      <c r="BJ327" s="13"/>
      <c r="BK327" s="13"/>
      <c r="BL327" s="13"/>
      <c r="BM327" s="13"/>
      <c r="BN327" s="13"/>
      <c r="BO327" s="13"/>
      <c r="BQ327" s="13"/>
      <c r="BR327" s="13"/>
      <c r="BS327" s="13"/>
      <c r="BT327" s="13"/>
      <c r="BU327" s="13"/>
      <c r="BV327" s="13"/>
      <c r="BW327" s="13"/>
      <c r="BX327" s="13"/>
      <c r="BY327" s="13"/>
      <c r="BZ327" s="13"/>
      <c r="CA327" s="13"/>
      <c r="CB327" s="13"/>
    </row>
    <row r="328" spans="21:80" ht="15" customHeight="1" x14ac:dyDescent="0.2">
      <c r="U328" s="13"/>
      <c r="V328" s="13"/>
      <c r="W328" s="13"/>
      <c r="X328" s="13"/>
      <c r="Y328" s="13"/>
      <c r="Z328" s="13"/>
      <c r="AA328" s="13"/>
      <c r="AB328" s="13"/>
      <c r="AD328" s="13"/>
      <c r="AE328" s="13"/>
      <c r="AF328" s="13"/>
      <c r="AG328" s="13"/>
      <c r="AH328" s="13"/>
      <c r="AI328" s="13"/>
      <c r="AJ328" s="13"/>
      <c r="AK328" s="13"/>
      <c r="AL328" s="13"/>
      <c r="AM328" s="13"/>
      <c r="AN328" s="13"/>
      <c r="AO328" s="13"/>
      <c r="AQ328" s="13"/>
      <c r="AR328" s="13"/>
      <c r="AS328" s="13"/>
      <c r="AT328" s="13"/>
      <c r="AU328" s="13"/>
      <c r="AV328" s="13"/>
      <c r="AW328" s="13"/>
      <c r="AX328" s="13"/>
      <c r="AY328" s="13"/>
      <c r="AZ328" s="13"/>
      <c r="BA328" s="13"/>
      <c r="BB328" s="13"/>
      <c r="BD328" s="13"/>
      <c r="BE328" s="13"/>
      <c r="BF328" s="13"/>
      <c r="BG328" s="13"/>
      <c r="BH328" s="13"/>
      <c r="BI328" s="13"/>
      <c r="BJ328" s="13"/>
      <c r="BK328" s="13"/>
      <c r="BL328" s="13"/>
      <c r="BM328" s="13"/>
      <c r="BN328" s="13"/>
      <c r="BO328" s="13"/>
      <c r="BQ328" s="13"/>
      <c r="BR328" s="13"/>
      <c r="BS328" s="13"/>
      <c r="BT328" s="13"/>
      <c r="BU328" s="13"/>
      <c r="BV328" s="13"/>
      <c r="BW328" s="13"/>
      <c r="BX328" s="13"/>
      <c r="BY328" s="13"/>
      <c r="BZ328" s="13"/>
      <c r="CA328" s="13"/>
      <c r="CB328" s="13"/>
    </row>
    <row r="329" spans="21:80" ht="15" customHeight="1" x14ac:dyDescent="0.2">
      <c r="U329" s="13"/>
      <c r="V329" s="13"/>
      <c r="W329" s="13"/>
      <c r="X329" s="13"/>
      <c r="Y329" s="13"/>
      <c r="Z329" s="13"/>
      <c r="AA329" s="13"/>
      <c r="AB329" s="13"/>
      <c r="AD329" s="13"/>
      <c r="AE329" s="13"/>
      <c r="AF329" s="13"/>
      <c r="AG329" s="13"/>
      <c r="AH329" s="13"/>
      <c r="AI329" s="13"/>
      <c r="AJ329" s="13"/>
      <c r="AK329" s="13"/>
      <c r="AL329" s="13"/>
      <c r="AM329" s="13"/>
      <c r="AN329" s="13"/>
      <c r="AO329" s="13"/>
      <c r="AQ329" s="13"/>
      <c r="AR329" s="13"/>
      <c r="AS329" s="13"/>
      <c r="AT329" s="13"/>
      <c r="AU329" s="13"/>
      <c r="AV329" s="13"/>
      <c r="AW329" s="13"/>
      <c r="AX329" s="13"/>
      <c r="AY329" s="13"/>
      <c r="AZ329" s="13"/>
      <c r="BA329" s="13"/>
      <c r="BB329" s="13"/>
      <c r="BD329" s="13"/>
      <c r="BE329" s="13"/>
      <c r="BF329" s="13"/>
      <c r="BG329" s="13"/>
      <c r="BH329" s="13"/>
      <c r="BI329" s="13"/>
      <c r="BJ329" s="13"/>
      <c r="BK329" s="13"/>
      <c r="BL329" s="13"/>
      <c r="BM329" s="13"/>
      <c r="BN329" s="13"/>
      <c r="BO329" s="13"/>
      <c r="BQ329" s="13"/>
      <c r="BR329" s="13"/>
      <c r="BS329" s="13"/>
      <c r="BT329" s="13"/>
      <c r="BU329" s="13"/>
      <c r="BV329" s="13"/>
      <c r="BW329" s="13"/>
      <c r="BX329" s="13"/>
      <c r="BY329" s="13"/>
      <c r="BZ329" s="13"/>
      <c r="CA329" s="13"/>
      <c r="CB329" s="13"/>
    </row>
    <row r="330" spans="21:80" ht="15" customHeight="1" x14ac:dyDescent="0.2">
      <c r="U330" s="13"/>
      <c r="V330" s="13"/>
      <c r="W330" s="13"/>
      <c r="X330" s="13"/>
      <c r="Y330" s="13"/>
      <c r="Z330" s="13"/>
      <c r="AA330" s="13"/>
      <c r="AB330" s="13"/>
      <c r="AD330" s="13"/>
      <c r="AE330" s="13"/>
      <c r="AF330" s="13"/>
      <c r="AG330" s="13"/>
      <c r="AH330" s="13"/>
      <c r="AI330" s="13"/>
      <c r="AJ330" s="13"/>
      <c r="AK330" s="13"/>
      <c r="AL330" s="13"/>
      <c r="AM330" s="13"/>
      <c r="AN330" s="13"/>
      <c r="AO330" s="13"/>
      <c r="AQ330" s="13"/>
      <c r="AR330" s="13"/>
      <c r="AS330" s="13"/>
      <c r="AT330" s="13"/>
      <c r="AU330" s="13"/>
      <c r="AV330" s="13"/>
      <c r="AW330" s="13"/>
      <c r="AX330" s="13"/>
      <c r="AY330" s="13"/>
      <c r="AZ330" s="13"/>
      <c r="BA330" s="13"/>
      <c r="BB330" s="13"/>
      <c r="BD330" s="13"/>
      <c r="BE330" s="13"/>
      <c r="BF330" s="13"/>
      <c r="BG330" s="13"/>
      <c r="BH330" s="13"/>
      <c r="BI330" s="13"/>
      <c r="BJ330" s="13"/>
      <c r="BK330" s="13"/>
      <c r="BL330" s="13"/>
      <c r="BM330" s="13"/>
      <c r="BN330" s="13"/>
      <c r="BO330" s="13"/>
      <c r="BQ330" s="13"/>
      <c r="BR330" s="13"/>
      <c r="BS330" s="13"/>
      <c r="BT330" s="13"/>
      <c r="BU330" s="13"/>
      <c r="BV330" s="13"/>
      <c r="BW330" s="13"/>
      <c r="BX330" s="13"/>
      <c r="BY330" s="13"/>
      <c r="BZ330" s="13"/>
      <c r="CA330" s="13"/>
      <c r="CB330" s="13"/>
    </row>
    <row r="331" spans="21:80" ht="15" customHeight="1" x14ac:dyDescent="0.2">
      <c r="U331" s="13"/>
      <c r="V331" s="13"/>
      <c r="W331" s="13"/>
      <c r="X331" s="13"/>
      <c r="Y331" s="13"/>
      <c r="Z331" s="13"/>
      <c r="AA331" s="13"/>
      <c r="AB331" s="13"/>
      <c r="AD331" s="13"/>
      <c r="AE331" s="13"/>
      <c r="AF331" s="13"/>
      <c r="AG331" s="13"/>
      <c r="AH331" s="13"/>
      <c r="AI331" s="13"/>
      <c r="AJ331" s="13"/>
      <c r="AK331" s="13"/>
      <c r="AL331" s="13"/>
      <c r="AM331" s="13"/>
      <c r="AN331" s="13"/>
      <c r="AO331" s="13"/>
      <c r="AQ331" s="13"/>
      <c r="AR331" s="13"/>
      <c r="AS331" s="13"/>
      <c r="AT331" s="13"/>
      <c r="AU331" s="13"/>
      <c r="AV331" s="13"/>
      <c r="AW331" s="13"/>
      <c r="AX331" s="13"/>
      <c r="AY331" s="13"/>
      <c r="AZ331" s="13"/>
      <c r="BA331" s="13"/>
      <c r="BB331" s="13"/>
      <c r="BD331" s="13"/>
      <c r="BE331" s="13"/>
      <c r="BF331" s="13"/>
      <c r="BG331" s="13"/>
      <c r="BH331" s="13"/>
      <c r="BI331" s="13"/>
      <c r="BJ331" s="13"/>
      <c r="BK331" s="13"/>
      <c r="BL331" s="13"/>
      <c r="BM331" s="13"/>
      <c r="BN331" s="13"/>
      <c r="BO331" s="13"/>
      <c r="BQ331" s="13"/>
      <c r="BR331" s="13"/>
      <c r="BS331" s="13"/>
      <c r="BT331" s="13"/>
      <c r="BU331" s="13"/>
      <c r="BV331" s="13"/>
      <c r="BW331" s="13"/>
      <c r="BX331" s="13"/>
      <c r="BY331" s="13"/>
      <c r="BZ331" s="13"/>
      <c r="CA331" s="13"/>
      <c r="CB331" s="13"/>
    </row>
    <row r="332" spans="21:80" ht="15" customHeight="1" x14ac:dyDescent="0.2">
      <c r="U332" s="13"/>
      <c r="V332" s="13"/>
      <c r="W332" s="13"/>
      <c r="X332" s="13"/>
      <c r="Y332" s="13"/>
      <c r="Z332" s="13"/>
      <c r="AA332" s="13"/>
      <c r="AB332" s="13"/>
      <c r="AD332" s="13"/>
      <c r="AE332" s="13"/>
      <c r="AF332" s="13"/>
      <c r="AG332" s="13"/>
      <c r="AH332" s="13"/>
      <c r="AI332" s="13"/>
      <c r="AJ332" s="13"/>
      <c r="AK332" s="13"/>
      <c r="AL332" s="13"/>
      <c r="AM332" s="13"/>
      <c r="AN332" s="13"/>
      <c r="AO332" s="13"/>
      <c r="AQ332" s="13"/>
      <c r="AR332" s="13"/>
      <c r="AS332" s="13"/>
      <c r="AT332" s="13"/>
      <c r="AU332" s="13"/>
      <c r="AV332" s="13"/>
      <c r="AW332" s="13"/>
      <c r="AX332" s="13"/>
      <c r="AY332" s="13"/>
      <c r="AZ332" s="13"/>
      <c r="BA332" s="13"/>
      <c r="BB332" s="13"/>
      <c r="BD332" s="13"/>
      <c r="BE332" s="13"/>
      <c r="BF332" s="13"/>
      <c r="BG332" s="13"/>
      <c r="BH332" s="13"/>
      <c r="BI332" s="13"/>
      <c r="BJ332" s="13"/>
      <c r="BK332" s="13"/>
      <c r="BL332" s="13"/>
      <c r="BM332" s="13"/>
      <c r="BN332" s="13"/>
      <c r="BO332" s="13"/>
      <c r="BQ332" s="13"/>
      <c r="BR332" s="13"/>
      <c r="BS332" s="13"/>
      <c r="BT332" s="13"/>
      <c r="BU332" s="13"/>
      <c r="BV332" s="13"/>
      <c r="BW332" s="13"/>
      <c r="BX332" s="13"/>
      <c r="BY332" s="13"/>
      <c r="BZ332" s="13"/>
      <c r="CA332" s="13"/>
      <c r="CB332" s="13"/>
    </row>
    <row r="333" spans="21:80" ht="15" customHeight="1" x14ac:dyDescent="0.2">
      <c r="U333" s="13"/>
      <c r="V333" s="13"/>
      <c r="W333" s="13"/>
      <c r="X333" s="13"/>
      <c r="Y333" s="13"/>
      <c r="Z333" s="13"/>
      <c r="AA333" s="13"/>
      <c r="AB333" s="13"/>
      <c r="AD333" s="13"/>
      <c r="AE333" s="13"/>
      <c r="AF333" s="13"/>
      <c r="AG333" s="13"/>
      <c r="AH333" s="13"/>
      <c r="AI333" s="13"/>
      <c r="AJ333" s="13"/>
      <c r="AK333" s="13"/>
      <c r="AL333" s="13"/>
      <c r="AM333" s="13"/>
      <c r="AN333" s="13"/>
      <c r="AO333" s="13"/>
      <c r="AQ333" s="13"/>
      <c r="AR333" s="13"/>
      <c r="AS333" s="13"/>
      <c r="AT333" s="13"/>
      <c r="AU333" s="13"/>
      <c r="AV333" s="13"/>
      <c r="AW333" s="13"/>
      <c r="AX333" s="13"/>
      <c r="AY333" s="13"/>
      <c r="AZ333" s="13"/>
      <c r="BA333" s="13"/>
      <c r="BB333" s="13"/>
      <c r="BD333" s="13"/>
      <c r="BE333" s="13"/>
      <c r="BF333" s="13"/>
      <c r="BG333" s="13"/>
      <c r="BH333" s="13"/>
      <c r="BI333" s="13"/>
      <c r="BJ333" s="13"/>
      <c r="BK333" s="13"/>
      <c r="BL333" s="13"/>
      <c r="BM333" s="13"/>
      <c r="BN333" s="13"/>
      <c r="BO333" s="13"/>
      <c r="BQ333" s="13"/>
      <c r="BR333" s="13"/>
      <c r="BS333" s="13"/>
      <c r="BT333" s="13"/>
      <c r="BU333" s="13"/>
      <c r="BV333" s="13"/>
      <c r="BW333" s="13"/>
      <c r="BX333" s="13"/>
      <c r="BY333" s="13"/>
      <c r="BZ333" s="13"/>
      <c r="CA333" s="13"/>
      <c r="CB333" s="13"/>
    </row>
    <row r="334" spans="21:80" ht="15" customHeight="1" x14ac:dyDescent="0.2">
      <c r="U334" s="13"/>
      <c r="V334" s="13"/>
      <c r="W334" s="13"/>
      <c r="X334" s="13"/>
      <c r="Y334" s="13"/>
      <c r="Z334" s="13"/>
      <c r="AA334" s="13"/>
      <c r="AB334" s="13"/>
      <c r="AD334" s="13"/>
      <c r="AE334" s="13"/>
      <c r="AF334" s="13"/>
      <c r="AG334" s="13"/>
      <c r="AH334" s="13"/>
      <c r="AI334" s="13"/>
      <c r="AJ334" s="13"/>
      <c r="AK334" s="13"/>
      <c r="AL334" s="13"/>
      <c r="AM334" s="13"/>
      <c r="AN334" s="13"/>
      <c r="AO334" s="13"/>
      <c r="AQ334" s="13"/>
      <c r="AR334" s="13"/>
      <c r="AS334" s="13"/>
      <c r="AT334" s="13"/>
      <c r="AU334" s="13"/>
      <c r="AV334" s="13"/>
      <c r="AW334" s="13"/>
      <c r="AX334" s="13"/>
      <c r="AY334" s="13"/>
      <c r="AZ334" s="13"/>
      <c r="BA334" s="13"/>
      <c r="BB334" s="13"/>
      <c r="BD334" s="13"/>
      <c r="BE334" s="13"/>
      <c r="BF334" s="13"/>
      <c r="BG334" s="13"/>
      <c r="BH334" s="13"/>
      <c r="BI334" s="13"/>
      <c r="BJ334" s="13"/>
      <c r="BK334" s="13"/>
      <c r="BL334" s="13"/>
      <c r="BM334" s="13"/>
      <c r="BN334" s="13"/>
      <c r="BO334" s="13"/>
      <c r="BQ334" s="13"/>
      <c r="BR334" s="13"/>
      <c r="BS334" s="13"/>
      <c r="BT334" s="13"/>
      <c r="BU334" s="13"/>
      <c r="BV334" s="13"/>
      <c r="BW334" s="13"/>
      <c r="BX334" s="13"/>
      <c r="BY334" s="13"/>
      <c r="BZ334" s="13"/>
      <c r="CA334" s="13"/>
      <c r="CB334" s="13"/>
    </row>
    <row r="335" spans="21:80" ht="15" customHeight="1" x14ac:dyDescent="0.2">
      <c r="U335" s="13"/>
      <c r="V335" s="13"/>
      <c r="W335" s="13"/>
      <c r="X335" s="13"/>
      <c r="Y335" s="13"/>
      <c r="Z335" s="13"/>
      <c r="AA335" s="13"/>
      <c r="AB335" s="13"/>
      <c r="AD335" s="13"/>
      <c r="AE335" s="13"/>
      <c r="AF335" s="13"/>
      <c r="AG335" s="13"/>
      <c r="AH335" s="13"/>
      <c r="AI335" s="13"/>
      <c r="AJ335" s="13"/>
      <c r="AK335" s="13"/>
      <c r="AL335" s="13"/>
      <c r="AM335" s="13"/>
      <c r="AN335" s="13"/>
      <c r="AO335" s="13"/>
      <c r="AQ335" s="13"/>
      <c r="AR335" s="13"/>
      <c r="AS335" s="13"/>
      <c r="AT335" s="13"/>
      <c r="AU335" s="13"/>
      <c r="AV335" s="13"/>
      <c r="AW335" s="13"/>
      <c r="AX335" s="13"/>
      <c r="AY335" s="13"/>
      <c r="AZ335" s="13"/>
      <c r="BA335" s="13"/>
      <c r="BB335" s="13"/>
      <c r="BD335" s="13"/>
      <c r="BE335" s="13"/>
      <c r="BF335" s="13"/>
      <c r="BG335" s="13"/>
      <c r="BH335" s="13"/>
      <c r="BI335" s="13"/>
      <c r="BJ335" s="13"/>
      <c r="BK335" s="13"/>
      <c r="BL335" s="13"/>
      <c r="BM335" s="13"/>
      <c r="BN335" s="13"/>
      <c r="BO335" s="13"/>
      <c r="BQ335" s="13"/>
      <c r="BR335" s="13"/>
      <c r="BS335" s="13"/>
      <c r="BT335" s="13"/>
      <c r="BU335" s="13"/>
      <c r="BV335" s="13"/>
      <c r="BW335" s="13"/>
      <c r="BX335" s="13"/>
      <c r="BY335" s="13"/>
      <c r="BZ335" s="13"/>
      <c r="CA335" s="13"/>
      <c r="CB335" s="13"/>
    </row>
    <row r="336" spans="21:80" ht="15" customHeight="1" x14ac:dyDescent="0.2">
      <c r="U336" s="13"/>
      <c r="V336" s="13"/>
      <c r="W336" s="13"/>
      <c r="X336" s="13"/>
      <c r="Y336" s="13"/>
      <c r="Z336" s="13"/>
      <c r="AA336" s="13"/>
      <c r="AB336" s="13"/>
      <c r="AD336" s="13"/>
      <c r="AE336" s="13"/>
      <c r="AF336" s="13"/>
      <c r="AG336" s="13"/>
      <c r="AH336" s="13"/>
      <c r="AI336" s="13"/>
      <c r="AJ336" s="13"/>
      <c r="AK336" s="13"/>
      <c r="AL336" s="13"/>
      <c r="AM336" s="13"/>
      <c r="AN336" s="13"/>
      <c r="AO336" s="13"/>
      <c r="AQ336" s="13"/>
      <c r="AR336" s="13"/>
      <c r="AS336" s="13"/>
      <c r="AT336" s="13"/>
      <c r="AU336" s="13"/>
      <c r="AV336" s="13"/>
      <c r="AW336" s="13"/>
      <c r="AX336" s="13"/>
      <c r="AY336" s="13"/>
      <c r="AZ336" s="13"/>
      <c r="BA336" s="13"/>
      <c r="BB336" s="13"/>
      <c r="BD336" s="13"/>
      <c r="BE336" s="13"/>
      <c r="BF336" s="13"/>
      <c r="BG336" s="13"/>
      <c r="BH336" s="13"/>
      <c r="BI336" s="13"/>
      <c r="BJ336" s="13"/>
      <c r="BK336" s="13"/>
      <c r="BL336" s="13"/>
      <c r="BM336" s="13"/>
      <c r="BN336" s="13"/>
      <c r="BO336" s="13"/>
      <c r="BQ336" s="13"/>
      <c r="BR336" s="13"/>
      <c r="BS336" s="13"/>
      <c r="BT336" s="13"/>
      <c r="BU336" s="13"/>
      <c r="BV336" s="13"/>
      <c r="BW336" s="13"/>
      <c r="BX336" s="13"/>
      <c r="BY336" s="13"/>
      <c r="BZ336" s="13"/>
      <c r="CA336" s="13"/>
      <c r="CB336" s="13"/>
    </row>
    <row r="337" spans="21:80" ht="15" customHeight="1" x14ac:dyDescent="0.2">
      <c r="U337" s="13"/>
      <c r="V337" s="13"/>
      <c r="W337" s="13"/>
      <c r="X337" s="13"/>
      <c r="Y337" s="13"/>
      <c r="Z337" s="13"/>
      <c r="AA337" s="13"/>
      <c r="AB337" s="13"/>
      <c r="AD337" s="13"/>
      <c r="AE337" s="13"/>
      <c r="AF337" s="13"/>
      <c r="AG337" s="13"/>
      <c r="AH337" s="13"/>
      <c r="AI337" s="13"/>
      <c r="AJ337" s="13"/>
      <c r="AK337" s="13"/>
      <c r="AL337" s="13"/>
      <c r="AM337" s="13"/>
      <c r="AN337" s="13"/>
      <c r="AO337" s="13"/>
      <c r="AQ337" s="13"/>
      <c r="AR337" s="13"/>
      <c r="AS337" s="13"/>
      <c r="AT337" s="13"/>
      <c r="AU337" s="13"/>
      <c r="AV337" s="13"/>
      <c r="AW337" s="13"/>
      <c r="AX337" s="13"/>
      <c r="AY337" s="13"/>
      <c r="AZ337" s="13"/>
      <c r="BA337" s="13"/>
      <c r="BB337" s="13"/>
      <c r="BD337" s="13"/>
      <c r="BE337" s="13"/>
      <c r="BF337" s="13"/>
      <c r="BG337" s="13"/>
      <c r="BH337" s="13"/>
      <c r="BI337" s="13"/>
      <c r="BJ337" s="13"/>
      <c r="BK337" s="13"/>
      <c r="BL337" s="13"/>
      <c r="BM337" s="13"/>
      <c r="BN337" s="13"/>
      <c r="BO337" s="13"/>
      <c r="BQ337" s="13"/>
      <c r="BR337" s="13"/>
      <c r="BS337" s="13"/>
      <c r="BT337" s="13"/>
      <c r="BU337" s="13"/>
      <c r="BV337" s="13"/>
      <c r="BW337" s="13"/>
      <c r="BX337" s="13"/>
      <c r="BY337" s="13"/>
      <c r="BZ337" s="13"/>
      <c r="CA337" s="13"/>
      <c r="CB337" s="13"/>
    </row>
    <row r="338" spans="21:80" ht="15" customHeight="1" x14ac:dyDescent="0.2">
      <c r="U338" s="13"/>
      <c r="V338" s="13"/>
      <c r="W338" s="13"/>
      <c r="X338" s="13"/>
      <c r="Y338" s="13"/>
      <c r="Z338" s="13"/>
      <c r="AA338" s="13"/>
      <c r="AB338" s="13"/>
      <c r="AD338" s="13"/>
      <c r="AE338" s="13"/>
      <c r="AF338" s="13"/>
      <c r="AG338" s="13"/>
      <c r="AH338" s="13"/>
      <c r="AI338" s="13"/>
      <c r="AJ338" s="13"/>
      <c r="AK338" s="13"/>
      <c r="AL338" s="13"/>
      <c r="AM338" s="13"/>
      <c r="AN338" s="13"/>
      <c r="AO338" s="13"/>
      <c r="AQ338" s="13"/>
      <c r="AR338" s="13"/>
      <c r="AS338" s="13"/>
      <c r="AT338" s="13"/>
      <c r="AU338" s="13"/>
      <c r="AV338" s="13"/>
      <c r="AW338" s="13"/>
      <c r="AX338" s="13"/>
      <c r="AY338" s="13"/>
      <c r="AZ338" s="13"/>
      <c r="BA338" s="13"/>
      <c r="BB338" s="13"/>
      <c r="BD338" s="13"/>
      <c r="BE338" s="13"/>
      <c r="BF338" s="13"/>
      <c r="BG338" s="13"/>
      <c r="BH338" s="13"/>
      <c r="BI338" s="13"/>
      <c r="BJ338" s="13"/>
      <c r="BK338" s="13"/>
      <c r="BL338" s="13"/>
      <c r="BM338" s="13"/>
      <c r="BN338" s="13"/>
      <c r="BO338" s="13"/>
      <c r="BQ338" s="13"/>
      <c r="BR338" s="13"/>
      <c r="BS338" s="13"/>
      <c r="BT338" s="13"/>
      <c r="BU338" s="13"/>
      <c r="BV338" s="13"/>
      <c r="BW338" s="13"/>
      <c r="BX338" s="13"/>
      <c r="BY338" s="13"/>
      <c r="BZ338" s="13"/>
      <c r="CA338" s="13"/>
      <c r="CB338" s="13"/>
    </row>
    <row r="339" spans="21:80" ht="15" customHeight="1" x14ac:dyDescent="0.2">
      <c r="U339" s="13"/>
      <c r="V339" s="13"/>
      <c r="W339" s="13"/>
      <c r="X339" s="13"/>
      <c r="Y339" s="13"/>
      <c r="Z339" s="13"/>
      <c r="AA339" s="13"/>
      <c r="AB339" s="13"/>
      <c r="AD339" s="13"/>
      <c r="AE339" s="13"/>
      <c r="AF339" s="13"/>
      <c r="AG339" s="13"/>
      <c r="AH339" s="13"/>
      <c r="AI339" s="13"/>
      <c r="AJ339" s="13"/>
      <c r="AK339" s="13"/>
      <c r="AL339" s="13"/>
      <c r="AM339" s="13"/>
      <c r="AN339" s="13"/>
      <c r="AO339" s="13"/>
      <c r="AQ339" s="13"/>
      <c r="AR339" s="13"/>
      <c r="AS339" s="13"/>
      <c r="AT339" s="13"/>
      <c r="AU339" s="13"/>
      <c r="AV339" s="13"/>
      <c r="AW339" s="13"/>
      <c r="AX339" s="13"/>
      <c r="AY339" s="13"/>
      <c r="AZ339" s="13"/>
      <c r="BA339" s="13"/>
      <c r="BB339" s="13"/>
      <c r="BD339" s="13"/>
      <c r="BE339" s="13"/>
      <c r="BF339" s="13"/>
      <c r="BG339" s="13"/>
      <c r="BH339" s="13"/>
      <c r="BI339" s="13"/>
      <c r="BJ339" s="13"/>
      <c r="BK339" s="13"/>
      <c r="BL339" s="13"/>
      <c r="BM339" s="13"/>
      <c r="BN339" s="13"/>
      <c r="BO339" s="13"/>
      <c r="BQ339" s="13"/>
      <c r="BR339" s="13"/>
      <c r="BS339" s="13"/>
      <c r="BT339" s="13"/>
      <c r="BU339" s="13"/>
      <c r="BV339" s="13"/>
      <c r="BW339" s="13"/>
      <c r="BX339" s="13"/>
      <c r="BY339" s="13"/>
      <c r="BZ339" s="13"/>
      <c r="CA339" s="13"/>
      <c r="CB339" s="13"/>
    </row>
    <row r="340" spans="21:80" ht="15" customHeight="1" x14ac:dyDescent="0.2">
      <c r="U340" s="13"/>
      <c r="V340" s="13"/>
      <c r="W340" s="13"/>
      <c r="X340" s="13"/>
      <c r="Y340" s="13"/>
      <c r="Z340" s="13"/>
      <c r="AA340" s="13"/>
      <c r="AB340" s="13"/>
      <c r="AD340" s="13"/>
      <c r="AE340" s="13"/>
      <c r="AF340" s="13"/>
      <c r="AG340" s="13"/>
      <c r="AH340" s="13"/>
      <c r="AI340" s="13"/>
      <c r="AJ340" s="13"/>
      <c r="AK340" s="13"/>
      <c r="AL340" s="13"/>
      <c r="AM340" s="13"/>
      <c r="AN340" s="13"/>
      <c r="AO340" s="13"/>
      <c r="AQ340" s="13"/>
      <c r="AR340" s="13"/>
      <c r="AS340" s="13"/>
      <c r="AT340" s="13"/>
      <c r="AU340" s="13"/>
      <c r="AV340" s="13"/>
      <c r="AW340" s="13"/>
      <c r="AX340" s="13"/>
      <c r="AY340" s="13"/>
      <c r="AZ340" s="13"/>
      <c r="BA340" s="13"/>
      <c r="BB340" s="13"/>
      <c r="BD340" s="13"/>
      <c r="BE340" s="13"/>
      <c r="BF340" s="13"/>
      <c r="BG340" s="13"/>
      <c r="BH340" s="13"/>
      <c r="BI340" s="13"/>
      <c r="BJ340" s="13"/>
      <c r="BK340" s="13"/>
      <c r="BL340" s="13"/>
      <c r="BM340" s="13"/>
      <c r="BN340" s="13"/>
      <c r="BO340" s="13"/>
      <c r="BQ340" s="13"/>
      <c r="BR340" s="13"/>
      <c r="BS340" s="13"/>
      <c r="BT340" s="13"/>
      <c r="BU340" s="13"/>
      <c r="BV340" s="13"/>
      <c r="BW340" s="13"/>
      <c r="BX340" s="13"/>
      <c r="BY340" s="13"/>
      <c r="BZ340" s="13"/>
      <c r="CA340" s="13"/>
      <c r="CB340" s="13"/>
    </row>
    <row r="341" spans="21:80" ht="15" customHeight="1" x14ac:dyDescent="0.2">
      <c r="U341" s="13"/>
      <c r="V341" s="13"/>
      <c r="W341" s="13"/>
      <c r="X341" s="13"/>
      <c r="Y341" s="13"/>
      <c r="Z341" s="13"/>
      <c r="AA341" s="13"/>
      <c r="AB341" s="13"/>
      <c r="AD341" s="13"/>
      <c r="AE341" s="13"/>
      <c r="AF341" s="13"/>
      <c r="AG341" s="13"/>
      <c r="AH341" s="13"/>
      <c r="AI341" s="13"/>
      <c r="AJ341" s="13"/>
      <c r="AK341" s="13"/>
      <c r="AL341" s="13"/>
      <c r="AM341" s="13"/>
      <c r="AN341" s="13"/>
      <c r="AO341" s="13"/>
      <c r="AQ341" s="13"/>
      <c r="AR341" s="13"/>
      <c r="AS341" s="13"/>
      <c r="AT341" s="13"/>
      <c r="AU341" s="13"/>
      <c r="AV341" s="13"/>
      <c r="AW341" s="13"/>
      <c r="AX341" s="13"/>
      <c r="AY341" s="13"/>
      <c r="AZ341" s="13"/>
      <c r="BA341" s="13"/>
      <c r="BB341" s="13"/>
      <c r="BD341" s="13"/>
      <c r="BE341" s="13"/>
      <c r="BF341" s="13"/>
      <c r="BG341" s="13"/>
      <c r="BH341" s="13"/>
      <c r="BI341" s="13"/>
      <c r="BJ341" s="13"/>
      <c r="BK341" s="13"/>
      <c r="BL341" s="13"/>
      <c r="BM341" s="13"/>
      <c r="BN341" s="13"/>
      <c r="BO341" s="13"/>
      <c r="BQ341" s="13"/>
      <c r="BR341" s="13"/>
      <c r="BS341" s="13"/>
      <c r="BT341" s="13"/>
      <c r="BU341" s="13"/>
      <c r="BV341" s="13"/>
      <c r="BW341" s="13"/>
      <c r="BX341" s="13"/>
      <c r="BY341" s="13"/>
      <c r="BZ341" s="13"/>
      <c r="CA341" s="13"/>
      <c r="CB341" s="13"/>
    </row>
    <row r="342" spans="21:80" ht="15" customHeight="1" x14ac:dyDescent="0.2">
      <c r="U342" s="13"/>
      <c r="V342" s="13"/>
      <c r="W342" s="13"/>
      <c r="X342" s="13"/>
      <c r="Y342" s="13"/>
      <c r="Z342" s="13"/>
      <c r="AA342" s="13"/>
      <c r="AB342" s="13"/>
      <c r="AD342" s="13"/>
      <c r="AE342" s="13"/>
      <c r="AF342" s="13"/>
      <c r="AG342" s="13"/>
      <c r="AH342" s="13"/>
      <c r="AI342" s="13"/>
      <c r="AJ342" s="13"/>
      <c r="AK342" s="13"/>
      <c r="AL342" s="13"/>
      <c r="AM342" s="13"/>
      <c r="AN342" s="13"/>
      <c r="AO342" s="13"/>
      <c r="AQ342" s="13"/>
      <c r="AR342" s="13"/>
      <c r="AS342" s="13"/>
      <c r="AT342" s="13"/>
      <c r="AU342" s="13"/>
      <c r="AV342" s="13"/>
      <c r="AW342" s="13"/>
      <c r="AX342" s="13"/>
      <c r="AY342" s="13"/>
      <c r="AZ342" s="13"/>
      <c r="BA342" s="13"/>
      <c r="BB342" s="13"/>
      <c r="BD342" s="13"/>
      <c r="BE342" s="13"/>
      <c r="BF342" s="13"/>
      <c r="BG342" s="13"/>
      <c r="BH342" s="13"/>
      <c r="BI342" s="13"/>
      <c r="BJ342" s="13"/>
      <c r="BK342" s="13"/>
      <c r="BL342" s="13"/>
      <c r="BM342" s="13"/>
      <c r="BN342" s="13"/>
      <c r="BO342" s="13"/>
      <c r="BQ342" s="13"/>
      <c r="BR342" s="13"/>
      <c r="BS342" s="13"/>
      <c r="BT342" s="13"/>
      <c r="BU342" s="13"/>
      <c r="BV342" s="13"/>
      <c r="BW342" s="13"/>
      <c r="BX342" s="13"/>
      <c r="BY342" s="13"/>
      <c r="BZ342" s="13"/>
      <c r="CA342" s="13"/>
      <c r="CB342" s="13"/>
    </row>
    <row r="343" spans="21:80" ht="15" customHeight="1" x14ac:dyDescent="0.2">
      <c r="U343" s="13"/>
      <c r="V343" s="13"/>
      <c r="W343" s="13"/>
      <c r="X343" s="13"/>
      <c r="Y343" s="13"/>
      <c r="Z343" s="13"/>
      <c r="AA343" s="13"/>
      <c r="AB343" s="13"/>
      <c r="AD343" s="13"/>
      <c r="AE343" s="13"/>
      <c r="AF343" s="13"/>
      <c r="AG343" s="13"/>
      <c r="AH343" s="13"/>
      <c r="AI343" s="13"/>
      <c r="AJ343" s="13"/>
      <c r="AK343" s="13"/>
      <c r="AL343" s="13"/>
      <c r="AM343" s="13"/>
      <c r="AN343" s="13"/>
      <c r="AO343" s="13"/>
      <c r="AQ343" s="13"/>
      <c r="AR343" s="13"/>
      <c r="AS343" s="13"/>
      <c r="AT343" s="13"/>
      <c r="AU343" s="13"/>
      <c r="AV343" s="13"/>
      <c r="AW343" s="13"/>
      <c r="AX343" s="13"/>
      <c r="AY343" s="13"/>
      <c r="AZ343" s="13"/>
      <c r="BA343" s="13"/>
      <c r="BB343" s="13"/>
      <c r="BD343" s="13"/>
      <c r="BE343" s="13"/>
      <c r="BF343" s="13"/>
      <c r="BG343" s="13"/>
      <c r="BH343" s="13"/>
      <c r="BI343" s="13"/>
      <c r="BJ343" s="13"/>
      <c r="BK343" s="13"/>
      <c r="BL343" s="13"/>
      <c r="BM343" s="13"/>
      <c r="BN343" s="13"/>
      <c r="BO343" s="13"/>
      <c r="BQ343" s="13"/>
      <c r="BR343" s="13"/>
      <c r="BS343" s="13"/>
      <c r="BT343" s="13"/>
      <c r="BU343" s="13"/>
      <c r="BV343" s="13"/>
      <c r="BW343" s="13"/>
      <c r="BX343" s="13"/>
      <c r="BY343" s="13"/>
      <c r="BZ343" s="13"/>
      <c r="CA343" s="13"/>
      <c r="CB343" s="13"/>
    </row>
    <row r="344" spans="21:80" ht="15" customHeight="1" x14ac:dyDescent="0.2">
      <c r="U344" s="13"/>
      <c r="V344" s="13"/>
      <c r="W344" s="13"/>
      <c r="X344" s="13"/>
      <c r="Y344" s="13"/>
      <c r="Z344" s="13"/>
      <c r="AA344" s="13"/>
      <c r="AB344" s="13"/>
      <c r="AD344" s="13"/>
      <c r="AE344" s="13"/>
      <c r="AF344" s="13"/>
      <c r="AG344" s="13"/>
      <c r="AH344" s="13"/>
      <c r="AI344" s="13"/>
      <c r="AJ344" s="13"/>
      <c r="AK344" s="13"/>
      <c r="AL344" s="13"/>
      <c r="AM344" s="13"/>
      <c r="AN344" s="13"/>
      <c r="AO344" s="13"/>
      <c r="AQ344" s="13"/>
      <c r="AR344" s="13"/>
      <c r="AS344" s="13"/>
      <c r="AT344" s="13"/>
      <c r="AU344" s="13"/>
      <c r="AV344" s="13"/>
      <c r="AW344" s="13"/>
      <c r="AX344" s="13"/>
      <c r="AY344" s="13"/>
      <c r="AZ344" s="13"/>
      <c r="BA344" s="13"/>
      <c r="BB344" s="13"/>
      <c r="BD344" s="13"/>
      <c r="BE344" s="13"/>
      <c r="BF344" s="13"/>
      <c r="BG344" s="13"/>
      <c r="BH344" s="13"/>
      <c r="BI344" s="13"/>
      <c r="BJ344" s="13"/>
      <c r="BK344" s="13"/>
      <c r="BL344" s="13"/>
      <c r="BM344" s="13"/>
      <c r="BN344" s="13"/>
      <c r="BO344" s="13"/>
      <c r="BQ344" s="13"/>
      <c r="BR344" s="13"/>
      <c r="BS344" s="13"/>
      <c r="BT344" s="13"/>
      <c r="BU344" s="13"/>
      <c r="BV344" s="13"/>
      <c r="BW344" s="13"/>
      <c r="BX344" s="13"/>
      <c r="BY344" s="13"/>
      <c r="BZ344" s="13"/>
      <c r="CA344" s="13"/>
      <c r="CB344" s="13"/>
    </row>
    <row r="345" spans="21:80" ht="15" customHeight="1" x14ac:dyDescent="0.2">
      <c r="U345" s="13"/>
      <c r="V345" s="13"/>
      <c r="W345" s="13"/>
      <c r="X345" s="13"/>
      <c r="Y345" s="13"/>
      <c r="Z345" s="13"/>
      <c r="AA345" s="13"/>
      <c r="AB345" s="13"/>
      <c r="AD345" s="13"/>
      <c r="AE345" s="13"/>
      <c r="AF345" s="13"/>
      <c r="AG345" s="13"/>
      <c r="AH345" s="13"/>
      <c r="AI345" s="13"/>
      <c r="AJ345" s="13"/>
      <c r="AK345" s="13"/>
      <c r="AL345" s="13"/>
      <c r="AM345" s="13"/>
      <c r="AN345" s="13"/>
      <c r="AO345" s="13"/>
      <c r="AQ345" s="13"/>
      <c r="AR345" s="13"/>
      <c r="AS345" s="13"/>
      <c r="AT345" s="13"/>
      <c r="AU345" s="13"/>
      <c r="AV345" s="13"/>
      <c r="AW345" s="13"/>
      <c r="AX345" s="13"/>
      <c r="AY345" s="13"/>
      <c r="AZ345" s="13"/>
      <c r="BA345" s="13"/>
      <c r="BB345" s="13"/>
      <c r="BD345" s="13"/>
      <c r="BE345" s="13"/>
      <c r="BF345" s="13"/>
      <c r="BG345" s="13"/>
      <c r="BH345" s="13"/>
      <c r="BI345" s="13"/>
      <c r="BJ345" s="13"/>
      <c r="BK345" s="13"/>
      <c r="BL345" s="13"/>
      <c r="BM345" s="13"/>
      <c r="BN345" s="13"/>
      <c r="BO345" s="13"/>
      <c r="BQ345" s="13"/>
      <c r="BR345" s="13"/>
      <c r="BS345" s="13"/>
      <c r="BT345" s="13"/>
      <c r="BU345" s="13"/>
      <c r="BV345" s="13"/>
      <c r="BW345" s="13"/>
      <c r="BX345" s="13"/>
      <c r="BY345" s="13"/>
      <c r="BZ345" s="13"/>
      <c r="CA345" s="13"/>
      <c r="CB345" s="13"/>
    </row>
    <row r="346" spans="21:80" ht="15" customHeight="1" x14ac:dyDescent="0.2">
      <c r="U346" s="13"/>
      <c r="V346" s="13"/>
      <c r="W346" s="13"/>
      <c r="X346" s="13"/>
      <c r="Y346" s="13"/>
      <c r="Z346" s="13"/>
      <c r="AA346" s="13"/>
      <c r="AB346" s="13"/>
      <c r="AD346" s="13"/>
      <c r="AE346" s="13"/>
      <c r="AF346" s="13"/>
      <c r="AG346" s="13"/>
      <c r="AH346" s="13"/>
      <c r="AI346" s="13"/>
      <c r="AJ346" s="13"/>
      <c r="AK346" s="13"/>
      <c r="AL346" s="13"/>
      <c r="AM346" s="13"/>
      <c r="AN346" s="13"/>
      <c r="AO346" s="13"/>
      <c r="AQ346" s="13"/>
      <c r="AR346" s="13"/>
      <c r="AS346" s="13"/>
      <c r="AT346" s="13"/>
      <c r="AU346" s="13"/>
      <c r="AV346" s="13"/>
      <c r="AW346" s="13"/>
      <c r="AX346" s="13"/>
      <c r="AY346" s="13"/>
      <c r="AZ346" s="13"/>
      <c r="BA346" s="13"/>
      <c r="BB346" s="13"/>
      <c r="BD346" s="13"/>
      <c r="BE346" s="13"/>
      <c r="BF346" s="13"/>
      <c r="BG346" s="13"/>
      <c r="BH346" s="13"/>
      <c r="BI346" s="13"/>
      <c r="BJ346" s="13"/>
      <c r="BK346" s="13"/>
      <c r="BL346" s="13"/>
      <c r="BM346" s="13"/>
      <c r="BN346" s="13"/>
      <c r="BO346" s="13"/>
      <c r="BQ346" s="13"/>
      <c r="BR346" s="13"/>
      <c r="BS346" s="13"/>
      <c r="BT346" s="13"/>
      <c r="BU346" s="13"/>
      <c r="BV346" s="13"/>
      <c r="BW346" s="13"/>
      <c r="BX346" s="13"/>
      <c r="BY346" s="13"/>
      <c r="BZ346" s="13"/>
      <c r="CA346" s="13"/>
      <c r="CB346" s="13"/>
    </row>
    <row r="347" spans="21:80" ht="15" customHeight="1" x14ac:dyDescent="0.2">
      <c r="U347" s="13"/>
      <c r="V347" s="13"/>
      <c r="W347" s="13"/>
      <c r="X347" s="13"/>
      <c r="Y347" s="13"/>
      <c r="Z347" s="13"/>
      <c r="AA347" s="13"/>
      <c r="AB347" s="13"/>
      <c r="AD347" s="13"/>
      <c r="AE347" s="13"/>
      <c r="AF347" s="13"/>
      <c r="AG347" s="13"/>
      <c r="AH347" s="13"/>
      <c r="AI347" s="13"/>
      <c r="AJ347" s="13"/>
      <c r="AK347" s="13"/>
      <c r="AL347" s="13"/>
      <c r="AM347" s="13"/>
      <c r="AN347" s="13"/>
      <c r="AO347" s="13"/>
      <c r="AQ347" s="13"/>
      <c r="AR347" s="13"/>
      <c r="AS347" s="13"/>
      <c r="AT347" s="13"/>
      <c r="AU347" s="13"/>
      <c r="AV347" s="13"/>
      <c r="AW347" s="13"/>
      <c r="AX347" s="13"/>
      <c r="AY347" s="13"/>
      <c r="AZ347" s="13"/>
      <c r="BA347" s="13"/>
      <c r="BB347" s="13"/>
      <c r="BD347" s="13"/>
      <c r="BE347" s="13"/>
      <c r="BF347" s="13"/>
      <c r="BG347" s="13"/>
      <c r="BH347" s="13"/>
      <c r="BI347" s="13"/>
      <c r="BJ347" s="13"/>
      <c r="BK347" s="13"/>
      <c r="BL347" s="13"/>
      <c r="BM347" s="13"/>
      <c r="BN347" s="13"/>
      <c r="BO347" s="13"/>
      <c r="BQ347" s="13"/>
      <c r="BR347" s="13"/>
      <c r="BS347" s="13"/>
      <c r="BT347" s="13"/>
      <c r="BU347" s="13"/>
      <c r="BV347" s="13"/>
      <c r="BW347" s="13"/>
      <c r="BX347" s="13"/>
      <c r="BY347" s="13"/>
      <c r="BZ347" s="13"/>
      <c r="CA347" s="13"/>
      <c r="CB347" s="13"/>
    </row>
    <row r="348" spans="21:80" ht="15" customHeight="1" x14ac:dyDescent="0.2">
      <c r="U348" s="13"/>
      <c r="V348" s="13"/>
      <c r="W348" s="13"/>
      <c r="X348" s="13"/>
      <c r="Y348" s="13"/>
      <c r="Z348" s="13"/>
      <c r="AA348" s="13"/>
      <c r="AB348" s="13"/>
      <c r="AD348" s="13"/>
      <c r="AE348" s="13"/>
      <c r="AF348" s="13"/>
      <c r="AG348" s="13"/>
      <c r="AH348" s="13"/>
      <c r="AI348" s="13"/>
      <c r="AJ348" s="13"/>
      <c r="AK348" s="13"/>
      <c r="AL348" s="13"/>
      <c r="AM348" s="13"/>
      <c r="AN348" s="13"/>
      <c r="AO348" s="13"/>
      <c r="AQ348" s="13"/>
      <c r="AR348" s="13"/>
      <c r="AS348" s="13"/>
      <c r="AT348" s="13"/>
      <c r="AU348" s="13"/>
      <c r="AV348" s="13"/>
      <c r="AW348" s="13"/>
      <c r="AX348" s="13"/>
      <c r="AY348" s="13"/>
      <c r="AZ348" s="13"/>
      <c r="BA348" s="13"/>
      <c r="BB348" s="13"/>
      <c r="BD348" s="13"/>
      <c r="BE348" s="13"/>
      <c r="BF348" s="13"/>
      <c r="BG348" s="13"/>
      <c r="BH348" s="13"/>
      <c r="BI348" s="13"/>
      <c r="BJ348" s="13"/>
      <c r="BK348" s="13"/>
      <c r="BL348" s="13"/>
      <c r="BM348" s="13"/>
      <c r="BN348" s="13"/>
      <c r="BO348" s="13"/>
      <c r="BQ348" s="13"/>
      <c r="BR348" s="13"/>
      <c r="BS348" s="13"/>
      <c r="BT348" s="13"/>
      <c r="BU348" s="13"/>
      <c r="BV348" s="13"/>
      <c r="BW348" s="13"/>
      <c r="BX348" s="13"/>
      <c r="BY348" s="13"/>
      <c r="BZ348" s="13"/>
      <c r="CA348" s="13"/>
      <c r="CB348" s="13"/>
    </row>
    <row r="349" spans="21:80" ht="15" customHeight="1" x14ac:dyDescent="0.2">
      <c r="U349" s="13"/>
      <c r="V349" s="13"/>
      <c r="W349" s="13"/>
      <c r="X349" s="13"/>
      <c r="Y349" s="13"/>
      <c r="Z349" s="13"/>
      <c r="AA349" s="13"/>
      <c r="AB349" s="13"/>
      <c r="AD349" s="13"/>
      <c r="AE349" s="13"/>
      <c r="AF349" s="13"/>
      <c r="AG349" s="13"/>
      <c r="AH349" s="13"/>
      <c r="AI349" s="13"/>
      <c r="AJ349" s="13"/>
      <c r="AK349" s="13"/>
      <c r="AL349" s="13"/>
      <c r="AM349" s="13"/>
      <c r="AN349" s="13"/>
      <c r="AO349" s="13"/>
      <c r="AQ349" s="13"/>
      <c r="AR349" s="13"/>
      <c r="AS349" s="13"/>
      <c r="AT349" s="13"/>
      <c r="AU349" s="13"/>
      <c r="AV349" s="13"/>
      <c r="AW349" s="13"/>
      <c r="AX349" s="13"/>
      <c r="AY349" s="13"/>
      <c r="AZ349" s="13"/>
      <c r="BA349" s="13"/>
      <c r="BB349" s="13"/>
      <c r="BD349" s="13"/>
      <c r="BE349" s="13"/>
      <c r="BF349" s="13"/>
      <c r="BG349" s="13"/>
      <c r="BH349" s="13"/>
      <c r="BI349" s="13"/>
      <c r="BJ349" s="13"/>
      <c r="BK349" s="13"/>
      <c r="BL349" s="13"/>
      <c r="BM349" s="13"/>
      <c r="BN349" s="13"/>
      <c r="BO349" s="13"/>
      <c r="BQ349" s="13"/>
      <c r="BR349" s="13"/>
      <c r="BS349" s="13"/>
      <c r="BT349" s="13"/>
      <c r="BU349" s="13"/>
      <c r="BV349" s="13"/>
      <c r="BW349" s="13"/>
      <c r="BX349" s="13"/>
      <c r="BY349" s="13"/>
      <c r="BZ349" s="13"/>
      <c r="CA349" s="13"/>
      <c r="CB349" s="13"/>
    </row>
    <row r="350" spans="21:80" ht="15" customHeight="1" x14ac:dyDescent="0.2">
      <c r="U350" s="13"/>
      <c r="V350" s="13"/>
      <c r="W350" s="13"/>
      <c r="X350" s="13"/>
      <c r="Y350" s="13"/>
      <c r="Z350" s="13"/>
      <c r="AA350" s="13"/>
      <c r="AB350" s="13"/>
      <c r="AD350" s="13"/>
      <c r="AE350" s="13"/>
      <c r="AF350" s="13"/>
      <c r="AG350" s="13"/>
      <c r="AH350" s="13"/>
      <c r="AI350" s="13"/>
      <c r="AJ350" s="13"/>
      <c r="AK350" s="13"/>
      <c r="AL350" s="13"/>
      <c r="AM350" s="13"/>
      <c r="AN350" s="13"/>
      <c r="AO350" s="13"/>
      <c r="AQ350" s="13"/>
      <c r="AR350" s="13"/>
      <c r="AS350" s="13"/>
      <c r="AT350" s="13"/>
      <c r="AU350" s="13"/>
      <c r="AV350" s="13"/>
      <c r="AW350" s="13"/>
      <c r="AX350" s="13"/>
      <c r="AY350" s="13"/>
      <c r="AZ350" s="13"/>
      <c r="BA350" s="13"/>
      <c r="BB350" s="13"/>
      <c r="BD350" s="13"/>
      <c r="BE350" s="13"/>
      <c r="BF350" s="13"/>
      <c r="BG350" s="13"/>
      <c r="BH350" s="13"/>
      <c r="BI350" s="13"/>
      <c r="BJ350" s="13"/>
      <c r="BK350" s="13"/>
      <c r="BL350" s="13"/>
      <c r="BM350" s="13"/>
      <c r="BN350" s="13"/>
      <c r="BO350" s="13"/>
      <c r="BQ350" s="13"/>
      <c r="BR350" s="13"/>
      <c r="BS350" s="13"/>
      <c r="BT350" s="13"/>
      <c r="BU350" s="13"/>
      <c r="BV350" s="13"/>
      <c r="BW350" s="13"/>
      <c r="BX350" s="13"/>
      <c r="BY350" s="13"/>
      <c r="BZ350" s="13"/>
      <c r="CA350" s="13"/>
      <c r="CB350" s="13"/>
    </row>
    <row r="351" spans="21:80" ht="15" customHeight="1" x14ac:dyDescent="0.2">
      <c r="U351" s="13"/>
      <c r="V351" s="13"/>
      <c r="W351" s="13"/>
      <c r="X351" s="13"/>
      <c r="Y351" s="13"/>
      <c r="Z351" s="13"/>
      <c r="AA351" s="13"/>
      <c r="AB351" s="13"/>
      <c r="AD351" s="13"/>
      <c r="AE351" s="13"/>
      <c r="AF351" s="13"/>
      <c r="AG351" s="13"/>
      <c r="AH351" s="13"/>
      <c r="AI351" s="13"/>
      <c r="AJ351" s="13"/>
      <c r="AK351" s="13"/>
      <c r="AL351" s="13"/>
      <c r="AM351" s="13"/>
      <c r="AN351" s="13"/>
      <c r="AO351" s="13"/>
      <c r="AQ351" s="13"/>
      <c r="AR351" s="13"/>
      <c r="AS351" s="13"/>
      <c r="AT351" s="13"/>
      <c r="AU351" s="13"/>
      <c r="AV351" s="13"/>
      <c r="AW351" s="13"/>
      <c r="AX351" s="13"/>
      <c r="AY351" s="13"/>
      <c r="AZ351" s="13"/>
      <c r="BA351" s="13"/>
      <c r="BB351" s="13"/>
      <c r="BD351" s="13"/>
      <c r="BE351" s="13"/>
      <c r="BF351" s="13"/>
      <c r="BG351" s="13"/>
      <c r="BH351" s="13"/>
      <c r="BI351" s="13"/>
      <c r="BJ351" s="13"/>
      <c r="BK351" s="13"/>
      <c r="BL351" s="13"/>
      <c r="BM351" s="13"/>
      <c r="BN351" s="13"/>
      <c r="BO351" s="13"/>
      <c r="BQ351" s="13"/>
      <c r="BR351" s="13"/>
      <c r="BS351" s="13"/>
      <c r="BT351" s="13"/>
      <c r="BU351" s="13"/>
      <c r="BV351" s="13"/>
      <c r="BW351" s="13"/>
      <c r="BX351" s="13"/>
      <c r="BY351" s="13"/>
      <c r="BZ351" s="13"/>
      <c r="CA351" s="13"/>
      <c r="CB351" s="13"/>
    </row>
    <row r="352" spans="21:80" ht="15" customHeight="1" x14ac:dyDescent="0.2">
      <c r="U352" s="13"/>
      <c r="V352" s="13"/>
      <c r="W352" s="13"/>
      <c r="X352" s="13"/>
      <c r="Y352" s="13"/>
      <c r="Z352" s="13"/>
      <c r="AA352" s="13"/>
      <c r="AB352" s="13"/>
      <c r="AD352" s="13"/>
      <c r="AE352" s="13"/>
      <c r="AF352" s="13"/>
      <c r="AG352" s="13"/>
      <c r="AH352" s="13"/>
      <c r="AI352" s="13"/>
      <c r="AJ352" s="13"/>
      <c r="AK352" s="13"/>
      <c r="AL352" s="13"/>
      <c r="AM352" s="13"/>
      <c r="AN352" s="13"/>
      <c r="AO352" s="13"/>
      <c r="AQ352" s="13"/>
      <c r="AR352" s="13"/>
      <c r="AS352" s="13"/>
      <c r="AT352" s="13"/>
      <c r="AU352" s="13"/>
      <c r="AV352" s="13"/>
      <c r="AW352" s="13"/>
      <c r="AX352" s="13"/>
      <c r="AY352" s="13"/>
      <c r="AZ352" s="13"/>
      <c r="BA352" s="13"/>
      <c r="BB352" s="13"/>
      <c r="BD352" s="13"/>
      <c r="BE352" s="13"/>
      <c r="BF352" s="13"/>
      <c r="BG352" s="13"/>
      <c r="BH352" s="13"/>
      <c r="BI352" s="13"/>
      <c r="BJ352" s="13"/>
      <c r="BK352" s="13"/>
      <c r="BL352" s="13"/>
      <c r="BM352" s="13"/>
      <c r="BN352" s="13"/>
      <c r="BO352" s="13"/>
      <c r="BQ352" s="13"/>
      <c r="BR352" s="13"/>
      <c r="BS352" s="13"/>
      <c r="BT352" s="13"/>
      <c r="BU352" s="13"/>
      <c r="BV352" s="13"/>
      <c r="BW352" s="13"/>
      <c r="BX352" s="13"/>
      <c r="BY352" s="13"/>
      <c r="BZ352" s="13"/>
      <c r="CA352" s="13"/>
      <c r="CB352" s="13"/>
    </row>
    <row r="353" spans="21:80" ht="15" customHeight="1" x14ac:dyDescent="0.2">
      <c r="U353" s="13"/>
      <c r="V353" s="13"/>
      <c r="W353" s="13"/>
      <c r="X353" s="13"/>
      <c r="Y353" s="13"/>
      <c r="Z353" s="13"/>
      <c r="AA353" s="13"/>
      <c r="AB353" s="13"/>
      <c r="AD353" s="13"/>
      <c r="AE353" s="13"/>
      <c r="AF353" s="13"/>
      <c r="AG353" s="13"/>
      <c r="AH353" s="13"/>
      <c r="AI353" s="13"/>
      <c r="AJ353" s="13"/>
      <c r="AK353" s="13"/>
      <c r="AL353" s="13"/>
      <c r="AM353" s="13"/>
      <c r="AN353" s="13"/>
      <c r="AO353" s="13"/>
      <c r="AQ353" s="13"/>
      <c r="AR353" s="13"/>
      <c r="AS353" s="13"/>
      <c r="AT353" s="13"/>
      <c r="AU353" s="13"/>
      <c r="AV353" s="13"/>
      <c r="AW353" s="13"/>
      <c r="AX353" s="13"/>
      <c r="AY353" s="13"/>
      <c r="AZ353" s="13"/>
      <c r="BA353" s="13"/>
      <c r="BB353" s="13"/>
      <c r="BD353" s="13"/>
      <c r="BE353" s="13"/>
      <c r="BF353" s="13"/>
      <c r="BG353" s="13"/>
      <c r="BH353" s="13"/>
      <c r="BI353" s="13"/>
      <c r="BJ353" s="13"/>
      <c r="BK353" s="13"/>
      <c r="BL353" s="13"/>
      <c r="BM353" s="13"/>
      <c r="BN353" s="13"/>
      <c r="BO353" s="13"/>
      <c r="BQ353" s="13"/>
      <c r="BR353" s="13"/>
      <c r="BS353" s="13"/>
      <c r="BT353" s="13"/>
      <c r="BU353" s="13"/>
      <c r="BV353" s="13"/>
      <c r="BW353" s="13"/>
      <c r="BX353" s="13"/>
      <c r="BY353" s="13"/>
      <c r="BZ353" s="13"/>
      <c r="CA353" s="13"/>
      <c r="CB353" s="13"/>
    </row>
    <row r="354" spans="21:80" ht="15" customHeight="1" x14ac:dyDescent="0.2">
      <c r="U354" s="13"/>
      <c r="V354" s="13"/>
      <c r="W354" s="13"/>
      <c r="X354" s="13"/>
      <c r="Y354" s="13"/>
      <c r="Z354" s="13"/>
      <c r="AA354" s="13"/>
      <c r="AB354" s="13"/>
      <c r="AD354" s="13"/>
      <c r="AE354" s="13"/>
      <c r="AF354" s="13"/>
      <c r="AG354" s="13"/>
      <c r="AH354" s="13"/>
      <c r="AI354" s="13"/>
      <c r="AJ354" s="13"/>
      <c r="AK354" s="13"/>
      <c r="AL354" s="13"/>
      <c r="AM354" s="13"/>
      <c r="AN354" s="13"/>
      <c r="AO354" s="13"/>
      <c r="AQ354" s="13"/>
      <c r="AR354" s="13"/>
      <c r="AS354" s="13"/>
      <c r="AT354" s="13"/>
      <c r="AU354" s="13"/>
      <c r="AV354" s="13"/>
      <c r="AW354" s="13"/>
      <c r="AX354" s="13"/>
      <c r="AY354" s="13"/>
      <c r="AZ354" s="13"/>
      <c r="BA354" s="13"/>
      <c r="BB354" s="13"/>
      <c r="BD354" s="13"/>
      <c r="BE354" s="13"/>
      <c r="BF354" s="13"/>
      <c r="BG354" s="13"/>
      <c r="BH354" s="13"/>
      <c r="BI354" s="13"/>
      <c r="BJ354" s="13"/>
      <c r="BK354" s="13"/>
      <c r="BL354" s="13"/>
      <c r="BM354" s="13"/>
      <c r="BN354" s="13"/>
      <c r="BO354" s="13"/>
      <c r="BQ354" s="13"/>
      <c r="BR354" s="13"/>
      <c r="BS354" s="13"/>
      <c r="BT354" s="13"/>
      <c r="BU354" s="13"/>
      <c r="BV354" s="13"/>
      <c r="BW354" s="13"/>
      <c r="BX354" s="13"/>
      <c r="BY354" s="13"/>
      <c r="BZ354" s="13"/>
      <c r="CA354" s="13"/>
      <c r="CB354" s="13"/>
    </row>
    <row r="355" spans="21:80" ht="15" customHeight="1" x14ac:dyDescent="0.2">
      <c r="U355" s="13"/>
      <c r="V355" s="13"/>
      <c r="W355" s="13"/>
      <c r="X355" s="13"/>
      <c r="Y355" s="13"/>
      <c r="Z355" s="13"/>
      <c r="AA355" s="13"/>
      <c r="AB355" s="13"/>
      <c r="AD355" s="13"/>
      <c r="AE355" s="13"/>
      <c r="AF355" s="13"/>
      <c r="AG355" s="13"/>
      <c r="AH355" s="13"/>
      <c r="AI355" s="13"/>
      <c r="AJ355" s="13"/>
      <c r="AK355" s="13"/>
      <c r="AL355" s="13"/>
      <c r="AM355" s="13"/>
      <c r="AN355" s="13"/>
      <c r="AO355" s="13"/>
      <c r="AQ355" s="13"/>
      <c r="AR355" s="13"/>
      <c r="AS355" s="13"/>
      <c r="AT355" s="13"/>
      <c r="AU355" s="13"/>
      <c r="AV355" s="13"/>
      <c r="AW355" s="13"/>
      <c r="AX355" s="13"/>
      <c r="AY355" s="13"/>
      <c r="AZ355" s="13"/>
      <c r="BA355" s="13"/>
      <c r="BB355" s="13"/>
      <c r="BD355" s="13"/>
      <c r="BE355" s="13"/>
      <c r="BF355" s="13"/>
      <c r="BG355" s="13"/>
      <c r="BH355" s="13"/>
      <c r="BI355" s="13"/>
      <c r="BJ355" s="13"/>
      <c r="BK355" s="13"/>
      <c r="BL355" s="13"/>
      <c r="BM355" s="13"/>
      <c r="BN355" s="13"/>
      <c r="BO355" s="13"/>
      <c r="BQ355" s="13"/>
      <c r="BR355" s="13"/>
      <c r="BS355" s="13"/>
      <c r="BT355" s="13"/>
      <c r="BU355" s="13"/>
      <c r="BV355" s="13"/>
      <c r="BW355" s="13"/>
      <c r="BX355" s="13"/>
      <c r="BY355" s="13"/>
      <c r="BZ355" s="13"/>
      <c r="CA355" s="13"/>
      <c r="CB355" s="13"/>
    </row>
    <row r="356" spans="21:80" ht="15" customHeight="1" x14ac:dyDescent="0.2">
      <c r="U356" s="13"/>
      <c r="V356" s="13"/>
      <c r="W356" s="13"/>
      <c r="X356" s="13"/>
      <c r="Y356" s="13"/>
      <c r="Z356" s="13"/>
      <c r="AA356" s="13"/>
      <c r="AB356" s="13"/>
      <c r="AD356" s="13"/>
      <c r="AE356" s="13"/>
      <c r="AF356" s="13"/>
      <c r="AG356" s="13"/>
      <c r="AH356" s="13"/>
      <c r="AI356" s="13"/>
      <c r="AJ356" s="13"/>
      <c r="AK356" s="13"/>
      <c r="AL356" s="13"/>
      <c r="AM356" s="13"/>
      <c r="AN356" s="13"/>
      <c r="AO356" s="13"/>
      <c r="AQ356" s="13"/>
      <c r="AR356" s="13"/>
      <c r="AS356" s="13"/>
      <c r="AT356" s="13"/>
      <c r="AU356" s="13"/>
      <c r="AV356" s="13"/>
      <c r="AW356" s="13"/>
      <c r="AX356" s="13"/>
      <c r="AY356" s="13"/>
      <c r="AZ356" s="13"/>
      <c r="BA356" s="13"/>
      <c r="BB356" s="13"/>
      <c r="BD356" s="13"/>
      <c r="BE356" s="13"/>
      <c r="BF356" s="13"/>
      <c r="BG356" s="13"/>
      <c r="BH356" s="13"/>
      <c r="BI356" s="13"/>
      <c r="BJ356" s="13"/>
      <c r="BK356" s="13"/>
      <c r="BL356" s="13"/>
      <c r="BM356" s="13"/>
      <c r="BN356" s="13"/>
      <c r="BO356" s="13"/>
      <c r="BQ356" s="13"/>
      <c r="BR356" s="13"/>
      <c r="BS356" s="13"/>
      <c r="BT356" s="13"/>
      <c r="BU356" s="13"/>
      <c r="BV356" s="13"/>
      <c r="BW356" s="13"/>
      <c r="BX356" s="13"/>
      <c r="BY356" s="13"/>
      <c r="BZ356" s="13"/>
      <c r="CA356" s="13"/>
      <c r="CB356" s="13"/>
    </row>
    <row r="357" spans="21:80" ht="15" customHeight="1" x14ac:dyDescent="0.2">
      <c r="U357" s="13"/>
      <c r="V357" s="13"/>
      <c r="W357" s="13"/>
      <c r="X357" s="13"/>
      <c r="Y357" s="13"/>
      <c r="Z357" s="13"/>
      <c r="AA357" s="13"/>
      <c r="AB357" s="13"/>
      <c r="AD357" s="13"/>
      <c r="AE357" s="13"/>
      <c r="AF357" s="13"/>
      <c r="AG357" s="13"/>
      <c r="AH357" s="13"/>
      <c r="AI357" s="13"/>
      <c r="AJ357" s="13"/>
      <c r="AK357" s="13"/>
      <c r="AL357" s="13"/>
      <c r="AM357" s="13"/>
      <c r="AN357" s="13"/>
      <c r="AO357" s="13"/>
      <c r="AQ357" s="13"/>
      <c r="AR357" s="13"/>
      <c r="AS357" s="13"/>
      <c r="AT357" s="13"/>
      <c r="AU357" s="13"/>
      <c r="AV357" s="13"/>
      <c r="AW357" s="13"/>
      <c r="AX357" s="13"/>
      <c r="AY357" s="13"/>
      <c r="AZ357" s="13"/>
      <c r="BA357" s="13"/>
      <c r="BB357" s="13"/>
      <c r="BD357" s="13"/>
      <c r="BE357" s="13"/>
      <c r="BF357" s="13"/>
      <c r="BG357" s="13"/>
      <c r="BH357" s="13"/>
      <c r="BI357" s="13"/>
      <c r="BJ357" s="13"/>
      <c r="BK357" s="13"/>
      <c r="BL357" s="13"/>
      <c r="BM357" s="13"/>
      <c r="BN357" s="13"/>
      <c r="BO357" s="13"/>
      <c r="BQ357" s="13"/>
      <c r="BR357" s="13"/>
      <c r="BS357" s="13"/>
      <c r="BT357" s="13"/>
      <c r="BU357" s="13"/>
      <c r="BV357" s="13"/>
      <c r="BW357" s="13"/>
      <c r="BX357" s="13"/>
      <c r="BY357" s="13"/>
      <c r="BZ357" s="13"/>
      <c r="CA357" s="13"/>
      <c r="CB357" s="13"/>
    </row>
    <row r="358" spans="21:80" ht="15" customHeight="1" x14ac:dyDescent="0.2">
      <c r="U358" s="13"/>
      <c r="V358" s="13"/>
      <c r="W358" s="13"/>
      <c r="X358" s="13"/>
      <c r="Y358" s="13"/>
      <c r="Z358" s="13"/>
      <c r="AA358" s="13"/>
      <c r="AB358" s="13"/>
      <c r="AD358" s="13"/>
      <c r="AE358" s="13"/>
      <c r="AF358" s="13"/>
      <c r="AG358" s="13"/>
      <c r="AH358" s="13"/>
      <c r="AI358" s="13"/>
      <c r="AJ358" s="13"/>
      <c r="AK358" s="13"/>
      <c r="AL358" s="13"/>
      <c r="AM358" s="13"/>
      <c r="AN358" s="13"/>
      <c r="AO358" s="13"/>
      <c r="AQ358" s="13"/>
      <c r="AR358" s="13"/>
      <c r="AS358" s="13"/>
      <c r="AT358" s="13"/>
      <c r="AU358" s="13"/>
      <c r="AV358" s="13"/>
      <c r="AW358" s="13"/>
      <c r="AX358" s="13"/>
      <c r="AY358" s="13"/>
      <c r="AZ358" s="13"/>
      <c r="BA358" s="13"/>
      <c r="BB358" s="13"/>
      <c r="BD358" s="13"/>
      <c r="BE358" s="13"/>
      <c r="BF358" s="13"/>
      <c r="BG358" s="13"/>
      <c r="BH358" s="13"/>
      <c r="BI358" s="13"/>
      <c r="BJ358" s="13"/>
      <c r="BK358" s="13"/>
      <c r="BL358" s="13"/>
      <c r="BM358" s="13"/>
      <c r="BN358" s="13"/>
      <c r="BO358" s="13"/>
      <c r="BQ358" s="13"/>
      <c r="BR358" s="13"/>
      <c r="BS358" s="13"/>
      <c r="BT358" s="13"/>
      <c r="BU358" s="13"/>
      <c r="BV358" s="13"/>
      <c r="BW358" s="13"/>
      <c r="BX358" s="13"/>
      <c r="BY358" s="13"/>
      <c r="BZ358" s="13"/>
      <c r="CA358" s="13"/>
      <c r="CB358" s="13"/>
    </row>
    <row r="359" spans="21:80" ht="15" customHeight="1" x14ac:dyDescent="0.2">
      <c r="U359" s="13"/>
      <c r="V359" s="13"/>
      <c r="W359" s="13"/>
      <c r="X359" s="13"/>
      <c r="Y359" s="13"/>
      <c r="Z359" s="13"/>
      <c r="AA359" s="13"/>
      <c r="AB359" s="13"/>
      <c r="AD359" s="13"/>
      <c r="AE359" s="13"/>
      <c r="AF359" s="13"/>
      <c r="AG359" s="13"/>
      <c r="AH359" s="13"/>
      <c r="AI359" s="13"/>
      <c r="AJ359" s="13"/>
      <c r="AK359" s="13"/>
      <c r="AL359" s="13"/>
      <c r="AM359" s="13"/>
      <c r="AN359" s="13"/>
      <c r="AO359" s="13"/>
      <c r="AQ359" s="13"/>
      <c r="AR359" s="13"/>
      <c r="AS359" s="13"/>
      <c r="AT359" s="13"/>
      <c r="AU359" s="13"/>
      <c r="AV359" s="13"/>
      <c r="AW359" s="13"/>
      <c r="AX359" s="13"/>
      <c r="AY359" s="13"/>
      <c r="AZ359" s="13"/>
      <c r="BA359" s="13"/>
      <c r="BB359" s="13"/>
      <c r="BD359" s="13"/>
      <c r="BE359" s="13"/>
      <c r="BF359" s="13"/>
      <c r="BG359" s="13"/>
      <c r="BH359" s="13"/>
      <c r="BI359" s="13"/>
      <c r="BJ359" s="13"/>
      <c r="BK359" s="13"/>
      <c r="BL359" s="13"/>
      <c r="BM359" s="13"/>
      <c r="BN359" s="13"/>
      <c r="BO359" s="13"/>
      <c r="BQ359" s="13"/>
      <c r="BR359" s="13"/>
      <c r="BS359" s="13"/>
      <c r="BT359" s="13"/>
      <c r="BU359" s="13"/>
      <c r="BV359" s="13"/>
      <c r="BW359" s="13"/>
      <c r="BX359" s="13"/>
      <c r="BY359" s="13"/>
      <c r="BZ359" s="13"/>
      <c r="CA359" s="13"/>
      <c r="CB359" s="13"/>
    </row>
    <row r="360" spans="21:80" ht="15" customHeight="1" x14ac:dyDescent="0.2">
      <c r="U360" s="13"/>
      <c r="V360" s="13"/>
      <c r="W360" s="13"/>
      <c r="X360" s="13"/>
      <c r="Y360" s="13"/>
      <c r="Z360" s="13"/>
      <c r="AA360" s="13"/>
      <c r="AB360" s="13"/>
      <c r="AD360" s="13"/>
      <c r="AE360" s="13"/>
      <c r="AF360" s="13"/>
      <c r="AG360" s="13"/>
      <c r="AH360" s="13"/>
      <c r="AI360" s="13"/>
      <c r="AJ360" s="13"/>
      <c r="AK360" s="13"/>
      <c r="AL360" s="13"/>
      <c r="AM360" s="13"/>
      <c r="AN360" s="13"/>
      <c r="AO360" s="13"/>
      <c r="AQ360" s="13"/>
      <c r="AR360" s="13"/>
      <c r="AS360" s="13"/>
      <c r="AT360" s="13"/>
      <c r="AU360" s="13"/>
      <c r="AV360" s="13"/>
      <c r="AW360" s="13"/>
      <c r="AX360" s="13"/>
      <c r="AY360" s="13"/>
      <c r="AZ360" s="13"/>
      <c r="BA360" s="13"/>
      <c r="BB360" s="13"/>
      <c r="BD360" s="13"/>
      <c r="BE360" s="13"/>
      <c r="BF360" s="13"/>
      <c r="BG360" s="13"/>
      <c r="BH360" s="13"/>
      <c r="BI360" s="13"/>
      <c r="BJ360" s="13"/>
      <c r="BK360" s="13"/>
      <c r="BL360" s="13"/>
      <c r="BM360" s="13"/>
      <c r="BN360" s="13"/>
      <c r="BO360" s="13"/>
      <c r="BQ360" s="13"/>
      <c r="BR360" s="13"/>
      <c r="BS360" s="13"/>
      <c r="BT360" s="13"/>
      <c r="BU360" s="13"/>
      <c r="BV360" s="13"/>
      <c r="BW360" s="13"/>
      <c r="BX360" s="13"/>
      <c r="BY360" s="13"/>
      <c r="BZ360" s="13"/>
      <c r="CA360" s="13"/>
      <c r="CB360" s="13"/>
    </row>
    <row r="361" spans="21:80" ht="15" customHeight="1" x14ac:dyDescent="0.2">
      <c r="U361" s="13"/>
      <c r="V361" s="13"/>
      <c r="W361" s="13"/>
      <c r="X361" s="13"/>
      <c r="Y361" s="13"/>
      <c r="Z361" s="13"/>
      <c r="AA361" s="13"/>
      <c r="AB361" s="13"/>
      <c r="AD361" s="13"/>
      <c r="AE361" s="13"/>
      <c r="AF361" s="13"/>
      <c r="AG361" s="13"/>
      <c r="AH361" s="13"/>
      <c r="AI361" s="13"/>
      <c r="AJ361" s="13"/>
      <c r="AK361" s="13"/>
      <c r="AL361" s="13"/>
      <c r="AM361" s="13"/>
      <c r="AN361" s="13"/>
      <c r="AO361" s="13"/>
      <c r="AQ361" s="13"/>
      <c r="AR361" s="13"/>
      <c r="AS361" s="13"/>
      <c r="AT361" s="13"/>
      <c r="AU361" s="13"/>
      <c r="AV361" s="13"/>
      <c r="AW361" s="13"/>
      <c r="AX361" s="13"/>
      <c r="AY361" s="13"/>
      <c r="AZ361" s="13"/>
      <c r="BA361" s="13"/>
      <c r="BB361" s="13"/>
      <c r="BD361" s="13"/>
      <c r="BE361" s="13"/>
      <c r="BF361" s="13"/>
      <c r="BG361" s="13"/>
      <c r="BH361" s="13"/>
      <c r="BI361" s="13"/>
      <c r="BJ361" s="13"/>
      <c r="BK361" s="13"/>
      <c r="BL361" s="13"/>
      <c r="BM361" s="13"/>
      <c r="BN361" s="13"/>
      <c r="BO361" s="13"/>
      <c r="BQ361" s="13"/>
      <c r="BR361" s="13"/>
      <c r="BS361" s="13"/>
      <c r="BT361" s="13"/>
      <c r="BU361" s="13"/>
      <c r="BV361" s="13"/>
      <c r="BW361" s="13"/>
      <c r="BX361" s="13"/>
      <c r="BY361" s="13"/>
      <c r="BZ361" s="13"/>
      <c r="CA361" s="13"/>
      <c r="CB361" s="13"/>
    </row>
    <row r="362" spans="21:80" ht="15" customHeight="1" x14ac:dyDescent="0.2">
      <c r="U362" s="13"/>
      <c r="V362" s="13"/>
      <c r="W362" s="13"/>
      <c r="X362" s="13"/>
      <c r="Y362" s="13"/>
      <c r="Z362" s="13"/>
      <c r="AA362" s="13"/>
      <c r="AB362" s="13"/>
      <c r="AD362" s="13"/>
      <c r="AE362" s="13"/>
      <c r="AF362" s="13"/>
      <c r="AG362" s="13"/>
      <c r="AH362" s="13"/>
      <c r="AI362" s="13"/>
      <c r="AJ362" s="13"/>
      <c r="AK362" s="13"/>
      <c r="AL362" s="13"/>
      <c r="AM362" s="13"/>
      <c r="AN362" s="13"/>
      <c r="AO362" s="13"/>
      <c r="AQ362" s="13"/>
      <c r="AR362" s="13"/>
      <c r="AS362" s="13"/>
      <c r="AT362" s="13"/>
      <c r="AU362" s="13"/>
      <c r="AV362" s="13"/>
      <c r="AW362" s="13"/>
      <c r="AX362" s="13"/>
      <c r="AY362" s="13"/>
      <c r="AZ362" s="13"/>
      <c r="BA362" s="13"/>
      <c r="BB362" s="13"/>
      <c r="BD362" s="13"/>
      <c r="BE362" s="13"/>
      <c r="BF362" s="13"/>
      <c r="BG362" s="13"/>
      <c r="BH362" s="13"/>
      <c r="BI362" s="13"/>
      <c r="BJ362" s="13"/>
      <c r="BK362" s="13"/>
      <c r="BL362" s="13"/>
      <c r="BM362" s="13"/>
      <c r="BN362" s="13"/>
      <c r="BO362" s="13"/>
      <c r="BQ362" s="13"/>
      <c r="BR362" s="13"/>
      <c r="BS362" s="13"/>
      <c r="BT362" s="13"/>
      <c r="BU362" s="13"/>
      <c r="BV362" s="13"/>
      <c r="BW362" s="13"/>
      <c r="BX362" s="13"/>
      <c r="BY362" s="13"/>
      <c r="BZ362" s="13"/>
      <c r="CA362" s="13"/>
      <c r="CB362" s="13"/>
    </row>
    <row r="363" spans="21:80" ht="15" customHeight="1" x14ac:dyDescent="0.2">
      <c r="U363" s="13"/>
      <c r="V363" s="13"/>
      <c r="W363" s="13"/>
      <c r="X363" s="13"/>
      <c r="Y363" s="13"/>
      <c r="Z363" s="13"/>
      <c r="AA363" s="13"/>
      <c r="AB363" s="13"/>
      <c r="AD363" s="13"/>
      <c r="AE363" s="13"/>
      <c r="AF363" s="13"/>
      <c r="AG363" s="13"/>
      <c r="AH363" s="13"/>
      <c r="AI363" s="13"/>
      <c r="AJ363" s="13"/>
      <c r="AK363" s="13"/>
      <c r="AL363" s="13"/>
      <c r="AM363" s="13"/>
      <c r="AN363" s="13"/>
      <c r="AO363" s="13"/>
      <c r="AQ363" s="13"/>
      <c r="AR363" s="13"/>
      <c r="AS363" s="13"/>
      <c r="AT363" s="13"/>
      <c r="AU363" s="13"/>
      <c r="AV363" s="13"/>
      <c r="AW363" s="13"/>
      <c r="AX363" s="13"/>
      <c r="AY363" s="13"/>
      <c r="AZ363" s="13"/>
      <c r="BA363" s="13"/>
      <c r="BB363" s="13"/>
      <c r="BD363" s="13"/>
      <c r="BE363" s="13"/>
      <c r="BF363" s="13"/>
      <c r="BG363" s="13"/>
      <c r="BH363" s="13"/>
      <c r="BI363" s="13"/>
      <c r="BJ363" s="13"/>
      <c r="BK363" s="13"/>
      <c r="BL363" s="13"/>
      <c r="BM363" s="13"/>
      <c r="BN363" s="13"/>
      <c r="BO363" s="13"/>
      <c r="BQ363" s="13"/>
      <c r="BR363" s="13"/>
      <c r="BS363" s="13"/>
      <c r="BT363" s="13"/>
      <c r="BU363" s="13"/>
      <c r="BV363" s="13"/>
      <c r="BW363" s="13"/>
      <c r="BX363" s="13"/>
      <c r="BY363" s="13"/>
      <c r="BZ363" s="13"/>
      <c r="CA363" s="13"/>
      <c r="CB363" s="13"/>
    </row>
    <row r="364" spans="21:80" ht="15" customHeight="1" x14ac:dyDescent="0.2">
      <c r="U364" s="13"/>
      <c r="V364" s="13"/>
      <c r="W364" s="13"/>
      <c r="X364" s="13"/>
      <c r="Y364" s="13"/>
      <c r="Z364" s="13"/>
      <c r="AA364" s="13"/>
      <c r="AB364" s="13"/>
      <c r="AD364" s="13"/>
      <c r="AE364" s="13"/>
      <c r="AF364" s="13"/>
      <c r="AG364" s="13"/>
      <c r="AH364" s="13"/>
      <c r="AI364" s="13"/>
      <c r="AJ364" s="13"/>
      <c r="AK364" s="13"/>
      <c r="AL364" s="13"/>
      <c r="AM364" s="13"/>
      <c r="AN364" s="13"/>
      <c r="AO364" s="13"/>
      <c r="AQ364" s="13"/>
      <c r="AR364" s="13"/>
      <c r="AS364" s="13"/>
      <c r="AT364" s="13"/>
      <c r="AU364" s="13"/>
      <c r="AV364" s="13"/>
      <c r="AW364" s="13"/>
      <c r="AX364" s="13"/>
      <c r="AY364" s="13"/>
      <c r="AZ364" s="13"/>
      <c r="BA364" s="13"/>
      <c r="BB364" s="13"/>
      <c r="BD364" s="13"/>
      <c r="BE364" s="13"/>
      <c r="BF364" s="13"/>
      <c r="BG364" s="13"/>
      <c r="BH364" s="13"/>
      <c r="BI364" s="13"/>
      <c r="BJ364" s="13"/>
      <c r="BK364" s="13"/>
      <c r="BL364" s="13"/>
      <c r="BM364" s="13"/>
      <c r="BN364" s="13"/>
      <c r="BO364" s="13"/>
      <c r="BQ364" s="13"/>
      <c r="BR364" s="13"/>
      <c r="BS364" s="13"/>
      <c r="BT364" s="13"/>
      <c r="BU364" s="13"/>
      <c r="BV364" s="13"/>
      <c r="BW364" s="13"/>
      <c r="BX364" s="13"/>
      <c r="BY364" s="13"/>
      <c r="BZ364" s="13"/>
      <c r="CA364" s="13"/>
      <c r="CB364" s="13"/>
    </row>
    <row r="365" spans="21:80" ht="15" customHeight="1" x14ac:dyDescent="0.2">
      <c r="U365" s="13"/>
      <c r="V365" s="13"/>
      <c r="W365" s="13"/>
      <c r="X365" s="13"/>
      <c r="Y365" s="13"/>
      <c r="Z365" s="13"/>
      <c r="AA365" s="13"/>
      <c r="AB365" s="13"/>
      <c r="AD365" s="13"/>
      <c r="AE365" s="13"/>
      <c r="AF365" s="13"/>
      <c r="AG365" s="13"/>
      <c r="AH365" s="13"/>
      <c r="AI365" s="13"/>
      <c r="AJ365" s="13"/>
      <c r="AK365" s="13"/>
      <c r="AL365" s="13"/>
      <c r="AM365" s="13"/>
      <c r="AN365" s="13"/>
      <c r="AO365" s="13"/>
      <c r="AQ365" s="13"/>
      <c r="AR365" s="13"/>
      <c r="AS365" s="13"/>
      <c r="AT365" s="13"/>
      <c r="AU365" s="13"/>
      <c r="AV365" s="13"/>
      <c r="AW365" s="13"/>
      <c r="AX365" s="13"/>
      <c r="AY365" s="13"/>
      <c r="AZ365" s="13"/>
      <c r="BA365" s="13"/>
      <c r="BB365" s="13"/>
      <c r="BD365" s="13"/>
      <c r="BE365" s="13"/>
      <c r="BF365" s="13"/>
      <c r="BG365" s="13"/>
      <c r="BH365" s="13"/>
      <c r="BI365" s="13"/>
      <c r="BJ365" s="13"/>
      <c r="BK365" s="13"/>
      <c r="BL365" s="13"/>
      <c r="BM365" s="13"/>
      <c r="BN365" s="13"/>
      <c r="BO365" s="13"/>
      <c r="BQ365" s="13"/>
      <c r="BR365" s="13"/>
      <c r="BS365" s="13"/>
      <c r="BT365" s="13"/>
      <c r="BU365" s="13"/>
      <c r="BV365" s="13"/>
      <c r="BW365" s="13"/>
      <c r="BX365" s="13"/>
      <c r="BY365" s="13"/>
      <c r="BZ365" s="13"/>
      <c r="CA365" s="13"/>
      <c r="CB365" s="13"/>
    </row>
    <row r="366" spans="21:80" ht="15" customHeight="1" x14ac:dyDescent="0.2">
      <c r="U366" s="13"/>
      <c r="V366" s="13"/>
      <c r="W366" s="13"/>
      <c r="X366" s="13"/>
      <c r="Y366" s="13"/>
      <c r="Z366" s="13"/>
      <c r="AA366" s="13"/>
      <c r="AB366" s="13"/>
      <c r="AD366" s="13"/>
      <c r="AE366" s="13"/>
      <c r="AF366" s="13"/>
      <c r="AG366" s="13"/>
      <c r="AH366" s="13"/>
      <c r="AI366" s="13"/>
      <c r="AJ366" s="13"/>
      <c r="AK366" s="13"/>
      <c r="AL366" s="13"/>
      <c r="AM366" s="13"/>
      <c r="AN366" s="13"/>
      <c r="AO366" s="13"/>
      <c r="AQ366" s="13"/>
      <c r="AR366" s="13"/>
      <c r="AS366" s="13"/>
      <c r="AT366" s="13"/>
      <c r="AU366" s="13"/>
      <c r="AV366" s="13"/>
      <c r="AW366" s="13"/>
      <c r="AX366" s="13"/>
      <c r="AY366" s="13"/>
      <c r="AZ366" s="13"/>
      <c r="BA366" s="13"/>
      <c r="BB366" s="13"/>
      <c r="BD366" s="13"/>
      <c r="BE366" s="13"/>
      <c r="BF366" s="13"/>
      <c r="BG366" s="13"/>
      <c r="BH366" s="13"/>
      <c r="BI366" s="13"/>
      <c r="BJ366" s="13"/>
      <c r="BK366" s="13"/>
      <c r="BL366" s="13"/>
      <c r="BM366" s="13"/>
      <c r="BN366" s="13"/>
      <c r="BO366" s="13"/>
      <c r="BQ366" s="13"/>
      <c r="BR366" s="13"/>
      <c r="BS366" s="13"/>
      <c r="BT366" s="13"/>
      <c r="BU366" s="13"/>
      <c r="BV366" s="13"/>
      <c r="BW366" s="13"/>
      <c r="BX366" s="13"/>
      <c r="BY366" s="13"/>
      <c r="BZ366" s="13"/>
      <c r="CA366" s="13"/>
      <c r="CB366" s="13"/>
    </row>
    <row r="367" spans="21:80" ht="15" customHeight="1" x14ac:dyDescent="0.2">
      <c r="U367" s="13"/>
      <c r="V367" s="13"/>
      <c r="W367" s="13"/>
      <c r="X367" s="13"/>
      <c r="Y367" s="13"/>
      <c r="Z367" s="13"/>
      <c r="AA367" s="13"/>
      <c r="AB367" s="13"/>
      <c r="AD367" s="13"/>
      <c r="AE367" s="13"/>
      <c r="AF367" s="13"/>
      <c r="AG367" s="13"/>
      <c r="AH367" s="13"/>
      <c r="AI367" s="13"/>
      <c r="AJ367" s="13"/>
      <c r="AK367" s="13"/>
      <c r="AL367" s="13"/>
      <c r="AM367" s="13"/>
      <c r="AN367" s="13"/>
      <c r="AO367" s="13"/>
      <c r="AQ367" s="13"/>
      <c r="AR367" s="13"/>
      <c r="AS367" s="13"/>
      <c r="AT367" s="13"/>
      <c r="AU367" s="13"/>
      <c r="AV367" s="13"/>
      <c r="AW367" s="13"/>
      <c r="AX367" s="13"/>
      <c r="AY367" s="13"/>
      <c r="AZ367" s="13"/>
      <c r="BA367" s="13"/>
      <c r="BB367" s="13"/>
      <c r="BD367" s="13"/>
      <c r="BE367" s="13"/>
      <c r="BF367" s="13"/>
      <c r="BG367" s="13"/>
      <c r="BH367" s="13"/>
      <c r="BI367" s="13"/>
      <c r="BJ367" s="13"/>
      <c r="BK367" s="13"/>
      <c r="BL367" s="13"/>
      <c r="BM367" s="13"/>
      <c r="BN367" s="13"/>
      <c r="BO367" s="13"/>
      <c r="BQ367" s="13"/>
      <c r="BR367" s="13"/>
      <c r="BS367" s="13"/>
      <c r="BT367" s="13"/>
      <c r="BU367" s="13"/>
      <c r="BV367" s="13"/>
      <c r="BW367" s="13"/>
      <c r="BX367" s="13"/>
      <c r="BY367" s="13"/>
      <c r="BZ367" s="13"/>
      <c r="CA367" s="13"/>
      <c r="CB367" s="13"/>
    </row>
    <row r="368" spans="21:80" ht="15" customHeight="1" x14ac:dyDescent="0.2">
      <c r="U368" s="13"/>
      <c r="V368" s="13"/>
      <c r="W368" s="13"/>
      <c r="X368" s="13"/>
      <c r="Y368" s="13"/>
      <c r="Z368" s="13"/>
      <c r="AA368" s="13"/>
      <c r="AB368" s="13"/>
      <c r="AD368" s="13"/>
      <c r="AE368" s="13"/>
      <c r="AF368" s="13"/>
      <c r="AG368" s="13"/>
      <c r="AH368" s="13"/>
      <c r="AI368" s="13"/>
      <c r="AJ368" s="13"/>
      <c r="AK368" s="13"/>
      <c r="AL368" s="13"/>
      <c r="AM368" s="13"/>
      <c r="AN368" s="13"/>
      <c r="AO368" s="13"/>
      <c r="AQ368" s="13"/>
      <c r="AR368" s="13"/>
      <c r="AS368" s="13"/>
      <c r="AT368" s="13"/>
      <c r="AU368" s="13"/>
      <c r="AV368" s="13"/>
      <c r="AW368" s="13"/>
      <c r="AX368" s="13"/>
      <c r="AY368" s="13"/>
      <c r="AZ368" s="13"/>
      <c r="BA368" s="13"/>
      <c r="BB368" s="13"/>
      <c r="BD368" s="13"/>
      <c r="BE368" s="13"/>
      <c r="BF368" s="13"/>
      <c r="BG368" s="13"/>
      <c r="BH368" s="13"/>
      <c r="BI368" s="13"/>
      <c r="BJ368" s="13"/>
      <c r="BK368" s="13"/>
      <c r="BL368" s="13"/>
      <c r="BM368" s="13"/>
      <c r="BN368" s="13"/>
      <c r="BO368" s="13"/>
      <c r="BQ368" s="13"/>
      <c r="BR368" s="13"/>
      <c r="BS368" s="13"/>
      <c r="BT368" s="13"/>
      <c r="BU368" s="13"/>
      <c r="BV368" s="13"/>
      <c r="BW368" s="13"/>
      <c r="BX368" s="13"/>
      <c r="BY368" s="13"/>
      <c r="BZ368" s="13"/>
      <c r="CA368" s="13"/>
      <c r="CB368" s="13"/>
    </row>
    <row r="369" spans="21:80" ht="15" customHeight="1" x14ac:dyDescent="0.2">
      <c r="U369" s="13"/>
      <c r="V369" s="13"/>
      <c r="W369" s="13"/>
      <c r="X369" s="13"/>
      <c r="Y369" s="13"/>
      <c r="Z369" s="13"/>
      <c r="AA369" s="13"/>
      <c r="AB369" s="13"/>
      <c r="AD369" s="13"/>
      <c r="AE369" s="13"/>
      <c r="AF369" s="13"/>
      <c r="AG369" s="13"/>
      <c r="AH369" s="13"/>
      <c r="AI369" s="13"/>
      <c r="AJ369" s="13"/>
      <c r="AK369" s="13"/>
      <c r="AL369" s="13"/>
      <c r="AM369" s="13"/>
      <c r="AN369" s="13"/>
      <c r="AO369" s="13"/>
      <c r="AQ369" s="13"/>
      <c r="AR369" s="13"/>
      <c r="AS369" s="13"/>
      <c r="AT369" s="13"/>
      <c r="AU369" s="13"/>
      <c r="AV369" s="13"/>
      <c r="AW369" s="13"/>
      <c r="AX369" s="13"/>
      <c r="AY369" s="13"/>
      <c r="AZ369" s="13"/>
      <c r="BA369" s="13"/>
      <c r="BB369" s="13"/>
      <c r="BD369" s="13"/>
      <c r="BE369" s="13"/>
      <c r="BF369" s="13"/>
      <c r="BG369" s="13"/>
      <c r="BH369" s="13"/>
      <c r="BI369" s="13"/>
      <c r="BJ369" s="13"/>
      <c r="BK369" s="13"/>
      <c r="BL369" s="13"/>
      <c r="BM369" s="13"/>
      <c r="BN369" s="13"/>
      <c r="BO369" s="13"/>
      <c r="BQ369" s="13"/>
      <c r="BR369" s="13"/>
      <c r="BS369" s="13"/>
      <c r="BT369" s="13"/>
      <c r="BU369" s="13"/>
      <c r="BV369" s="13"/>
      <c r="BW369" s="13"/>
      <c r="BX369" s="13"/>
      <c r="BY369" s="13"/>
      <c r="BZ369" s="13"/>
      <c r="CA369" s="13"/>
      <c r="CB369" s="13"/>
    </row>
    <row r="370" spans="21:80" ht="15" customHeight="1" x14ac:dyDescent="0.2">
      <c r="U370" s="13"/>
      <c r="V370" s="13"/>
      <c r="W370" s="13"/>
      <c r="X370" s="13"/>
      <c r="Y370" s="13"/>
      <c r="Z370" s="13"/>
      <c r="AA370" s="13"/>
      <c r="AB370" s="13"/>
      <c r="AD370" s="13"/>
      <c r="AE370" s="13"/>
      <c r="AF370" s="13"/>
      <c r="AG370" s="13"/>
      <c r="AH370" s="13"/>
      <c r="AI370" s="13"/>
      <c r="AJ370" s="13"/>
      <c r="AK370" s="13"/>
      <c r="AL370" s="13"/>
      <c r="AM370" s="13"/>
      <c r="AN370" s="13"/>
      <c r="AO370" s="13"/>
      <c r="AQ370" s="13"/>
      <c r="AR370" s="13"/>
      <c r="AS370" s="13"/>
      <c r="AT370" s="13"/>
      <c r="AU370" s="13"/>
      <c r="AV370" s="13"/>
      <c r="AW370" s="13"/>
      <c r="AX370" s="13"/>
      <c r="AY370" s="13"/>
      <c r="AZ370" s="13"/>
      <c r="BA370" s="13"/>
      <c r="BB370" s="13"/>
      <c r="BD370" s="13"/>
      <c r="BE370" s="13"/>
      <c r="BF370" s="13"/>
      <c r="BG370" s="13"/>
      <c r="BH370" s="13"/>
      <c r="BI370" s="13"/>
      <c r="BJ370" s="13"/>
      <c r="BK370" s="13"/>
      <c r="BL370" s="13"/>
      <c r="BM370" s="13"/>
      <c r="BN370" s="13"/>
      <c r="BO370" s="13"/>
      <c r="BQ370" s="13"/>
      <c r="BR370" s="13"/>
      <c r="BS370" s="13"/>
      <c r="BT370" s="13"/>
      <c r="BU370" s="13"/>
      <c r="BV370" s="13"/>
      <c r="BW370" s="13"/>
      <c r="BX370" s="13"/>
      <c r="BY370" s="13"/>
      <c r="BZ370" s="13"/>
      <c r="CA370" s="13"/>
      <c r="CB370" s="13"/>
    </row>
    <row r="371" spans="21:80" ht="15" customHeight="1" x14ac:dyDescent="0.2">
      <c r="U371" s="13"/>
      <c r="V371" s="13"/>
      <c r="W371" s="13"/>
      <c r="X371" s="13"/>
      <c r="Y371" s="13"/>
      <c r="Z371" s="13"/>
      <c r="AA371" s="13"/>
      <c r="AB371" s="13"/>
      <c r="AD371" s="13"/>
      <c r="AE371" s="13"/>
      <c r="AF371" s="13"/>
      <c r="AG371" s="13"/>
      <c r="AH371" s="13"/>
      <c r="AI371" s="13"/>
      <c r="AJ371" s="13"/>
      <c r="AK371" s="13"/>
      <c r="AL371" s="13"/>
      <c r="AM371" s="13"/>
      <c r="AN371" s="13"/>
      <c r="AO371" s="13"/>
      <c r="AQ371" s="13"/>
      <c r="AR371" s="13"/>
      <c r="AS371" s="13"/>
      <c r="AT371" s="13"/>
      <c r="AU371" s="13"/>
      <c r="AV371" s="13"/>
      <c r="AW371" s="13"/>
      <c r="AX371" s="13"/>
      <c r="AY371" s="13"/>
      <c r="AZ371" s="13"/>
      <c r="BA371" s="13"/>
      <c r="BB371" s="13"/>
      <c r="BD371" s="13"/>
      <c r="BE371" s="13"/>
      <c r="BF371" s="13"/>
      <c r="BG371" s="13"/>
      <c r="BH371" s="13"/>
      <c r="BI371" s="13"/>
      <c r="BJ371" s="13"/>
      <c r="BK371" s="13"/>
      <c r="BL371" s="13"/>
      <c r="BM371" s="13"/>
      <c r="BN371" s="13"/>
      <c r="BO371" s="13"/>
      <c r="BQ371" s="13"/>
      <c r="BR371" s="13"/>
      <c r="BS371" s="13"/>
      <c r="BT371" s="13"/>
      <c r="BU371" s="13"/>
      <c r="BV371" s="13"/>
      <c r="BW371" s="13"/>
      <c r="BX371" s="13"/>
      <c r="BY371" s="13"/>
      <c r="BZ371" s="13"/>
      <c r="CA371" s="13"/>
      <c r="CB371" s="13"/>
    </row>
    <row r="372" spans="21:80" ht="15" customHeight="1" x14ac:dyDescent="0.2">
      <c r="U372" s="13"/>
      <c r="V372" s="13"/>
      <c r="W372" s="13"/>
      <c r="X372" s="13"/>
      <c r="Y372" s="13"/>
      <c r="Z372" s="13"/>
      <c r="AA372" s="13"/>
      <c r="AB372" s="13"/>
      <c r="AD372" s="13"/>
      <c r="AE372" s="13"/>
      <c r="AF372" s="13"/>
      <c r="AG372" s="13"/>
      <c r="AH372" s="13"/>
      <c r="AI372" s="13"/>
      <c r="AJ372" s="13"/>
      <c r="AK372" s="13"/>
      <c r="AL372" s="13"/>
      <c r="AM372" s="13"/>
      <c r="AN372" s="13"/>
      <c r="AO372" s="13"/>
      <c r="AQ372" s="13"/>
      <c r="AR372" s="13"/>
      <c r="AS372" s="13"/>
      <c r="AT372" s="13"/>
      <c r="AU372" s="13"/>
      <c r="AV372" s="13"/>
      <c r="AW372" s="13"/>
      <c r="AX372" s="13"/>
      <c r="AY372" s="13"/>
      <c r="AZ372" s="13"/>
      <c r="BA372" s="13"/>
      <c r="BB372" s="13"/>
      <c r="BD372" s="13"/>
      <c r="BE372" s="13"/>
      <c r="BF372" s="13"/>
      <c r="BG372" s="13"/>
      <c r="BH372" s="13"/>
      <c r="BI372" s="13"/>
      <c r="BJ372" s="13"/>
      <c r="BK372" s="13"/>
      <c r="BL372" s="13"/>
      <c r="BM372" s="13"/>
      <c r="BN372" s="13"/>
      <c r="BO372" s="13"/>
      <c r="BQ372" s="13"/>
      <c r="BR372" s="13"/>
      <c r="BS372" s="13"/>
      <c r="BT372" s="13"/>
      <c r="BU372" s="13"/>
      <c r="BV372" s="13"/>
      <c r="BW372" s="13"/>
      <c r="BX372" s="13"/>
      <c r="BY372" s="13"/>
      <c r="BZ372" s="13"/>
      <c r="CA372" s="13"/>
      <c r="CB372" s="13"/>
    </row>
    <row r="373" spans="21:80" ht="15" customHeight="1" x14ac:dyDescent="0.2">
      <c r="U373" s="13"/>
      <c r="V373" s="13"/>
      <c r="W373" s="13"/>
      <c r="X373" s="13"/>
      <c r="Y373" s="13"/>
      <c r="Z373" s="13"/>
      <c r="AA373" s="13"/>
      <c r="AB373" s="13"/>
      <c r="AD373" s="13"/>
      <c r="AE373" s="13"/>
      <c r="AF373" s="13"/>
      <c r="AG373" s="13"/>
      <c r="AH373" s="13"/>
      <c r="AI373" s="13"/>
      <c r="AJ373" s="13"/>
      <c r="AK373" s="13"/>
      <c r="AL373" s="13"/>
      <c r="AM373" s="13"/>
      <c r="AN373" s="13"/>
      <c r="AO373" s="13"/>
      <c r="AQ373" s="13"/>
      <c r="AR373" s="13"/>
      <c r="AS373" s="13"/>
      <c r="AT373" s="13"/>
      <c r="AU373" s="13"/>
      <c r="AV373" s="13"/>
      <c r="AW373" s="13"/>
      <c r="AX373" s="13"/>
      <c r="AY373" s="13"/>
      <c r="AZ373" s="13"/>
      <c r="BA373" s="13"/>
      <c r="BB373" s="13"/>
      <c r="BD373" s="13"/>
      <c r="BE373" s="13"/>
      <c r="BF373" s="13"/>
      <c r="BG373" s="13"/>
      <c r="BH373" s="13"/>
      <c r="BI373" s="13"/>
      <c r="BJ373" s="13"/>
      <c r="BK373" s="13"/>
      <c r="BL373" s="13"/>
      <c r="BM373" s="13"/>
      <c r="BN373" s="13"/>
      <c r="BO373" s="13"/>
      <c r="BQ373" s="13"/>
      <c r="BR373" s="13"/>
      <c r="BS373" s="13"/>
      <c r="BT373" s="13"/>
      <c r="BU373" s="13"/>
      <c r="BV373" s="13"/>
      <c r="BW373" s="13"/>
      <c r="BX373" s="13"/>
      <c r="BY373" s="13"/>
      <c r="BZ373" s="13"/>
      <c r="CA373" s="13"/>
      <c r="CB373" s="13"/>
    </row>
    <row r="374" spans="21:80" ht="15" customHeight="1" x14ac:dyDescent="0.2">
      <c r="U374" s="13"/>
      <c r="V374" s="13"/>
      <c r="W374" s="13"/>
      <c r="X374" s="13"/>
      <c r="Y374" s="13"/>
      <c r="Z374" s="13"/>
      <c r="AA374" s="13"/>
      <c r="AB374" s="13"/>
      <c r="AD374" s="13"/>
      <c r="AE374" s="13"/>
      <c r="AF374" s="13"/>
      <c r="AG374" s="13"/>
      <c r="AH374" s="13"/>
      <c r="AI374" s="13"/>
      <c r="AJ374" s="13"/>
      <c r="AK374" s="13"/>
      <c r="AL374" s="13"/>
      <c r="AM374" s="13"/>
      <c r="AN374" s="13"/>
      <c r="AO374" s="13"/>
      <c r="AQ374" s="13"/>
      <c r="AR374" s="13"/>
      <c r="AS374" s="13"/>
      <c r="AT374" s="13"/>
      <c r="AU374" s="13"/>
      <c r="AV374" s="13"/>
      <c r="AW374" s="13"/>
      <c r="AX374" s="13"/>
      <c r="AY374" s="13"/>
      <c r="AZ374" s="13"/>
      <c r="BA374" s="13"/>
      <c r="BB374" s="13"/>
      <c r="BD374" s="13"/>
      <c r="BE374" s="13"/>
      <c r="BF374" s="13"/>
      <c r="BG374" s="13"/>
      <c r="BH374" s="13"/>
      <c r="BI374" s="13"/>
      <c r="BJ374" s="13"/>
      <c r="BK374" s="13"/>
      <c r="BL374" s="13"/>
      <c r="BM374" s="13"/>
      <c r="BN374" s="13"/>
      <c r="BO374" s="13"/>
      <c r="BQ374" s="13"/>
      <c r="BR374" s="13"/>
      <c r="BS374" s="13"/>
      <c r="BT374" s="13"/>
      <c r="BU374" s="13"/>
      <c r="BV374" s="13"/>
      <c r="BW374" s="13"/>
      <c r="BX374" s="13"/>
      <c r="BY374" s="13"/>
      <c r="BZ374" s="13"/>
      <c r="CA374" s="13"/>
      <c r="CB374" s="13"/>
    </row>
    <row r="375" spans="21:80" ht="15" customHeight="1" x14ac:dyDescent="0.2">
      <c r="U375" s="13"/>
      <c r="V375" s="13"/>
      <c r="W375" s="13"/>
      <c r="X375" s="13"/>
      <c r="Y375" s="13"/>
      <c r="Z375" s="13"/>
      <c r="AA375" s="13"/>
      <c r="AB375" s="13"/>
      <c r="AD375" s="13"/>
      <c r="AE375" s="13"/>
      <c r="AF375" s="13"/>
      <c r="AG375" s="13"/>
      <c r="AH375" s="13"/>
      <c r="AI375" s="13"/>
      <c r="AJ375" s="13"/>
      <c r="AK375" s="13"/>
      <c r="AL375" s="13"/>
      <c r="AM375" s="13"/>
      <c r="AN375" s="13"/>
      <c r="AO375" s="13"/>
      <c r="AQ375" s="13"/>
      <c r="AR375" s="13"/>
      <c r="AS375" s="13"/>
      <c r="AT375" s="13"/>
      <c r="AU375" s="13"/>
      <c r="AV375" s="13"/>
      <c r="AW375" s="13"/>
      <c r="AX375" s="13"/>
      <c r="AY375" s="13"/>
      <c r="AZ375" s="13"/>
      <c r="BA375" s="13"/>
      <c r="BB375" s="13"/>
      <c r="BD375" s="13"/>
      <c r="BE375" s="13"/>
      <c r="BF375" s="13"/>
      <c r="BG375" s="13"/>
      <c r="BH375" s="13"/>
      <c r="BI375" s="13"/>
      <c r="BJ375" s="13"/>
      <c r="BK375" s="13"/>
      <c r="BL375" s="13"/>
      <c r="BM375" s="13"/>
      <c r="BN375" s="13"/>
      <c r="BO375" s="13"/>
      <c r="BQ375" s="13"/>
      <c r="BR375" s="13"/>
      <c r="BS375" s="13"/>
      <c r="BT375" s="13"/>
      <c r="BU375" s="13"/>
      <c r="BV375" s="13"/>
      <c r="BW375" s="13"/>
      <c r="BX375" s="13"/>
      <c r="BY375" s="13"/>
      <c r="BZ375" s="13"/>
      <c r="CA375" s="13"/>
      <c r="CB375" s="13"/>
    </row>
  </sheetData>
  <mergeCells count="13">
    <mergeCell ref="B2:P2"/>
    <mergeCell ref="AD5:AO5"/>
    <mergeCell ref="AP5:AP7"/>
    <mergeCell ref="AQ5:BB5"/>
    <mergeCell ref="BC5:BC7"/>
    <mergeCell ref="BQ5:CB5"/>
    <mergeCell ref="CC5:CC7"/>
    <mergeCell ref="BP5:BP7"/>
    <mergeCell ref="D5:O5"/>
    <mergeCell ref="P5:P7"/>
    <mergeCell ref="Q5:AB5"/>
    <mergeCell ref="AC5:AC7"/>
    <mergeCell ref="BD5:BO5"/>
  </mergeCells>
  <phoneticPr fontId="3" type="noConversion"/>
  <printOptions horizontalCentered="1"/>
  <pageMargins left="0.39370078740157483" right="0.39370078740157483" top="0.98425196850393704" bottom="0.98425196850393704" header="0.51181102362204722" footer="0.51181102362204722"/>
  <pageSetup scale="78" fitToWidth="6" orientation="landscape" r:id="rId1"/>
  <headerFooter alignWithMargins="0">
    <oddHeader>&amp;L&amp;A</oddHeader>
    <oddFooter>&amp;C&amp;F&amp;R&amp;P</oddFooter>
  </headerFooter>
  <colBreaks count="5" manualBreakCount="5">
    <brk id="16" min="1" max="34" man="1"/>
    <brk id="29" min="1" max="34" man="1"/>
    <brk id="42" min="1" max="34" man="1"/>
    <brk id="55" min="1" max="34" man="1"/>
    <brk id="68" min="1" max="34" man="1"/>
  </colBreak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13">
    <tabColor theme="5" tint="-0.249977111117893"/>
    <pageSetUpPr fitToPage="1"/>
  </sheetPr>
  <dimension ref="B1:AZ414"/>
  <sheetViews>
    <sheetView showGridLines="0" zoomScale="40" zoomScaleNormal="40" workbookViewId="0">
      <selection activeCell="Z229" sqref="Z229"/>
    </sheetView>
  </sheetViews>
  <sheetFormatPr baseColWidth="10" defaultColWidth="9.140625" defaultRowHeight="15" customHeight="1" x14ac:dyDescent="0.2"/>
  <cols>
    <col min="1" max="1" width="2.7109375" style="13" customWidth="1"/>
    <col min="2" max="3" width="8.28515625" style="139" customWidth="1"/>
    <col min="4" max="8" width="15.7109375" style="139" customWidth="1"/>
    <col min="9" max="10" width="8.28515625" style="142" customWidth="1"/>
    <col min="11" max="11" width="2.7109375" style="139" customWidth="1"/>
    <col min="12" max="13" width="8.28515625" style="139" customWidth="1"/>
    <col min="14" max="18" width="15.7109375" style="139" customWidth="1"/>
    <col min="19" max="20" width="8.28515625" style="142" customWidth="1"/>
    <col min="21" max="21" width="2.7109375" style="139" customWidth="1"/>
    <col min="22" max="23" width="8.28515625" style="139" customWidth="1"/>
    <col min="24" max="28" width="15.7109375" style="139" customWidth="1"/>
    <col min="29" max="30" width="8.28515625" style="142" customWidth="1"/>
    <col min="31" max="31" width="2.7109375" style="139" customWidth="1"/>
    <col min="32" max="33" width="8.28515625" style="139" customWidth="1"/>
    <col min="34" max="37" width="15.7109375" style="139" customWidth="1"/>
    <col min="38" max="38" width="2.7109375" style="139" customWidth="1"/>
    <col min="39" max="40" width="8.28515625" style="139" customWidth="1"/>
    <col min="41" max="44" width="15.7109375" style="139" customWidth="1"/>
    <col min="45" max="45" width="2.7109375" style="139" customWidth="1"/>
    <col min="46" max="47" width="8.28515625" style="139" customWidth="1"/>
    <col min="48" max="51" width="15.7109375" style="139" customWidth="1"/>
    <col min="52" max="16384" width="9.140625" style="13"/>
  </cols>
  <sheetData>
    <row r="1" spans="2:52" ht="15" customHeight="1" x14ac:dyDescent="0.2">
      <c r="B1" s="13"/>
      <c r="C1" s="13"/>
      <c r="D1" s="13"/>
      <c r="E1" s="13"/>
      <c r="F1" s="13"/>
      <c r="G1" s="13"/>
      <c r="H1" s="13"/>
      <c r="I1" s="13"/>
      <c r="J1" s="13"/>
      <c r="K1" s="13"/>
      <c r="L1" s="13"/>
      <c r="M1" s="13"/>
      <c r="N1" s="13"/>
      <c r="O1" s="13"/>
      <c r="P1" s="13"/>
      <c r="Q1" s="13"/>
      <c r="R1" s="13"/>
      <c r="S1" s="69"/>
      <c r="T1" s="69"/>
      <c r="U1" s="13"/>
      <c r="V1" s="13"/>
      <c r="W1" s="13"/>
      <c r="X1" s="13"/>
      <c r="Y1" s="13"/>
      <c r="Z1" s="13"/>
      <c r="AA1" s="13"/>
      <c r="AB1" s="13"/>
      <c r="AC1" s="69"/>
      <c r="AD1" s="69"/>
      <c r="AE1" s="13"/>
      <c r="AF1" s="13"/>
      <c r="AG1" s="13"/>
      <c r="AH1" s="13"/>
      <c r="AI1" s="13"/>
      <c r="AJ1" s="13"/>
      <c r="AK1" s="13"/>
      <c r="AL1" s="13"/>
      <c r="AM1" s="13"/>
      <c r="AN1" s="13"/>
      <c r="AO1" s="13"/>
      <c r="AP1" s="13"/>
      <c r="AQ1" s="13"/>
      <c r="AR1" s="13"/>
      <c r="AS1" s="13"/>
      <c r="AT1" s="13"/>
      <c r="AU1" s="13"/>
      <c r="AV1" s="13"/>
      <c r="AW1" s="13"/>
      <c r="AX1" s="13"/>
      <c r="AY1" s="13"/>
    </row>
    <row r="2" spans="2:52" s="16" customFormat="1" ht="30" customHeight="1" x14ac:dyDescent="0.2">
      <c r="B2" s="864" t="s">
        <v>336</v>
      </c>
      <c r="C2" s="864"/>
      <c r="D2" s="864"/>
      <c r="E2" s="864"/>
      <c r="F2" s="864"/>
      <c r="G2" s="864"/>
      <c r="H2" s="864"/>
      <c r="I2" s="864"/>
      <c r="J2" s="864"/>
      <c r="K2" s="13"/>
      <c r="L2" s="864" t="s">
        <v>337</v>
      </c>
      <c r="M2" s="864"/>
      <c r="N2" s="864"/>
      <c r="O2" s="864"/>
      <c r="P2" s="864"/>
      <c r="Q2" s="864"/>
      <c r="R2" s="864"/>
      <c r="S2" s="864"/>
      <c r="T2" s="864"/>
      <c r="U2" s="13"/>
      <c r="V2" s="864" t="s">
        <v>338</v>
      </c>
      <c r="W2" s="864"/>
      <c r="X2" s="864"/>
      <c r="Y2" s="864"/>
      <c r="Z2" s="864"/>
      <c r="AA2" s="864"/>
      <c r="AB2" s="864"/>
      <c r="AC2" s="864"/>
      <c r="AD2" s="864"/>
      <c r="AE2" s="13"/>
      <c r="AF2" s="13"/>
      <c r="AG2" s="13"/>
      <c r="AH2" s="13"/>
      <c r="AI2" s="13"/>
      <c r="AJ2" s="13"/>
      <c r="AK2" s="13"/>
      <c r="AL2" s="13"/>
      <c r="AM2" s="13"/>
      <c r="AN2" s="13"/>
      <c r="AO2" s="13"/>
      <c r="AP2" s="13"/>
      <c r="AQ2" s="13"/>
      <c r="AR2" s="13"/>
      <c r="AS2" s="13"/>
      <c r="AT2" s="13"/>
      <c r="AU2" s="13"/>
      <c r="AV2" s="13"/>
      <c r="AW2" s="13"/>
      <c r="AX2" s="13"/>
      <c r="AY2" s="13"/>
      <c r="AZ2" s="13"/>
    </row>
    <row r="3" spans="2:52" ht="15" customHeight="1" x14ac:dyDescent="0.2">
      <c r="B3" s="13"/>
      <c r="C3" s="13"/>
      <c r="D3" s="13"/>
      <c r="E3" s="13"/>
      <c r="F3" s="13"/>
      <c r="G3" s="13"/>
      <c r="H3" s="13"/>
      <c r="I3" s="13"/>
      <c r="J3" s="13"/>
      <c r="K3" s="13"/>
      <c r="L3" s="13"/>
      <c r="M3" s="13"/>
      <c r="N3" s="13"/>
      <c r="O3" s="13"/>
      <c r="P3" s="13"/>
      <c r="Q3" s="13"/>
      <c r="R3" s="13"/>
      <c r="S3" s="69"/>
      <c r="T3" s="69"/>
      <c r="U3" s="13"/>
      <c r="V3" s="13"/>
      <c r="W3" s="13"/>
      <c r="X3" s="13"/>
      <c r="Y3" s="13"/>
      <c r="Z3" s="13"/>
      <c r="AA3" s="13"/>
      <c r="AB3" s="13"/>
      <c r="AC3" s="69"/>
      <c r="AD3" s="69"/>
      <c r="AE3" s="13"/>
      <c r="AF3" s="13"/>
      <c r="AG3" s="13"/>
      <c r="AH3" s="13"/>
      <c r="AI3" s="13"/>
      <c r="AJ3" s="13"/>
      <c r="AK3" s="13"/>
      <c r="AL3" s="13"/>
      <c r="AM3" s="13"/>
      <c r="AN3" s="13"/>
      <c r="AO3" s="13"/>
      <c r="AP3" s="13"/>
      <c r="AQ3" s="13"/>
      <c r="AR3" s="13"/>
      <c r="AS3" s="13"/>
      <c r="AT3" s="13"/>
      <c r="AU3" s="13"/>
      <c r="AV3" s="13"/>
      <c r="AW3" s="13"/>
      <c r="AX3" s="13"/>
      <c r="AY3" s="13"/>
    </row>
    <row r="5" spans="2:52" s="16" customFormat="1" ht="15" customHeight="1" x14ac:dyDescent="0.2">
      <c r="B5" s="873" t="str">
        <f>+CONCATENATE("Emprunt 1 - ",'Données de base'!A324)</f>
        <v xml:space="preserve">Emprunt 1 - </v>
      </c>
      <c r="C5" s="874"/>
      <c r="D5" s="874"/>
      <c r="E5" s="874"/>
      <c r="F5" s="874"/>
      <c r="G5" s="874"/>
      <c r="H5" s="874"/>
      <c r="I5" s="874"/>
      <c r="J5" s="875"/>
      <c r="K5" s="139"/>
      <c r="L5" s="873" t="str">
        <f>+CONCATENATE("Emprunt 2 - ",'Données de base'!A325)</f>
        <v xml:space="preserve">Emprunt 2 - </v>
      </c>
      <c r="M5" s="874"/>
      <c r="N5" s="874"/>
      <c r="O5" s="874"/>
      <c r="P5" s="874"/>
      <c r="Q5" s="874"/>
      <c r="R5" s="874"/>
      <c r="S5" s="874"/>
      <c r="T5" s="875"/>
      <c r="U5" s="140"/>
      <c r="V5" s="873" t="str">
        <f>+CONCATENATE("Emprunt 3 - ",'Données de base'!A326)</f>
        <v xml:space="preserve">Emprunt 3 - </v>
      </c>
      <c r="W5" s="874"/>
      <c r="X5" s="874"/>
      <c r="Y5" s="874"/>
      <c r="Z5" s="874"/>
      <c r="AA5" s="874"/>
      <c r="AB5" s="874"/>
      <c r="AC5" s="874"/>
      <c r="AD5" s="875"/>
      <c r="AE5" s="139"/>
      <c r="AF5" s="873" t="str">
        <f>CONCATENATE("Données de calcul Emprunt 1 - ",'Données de base'!A324)</f>
        <v xml:space="preserve">Données de calcul Emprunt 1 - </v>
      </c>
      <c r="AG5" s="874"/>
      <c r="AH5" s="874"/>
      <c r="AI5" s="874"/>
      <c r="AJ5" s="874"/>
      <c r="AK5" s="874"/>
      <c r="AL5" s="139"/>
      <c r="AM5" s="873" t="str">
        <f>CONCATENATE("Données de calcul Emprunt 2 - ",'Données de base'!A325)</f>
        <v xml:space="preserve">Données de calcul Emprunt 2 - </v>
      </c>
      <c r="AN5" s="874"/>
      <c r="AO5" s="874"/>
      <c r="AP5" s="874"/>
      <c r="AQ5" s="874"/>
      <c r="AR5" s="874"/>
      <c r="AS5" s="139"/>
      <c r="AT5" s="873" t="str">
        <f>CONCATENATE("Données de calcul Emprunt 3 - ",'Données de base'!A326)</f>
        <v xml:space="preserve">Données de calcul Emprunt 3 - </v>
      </c>
      <c r="AU5" s="874"/>
      <c r="AV5" s="874"/>
      <c r="AW5" s="874"/>
      <c r="AX5" s="874"/>
      <c r="AY5" s="874"/>
    </row>
    <row r="6" spans="2:52" ht="15" customHeight="1" x14ac:dyDescent="0.2">
      <c r="B6" s="13"/>
      <c r="C6" s="13"/>
      <c r="D6" s="13"/>
      <c r="E6" s="141"/>
      <c r="F6" s="13"/>
      <c r="G6" s="13"/>
      <c r="H6" s="13"/>
      <c r="P6" s="140"/>
      <c r="AF6" s="16"/>
      <c r="AG6" s="16"/>
      <c r="AH6" s="16"/>
      <c r="AI6" s="16"/>
      <c r="AJ6" s="16"/>
      <c r="AK6" s="218"/>
      <c r="AL6" s="143"/>
      <c r="AM6" s="143"/>
      <c r="AN6" s="143"/>
      <c r="AO6" s="143"/>
      <c r="AP6" s="143"/>
      <c r="AQ6" s="143"/>
      <c r="AR6" s="218"/>
      <c r="AS6" s="143"/>
      <c r="AT6" s="143"/>
      <c r="AU6" s="143"/>
      <c r="AV6" s="143"/>
      <c r="AW6" s="143"/>
      <c r="AX6" s="143"/>
      <c r="AY6" s="218"/>
    </row>
    <row r="7" spans="2:52" ht="15" customHeight="1" x14ac:dyDescent="0.2">
      <c r="B7" s="867" t="s">
        <v>320</v>
      </c>
      <c r="C7" s="867"/>
      <c r="D7" s="867"/>
      <c r="E7" s="236">
        <f>+'Données de base'!C324</f>
        <v>0</v>
      </c>
      <c r="F7" s="870" t="s">
        <v>323</v>
      </c>
      <c r="G7" s="870"/>
      <c r="H7" s="870"/>
      <c r="I7" s="877" t="str">
        <f>'Données de base'!J324</f>
        <v>mensualités</v>
      </c>
      <c r="J7" s="877"/>
      <c r="L7" s="867" t="s">
        <v>320</v>
      </c>
      <c r="M7" s="867"/>
      <c r="N7" s="867"/>
      <c r="O7" s="236">
        <f>+'Données de base'!C325</f>
        <v>0</v>
      </c>
      <c r="P7" s="870" t="s">
        <v>323</v>
      </c>
      <c r="Q7" s="870"/>
      <c r="R7" s="870"/>
      <c r="S7" s="877" t="str">
        <f>'Données de base'!J325</f>
        <v>mensualités</v>
      </c>
      <c r="T7" s="877"/>
      <c r="V7" s="867" t="s">
        <v>320</v>
      </c>
      <c r="W7" s="867"/>
      <c r="X7" s="867"/>
      <c r="Y7" s="236">
        <f>+'Données de base'!C326</f>
        <v>0</v>
      </c>
      <c r="Z7" s="870" t="s">
        <v>323</v>
      </c>
      <c r="AA7" s="870"/>
      <c r="AB7" s="870"/>
      <c r="AC7" s="877" t="str">
        <f>'Données de base'!J326</f>
        <v>mensualités</v>
      </c>
      <c r="AD7" s="877"/>
      <c r="AF7" s="870" t="s">
        <v>311</v>
      </c>
      <c r="AG7" s="870"/>
      <c r="AH7" s="870"/>
      <c r="AI7" s="870"/>
      <c r="AJ7" s="870"/>
      <c r="AK7" s="131">
        <f>+YEAR(E9)</f>
        <v>2017</v>
      </c>
      <c r="AL7" s="143"/>
      <c r="AM7" s="870" t="s">
        <v>311</v>
      </c>
      <c r="AN7" s="870"/>
      <c r="AO7" s="870"/>
      <c r="AP7" s="870"/>
      <c r="AQ7" s="870"/>
      <c r="AR7" s="131">
        <f>+YEAR(O9)</f>
        <v>2017</v>
      </c>
      <c r="AS7" s="143"/>
      <c r="AT7" s="870" t="s">
        <v>311</v>
      </c>
      <c r="AU7" s="870"/>
      <c r="AV7" s="870"/>
      <c r="AW7" s="870"/>
      <c r="AX7" s="870"/>
      <c r="AY7" s="131">
        <f>+YEAR(Y9)</f>
        <v>2017</v>
      </c>
    </row>
    <row r="8" spans="2:52" ht="15" customHeight="1" x14ac:dyDescent="0.2">
      <c r="B8" s="867" t="s">
        <v>321</v>
      </c>
      <c r="C8" s="867"/>
      <c r="D8" s="867"/>
      <c r="E8" s="238">
        <f>+'Données de base'!E324</f>
        <v>0</v>
      </c>
      <c r="F8" s="870" t="s">
        <v>328</v>
      </c>
      <c r="G8" s="870"/>
      <c r="H8" s="870"/>
      <c r="I8" s="876">
        <f>12/AK9</f>
        <v>1</v>
      </c>
      <c r="J8" s="876"/>
      <c r="L8" s="867" t="s">
        <v>321</v>
      </c>
      <c r="M8" s="867"/>
      <c r="N8" s="867"/>
      <c r="O8" s="238">
        <f>+'Données de base'!E325</f>
        <v>0</v>
      </c>
      <c r="P8" s="870" t="s">
        <v>328</v>
      </c>
      <c r="Q8" s="870"/>
      <c r="R8" s="870"/>
      <c r="S8" s="876">
        <f>12/AR9</f>
        <v>1</v>
      </c>
      <c r="T8" s="876"/>
      <c r="V8" s="867" t="s">
        <v>321</v>
      </c>
      <c r="W8" s="867"/>
      <c r="X8" s="867"/>
      <c r="Y8" s="238">
        <f>+'Données de base'!E326</f>
        <v>0</v>
      </c>
      <c r="Z8" s="870" t="s">
        <v>328</v>
      </c>
      <c r="AA8" s="870"/>
      <c r="AB8" s="870"/>
      <c r="AC8" s="876">
        <f>12/AY9</f>
        <v>1</v>
      </c>
      <c r="AD8" s="876"/>
      <c r="AF8" s="870" t="s">
        <v>310</v>
      </c>
      <c r="AG8" s="870"/>
      <c r="AH8" s="870"/>
      <c r="AI8" s="870"/>
      <c r="AJ8" s="870"/>
      <c r="AK8" s="131">
        <f>+MONTH(E9)</f>
        <v>7</v>
      </c>
      <c r="AL8" s="143"/>
      <c r="AM8" s="870" t="s">
        <v>310</v>
      </c>
      <c r="AN8" s="870"/>
      <c r="AO8" s="870"/>
      <c r="AP8" s="870"/>
      <c r="AQ8" s="870"/>
      <c r="AR8" s="131">
        <f>+MONTH(O9)</f>
        <v>7</v>
      </c>
      <c r="AS8" s="143"/>
      <c r="AT8" s="870" t="s">
        <v>310</v>
      </c>
      <c r="AU8" s="870"/>
      <c r="AV8" s="870"/>
      <c r="AW8" s="870"/>
      <c r="AX8" s="870"/>
      <c r="AY8" s="131">
        <f>+MONTH(Y9)</f>
        <v>7</v>
      </c>
    </row>
    <row r="9" spans="2:52" s="64" customFormat="1" ht="15" customHeight="1" x14ac:dyDescent="0.2">
      <c r="B9" s="867" t="s">
        <v>312</v>
      </c>
      <c r="C9" s="867"/>
      <c r="D9" s="867"/>
      <c r="E9" s="239">
        <f>+'Données de base'!F324</f>
        <v>42917</v>
      </c>
      <c r="F9" s="870" t="s">
        <v>326</v>
      </c>
      <c r="G9" s="870"/>
      <c r="H9" s="870"/>
      <c r="I9" s="868">
        <f>'Données de base'!K324</f>
        <v>90</v>
      </c>
      <c r="J9" s="868"/>
      <c r="K9" s="139"/>
      <c r="L9" s="867" t="s">
        <v>312</v>
      </c>
      <c r="M9" s="867"/>
      <c r="N9" s="867"/>
      <c r="O9" s="239">
        <f>+'Données de base'!F325</f>
        <v>42917</v>
      </c>
      <c r="P9" s="870" t="s">
        <v>326</v>
      </c>
      <c r="Q9" s="870"/>
      <c r="R9" s="870"/>
      <c r="S9" s="868">
        <f>'Données de base'!K325</f>
        <v>90</v>
      </c>
      <c r="T9" s="868"/>
      <c r="U9" s="139"/>
      <c r="V9" s="867" t="s">
        <v>312</v>
      </c>
      <c r="W9" s="867"/>
      <c r="X9" s="867"/>
      <c r="Y9" s="239">
        <f>+'Données de base'!F326</f>
        <v>42917</v>
      </c>
      <c r="Z9" s="870" t="s">
        <v>326</v>
      </c>
      <c r="AA9" s="870"/>
      <c r="AB9" s="870"/>
      <c r="AC9" s="868">
        <f>'Données de base'!K326</f>
        <v>90</v>
      </c>
      <c r="AD9" s="868"/>
      <c r="AE9" s="139"/>
      <c r="AF9" s="870" t="s">
        <v>313</v>
      </c>
      <c r="AG9" s="870"/>
      <c r="AH9" s="870"/>
      <c r="AI9" s="870"/>
      <c r="AJ9" s="870"/>
      <c r="AK9" s="144">
        <f>+'Données de base'!I324</f>
        <v>12</v>
      </c>
      <c r="AL9" s="143"/>
      <c r="AM9" s="870" t="s">
        <v>313</v>
      </c>
      <c r="AN9" s="870"/>
      <c r="AO9" s="870"/>
      <c r="AP9" s="870"/>
      <c r="AQ9" s="870"/>
      <c r="AR9" s="144">
        <f>+'Données de base'!I325</f>
        <v>12</v>
      </c>
      <c r="AS9" s="143"/>
      <c r="AT9" s="870" t="s">
        <v>313</v>
      </c>
      <c r="AU9" s="870"/>
      <c r="AV9" s="870"/>
      <c r="AW9" s="870"/>
      <c r="AX9" s="870"/>
      <c r="AY9" s="144">
        <f>+'Données de base'!I326</f>
        <v>12</v>
      </c>
    </row>
    <row r="10" spans="2:52" ht="15" customHeight="1" x14ac:dyDescent="0.2">
      <c r="B10" s="867" t="s">
        <v>322</v>
      </c>
      <c r="C10" s="867"/>
      <c r="D10" s="867"/>
      <c r="E10" s="144">
        <f>+'Données de base'!G324</f>
        <v>5</v>
      </c>
      <c r="F10" s="870" t="s">
        <v>327</v>
      </c>
      <c r="G10" s="870"/>
      <c r="H10" s="870"/>
      <c r="I10" s="869">
        <f>+(AK9*E10)-I9</f>
        <v>-30</v>
      </c>
      <c r="J10" s="869"/>
      <c r="L10" s="867" t="s">
        <v>322</v>
      </c>
      <c r="M10" s="867"/>
      <c r="N10" s="867"/>
      <c r="O10" s="144">
        <f>+'Données de base'!G325</f>
        <v>5</v>
      </c>
      <c r="P10" s="870" t="s">
        <v>327</v>
      </c>
      <c r="Q10" s="870"/>
      <c r="R10" s="870"/>
      <c r="S10" s="869">
        <f>+(AR9*O10)-S9</f>
        <v>-30</v>
      </c>
      <c r="T10" s="869"/>
      <c r="V10" s="867" t="s">
        <v>322</v>
      </c>
      <c r="W10" s="867"/>
      <c r="X10" s="867"/>
      <c r="Y10" s="144">
        <f>+'Données de base'!G326</f>
        <v>5</v>
      </c>
      <c r="Z10" s="870" t="s">
        <v>327</v>
      </c>
      <c r="AA10" s="870"/>
      <c r="AB10" s="870"/>
      <c r="AC10" s="869">
        <f>+(AY9*Y10)-AC9</f>
        <v>-30</v>
      </c>
      <c r="AD10" s="869"/>
      <c r="AF10" s="870" t="s">
        <v>324</v>
      </c>
      <c r="AG10" s="870"/>
      <c r="AH10" s="870"/>
      <c r="AI10" s="870"/>
      <c r="AJ10" s="870"/>
      <c r="AK10" s="237">
        <f>IF(AK11=0,(E7*AK11*((1+AK11)^I10/(((1+AK11+0.0000000000001)^I10)-1))),(E7*AK11*((1+AK11)^I10/(((1+AK11)^I10)-1))))</f>
        <v>0</v>
      </c>
      <c r="AL10" s="143"/>
      <c r="AM10" s="870" t="s">
        <v>324</v>
      </c>
      <c r="AN10" s="870"/>
      <c r="AO10" s="870"/>
      <c r="AP10" s="870"/>
      <c r="AQ10" s="870"/>
      <c r="AR10" s="237">
        <f>IF(AR11=0,(O7*AR11*((1+AR11)^S10/(((1+AR11+0.0000000000001)^S10)-1))),(O7*AR11*((1+AR11)^S10/(((1+AR11)^S10)-1))))</f>
        <v>0</v>
      </c>
      <c r="AS10" s="143"/>
      <c r="AT10" s="870" t="s">
        <v>324</v>
      </c>
      <c r="AU10" s="870"/>
      <c r="AV10" s="870"/>
      <c r="AW10" s="870"/>
      <c r="AX10" s="870"/>
      <c r="AY10" s="237">
        <f>IF(AY11=0,(Y7*AY11*((1+AY11)^AC10/(((1+AY11+0.0000000001)^AC10)-1))),(Y7*AY11*((1+AY11)^AC10/(((1+AY11)^AC10)-1))))</f>
        <v>0</v>
      </c>
    </row>
    <row r="11" spans="2:52" s="64" customFormat="1" ht="15" customHeight="1" x14ac:dyDescent="0.2">
      <c r="K11" s="139"/>
      <c r="L11" s="143"/>
      <c r="M11" s="144"/>
      <c r="O11" s="139"/>
      <c r="P11" s="140"/>
      <c r="S11" s="142"/>
      <c r="T11" s="142"/>
      <c r="U11" s="139"/>
      <c r="AB11" s="140"/>
      <c r="AC11" s="142"/>
      <c r="AD11" s="142"/>
      <c r="AE11" s="139"/>
      <c r="AF11" s="870" t="s">
        <v>325</v>
      </c>
      <c r="AG11" s="870"/>
      <c r="AH11" s="870"/>
      <c r="AI11" s="870"/>
      <c r="AJ11" s="870"/>
      <c r="AK11" s="240">
        <f>+((1+E8)^(1/AK9))-1</f>
        <v>0</v>
      </c>
      <c r="AL11" s="143"/>
      <c r="AM11" s="870" t="s">
        <v>325</v>
      </c>
      <c r="AN11" s="870"/>
      <c r="AO11" s="870"/>
      <c r="AP11" s="870"/>
      <c r="AQ11" s="870"/>
      <c r="AR11" s="240">
        <f>+((1+O8)^(1/AR9))-1</f>
        <v>0</v>
      </c>
      <c r="AS11" s="143"/>
      <c r="AT11" s="870" t="s">
        <v>325</v>
      </c>
      <c r="AU11" s="870"/>
      <c r="AV11" s="870"/>
      <c r="AW11" s="870"/>
      <c r="AX11" s="870"/>
      <c r="AY11" s="240">
        <f>+((1+Y8)^(1/AY9))-1</f>
        <v>0</v>
      </c>
    </row>
    <row r="12" spans="2:52" ht="15" customHeight="1" x14ac:dyDescent="0.2">
      <c r="B12" s="13"/>
      <c r="C12" s="13"/>
      <c r="D12" s="13"/>
      <c r="G12" s="13"/>
      <c r="H12" s="13"/>
      <c r="L12" s="13"/>
      <c r="M12" s="13"/>
      <c r="N12" s="13"/>
      <c r="AF12" s="143"/>
      <c r="AG12" s="143"/>
      <c r="AH12" s="218"/>
      <c r="AI12" s="218"/>
      <c r="AJ12" s="218"/>
      <c r="AK12" s="143"/>
      <c r="AL12" s="143"/>
      <c r="AM12" s="143"/>
      <c r="AN12" s="143"/>
      <c r="AO12" s="218"/>
      <c r="AP12" s="218"/>
      <c r="AQ12" s="218"/>
      <c r="AR12" s="143"/>
      <c r="AS12" s="143"/>
      <c r="AT12" s="143"/>
      <c r="AU12" s="143"/>
      <c r="AV12" s="218"/>
      <c r="AW12" s="218"/>
      <c r="AX12" s="218"/>
      <c r="AY12" s="143"/>
    </row>
    <row r="13" spans="2:52" ht="15" customHeight="1" x14ac:dyDescent="0.2">
      <c r="B13" s="865" t="s">
        <v>331</v>
      </c>
      <c r="C13" s="866"/>
      <c r="D13" s="866"/>
      <c r="E13" s="866"/>
      <c r="F13" s="866"/>
      <c r="G13" s="866"/>
      <c r="H13" s="866"/>
      <c r="I13" s="866"/>
      <c r="J13" s="866"/>
      <c r="L13" s="865" t="s">
        <v>332</v>
      </c>
      <c r="M13" s="866"/>
      <c r="N13" s="866"/>
      <c r="O13" s="866"/>
      <c r="P13" s="866"/>
      <c r="Q13" s="866"/>
      <c r="R13" s="866"/>
      <c r="S13" s="866"/>
      <c r="T13" s="866"/>
      <c r="V13" s="865" t="s">
        <v>334</v>
      </c>
      <c r="W13" s="866"/>
      <c r="X13" s="866"/>
      <c r="Y13" s="866"/>
      <c r="Z13" s="866"/>
      <c r="AA13" s="866"/>
      <c r="AB13" s="866"/>
      <c r="AC13" s="866"/>
      <c r="AD13" s="866"/>
      <c r="AF13" s="871" t="s">
        <v>330</v>
      </c>
      <c r="AG13" s="872"/>
      <c r="AH13" s="872"/>
      <c r="AI13" s="872"/>
      <c r="AJ13" s="872"/>
      <c r="AK13" s="872"/>
      <c r="AM13" s="871" t="s">
        <v>333</v>
      </c>
      <c r="AN13" s="872"/>
      <c r="AO13" s="872"/>
      <c r="AP13" s="872"/>
      <c r="AQ13" s="872"/>
      <c r="AR13" s="872"/>
      <c r="AT13" s="871" t="s">
        <v>335</v>
      </c>
      <c r="AU13" s="872"/>
      <c r="AV13" s="872"/>
      <c r="AW13" s="872"/>
      <c r="AX13" s="872"/>
      <c r="AY13" s="872"/>
    </row>
    <row r="14" spans="2:52" s="137" customFormat="1" ht="30" customHeight="1" x14ac:dyDescent="0.2">
      <c r="B14" s="145" t="s">
        <v>314</v>
      </c>
      <c r="C14" s="145" t="s">
        <v>316</v>
      </c>
      <c r="D14" s="145" t="s">
        <v>122</v>
      </c>
      <c r="E14" s="145" t="s">
        <v>315</v>
      </c>
      <c r="F14" s="145" t="s">
        <v>123</v>
      </c>
      <c r="G14" s="145" t="s">
        <v>317</v>
      </c>
      <c r="H14" s="145" t="s">
        <v>319</v>
      </c>
      <c r="I14" s="146" t="s">
        <v>139</v>
      </c>
      <c r="J14" s="146" t="s">
        <v>140</v>
      </c>
      <c r="K14" s="147"/>
      <c r="L14" s="145" t="s">
        <v>314</v>
      </c>
      <c r="M14" s="145" t="s">
        <v>316</v>
      </c>
      <c r="N14" s="145" t="s">
        <v>122</v>
      </c>
      <c r="O14" s="145" t="s">
        <v>315</v>
      </c>
      <c r="P14" s="145" t="s">
        <v>123</v>
      </c>
      <c r="Q14" s="145" t="s">
        <v>317</v>
      </c>
      <c r="R14" s="145" t="s">
        <v>319</v>
      </c>
      <c r="S14" s="146" t="s">
        <v>139</v>
      </c>
      <c r="T14" s="146" t="s">
        <v>140</v>
      </c>
      <c r="U14" s="147"/>
      <c r="V14" s="145" t="s">
        <v>314</v>
      </c>
      <c r="W14" s="145" t="s">
        <v>316</v>
      </c>
      <c r="X14" s="145" t="s">
        <v>122</v>
      </c>
      <c r="Y14" s="145" t="s">
        <v>315</v>
      </c>
      <c r="Z14" s="145" t="s">
        <v>123</v>
      </c>
      <c r="AA14" s="145" t="s">
        <v>317</v>
      </c>
      <c r="AB14" s="145" t="s">
        <v>319</v>
      </c>
      <c r="AC14" s="146" t="s">
        <v>139</v>
      </c>
      <c r="AD14" s="146" t="s">
        <v>140</v>
      </c>
      <c r="AE14" s="147"/>
      <c r="AF14" s="145" t="s">
        <v>139</v>
      </c>
      <c r="AG14" s="145" t="s">
        <v>140</v>
      </c>
      <c r="AH14" s="145" t="s">
        <v>318</v>
      </c>
      <c r="AI14" s="145" t="s">
        <v>123</v>
      </c>
      <c r="AJ14" s="145" t="s">
        <v>329</v>
      </c>
      <c r="AK14" s="145" t="s">
        <v>77</v>
      </c>
      <c r="AL14" s="147"/>
      <c r="AM14" s="148" t="s">
        <v>139</v>
      </c>
      <c r="AN14" s="148" t="s">
        <v>140</v>
      </c>
      <c r="AO14" s="145" t="s">
        <v>318</v>
      </c>
      <c r="AP14" s="148" t="s">
        <v>123</v>
      </c>
      <c r="AQ14" s="148" t="s">
        <v>329</v>
      </c>
      <c r="AR14" s="145" t="s">
        <v>77</v>
      </c>
      <c r="AS14" s="147"/>
      <c r="AT14" s="148" t="s">
        <v>139</v>
      </c>
      <c r="AU14" s="148" t="s">
        <v>140</v>
      </c>
      <c r="AV14" s="145" t="s">
        <v>318</v>
      </c>
      <c r="AW14" s="148" t="s">
        <v>123</v>
      </c>
      <c r="AX14" s="148" t="s">
        <v>329</v>
      </c>
      <c r="AY14" s="145" t="s">
        <v>77</v>
      </c>
    </row>
    <row r="15" spans="2:52" ht="15" customHeight="1" x14ac:dyDescent="0.2">
      <c r="B15" s="149" t="str">
        <f>IF(E15&gt;0,1," ")</f>
        <v xml:space="preserve"> </v>
      </c>
      <c r="C15" s="150" t="e">
        <f t="shared" ref="C15:C74" si="0">+IF(E15=" "," ",I$10+I$9+1-B15)</f>
        <v>#VALUE!</v>
      </c>
      <c r="D15" s="151">
        <f>+IF(E15=" "," ",DATE(YEAR(E9),MONTH(E9)+I$8,DAY(E9)))</f>
        <v>42948</v>
      </c>
      <c r="E15" s="152">
        <f>+E7</f>
        <v>0</v>
      </c>
      <c r="F15" s="152">
        <f t="shared" ref="F15:F74" si="1">+IF(E15=" "," ",ROUND(E15*AK$11,8))</f>
        <v>0</v>
      </c>
      <c r="G15" s="152">
        <f t="shared" ref="G15:G74" si="2">+IF(E15=" "," ",H15-F15)</f>
        <v>0</v>
      </c>
      <c r="H15" s="152">
        <f t="shared" ref="H15:H74" si="3">+IF(E15=" "," ",IF(B15&gt;I$9,AK$10,F15))</f>
        <v>0</v>
      </c>
      <c r="I15" s="153">
        <f t="shared" ref="I15:I74" si="4">IF(D15=" "," ",+YEAR(D15))</f>
        <v>2017</v>
      </c>
      <c r="J15" s="153">
        <f t="shared" ref="J15:J74" si="5">IF(D15=" "," ",+MONTH(D15))</f>
        <v>8</v>
      </c>
      <c r="K15" s="147"/>
      <c r="L15" s="149" t="str">
        <f>IF(O15&gt;0,1," ")</f>
        <v xml:space="preserve"> </v>
      </c>
      <c r="M15" s="150" t="e">
        <f t="shared" ref="M15:M74" si="6">+IF(O15=" "," ",S$10+S$9+1-L15)</f>
        <v>#VALUE!</v>
      </c>
      <c r="N15" s="151">
        <f>+IF(O15=" "," ",DATE(YEAR(O$9),MONTH(O$9)+S$8,DAY(O$9)))</f>
        <v>42948</v>
      </c>
      <c r="O15" s="152">
        <f>+O7</f>
        <v>0</v>
      </c>
      <c r="P15" s="152">
        <f t="shared" ref="P15:P74" si="7">+IF(O15=" "," ",ROUND(O15*AR$11,8))</f>
        <v>0</v>
      </c>
      <c r="Q15" s="152">
        <f t="shared" ref="Q15:Q74" si="8">+IF(O15=" "," ",R15-P15)</f>
        <v>0</v>
      </c>
      <c r="R15" s="152">
        <f t="shared" ref="R15:R74" si="9">+IF(O15=" "," ",IF(L15&gt;S$9,AR$10,P15))</f>
        <v>0</v>
      </c>
      <c r="S15" s="153">
        <f t="shared" ref="S15:S74" si="10">IF(N15=" "," ",+YEAR(N15))</f>
        <v>2017</v>
      </c>
      <c r="T15" s="153">
        <f t="shared" ref="T15:T74" si="11">IF(N15=" "," ",+MONTH(N15))</f>
        <v>8</v>
      </c>
      <c r="U15" s="147"/>
      <c r="V15" s="149" t="str">
        <f>IF(Y15&gt;0,1," ")</f>
        <v xml:space="preserve"> </v>
      </c>
      <c r="W15" s="150" t="e">
        <f t="shared" ref="W15:W74" si="12">+IF(Y15=" "," ",AC$10+AC$9+1-V15)</f>
        <v>#VALUE!</v>
      </c>
      <c r="X15" s="151">
        <f>+IF(Y15=" "," ",DATE(YEAR(Y$9),MONTH(Y$9)+AC$8,DAY(Y$9)))</f>
        <v>42948</v>
      </c>
      <c r="Y15" s="152">
        <f>+Y7</f>
        <v>0</v>
      </c>
      <c r="Z15" s="152">
        <f t="shared" ref="Z15:Z74" si="13">+IF(Y15=" "," ",ROUND(Y15*AY$11,8))</f>
        <v>0</v>
      </c>
      <c r="AA15" s="152">
        <f t="shared" ref="AA15:AA74" si="14">+IF(Y15=" "," ",AB15-Z15)</f>
        <v>0</v>
      </c>
      <c r="AB15" s="152">
        <f t="shared" ref="AB15:AB74" si="15">+IF(Y15=" "," ",IF(V15&gt;AC$9,AY$10,Z15))</f>
        <v>0</v>
      </c>
      <c r="AC15" s="153">
        <f t="shared" ref="AC15:AC74" si="16">IF(X15=" "," ",+YEAR(X15))</f>
        <v>2017</v>
      </c>
      <c r="AD15" s="153">
        <f t="shared" ref="AD15:AD74" si="17">IF(X15=" "," ",+MONTH(X15))</f>
        <v>8</v>
      </c>
      <c r="AE15" s="147"/>
      <c r="AF15" s="222">
        <f>'Données de base'!$C13</f>
        <v>2017</v>
      </c>
      <c r="AG15" s="222">
        <v>1</v>
      </c>
      <c r="AH15" s="241">
        <f t="shared" ref="AH15:AH46" si="18">+IF(AF15=AK$7,IF(AG15=AK$8,E$7,0),0)</f>
        <v>0</v>
      </c>
      <c r="AI15" s="241">
        <f t="shared" ref="AI15:AI46" si="19">+SUMIFS(F$15:F$376,I$15:I$376,AF15,J$15:J$376,AG15)</f>
        <v>0</v>
      </c>
      <c r="AJ15" s="241">
        <f t="shared" ref="AJ15:AJ46" si="20">+SUMIFS(G$15:G$376,I$15:I$376,AF15,J$15:J$376,AG15)</f>
        <v>0</v>
      </c>
      <c r="AK15" s="241">
        <f>+AI15+AJ15</f>
        <v>0</v>
      </c>
      <c r="AL15" s="147"/>
      <c r="AM15" s="222">
        <f>'Données de base'!$C13</f>
        <v>2017</v>
      </c>
      <c r="AN15" s="222">
        <v>1</v>
      </c>
      <c r="AO15" s="241">
        <f t="shared" ref="AO15:AO46" si="21">+IF(AM15=AR$7,IF(AN15=AR$8,O$7,0),0)</f>
        <v>0</v>
      </c>
      <c r="AP15" s="241">
        <f t="shared" ref="AP15:AP46" si="22">+SUMIFS(P$15:P$376,S$15:S$376,AM15,T$15:T$376,AN15)</f>
        <v>0</v>
      </c>
      <c r="AQ15" s="241">
        <f t="shared" ref="AQ15:AQ46" si="23">+SUMIFS(Q$15:Q$376,S$15:S$376,AM15,T$15:T$376,AN15)</f>
        <v>0</v>
      </c>
      <c r="AR15" s="241">
        <f>+AP15+AQ15</f>
        <v>0</v>
      </c>
      <c r="AS15" s="147"/>
      <c r="AT15" s="222">
        <f>'Données de base'!$C13</f>
        <v>2017</v>
      </c>
      <c r="AU15" s="222">
        <v>1</v>
      </c>
      <c r="AV15" s="241">
        <f t="shared" ref="AV15:AV46" si="24">+IF(AT15=AY$7,IF(AU15=AY$8,Y$7,0),0)</f>
        <v>0</v>
      </c>
      <c r="AW15" s="241">
        <f t="shared" ref="AW15:AW46" si="25">+SUMIFS(Z$15:Z$376,AC$15:AC$376,AT15,AD$15:AD$376,AU15)</f>
        <v>0</v>
      </c>
      <c r="AX15" s="241">
        <f t="shared" ref="AX15:AX46" si="26">+SUMIFS(AA$15:AA$376,AC$15:AC$376,AT15,AD$15:AD$376,AU15)</f>
        <v>0</v>
      </c>
      <c r="AY15" s="241">
        <f>+AW15+AX15</f>
        <v>0</v>
      </c>
    </row>
    <row r="16" spans="2:52" ht="15" customHeight="1" x14ac:dyDescent="0.2">
      <c r="B16" s="154" t="str">
        <f t="shared" ref="B16:B74" si="27">IF(E16=" "," ",B15+1)</f>
        <v xml:space="preserve"> </v>
      </c>
      <c r="C16" s="155" t="str">
        <f t="shared" si="0"/>
        <v xml:space="preserve"> </v>
      </c>
      <c r="D16" s="156" t="str">
        <f t="shared" ref="D16:D74" si="28">+IF(E16=" "," ",DATE(YEAR(D15),MONTH(D15)+I$8,DAY(D15)))</f>
        <v xml:space="preserve"> </v>
      </c>
      <c r="E16" s="157" t="str">
        <f t="shared" ref="E16:E74" si="29">+IF(E15=" "," ",IF((E15-G15)&gt;1,E15-G15," "))</f>
        <v xml:space="preserve"> </v>
      </c>
      <c r="F16" s="157" t="str">
        <f t="shared" si="1"/>
        <v xml:space="preserve"> </v>
      </c>
      <c r="G16" s="157" t="str">
        <f t="shared" si="2"/>
        <v xml:space="preserve"> </v>
      </c>
      <c r="H16" s="157" t="str">
        <f t="shared" si="3"/>
        <v xml:space="preserve"> </v>
      </c>
      <c r="I16" s="158" t="str">
        <f t="shared" si="4"/>
        <v xml:space="preserve"> </v>
      </c>
      <c r="J16" s="158" t="str">
        <f t="shared" si="5"/>
        <v xml:space="preserve"> </v>
      </c>
      <c r="K16" s="147"/>
      <c r="L16" s="154" t="str">
        <f t="shared" ref="L16:L74" si="30">IF(O16=" "," ",L15+1)</f>
        <v xml:space="preserve"> </v>
      </c>
      <c r="M16" s="155" t="str">
        <f t="shared" si="6"/>
        <v xml:space="preserve"> </v>
      </c>
      <c r="N16" s="156" t="str">
        <f t="shared" ref="N16:N74" si="31">+IF(O16=" "," ",DATE(YEAR(N15),MONTH(N15)+S$8,DAY(N15)))</f>
        <v xml:space="preserve"> </v>
      </c>
      <c r="O16" s="157" t="str">
        <f t="shared" ref="O16:O74" si="32">+IF(O15=" "," ",IF((O15-Q15)&gt;1,O15-Q15," "))</f>
        <v xml:space="preserve"> </v>
      </c>
      <c r="P16" s="157" t="str">
        <f t="shared" si="7"/>
        <v xml:space="preserve"> </v>
      </c>
      <c r="Q16" s="157" t="str">
        <f t="shared" si="8"/>
        <v xml:space="preserve"> </v>
      </c>
      <c r="R16" s="157" t="str">
        <f t="shared" si="9"/>
        <v xml:space="preserve"> </v>
      </c>
      <c r="S16" s="158" t="str">
        <f t="shared" si="10"/>
        <v xml:space="preserve"> </v>
      </c>
      <c r="T16" s="158" t="str">
        <f t="shared" si="11"/>
        <v xml:space="preserve"> </v>
      </c>
      <c r="U16" s="147"/>
      <c r="V16" s="154" t="str">
        <f t="shared" ref="V16:V74" si="33">IF(Y16=" "," ",V15+1)</f>
        <v xml:space="preserve"> </v>
      </c>
      <c r="W16" s="155" t="str">
        <f t="shared" si="12"/>
        <v xml:space="preserve"> </v>
      </c>
      <c r="X16" s="156" t="str">
        <f t="shared" ref="X16:X74" si="34">+IF(Y16=" "," ",DATE(YEAR(X15),MONTH(X15)+AC$8,DAY(X15)))</f>
        <v xml:space="preserve"> </v>
      </c>
      <c r="Y16" s="157" t="str">
        <f t="shared" ref="Y16:Y74" si="35">+IF(Y15=" "," ",IF((Y15-AA15)&gt;1,Y15-AA15," "))</f>
        <v xml:space="preserve"> </v>
      </c>
      <c r="Z16" s="157" t="str">
        <f t="shared" si="13"/>
        <v xml:space="preserve"> </v>
      </c>
      <c r="AA16" s="157" t="str">
        <f t="shared" si="14"/>
        <v xml:space="preserve"> </v>
      </c>
      <c r="AB16" s="157" t="str">
        <f t="shared" si="15"/>
        <v xml:space="preserve"> </v>
      </c>
      <c r="AC16" s="158" t="str">
        <f t="shared" si="16"/>
        <v xml:space="preserve"> </v>
      </c>
      <c r="AD16" s="158" t="str">
        <f t="shared" si="17"/>
        <v xml:space="preserve"> </v>
      </c>
      <c r="AE16" s="147"/>
      <c r="AF16" s="222">
        <f>+AF15</f>
        <v>2017</v>
      </c>
      <c r="AG16" s="222">
        <v>2</v>
      </c>
      <c r="AH16" s="241">
        <f t="shared" si="18"/>
        <v>0</v>
      </c>
      <c r="AI16" s="241">
        <f t="shared" si="19"/>
        <v>0</v>
      </c>
      <c r="AJ16" s="241">
        <f t="shared" si="20"/>
        <v>0</v>
      </c>
      <c r="AK16" s="241">
        <f>+AI16+AJ16</f>
        <v>0</v>
      </c>
      <c r="AL16" s="147"/>
      <c r="AM16" s="222">
        <f>+AM15</f>
        <v>2017</v>
      </c>
      <c r="AN16" s="222">
        <v>2</v>
      </c>
      <c r="AO16" s="241">
        <f t="shared" si="21"/>
        <v>0</v>
      </c>
      <c r="AP16" s="241">
        <f t="shared" si="22"/>
        <v>0</v>
      </c>
      <c r="AQ16" s="241">
        <f t="shared" si="23"/>
        <v>0</v>
      </c>
      <c r="AR16" s="241">
        <f>+AP16+AQ16</f>
        <v>0</v>
      </c>
      <c r="AS16" s="147"/>
      <c r="AT16" s="222">
        <f>+AT15</f>
        <v>2017</v>
      </c>
      <c r="AU16" s="222">
        <v>2</v>
      </c>
      <c r="AV16" s="241">
        <f t="shared" si="24"/>
        <v>0</v>
      </c>
      <c r="AW16" s="241">
        <f t="shared" si="25"/>
        <v>0</v>
      </c>
      <c r="AX16" s="241">
        <f t="shared" si="26"/>
        <v>0</v>
      </c>
      <c r="AY16" s="241">
        <f>+AW16+AX16</f>
        <v>0</v>
      </c>
    </row>
    <row r="17" spans="2:51" ht="15" customHeight="1" x14ac:dyDescent="0.2">
      <c r="B17" s="154" t="str">
        <f t="shared" si="27"/>
        <v xml:space="preserve"> </v>
      </c>
      <c r="C17" s="155" t="str">
        <f t="shared" si="0"/>
        <v xml:space="preserve"> </v>
      </c>
      <c r="D17" s="156" t="str">
        <f t="shared" si="28"/>
        <v xml:space="preserve"> </v>
      </c>
      <c r="E17" s="157" t="str">
        <f t="shared" si="29"/>
        <v xml:space="preserve"> </v>
      </c>
      <c r="F17" s="157" t="str">
        <f t="shared" si="1"/>
        <v xml:space="preserve"> </v>
      </c>
      <c r="G17" s="157" t="str">
        <f t="shared" si="2"/>
        <v xml:space="preserve"> </v>
      </c>
      <c r="H17" s="157" t="str">
        <f t="shared" si="3"/>
        <v xml:space="preserve"> </v>
      </c>
      <c r="I17" s="158" t="str">
        <f t="shared" si="4"/>
        <v xml:space="preserve"> </v>
      </c>
      <c r="J17" s="158" t="str">
        <f t="shared" si="5"/>
        <v xml:space="preserve"> </v>
      </c>
      <c r="K17" s="147"/>
      <c r="L17" s="154" t="str">
        <f t="shared" si="30"/>
        <v xml:space="preserve"> </v>
      </c>
      <c r="M17" s="155" t="str">
        <f t="shared" si="6"/>
        <v xml:space="preserve"> </v>
      </c>
      <c r="N17" s="156" t="str">
        <f t="shared" si="31"/>
        <v xml:space="preserve"> </v>
      </c>
      <c r="O17" s="157" t="str">
        <f t="shared" si="32"/>
        <v xml:space="preserve"> </v>
      </c>
      <c r="P17" s="157" t="str">
        <f t="shared" si="7"/>
        <v xml:space="preserve"> </v>
      </c>
      <c r="Q17" s="157" t="str">
        <f t="shared" si="8"/>
        <v xml:space="preserve"> </v>
      </c>
      <c r="R17" s="157" t="str">
        <f t="shared" si="9"/>
        <v xml:space="preserve"> </v>
      </c>
      <c r="S17" s="158" t="str">
        <f t="shared" si="10"/>
        <v xml:space="preserve"> </v>
      </c>
      <c r="T17" s="158" t="str">
        <f t="shared" si="11"/>
        <v xml:space="preserve"> </v>
      </c>
      <c r="U17" s="147"/>
      <c r="V17" s="154" t="str">
        <f t="shared" si="33"/>
        <v xml:space="preserve"> </v>
      </c>
      <c r="W17" s="155" t="str">
        <f t="shared" si="12"/>
        <v xml:space="preserve"> </v>
      </c>
      <c r="X17" s="156" t="str">
        <f t="shared" si="34"/>
        <v xml:space="preserve"> </v>
      </c>
      <c r="Y17" s="157" t="str">
        <f t="shared" si="35"/>
        <v xml:space="preserve"> </v>
      </c>
      <c r="Z17" s="157" t="str">
        <f t="shared" si="13"/>
        <v xml:space="preserve"> </v>
      </c>
      <c r="AA17" s="157" t="str">
        <f t="shared" si="14"/>
        <v xml:space="preserve"> </v>
      </c>
      <c r="AB17" s="157" t="str">
        <f t="shared" si="15"/>
        <v xml:space="preserve"> </v>
      </c>
      <c r="AC17" s="158" t="str">
        <f t="shared" si="16"/>
        <v xml:space="preserve"> </v>
      </c>
      <c r="AD17" s="158" t="str">
        <f t="shared" si="17"/>
        <v xml:space="preserve"> </v>
      </c>
      <c r="AE17" s="147"/>
      <c r="AF17" s="222">
        <f>+AF16</f>
        <v>2017</v>
      </c>
      <c r="AG17" s="222">
        <v>3</v>
      </c>
      <c r="AH17" s="241">
        <f t="shared" si="18"/>
        <v>0</v>
      </c>
      <c r="AI17" s="241">
        <f t="shared" si="19"/>
        <v>0</v>
      </c>
      <c r="AJ17" s="241">
        <f t="shared" si="20"/>
        <v>0</v>
      </c>
      <c r="AK17" s="241">
        <f t="shared" ref="AK17:AK74" si="36">+AI17+AJ17</f>
        <v>0</v>
      </c>
      <c r="AL17" s="147"/>
      <c r="AM17" s="222">
        <f>+AM16</f>
        <v>2017</v>
      </c>
      <c r="AN17" s="222">
        <v>3</v>
      </c>
      <c r="AO17" s="241">
        <f t="shared" si="21"/>
        <v>0</v>
      </c>
      <c r="AP17" s="241">
        <f t="shared" si="22"/>
        <v>0</v>
      </c>
      <c r="AQ17" s="241">
        <f t="shared" si="23"/>
        <v>0</v>
      </c>
      <c r="AR17" s="241">
        <f t="shared" ref="AR17:AR74" si="37">+AP17+AQ17</f>
        <v>0</v>
      </c>
      <c r="AS17" s="147"/>
      <c r="AT17" s="222">
        <f>+AT16</f>
        <v>2017</v>
      </c>
      <c r="AU17" s="222">
        <v>3</v>
      </c>
      <c r="AV17" s="241">
        <f t="shared" si="24"/>
        <v>0</v>
      </c>
      <c r="AW17" s="241">
        <f t="shared" si="25"/>
        <v>0</v>
      </c>
      <c r="AX17" s="241">
        <f t="shared" si="26"/>
        <v>0</v>
      </c>
      <c r="AY17" s="241">
        <f t="shared" ref="AY17:AY74" si="38">+AW17+AX17</f>
        <v>0</v>
      </c>
    </row>
    <row r="18" spans="2:51" ht="15" customHeight="1" x14ac:dyDescent="0.2">
      <c r="B18" s="154" t="str">
        <f t="shared" si="27"/>
        <v xml:space="preserve"> </v>
      </c>
      <c r="C18" s="155" t="str">
        <f t="shared" si="0"/>
        <v xml:space="preserve"> </v>
      </c>
      <c r="D18" s="156" t="str">
        <f t="shared" si="28"/>
        <v xml:space="preserve"> </v>
      </c>
      <c r="E18" s="157" t="str">
        <f t="shared" si="29"/>
        <v xml:space="preserve"> </v>
      </c>
      <c r="F18" s="157" t="str">
        <f t="shared" si="1"/>
        <v xml:space="preserve"> </v>
      </c>
      <c r="G18" s="157" t="str">
        <f t="shared" si="2"/>
        <v xml:space="preserve"> </v>
      </c>
      <c r="H18" s="157" t="str">
        <f t="shared" si="3"/>
        <v xml:space="preserve"> </v>
      </c>
      <c r="I18" s="158" t="str">
        <f t="shared" si="4"/>
        <v xml:space="preserve"> </v>
      </c>
      <c r="J18" s="158" t="str">
        <f t="shared" si="5"/>
        <v xml:space="preserve"> </v>
      </c>
      <c r="K18" s="147"/>
      <c r="L18" s="154" t="str">
        <f t="shared" si="30"/>
        <v xml:space="preserve"> </v>
      </c>
      <c r="M18" s="155" t="str">
        <f t="shared" si="6"/>
        <v xml:space="preserve"> </v>
      </c>
      <c r="N18" s="156" t="str">
        <f t="shared" si="31"/>
        <v xml:space="preserve"> </v>
      </c>
      <c r="O18" s="157" t="str">
        <f t="shared" si="32"/>
        <v xml:space="preserve"> </v>
      </c>
      <c r="P18" s="157" t="str">
        <f t="shared" si="7"/>
        <v xml:space="preserve"> </v>
      </c>
      <c r="Q18" s="157" t="str">
        <f t="shared" si="8"/>
        <v xml:space="preserve"> </v>
      </c>
      <c r="R18" s="157" t="str">
        <f t="shared" si="9"/>
        <v xml:space="preserve"> </v>
      </c>
      <c r="S18" s="158" t="str">
        <f t="shared" si="10"/>
        <v xml:space="preserve"> </v>
      </c>
      <c r="T18" s="158" t="str">
        <f t="shared" si="11"/>
        <v xml:space="preserve"> </v>
      </c>
      <c r="U18" s="147"/>
      <c r="V18" s="154" t="str">
        <f t="shared" si="33"/>
        <v xml:space="preserve"> </v>
      </c>
      <c r="W18" s="155" t="str">
        <f t="shared" si="12"/>
        <v xml:space="preserve"> </v>
      </c>
      <c r="X18" s="156" t="str">
        <f t="shared" si="34"/>
        <v xml:space="preserve"> </v>
      </c>
      <c r="Y18" s="157" t="str">
        <f t="shared" si="35"/>
        <v xml:space="preserve"> </v>
      </c>
      <c r="Z18" s="157" t="str">
        <f t="shared" si="13"/>
        <v xml:space="preserve"> </v>
      </c>
      <c r="AA18" s="157" t="str">
        <f t="shared" si="14"/>
        <v xml:space="preserve"> </v>
      </c>
      <c r="AB18" s="157" t="str">
        <f t="shared" si="15"/>
        <v xml:space="preserve"> </v>
      </c>
      <c r="AC18" s="158" t="str">
        <f t="shared" si="16"/>
        <v xml:space="preserve"> </v>
      </c>
      <c r="AD18" s="158" t="str">
        <f t="shared" si="17"/>
        <v xml:space="preserve"> </v>
      </c>
      <c r="AE18" s="147"/>
      <c r="AF18" s="222">
        <f t="shared" ref="AF18:AF26" si="39">+AF17</f>
        <v>2017</v>
      </c>
      <c r="AG18" s="222">
        <v>4</v>
      </c>
      <c r="AH18" s="241">
        <f t="shared" si="18"/>
        <v>0</v>
      </c>
      <c r="AI18" s="241">
        <f t="shared" si="19"/>
        <v>0</v>
      </c>
      <c r="AJ18" s="241">
        <f t="shared" si="20"/>
        <v>0</v>
      </c>
      <c r="AK18" s="241">
        <f t="shared" si="36"/>
        <v>0</v>
      </c>
      <c r="AL18" s="147"/>
      <c r="AM18" s="222">
        <f t="shared" ref="AM18:AM26" si="40">+AM17</f>
        <v>2017</v>
      </c>
      <c r="AN18" s="222">
        <v>4</v>
      </c>
      <c r="AO18" s="241">
        <f t="shared" si="21"/>
        <v>0</v>
      </c>
      <c r="AP18" s="241">
        <f t="shared" si="22"/>
        <v>0</v>
      </c>
      <c r="AQ18" s="241">
        <f t="shared" si="23"/>
        <v>0</v>
      </c>
      <c r="AR18" s="241">
        <f t="shared" si="37"/>
        <v>0</v>
      </c>
      <c r="AS18" s="147"/>
      <c r="AT18" s="222">
        <f t="shared" ref="AT18:AT26" si="41">+AT17</f>
        <v>2017</v>
      </c>
      <c r="AU18" s="222">
        <v>4</v>
      </c>
      <c r="AV18" s="241">
        <f t="shared" si="24"/>
        <v>0</v>
      </c>
      <c r="AW18" s="241">
        <f t="shared" si="25"/>
        <v>0</v>
      </c>
      <c r="AX18" s="241">
        <f t="shared" si="26"/>
        <v>0</v>
      </c>
      <c r="AY18" s="241">
        <f t="shared" si="38"/>
        <v>0</v>
      </c>
    </row>
    <row r="19" spans="2:51" ht="15" customHeight="1" x14ac:dyDescent="0.2">
      <c r="B19" s="159" t="str">
        <f t="shared" si="27"/>
        <v xml:space="preserve"> </v>
      </c>
      <c r="C19" s="160" t="str">
        <f t="shared" si="0"/>
        <v xml:space="preserve"> </v>
      </c>
      <c r="D19" s="161" t="str">
        <f t="shared" si="28"/>
        <v xml:space="preserve"> </v>
      </c>
      <c r="E19" s="162" t="str">
        <f t="shared" si="29"/>
        <v xml:space="preserve"> </v>
      </c>
      <c r="F19" s="162" t="str">
        <f t="shared" si="1"/>
        <v xml:space="preserve"> </v>
      </c>
      <c r="G19" s="162" t="str">
        <f t="shared" si="2"/>
        <v xml:space="preserve"> </v>
      </c>
      <c r="H19" s="162" t="str">
        <f t="shared" si="3"/>
        <v xml:space="preserve"> </v>
      </c>
      <c r="I19" s="163" t="str">
        <f t="shared" si="4"/>
        <v xml:space="preserve"> </v>
      </c>
      <c r="J19" s="163" t="str">
        <f t="shared" si="5"/>
        <v xml:space="preserve"> </v>
      </c>
      <c r="K19" s="147"/>
      <c r="L19" s="159" t="str">
        <f t="shared" si="30"/>
        <v xml:space="preserve"> </v>
      </c>
      <c r="M19" s="160" t="str">
        <f t="shared" si="6"/>
        <v xml:space="preserve"> </v>
      </c>
      <c r="N19" s="161" t="str">
        <f t="shared" si="31"/>
        <v xml:space="preserve"> </v>
      </c>
      <c r="O19" s="162" t="str">
        <f t="shared" si="32"/>
        <v xml:space="preserve"> </v>
      </c>
      <c r="P19" s="162" t="str">
        <f t="shared" si="7"/>
        <v xml:space="preserve"> </v>
      </c>
      <c r="Q19" s="162" t="str">
        <f t="shared" si="8"/>
        <v xml:space="preserve"> </v>
      </c>
      <c r="R19" s="162" t="str">
        <f t="shared" si="9"/>
        <v xml:space="preserve"> </v>
      </c>
      <c r="S19" s="163" t="str">
        <f t="shared" si="10"/>
        <v xml:space="preserve"> </v>
      </c>
      <c r="T19" s="163" t="str">
        <f t="shared" si="11"/>
        <v xml:space="preserve"> </v>
      </c>
      <c r="U19" s="147"/>
      <c r="V19" s="159" t="str">
        <f t="shared" si="33"/>
        <v xml:space="preserve"> </v>
      </c>
      <c r="W19" s="160" t="str">
        <f t="shared" si="12"/>
        <v xml:space="preserve"> </v>
      </c>
      <c r="X19" s="161" t="str">
        <f t="shared" si="34"/>
        <v xml:space="preserve"> </v>
      </c>
      <c r="Y19" s="162" t="str">
        <f t="shared" si="35"/>
        <v xml:space="preserve"> </v>
      </c>
      <c r="Z19" s="162" t="str">
        <f t="shared" si="13"/>
        <v xml:space="preserve"> </v>
      </c>
      <c r="AA19" s="162" t="str">
        <f t="shared" si="14"/>
        <v xml:space="preserve"> </v>
      </c>
      <c r="AB19" s="162" t="str">
        <f t="shared" si="15"/>
        <v xml:space="preserve"> </v>
      </c>
      <c r="AC19" s="163" t="str">
        <f t="shared" si="16"/>
        <v xml:space="preserve"> </v>
      </c>
      <c r="AD19" s="163" t="str">
        <f t="shared" si="17"/>
        <v xml:space="preserve"> </v>
      </c>
      <c r="AE19" s="147"/>
      <c r="AF19" s="222">
        <f t="shared" si="39"/>
        <v>2017</v>
      </c>
      <c r="AG19" s="222">
        <v>5</v>
      </c>
      <c r="AH19" s="241">
        <f t="shared" si="18"/>
        <v>0</v>
      </c>
      <c r="AI19" s="241">
        <f t="shared" si="19"/>
        <v>0</v>
      </c>
      <c r="AJ19" s="241">
        <f t="shared" si="20"/>
        <v>0</v>
      </c>
      <c r="AK19" s="241">
        <f t="shared" si="36"/>
        <v>0</v>
      </c>
      <c r="AL19" s="147"/>
      <c r="AM19" s="222">
        <f t="shared" si="40"/>
        <v>2017</v>
      </c>
      <c r="AN19" s="222">
        <v>5</v>
      </c>
      <c r="AO19" s="241">
        <f t="shared" si="21"/>
        <v>0</v>
      </c>
      <c r="AP19" s="241">
        <f t="shared" si="22"/>
        <v>0</v>
      </c>
      <c r="AQ19" s="241">
        <f t="shared" si="23"/>
        <v>0</v>
      </c>
      <c r="AR19" s="241">
        <f t="shared" si="37"/>
        <v>0</v>
      </c>
      <c r="AS19" s="147"/>
      <c r="AT19" s="222">
        <f t="shared" si="41"/>
        <v>2017</v>
      </c>
      <c r="AU19" s="222">
        <v>5</v>
      </c>
      <c r="AV19" s="241">
        <f t="shared" si="24"/>
        <v>0</v>
      </c>
      <c r="AW19" s="241">
        <f t="shared" si="25"/>
        <v>0</v>
      </c>
      <c r="AX19" s="241">
        <f t="shared" si="26"/>
        <v>0</v>
      </c>
      <c r="AY19" s="241">
        <f t="shared" si="38"/>
        <v>0</v>
      </c>
    </row>
    <row r="20" spans="2:51" ht="15" customHeight="1" x14ac:dyDescent="0.2">
      <c r="B20" s="149" t="str">
        <f t="shared" si="27"/>
        <v xml:space="preserve"> </v>
      </c>
      <c r="C20" s="150" t="str">
        <f t="shared" si="0"/>
        <v xml:space="preserve"> </v>
      </c>
      <c r="D20" s="151" t="str">
        <f t="shared" si="28"/>
        <v xml:space="preserve"> </v>
      </c>
      <c r="E20" s="152" t="str">
        <f t="shared" si="29"/>
        <v xml:space="preserve"> </v>
      </c>
      <c r="F20" s="152" t="str">
        <f t="shared" si="1"/>
        <v xml:space="preserve"> </v>
      </c>
      <c r="G20" s="152" t="str">
        <f t="shared" si="2"/>
        <v xml:space="preserve"> </v>
      </c>
      <c r="H20" s="152" t="str">
        <f t="shared" si="3"/>
        <v xml:space="preserve"> </v>
      </c>
      <c r="I20" s="153" t="str">
        <f t="shared" si="4"/>
        <v xml:space="preserve"> </v>
      </c>
      <c r="J20" s="153" t="str">
        <f t="shared" si="5"/>
        <v xml:space="preserve"> </v>
      </c>
      <c r="K20" s="147"/>
      <c r="L20" s="149" t="str">
        <f t="shared" si="30"/>
        <v xml:space="preserve"> </v>
      </c>
      <c r="M20" s="150" t="str">
        <f t="shared" si="6"/>
        <v xml:space="preserve"> </v>
      </c>
      <c r="N20" s="151" t="str">
        <f t="shared" si="31"/>
        <v xml:space="preserve"> </v>
      </c>
      <c r="O20" s="152" t="str">
        <f t="shared" si="32"/>
        <v xml:space="preserve"> </v>
      </c>
      <c r="P20" s="152" t="str">
        <f t="shared" si="7"/>
        <v xml:space="preserve"> </v>
      </c>
      <c r="Q20" s="152" t="str">
        <f t="shared" si="8"/>
        <v xml:space="preserve"> </v>
      </c>
      <c r="R20" s="152" t="str">
        <f t="shared" si="9"/>
        <v xml:space="preserve"> </v>
      </c>
      <c r="S20" s="153" t="str">
        <f t="shared" si="10"/>
        <v xml:space="preserve"> </v>
      </c>
      <c r="T20" s="153" t="str">
        <f t="shared" si="11"/>
        <v xml:space="preserve"> </v>
      </c>
      <c r="U20" s="147"/>
      <c r="V20" s="149" t="str">
        <f t="shared" si="33"/>
        <v xml:space="preserve"> </v>
      </c>
      <c r="W20" s="150" t="str">
        <f t="shared" si="12"/>
        <v xml:space="preserve"> </v>
      </c>
      <c r="X20" s="151" t="str">
        <f t="shared" si="34"/>
        <v xml:space="preserve"> </v>
      </c>
      <c r="Y20" s="152" t="str">
        <f t="shared" si="35"/>
        <v xml:space="preserve"> </v>
      </c>
      <c r="Z20" s="152" t="str">
        <f t="shared" si="13"/>
        <v xml:space="preserve"> </v>
      </c>
      <c r="AA20" s="152" t="str">
        <f t="shared" si="14"/>
        <v xml:space="preserve"> </v>
      </c>
      <c r="AB20" s="152" t="str">
        <f t="shared" si="15"/>
        <v xml:space="preserve"> </v>
      </c>
      <c r="AC20" s="153" t="str">
        <f t="shared" si="16"/>
        <v xml:space="preserve"> </v>
      </c>
      <c r="AD20" s="153" t="str">
        <f t="shared" si="17"/>
        <v xml:space="preserve"> </v>
      </c>
      <c r="AE20" s="147"/>
      <c r="AF20" s="222">
        <f t="shared" si="39"/>
        <v>2017</v>
      </c>
      <c r="AG20" s="222">
        <v>6</v>
      </c>
      <c r="AH20" s="241">
        <f t="shared" si="18"/>
        <v>0</v>
      </c>
      <c r="AI20" s="241">
        <f t="shared" si="19"/>
        <v>0</v>
      </c>
      <c r="AJ20" s="241">
        <f t="shared" si="20"/>
        <v>0</v>
      </c>
      <c r="AK20" s="241">
        <f t="shared" si="36"/>
        <v>0</v>
      </c>
      <c r="AL20" s="147"/>
      <c r="AM20" s="222">
        <f t="shared" si="40"/>
        <v>2017</v>
      </c>
      <c r="AN20" s="222">
        <v>6</v>
      </c>
      <c r="AO20" s="241">
        <f t="shared" si="21"/>
        <v>0</v>
      </c>
      <c r="AP20" s="241">
        <f t="shared" si="22"/>
        <v>0</v>
      </c>
      <c r="AQ20" s="241">
        <f t="shared" si="23"/>
        <v>0</v>
      </c>
      <c r="AR20" s="241">
        <f t="shared" si="37"/>
        <v>0</v>
      </c>
      <c r="AS20" s="147"/>
      <c r="AT20" s="222">
        <f t="shared" si="41"/>
        <v>2017</v>
      </c>
      <c r="AU20" s="222">
        <v>6</v>
      </c>
      <c r="AV20" s="241">
        <f t="shared" si="24"/>
        <v>0</v>
      </c>
      <c r="AW20" s="241">
        <f t="shared" si="25"/>
        <v>0</v>
      </c>
      <c r="AX20" s="241">
        <f t="shared" si="26"/>
        <v>0</v>
      </c>
      <c r="AY20" s="241">
        <f t="shared" si="38"/>
        <v>0</v>
      </c>
    </row>
    <row r="21" spans="2:51" ht="15" customHeight="1" x14ac:dyDescent="0.2">
      <c r="B21" s="154" t="str">
        <f t="shared" si="27"/>
        <v xml:space="preserve"> </v>
      </c>
      <c r="C21" s="155" t="str">
        <f t="shared" si="0"/>
        <v xml:space="preserve"> </v>
      </c>
      <c r="D21" s="156" t="str">
        <f t="shared" si="28"/>
        <v xml:space="preserve"> </v>
      </c>
      <c r="E21" s="157" t="str">
        <f t="shared" si="29"/>
        <v xml:space="preserve"> </v>
      </c>
      <c r="F21" s="157" t="str">
        <f t="shared" si="1"/>
        <v xml:space="preserve"> </v>
      </c>
      <c r="G21" s="157" t="str">
        <f t="shared" si="2"/>
        <v xml:space="preserve"> </v>
      </c>
      <c r="H21" s="157" t="str">
        <f t="shared" si="3"/>
        <v xml:space="preserve"> </v>
      </c>
      <c r="I21" s="158" t="str">
        <f t="shared" si="4"/>
        <v xml:space="preserve"> </v>
      </c>
      <c r="J21" s="158" t="str">
        <f t="shared" si="5"/>
        <v xml:space="preserve"> </v>
      </c>
      <c r="K21" s="147"/>
      <c r="L21" s="154" t="str">
        <f t="shared" si="30"/>
        <v xml:space="preserve"> </v>
      </c>
      <c r="M21" s="155" t="str">
        <f t="shared" si="6"/>
        <v xml:space="preserve"> </v>
      </c>
      <c r="N21" s="156" t="str">
        <f t="shared" si="31"/>
        <v xml:space="preserve"> </v>
      </c>
      <c r="O21" s="157" t="str">
        <f t="shared" si="32"/>
        <v xml:space="preserve"> </v>
      </c>
      <c r="P21" s="157" t="str">
        <f t="shared" si="7"/>
        <v xml:space="preserve"> </v>
      </c>
      <c r="Q21" s="157" t="str">
        <f t="shared" si="8"/>
        <v xml:space="preserve"> </v>
      </c>
      <c r="R21" s="157" t="str">
        <f t="shared" si="9"/>
        <v xml:space="preserve"> </v>
      </c>
      <c r="S21" s="158" t="str">
        <f t="shared" si="10"/>
        <v xml:space="preserve"> </v>
      </c>
      <c r="T21" s="158" t="str">
        <f t="shared" si="11"/>
        <v xml:space="preserve"> </v>
      </c>
      <c r="U21" s="147"/>
      <c r="V21" s="154" t="str">
        <f t="shared" si="33"/>
        <v xml:space="preserve"> </v>
      </c>
      <c r="W21" s="155" t="str">
        <f t="shared" si="12"/>
        <v xml:space="preserve"> </v>
      </c>
      <c r="X21" s="156" t="str">
        <f t="shared" si="34"/>
        <v xml:space="preserve"> </v>
      </c>
      <c r="Y21" s="157" t="str">
        <f t="shared" si="35"/>
        <v xml:space="preserve"> </v>
      </c>
      <c r="Z21" s="157" t="str">
        <f t="shared" si="13"/>
        <v xml:space="preserve"> </v>
      </c>
      <c r="AA21" s="157" t="str">
        <f t="shared" si="14"/>
        <v xml:space="preserve"> </v>
      </c>
      <c r="AB21" s="157" t="str">
        <f t="shared" si="15"/>
        <v xml:space="preserve"> </v>
      </c>
      <c r="AC21" s="158" t="str">
        <f t="shared" si="16"/>
        <v xml:space="preserve"> </v>
      </c>
      <c r="AD21" s="158" t="str">
        <f t="shared" si="17"/>
        <v xml:space="preserve"> </v>
      </c>
      <c r="AE21" s="147"/>
      <c r="AF21" s="222">
        <f t="shared" si="39"/>
        <v>2017</v>
      </c>
      <c r="AG21" s="222">
        <v>7</v>
      </c>
      <c r="AH21" s="241">
        <f t="shared" si="18"/>
        <v>0</v>
      </c>
      <c r="AI21" s="241">
        <f t="shared" si="19"/>
        <v>0</v>
      </c>
      <c r="AJ21" s="241">
        <f t="shared" si="20"/>
        <v>0</v>
      </c>
      <c r="AK21" s="241">
        <f t="shared" si="36"/>
        <v>0</v>
      </c>
      <c r="AL21" s="147"/>
      <c r="AM21" s="222">
        <f t="shared" si="40"/>
        <v>2017</v>
      </c>
      <c r="AN21" s="222">
        <v>7</v>
      </c>
      <c r="AO21" s="241">
        <f t="shared" si="21"/>
        <v>0</v>
      </c>
      <c r="AP21" s="241">
        <f t="shared" si="22"/>
        <v>0</v>
      </c>
      <c r="AQ21" s="241">
        <f t="shared" si="23"/>
        <v>0</v>
      </c>
      <c r="AR21" s="241">
        <f t="shared" si="37"/>
        <v>0</v>
      </c>
      <c r="AS21" s="147"/>
      <c r="AT21" s="222">
        <f t="shared" si="41"/>
        <v>2017</v>
      </c>
      <c r="AU21" s="222">
        <v>7</v>
      </c>
      <c r="AV21" s="241">
        <f t="shared" si="24"/>
        <v>0</v>
      </c>
      <c r="AW21" s="241">
        <f t="shared" si="25"/>
        <v>0</v>
      </c>
      <c r="AX21" s="241">
        <f t="shared" si="26"/>
        <v>0</v>
      </c>
      <c r="AY21" s="241">
        <f t="shared" si="38"/>
        <v>0</v>
      </c>
    </row>
    <row r="22" spans="2:51" ht="15" customHeight="1" x14ac:dyDescent="0.2">
      <c r="B22" s="154" t="str">
        <f t="shared" si="27"/>
        <v xml:space="preserve"> </v>
      </c>
      <c r="C22" s="155" t="str">
        <f t="shared" si="0"/>
        <v xml:space="preserve"> </v>
      </c>
      <c r="D22" s="156" t="str">
        <f t="shared" si="28"/>
        <v xml:space="preserve"> </v>
      </c>
      <c r="E22" s="157" t="str">
        <f t="shared" si="29"/>
        <v xml:space="preserve"> </v>
      </c>
      <c r="F22" s="157" t="str">
        <f t="shared" si="1"/>
        <v xml:space="preserve"> </v>
      </c>
      <c r="G22" s="157" t="str">
        <f t="shared" si="2"/>
        <v xml:space="preserve"> </v>
      </c>
      <c r="H22" s="157" t="str">
        <f t="shared" si="3"/>
        <v xml:space="preserve"> </v>
      </c>
      <c r="I22" s="158" t="str">
        <f t="shared" si="4"/>
        <v xml:space="preserve"> </v>
      </c>
      <c r="J22" s="158" t="str">
        <f t="shared" si="5"/>
        <v xml:space="preserve"> </v>
      </c>
      <c r="K22" s="147"/>
      <c r="L22" s="154" t="str">
        <f t="shared" si="30"/>
        <v xml:space="preserve"> </v>
      </c>
      <c r="M22" s="155" t="str">
        <f t="shared" si="6"/>
        <v xml:space="preserve"> </v>
      </c>
      <c r="N22" s="156" t="str">
        <f t="shared" si="31"/>
        <v xml:space="preserve"> </v>
      </c>
      <c r="O22" s="157" t="str">
        <f t="shared" si="32"/>
        <v xml:space="preserve"> </v>
      </c>
      <c r="P22" s="157" t="str">
        <f t="shared" si="7"/>
        <v xml:space="preserve"> </v>
      </c>
      <c r="Q22" s="157" t="str">
        <f t="shared" si="8"/>
        <v xml:space="preserve"> </v>
      </c>
      <c r="R22" s="157" t="str">
        <f t="shared" si="9"/>
        <v xml:space="preserve"> </v>
      </c>
      <c r="S22" s="158" t="str">
        <f t="shared" si="10"/>
        <v xml:space="preserve"> </v>
      </c>
      <c r="T22" s="158" t="str">
        <f t="shared" si="11"/>
        <v xml:space="preserve"> </v>
      </c>
      <c r="U22" s="147"/>
      <c r="V22" s="154" t="str">
        <f t="shared" si="33"/>
        <v xml:space="preserve"> </v>
      </c>
      <c r="W22" s="155" t="str">
        <f t="shared" si="12"/>
        <v xml:space="preserve"> </v>
      </c>
      <c r="X22" s="156" t="str">
        <f t="shared" si="34"/>
        <v xml:space="preserve"> </v>
      </c>
      <c r="Y22" s="157" t="str">
        <f t="shared" si="35"/>
        <v xml:space="preserve"> </v>
      </c>
      <c r="Z22" s="157" t="str">
        <f t="shared" si="13"/>
        <v xml:space="preserve"> </v>
      </c>
      <c r="AA22" s="157" t="str">
        <f t="shared" si="14"/>
        <v xml:space="preserve"> </v>
      </c>
      <c r="AB22" s="157" t="str">
        <f t="shared" si="15"/>
        <v xml:space="preserve"> </v>
      </c>
      <c r="AC22" s="158" t="str">
        <f t="shared" si="16"/>
        <v xml:space="preserve"> </v>
      </c>
      <c r="AD22" s="158" t="str">
        <f t="shared" si="17"/>
        <v xml:space="preserve"> </v>
      </c>
      <c r="AE22" s="147"/>
      <c r="AF22" s="222">
        <f t="shared" si="39"/>
        <v>2017</v>
      </c>
      <c r="AG22" s="222">
        <v>8</v>
      </c>
      <c r="AH22" s="241">
        <f t="shared" si="18"/>
        <v>0</v>
      </c>
      <c r="AI22" s="241">
        <f t="shared" si="19"/>
        <v>0</v>
      </c>
      <c r="AJ22" s="241">
        <f t="shared" si="20"/>
        <v>0</v>
      </c>
      <c r="AK22" s="241">
        <f t="shared" si="36"/>
        <v>0</v>
      </c>
      <c r="AL22" s="147"/>
      <c r="AM22" s="222">
        <f t="shared" si="40"/>
        <v>2017</v>
      </c>
      <c r="AN22" s="222">
        <v>8</v>
      </c>
      <c r="AO22" s="241">
        <f t="shared" si="21"/>
        <v>0</v>
      </c>
      <c r="AP22" s="241">
        <f t="shared" si="22"/>
        <v>0</v>
      </c>
      <c r="AQ22" s="241">
        <f t="shared" si="23"/>
        <v>0</v>
      </c>
      <c r="AR22" s="241">
        <f t="shared" si="37"/>
        <v>0</v>
      </c>
      <c r="AS22" s="147"/>
      <c r="AT22" s="222">
        <f t="shared" si="41"/>
        <v>2017</v>
      </c>
      <c r="AU22" s="222">
        <v>8</v>
      </c>
      <c r="AV22" s="241">
        <f t="shared" si="24"/>
        <v>0</v>
      </c>
      <c r="AW22" s="241">
        <f t="shared" si="25"/>
        <v>0</v>
      </c>
      <c r="AX22" s="241">
        <f t="shared" si="26"/>
        <v>0</v>
      </c>
      <c r="AY22" s="241">
        <f t="shared" si="38"/>
        <v>0</v>
      </c>
    </row>
    <row r="23" spans="2:51" ht="15" customHeight="1" x14ac:dyDescent="0.2">
      <c r="B23" s="154" t="str">
        <f t="shared" si="27"/>
        <v xml:space="preserve"> </v>
      </c>
      <c r="C23" s="155" t="str">
        <f t="shared" si="0"/>
        <v xml:space="preserve"> </v>
      </c>
      <c r="D23" s="156" t="str">
        <f t="shared" si="28"/>
        <v xml:space="preserve"> </v>
      </c>
      <c r="E23" s="157" t="str">
        <f t="shared" si="29"/>
        <v xml:space="preserve"> </v>
      </c>
      <c r="F23" s="157" t="str">
        <f t="shared" si="1"/>
        <v xml:space="preserve"> </v>
      </c>
      <c r="G23" s="157" t="str">
        <f t="shared" si="2"/>
        <v xml:space="preserve"> </v>
      </c>
      <c r="H23" s="157" t="str">
        <f t="shared" si="3"/>
        <v xml:space="preserve"> </v>
      </c>
      <c r="I23" s="158" t="str">
        <f t="shared" si="4"/>
        <v xml:space="preserve"> </v>
      </c>
      <c r="J23" s="158" t="str">
        <f t="shared" si="5"/>
        <v xml:space="preserve"> </v>
      </c>
      <c r="K23" s="147"/>
      <c r="L23" s="154" t="str">
        <f t="shared" si="30"/>
        <v xml:space="preserve"> </v>
      </c>
      <c r="M23" s="155" t="str">
        <f t="shared" si="6"/>
        <v xml:space="preserve"> </v>
      </c>
      <c r="N23" s="156" t="str">
        <f t="shared" si="31"/>
        <v xml:space="preserve"> </v>
      </c>
      <c r="O23" s="157" t="str">
        <f t="shared" si="32"/>
        <v xml:space="preserve"> </v>
      </c>
      <c r="P23" s="157" t="str">
        <f t="shared" si="7"/>
        <v xml:space="preserve"> </v>
      </c>
      <c r="Q23" s="157" t="str">
        <f t="shared" si="8"/>
        <v xml:space="preserve"> </v>
      </c>
      <c r="R23" s="157" t="str">
        <f t="shared" si="9"/>
        <v xml:space="preserve"> </v>
      </c>
      <c r="S23" s="158" t="str">
        <f t="shared" si="10"/>
        <v xml:space="preserve"> </v>
      </c>
      <c r="T23" s="158" t="str">
        <f t="shared" si="11"/>
        <v xml:space="preserve"> </v>
      </c>
      <c r="U23" s="147"/>
      <c r="V23" s="154" t="str">
        <f t="shared" si="33"/>
        <v xml:space="preserve"> </v>
      </c>
      <c r="W23" s="155" t="str">
        <f t="shared" si="12"/>
        <v xml:space="preserve"> </v>
      </c>
      <c r="X23" s="156" t="str">
        <f t="shared" si="34"/>
        <v xml:space="preserve"> </v>
      </c>
      <c r="Y23" s="157" t="str">
        <f t="shared" si="35"/>
        <v xml:space="preserve"> </v>
      </c>
      <c r="Z23" s="157" t="str">
        <f t="shared" si="13"/>
        <v xml:space="preserve"> </v>
      </c>
      <c r="AA23" s="157" t="str">
        <f t="shared" si="14"/>
        <v xml:space="preserve"> </v>
      </c>
      <c r="AB23" s="157" t="str">
        <f t="shared" si="15"/>
        <v xml:space="preserve"> </v>
      </c>
      <c r="AC23" s="158" t="str">
        <f t="shared" si="16"/>
        <v xml:space="preserve"> </v>
      </c>
      <c r="AD23" s="158" t="str">
        <f t="shared" si="17"/>
        <v xml:space="preserve"> </v>
      </c>
      <c r="AE23" s="147"/>
      <c r="AF23" s="222">
        <f t="shared" si="39"/>
        <v>2017</v>
      </c>
      <c r="AG23" s="222">
        <v>9</v>
      </c>
      <c r="AH23" s="241">
        <f t="shared" si="18"/>
        <v>0</v>
      </c>
      <c r="AI23" s="241">
        <f t="shared" si="19"/>
        <v>0</v>
      </c>
      <c r="AJ23" s="241">
        <f t="shared" si="20"/>
        <v>0</v>
      </c>
      <c r="AK23" s="241">
        <f t="shared" si="36"/>
        <v>0</v>
      </c>
      <c r="AL23" s="147"/>
      <c r="AM23" s="222">
        <f t="shared" si="40"/>
        <v>2017</v>
      </c>
      <c r="AN23" s="222">
        <v>9</v>
      </c>
      <c r="AO23" s="241">
        <f t="shared" si="21"/>
        <v>0</v>
      </c>
      <c r="AP23" s="241">
        <f t="shared" si="22"/>
        <v>0</v>
      </c>
      <c r="AQ23" s="241">
        <f t="shared" si="23"/>
        <v>0</v>
      </c>
      <c r="AR23" s="241">
        <f t="shared" si="37"/>
        <v>0</v>
      </c>
      <c r="AS23" s="147"/>
      <c r="AT23" s="222">
        <f t="shared" si="41"/>
        <v>2017</v>
      </c>
      <c r="AU23" s="222">
        <v>9</v>
      </c>
      <c r="AV23" s="241">
        <f t="shared" si="24"/>
        <v>0</v>
      </c>
      <c r="AW23" s="241">
        <f t="shared" si="25"/>
        <v>0</v>
      </c>
      <c r="AX23" s="241">
        <f t="shared" si="26"/>
        <v>0</v>
      </c>
      <c r="AY23" s="241">
        <f t="shared" si="38"/>
        <v>0</v>
      </c>
    </row>
    <row r="24" spans="2:51" ht="15" customHeight="1" x14ac:dyDescent="0.2">
      <c r="B24" s="159" t="str">
        <f t="shared" si="27"/>
        <v xml:space="preserve"> </v>
      </c>
      <c r="C24" s="160" t="str">
        <f t="shared" si="0"/>
        <v xml:space="preserve"> </v>
      </c>
      <c r="D24" s="161" t="str">
        <f t="shared" si="28"/>
        <v xml:space="preserve"> </v>
      </c>
      <c r="E24" s="162" t="str">
        <f t="shared" si="29"/>
        <v xml:space="preserve"> </v>
      </c>
      <c r="F24" s="162" t="str">
        <f t="shared" si="1"/>
        <v xml:space="preserve"> </v>
      </c>
      <c r="G24" s="162" t="str">
        <f t="shared" si="2"/>
        <v xml:space="preserve"> </v>
      </c>
      <c r="H24" s="162" t="str">
        <f t="shared" si="3"/>
        <v xml:space="preserve"> </v>
      </c>
      <c r="I24" s="163" t="str">
        <f t="shared" si="4"/>
        <v xml:space="preserve"> </v>
      </c>
      <c r="J24" s="163" t="str">
        <f t="shared" si="5"/>
        <v xml:space="preserve"> </v>
      </c>
      <c r="K24" s="147"/>
      <c r="L24" s="159" t="str">
        <f t="shared" si="30"/>
        <v xml:space="preserve"> </v>
      </c>
      <c r="M24" s="160" t="str">
        <f t="shared" si="6"/>
        <v xml:space="preserve"> </v>
      </c>
      <c r="N24" s="161" t="str">
        <f t="shared" si="31"/>
        <v xml:space="preserve"> </v>
      </c>
      <c r="O24" s="162" t="str">
        <f t="shared" si="32"/>
        <v xml:space="preserve"> </v>
      </c>
      <c r="P24" s="162" t="str">
        <f t="shared" si="7"/>
        <v xml:space="preserve"> </v>
      </c>
      <c r="Q24" s="162" t="str">
        <f t="shared" si="8"/>
        <v xml:space="preserve"> </v>
      </c>
      <c r="R24" s="162" t="str">
        <f t="shared" si="9"/>
        <v xml:space="preserve"> </v>
      </c>
      <c r="S24" s="163" t="str">
        <f t="shared" si="10"/>
        <v xml:space="preserve"> </v>
      </c>
      <c r="T24" s="163" t="str">
        <f t="shared" si="11"/>
        <v xml:space="preserve"> </v>
      </c>
      <c r="U24" s="147"/>
      <c r="V24" s="159" t="str">
        <f t="shared" si="33"/>
        <v xml:space="preserve"> </v>
      </c>
      <c r="W24" s="160" t="str">
        <f t="shared" si="12"/>
        <v xml:space="preserve"> </v>
      </c>
      <c r="X24" s="161" t="str">
        <f t="shared" si="34"/>
        <v xml:space="preserve"> </v>
      </c>
      <c r="Y24" s="162" t="str">
        <f t="shared" si="35"/>
        <v xml:space="preserve"> </v>
      </c>
      <c r="Z24" s="162" t="str">
        <f t="shared" si="13"/>
        <v xml:space="preserve"> </v>
      </c>
      <c r="AA24" s="162" t="str">
        <f t="shared" si="14"/>
        <v xml:space="preserve"> </v>
      </c>
      <c r="AB24" s="162" t="str">
        <f t="shared" si="15"/>
        <v xml:space="preserve"> </v>
      </c>
      <c r="AC24" s="163" t="str">
        <f t="shared" si="16"/>
        <v xml:space="preserve"> </v>
      </c>
      <c r="AD24" s="163" t="str">
        <f t="shared" si="17"/>
        <v xml:space="preserve"> </v>
      </c>
      <c r="AE24" s="147"/>
      <c r="AF24" s="222">
        <f t="shared" si="39"/>
        <v>2017</v>
      </c>
      <c r="AG24" s="222">
        <v>10</v>
      </c>
      <c r="AH24" s="241">
        <f t="shared" si="18"/>
        <v>0</v>
      </c>
      <c r="AI24" s="241">
        <f t="shared" si="19"/>
        <v>0</v>
      </c>
      <c r="AJ24" s="241">
        <f t="shared" si="20"/>
        <v>0</v>
      </c>
      <c r="AK24" s="241">
        <f t="shared" si="36"/>
        <v>0</v>
      </c>
      <c r="AL24" s="147"/>
      <c r="AM24" s="222">
        <f t="shared" si="40"/>
        <v>2017</v>
      </c>
      <c r="AN24" s="222">
        <v>10</v>
      </c>
      <c r="AO24" s="241">
        <f t="shared" si="21"/>
        <v>0</v>
      </c>
      <c r="AP24" s="241">
        <f t="shared" si="22"/>
        <v>0</v>
      </c>
      <c r="AQ24" s="241">
        <f t="shared" si="23"/>
        <v>0</v>
      </c>
      <c r="AR24" s="241">
        <f t="shared" si="37"/>
        <v>0</v>
      </c>
      <c r="AS24" s="147"/>
      <c r="AT24" s="222">
        <f t="shared" si="41"/>
        <v>2017</v>
      </c>
      <c r="AU24" s="222">
        <v>10</v>
      </c>
      <c r="AV24" s="241">
        <f t="shared" si="24"/>
        <v>0</v>
      </c>
      <c r="AW24" s="241">
        <f t="shared" si="25"/>
        <v>0</v>
      </c>
      <c r="AX24" s="241">
        <f t="shared" si="26"/>
        <v>0</v>
      </c>
      <c r="AY24" s="241">
        <f t="shared" si="38"/>
        <v>0</v>
      </c>
    </row>
    <row r="25" spans="2:51" ht="15" customHeight="1" x14ac:dyDescent="0.2">
      <c r="B25" s="149" t="str">
        <f t="shared" si="27"/>
        <v xml:space="preserve"> </v>
      </c>
      <c r="C25" s="150" t="str">
        <f t="shared" si="0"/>
        <v xml:space="preserve"> </v>
      </c>
      <c r="D25" s="151" t="str">
        <f t="shared" si="28"/>
        <v xml:space="preserve"> </v>
      </c>
      <c r="E25" s="152" t="str">
        <f t="shared" si="29"/>
        <v xml:space="preserve"> </v>
      </c>
      <c r="F25" s="152" t="str">
        <f t="shared" si="1"/>
        <v xml:space="preserve"> </v>
      </c>
      <c r="G25" s="152" t="str">
        <f t="shared" si="2"/>
        <v xml:space="preserve"> </v>
      </c>
      <c r="H25" s="152" t="str">
        <f t="shared" si="3"/>
        <v xml:space="preserve"> </v>
      </c>
      <c r="I25" s="153" t="str">
        <f t="shared" si="4"/>
        <v xml:space="preserve"> </v>
      </c>
      <c r="J25" s="153" t="str">
        <f t="shared" si="5"/>
        <v xml:space="preserve"> </v>
      </c>
      <c r="K25" s="147"/>
      <c r="L25" s="149" t="str">
        <f t="shared" si="30"/>
        <v xml:space="preserve"> </v>
      </c>
      <c r="M25" s="150" t="str">
        <f t="shared" si="6"/>
        <v xml:space="preserve"> </v>
      </c>
      <c r="N25" s="151" t="str">
        <f t="shared" si="31"/>
        <v xml:space="preserve"> </v>
      </c>
      <c r="O25" s="152" t="str">
        <f t="shared" si="32"/>
        <v xml:space="preserve"> </v>
      </c>
      <c r="P25" s="152" t="str">
        <f t="shared" si="7"/>
        <v xml:space="preserve"> </v>
      </c>
      <c r="Q25" s="152" t="str">
        <f t="shared" si="8"/>
        <v xml:space="preserve"> </v>
      </c>
      <c r="R25" s="152" t="str">
        <f t="shared" si="9"/>
        <v xml:space="preserve"> </v>
      </c>
      <c r="S25" s="153" t="str">
        <f t="shared" si="10"/>
        <v xml:space="preserve"> </v>
      </c>
      <c r="T25" s="153" t="str">
        <f t="shared" si="11"/>
        <v xml:space="preserve"> </v>
      </c>
      <c r="U25" s="147"/>
      <c r="V25" s="149" t="str">
        <f t="shared" si="33"/>
        <v xml:space="preserve"> </v>
      </c>
      <c r="W25" s="150" t="str">
        <f t="shared" si="12"/>
        <v xml:space="preserve"> </v>
      </c>
      <c r="X25" s="151" t="str">
        <f t="shared" si="34"/>
        <v xml:space="preserve"> </v>
      </c>
      <c r="Y25" s="152" t="str">
        <f t="shared" si="35"/>
        <v xml:space="preserve"> </v>
      </c>
      <c r="Z25" s="152" t="str">
        <f t="shared" si="13"/>
        <v xml:space="preserve"> </v>
      </c>
      <c r="AA25" s="152" t="str">
        <f t="shared" si="14"/>
        <v xml:space="preserve"> </v>
      </c>
      <c r="AB25" s="152" t="str">
        <f t="shared" si="15"/>
        <v xml:space="preserve"> </v>
      </c>
      <c r="AC25" s="153" t="str">
        <f t="shared" si="16"/>
        <v xml:space="preserve"> </v>
      </c>
      <c r="AD25" s="153" t="str">
        <f t="shared" si="17"/>
        <v xml:space="preserve"> </v>
      </c>
      <c r="AE25" s="147"/>
      <c r="AF25" s="222">
        <f t="shared" si="39"/>
        <v>2017</v>
      </c>
      <c r="AG25" s="222">
        <v>11</v>
      </c>
      <c r="AH25" s="241">
        <f t="shared" si="18"/>
        <v>0</v>
      </c>
      <c r="AI25" s="241">
        <f t="shared" si="19"/>
        <v>0</v>
      </c>
      <c r="AJ25" s="241">
        <f t="shared" si="20"/>
        <v>0</v>
      </c>
      <c r="AK25" s="241">
        <f t="shared" si="36"/>
        <v>0</v>
      </c>
      <c r="AL25" s="147"/>
      <c r="AM25" s="222">
        <f t="shared" si="40"/>
        <v>2017</v>
      </c>
      <c r="AN25" s="222">
        <v>11</v>
      </c>
      <c r="AO25" s="241">
        <f t="shared" si="21"/>
        <v>0</v>
      </c>
      <c r="AP25" s="241">
        <f t="shared" si="22"/>
        <v>0</v>
      </c>
      <c r="AQ25" s="241">
        <f t="shared" si="23"/>
        <v>0</v>
      </c>
      <c r="AR25" s="241">
        <f t="shared" si="37"/>
        <v>0</v>
      </c>
      <c r="AS25" s="147"/>
      <c r="AT25" s="222">
        <f t="shared" si="41"/>
        <v>2017</v>
      </c>
      <c r="AU25" s="222">
        <v>11</v>
      </c>
      <c r="AV25" s="241">
        <f t="shared" si="24"/>
        <v>0</v>
      </c>
      <c r="AW25" s="241">
        <f t="shared" si="25"/>
        <v>0</v>
      </c>
      <c r="AX25" s="241">
        <f t="shared" si="26"/>
        <v>0</v>
      </c>
      <c r="AY25" s="241">
        <f t="shared" si="38"/>
        <v>0</v>
      </c>
    </row>
    <row r="26" spans="2:51" ht="15" customHeight="1" x14ac:dyDescent="0.2">
      <c r="B26" s="154" t="str">
        <f t="shared" si="27"/>
        <v xml:space="preserve"> </v>
      </c>
      <c r="C26" s="155" t="str">
        <f t="shared" si="0"/>
        <v xml:space="preserve"> </v>
      </c>
      <c r="D26" s="156" t="str">
        <f t="shared" si="28"/>
        <v xml:space="preserve"> </v>
      </c>
      <c r="E26" s="157" t="str">
        <f t="shared" si="29"/>
        <v xml:space="preserve"> </v>
      </c>
      <c r="F26" s="157" t="str">
        <f t="shared" si="1"/>
        <v xml:space="preserve"> </v>
      </c>
      <c r="G26" s="157" t="str">
        <f t="shared" si="2"/>
        <v xml:space="preserve"> </v>
      </c>
      <c r="H26" s="157" t="str">
        <f t="shared" si="3"/>
        <v xml:space="preserve"> </v>
      </c>
      <c r="I26" s="158" t="str">
        <f t="shared" si="4"/>
        <v xml:space="preserve"> </v>
      </c>
      <c r="J26" s="158" t="str">
        <f t="shared" si="5"/>
        <v xml:space="preserve"> </v>
      </c>
      <c r="K26" s="147"/>
      <c r="L26" s="154" t="str">
        <f t="shared" si="30"/>
        <v xml:space="preserve"> </v>
      </c>
      <c r="M26" s="155" t="str">
        <f t="shared" si="6"/>
        <v xml:space="preserve"> </v>
      </c>
      <c r="N26" s="156" t="str">
        <f t="shared" si="31"/>
        <v xml:space="preserve"> </v>
      </c>
      <c r="O26" s="157" t="str">
        <f t="shared" si="32"/>
        <v xml:space="preserve"> </v>
      </c>
      <c r="P26" s="157" t="str">
        <f t="shared" si="7"/>
        <v xml:space="preserve"> </v>
      </c>
      <c r="Q26" s="157" t="str">
        <f t="shared" si="8"/>
        <v xml:space="preserve"> </v>
      </c>
      <c r="R26" s="157" t="str">
        <f t="shared" si="9"/>
        <v xml:space="preserve"> </v>
      </c>
      <c r="S26" s="158" t="str">
        <f t="shared" si="10"/>
        <v xml:space="preserve"> </v>
      </c>
      <c r="T26" s="158" t="str">
        <f t="shared" si="11"/>
        <v xml:space="preserve"> </v>
      </c>
      <c r="U26" s="147"/>
      <c r="V26" s="154" t="str">
        <f t="shared" si="33"/>
        <v xml:space="preserve"> </v>
      </c>
      <c r="W26" s="155" t="str">
        <f t="shared" si="12"/>
        <v xml:space="preserve"> </v>
      </c>
      <c r="X26" s="156" t="str">
        <f t="shared" si="34"/>
        <v xml:space="preserve"> </v>
      </c>
      <c r="Y26" s="157" t="str">
        <f t="shared" si="35"/>
        <v xml:space="preserve"> </v>
      </c>
      <c r="Z26" s="157" t="str">
        <f t="shared" si="13"/>
        <v xml:space="preserve"> </v>
      </c>
      <c r="AA26" s="157" t="str">
        <f t="shared" si="14"/>
        <v xml:space="preserve"> </v>
      </c>
      <c r="AB26" s="157" t="str">
        <f t="shared" si="15"/>
        <v xml:space="preserve"> </v>
      </c>
      <c r="AC26" s="158" t="str">
        <f t="shared" si="16"/>
        <v xml:space="preserve"> </v>
      </c>
      <c r="AD26" s="158" t="str">
        <f t="shared" si="17"/>
        <v xml:space="preserve"> </v>
      </c>
      <c r="AE26" s="147"/>
      <c r="AF26" s="222">
        <f t="shared" si="39"/>
        <v>2017</v>
      </c>
      <c r="AG26" s="222">
        <v>12</v>
      </c>
      <c r="AH26" s="241">
        <f t="shared" si="18"/>
        <v>0</v>
      </c>
      <c r="AI26" s="241">
        <f t="shared" si="19"/>
        <v>0</v>
      </c>
      <c r="AJ26" s="241">
        <f t="shared" si="20"/>
        <v>0</v>
      </c>
      <c r="AK26" s="241">
        <f t="shared" si="36"/>
        <v>0</v>
      </c>
      <c r="AL26" s="147"/>
      <c r="AM26" s="222">
        <f t="shared" si="40"/>
        <v>2017</v>
      </c>
      <c r="AN26" s="222">
        <v>12</v>
      </c>
      <c r="AO26" s="241">
        <f t="shared" si="21"/>
        <v>0</v>
      </c>
      <c r="AP26" s="241">
        <f t="shared" si="22"/>
        <v>0</v>
      </c>
      <c r="AQ26" s="241">
        <f t="shared" si="23"/>
        <v>0</v>
      </c>
      <c r="AR26" s="241">
        <f t="shared" si="37"/>
        <v>0</v>
      </c>
      <c r="AS26" s="147"/>
      <c r="AT26" s="222">
        <f t="shared" si="41"/>
        <v>2017</v>
      </c>
      <c r="AU26" s="222">
        <v>12</v>
      </c>
      <c r="AV26" s="241">
        <f t="shared" si="24"/>
        <v>0</v>
      </c>
      <c r="AW26" s="241">
        <f t="shared" si="25"/>
        <v>0</v>
      </c>
      <c r="AX26" s="241">
        <f t="shared" si="26"/>
        <v>0</v>
      </c>
      <c r="AY26" s="241">
        <f t="shared" si="38"/>
        <v>0</v>
      </c>
    </row>
    <row r="27" spans="2:51" ht="15" customHeight="1" x14ac:dyDescent="0.2">
      <c r="B27" s="154" t="str">
        <f t="shared" si="27"/>
        <v xml:space="preserve"> </v>
      </c>
      <c r="C27" s="155" t="str">
        <f t="shared" si="0"/>
        <v xml:space="preserve"> </v>
      </c>
      <c r="D27" s="156" t="str">
        <f t="shared" si="28"/>
        <v xml:space="preserve"> </v>
      </c>
      <c r="E27" s="157" t="str">
        <f t="shared" si="29"/>
        <v xml:space="preserve"> </v>
      </c>
      <c r="F27" s="157" t="str">
        <f t="shared" si="1"/>
        <v xml:space="preserve"> </v>
      </c>
      <c r="G27" s="157" t="str">
        <f t="shared" si="2"/>
        <v xml:space="preserve"> </v>
      </c>
      <c r="H27" s="157" t="str">
        <f t="shared" si="3"/>
        <v xml:space="preserve"> </v>
      </c>
      <c r="I27" s="158" t="str">
        <f t="shared" si="4"/>
        <v xml:space="preserve"> </v>
      </c>
      <c r="J27" s="158" t="str">
        <f t="shared" si="5"/>
        <v xml:space="preserve"> </v>
      </c>
      <c r="K27" s="147"/>
      <c r="L27" s="154" t="str">
        <f t="shared" si="30"/>
        <v xml:space="preserve"> </v>
      </c>
      <c r="M27" s="155" t="str">
        <f t="shared" si="6"/>
        <v xml:space="preserve"> </v>
      </c>
      <c r="N27" s="156" t="str">
        <f t="shared" si="31"/>
        <v xml:space="preserve"> </v>
      </c>
      <c r="O27" s="157" t="str">
        <f t="shared" si="32"/>
        <v xml:space="preserve"> </v>
      </c>
      <c r="P27" s="157" t="str">
        <f t="shared" si="7"/>
        <v xml:space="preserve"> </v>
      </c>
      <c r="Q27" s="157" t="str">
        <f t="shared" si="8"/>
        <v xml:space="preserve"> </v>
      </c>
      <c r="R27" s="157" t="str">
        <f t="shared" si="9"/>
        <v xml:space="preserve"> </v>
      </c>
      <c r="S27" s="158" t="str">
        <f t="shared" si="10"/>
        <v xml:space="preserve"> </v>
      </c>
      <c r="T27" s="158" t="str">
        <f t="shared" si="11"/>
        <v xml:space="preserve"> </v>
      </c>
      <c r="U27" s="147"/>
      <c r="V27" s="154" t="str">
        <f t="shared" si="33"/>
        <v xml:space="preserve"> </v>
      </c>
      <c r="W27" s="155" t="str">
        <f t="shared" si="12"/>
        <v xml:space="preserve"> </v>
      </c>
      <c r="X27" s="156" t="str">
        <f t="shared" si="34"/>
        <v xml:space="preserve"> </v>
      </c>
      <c r="Y27" s="157" t="str">
        <f t="shared" si="35"/>
        <v xml:space="preserve"> </v>
      </c>
      <c r="Z27" s="157" t="str">
        <f t="shared" si="13"/>
        <v xml:space="preserve"> </v>
      </c>
      <c r="AA27" s="157" t="str">
        <f t="shared" si="14"/>
        <v xml:space="preserve"> </v>
      </c>
      <c r="AB27" s="157" t="str">
        <f t="shared" si="15"/>
        <v xml:space="preserve"> </v>
      </c>
      <c r="AC27" s="158" t="str">
        <f t="shared" si="16"/>
        <v xml:space="preserve"> </v>
      </c>
      <c r="AD27" s="158" t="str">
        <f t="shared" si="17"/>
        <v xml:space="preserve"> </v>
      </c>
      <c r="AE27" s="147"/>
      <c r="AF27" s="222">
        <f>+AF15+1</f>
        <v>2018</v>
      </c>
      <c r="AG27" s="222">
        <v>1</v>
      </c>
      <c r="AH27" s="241">
        <f t="shared" si="18"/>
        <v>0</v>
      </c>
      <c r="AI27" s="241">
        <f t="shared" si="19"/>
        <v>0</v>
      </c>
      <c r="AJ27" s="241">
        <f t="shared" si="20"/>
        <v>0</v>
      </c>
      <c r="AK27" s="241">
        <f t="shared" si="36"/>
        <v>0</v>
      </c>
      <c r="AL27" s="147"/>
      <c r="AM27" s="222">
        <f>+AM15+1</f>
        <v>2018</v>
      </c>
      <c r="AN27" s="222">
        <v>1</v>
      </c>
      <c r="AO27" s="241">
        <f t="shared" si="21"/>
        <v>0</v>
      </c>
      <c r="AP27" s="241">
        <f t="shared" si="22"/>
        <v>0</v>
      </c>
      <c r="AQ27" s="241">
        <f t="shared" si="23"/>
        <v>0</v>
      </c>
      <c r="AR27" s="241">
        <f t="shared" si="37"/>
        <v>0</v>
      </c>
      <c r="AS27" s="147"/>
      <c r="AT27" s="222">
        <f>+AT15+1</f>
        <v>2018</v>
      </c>
      <c r="AU27" s="222">
        <v>1</v>
      </c>
      <c r="AV27" s="241">
        <f t="shared" si="24"/>
        <v>0</v>
      </c>
      <c r="AW27" s="241">
        <f t="shared" si="25"/>
        <v>0</v>
      </c>
      <c r="AX27" s="241">
        <f t="shared" si="26"/>
        <v>0</v>
      </c>
      <c r="AY27" s="241">
        <f t="shared" si="38"/>
        <v>0</v>
      </c>
    </row>
    <row r="28" spans="2:51" ht="15" customHeight="1" x14ac:dyDescent="0.2">
      <c r="B28" s="154" t="str">
        <f t="shared" si="27"/>
        <v xml:space="preserve"> </v>
      </c>
      <c r="C28" s="155" t="str">
        <f t="shared" si="0"/>
        <v xml:space="preserve"> </v>
      </c>
      <c r="D28" s="156" t="str">
        <f t="shared" si="28"/>
        <v xml:space="preserve"> </v>
      </c>
      <c r="E28" s="157" t="str">
        <f t="shared" si="29"/>
        <v xml:space="preserve"> </v>
      </c>
      <c r="F28" s="157" t="str">
        <f t="shared" si="1"/>
        <v xml:space="preserve"> </v>
      </c>
      <c r="G28" s="157" t="str">
        <f t="shared" si="2"/>
        <v xml:space="preserve"> </v>
      </c>
      <c r="H28" s="157" t="str">
        <f t="shared" si="3"/>
        <v xml:space="preserve"> </v>
      </c>
      <c r="I28" s="158" t="str">
        <f t="shared" si="4"/>
        <v xml:space="preserve"> </v>
      </c>
      <c r="J28" s="158" t="str">
        <f t="shared" si="5"/>
        <v xml:space="preserve"> </v>
      </c>
      <c r="K28" s="147"/>
      <c r="L28" s="154" t="str">
        <f t="shared" si="30"/>
        <v xml:space="preserve"> </v>
      </c>
      <c r="M28" s="155" t="str">
        <f t="shared" si="6"/>
        <v xml:space="preserve"> </v>
      </c>
      <c r="N28" s="156" t="str">
        <f t="shared" si="31"/>
        <v xml:space="preserve"> </v>
      </c>
      <c r="O28" s="157" t="str">
        <f t="shared" si="32"/>
        <v xml:space="preserve"> </v>
      </c>
      <c r="P28" s="157" t="str">
        <f t="shared" si="7"/>
        <v xml:space="preserve"> </v>
      </c>
      <c r="Q28" s="157" t="str">
        <f t="shared" si="8"/>
        <v xml:space="preserve"> </v>
      </c>
      <c r="R28" s="157" t="str">
        <f t="shared" si="9"/>
        <v xml:space="preserve"> </v>
      </c>
      <c r="S28" s="158" t="str">
        <f t="shared" si="10"/>
        <v xml:space="preserve"> </v>
      </c>
      <c r="T28" s="158" t="str">
        <f t="shared" si="11"/>
        <v xml:space="preserve"> </v>
      </c>
      <c r="U28" s="147"/>
      <c r="V28" s="154" t="str">
        <f t="shared" si="33"/>
        <v xml:space="preserve"> </v>
      </c>
      <c r="W28" s="155" t="str">
        <f t="shared" si="12"/>
        <v xml:space="preserve"> </v>
      </c>
      <c r="X28" s="156" t="str">
        <f t="shared" si="34"/>
        <v xml:space="preserve"> </v>
      </c>
      <c r="Y28" s="157" t="str">
        <f t="shared" si="35"/>
        <v xml:space="preserve"> </v>
      </c>
      <c r="Z28" s="157" t="str">
        <f t="shared" si="13"/>
        <v xml:space="preserve"> </v>
      </c>
      <c r="AA28" s="157" t="str">
        <f t="shared" si="14"/>
        <v xml:space="preserve"> </v>
      </c>
      <c r="AB28" s="157" t="str">
        <f t="shared" si="15"/>
        <v xml:space="preserve"> </v>
      </c>
      <c r="AC28" s="158" t="str">
        <f t="shared" si="16"/>
        <v xml:space="preserve"> </v>
      </c>
      <c r="AD28" s="158" t="str">
        <f t="shared" si="17"/>
        <v xml:space="preserve"> </v>
      </c>
      <c r="AE28" s="147"/>
      <c r="AF28" s="222">
        <f>+AF27</f>
        <v>2018</v>
      </c>
      <c r="AG28" s="222">
        <v>2</v>
      </c>
      <c r="AH28" s="241">
        <f t="shared" si="18"/>
        <v>0</v>
      </c>
      <c r="AI28" s="241">
        <f t="shared" si="19"/>
        <v>0</v>
      </c>
      <c r="AJ28" s="241">
        <f t="shared" si="20"/>
        <v>0</v>
      </c>
      <c r="AK28" s="241">
        <f t="shared" si="36"/>
        <v>0</v>
      </c>
      <c r="AL28" s="147"/>
      <c r="AM28" s="222">
        <f>+AM27</f>
        <v>2018</v>
      </c>
      <c r="AN28" s="222">
        <v>2</v>
      </c>
      <c r="AO28" s="241">
        <f t="shared" si="21"/>
        <v>0</v>
      </c>
      <c r="AP28" s="241">
        <f t="shared" si="22"/>
        <v>0</v>
      </c>
      <c r="AQ28" s="241">
        <f t="shared" si="23"/>
        <v>0</v>
      </c>
      <c r="AR28" s="241">
        <f t="shared" si="37"/>
        <v>0</v>
      </c>
      <c r="AS28" s="147"/>
      <c r="AT28" s="222">
        <f>+AT27</f>
        <v>2018</v>
      </c>
      <c r="AU28" s="222">
        <v>2</v>
      </c>
      <c r="AV28" s="241">
        <f t="shared" si="24"/>
        <v>0</v>
      </c>
      <c r="AW28" s="241">
        <f t="shared" si="25"/>
        <v>0</v>
      </c>
      <c r="AX28" s="241">
        <f t="shared" si="26"/>
        <v>0</v>
      </c>
      <c r="AY28" s="241">
        <f t="shared" si="38"/>
        <v>0</v>
      </c>
    </row>
    <row r="29" spans="2:51" ht="15" customHeight="1" x14ac:dyDescent="0.2">
      <c r="B29" s="159" t="str">
        <f t="shared" si="27"/>
        <v xml:space="preserve"> </v>
      </c>
      <c r="C29" s="160" t="str">
        <f t="shared" si="0"/>
        <v xml:space="preserve"> </v>
      </c>
      <c r="D29" s="161" t="str">
        <f t="shared" si="28"/>
        <v xml:space="preserve"> </v>
      </c>
      <c r="E29" s="162" t="str">
        <f t="shared" si="29"/>
        <v xml:space="preserve"> </v>
      </c>
      <c r="F29" s="162" t="str">
        <f t="shared" si="1"/>
        <v xml:space="preserve"> </v>
      </c>
      <c r="G29" s="162" t="str">
        <f t="shared" si="2"/>
        <v xml:space="preserve"> </v>
      </c>
      <c r="H29" s="162" t="str">
        <f t="shared" si="3"/>
        <v xml:space="preserve"> </v>
      </c>
      <c r="I29" s="163" t="str">
        <f t="shared" si="4"/>
        <v xml:space="preserve"> </v>
      </c>
      <c r="J29" s="163" t="str">
        <f t="shared" si="5"/>
        <v xml:space="preserve"> </v>
      </c>
      <c r="K29" s="147"/>
      <c r="L29" s="159" t="str">
        <f t="shared" si="30"/>
        <v xml:space="preserve"> </v>
      </c>
      <c r="M29" s="160" t="str">
        <f t="shared" si="6"/>
        <v xml:space="preserve"> </v>
      </c>
      <c r="N29" s="161" t="str">
        <f t="shared" si="31"/>
        <v xml:space="preserve"> </v>
      </c>
      <c r="O29" s="162" t="str">
        <f t="shared" si="32"/>
        <v xml:space="preserve"> </v>
      </c>
      <c r="P29" s="162" t="str">
        <f t="shared" si="7"/>
        <v xml:space="preserve"> </v>
      </c>
      <c r="Q29" s="162" t="str">
        <f t="shared" si="8"/>
        <v xml:space="preserve"> </v>
      </c>
      <c r="R29" s="162" t="str">
        <f t="shared" si="9"/>
        <v xml:space="preserve"> </v>
      </c>
      <c r="S29" s="163" t="str">
        <f t="shared" si="10"/>
        <v xml:space="preserve"> </v>
      </c>
      <c r="T29" s="163" t="str">
        <f t="shared" si="11"/>
        <v xml:space="preserve"> </v>
      </c>
      <c r="U29" s="147"/>
      <c r="V29" s="159" t="str">
        <f t="shared" si="33"/>
        <v xml:space="preserve"> </v>
      </c>
      <c r="W29" s="160" t="str">
        <f t="shared" si="12"/>
        <v xml:space="preserve"> </v>
      </c>
      <c r="X29" s="161" t="str">
        <f t="shared" si="34"/>
        <v xml:space="preserve"> </v>
      </c>
      <c r="Y29" s="162" t="str">
        <f t="shared" si="35"/>
        <v xml:space="preserve"> </v>
      </c>
      <c r="Z29" s="162" t="str">
        <f t="shared" si="13"/>
        <v xml:space="preserve"> </v>
      </c>
      <c r="AA29" s="162" t="str">
        <f t="shared" si="14"/>
        <v xml:space="preserve"> </v>
      </c>
      <c r="AB29" s="162" t="str">
        <f t="shared" si="15"/>
        <v xml:space="preserve"> </v>
      </c>
      <c r="AC29" s="163" t="str">
        <f t="shared" si="16"/>
        <v xml:space="preserve"> </v>
      </c>
      <c r="AD29" s="163" t="str">
        <f t="shared" si="17"/>
        <v xml:space="preserve"> </v>
      </c>
      <c r="AE29" s="147"/>
      <c r="AF29" s="222">
        <f>+AF28</f>
        <v>2018</v>
      </c>
      <c r="AG29" s="222">
        <v>3</v>
      </c>
      <c r="AH29" s="241">
        <f t="shared" si="18"/>
        <v>0</v>
      </c>
      <c r="AI29" s="241">
        <f t="shared" si="19"/>
        <v>0</v>
      </c>
      <c r="AJ29" s="241">
        <f t="shared" si="20"/>
        <v>0</v>
      </c>
      <c r="AK29" s="241">
        <f t="shared" si="36"/>
        <v>0</v>
      </c>
      <c r="AL29" s="147"/>
      <c r="AM29" s="222">
        <f>+AM28</f>
        <v>2018</v>
      </c>
      <c r="AN29" s="222">
        <v>3</v>
      </c>
      <c r="AO29" s="241">
        <f t="shared" si="21"/>
        <v>0</v>
      </c>
      <c r="AP29" s="241">
        <f t="shared" si="22"/>
        <v>0</v>
      </c>
      <c r="AQ29" s="241">
        <f t="shared" si="23"/>
        <v>0</v>
      </c>
      <c r="AR29" s="241">
        <f t="shared" si="37"/>
        <v>0</v>
      </c>
      <c r="AS29" s="147"/>
      <c r="AT29" s="222">
        <f>+AT28</f>
        <v>2018</v>
      </c>
      <c r="AU29" s="222">
        <v>3</v>
      </c>
      <c r="AV29" s="241">
        <f t="shared" si="24"/>
        <v>0</v>
      </c>
      <c r="AW29" s="241">
        <f t="shared" si="25"/>
        <v>0</v>
      </c>
      <c r="AX29" s="241">
        <f t="shared" si="26"/>
        <v>0</v>
      </c>
      <c r="AY29" s="241">
        <f t="shared" si="38"/>
        <v>0</v>
      </c>
    </row>
    <row r="30" spans="2:51" ht="15" customHeight="1" x14ac:dyDescent="0.2">
      <c r="B30" s="149" t="str">
        <f t="shared" si="27"/>
        <v xml:space="preserve"> </v>
      </c>
      <c r="C30" s="150" t="str">
        <f t="shared" si="0"/>
        <v xml:space="preserve"> </v>
      </c>
      <c r="D30" s="151" t="str">
        <f t="shared" si="28"/>
        <v xml:space="preserve"> </v>
      </c>
      <c r="E30" s="152" t="str">
        <f t="shared" si="29"/>
        <v xml:space="preserve"> </v>
      </c>
      <c r="F30" s="152" t="str">
        <f t="shared" si="1"/>
        <v xml:space="preserve"> </v>
      </c>
      <c r="G30" s="152" t="str">
        <f t="shared" si="2"/>
        <v xml:space="preserve"> </v>
      </c>
      <c r="H30" s="152" t="str">
        <f t="shared" si="3"/>
        <v xml:space="preserve"> </v>
      </c>
      <c r="I30" s="153" t="str">
        <f t="shared" si="4"/>
        <v xml:space="preserve"> </v>
      </c>
      <c r="J30" s="153" t="str">
        <f t="shared" si="5"/>
        <v xml:space="preserve"> </v>
      </c>
      <c r="K30" s="147"/>
      <c r="L30" s="149" t="str">
        <f t="shared" si="30"/>
        <v xml:space="preserve"> </v>
      </c>
      <c r="M30" s="150" t="str">
        <f t="shared" si="6"/>
        <v xml:space="preserve"> </v>
      </c>
      <c r="N30" s="151" t="str">
        <f t="shared" si="31"/>
        <v xml:space="preserve"> </v>
      </c>
      <c r="O30" s="152" t="str">
        <f t="shared" si="32"/>
        <v xml:space="preserve"> </v>
      </c>
      <c r="P30" s="152" t="str">
        <f t="shared" si="7"/>
        <v xml:space="preserve"> </v>
      </c>
      <c r="Q30" s="152" t="str">
        <f t="shared" si="8"/>
        <v xml:space="preserve"> </v>
      </c>
      <c r="R30" s="152" t="str">
        <f t="shared" si="9"/>
        <v xml:space="preserve"> </v>
      </c>
      <c r="S30" s="153" t="str">
        <f t="shared" si="10"/>
        <v xml:space="preserve"> </v>
      </c>
      <c r="T30" s="153" t="str">
        <f t="shared" si="11"/>
        <v xml:space="preserve"> </v>
      </c>
      <c r="U30" s="147"/>
      <c r="V30" s="149" t="str">
        <f t="shared" si="33"/>
        <v xml:space="preserve"> </v>
      </c>
      <c r="W30" s="150" t="str">
        <f t="shared" si="12"/>
        <v xml:space="preserve"> </v>
      </c>
      <c r="X30" s="151" t="str">
        <f t="shared" si="34"/>
        <v xml:space="preserve"> </v>
      </c>
      <c r="Y30" s="152" t="str">
        <f t="shared" si="35"/>
        <v xml:space="preserve"> </v>
      </c>
      <c r="Z30" s="152" t="str">
        <f t="shared" si="13"/>
        <v xml:space="preserve"> </v>
      </c>
      <c r="AA30" s="152" t="str">
        <f t="shared" si="14"/>
        <v xml:space="preserve"> </v>
      </c>
      <c r="AB30" s="152" t="str">
        <f t="shared" si="15"/>
        <v xml:space="preserve"> </v>
      </c>
      <c r="AC30" s="153" t="str">
        <f t="shared" si="16"/>
        <v xml:space="preserve"> </v>
      </c>
      <c r="AD30" s="153" t="str">
        <f t="shared" si="17"/>
        <v xml:space="preserve"> </v>
      </c>
      <c r="AE30" s="147"/>
      <c r="AF30" s="222">
        <f t="shared" ref="AF30:AF38" si="42">+AF29</f>
        <v>2018</v>
      </c>
      <c r="AG30" s="222">
        <v>4</v>
      </c>
      <c r="AH30" s="241">
        <f t="shared" si="18"/>
        <v>0</v>
      </c>
      <c r="AI30" s="241">
        <f t="shared" si="19"/>
        <v>0</v>
      </c>
      <c r="AJ30" s="241">
        <f t="shared" si="20"/>
        <v>0</v>
      </c>
      <c r="AK30" s="241">
        <f t="shared" si="36"/>
        <v>0</v>
      </c>
      <c r="AL30" s="147"/>
      <c r="AM30" s="222">
        <f t="shared" ref="AM30:AM38" si="43">+AM29</f>
        <v>2018</v>
      </c>
      <c r="AN30" s="222">
        <v>4</v>
      </c>
      <c r="AO30" s="241">
        <f t="shared" si="21"/>
        <v>0</v>
      </c>
      <c r="AP30" s="241">
        <f t="shared" si="22"/>
        <v>0</v>
      </c>
      <c r="AQ30" s="241">
        <f t="shared" si="23"/>
        <v>0</v>
      </c>
      <c r="AR30" s="241">
        <f t="shared" si="37"/>
        <v>0</v>
      </c>
      <c r="AS30" s="147"/>
      <c r="AT30" s="222">
        <f t="shared" ref="AT30:AT38" si="44">+AT29</f>
        <v>2018</v>
      </c>
      <c r="AU30" s="222">
        <v>4</v>
      </c>
      <c r="AV30" s="241">
        <f t="shared" si="24"/>
        <v>0</v>
      </c>
      <c r="AW30" s="241">
        <f t="shared" si="25"/>
        <v>0</v>
      </c>
      <c r="AX30" s="241">
        <f t="shared" si="26"/>
        <v>0</v>
      </c>
      <c r="AY30" s="241">
        <f t="shared" si="38"/>
        <v>0</v>
      </c>
    </row>
    <row r="31" spans="2:51" ht="15" customHeight="1" x14ac:dyDescent="0.2">
      <c r="B31" s="154" t="str">
        <f t="shared" si="27"/>
        <v xml:space="preserve"> </v>
      </c>
      <c r="C31" s="155" t="str">
        <f t="shared" si="0"/>
        <v xml:space="preserve"> </v>
      </c>
      <c r="D31" s="156" t="str">
        <f t="shared" si="28"/>
        <v xml:space="preserve"> </v>
      </c>
      <c r="E31" s="157" t="str">
        <f t="shared" si="29"/>
        <v xml:space="preserve"> </v>
      </c>
      <c r="F31" s="157" t="str">
        <f t="shared" si="1"/>
        <v xml:space="preserve"> </v>
      </c>
      <c r="G31" s="157" t="str">
        <f t="shared" si="2"/>
        <v xml:space="preserve"> </v>
      </c>
      <c r="H31" s="157" t="str">
        <f t="shared" si="3"/>
        <v xml:space="preserve"> </v>
      </c>
      <c r="I31" s="158" t="str">
        <f t="shared" si="4"/>
        <v xml:space="preserve"> </v>
      </c>
      <c r="J31" s="158" t="str">
        <f t="shared" si="5"/>
        <v xml:space="preserve"> </v>
      </c>
      <c r="K31" s="147"/>
      <c r="L31" s="154" t="str">
        <f t="shared" si="30"/>
        <v xml:space="preserve"> </v>
      </c>
      <c r="M31" s="155" t="str">
        <f t="shared" si="6"/>
        <v xml:space="preserve"> </v>
      </c>
      <c r="N31" s="156" t="str">
        <f t="shared" si="31"/>
        <v xml:space="preserve"> </v>
      </c>
      <c r="O31" s="157" t="str">
        <f t="shared" si="32"/>
        <v xml:space="preserve"> </v>
      </c>
      <c r="P31" s="157" t="str">
        <f t="shared" si="7"/>
        <v xml:space="preserve"> </v>
      </c>
      <c r="Q31" s="157" t="str">
        <f t="shared" si="8"/>
        <v xml:space="preserve"> </v>
      </c>
      <c r="R31" s="157" t="str">
        <f t="shared" si="9"/>
        <v xml:space="preserve"> </v>
      </c>
      <c r="S31" s="158" t="str">
        <f t="shared" si="10"/>
        <v xml:space="preserve"> </v>
      </c>
      <c r="T31" s="158" t="str">
        <f t="shared" si="11"/>
        <v xml:space="preserve"> </v>
      </c>
      <c r="U31" s="147"/>
      <c r="V31" s="154" t="str">
        <f t="shared" si="33"/>
        <v xml:space="preserve"> </v>
      </c>
      <c r="W31" s="155" t="str">
        <f t="shared" si="12"/>
        <v xml:space="preserve"> </v>
      </c>
      <c r="X31" s="156" t="str">
        <f t="shared" si="34"/>
        <v xml:space="preserve"> </v>
      </c>
      <c r="Y31" s="157" t="str">
        <f t="shared" si="35"/>
        <v xml:space="preserve"> </v>
      </c>
      <c r="Z31" s="157" t="str">
        <f t="shared" si="13"/>
        <v xml:space="preserve"> </v>
      </c>
      <c r="AA31" s="157" t="str">
        <f t="shared" si="14"/>
        <v xml:space="preserve"> </v>
      </c>
      <c r="AB31" s="157" t="str">
        <f t="shared" si="15"/>
        <v xml:space="preserve"> </v>
      </c>
      <c r="AC31" s="158" t="str">
        <f t="shared" si="16"/>
        <v xml:space="preserve"> </v>
      </c>
      <c r="AD31" s="158" t="str">
        <f t="shared" si="17"/>
        <v xml:space="preserve"> </v>
      </c>
      <c r="AE31" s="147"/>
      <c r="AF31" s="222">
        <f t="shared" si="42"/>
        <v>2018</v>
      </c>
      <c r="AG31" s="222">
        <v>5</v>
      </c>
      <c r="AH31" s="241">
        <f t="shared" si="18"/>
        <v>0</v>
      </c>
      <c r="AI31" s="241">
        <f t="shared" si="19"/>
        <v>0</v>
      </c>
      <c r="AJ31" s="241">
        <f t="shared" si="20"/>
        <v>0</v>
      </c>
      <c r="AK31" s="241">
        <f t="shared" si="36"/>
        <v>0</v>
      </c>
      <c r="AL31" s="147"/>
      <c r="AM31" s="222">
        <f t="shared" si="43"/>
        <v>2018</v>
      </c>
      <c r="AN31" s="222">
        <v>5</v>
      </c>
      <c r="AO31" s="241">
        <f t="shared" si="21"/>
        <v>0</v>
      </c>
      <c r="AP31" s="241">
        <f t="shared" si="22"/>
        <v>0</v>
      </c>
      <c r="AQ31" s="241">
        <f t="shared" si="23"/>
        <v>0</v>
      </c>
      <c r="AR31" s="241">
        <f t="shared" si="37"/>
        <v>0</v>
      </c>
      <c r="AS31" s="147"/>
      <c r="AT31" s="222">
        <f t="shared" si="44"/>
        <v>2018</v>
      </c>
      <c r="AU31" s="222">
        <v>5</v>
      </c>
      <c r="AV31" s="241">
        <f t="shared" si="24"/>
        <v>0</v>
      </c>
      <c r="AW31" s="241">
        <f t="shared" si="25"/>
        <v>0</v>
      </c>
      <c r="AX31" s="241">
        <f t="shared" si="26"/>
        <v>0</v>
      </c>
      <c r="AY31" s="241">
        <f t="shared" si="38"/>
        <v>0</v>
      </c>
    </row>
    <row r="32" spans="2:51" ht="15" customHeight="1" x14ac:dyDescent="0.2">
      <c r="B32" s="154" t="str">
        <f t="shared" si="27"/>
        <v xml:space="preserve"> </v>
      </c>
      <c r="C32" s="155" t="str">
        <f t="shared" si="0"/>
        <v xml:space="preserve"> </v>
      </c>
      <c r="D32" s="156" t="str">
        <f t="shared" si="28"/>
        <v xml:space="preserve"> </v>
      </c>
      <c r="E32" s="157" t="str">
        <f t="shared" si="29"/>
        <v xml:space="preserve"> </v>
      </c>
      <c r="F32" s="157" t="str">
        <f t="shared" si="1"/>
        <v xml:space="preserve"> </v>
      </c>
      <c r="G32" s="157" t="str">
        <f t="shared" si="2"/>
        <v xml:space="preserve"> </v>
      </c>
      <c r="H32" s="157" t="str">
        <f t="shared" si="3"/>
        <v xml:space="preserve"> </v>
      </c>
      <c r="I32" s="158" t="str">
        <f t="shared" si="4"/>
        <v xml:space="preserve"> </v>
      </c>
      <c r="J32" s="158" t="str">
        <f t="shared" si="5"/>
        <v xml:space="preserve"> </v>
      </c>
      <c r="K32" s="147"/>
      <c r="L32" s="154" t="str">
        <f t="shared" si="30"/>
        <v xml:space="preserve"> </v>
      </c>
      <c r="M32" s="155" t="str">
        <f t="shared" si="6"/>
        <v xml:space="preserve"> </v>
      </c>
      <c r="N32" s="156" t="str">
        <f t="shared" si="31"/>
        <v xml:space="preserve"> </v>
      </c>
      <c r="O32" s="157" t="str">
        <f t="shared" si="32"/>
        <v xml:space="preserve"> </v>
      </c>
      <c r="P32" s="157" t="str">
        <f t="shared" si="7"/>
        <v xml:space="preserve"> </v>
      </c>
      <c r="Q32" s="157" t="str">
        <f t="shared" si="8"/>
        <v xml:space="preserve"> </v>
      </c>
      <c r="R32" s="157" t="str">
        <f t="shared" si="9"/>
        <v xml:space="preserve"> </v>
      </c>
      <c r="S32" s="158" t="str">
        <f t="shared" si="10"/>
        <v xml:space="preserve"> </v>
      </c>
      <c r="T32" s="158" t="str">
        <f t="shared" si="11"/>
        <v xml:space="preserve"> </v>
      </c>
      <c r="U32" s="147"/>
      <c r="V32" s="154" t="str">
        <f t="shared" si="33"/>
        <v xml:space="preserve"> </v>
      </c>
      <c r="W32" s="155" t="str">
        <f t="shared" si="12"/>
        <v xml:space="preserve"> </v>
      </c>
      <c r="X32" s="156" t="str">
        <f t="shared" si="34"/>
        <v xml:space="preserve"> </v>
      </c>
      <c r="Y32" s="157" t="str">
        <f t="shared" si="35"/>
        <v xml:space="preserve"> </v>
      </c>
      <c r="Z32" s="157" t="str">
        <f t="shared" si="13"/>
        <v xml:space="preserve"> </v>
      </c>
      <c r="AA32" s="157" t="str">
        <f t="shared" si="14"/>
        <v xml:space="preserve"> </v>
      </c>
      <c r="AB32" s="157" t="str">
        <f t="shared" si="15"/>
        <v xml:space="preserve"> </v>
      </c>
      <c r="AC32" s="158" t="str">
        <f t="shared" si="16"/>
        <v xml:space="preserve"> </v>
      </c>
      <c r="AD32" s="158" t="str">
        <f t="shared" si="17"/>
        <v xml:space="preserve"> </v>
      </c>
      <c r="AE32" s="147"/>
      <c r="AF32" s="222">
        <f t="shared" si="42"/>
        <v>2018</v>
      </c>
      <c r="AG32" s="222">
        <v>6</v>
      </c>
      <c r="AH32" s="241">
        <f t="shared" si="18"/>
        <v>0</v>
      </c>
      <c r="AI32" s="241">
        <f t="shared" si="19"/>
        <v>0</v>
      </c>
      <c r="AJ32" s="241">
        <f t="shared" si="20"/>
        <v>0</v>
      </c>
      <c r="AK32" s="241">
        <f t="shared" si="36"/>
        <v>0</v>
      </c>
      <c r="AL32" s="147"/>
      <c r="AM32" s="222">
        <f t="shared" si="43"/>
        <v>2018</v>
      </c>
      <c r="AN32" s="222">
        <v>6</v>
      </c>
      <c r="AO32" s="241">
        <f t="shared" si="21"/>
        <v>0</v>
      </c>
      <c r="AP32" s="241">
        <f t="shared" si="22"/>
        <v>0</v>
      </c>
      <c r="AQ32" s="241">
        <f t="shared" si="23"/>
        <v>0</v>
      </c>
      <c r="AR32" s="241">
        <f t="shared" si="37"/>
        <v>0</v>
      </c>
      <c r="AS32" s="147"/>
      <c r="AT32" s="222">
        <f t="shared" si="44"/>
        <v>2018</v>
      </c>
      <c r="AU32" s="222">
        <v>6</v>
      </c>
      <c r="AV32" s="241">
        <f t="shared" si="24"/>
        <v>0</v>
      </c>
      <c r="AW32" s="241">
        <f t="shared" si="25"/>
        <v>0</v>
      </c>
      <c r="AX32" s="241">
        <f t="shared" si="26"/>
        <v>0</v>
      </c>
      <c r="AY32" s="241">
        <f t="shared" si="38"/>
        <v>0</v>
      </c>
    </row>
    <row r="33" spans="2:51" ht="15" customHeight="1" x14ac:dyDescent="0.2">
      <c r="B33" s="154" t="str">
        <f t="shared" si="27"/>
        <v xml:space="preserve"> </v>
      </c>
      <c r="C33" s="155" t="str">
        <f t="shared" si="0"/>
        <v xml:space="preserve"> </v>
      </c>
      <c r="D33" s="156" t="str">
        <f t="shared" si="28"/>
        <v xml:space="preserve"> </v>
      </c>
      <c r="E33" s="157" t="str">
        <f t="shared" si="29"/>
        <v xml:space="preserve"> </v>
      </c>
      <c r="F33" s="157" t="str">
        <f t="shared" si="1"/>
        <v xml:space="preserve"> </v>
      </c>
      <c r="G33" s="157" t="str">
        <f t="shared" si="2"/>
        <v xml:space="preserve"> </v>
      </c>
      <c r="H33" s="157" t="str">
        <f t="shared" si="3"/>
        <v xml:space="preserve"> </v>
      </c>
      <c r="I33" s="158" t="str">
        <f t="shared" si="4"/>
        <v xml:space="preserve"> </v>
      </c>
      <c r="J33" s="158" t="str">
        <f t="shared" si="5"/>
        <v xml:space="preserve"> </v>
      </c>
      <c r="K33" s="147"/>
      <c r="L33" s="154" t="str">
        <f t="shared" si="30"/>
        <v xml:space="preserve"> </v>
      </c>
      <c r="M33" s="155" t="str">
        <f t="shared" si="6"/>
        <v xml:space="preserve"> </v>
      </c>
      <c r="N33" s="156" t="str">
        <f t="shared" si="31"/>
        <v xml:space="preserve"> </v>
      </c>
      <c r="O33" s="157" t="str">
        <f t="shared" si="32"/>
        <v xml:space="preserve"> </v>
      </c>
      <c r="P33" s="157" t="str">
        <f t="shared" si="7"/>
        <v xml:space="preserve"> </v>
      </c>
      <c r="Q33" s="157" t="str">
        <f t="shared" si="8"/>
        <v xml:space="preserve"> </v>
      </c>
      <c r="R33" s="157" t="str">
        <f t="shared" si="9"/>
        <v xml:space="preserve"> </v>
      </c>
      <c r="S33" s="158" t="str">
        <f t="shared" si="10"/>
        <v xml:space="preserve"> </v>
      </c>
      <c r="T33" s="158" t="str">
        <f t="shared" si="11"/>
        <v xml:space="preserve"> </v>
      </c>
      <c r="U33" s="147"/>
      <c r="V33" s="154" t="str">
        <f t="shared" si="33"/>
        <v xml:space="preserve"> </v>
      </c>
      <c r="W33" s="155" t="str">
        <f t="shared" si="12"/>
        <v xml:space="preserve"> </v>
      </c>
      <c r="X33" s="156" t="str">
        <f t="shared" si="34"/>
        <v xml:space="preserve"> </v>
      </c>
      <c r="Y33" s="157" t="str">
        <f t="shared" si="35"/>
        <v xml:space="preserve"> </v>
      </c>
      <c r="Z33" s="157" t="str">
        <f t="shared" si="13"/>
        <v xml:space="preserve"> </v>
      </c>
      <c r="AA33" s="157" t="str">
        <f t="shared" si="14"/>
        <v xml:space="preserve"> </v>
      </c>
      <c r="AB33" s="157" t="str">
        <f t="shared" si="15"/>
        <v xml:space="preserve"> </v>
      </c>
      <c r="AC33" s="158" t="str">
        <f t="shared" si="16"/>
        <v xml:space="preserve"> </v>
      </c>
      <c r="AD33" s="158" t="str">
        <f t="shared" si="17"/>
        <v xml:space="preserve"> </v>
      </c>
      <c r="AE33" s="147"/>
      <c r="AF33" s="222">
        <f t="shared" si="42"/>
        <v>2018</v>
      </c>
      <c r="AG33" s="222">
        <v>7</v>
      </c>
      <c r="AH33" s="241">
        <f t="shared" si="18"/>
        <v>0</v>
      </c>
      <c r="AI33" s="241">
        <f t="shared" si="19"/>
        <v>0</v>
      </c>
      <c r="AJ33" s="241">
        <f t="shared" si="20"/>
        <v>0</v>
      </c>
      <c r="AK33" s="241">
        <f t="shared" si="36"/>
        <v>0</v>
      </c>
      <c r="AL33" s="147"/>
      <c r="AM33" s="222">
        <f t="shared" si="43"/>
        <v>2018</v>
      </c>
      <c r="AN33" s="222">
        <v>7</v>
      </c>
      <c r="AO33" s="241">
        <f t="shared" si="21"/>
        <v>0</v>
      </c>
      <c r="AP33" s="241">
        <f t="shared" si="22"/>
        <v>0</v>
      </c>
      <c r="AQ33" s="241">
        <f t="shared" si="23"/>
        <v>0</v>
      </c>
      <c r="AR33" s="241">
        <f t="shared" si="37"/>
        <v>0</v>
      </c>
      <c r="AS33" s="147"/>
      <c r="AT33" s="222">
        <f t="shared" si="44"/>
        <v>2018</v>
      </c>
      <c r="AU33" s="222">
        <v>7</v>
      </c>
      <c r="AV33" s="241">
        <f t="shared" si="24"/>
        <v>0</v>
      </c>
      <c r="AW33" s="241">
        <f t="shared" si="25"/>
        <v>0</v>
      </c>
      <c r="AX33" s="241">
        <f t="shared" si="26"/>
        <v>0</v>
      </c>
      <c r="AY33" s="241">
        <f t="shared" si="38"/>
        <v>0</v>
      </c>
    </row>
    <row r="34" spans="2:51" ht="15" customHeight="1" x14ac:dyDescent="0.2">
      <c r="B34" s="159" t="str">
        <f t="shared" si="27"/>
        <v xml:space="preserve"> </v>
      </c>
      <c r="C34" s="160" t="str">
        <f t="shared" si="0"/>
        <v xml:space="preserve"> </v>
      </c>
      <c r="D34" s="161" t="str">
        <f t="shared" si="28"/>
        <v xml:space="preserve"> </v>
      </c>
      <c r="E34" s="162" t="str">
        <f t="shared" si="29"/>
        <v xml:space="preserve"> </v>
      </c>
      <c r="F34" s="162" t="str">
        <f t="shared" si="1"/>
        <v xml:space="preserve"> </v>
      </c>
      <c r="G34" s="162" t="str">
        <f t="shared" si="2"/>
        <v xml:space="preserve"> </v>
      </c>
      <c r="H34" s="162" t="str">
        <f t="shared" si="3"/>
        <v xml:space="preserve"> </v>
      </c>
      <c r="I34" s="163" t="str">
        <f t="shared" si="4"/>
        <v xml:space="preserve"> </v>
      </c>
      <c r="J34" s="163" t="str">
        <f t="shared" si="5"/>
        <v xml:space="preserve"> </v>
      </c>
      <c r="K34" s="147"/>
      <c r="L34" s="159" t="str">
        <f t="shared" si="30"/>
        <v xml:space="preserve"> </v>
      </c>
      <c r="M34" s="160" t="str">
        <f t="shared" si="6"/>
        <v xml:space="preserve"> </v>
      </c>
      <c r="N34" s="161" t="str">
        <f t="shared" si="31"/>
        <v xml:space="preserve"> </v>
      </c>
      <c r="O34" s="162" t="str">
        <f t="shared" si="32"/>
        <v xml:space="preserve"> </v>
      </c>
      <c r="P34" s="162" t="str">
        <f t="shared" si="7"/>
        <v xml:space="preserve"> </v>
      </c>
      <c r="Q34" s="162" t="str">
        <f t="shared" si="8"/>
        <v xml:space="preserve"> </v>
      </c>
      <c r="R34" s="162" t="str">
        <f t="shared" si="9"/>
        <v xml:space="preserve"> </v>
      </c>
      <c r="S34" s="163" t="str">
        <f t="shared" si="10"/>
        <v xml:space="preserve"> </v>
      </c>
      <c r="T34" s="163" t="str">
        <f t="shared" si="11"/>
        <v xml:space="preserve"> </v>
      </c>
      <c r="U34" s="147"/>
      <c r="V34" s="159" t="str">
        <f t="shared" si="33"/>
        <v xml:space="preserve"> </v>
      </c>
      <c r="W34" s="160" t="str">
        <f t="shared" si="12"/>
        <v xml:space="preserve"> </v>
      </c>
      <c r="X34" s="161" t="str">
        <f t="shared" si="34"/>
        <v xml:space="preserve"> </v>
      </c>
      <c r="Y34" s="162" t="str">
        <f t="shared" si="35"/>
        <v xml:space="preserve"> </v>
      </c>
      <c r="Z34" s="162" t="str">
        <f t="shared" si="13"/>
        <v xml:space="preserve"> </v>
      </c>
      <c r="AA34" s="162" t="str">
        <f t="shared" si="14"/>
        <v xml:space="preserve"> </v>
      </c>
      <c r="AB34" s="162" t="str">
        <f t="shared" si="15"/>
        <v xml:space="preserve"> </v>
      </c>
      <c r="AC34" s="163" t="str">
        <f t="shared" si="16"/>
        <v xml:space="preserve"> </v>
      </c>
      <c r="AD34" s="163" t="str">
        <f t="shared" si="17"/>
        <v xml:space="preserve"> </v>
      </c>
      <c r="AE34" s="147"/>
      <c r="AF34" s="222">
        <f t="shared" si="42"/>
        <v>2018</v>
      </c>
      <c r="AG34" s="222">
        <v>8</v>
      </c>
      <c r="AH34" s="241">
        <f t="shared" si="18"/>
        <v>0</v>
      </c>
      <c r="AI34" s="241">
        <f t="shared" si="19"/>
        <v>0</v>
      </c>
      <c r="AJ34" s="241">
        <f t="shared" si="20"/>
        <v>0</v>
      </c>
      <c r="AK34" s="241">
        <f t="shared" si="36"/>
        <v>0</v>
      </c>
      <c r="AL34" s="147"/>
      <c r="AM34" s="222">
        <f t="shared" si="43"/>
        <v>2018</v>
      </c>
      <c r="AN34" s="222">
        <v>8</v>
      </c>
      <c r="AO34" s="241">
        <f t="shared" si="21"/>
        <v>0</v>
      </c>
      <c r="AP34" s="241">
        <f t="shared" si="22"/>
        <v>0</v>
      </c>
      <c r="AQ34" s="241">
        <f t="shared" si="23"/>
        <v>0</v>
      </c>
      <c r="AR34" s="241">
        <f t="shared" si="37"/>
        <v>0</v>
      </c>
      <c r="AS34" s="147"/>
      <c r="AT34" s="222">
        <f t="shared" si="44"/>
        <v>2018</v>
      </c>
      <c r="AU34" s="222">
        <v>8</v>
      </c>
      <c r="AV34" s="241">
        <f t="shared" si="24"/>
        <v>0</v>
      </c>
      <c r="AW34" s="241">
        <f t="shared" si="25"/>
        <v>0</v>
      </c>
      <c r="AX34" s="241">
        <f t="shared" si="26"/>
        <v>0</v>
      </c>
      <c r="AY34" s="241">
        <f t="shared" si="38"/>
        <v>0</v>
      </c>
    </row>
    <row r="35" spans="2:51" ht="15" customHeight="1" x14ac:dyDescent="0.2">
      <c r="B35" s="149" t="str">
        <f t="shared" si="27"/>
        <v xml:space="preserve"> </v>
      </c>
      <c r="C35" s="150" t="str">
        <f t="shared" si="0"/>
        <v xml:space="preserve"> </v>
      </c>
      <c r="D35" s="151" t="str">
        <f t="shared" si="28"/>
        <v xml:space="preserve"> </v>
      </c>
      <c r="E35" s="152" t="str">
        <f t="shared" si="29"/>
        <v xml:space="preserve"> </v>
      </c>
      <c r="F35" s="152" t="str">
        <f t="shared" si="1"/>
        <v xml:space="preserve"> </v>
      </c>
      <c r="G35" s="152" t="str">
        <f t="shared" si="2"/>
        <v xml:space="preserve"> </v>
      </c>
      <c r="H35" s="152" t="str">
        <f t="shared" si="3"/>
        <v xml:space="preserve"> </v>
      </c>
      <c r="I35" s="153" t="str">
        <f t="shared" si="4"/>
        <v xml:space="preserve"> </v>
      </c>
      <c r="J35" s="153" t="str">
        <f t="shared" si="5"/>
        <v xml:space="preserve"> </v>
      </c>
      <c r="K35" s="147"/>
      <c r="L35" s="149" t="str">
        <f t="shared" si="30"/>
        <v xml:space="preserve"> </v>
      </c>
      <c r="M35" s="150" t="str">
        <f t="shared" si="6"/>
        <v xml:space="preserve"> </v>
      </c>
      <c r="N35" s="151" t="str">
        <f t="shared" si="31"/>
        <v xml:space="preserve"> </v>
      </c>
      <c r="O35" s="152" t="str">
        <f t="shared" si="32"/>
        <v xml:space="preserve"> </v>
      </c>
      <c r="P35" s="152" t="str">
        <f t="shared" si="7"/>
        <v xml:space="preserve"> </v>
      </c>
      <c r="Q35" s="152" t="str">
        <f t="shared" si="8"/>
        <v xml:space="preserve"> </v>
      </c>
      <c r="R35" s="152" t="str">
        <f t="shared" si="9"/>
        <v xml:space="preserve"> </v>
      </c>
      <c r="S35" s="153" t="str">
        <f t="shared" si="10"/>
        <v xml:space="preserve"> </v>
      </c>
      <c r="T35" s="153" t="str">
        <f t="shared" si="11"/>
        <v xml:space="preserve"> </v>
      </c>
      <c r="U35" s="147"/>
      <c r="V35" s="149" t="str">
        <f t="shared" si="33"/>
        <v xml:space="preserve"> </v>
      </c>
      <c r="W35" s="150" t="str">
        <f t="shared" si="12"/>
        <v xml:space="preserve"> </v>
      </c>
      <c r="X35" s="151" t="str">
        <f t="shared" si="34"/>
        <v xml:space="preserve"> </v>
      </c>
      <c r="Y35" s="152" t="str">
        <f t="shared" si="35"/>
        <v xml:space="preserve"> </v>
      </c>
      <c r="Z35" s="152" t="str">
        <f t="shared" si="13"/>
        <v xml:space="preserve"> </v>
      </c>
      <c r="AA35" s="152" t="str">
        <f t="shared" si="14"/>
        <v xml:space="preserve"> </v>
      </c>
      <c r="AB35" s="152" t="str">
        <f t="shared" si="15"/>
        <v xml:space="preserve"> </v>
      </c>
      <c r="AC35" s="153" t="str">
        <f t="shared" si="16"/>
        <v xml:space="preserve"> </v>
      </c>
      <c r="AD35" s="153" t="str">
        <f t="shared" si="17"/>
        <v xml:space="preserve"> </v>
      </c>
      <c r="AE35" s="147"/>
      <c r="AF35" s="222">
        <f t="shared" si="42"/>
        <v>2018</v>
      </c>
      <c r="AG35" s="222">
        <v>9</v>
      </c>
      <c r="AH35" s="241">
        <f t="shared" si="18"/>
        <v>0</v>
      </c>
      <c r="AI35" s="241">
        <f t="shared" si="19"/>
        <v>0</v>
      </c>
      <c r="AJ35" s="241">
        <f t="shared" si="20"/>
        <v>0</v>
      </c>
      <c r="AK35" s="241">
        <f t="shared" si="36"/>
        <v>0</v>
      </c>
      <c r="AL35" s="147"/>
      <c r="AM35" s="222">
        <f t="shared" si="43"/>
        <v>2018</v>
      </c>
      <c r="AN35" s="222">
        <v>9</v>
      </c>
      <c r="AO35" s="241">
        <f t="shared" si="21"/>
        <v>0</v>
      </c>
      <c r="AP35" s="241">
        <f t="shared" si="22"/>
        <v>0</v>
      </c>
      <c r="AQ35" s="241">
        <f t="shared" si="23"/>
        <v>0</v>
      </c>
      <c r="AR35" s="241">
        <f t="shared" si="37"/>
        <v>0</v>
      </c>
      <c r="AS35" s="147"/>
      <c r="AT35" s="222">
        <f t="shared" si="44"/>
        <v>2018</v>
      </c>
      <c r="AU35" s="222">
        <v>9</v>
      </c>
      <c r="AV35" s="241">
        <f t="shared" si="24"/>
        <v>0</v>
      </c>
      <c r="AW35" s="241">
        <f t="shared" si="25"/>
        <v>0</v>
      </c>
      <c r="AX35" s="241">
        <f t="shared" si="26"/>
        <v>0</v>
      </c>
      <c r="AY35" s="241">
        <f t="shared" si="38"/>
        <v>0</v>
      </c>
    </row>
    <row r="36" spans="2:51" ht="15" customHeight="1" x14ac:dyDescent="0.2">
      <c r="B36" s="154" t="str">
        <f t="shared" si="27"/>
        <v xml:space="preserve"> </v>
      </c>
      <c r="C36" s="155" t="str">
        <f t="shared" si="0"/>
        <v xml:space="preserve"> </v>
      </c>
      <c r="D36" s="156" t="str">
        <f t="shared" si="28"/>
        <v xml:space="preserve"> </v>
      </c>
      <c r="E36" s="157" t="str">
        <f t="shared" si="29"/>
        <v xml:space="preserve"> </v>
      </c>
      <c r="F36" s="157" t="str">
        <f t="shared" si="1"/>
        <v xml:space="preserve"> </v>
      </c>
      <c r="G36" s="157" t="str">
        <f t="shared" si="2"/>
        <v xml:space="preserve"> </v>
      </c>
      <c r="H36" s="157" t="str">
        <f t="shared" si="3"/>
        <v xml:space="preserve"> </v>
      </c>
      <c r="I36" s="158" t="str">
        <f t="shared" si="4"/>
        <v xml:space="preserve"> </v>
      </c>
      <c r="J36" s="158" t="str">
        <f t="shared" si="5"/>
        <v xml:space="preserve"> </v>
      </c>
      <c r="K36" s="147"/>
      <c r="L36" s="154" t="str">
        <f t="shared" si="30"/>
        <v xml:space="preserve"> </v>
      </c>
      <c r="M36" s="155" t="str">
        <f t="shared" si="6"/>
        <v xml:space="preserve"> </v>
      </c>
      <c r="N36" s="156" t="str">
        <f t="shared" si="31"/>
        <v xml:space="preserve"> </v>
      </c>
      <c r="O36" s="157" t="str">
        <f t="shared" si="32"/>
        <v xml:space="preserve"> </v>
      </c>
      <c r="P36" s="157" t="str">
        <f t="shared" si="7"/>
        <v xml:space="preserve"> </v>
      </c>
      <c r="Q36" s="157" t="str">
        <f t="shared" si="8"/>
        <v xml:space="preserve"> </v>
      </c>
      <c r="R36" s="157" t="str">
        <f t="shared" si="9"/>
        <v xml:space="preserve"> </v>
      </c>
      <c r="S36" s="158" t="str">
        <f t="shared" si="10"/>
        <v xml:space="preserve"> </v>
      </c>
      <c r="T36" s="158" t="str">
        <f t="shared" si="11"/>
        <v xml:space="preserve"> </v>
      </c>
      <c r="U36" s="147"/>
      <c r="V36" s="154" t="str">
        <f t="shared" si="33"/>
        <v xml:space="preserve"> </v>
      </c>
      <c r="W36" s="155" t="str">
        <f t="shared" si="12"/>
        <v xml:space="preserve"> </v>
      </c>
      <c r="X36" s="156" t="str">
        <f t="shared" si="34"/>
        <v xml:space="preserve"> </v>
      </c>
      <c r="Y36" s="157" t="str">
        <f t="shared" si="35"/>
        <v xml:space="preserve"> </v>
      </c>
      <c r="Z36" s="157" t="str">
        <f t="shared" si="13"/>
        <v xml:space="preserve"> </v>
      </c>
      <c r="AA36" s="157" t="str">
        <f t="shared" si="14"/>
        <v xml:space="preserve"> </v>
      </c>
      <c r="AB36" s="157" t="str">
        <f t="shared" si="15"/>
        <v xml:space="preserve"> </v>
      </c>
      <c r="AC36" s="158" t="str">
        <f t="shared" si="16"/>
        <v xml:space="preserve"> </v>
      </c>
      <c r="AD36" s="158" t="str">
        <f t="shared" si="17"/>
        <v xml:space="preserve"> </v>
      </c>
      <c r="AE36" s="147"/>
      <c r="AF36" s="222">
        <f t="shared" si="42"/>
        <v>2018</v>
      </c>
      <c r="AG36" s="222">
        <v>10</v>
      </c>
      <c r="AH36" s="241">
        <f t="shared" si="18"/>
        <v>0</v>
      </c>
      <c r="AI36" s="241">
        <f t="shared" si="19"/>
        <v>0</v>
      </c>
      <c r="AJ36" s="241">
        <f t="shared" si="20"/>
        <v>0</v>
      </c>
      <c r="AK36" s="241">
        <f t="shared" si="36"/>
        <v>0</v>
      </c>
      <c r="AL36" s="147"/>
      <c r="AM36" s="222">
        <f t="shared" si="43"/>
        <v>2018</v>
      </c>
      <c r="AN36" s="222">
        <v>10</v>
      </c>
      <c r="AO36" s="241">
        <f t="shared" si="21"/>
        <v>0</v>
      </c>
      <c r="AP36" s="241">
        <f t="shared" si="22"/>
        <v>0</v>
      </c>
      <c r="AQ36" s="241">
        <f t="shared" si="23"/>
        <v>0</v>
      </c>
      <c r="AR36" s="241">
        <f t="shared" si="37"/>
        <v>0</v>
      </c>
      <c r="AS36" s="147"/>
      <c r="AT36" s="222">
        <f t="shared" si="44"/>
        <v>2018</v>
      </c>
      <c r="AU36" s="222">
        <v>10</v>
      </c>
      <c r="AV36" s="241">
        <f t="shared" si="24"/>
        <v>0</v>
      </c>
      <c r="AW36" s="241">
        <f t="shared" si="25"/>
        <v>0</v>
      </c>
      <c r="AX36" s="241">
        <f t="shared" si="26"/>
        <v>0</v>
      </c>
      <c r="AY36" s="241">
        <f t="shared" si="38"/>
        <v>0</v>
      </c>
    </row>
    <row r="37" spans="2:51" ht="15" customHeight="1" x14ac:dyDescent="0.2">
      <c r="B37" s="154" t="str">
        <f t="shared" si="27"/>
        <v xml:space="preserve"> </v>
      </c>
      <c r="C37" s="155" t="str">
        <f t="shared" si="0"/>
        <v xml:space="preserve"> </v>
      </c>
      <c r="D37" s="156" t="str">
        <f t="shared" si="28"/>
        <v xml:space="preserve"> </v>
      </c>
      <c r="E37" s="157" t="str">
        <f t="shared" si="29"/>
        <v xml:space="preserve"> </v>
      </c>
      <c r="F37" s="157" t="str">
        <f t="shared" si="1"/>
        <v xml:space="preserve"> </v>
      </c>
      <c r="G37" s="157" t="str">
        <f t="shared" si="2"/>
        <v xml:space="preserve"> </v>
      </c>
      <c r="H37" s="157" t="str">
        <f t="shared" si="3"/>
        <v xml:space="preserve"> </v>
      </c>
      <c r="I37" s="158" t="str">
        <f t="shared" si="4"/>
        <v xml:space="preserve"> </v>
      </c>
      <c r="J37" s="158" t="str">
        <f t="shared" si="5"/>
        <v xml:space="preserve"> </v>
      </c>
      <c r="K37" s="147"/>
      <c r="L37" s="154" t="str">
        <f t="shared" si="30"/>
        <v xml:space="preserve"> </v>
      </c>
      <c r="M37" s="155" t="str">
        <f t="shared" si="6"/>
        <v xml:space="preserve"> </v>
      </c>
      <c r="N37" s="156" t="str">
        <f t="shared" si="31"/>
        <v xml:space="preserve"> </v>
      </c>
      <c r="O37" s="157" t="str">
        <f t="shared" si="32"/>
        <v xml:space="preserve"> </v>
      </c>
      <c r="P37" s="157" t="str">
        <f t="shared" si="7"/>
        <v xml:space="preserve"> </v>
      </c>
      <c r="Q37" s="157" t="str">
        <f t="shared" si="8"/>
        <v xml:space="preserve"> </v>
      </c>
      <c r="R37" s="157" t="str">
        <f t="shared" si="9"/>
        <v xml:space="preserve"> </v>
      </c>
      <c r="S37" s="158" t="str">
        <f t="shared" si="10"/>
        <v xml:space="preserve"> </v>
      </c>
      <c r="T37" s="158" t="str">
        <f t="shared" si="11"/>
        <v xml:space="preserve"> </v>
      </c>
      <c r="U37" s="147"/>
      <c r="V37" s="154" t="str">
        <f t="shared" si="33"/>
        <v xml:space="preserve"> </v>
      </c>
      <c r="W37" s="155" t="str">
        <f t="shared" si="12"/>
        <v xml:space="preserve"> </v>
      </c>
      <c r="X37" s="156" t="str">
        <f t="shared" si="34"/>
        <v xml:space="preserve"> </v>
      </c>
      <c r="Y37" s="157" t="str">
        <f t="shared" si="35"/>
        <v xml:space="preserve"> </v>
      </c>
      <c r="Z37" s="157" t="str">
        <f t="shared" si="13"/>
        <v xml:space="preserve"> </v>
      </c>
      <c r="AA37" s="157" t="str">
        <f t="shared" si="14"/>
        <v xml:space="preserve"> </v>
      </c>
      <c r="AB37" s="157" t="str">
        <f t="shared" si="15"/>
        <v xml:space="preserve"> </v>
      </c>
      <c r="AC37" s="158" t="str">
        <f t="shared" si="16"/>
        <v xml:space="preserve"> </v>
      </c>
      <c r="AD37" s="158" t="str">
        <f t="shared" si="17"/>
        <v xml:space="preserve"> </v>
      </c>
      <c r="AE37" s="147"/>
      <c r="AF37" s="222">
        <f t="shared" si="42"/>
        <v>2018</v>
      </c>
      <c r="AG37" s="222">
        <v>11</v>
      </c>
      <c r="AH37" s="241">
        <f t="shared" si="18"/>
        <v>0</v>
      </c>
      <c r="AI37" s="241">
        <f t="shared" si="19"/>
        <v>0</v>
      </c>
      <c r="AJ37" s="241">
        <f t="shared" si="20"/>
        <v>0</v>
      </c>
      <c r="AK37" s="241">
        <f t="shared" si="36"/>
        <v>0</v>
      </c>
      <c r="AL37" s="147"/>
      <c r="AM37" s="222">
        <f t="shared" si="43"/>
        <v>2018</v>
      </c>
      <c r="AN37" s="222">
        <v>11</v>
      </c>
      <c r="AO37" s="241">
        <f t="shared" si="21"/>
        <v>0</v>
      </c>
      <c r="AP37" s="241">
        <f t="shared" si="22"/>
        <v>0</v>
      </c>
      <c r="AQ37" s="241">
        <f t="shared" si="23"/>
        <v>0</v>
      </c>
      <c r="AR37" s="241">
        <f t="shared" si="37"/>
        <v>0</v>
      </c>
      <c r="AS37" s="147"/>
      <c r="AT37" s="222">
        <f t="shared" si="44"/>
        <v>2018</v>
      </c>
      <c r="AU37" s="222">
        <v>11</v>
      </c>
      <c r="AV37" s="241">
        <f t="shared" si="24"/>
        <v>0</v>
      </c>
      <c r="AW37" s="241">
        <f t="shared" si="25"/>
        <v>0</v>
      </c>
      <c r="AX37" s="241">
        <f t="shared" si="26"/>
        <v>0</v>
      </c>
      <c r="AY37" s="241">
        <f t="shared" si="38"/>
        <v>0</v>
      </c>
    </row>
    <row r="38" spans="2:51" ht="15" customHeight="1" x14ac:dyDescent="0.2">
      <c r="B38" s="154" t="str">
        <f t="shared" si="27"/>
        <v xml:space="preserve"> </v>
      </c>
      <c r="C38" s="155" t="str">
        <f t="shared" si="0"/>
        <v xml:space="preserve"> </v>
      </c>
      <c r="D38" s="156" t="str">
        <f t="shared" si="28"/>
        <v xml:space="preserve"> </v>
      </c>
      <c r="E38" s="157" t="str">
        <f t="shared" si="29"/>
        <v xml:space="preserve"> </v>
      </c>
      <c r="F38" s="157" t="str">
        <f t="shared" si="1"/>
        <v xml:space="preserve"> </v>
      </c>
      <c r="G38" s="157" t="str">
        <f t="shared" si="2"/>
        <v xml:space="preserve"> </v>
      </c>
      <c r="H38" s="157" t="str">
        <f t="shared" si="3"/>
        <v xml:space="preserve"> </v>
      </c>
      <c r="I38" s="158" t="str">
        <f t="shared" si="4"/>
        <v xml:space="preserve"> </v>
      </c>
      <c r="J38" s="158" t="str">
        <f t="shared" si="5"/>
        <v xml:space="preserve"> </v>
      </c>
      <c r="K38" s="147"/>
      <c r="L38" s="154" t="str">
        <f t="shared" si="30"/>
        <v xml:space="preserve"> </v>
      </c>
      <c r="M38" s="155" t="str">
        <f t="shared" si="6"/>
        <v xml:space="preserve"> </v>
      </c>
      <c r="N38" s="156" t="str">
        <f t="shared" si="31"/>
        <v xml:space="preserve"> </v>
      </c>
      <c r="O38" s="157" t="str">
        <f t="shared" si="32"/>
        <v xml:space="preserve"> </v>
      </c>
      <c r="P38" s="157" t="str">
        <f t="shared" si="7"/>
        <v xml:space="preserve"> </v>
      </c>
      <c r="Q38" s="157" t="str">
        <f t="shared" si="8"/>
        <v xml:space="preserve"> </v>
      </c>
      <c r="R38" s="157" t="str">
        <f t="shared" si="9"/>
        <v xml:space="preserve"> </v>
      </c>
      <c r="S38" s="158" t="str">
        <f t="shared" si="10"/>
        <v xml:space="preserve"> </v>
      </c>
      <c r="T38" s="158" t="str">
        <f t="shared" si="11"/>
        <v xml:space="preserve"> </v>
      </c>
      <c r="U38" s="147"/>
      <c r="V38" s="154" t="str">
        <f t="shared" si="33"/>
        <v xml:space="preserve"> </v>
      </c>
      <c r="W38" s="155" t="str">
        <f t="shared" si="12"/>
        <v xml:space="preserve"> </v>
      </c>
      <c r="X38" s="156" t="str">
        <f t="shared" si="34"/>
        <v xml:space="preserve"> </v>
      </c>
      <c r="Y38" s="157" t="str">
        <f t="shared" si="35"/>
        <v xml:space="preserve"> </v>
      </c>
      <c r="Z38" s="157" t="str">
        <f t="shared" si="13"/>
        <v xml:space="preserve"> </v>
      </c>
      <c r="AA38" s="157" t="str">
        <f t="shared" si="14"/>
        <v xml:space="preserve"> </v>
      </c>
      <c r="AB38" s="157" t="str">
        <f t="shared" si="15"/>
        <v xml:space="preserve"> </v>
      </c>
      <c r="AC38" s="158" t="str">
        <f t="shared" si="16"/>
        <v xml:space="preserve"> </v>
      </c>
      <c r="AD38" s="158" t="str">
        <f t="shared" si="17"/>
        <v xml:space="preserve"> </v>
      </c>
      <c r="AE38" s="147"/>
      <c r="AF38" s="222">
        <f t="shared" si="42"/>
        <v>2018</v>
      </c>
      <c r="AG38" s="222">
        <v>12</v>
      </c>
      <c r="AH38" s="241">
        <f t="shared" si="18"/>
        <v>0</v>
      </c>
      <c r="AI38" s="241">
        <f t="shared" si="19"/>
        <v>0</v>
      </c>
      <c r="AJ38" s="241">
        <f t="shared" si="20"/>
        <v>0</v>
      </c>
      <c r="AK38" s="241">
        <f t="shared" si="36"/>
        <v>0</v>
      </c>
      <c r="AL38" s="147"/>
      <c r="AM38" s="222">
        <f t="shared" si="43"/>
        <v>2018</v>
      </c>
      <c r="AN38" s="222">
        <v>12</v>
      </c>
      <c r="AO38" s="241">
        <f t="shared" si="21"/>
        <v>0</v>
      </c>
      <c r="AP38" s="241">
        <f t="shared" si="22"/>
        <v>0</v>
      </c>
      <c r="AQ38" s="241">
        <f t="shared" si="23"/>
        <v>0</v>
      </c>
      <c r="AR38" s="241">
        <f t="shared" si="37"/>
        <v>0</v>
      </c>
      <c r="AS38" s="147"/>
      <c r="AT38" s="222">
        <f t="shared" si="44"/>
        <v>2018</v>
      </c>
      <c r="AU38" s="222">
        <v>12</v>
      </c>
      <c r="AV38" s="241">
        <f t="shared" si="24"/>
        <v>0</v>
      </c>
      <c r="AW38" s="241">
        <f t="shared" si="25"/>
        <v>0</v>
      </c>
      <c r="AX38" s="241">
        <f t="shared" si="26"/>
        <v>0</v>
      </c>
      <c r="AY38" s="241">
        <f t="shared" si="38"/>
        <v>0</v>
      </c>
    </row>
    <row r="39" spans="2:51" ht="15" customHeight="1" x14ac:dyDescent="0.2">
      <c r="B39" s="159" t="str">
        <f t="shared" si="27"/>
        <v xml:space="preserve"> </v>
      </c>
      <c r="C39" s="160" t="str">
        <f t="shared" si="0"/>
        <v xml:space="preserve"> </v>
      </c>
      <c r="D39" s="161" t="str">
        <f t="shared" si="28"/>
        <v xml:space="preserve"> </v>
      </c>
      <c r="E39" s="162" t="str">
        <f t="shared" si="29"/>
        <v xml:space="preserve"> </v>
      </c>
      <c r="F39" s="162" t="str">
        <f t="shared" si="1"/>
        <v xml:space="preserve"> </v>
      </c>
      <c r="G39" s="162" t="str">
        <f t="shared" si="2"/>
        <v xml:space="preserve"> </v>
      </c>
      <c r="H39" s="162" t="str">
        <f t="shared" si="3"/>
        <v xml:space="preserve"> </v>
      </c>
      <c r="I39" s="163" t="str">
        <f t="shared" si="4"/>
        <v xml:space="preserve"> </v>
      </c>
      <c r="J39" s="163" t="str">
        <f t="shared" si="5"/>
        <v xml:space="preserve"> </v>
      </c>
      <c r="K39" s="147"/>
      <c r="L39" s="159" t="str">
        <f t="shared" si="30"/>
        <v xml:space="preserve"> </v>
      </c>
      <c r="M39" s="160" t="str">
        <f t="shared" si="6"/>
        <v xml:space="preserve"> </v>
      </c>
      <c r="N39" s="161" t="str">
        <f t="shared" si="31"/>
        <v xml:space="preserve"> </v>
      </c>
      <c r="O39" s="162" t="str">
        <f t="shared" si="32"/>
        <v xml:space="preserve"> </v>
      </c>
      <c r="P39" s="162" t="str">
        <f t="shared" si="7"/>
        <v xml:space="preserve"> </v>
      </c>
      <c r="Q39" s="162" t="str">
        <f t="shared" si="8"/>
        <v xml:space="preserve"> </v>
      </c>
      <c r="R39" s="162" t="str">
        <f t="shared" si="9"/>
        <v xml:space="preserve"> </v>
      </c>
      <c r="S39" s="163" t="str">
        <f t="shared" si="10"/>
        <v xml:space="preserve"> </v>
      </c>
      <c r="T39" s="163" t="str">
        <f t="shared" si="11"/>
        <v xml:space="preserve"> </v>
      </c>
      <c r="U39" s="147"/>
      <c r="V39" s="159" t="str">
        <f t="shared" si="33"/>
        <v xml:space="preserve"> </v>
      </c>
      <c r="W39" s="160" t="str">
        <f t="shared" si="12"/>
        <v xml:space="preserve"> </v>
      </c>
      <c r="X39" s="161" t="str">
        <f t="shared" si="34"/>
        <v xml:space="preserve"> </v>
      </c>
      <c r="Y39" s="162" t="str">
        <f t="shared" si="35"/>
        <v xml:space="preserve"> </v>
      </c>
      <c r="Z39" s="162" t="str">
        <f t="shared" si="13"/>
        <v xml:space="preserve"> </v>
      </c>
      <c r="AA39" s="162" t="str">
        <f t="shared" si="14"/>
        <v xml:space="preserve"> </v>
      </c>
      <c r="AB39" s="162" t="str">
        <f t="shared" si="15"/>
        <v xml:space="preserve"> </v>
      </c>
      <c r="AC39" s="163" t="str">
        <f t="shared" si="16"/>
        <v xml:space="preserve"> </v>
      </c>
      <c r="AD39" s="163" t="str">
        <f t="shared" si="17"/>
        <v xml:space="preserve"> </v>
      </c>
      <c r="AE39" s="147"/>
      <c r="AF39" s="222">
        <f>+AF27+1</f>
        <v>2019</v>
      </c>
      <c r="AG39" s="222">
        <v>1</v>
      </c>
      <c r="AH39" s="241">
        <f t="shared" si="18"/>
        <v>0</v>
      </c>
      <c r="AI39" s="241">
        <f t="shared" si="19"/>
        <v>0</v>
      </c>
      <c r="AJ39" s="241">
        <f t="shared" si="20"/>
        <v>0</v>
      </c>
      <c r="AK39" s="241">
        <f t="shared" si="36"/>
        <v>0</v>
      </c>
      <c r="AL39" s="147"/>
      <c r="AM39" s="222">
        <f>+AM27+1</f>
        <v>2019</v>
      </c>
      <c r="AN39" s="222">
        <v>1</v>
      </c>
      <c r="AO39" s="241">
        <f t="shared" si="21"/>
        <v>0</v>
      </c>
      <c r="AP39" s="241">
        <f t="shared" si="22"/>
        <v>0</v>
      </c>
      <c r="AQ39" s="241">
        <f t="shared" si="23"/>
        <v>0</v>
      </c>
      <c r="AR39" s="241">
        <f t="shared" si="37"/>
        <v>0</v>
      </c>
      <c r="AS39" s="147"/>
      <c r="AT39" s="222">
        <f>+AT27+1</f>
        <v>2019</v>
      </c>
      <c r="AU39" s="222">
        <v>1</v>
      </c>
      <c r="AV39" s="241">
        <f t="shared" si="24"/>
        <v>0</v>
      </c>
      <c r="AW39" s="241">
        <f t="shared" si="25"/>
        <v>0</v>
      </c>
      <c r="AX39" s="241">
        <f t="shared" si="26"/>
        <v>0</v>
      </c>
      <c r="AY39" s="241">
        <f t="shared" si="38"/>
        <v>0</v>
      </c>
    </row>
    <row r="40" spans="2:51" ht="15" customHeight="1" x14ac:dyDescent="0.2">
      <c r="B40" s="149" t="str">
        <f t="shared" si="27"/>
        <v xml:space="preserve"> </v>
      </c>
      <c r="C40" s="150" t="str">
        <f t="shared" si="0"/>
        <v xml:space="preserve"> </v>
      </c>
      <c r="D40" s="151" t="str">
        <f t="shared" si="28"/>
        <v xml:space="preserve"> </v>
      </c>
      <c r="E40" s="152" t="str">
        <f t="shared" si="29"/>
        <v xml:space="preserve"> </v>
      </c>
      <c r="F40" s="152" t="str">
        <f t="shared" si="1"/>
        <v xml:space="preserve"> </v>
      </c>
      <c r="G40" s="152" t="str">
        <f t="shared" si="2"/>
        <v xml:space="preserve"> </v>
      </c>
      <c r="H40" s="152" t="str">
        <f t="shared" si="3"/>
        <v xml:space="preserve"> </v>
      </c>
      <c r="I40" s="153" t="str">
        <f t="shared" si="4"/>
        <v xml:space="preserve"> </v>
      </c>
      <c r="J40" s="153" t="str">
        <f t="shared" si="5"/>
        <v xml:space="preserve"> </v>
      </c>
      <c r="K40" s="147"/>
      <c r="L40" s="149" t="str">
        <f t="shared" si="30"/>
        <v xml:space="preserve"> </v>
      </c>
      <c r="M40" s="150" t="str">
        <f t="shared" si="6"/>
        <v xml:space="preserve"> </v>
      </c>
      <c r="N40" s="151" t="str">
        <f t="shared" si="31"/>
        <v xml:space="preserve"> </v>
      </c>
      <c r="O40" s="152" t="str">
        <f t="shared" si="32"/>
        <v xml:space="preserve"> </v>
      </c>
      <c r="P40" s="152" t="str">
        <f t="shared" si="7"/>
        <v xml:space="preserve"> </v>
      </c>
      <c r="Q40" s="152" t="str">
        <f t="shared" si="8"/>
        <v xml:space="preserve"> </v>
      </c>
      <c r="R40" s="152" t="str">
        <f t="shared" si="9"/>
        <v xml:space="preserve"> </v>
      </c>
      <c r="S40" s="153" t="str">
        <f t="shared" si="10"/>
        <v xml:space="preserve"> </v>
      </c>
      <c r="T40" s="153" t="str">
        <f t="shared" si="11"/>
        <v xml:space="preserve"> </v>
      </c>
      <c r="U40" s="147"/>
      <c r="V40" s="149" t="str">
        <f t="shared" si="33"/>
        <v xml:space="preserve"> </v>
      </c>
      <c r="W40" s="150" t="str">
        <f t="shared" si="12"/>
        <v xml:space="preserve"> </v>
      </c>
      <c r="X40" s="151" t="str">
        <f t="shared" si="34"/>
        <v xml:space="preserve"> </v>
      </c>
      <c r="Y40" s="152" t="str">
        <f t="shared" si="35"/>
        <v xml:space="preserve"> </v>
      </c>
      <c r="Z40" s="152" t="str">
        <f t="shared" si="13"/>
        <v xml:space="preserve"> </v>
      </c>
      <c r="AA40" s="152" t="str">
        <f t="shared" si="14"/>
        <v xml:space="preserve"> </v>
      </c>
      <c r="AB40" s="152" t="str">
        <f t="shared" si="15"/>
        <v xml:space="preserve"> </v>
      </c>
      <c r="AC40" s="153" t="str">
        <f t="shared" si="16"/>
        <v xml:space="preserve"> </v>
      </c>
      <c r="AD40" s="153" t="str">
        <f t="shared" si="17"/>
        <v xml:space="preserve"> </v>
      </c>
      <c r="AE40" s="147"/>
      <c r="AF40" s="222">
        <f>+AF39</f>
        <v>2019</v>
      </c>
      <c r="AG40" s="222">
        <v>2</v>
      </c>
      <c r="AH40" s="241">
        <f t="shared" si="18"/>
        <v>0</v>
      </c>
      <c r="AI40" s="241">
        <f t="shared" si="19"/>
        <v>0</v>
      </c>
      <c r="AJ40" s="241">
        <f t="shared" si="20"/>
        <v>0</v>
      </c>
      <c r="AK40" s="241">
        <f t="shared" si="36"/>
        <v>0</v>
      </c>
      <c r="AL40" s="147"/>
      <c r="AM40" s="222">
        <f>+AM39</f>
        <v>2019</v>
      </c>
      <c r="AN40" s="222">
        <v>2</v>
      </c>
      <c r="AO40" s="241">
        <f t="shared" si="21"/>
        <v>0</v>
      </c>
      <c r="AP40" s="241">
        <f t="shared" si="22"/>
        <v>0</v>
      </c>
      <c r="AQ40" s="241">
        <f t="shared" si="23"/>
        <v>0</v>
      </c>
      <c r="AR40" s="241">
        <f t="shared" si="37"/>
        <v>0</v>
      </c>
      <c r="AS40" s="147"/>
      <c r="AT40" s="222">
        <f>+AT39</f>
        <v>2019</v>
      </c>
      <c r="AU40" s="222">
        <v>2</v>
      </c>
      <c r="AV40" s="241">
        <f t="shared" si="24"/>
        <v>0</v>
      </c>
      <c r="AW40" s="241">
        <f t="shared" si="25"/>
        <v>0</v>
      </c>
      <c r="AX40" s="241">
        <f t="shared" si="26"/>
        <v>0</v>
      </c>
      <c r="AY40" s="241">
        <f t="shared" si="38"/>
        <v>0</v>
      </c>
    </row>
    <row r="41" spans="2:51" ht="15" customHeight="1" x14ac:dyDescent="0.2">
      <c r="B41" s="154" t="str">
        <f t="shared" si="27"/>
        <v xml:space="preserve"> </v>
      </c>
      <c r="C41" s="155" t="str">
        <f t="shared" si="0"/>
        <v xml:space="preserve"> </v>
      </c>
      <c r="D41" s="156" t="str">
        <f t="shared" si="28"/>
        <v xml:space="preserve"> </v>
      </c>
      <c r="E41" s="157" t="str">
        <f t="shared" si="29"/>
        <v xml:space="preserve"> </v>
      </c>
      <c r="F41" s="157" t="str">
        <f t="shared" si="1"/>
        <v xml:space="preserve"> </v>
      </c>
      <c r="G41" s="157" t="str">
        <f t="shared" si="2"/>
        <v xml:space="preserve"> </v>
      </c>
      <c r="H41" s="157" t="str">
        <f t="shared" si="3"/>
        <v xml:space="preserve"> </v>
      </c>
      <c r="I41" s="158" t="str">
        <f t="shared" si="4"/>
        <v xml:space="preserve"> </v>
      </c>
      <c r="J41" s="158" t="str">
        <f t="shared" si="5"/>
        <v xml:space="preserve"> </v>
      </c>
      <c r="K41" s="147"/>
      <c r="L41" s="154" t="str">
        <f t="shared" si="30"/>
        <v xml:space="preserve"> </v>
      </c>
      <c r="M41" s="155" t="str">
        <f t="shared" si="6"/>
        <v xml:space="preserve"> </v>
      </c>
      <c r="N41" s="156" t="str">
        <f t="shared" si="31"/>
        <v xml:space="preserve"> </v>
      </c>
      <c r="O41" s="157" t="str">
        <f t="shared" si="32"/>
        <v xml:space="preserve"> </v>
      </c>
      <c r="P41" s="157" t="str">
        <f t="shared" si="7"/>
        <v xml:space="preserve"> </v>
      </c>
      <c r="Q41" s="157" t="str">
        <f t="shared" si="8"/>
        <v xml:space="preserve"> </v>
      </c>
      <c r="R41" s="157" t="str">
        <f t="shared" si="9"/>
        <v xml:space="preserve"> </v>
      </c>
      <c r="S41" s="158" t="str">
        <f t="shared" si="10"/>
        <v xml:space="preserve"> </v>
      </c>
      <c r="T41" s="158" t="str">
        <f t="shared" si="11"/>
        <v xml:space="preserve"> </v>
      </c>
      <c r="U41" s="147"/>
      <c r="V41" s="154" t="str">
        <f t="shared" si="33"/>
        <v xml:space="preserve"> </v>
      </c>
      <c r="W41" s="155" t="str">
        <f t="shared" si="12"/>
        <v xml:space="preserve"> </v>
      </c>
      <c r="X41" s="156" t="str">
        <f t="shared" si="34"/>
        <v xml:space="preserve"> </v>
      </c>
      <c r="Y41" s="157" t="str">
        <f t="shared" si="35"/>
        <v xml:space="preserve"> </v>
      </c>
      <c r="Z41" s="157" t="str">
        <f t="shared" si="13"/>
        <v xml:space="preserve"> </v>
      </c>
      <c r="AA41" s="157" t="str">
        <f t="shared" si="14"/>
        <v xml:space="preserve"> </v>
      </c>
      <c r="AB41" s="157" t="str">
        <f t="shared" si="15"/>
        <v xml:space="preserve"> </v>
      </c>
      <c r="AC41" s="158" t="str">
        <f t="shared" si="16"/>
        <v xml:space="preserve"> </v>
      </c>
      <c r="AD41" s="158" t="str">
        <f t="shared" si="17"/>
        <v xml:space="preserve"> </v>
      </c>
      <c r="AE41" s="147"/>
      <c r="AF41" s="222">
        <f>+AF40</f>
        <v>2019</v>
      </c>
      <c r="AG41" s="222">
        <v>3</v>
      </c>
      <c r="AH41" s="241">
        <f t="shared" si="18"/>
        <v>0</v>
      </c>
      <c r="AI41" s="241">
        <f t="shared" si="19"/>
        <v>0</v>
      </c>
      <c r="AJ41" s="241">
        <f t="shared" si="20"/>
        <v>0</v>
      </c>
      <c r="AK41" s="241">
        <f t="shared" si="36"/>
        <v>0</v>
      </c>
      <c r="AL41" s="147"/>
      <c r="AM41" s="222">
        <f>+AM40</f>
        <v>2019</v>
      </c>
      <c r="AN41" s="222">
        <v>3</v>
      </c>
      <c r="AO41" s="241">
        <f t="shared" si="21"/>
        <v>0</v>
      </c>
      <c r="AP41" s="241">
        <f t="shared" si="22"/>
        <v>0</v>
      </c>
      <c r="AQ41" s="241">
        <f t="shared" si="23"/>
        <v>0</v>
      </c>
      <c r="AR41" s="241">
        <f t="shared" si="37"/>
        <v>0</v>
      </c>
      <c r="AS41" s="147"/>
      <c r="AT41" s="222">
        <f>+AT40</f>
        <v>2019</v>
      </c>
      <c r="AU41" s="222">
        <v>3</v>
      </c>
      <c r="AV41" s="241">
        <f t="shared" si="24"/>
        <v>0</v>
      </c>
      <c r="AW41" s="241">
        <f t="shared" si="25"/>
        <v>0</v>
      </c>
      <c r="AX41" s="241">
        <f t="shared" si="26"/>
        <v>0</v>
      </c>
      <c r="AY41" s="241">
        <f t="shared" si="38"/>
        <v>0</v>
      </c>
    </row>
    <row r="42" spans="2:51" ht="15" customHeight="1" x14ac:dyDescent="0.2">
      <c r="B42" s="154" t="str">
        <f t="shared" si="27"/>
        <v xml:space="preserve"> </v>
      </c>
      <c r="C42" s="155" t="str">
        <f t="shared" si="0"/>
        <v xml:space="preserve"> </v>
      </c>
      <c r="D42" s="156" t="str">
        <f t="shared" si="28"/>
        <v xml:space="preserve"> </v>
      </c>
      <c r="E42" s="157" t="str">
        <f t="shared" si="29"/>
        <v xml:space="preserve"> </v>
      </c>
      <c r="F42" s="157" t="str">
        <f t="shared" si="1"/>
        <v xml:space="preserve"> </v>
      </c>
      <c r="G42" s="157" t="str">
        <f t="shared" si="2"/>
        <v xml:space="preserve"> </v>
      </c>
      <c r="H42" s="157" t="str">
        <f t="shared" si="3"/>
        <v xml:space="preserve"> </v>
      </c>
      <c r="I42" s="158" t="str">
        <f t="shared" si="4"/>
        <v xml:space="preserve"> </v>
      </c>
      <c r="J42" s="158" t="str">
        <f t="shared" si="5"/>
        <v xml:space="preserve"> </v>
      </c>
      <c r="K42" s="147"/>
      <c r="L42" s="154" t="str">
        <f t="shared" si="30"/>
        <v xml:space="preserve"> </v>
      </c>
      <c r="M42" s="155" t="str">
        <f t="shared" si="6"/>
        <v xml:space="preserve"> </v>
      </c>
      <c r="N42" s="156" t="str">
        <f t="shared" si="31"/>
        <v xml:space="preserve"> </v>
      </c>
      <c r="O42" s="157" t="str">
        <f t="shared" si="32"/>
        <v xml:space="preserve"> </v>
      </c>
      <c r="P42" s="157" t="str">
        <f t="shared" si="7"/>
        <v xml:space="preserve"> </v>
      </c>
      <c r="Q42" s="157" t="str">
        <f t="shared" si="8"/>
        <v xml:space="preserve"> </v>
      </c>
      <c r="R42" s="157" t="str">
        <f t="shared" si="9"/>
        <v xml:space="preserve"> </v>
      </c>
      <c r="S42" s="158" t="str">
        <f t="shared" si="10"/>
        <v xml:space="preserve"> </v>
      </c>
      <c r="T42" s="158" t="str">
        <f t="shared" si="11"/>
        <v xml:space="preserve"> </v>
      </c>
      <c r="U42" s="147"/>
      <c r="V42" s="154" t="str">
        <f t="shared" si="33"/>
        <v xml:space="preserve"> </v>
      </c>
      <c r="W42" s="155" t="str">
        <f t="shared" si="12"/>
        <v xml:space="preserve"> </v>
      </c>
      <c r="X42" s="156" t="str">
        <f t="shared" si="34"/>
        <v xml:space="preserve"> </v>
      </c>
      <c r="Y42" s="157" t="str">
        <f t="shared" si="35"/>
        <v xml:space="preserve"> </v>
      </c>
      <c r="Z42" s="157" t="str">
        <f t="shared" si="13"/>
        <v xml:space="preserve"> </v>
      </c>
      <c r="AA42" s="157" t="str">
        <f t="shared" si="14"/>
        <v xml:space="preserve"> </v>
      </c>
      <c r="AB42" s="157" t="str">
        <f t="shared" si="15"/>
        <v xml:space="preserve"> </v>
      </c>
      <c r="AC42" s="158" t="str">
        <f t="shared" si="16"/>
        <v xml:space="preserve"> </v>
      </c>
      <c r="AD42" s="158" t="str">
        <f t="shared" si="17"/>
        <v xml:space="preserve"> </v>
      </c>
      <c r="AE42" s="147"/>
      <c r="AF42" s="222">
        <f t="shared" ref="AF42:AF50" si="45">+AF41</f>
        <v>2019</v>
      </c>
      <c r="AG42" s="222">
        <v>4</v>
      </c>
      <c r="AH42" s="241">
        <f t="shared" si="18"/>
        <v>0</v>
      </c>
      <c r="AI42" s="241">
        <f t="shared" si="19"/>
        <v>0</v>
      </c>
      <c r="AJ42" s="241">
        <f t="shared" si="20"/>
        <v>0</v>
      </c>
      <c r="AK42" s="241">
        <f t="shared" si="36"/>
        <v>0</v>
      </c>
      <c r="AL42" s="147"/>
      <c r="AM42" s="222">
        <f t="shared" ref="AM42:AM50" si="46">+AM41</f>
        <v>2019</v>
      </c>
      <c r="AN42" s="222">
        <v>4</v>
      </c>
      <c r="AO42" s="241">
        <f t="shared" si="21"/>
        <v>0</v>
      </c>
      <c r="AP42" s="241">
        <f t="shared" si="22"/>
        <v>0</v>
      </c>
      <c r="AQ42" s="241">
        <f t="shared" si="23"/>
        <v>0</v>
      </c>
      <c r="AR42" s="241">
        <f t="shared" si="37"/>
        <v>0</v>
      </c>
      <c r="AS42" s="147"/>
      <c r="AT42" s="222">
        <f t="shared" ref="AT42:AT50" si="47">+AT41</f>
        <v>2019</v>
      </c>
      <c r="AU42" s="222">
        <v>4</v>
      </c>
      <c r="AV42" s="241">
        <f t="shared" si="24"/>
        <v>0</v>
      </c>
      <c r="AW42" s="241">
        <f t="shared" si="25"/>
        <v>0</v>
      </c>
      <c r="AX42" s="241">
        <f t="shared" si="26"/>
        <v>0</v>
      </c>
      <c r="AY42" s="241">
        <f t="shared" si="38"/>
        <v>0</v>
      </c>
    </row>
    <row r="43" spans="2:51" ht="15" customHeight="1" x14ac:dyDescent="0.2">
      <c r="B43" s="154" t="str">
        <f t="shared" si="27"/>
        <v xml:space="preserve"> </v>
      </c>
      <c r="C43" s="155" t="str">
        <f t="shared" si="0"/>
        <v xml:space="preserve"> </v>
      </c>
      <c r="D43" s="156" t="str">
        <f t="shared" si="28"/>
        <v xml:space="preserve"> </v>
      </c>
      <c r="E43" s="157" t="str">
        <f t="shared" si="29"/>
        <v xml:space="preserve"> </v>
      </c>
      <c r="F43" s="157" t="str">
        <f t="shared" si="1"/>
        <v xml:space="preserve"> </v>
      </c>
      <c r="G43" s="157" t="str">
        <f t="shared" si="2"/>
        <v xml:space="preserve"> </v>
      </c>
      <c r="H43" s="157" t="str">
        <f t="shared" si="3"/>
        <v xml:space="preserve"> </v>
      </c>
      <c r="I43" s="158" t="str">
        <f t="shared" si="4"/>
        <v xml:space="preserve"> </v>
      </c>
      <c r="J43" s="158" t="str">
        <f t="shared" si="5"/>
        <v xml:space="preserve"> </v>
      </c>
      <c r="K43" s="147"/>
      <c r="L43" s="154" t="str">
        <f t="shared" si="30"/>
        <v xml:space="preserve"> </v>
      </c>
      <c r="M43" s="155" t="str">
        <f t="shared" si="6"/>
        <v xml:space="preserve"> </v>
      </c>
      <c r="N43" s="156" t="str">
        <f t="shared" si="31"/>
        <v xml:space="preserve"> </v>
      </c>
      <c r="O43" s="157" t="str">
        <f t="shared" si="32"/>
        <v xml:space="preserve"> </v>
      </c>
      <c r="P43" s="157" t="str">
        <f t="shared" si="7"/>
        <v xml:space="preserve"> </v>
      </c>
      <c r="Q43" s="157" t="str">
        <f t="shared" si="8"/>
        <v xml:space="preserve"> </v>
      </c>
      <c r="R43" s="157" t="str">
        <f t="shared" si="9"/>
        <v xml:space="preserve"> </v>
      </c>
      <c r="S43" s="158" t="str">
        <f t="shared" si="10"/>
        <v xml:space="preserve"> </v>
      </c>
      <c r="T43" s="158" t="str">
        <f t="shared" si="11"/>
        <v xml:space="preserve"> </v>
      </c>
      <c r="U43" s="147"/>
      <c r="V43" s="154" t="str">
        <f t="shared" si="33"/>
        <v xml:space="preserve"> </v>
      </c>
      <c r="W43" s="155" t="str">
        <f t="shared" si="12"/>
        <v xml:space="preserve"> </v>
      </c>
      <c r="X43" s="156" t="str">
        <f t="shared" si="34"/>
        <v xml:space="preserve"> </v>
      </c>
      <c r="Y43" s="157" t="str">
        <f t="shared" si="35"/>
        <v xml:space="preserve"> </v>
      </c>
      <c r="Z43" s="157" t="str">
        <f t="shared" si="13"/>
        <v xml:space="preserve"> </v>
      </c>
      <c r="AA43" s="157" t="str">
        <f t="shared" si="14"/>
        <v xml:space="preserve"> </v>
      </c>
      <c r="AB43" s="157" t="str">
        <f t="shared" si="15"/>
        <v xml:space="preserve"> </v>
      </c>
      <c r="AC43" s="158" t="str">
        <f t="shared" si="16"/>
        <v xml:space="preserve"> </v>
      </c>
      <c r="AD43" s="158" t="str">
        <f t="shared" si="17"/>
        <v xml:space="preserve"> </v>
      </c>
      <c r="AE43" s="147"/>
      <c r="AF43" s="222">
        <f t="shared" si="45"/>
        <v>2019</v>
      </c>
      <c r="AG43" s="222">
        <v>5</v>
      </c>
      <c r="AH43" s="241">
        <f t="shared" si="18"/>
        <v>0</v>
      </c>
      <c r="AI43" s="241">
        <f t="shared" si="19"/>
        <v>0</v>
      </c>
      <c r="AJ43" s="241">
        <f t="shared" si="20"/>
        <v>0</v>
      </c>
      <c r="AK43" s="241">
        <f t="shared" si="36"/>
        <v>0</v>
      </c>
      <c r="AL43" s="147"/>
      <c r="AM43" s="222">
        <f t="shared" si="46"/>
        <v>2019</v>
      </c>
      <c r="AN43" s="222">
        <v>5</v>
      </c>
      <c r="AO43" s="241">
        <f t="shared" si="21"/>
        <v>0</v>
      </c>
      <c r="AP43" s="241">
        <f t="shared" si="22"/>
        <v>0</v>
      </c>
      <c r="AQ43" s="241">
        <f t="shared" si="23"/>
        <v>0</v>
      </c>
      <c r="AR43" s="241">
        <f t="shared" si="37"/>
        <v>0</v>
      </c>
      <c r="AS43" s="147"/>
      <c r="AT43" s="222">
        <f t="shared" si="47"/>
        <v>2019</v>
      </c>
      <c r="AU43" s="222">
        <v>5</v>
      </c>
      <c r="AV43" s="241">
        <f t="shared" si="24"/>
        <v>0</v>
      </c>
      <c r="AW43" s="241">
        <f t="shared" si="25"/>
        <v>0</v>
      </c>
      <c r="AX43" s="241">
        <f t="shared" si="26"/>
        <v>0</v>
      </c>
      <c r="AY43" s="241">
        <f t="shared" si="38"/>
        <v>0</v>
      </c>
    </row>
    <row r="44" spans="2:51" ht="15" customHeight="1" x14ac:dyDescent="0.2">
      <c r="B44" s="159" t="str">
        <f t="shared" si="27"/>
        <v xml:space="preserve"> </v>
      </c>
      <c r="C44" s="160" t="str">
        <f t="shared" si="0"/>
        <v xml:space="preserve"> </v>
      </c>
      <c r="D44" s="161" t="str">
        <f t="shared" si="28"/>
        <v xml:space="preserve"> </v>
      </c>
      <c r="E44" s="162" t="str">
        <f t="shared" si="29"/>
        <v xml:space="preserve"> </v>
      </c>
      <c r="F44" s="162" t="str">
        <f t="shared" si="1"/>
        <v xml:space="preserve"> </v>
      </c>
      <c r="G44" s="162" t="str">
        <f t="shared" si="2"/>
        <v xml:space="preserve"> </v>
      </c>
      <c r="H44" s="162" t="str">
        <f t="shared" si="3"/>
        <v xml:space="preserve"> </v>
      </c>
      <c r="I44" s="163" t="str">
        <f t="shared" si="4"/>
        <v xml:space="preserve"> </v>
      </c>
      <c r="J44" s="163" t="str">
        <f t="shared" si="5"/>
        <v xml:space="preserve"> </v>
      </c>
      <c r="K44" s="147"/>
      <c r="L44" s="159" t="str">
        <f t="shared" si="30"/>
        <v xml:space="preserve"> </v>
      </c>
      <c r="M44" s="160" t="str">
        <f t="shared" si="6"/>
        <v xml:space="preserve"> </v>
      </c>
      <c r="N44" s="161" t="str">
        <f t="shared" si="31"/>
        <v xml:space="preserve"> </v>
      </c>
      <c r="O44" s="162" t="str">
        <f t="shared" si="32"/>
        <v xml:space="preserve"> </v>
      </c>
      <c r="P44" s="162" t="str">
        <f t="shared" si="7"/>
        <v xml:space="preserve"> </v>
      </c>
      <c r="Q44" s="162" t="str">
        <f t="shared" si="8"/>
        <v xml:space="preserve"> </v>
      </c>
      <c r="R44" s="162" t="str">
        <f t="shared" si="9"/>
        <v xml:space="preserve"> </v>
      </c>
      <c r="S44" s="163" t="str">
        <f t="shared" si="10"/>
        <v xml:space="preserve"> </v>
      </c>
      <c r="T44" s="163" t="str">
        <f t="shared" si="11"/>
        <v xml:space="preserve"> </v>
      </c>
      <c r="U44" s="147"/>
      <c r="V44" s="159" t="str">
        <f t="shared" si="33"/>
        <v xml:space="preserve"> </v>
      </c>
      <c r="W44" s="160" t="str">
        <f t="shared" si="12"/>
        <v xml:space="preserve"> </v>
      </c>
      <c r="X44" s="161" t="str">
        <f t="shared" si="34"/>
        <v xml:space="preserve"> </v>
      </c>
      <c r="Y44" s="162" t="str">
        <f t="shared" si="35"/>
        <v xml:space="preserve"> </v>
      </c>
      <c r="Z44" s="162" t="str">
        <f t="shared" si="13"/>
        <v xml:space="preserve"> </v>
      </c>
      <c r="AA44" s="162" t="str">
        <f t="shared" si="14"/>
        <v xml:space="preserve"> </v>
      </c>
      <c r="AB44" s="162" t="str">
        <f t="shared" si="15"/>
        <v xml:space="preserve"> </v>
      </c>
      <c r="AC44" s="163" t="str">
        <f t="shared" si="16"/>
        <v xml:space="preserve"> </v>
      </c>
      <c r="AD44" s="163" t="str">
        <f t="shared" si="17"/>
        <v xml:space="preserve"> </v>
      </c>
      <c r="AE44" s="147"/>
      <c r="AF44" s="222">
        <f t="shared" si="45"/>
        <v>2019</v>
      </c>
      <c r="AG44" s="222">
        <v>6</v>
      </c>
      <c r="AH44" s="241">
        <f t="shared" si="18"/>
        <v>0</v>
      </c>
      <c r="AI44" s="241">
        <f t="shared" si="19"/>
        <v>0</v>
      </c>
      <c r="AJ44" s="241">
        <f t="shared" si="20"/>
        <v>0</v>
      </c>
      <c r="AK44" s="241">
        <f t="shared" si="36"/>
        <v>0</v>
      </c>
      <c r="AL44" s="147"/>
      <c r="AM44" s="222">
        <f t="shared" si="46"/>
        <v>2019</v>
      </c>
      <c r="AN44" s="222">
        <v>6</v>
      </c>
      <c r="AO44" s="241">
        <f t="shared" si="21"/>
        <v>0</v>
      </c>
      <c r="AP44" s="241">
        <f t="shared" si="22"/>
        <v>0</v>
      </c>
      <c r="AQ44" s="241">
        <f t="shared" si="23"/>
        <v>0</v>
      </c>
      <c r="AR44" s="241">
        <f t="shared" si="37"/>
        <v>0</v>
      </c>
      <c r="AS44" s="147"/>
      <c r="AT44" s="222">
        <f t="shared" si="47"/>
        <v>2019</v>
      </c>
      <c r="AU44" s="222">
        <v>6</v>
      </c>
      <c r="AV44" s="241">
        <f t="shared" si="24"/>
        <v>0</v>
      </c>
      <c r="AW44" s="241">
        <f t="shared" si="25"/>
        <v>0</v>
      </c>
      <c r="AX44" s="241">
        <f t="shared" si="26"/>
        <v>0</v>
      </c>
      <c r="AY44" s="241">
        <f t="shared" si="38"/>
        <v>0</v>
      </c>
    </row>
    <row r="45" spans="2:51" ht="15" customHeight="1" x14ac:dyDescent="0.2">
      <c r="B45" s="149" t="str">
        <f t="shared" si="27"/>
        <v xml:space="preserve"> </v>
      </c>
      <c r="C45" s="150" t="str">
        <f t="shared" si="0"/>
        <v xml:space="preserve"> </v>
      </c>
      <c r="D45" s="151" t="str">
        <f t="shared" si="28"/>
        <v xml:space="preserve"> </v>
      </c>
      <c r="E45" s="152" t="str">
        <f t="shared" si="29"/>
        <v xml:space="preserve"> </v>
      </c>
      <c r="F45" s="152" t="str">
        <f t="shared" si="1"/>
        <v xml:space="preserve"> </v>
      </c>
      <c r="G45" s="152" t="str">
        <f t="shared" si="2"/>
        <v xml:space="preserve"> </v>
      </c>
      <c r="H45" s="152" t="str">
        <f t="shared" si="3"/>
        <v xml:space="preserve"> </v>
      </c>
      <c r="I45" s="153" t="str">
        <f t="shared" si="4"/>
        <v xml:space="preserve"> </v>
      </c>
      <c r="J45" s="153" t="str">
        <f t="shared" si="5"/>
        <v xml:space="preserve"> </v>
      </c>
      <c r="K45" s="147"/>
      <c r="L45" s="149" t="str">
        <f t="shared" si="30"/>
        <v xml:space="preserve"> </v>
      </c>
      <c r="M45" s="150" t="str">
        <f t="shared" si="6"/>
        <v xml:space="preserve"> </v>
      </c>
      <c r="N45" s="151" t="str">
        <f t="shared" si="31"/>
        <v xml:space="preserve"> </v>
      </c>
      <c r="O45" s="152" t="str">
        <f t="shared" si="32"/>
        <v xml:space="preserve"> </v>
      </c>
      <c r="P45" s="152" t="str">
        <f t="shared" si="7"/>
        <v xml:space="preserve"> </v>
      </c>
      <c r="Q45" s="152" t="str">
        <f t="shared" si="8"/>
        <v xml:space="preserve"> </v>
      </c>
      <c r="R45" s="152" t="str">
        <f t="shared" si="9"/>
        <v xml:space="preserve"> </v>
      </c>
      <c r="S45" s="153" t="str">
        <f t="shared" si="10"/>
        <v xml:space="preserve"> </v>
      </c>
      <c r="T45" s="153" t="str">
        <f t="shared" si="11"/>
        <v xml:space="preserve"> </v>
      </c>
      <c r="U45" s="147"/>
      <c r="V45" s="149" t="str">
        <f t="shared" si="33"/>
        <v xml:space="preserve"> </v>
      </c>
      <c r="W45" s="150" t="str">
        <f t="shared" si="12"/>
        <v xml:space="preserve"> </v>
      </c>
      <c r="X45" s="151" t="str">
        <f t="shared" si="34"/>
        <v xml:space="preserve"> </v>
      </c>
      <c r="Y45" s="152" t="str">
        <f t="shared" si="35"/>
        <v xml:space="preserve"> </v>
      </c>
      <c r="Z45" s="152" t="str">
        <f t="shared" si="13"/>
        <v xml:space="preserve"> </v>
      </c>
      <c r="AA45" s="152" t="str">
        <f t="shared" si="14"/>
        <v xml:space="preserve"> </v>
      </c>
      <c r="AB45" s="152" t="str">
        <f t="shared" si="15"/>
        <v xml:space="preserve"> </v>
      </c>
      <c r="AC45" s="153" t="str">
        <f t="shared" si="16"/>
        <v xml:space="preserve"> </v>
      </c>
      <c r="AD45" s="153" t="str">
        <f t="shared" si="17"/>
        <v xml:space="preserve"> </v>
      </c>
      <c r="AE45" s="147"/>
      <c r="AF45" s="222">
        <f t="shared" si="45"/>
        <v>2019</v>
      </c>
      <c r="AG45" s="222">
        <v>7</v>
      </c>
      <c r="AH45" s="241">
        <f t="shared" si="18"/>
        <v>0</v>
      </c>
      <c r="AI45" s="241">
        <f t="shared" si="19"/>
        <v>0</v>
      </c>
      <c r="AJ45" s="241">
        <f t="shared" si="20"/>
        <v>0</v>
      </c>
      <c r="AK45" s="241">
        <f t="shared" si="36"/>
        <v>0</v>
      </c>
      <c r="AL45" s="147"/>
      <c r="AM45" s="222">
        <f t="shared" si="46"/>
        <v>2019</v>
      </c>
      <c r="AN45" s="222">
        <v>7</v>
      </c>
      <c r="AO45" s="241">
        <f t="shared" si="21"/>
        <v>0</v>
      </c>
      <c r="AP45" s="241">
        <f t="shared" si="22"/>
        <v>0</v>
      </c>
      <c r="AQ45" s="241">
        <f t="shared" si="23"/>
        <v>0</v>
      </c>
      <c r="AR45" s="241">
        <f t="shared" si="37"/>
        <v>0</v>
      </c>
      <c r="AS45" s="147"/>
      <c r="AT45" s="222">
        <f t="shared" si="47"/>
        <v>2019</v>
      </c>
      <c r="AU45" s="222">
        <v>7</v>
      </c>
      <c r="AV45" s="241">
        <f t="shared" si="24"/>
        <v>0</v>
      </c>
      <c r="AW45" s="241">
        <f t="shared" si="25"/>
        <v>0</v>
      </c>
      <c r="AX45" s="241">
        <f t="shared" si="26"/>
        <v>0</v>
      </c>
      <c r="AY45" s="241">
        <f t="shared" si="38"/>
        <v>0</v>
      </c>
    </row>
    <row r="46" spans="2:51" ht="15" customHeight="1" x14ac:dyDescent="0.2">
      <c r="B46" s="154" t="str">
        <f t="shared" si="27"/>
        <v xml:space="preserve"> </v>
      </c>
      <c r="C46" s="155" t="str">
        <f t="shared" si="0"/>
        <v xml:space="preserve"> </v>
      </c>
      <c r="D46" s="156" t="str">
        <f t="shared" si="28"/>
        <v xml:space="preserve"> </v>
      </c>
      <c r="E46" s="157" t="str">
        <f t="shared" si="29"/>
        <v xml:space="preserve"> </v>
      </c>
      <c r="F46" s="157" t="str">
        <f t="shared" si="1"/>
        <v xml:space="preserve"> </v>
      </c>
      <c r="G46" s="157" t="str">
        <f t="shared" si="2"/>
        <v xml:space="preserve"> </v>
      </c>
      <c r="H46" s="157" t="str">
        <f t="shared" si="3"/>
        <v xml:space="preserve"> </v>
      </c>
      <c r="I46" s="158" t="str">
        <f t="shared" si="4"/>
        <v xml:space="preserve"> </v>
      </c>
      <c r="J46" s="158" t="str">
        <f t="shared" si="5"/>
        <v xml:space="preserve"> </v>
      </c>
      <c r="K46" s="147"/>
      <c r="L46" s="154" t="str">
        <f t="shared" si="30"/>
        <v xml:space="preserve"> </v>
      </c>
      <c r="M46" s="155" t="str">
        <f t="shared" si="6"/>
        <v xml:space="preserve"> </v>
      </c>
      <c r="N46" s="156" t="str">
        <f t="shared" si="31"/>
        <v xml:space="preserve"> </v>
      </c>
      <c r="O46" s="157" t="str">
        <f t="shared" si="32"/>
        <v xml:space="preserve"> </v>
      </c>
      <c r="P46" s="157" t="str">
        <f t="shared" si="7"/>
        <v xml:space="preserve"> </v>
      </c>
      <c r="Q46" s="157" t="str">
        <f t="shared" si="8"/>
        <v xml:space="preserve"> </v>
      </c>
      <c r="R46" s="157" t="str">
        <f t="shared" si="9"/>
        <v xml:space="preserve"> </v>
      </c>
      <c r="S46" s="158" t="str">
        <f t="shared" si="10"/>
        <v xml:space="preserve"> </v>
      </c>
      <c r="T46" s="158" t="str">
        <f t="shared" si="11"/>
        <v xml:space="preserve"> </v>
      </c>
      <c r="U46" s="147"/>
      <c r="V46" s="154" t="str">
        <f t="shared" si="33"/>
        <v xml:space="preserve"> </v>
      </c>
      <c r="W46" s="155" t="str">
        <f t="shared" si="12"/>
        <v xml:space="preserve"> </v>
      </c>
      <c r="X46" s="156" t="str">
        <f t="shared" si="34"/>
        <v xml:space="preserve"> </v>
      </c>
      <c r="Y46" s="157" t="str">
        <f t="shared" si="35"/>
        <v xml:space="preserve"> </v>
      </c>
      <c r="Z46" s="157" t="str">
        <f t="shared" si="13"/>
        <v xml:space="preserve"> </v>
      </c>
      <c r="AA46" s="157" t="str">
        <f t="shared" si="14"/>
        <v xml:space="preserve"> </v>
      </c>
      <c r="AB46" s="157" t="str">
        <f t="shared" si="15"/>
        <v xml:space="preserve"> </v>
      </c>
      <c r="AC46" s="158" t="str">
        <f t="shared" si="16"/>
        <v xml:space="preserve"> </v>
      </c>
      <c r="AD46" s="158" t="str">
        <f t="shared" si="17"/>
        <v xml:space="preserve"> </v>
      </c>
      <c r="AE46" s="147"/>
      <c r="AF46" s="222">
        <f t="shared" si="45"/>
        <v>2019</v>
      </c>
      <c r="AG46" s="222">
        <v>8</v>
      </c>
      <c r="AH46" s="241">
        <f t="shared" si="18"/>
        <v>0</v>
      </c>
      <c r="AI46" s="241">
        <f t="shared" si="19"/>
        <v>0</v>
      </c>
      <c r="AJ46" s="241">
        <f t="shared" si="20"/>
        <v>0</v>
      </c>
      <c r="AK46" s="241">
        <f t="shared" si="36"/>
        <v>0</v>
      </c>
      <c r="AL46" s="147"/>
      <c r="AM46" s="222">
        <f t="shared" si="46"/>
        <v>2019</v>
      </c>
      <c r="AN46" s="222">
        <v>8</v>
      </c>
      <c r="AO46" s="241">
        <f t="shared" si="21"/>
        <v>0</v>
      </c>
      <c r="AP46" s="241">
        <f t="shared" si="22"/>
        <v>0</v>
      </c>
      <c r="AQ46" s="241">
        <f t="shared" si="23"/>
        <v>0</v>
      </c>
      <c r="AR46" s="241">
        <f t="shared" si="37"/>
        <v>0</v>
      </c>
      <c r="AS46" s="147"/>
      <c r="AT46" s="222">
        <f t="shared" si="47"/>
        <v>2019</v>
      </c>
      <c r="AU46" s="222">
        <v>8</v>
      </c>
      <c r="AV46" s="241">
        <f t="shared" si="24"/>
        <v>0</v>
      </c>
      <c r="AW46" s="241">
        <f t="shared" si="25"/>
        <v>0</v>
      </c>
      <c r="AX46" s="241">
        <f t="shared" si="26"/>
        <v>0</v>
      </c>
      <c r="AY46" s="241">
        <f t="shared" si="38"/>
        <v>0</v>
      </c>
    </row>
    <row r="47" spans="2:51" ht="15" customHeight="1" x14ac:dyDescent="0.2">
      <c r="B47" s="154" t="str">
        <f t="shared" si="27"/>
        <v xml:space="preserve"> </v>
      </c>
      <c r="C47" s="155" t="str">
        <f t="shared" si="0"/>
        <v xml:space="preserve"> </v>
      </c>
      <c r="D47" s="156" t="str">
        <f t="shared" si="28"/>
        <v xml:space="preserve"> </v>
      </c>
      <c r="E47" s="157" t="str">
        <f t="shared" si="29"/>
        <v xml:space="preserve"> </v>
      </c>
      <c r="F47" s="157" t="str">
        <f t="shared" si="1"/>
        <v xml:space="preserve"> </v>
      </c>
      <c r="G47" s="157" t="str">
        <f t="shared" si="2"/>
        <v xml:space="preserve"> </v>
      </c>
      <c r="H47" s="157" t="str">
        <f t="shared" si="3"/>
        <v xml:space="preserve"> </v>
      </c>
      <c r="I47" s="158" t="str">
        <f t="shared" si="4"/>
        <v xml:space="preserve"> </v>
      </c>
      <c r="J47" s="158" t="str">
        <f t="shared" si="5"/>
        <v xml:space="preserve"> </v>
      </c>
      <c r="K47" s="147"/>
      <c r="L47" s="154" t="str">
        <f t="shared" si="30"/>
        <v xml:space="preserve"> </v>
      </c>
      <c r="M47" s="155" t="str">
        <f t="shared" si="6"/>
        <v xml:space="preserve"> </v>
      </c>
      <c r="N47" s="156" t="str">
        <f t="shared" si="31"/>
        <v xml:space="preserve"> </v>
      </c>
      <c r="O47" s="157" t="str">
        <f t="shared" si="32"/>
        <v xml:space="preserve"> </v>
      </c>
      <c r="P47" s="157" t="str">
        <f t="shared" si="7"/>
        <v xml:space="preserve"> </v>
      </c>
      <c r="Q47" s="157" t="str">
        <f t="shared" si="8"/>
        <v xml:space="preserve"> </v>
      </c>
      <c r="R47" s="157" t="str">
        <f t="shared" si="9"/>
        <v xml:space="preserve"> </v>
      </c>
      <c r="S47" s="158" t="str">
        <f t="shared" si="10"/>
        <v xml:space="preserve"> </v>
      </c>
      <c r="T47" s="158" t="str">
        <f t="shared" si="11"/>
        <v xml:space="preserve"> </v>
      </c>
      <c r="U47" s="147"/>
      <c r="V47" s="154" t="str">
        <f t="shared" si="33"/>
        <v xml:space="preserve"> </v>
      </c>
      <c r="W47" s="155" t="str">
        <f t="shared" si="12"/>
        <v xml:space="preserve"> </v>
      </c>
      <c r="X47" s="156" t="str">
        <f t="shared" si="34"/>
        <v xml:space="preserve"> </v>
      </c>
      <c r="Y47" s="157" t="str">
        <f t="shared" si="35"/>
        <v xml:space="preserve"> </v>
      </c>
      <c r="Z47" s="157" t="str">
        <f t="shared" si="13"/>
        <v xml:space="preserve"> </v>
      </c>
      <c r="AA47" s="157" t="str">
        <f t="shared" si="14"/>
        <v xml:space="preserve"> </v>
      </c>
      <c r="AB47" s="157" t="str">
        <f t="shared" si="15"/>
        <v xml:space="preserve"> </v>
      </c>
      <c r="AC47" s="158" t="str">
        <f t="shared" si="16"/>
        <v xml:space="preserve"> </v>
      </c>
      <c r="AD47" s="158" t="str">
        <f t="shared" si="17"/>
        <v xml:space="preserve"> </v>
      </c>
      <c r="AE47" s="147"/>
      <c r="AF47" s="222">
        <f t="shared" si="45"/>
        <v>2019</v>
      </c>
      <c r="AG47" s="222">
        <v>9</v>
      </c>
      <c r="AH47" s="241">
        <f t="shared" ref="AH47:AH74" si="48">+IF(AF47=AK$7,IF(AG47=AK$8,E$7,0),0)</f>
        <v>0</v>
      </c>
      <c r="AI47" s="241">
        <f t="shared" ref="AI47:AI74" si="49">+SUMIFS(F$15:F$376,I$15:I$376,AF47,J$15:J$376,AG47)</f>
        <v>0</v>
      </c>
      <c r="AJ47" s="241">
        <f t="shared" ref="AJ47:AJ74" si="50">+SUMIFS(G$15:G$376,I$15:I$376,AF47,J$15:J$376,AG47)</f>
        <v>0</v>
      </c>
      <c r="AK47" s="241">
        <f t="shared" si="36"/>
        <v>0</v>
      </c>
      <c r="AL47" s="147"/>
      <c r="AM47" s="222">
        <f t="shared" si="46"/>
        <v>2019</v>
      </c>
      <c r="AN47" s="222">
        <v>9</v>
      </c>
      <c r="AO47" s="241">
        <f t="shared" ref="AO47:AO74" si="51">+IF(AM47=AR$7,IF(AN47=AR$8,O$7,0),0)</f>
        <v>0</v>
      </c>
      <c r="AP47" s="241">
        <f t="shared" ref="AP47:AP74" si="52">+SUMIFS(P$15:P$376,S$15:S$376,AM47,T$15:T$376,AN47)</f>
        <v>0</v>
      </c>
      <c r="AQ47" s="241">
        <f t="shared" ref="AQ47:AQ74" si="53">+SUMIFS(Q$15:Q$376,S$15:S$376,AM47,T$15:T$376,AN47)</f>
        <v>0</v>
      </c>
      <c r="AR47" s="241">
        <f t="shared" si="37"/>
        <v>0</v>
      </c>
      <c r="AS47" s="147"/>
      <c r="AT47" s="222">
        <f t="shared" si="47"/>
        <v>2019</v>
      </c>
      <c r="AU47" s="222">
        <v>9</v>
      </c>
      <c r="AV47" s="241">
        <f t="shared" ref="AV47:AV74" si="54">+IF(AT47=AY$7,IF(AU47=AY$8,Y$7,0),0)</f>
        <v>0</v>
      </c>
      <c r="AW47" s="241">
        <f t="shared" ref="AW47:AW74" si="55">+SUMIFS(Z$15:Z$376,AC$15:AC$376,AT47,AD$15:AD$376,AU47)</f>
        <v>0</v>
      </c>
      <c r="AX47" s="241">
        <f t="shared" ref="AX47:AX74" si="56">+SUMIFS(AA$15:AA$376,AC$15:AC$376,AT47,AD$15:AD$376,AU47)</f>
        <v>0</v>
      </c>
      <c r="AY47" s="241">
        <f t="shared" si="38"/>
        <v>0</v>
      </c>
    </row>
    <row r="48" spans="2:51" ht="15" customHeight="1" x14ac:dyDescent="0.2">
      <c r="B48" s="154" t="str">
        <f t="shared" si="27"/>
        <v xml:space="preserve"> </v>
      </c>
      <c r="C48" s="155" t="str">
        <f t="shared" si="0"/>
        <v xml:space="preserve"> </v>
      </c>
      <c r="D48" s="156" t="str">
        <f t="shared" si="28"/>
        <v xml:space="preserve"> </v>
      </c>
      <c r="E48" s="157" t="str">
        <f t="shared" si="29"/>
        <v xml:space="preserve"> </v>
      </c>
      <c r="F48" s="157" t="str">
        <f t="shared" si="1"/>
        <v xml:space="preserve"> </v>
      </c>
      <c r="G48" s="157" t="str">
        <f t="shared" si="2"/>
        <v xml:space="preserve"> </v>
      </c>
      <c r="H48" s="157" t="str">
        <f t="shared" si="3"/>
        <v xml:space="preserve"> </v>
      </c>
      <c r="I48" s="158" t="str">
        <f t="shared" si="4"/>
        <v xml:space="preserve"> </v>
      </c>
      <c r="J48" s="158" t="str">
        <f t="shared" si="5"/>
        <v xml:space="preserve"> </v>
      </c>
      <c r="K48" s="147"/>
      <c r="L48" s="154" t="str">
        <f t="shared" si="30"/>
        <v xml:space="preserve"> </v>
      </c>
      <c r="M48" s="155" t="str">
        <f t="shared" si="6"/>
        <v xml:space="preserve"> </v>
      </c>
      <c r="N48" s="156" t="str">
        <f t="shared" si="31"/>
        <v xml:space="preserve"> </v>
      </c>
      <c r="O48" s="157" t="str">
        <f t="shared" si="32"/>
        <v xml:space="preserve"> </v>
      </c>
      <c r="P48" s="157" t="str">
        <f t="shared" si="7"/>
        <v xml:space="preserve"> </v>
      </c>
      <c r="Q48" s="157" t="str">
        <f t="shared" si="8"/>
        <v xml:space="preserve"> </v>
      </c>
      <c r="R48" s="157" t="str">
        <f t="shared" si="9"/>
        <v xml:space="preserve"> </v>
      </c>
      <c r="S48" s="158" t="str">
        <f t="shared" si="10"/>
        <v xml:space="preserve"> </v>
      </c>
      <c r="T48" s="158" t="str">
        <f t="shared" si="11"/>
        <v xml:space="preserve"> </v>
      </c>
      <c r="U48" s="147"/>
      <c r="V48" s="154" t="str">
        <f t="shared" si="33"/>
        <v xml:space="preserve"> </v>
      </c>
      <c r="W48" s="155" t="str">
        <f t="shared" si="12"/>
        <v xml:space="preserve"> </v>
      </c>
      <c r="X48" s="156" t="str">
        <f t="shared" si="34"/>
        <v xml:space="preserve"> </v>
      </c>
      <c r="Y48" s="157" t="str">
        <f t="shared" si="35"/>
        <v xml:space="preserve"> </v>
      </c>
      <c r="Z48" s="157" t="str">
        <f t="shared" si="13"/>
        <v xml:space="preserve"> </v>
      </c>
      <c r="AA48" s="157" t="str">
        <f t="shared" si="14"/>
        <v xml:space="preserve"> </v>
      </c>
      <c r="AB48" s="157" t="str">
        <f t="shared" si="15"/>
        <v xml:space="preserve"> </v>
      </c>
      <c r="AC48" s="158" t="str">
        <f t="shared" si="16"/>
        <v xml:space="preserve"> </v>
      </c>
      <c r="AD48" s="158" t="str">
        <f t="shared" si="17"/>
        <v xml:space="preserve"> </v>
      </c>
      <c r="AE48" s="147"/>
      <c r="AF48" s="222">
        <f t="shared" si="45"/>
        <v>2019</v>
      </c>
      <c r="AG48" s="222">
        <v>10</v>
      </c>
      <c r="AH48" s="241">
        <f t="shared" si="48"/>
        <v>0</v>
      </c>
      <c r="AI48" s="241">
        <f t="shared" si="49"/>
        <v>0</v>
      </c>
      <c r="AJ48" s="241">
        <f t="shared" si="50"/>
        <v>0</v>
      </c>
      <c r="AK48" s="241">
        <f t="shared" si="36"/>
        <v>0</v>
      </c>
      <c r="AL48" s="147"/>
      <c r="AM48" s="222">
        <f t="shared" si="46"/>
        <v>2019</v>
      </c>
      <c r="AN48" s="222">
        <v>10</v>
      </c>
      <c r="AO48" s="241">
        <f t="shared" si="51"/>
        <v>0</v>
      </c>
      <c r="AP48" s="241">
        <f t="shared" si="52"/>
        <v>0</v>
      </c>
      <c r="AQ48" s="241">
        <f t="shared" si="53"/>
        <v>0</v>
      </c>
      <c r="AR48" s="241">
        <f t="shared" si="37"/>
        <v>0</v>
      </c>
      <c r="AS48" s="147"/>
      <c r="AT48" s="222">
        <f t="shared" si="47"/>
        <v>2019</v>
      </c>
      <c r="AU48" s="222">
        <v>10</v>
      </c>
      <c r="AV48" s="241">
        <f t="shared" si="54"/>
        <v>0</v>
      </c>
      <c r="AW48" s="241">
        <f t="shared" si="55"/>
        <v>0</v>
      </c>
      <c r="AX48" s="241">
        <f t="shared" si="56"/>
        <v>0</v>
      </c>
      <c r="AY48" s="241">
        <f t="shared" si="38"/>
        <v>0</v>
      </c>
    </row>
    <row r="49" spans="2:51" ht="15" customHeight="1" x14ac:dyDescent="0.2">
      <c r="B49" s="159" t="str">
        <f t="shared" si="27"/>
        <v xml:space="preserve"> </v>
      </c>
      <c r="C49" s="160" t="str">
        <f t="shared" si="0"/>
        <v xml:space="preserve"> </v>
      </c>
      <c r="D49" s="161" t="str">
        <f t="shared" si="28"/>
        <v xml:space="preserve"> </v>
      </c>
      <c r="E49" s="162" t="str">
        <f t="shared" si="29"/>
        <v xml:space="preserve"> </v>
      </c>
      <c r="F49" s="162" t="str">
        <f t="shared" si="1"/>
        <v xml:space="preserve"> </v>
      </c>
      <c r="G49" s="162" t="str">
        <f t="shared" si="2"/>
        <v xml:space="preserve"> </v>
      </c>
      <c r="H49" s="162" t="str">
        <f t="shared" si="3"/>
        <v xml:space="preserve"> </v>
      </c>
      <c r="I49" s="163" t="str">
        <f t="shared" si="4"/>
        <v xml:space="preserve"> </v>
      </c>
      <c r="J49" s="163" t="str">
        <f t="shared" si="5"/>
        <v xml:space="preserve"> </v>
      </c>
      <c r="K49" s="147"/>
      <c r="L49" s="159" t="str">
        <f t="shared" si="30"/>
        <v xml:space="preserve"> </v>
      </c>
      <c r="M49" s="160" t="str">
        <f t="shared" si="6"/>
        <v xml:space="preserve"> </v>
      </c>
      <c r="N49" s="161" t="str">
        <f t="shared" si="31"/>
        <v xml:space="preserve"> </v>
      </c>
      <c r="O49" s="162" t="str">
        <f t="shared" si="32"/>
        <v xml:space="preserve"> </v>
      </c>
      <c r="P49" s="162" t="str">
        <f t="shared" si="7"/>
        <v xml:space="preserve"> </v>
      </c>
      <c r="Q49" s="162" t="str">
        <f t="shared" si="8"/>
        <v xml:space="preserve"> </v>
      </c>
      <c r="R49" s="162" t="str">
        <f t="shared" si="9"/>
        <v xml:space="preserve"> </v>
      </c>
      <c r="S49" s="163" t="str">
        <f t="shared" si="10"/>
        <v xml:space="preserve"> </v>
      </c>
      <c r="T49" s="163" t="str">
        <f t="shared" si="11"/>
        <v xml:space="preserve"> </v>
      </c>
      <c r="U49" s="147"/>
      <c r="V49" s="159" t="str">
        <f t="shared" si="33"/>
        <v xml:space="preserve"> </v>
      </c>
      <c r="W49" s="160" t="str">
        <f t="shared" si="12"/>
        <v xml:space="preserve"> </v>
      </c>
      <c r="X49" s="161" t="str">
        <f t="shared" si="34"/>
        <v xml:space="preserve"> </v>
      </c>
      <c r="Y49" s="162" t="str">
        <f t="shared" si="35"/>
        <v xml:space="preserve"> </v>
      </c>
      <c r="Z49" s="162" t="str">
        <f t="shared" si="13"/>
        <v xml:space="preserve"> </v>
      </c>
      <c r="AA49" s="162" t="str">
        <f t="shared" si="14"/>
        <v xml:space="preserve"> </v>
      </c>
      <c r="AB49" s="162" t="str">
        <f t="shared" si="15"/>
        <v xml:space="preserve"> </v>
      </c>
      <c r="AC49" s="163" t="str">
        <f t="shared" si="16"/>
        <v xml:space="preserve"> </v>
      </c>
      <c r="AD49" s="163" t="str">
        <f t="shared" si="17"/>
        <v xml:space="preserve"> </v>
      </c>
      <c r="AE49" s="147"/>
      <c r="AF49" s="222">
        <f t="shared" si="45"/>
        <v>2019</v>
      </c>
      <c r="AG49" s="222">
        <v>11</v>
      </c>
      <c r="AH49" s="241">
        <f t="shared" si="48"/>
        <v>0</v>
      </c>
      <c r="AI49" s="241">
        <f t="shared" si="49"/>
        <v>0</v>
      </c>
      <c r="AJ49" s="241">
        <f t="shared" si="50"/>
        <v>0</v>
      </c>
      <c r="AK49" s="241">
        <f t="shared" si="36"/>
        <v>0</v>
      </c>
      <c r="AL49" s="147"/>
      <c r="AM49" s="222">
        <f t="shared" si="46"/>
        <v>2019</v>
      </c>
      <c r="AN49" s="222">
        <v>11</v>
      </c>
      <c r="AO49" s="241">
        <f t="shared" si="51"/>
        <v>0</v>
      </c>
      <c r="AP49" s="241">
        <f t="shared" si="52"/>
        <v>0</v>
      </c>
      <c r="AQ49" s="241">
        <f t="shared" si="53"/>
        <v>0</v>
      </c>
      <c r="AR49" s="241">
        <f t="shared" si="37"/>
        <v>0</v>
      </c>
      <c r="AS49" s="147"/>
      <c r="AT49" s="222">
        <f t="shared" si="47"/>
        <v>2019</v>
      </c>
      <c r="AU49" s="222">
        <v>11</v>
      </c>
      <c r="AV49" s="241">
        <f t="shared" si="54"/>
        <v>0</v>
      </c>
      <c r="AW49" s="241">
        <f t="shared" si="55"/>
        <v>0</v>
      </c>
      <c r="AX49" s="241">
        <f t="shared" si="56"/>
        <v>0</v>
      </c>
      <c r="AY49" s="241">
        <f t="shared" si="38"/>
        <v>0</v>
      </c>
    </row>
    <row r="50" spans="2:51" ht="15" customHeight="1" x14ac:dyDescent="0.2">
      <c r="B50" s="149" t="str">
        <f t="shared" si="27"/>
        <v xml:space="preserve"> </v>
      </c>
      <c r="C50" s="150" t="str">
        <f t="shared" si="0"/>
        <v xml:space="preserve"> </v>
      </c>
      <c r="D50" s="151" t="str">
        <f t="shared" si="28"/>
        <v xml:space="preserve"> </v>
      </c>
      <c r="E50" s="152" t="str">
        <f t="shared" si="29"/>
        <v xml:space="preserve"> </v>
      </c>
      <c r="F50" s="152" t="str">
        <f t="shared" si="1"/>
        <v xml:space="preserve"> </v>
      </c>
      <c r="G50" s="152" t="str">
        <f t="shared" si="2"/>
        <v xml:space="preserve"> </v>
      </c>
      <c r="H50" s="152" t="str">
        <f t="shared" si="3"/>
        <v xml:space="preserve"> </v>
      </c>
      <c r="I50" s="153" t="str">
        <f t="shared" si="4"/>
        <v xml:space="preserve"> </v>
      </c>
      <c r="J50" s="153" t="str">
        <f t="shared" si="5"/>
        <v xml:space="preserve"> </v>
      </c>
      <c r="K50" s="147"/>
      <c r="L50" s="149" t="str">
        <f t="shared" si="30"/>
        <v xml:space="preserve"> </v>
      </c>
      <c r="M50" s="150" t="str">
        <f t="shared" si="6"/>
        <v xml:space="preserve"> </v>
      </c>
      <c r="N50" s="151" t="str">
        <f t="shared" si="31"/>
        <v xml:space="preserve"> </v>
      </c>
      <c r="O50" s="152" t="str">
        <f t="shared" si="32"/>
        <v xml:space="preserve"> </v>
      </c>
      <c r="P50" s="152" t="str">
        <f t="shared" si="7"/>
        <v xml:space="preserve"> </v>
      </c>
      <c r="Q50" s="152" t="str">
        <f t="shared" si="8"/>
        <v xml:space="preserve"> </v>
      </c>
      <c r="R50" s="152" t="str">
        <f t="shared" si="9"/>
        <v xml:space="preserve"> </v>
      </c>
      <c r="S50" s="153" t="str">
        <f t="shared" si="10"/>
        <v xml:space="preserve"> </v>
      </c>
      <c r="T50" s="153" t="str">
        <f t="shared" si="11"/>
        <v xml:space="preserve"> </v>
      </c>
      <c r="U50" s="147"/>
      <c r="V50" s="149" t="str">
        <f t="shared" si="33"/>
        <v xml:space="preserve"> </v>
      </c>
      <c r="W50" s="150" t="str">
        <f t="shared" si="12"/>
        <v xml:space="preserve"> </v>
      </c>
      <c r="X50" s="151" t="str">
        <f t="shared" si="34"/>
        <v xml:space="preserve"> </v>
      </c>
      <c r="Y50" s="152" t="str">
        <f t="shared" si="35"/>
        <v xml:space="preserve"> </v>
      </c>
      <c r="Z50" s="152" t="str">
        <f t="shared" si="13"/>
        <v xml:space="preserve"> </v>
      </c>
      <c r="AA50" s="152" t="str">
        <f t="shared" si="14"/>
        <v xml:space="preserve"> </v>
      </c>
      <c r="AB50" s="152" t="str">
        <f t="shared" si="15"/>
        <v xml:space="preserve"> </v>
      </c>
      <c r="AC50" s="153" t="str">
        <f t="shared" si="16"/>
        <v xml:space="preserve"> </v>
      </c>
      <c r="AD50" s="153" t="str">
        <f t="shared" si="17"/>
        <v xml:space="preserve"> </v>
      </c>
      <c r="AE50" s="147"/>
      <c r="AF50" s="222">
        <f t="shared" si="45"/>
        <v>2019</v>
      </c>
      <c r="AG50" s="222">
        <v>12</v>
      </c>
      <c r="AH50" s="241">
        <f t="shared" si="48"/>
        <v>0</v>
      </c>
      <c r="AI50" s="241">
        <f t="shared" si="49"/>
        <v>0</v>
      </c>
      <c r="AJ50" s="241">
        <f t="shared" si="50"/>
        <v>0</v>
      </c>
      <c r="AK50" s="241">
        <f t="shared" si="36"/>
        <v>0</v>
      </c>
      <c r="AL50" s="147"/>
      <c r="AM50" s="222">
        <f t="shared" si="46"/>
        <v>2019</v>
      </c>
      <c r="AN50" s="222">
        <v>12</v>
      </c>
      <c r="AO50" s="241">
        <f t="shared" si="51"/>
        <v>0</v>
      </c>
      <c r="AP50" s="241">
        <f t="shared" si="52"/>
        <v>0</v>
      </c>
      <c r="AQ50" s="241">
        <f t="shared" si="53"/>
        <v>0</v>
      </c>
      <c r="AR50" s="241">
        <f t="shared" si="37"/>
        <v>0</v>
      </c>
      <c r="AS50" s="147"/>
      <c r="AT50" s="222">
        <f t="shared" si="47"/>
        <v>2019</v>
      </c>
      <c r="AU50" s="222">
        <v>12</v>
      </c>
      <c r="AV50" s="241">
        <f t="shared" si="54"/>
        <v>0</v>
      </c>
      <c r="AW50" s="241">
        <f t="shared" si="55"/>
        <v>0</v>
      </c>
      <c r="AX50" s="241">
        <f t="shared" si="56"/>
        <v>0</v>
      </c>
      <c r="AY50" s="241">
        <f t="shared" si="38"/>
        <v>0</v>
      </c>
    </row>
    <row r="51" spans="2:51" ht="15" customHeight="1" x14ac:dyDescent="0.2">
      <c r="B51" s="154" t="str">
        <f t="shared" si="27"/>
        <v xml:space="preserve"> </v>
      </c>
      <c r="C51" s="155" t="str">
        <f t="shared" si="0"/>
        <v xml:space="preserve"> </v>
      </c>
      <c r="D51" s="156" t="str">
        <f t="shared" si="28"/>
        <v xml:space="preserve"> </v>
      </c>
      <c r="E51" s="157" t="str">
        <f t="shared" si="29"/>
        <v xml:space="preserve"> </v>
      </c>
      <c r="F51" s="157" t="str">
        <f t="shared" si="1"/>
        <v xml:space="preserve"> </v>
      </c>
      <c r="G51" s="157" t="str">
        <f t="shared" si="2"/>
        <v xml:space="preserve"> </v>
      </c>
      <c r="H51" s="157" t="str">
        <f t="shared" si="3"/>
        <v xml:space="preserve"> </v>
      </c>
      <c r="I51" s="158" t="str">
        <f t="shared" si="4"/>
        <v xml:space="preserve"> </v>
      </c>
      <c r="J51" s="158" t="str">
        <f t="shared" si="5"/>
        <v xml:space="preserve"> </v>
      </c>
      <c r="K51" s="147"/>
      <c r="L51" s="154" t="str">
        <f t="shared" si="30"/>
        <v xml:space="preserve"> </v>
      </c>
      <c r="M51" s="155" t="str">
        <f t="shared" si="6"/>
        <v xml:space="preserve"> </v>
      </c>
      <c r="N51" s="156" t="str">
        <f t="shared" si="31"/>
        <v xml:space="preserve"> </v>
      </c>
      <c r="O51" s="157" t="str">
        <f t="shared" si="32"/>
        <v xml:space="preserve"> </v>
      </c>
      <c r="P51" s="157" t="str">
        <f t="shared" si="7"/>
        <v xml:space="preserve"> </v>
      </c>
      <c r="Q51" s="157" t="str">
        <f t="shared" si="8"/>
        <v xml:space="preserve"> </v>
      </c>
      <c r="R51" s="157" t="str">
        <f t="shared" si="9"/>
        <v xml:space="preserve"> </v>
      </c>
      <c r="S51" s="158" t="str">
        <f t="shared" si="10"/>
        <v xml:space="preserve"> </v>
      </c>
      <c r="T51" s="158" t="str">
        <f t="shared" si="11"/>
        <v xml:space="preserve"> </v>
      </c>
      <c r="U51" s="147"/>
      <c r="V51" s="154" t="str">
        <f t="shared" si="33"/>
        <v xml:space="preserve"> </v>
      </c>
      <c r="W51" s="155" t="str">
        <f t="shared" si="12"/>
        <v xml:space="preserve"> </v>
      </c>
      <c r="X51" s="156" t="str">
        <f t="shared" si="34"/>
        <v xml:space="preserve"> </v>
      </c>
      <c r="Y51" s="157" t="str">
        <f t="shared" si="35"/>
        <v xml:space="preserve"> </v>
      </c>
      <c r="Z51" s="157" t="str">
        <f t="shared" si="13"/>
        <v xml:space="preserve"> </v>
      </c>
      <c r="AA51" s="157" t="str">
        <f t="shared" si="14"/>
        <v xml:space="preserve"> </v>
      </c>
      <c r="AB51" s="157" t="str">
        <f t="shared" si="15"/>
        <v xml:space="preserve"> </v>
      </c>
      <c r="AC51" s="158" t="str">
        <f t="shared" si="16"/>
        <v xml:space="preserve"> </v>
      </c>
      <c r="AD51" s="158" t="str">
        <f t="shared" si="17"/>
        <v xml:space="preserve"> </v>
      </c>
      <c r="AE51" s="147"/>
      <c r="AF51" s="222">
        <f>+AF39+1</f>
        <v>2020</v>
      </c>
      <c r="AG51" s="222">
        <v>1</v>
      </c>
      <c r="AH51" s="241">
        <f t="shared" si="48"/>
        <v>0</v>
      </c>
      <c r="AI51" s="241">
        <f t="shared" si="49"/>
        <v>0</v>
      </c>
      <c r="AJ51" s="241">
        <f t="shared" si="50"/>
        <v>0</v>
      </c>
      <c r="AK51" s="241">
        <f t="shared" si="36"/>
        <v>0</v>
      </c>
      <c r="AL51" s="147"/>
      <c r="AM51" s="222">
        <f>+AM39+1</f>
        <v>2020</v>
      </c>
      <c r="AN51" s="222">
        <v>1</v>
      </c>
      <c r="AO51" s="241">
        <f t="shared" si="51"/>
        <v>0</v>
      </c>
      <c r="AP51" s="241">
        <f t="shared" si="52"/>
        <v>0</v>
      </c>
      <c r="AQ51" s="241">
        <f t="shared" si="53"/>
        <v>0</v>
      </c>
      <c r="AR51" s="241">
        <f t="shared" si="37"/>
        <v>0</v>
      </c>
      <c r="AS51" s="147"/>
      <c r="AT51" s="222">
        <f>+AT39+1</f>
        <v>2020</v>
      </c>
      <c r="AU51" s="222">
        <v>1</v>
      </c>
      <c r="AV51" s="241">
        <f t="shared" si="54"/>
        <v>0</v>
      </c>
      <c r="AW51" s="241">
        <f t="shared" si="55"/>
        <v>0</v>
      </c>
      <c r="AX51" s="241">
        <f t="shared" si="56"/>
        <v>0</v>
      </c>
      <c r="AY51" s="241">
        <f t="shared" si="38"/>
        <v>0</v>
      </c>
    </row>
    <row r="52" spans="2:51" ht="15" customHeight="1" x14ac:dyDescent="0.2">
      <c r="B52" s="154" t="str">
        <f t="shared" si="27"/>
        <v xml:space="preserve"> </v>
      </c>
      <c r="C52" s="155" t="str">
        <f t="shared" si="0"/>
        <v xml:space="preserve"> </v>
      </c>
      <c r="D52" s="156" t="str">
        <f t="shared" si="28"/>
        <v xml:space="preserve"> </v>
      </c>
      <c r="E52" s="157" t="str">
        <f t="shared" si="29"/>
        <v xml:space="preserve"> </v>
      </c>
      <c r="F52" s="157" t="str">
        <f t="shared" si="1"/>
        <v xml:space="preserve"> </v>
      </c>
      <c r="G52" s="157" t="str">
        <f t="shared" si="2"/>
        <v xml:space="preserve"> </v>
      </c>
      <c r="H52" s="157" t="str">
        <f t="shared" si="3"/>
        <v xml:space="preserve"> </v>
      </c>
      <c r="I52" s="158" t="str">
        <f t="shared" si="4"/>
        <v xml:space="preserve"> </v>
      </c>
      <c r="J52" s="158" t="str">
        <f t="shared" si="5"/>
        <v xml:space="preserve"> </v>
      </c>
      <c r="K52" s="147"/>
      <c r="L52" s="154" t="str">
        <f t="shared" si="30"/>
        <v xml:space="preserve"> </v>
      </c>
      <c r="M52" s="155" t="str">
        <f t="shared" si="6"/>
        <v xml:space="preserve"> </v>
      </c>
      <c r="N52" s="156" t="str">
        <f t="shared" si="31"/>
        <v xml:space="preserve"> </v>
      </c>
      <c r="O52" s="157" t="str">
        <f t="shared" si="32"/>
        <v xml:space="preserve"> </v>
      </c>
      <c r="P52" s="157" t="str">
        <f t="shared" si="7"/>
        <v xml:space="preserve"> </v>
      </c>
      <c r="Q52" s="157" t="str">
        <f t="shared" si="8"/>
        <v xml:space="preserve"> </v>
      </c>
      <c r="R52" s="157" t="str">
        <f t="shared" si="9"/>
        <v xml:space="preserve"> </v>
      </c>
      <c r="S52" s="158" t="str">
        <f t="shared" si="10"/>
        <v xml:space="preserve"> </v>
      </c>
      <c r="T52" s="158" t="str">
        <f t="shared" si="11"/>
        <v xml:space="preserve"> </v>
      </c>
      <c r="U52" s="147"/>
      <c r="V52" s="154" t="str">
        <f t="shared" si="33"/>
        <v xml:space="preserve"> </v>
      </c>
      <c r="W52" s="155" t="str">
        <f t="shared" si="12"/>
        <v xml:space="preserve"> </v>
      </c>
      <c r="X52" s="156" t="str">
        <f t="shared" si="34"/>
        <v xml:space="preserve"> </v>
      </c>
      <c r="Y52" s="157" t="str">
        <f t="shared" si="35"/>
        <v xml:space="preserve"> </v>
      </c>
      <c r="Z52" s="157" t="str">
        <f t="shared" si="13"/>
        <v xml:space="preserve"> </v>
      </c>
      <c r="AA52" s="157" t="str">
        <f t="shared" si="14"/>
        <v xml:space="preserve"> </v>
      </c>
      <c r="AB52" s="157" t="str">
        <f t="shared" si="15"/>
        <v xml:space="preserve"> </v>
      </c>
      <c r="AC52" s="158" t="str">
        <f t="shared" si="16"/>
        <v xml:space="preserve"> </v>
      </c>
      <c r="AD52" s="158" t="str">
        <f t="shared" si="17"/>
        <v xml:space="preserve"> </v>
      </c>
      <c r="AE52" s="147"/>
      <c r="AF52" s="222">
        <f>+AF51</f>
        <v>2020</v>
      </c>
      <c r="AG52" s="222">
        <v>2</v>
      </c>
      <c r="AH52" s="241">
        <f t="shared" si="48"/>
        <v>0</v>
      </c>
      <c r="AI52" s="241">
        <f t="shared" si="49"/>
        <v>0</v>
      </c>
      <c r="AJ52" s="241">
        <f t="shared" si="50"/>
        <v>0</v>
      </c>
      <c r="AK52" s="241">
        <f t="shared" si="36"/>
        <v>0</v>
      </c>
      <c r="AL52" s="147"/>
      <c r="AM52" s="222">
        <f>+AM51</f>
        <v>2020</v>
      </c>
      <c r="AN52" s="222">
        <v>2</v>
      </c>
      <c r="AO52" s="241">
        <f t="shared" si="51"/>
        <v>0</v>
      </c>
      <c r="AP52" s="241">
        <f t="shared" si="52"/>
        <v>0</v>
      </c>
      <c r="AQ52" s="241">
        <f t="shared" si="53"/>
        <v>0</v>
      </c>
      <c r="AR52" s="241">
        <f t="shared" si="37"/>
        <v>0</v>
      </c>
      <c r="AS52" s="147"/>
      <c r="AT52" s="222">
        <f>+AT51</f>
        <v>2020</v>
      </c>
      <c r="AU52" s="222">
        <v>2</v>
      </c>
      <c r="AV52" s="241">
        <f t="shared" si="54"/>
        <v>0</v>
      </c>
      <c r="AW52" s="241">
        <f t="shared" si="55"/>
        <v>0</v>
      </c>
      <c r="AX52" s="241">
        <f t="shared" si="56"/>
        <v>0</v>
      </c>
      <c r="AY52" s="241">
        <f t="shared" si="38"/>
        <v>0</v>
      </c>
    </row>
    <row r="53" spans="2:51" ht="15" customHeight="1" x14ac:dyDescent="0.2">
      <c r="B53" s="154" t="str">
        <f t="shared" si="27"/>
        <v xml:space="preserve"> </v>
      </c>
      <c r="C53" s="155" t="str">
        <f t="shared" si="0"/>
        <v xml:space="preserve"> </v>
      </c>
      <c r="D53" s="156" t="str">
        <f t="shared" si="28"/>
        <v xml:space="preserve"> </v>
      </c>
      <c r="E53" s="157" t="str">
        <f t="shared" si="29"/>
        <v xml:space="preserve"> </v>
      </c>
      <c r="F53" s="157" t="str">
        <f t="shared" si="1"/>
        <v xml:space="preserve"> </v>
      </c>
      <c r="G53" s="157" t="str">
        <f t="shared" si="2"/>
        <v xml:space="preserve"> </v>
      </c>
      <c r="H53" s="157" t="str">
        <f t="shared" si="3"/>
        <v xml:space="preserve"> </v>
      </c>
      <c r="I53" s="158" t="str">
        <f t="shared" si="4"/>
        <v xml:space="preserve"> </v>
      </c>
      <c r="J53" s="158" t="str">
        <f t="shared" si="5"/>
        <v xml:space="preserve"> </v>
      </c>
      <c r="K53" s="147"/>
      <c r="L53" s="154" t="str">
        <f t="shared" si="30"/>
        <v xml:space="preserve"> </v>
      </c>
      <c r="M53" s="155" t="str">
        <f t="shared" si="6"/>
        <v xml:space="preserve"> </v>
      </c>
      <c r="N53" s="156" t="str">
        <f t="shared" si="31"/>
        <v xml:space="preserve"> </v>
      </c>
      <c r="O53" s="157" t="str">
        <f t="shared" si="32"/>
        <v xml:space="preserve"> </v>
      </c>
      <c r="P53" s="157" t="str">
        <f t="shared" si="7"/>
        <v xml:space="preserve"> </v>
      </c>
      <c r="Q53" s="157" t="str">
        <f t="shared" si="8"/>
        <v xml:space="preserve"> </v>
      </c>
      <c r="R53" s="157" t="str">
        <f t="shared" si="9"/>
        <v xml:space="preserve"> </v>
      </c>
      <c r="S53" s="158" t="str">
        <f t="shared" si="10"/>
        <v xml:space="preserve"> </v>
      </c>
      <c r="T53" s="158" t="str">
        <f t="shared" si="11"/>
        <v xml:space="preserve"> </v>
      </c>
      <c r="U53" s="147"/>
      <c r="V53" s="154" t="str">
        <f t="shared" si="33"/>
        <v xml:space="preserve"> </v>
      </c>
      <c r="W53" s="155" t="str">
        <f t="shared" si="12"/>
        <v xml:space="preserve"> </v>
      </c>
      <c r="X53" s="156" t="str">
        <f t="shared" si="34"/>
        <v xml:space="preserve"> </v>
      </c>
      <c r="Y53" s="157" t="str">
        <f t="shared" si="35"/>
        <v xml:space="preserve"> </v>
      </c>
      <c r="Z53" s="157" t="str">
        <f t="shared" si="13"/>
        <v xml:space="preserve"> </v>
      </c>
      <c r="AA53" s="157" t="str">
        <f t="shared" si="14"/>
        <v xml:space="preserve"> </v>
      </c>
      <c r="AB53" s="157" t="str">
        <f t="shared" si="15"/>
        <v xml:space="preserve"> </v>
      </c>
      <c r="AC53" s="158" t="str">
        <f t="shared" si="16"/>
        <v xml:space="preserve"> </v>
      </c>
      <c r="AD53" s="158" t="str">
        <f t="shared" si="17"/>
        <v xml:space="preserve"> </v>
      </c>
      <c r="AE53" s="147"/>
      <c r="AF53" s="222">
        <f>+AF52</f>
        <v>2020</v>
      </c>
      <c r="AG53" s="222">
        <v>3</v>
      </c>
      <c r="AH53" s="241">
        <f t="shared" si="48"/>
        <v>0</v>
      </c>
      <c r="AI53" s="241">
        <f t="shared" si="49"/>
        <v>0</v>
      </c>
      <c r="AJ53" s="241">
        <f t="shared" si="50"/>
        <v>0</v>
      </c>
      <c r="AK53" s="241">
        <f t="shared" si="36"/>
        <v>0</v>
      </c>
      <c r="AL53" s="147"/>
      <c r="AM53" s="222">
        <f>+AM52</f>
        <v>2020</v>
      </c>
      <c r="AN53" s="222">
        <v>3</v>
      </c>
      <c r="AO53" s="241">
        <f t="shared" si="51"/>
        <v>0</v>
      </c>
      <c r="AP53" s="241">
        <f t="shared" si="52"/>
        <v>0</v>
      </c>
      <c r="AQ53" s="241">
        <f t="shared" si="53"/>
        <v>0</v>
      </c>
      <c r="AR53" s="241">
        <f t="shared" si="37"/>
        <v>0</v>
      </c>
      <c r="AS53" s="147"/>
      <c r="AT53" s="222">
        <f>+AT52</f>
        <v>2020</v>
      </c>
      <c r="AU53" s="222">
        <v>3</v>
      </c>
      <c r="AV53" s="241">
        <f t="shared" si="54"/>
        <v>0</v>
      </c>
      <c r="AW53" s="241">
        <f t="shared" si="55"/>
        <v>0</v>
      </c>
      <c r="AX53" s="241">
        <f t="shared" si="56"/>
        <v>0</v>
      </c>
      <c r="AY53" s="241">
        <f t="shared" si="38"/>
        <v>0</v>
      </c>
    </row>
    <row r="54" spans="2:51" ht="15" customHeight="1" x14ac:dyDescent="0.2">
      <c r="B54" s="159" t="str">
        <f t="shared" si="27"/>
        <v xml:space="preserve"> </v>
      </c>
      <c r="C54" s="160" t="str">
        <f t="shared" si="0"/>
        <v xml:space="preserve"> </v>
      </c>
      <c r="D54" s="161" t="str">
        <f t="shared" si="28"/>
        <v xml:space="preserve"> </v>
      </c>
      <c r="E54" s="162" t="str">
        <f t="shared" si="29"/>
        <v xml:space="preserve"> </v>
      </c>
      <c r="F54" s="162" t="str">
        <f t="shared" si="1"/>
        <v xml:space="preserve"> </v>
      </c>
      <c r="G54" s="162" t="str">
        <f t="shared" si="2"/>
        <v xml:space="preserve"> </v>
      </c>
      <c r="H54" s="162" t="str">
        <f t="shared" si="3"/>
        <v xml:space="preserve"> </v>
      </c>
      <c r="I54" s="163" t="str">
        <f t="shared" si="4"/>
        <v xml:space="preserve"> </v>
      </c>
      <c r="J54" s="163" t="str">
        <f t="shared" si="5"/>
        <v xml:space="preserve"> </v>
      </c>
      <c r="K54" s="147"/>
      <c r="L54" s="159" t="str">
        <f t="shared" si="30"/>
        <v xml:space="preserve"> </v>
      </c>
      <c r="M54" s="160" t="str">
        <f t="shared" si="6"/>
        <v xml:space="preserve"> </v>
      </c>
      <c r="N54" s="161" t="str">
        <f t="shared" si="31"/>
        <v xml:space="preserve"> </v>
      </c>
      <c r="O54" s="162" t="str">
        <f t="shared" si="32"/>
        <v xml:space="preserve"> </v>
      </c>
      <c r="P54" s="162" t="str">
        <f t="shared" si="7"/>
        <v xml:space="preserve"> </v>
      </c>
      <c r="Q54" s="162" t="str">
        <f t="shared" si="8"/>
        <v xml:space="preserve"> </v>
      </c>
      <c r="R54" s="162" t="str">
        <f t="shared" si="9"/>
        <v xml:space="preserve"> </v>
      </c>
      <c r="S54" s="163" t="str">
        <f t="shared" si="10"/>
        <v xml:space="preserve"> </v>
      </c>
      <c r="T54" s="163" t="str">
        <f t="shared" si="11"/>
        <v xml:space="preserve"> </v>
      </c>
      <c r="U54" s="147"/>
      <c r="V54" s="159" t="str">
        <f t="shared" si="33"/>
        <v xml:space="preserve"> </v>
      </c>
      <c r="W54" s="160" t="str">
        <f t="shared" si="12"/>
        <v xml:space="preserve"> </v>
      </c>
      <c r="X54" s="161" t="str">
        <f t="shared" si="34"/>
        <v xml:space="preserve"> </v>
      </c>
      <c r="Y54" s="162" t="str">
        <f t="shared" si="35"/>
        <v xml:space="preserve"> </v>
      </c>
      <c r="Z54" s="162" t="str">
        <f t="shared" si="13"/>
        <v xml:space="preserve"> </v>
      </c>
      <c r="AA54" s="162" t="str">
        <f t="shared" si="14"/>
        <v xml:space="preserve"> </v>
      </c>
      <c r="AB54" s="162" t="str">
        <f t="shared" si="15"/>
        <v xml:space="preserve"> </v>
      </c>
      <c r="AC54" s="163" t="str">
        <f t="shared" si="16"/>
        <v xml:space="preserve"> </v>
      </c>
      <c r="AD54" s="163" t="str">
        <f t="shared" si="17"/>
        <v xml:space="preserve"> </v>
      </c>
      <c r="AE54" s="147"/>
      <c r="AF54" s="222">
        <f t="shared" ref="AF54:AF62" si="57">+AF53</f>
        <v>2020</v>
      </c>
      <c r="AG54" s="222">
        <v>4</v>
      </c>
      <c r="AH54" s="241">
        <f t="shared" si="48"/>
        <v>0</v>
      </c>
      <c r="AI54" s="241">
        <f t="shared" si="49"/>
        <v>0</v>
      </c>
      <c r="AJ54" s="241">
        <f t="shared" si="50"/>
        <v>0</v>
      </c>
      <c r="AK54" s="241">
        <f t="shared" si="36"/>
        <v>0</v>
      </c>
      <c r="AL54" s="147"/>
      <c r="AM54" s="222">
        <f t="shared" ref="AM54:AM62" si="58">+AM53</f>
        <v>2020</v>
      </c>
      <c r="AN54" s="222">
        <v>4</v>
      </c>
      <c r="AO54" s="241">
        <f t="shared" si="51"/>
        <v>0</v>
      </c>
      <c r="AP54" s="241">
        <f t="shared" si="52"/>
        <v>0</v>
      </c>
      <c r="AQ54" s="241">
        <f t="shared" si="53"/>
        <v>0</v>
      </c>
      <c r="AR54" s="241">
        <f t="shared" si="37"/>
        <v>0</v>
      </c>
      <c r="AS54" s="147"/>
      <c r="AT54" s="222">
        <f t="shared" ref="AT54:AT62" si="59">+AT53</f>
        <v>2020</v>
      </c>
      <c r="AU54" s="222">
        <v>4</v>
      </c>
      <c r="AV54" s="241">
        <f t="shared" si="54"/>
        <v>0</v>
      </c>
      <c r="AW54" s="241">
        <f t="shared" si="55"/>
        <v>0</v>
      </c>
      <c r="AX54" s="241">
        <f t="shared" si="56"/>
        <v>0</v>
      </c>
      <c r="AY54" s="241">
        <f t="shared" si="38"/>
        <v>0</v>
      </c>
    </row>
    <row r="55" spans="2:51" ht="15" customHeight="1" x14ac:dyDescent="0.2">
      <c r="B55" s="149" t="str">
        <f t="shared" si="27"/>
        <v xml:space="preserve"> </v>
      </c>
      <c r="C55" s="150" t="str">
        <f t="shared" si="0"/>
        <v xml:space="preserve"> </v>
      </c>
      <c r="D55" s="151" t="str">
        <f t="shared" si="28"/>
        <v xml:space="preserve"> </v>
      </c>
      <c r="E55" s="152" t="str">
        <f t="shared" si="29"/>
        <v xml:space="preserve"> </v>
      </c>
      <c r="F55" s="152" t="str">
        <f t="shared" si="1"/>
        <v xml:space="preserve"> </v>
      </c>
      <c r="G55" s="152" t="str">
        <f t="shared" si="2"/>
        <v xml:space="preserve"> </v>
      </c>
      <c r="H55" s="152" t="str">
        <f t="shared" si="3"/>
        <v xml:space="preserve"> </v>
      </c>
      <c r="I55" s="153" t="str">
        <f t="shared" si="4"/>
        <v xml:space="preserve"> </v>
      </c>
      <c r="J55" s="153" t="str">
        <f t="shared" si="5"/>
        <v xml:space="preserve"> </v>
      </c>
      <c r="K55" s="147"/>
      <c r="L55" s="149" t="str">
        <f t="shared" si="30"/>
        <v xml:space="preserve"> </v>
      </c>
      <c r="M55" s="150" t="str">
        <f t="shared" si="6"/>
        <v xml:space="preserve"> </v>
      </c>
      <c r="N55" s="151" t="str">
        <f t="shared" si="31"/>
        <v xml:space="preserve"> </v>
      </c>
      <c r="O55" s="152" t="str">
        <f t="shared" si="32"/>
        <v xml:space="preserve"> </v>
      </c>
      <c r="P55" s="152" t="str">
        <f t="shared" si="7"/>
        <v xml:space="preserve"> </v>
      </c>
      <c r="Q55" s="152" t="str">
        <f t="shared" si="8"/>
        <v xml:space="preserve"> </v>
      </c>
      <c r="R55" s="152" t="str">
        <f t="shared" si="9"/>
        <v xml:space="preserve"> </v>
      </c>
      <c r="S55" s="153" t="str">
        <f t="shared" si="10"/>
        <v xml:space="preserve"> </v>
      </c>
      <c r="T55" s="153" t="str">
        <f t="shared" si="11"/>
        <v xml:space="preserve"> </v>
      </c>
      <c r="U55" s="147"/>
      <c r="V55" s="149" t="str">
        <f t="shared" si="33"/>
        <v xml:space="preserve"> </v>
      </c>
      <c r="W55" s="150" t="str">
        <f t="shared" si="12"/>
        <v xml:space="preserve"> </v>
      </c>
      <c r="X55" s="151" t="str">
        <f t="shared" si="34"/>
        <v xml:space="preserve"> </v>
      </c>
      <c r="Y55" s="152" t="str">
        <f t="shared" si="35"/>
        <v xml:space="preserve"> </v>
      </c>
      <c r="Z55" s="152" t="str">
        <f t="shared" si="13"/>
        <v xml:space="preserve"> </v>
      </c>
      <c r="AA55" s="152" t="str">
        <f t="shared" si="14"/>
        <v xml:space="preserve"> </v>
      </c>
      <c r="AB55" s="152" t="str">
        <f t="shared" si="15"/>
        <v xml:space="preserve"> </v>
      </c>
      <c r="AC55" s="153" t="str">
        <f t="shared" si="16"/>
        <v xml:space="preserve"> </v>
      </c>
      <c r="AD55" s="153" t="str">
        <f t="shared" si="17"/>
        <v xml:space="preserve"> </v>
      </c>
      <c r="AE55" s="147"/>
      <c r="AF55" s="222">
        <f t="shared" si="57"/>
        <v>2020</v>
      </c>
      <c r="AG55" s="222">
        <v>5</v>
      </c>
      <c r="AH55" s="241">
        <f t="shared" si="48"/>
        <v>0</v>
      </c>
      <c r="AI55" s="241">
        <f t="shared" si="49"/>
        <v>0</v>
      </c>
      <c r="AJ55" s="241">
        <f t="shared" si="50"/>
        <v>0</v>
      </c>
      <c r="AK55" s="241">
        <f t="shared" si="36"/>
        <v>0</v>
      </c>
      <c r="AL55" s="147"/>
      <c r="AM55" s="222">
        <f t="shared" si="58"/>
        <v>2020</v>
      </c>
      <c r="AN55" s="222">
        <v>5</v>
      </c>
      <c r="AO55" s="241">
        <f t="shared" si="51"/>
        <v>0</v>
      </c>
      <c r="AP55" s="241">
        <f t="shared" si="52"/>
        <v>0</v>
      </c>
      <c r="AQ55" s="241">
        <f t="shared" si="53"/>
        <v>0</v>
      </c>
      <c r="AR55" s="241">
        <f t="shared" si="37"/>
        <v>0</v>
      </c>
      <c r="AS55" s="147"/>
      <c r="AT55" s="222">
        <f t="shared" si="59"/>
        <v>2020</v>
      </c>
      <c r="AU55" s="222">
        <v>5</v>
      </c>
      <c r="AV55" s="241">
        <f t="shared" si="54"/>
        <v>0</v>
      </c>
      <c r="AW55" s="241">
        <f t="shared" si="55"/>
        <v>0</v>
      </c>
      <c r="AX55" s="241">
        <f t="shared" si="56"/>
        <v>0</v>
      </c>
      <c r="AY55" s="241">
        <f t="shared" si="38"/>
        <v>0</v>
      </c>
    </row>
    <row r="56" spans="2:51" ht="15" customHeight="1" x14ac:dyDescent="0.2">
      <c r="B56" s="154" t="str">
        <f t="shared" si="27"/>
        <v xml:space="preserve"> </v>
      </c>
      <c r="C56" s="155" t="str">
        <f t="shared" si="0"/>
        <v xml:space="preserve"> </v>
      </c>
      <c r="D56" s="156" t="str">
        <f t="shared" si="28"/>
        <v xml:space="preserve"> </v>
      </c>
      <c r="E56" s="157" t="str">
        <f t="shared" si="29"/>
        <v xml:space="preserve"> </v>
      </c>
      <c r="F56" s="157" t="str">
        <f t="shared" si="1"/>
        <v xml:space="preserve"> </v>
      </c>
      <c r="G56" s="157" t="str">
        <f t="shared" si="2"/>
        <v xml:space="preserve"> </v>
      </c>
      <c r="H56" s="157" t="str">
        <f t="shared" si="3"/>
        <v xml:space="preserve"> </v>
      </c>
      <c r="I56" s="158" t="str">
        <f t="shared" si="4"/>
        <v xml:space="preserve"> </v>
      </c>
      <c r="J56" s="158" t="str">
        <f t="shared" si="5"/>
        <v xml:space="preserve"> </v>
      </c>
      <c r="K56" s="147"/>
      <c r="L56" s="154" t="str">
        <f t="shared" si="30"/>
        <v xml:space="preserve"> </v>
      </c>
      <c r="M56" s="155" t="str">
        <f t="shared" si="6"/>
        <v xml:space="preserve"> </v>
      </c>
      <c r="N56" s="156" t="str">
        <f t="shared" si="31"/>
        <v xml:space="preserve"> </v>
      </c>
      <c r="O56" s="157" t="str">
        <f t="shared" si="32"/>
        <v xml:space="preserve"> </v>
      </c>
      <c r="P56" s="157" t="str">
        <f t="shared" si="7"/>
        <v xml:space="preserve"> </v>
      </c>
      <c r="Q56" s="157" t="str">
        <f t="shared" si="8"/>
        <v xml:space="preserve"> </v>
      </c>
      <c r="R56" s="157" t="str">
        <f t="shared" si="9"/>
        <v xml:space="preserve"> </v>
      </c>
      <c r="S56" s="158" t="str">
        <f t="shared" si="10"/>
        <v xml:space="preserve"> </v>
      </c>
      <c r="T56" s="158" t="str">
        <f t="shared" si="11"/>
        <v xml:space="preserve"> </v>
      </c>
      <c r="U56" s="147"/>
      <c r="V56" s="154" t="str">
        <f t="shared" si="33"/>
        <v xml:space="preserve"> </v>
      </c>
      <c r="W56" s="155" t="str">
        <f t="shared" si="12"/>
        <v xml:space="preserve"> </v>
      </c>
      <c r="X56" s="156" t="str">
        <f t="shared" si="34"/>
        <v xml:space="preserve"> </v>
      </c>
      <c r="Y56" s="157" t="str">
        <f t="shared" si="35"/>
        <v xml:space="preserve"> </v>
      </c>
      <c r="Z56" s="157" t="str">
        <f t="shared" si="13"/>
        <v xml:space="preserve"> </v>
      </c>
      <c r="AA56" s="157" t="str">
        <f t="shared" si="14"/>
        <v xml:space="preserve"> </v>
      </c>
      <c r="AB56" s="157" t="str">
        <f t="shared" si="15"/>
        <v xml:space="preserve"> </v>
      </c>
      <c r="AC56" s="158" t="str">
        <f t="shared" si="16"/>
        <v xml:space="preserve"> </v>
      </c>
      <c r="AD56" s="158" t="str">
        <f t="shared" si="17"/>
        <v xml:space="preserve"> </v>
      </c>
      <c r="AE56" s="147"/>
      <c r="AF56" s="222">
        <f t="shared" si="57"/>
        <v>2020</v>
      </c>
      <c r="AG56" s="222">
        <v>6</v>
      </c>
      <c r="AH56" s="241">
        <f t="shared" si="48"/>
        <v>0</v>
      </c>
      <c r="AI56" s="241">
        <f t="shared" si="49"/>
        <v>0</v>
      </c>
      <c r="AJ56" s="241">
        <f t="shared" si="50"/>
        <v>0</v>
      </c>
      <c r="AK56" s="241">
        <f t="shared" si="36"/>
        <v>0</v>
      </c>
      <c r="AL56" s="147"/>
      <c r="AM56" s="222">
        <f t="shared" si="58"/>
        <v>2020</v>
      </c>
      <c r="AN56" s="222">
        <v>6</v>
      </c>
      <c r="AO56" s="241">
        <f t="shared" si="51"/>
        <v>0</v>
      </c>
      <c r="AP56" s="241">
        <f t="shared" si="52"/>
        <v>0</v>
      </c>
      <c r="AQ56" s="241">
        <f t="shared" si="53"/>
        <v>0</v>
      </c>
      <c r="AR56" s="241">
        <f t="shared" si="37"/>
        <v>0</v>
      </c>
      <c r="AS56" s="147"/>
      <c r="AT56" s="222">
        <f t="shared" si="59"/>
        <v>2020</v>
      </c>
      <c r="AU56" s="222">
        <v>6</v>
      </c>
      <c r="AV56" s="241">
        <f t="shared" si="54"/>
        <v>0</v>
      </c>
      <c r="AW56" s="241">
        <f t="shared" si="55"/>
        <v>0</v>
      </c>
      <c r="AX56" s="241">
        <f t="shared" si="56"/>
        <v>0</v>
      </c>
      <c r="AY56" s="241">
        <f t="shared" si="38"/>
        <v>0</v>
      </c>
    </row>
    <row r="57" spans="2:51" ht="15" customHeight="1" x14ac:dyDescent="0.2">
      <c r="B57" s="154" t="str">
        <f t="shared" si="27"/>
        <v xml:space="preserve"> </v>
      </c>
      <c r="C57" s="155" t="str">
        <f t="shared" si="0"/>
        <v xml:space="preserve"> </v>
      </c>
      <c r="D57" s="156" t="str">
        <f t="shared" si="28"/>
        <v xml:space="preserve"> </v>
      </c>
      <c r="E57" s="157" t="str">
        <f t="shared" si="29"/>
        <v xml:space="preserve"> </v>
      </c>
      <c r="F57" s="157" t="str">
        <f t="shared" si="1"/>
        <v xml:space="preserve"> </v>
      </c>
      <c r="G57" s="157" t="str">
        <f t="shared" si="2"/>
        <v xml:space="preserve"> </v>
      </c>
      <c r="H57" s="157" t="str">
        <f t="shared" si="3"/>
        <v xml:space="preserve"> </v>
      </c>
      <c r="I57" s="158" t="str">
        <f t="shared" si="4"/>
        <v xml:space="preserve"> </v>
      </c>
      <c r="J57" s="158" t="str">
        <f t="shared" si="5"/>
        <v xml:space="preserve"> </v>
      </c>
      <c r="K57" s="147"/>
      <c r="L57" s="154" t="str">
        <f t="shared" si="30"/>
        <v xml:space="preserve"> </v>
      </c>
      <c r="M57" s="155" t="str">
        <f t="shared" si="6"/>
        <v xml:space="preserve"> </v>
      </c>
      <c r="N57" s="156" t="str">
        <f t="shared" si="31"/>
        <v xml:space="preserve"> </v>
      </c>
      <c r="O57" s="157" t="str">
        <f t="shared" si="32"/>
        <v xml:space="preserve"> </v>
      </c>
      <c r="P57" s="157" t="str">
        <f t="shared" si="7"/>
        <v xml:space="preserve"> </v>
      </c>
      <c r="Q57" s="157" t="str">
        <f t="shared" si="8"/>
        <v xml:space="preserve"> </v>
      </c>
      <c r="R57" s="157" t="str">
        <f t="shared" si="9"/>
        <v xml:space="preserve"> </v>
      </c>
      <c r="S57" s="158" t="str">
        <f t="shared" si="10"/>
        <v xml:space="preserve"> </v>
      </c>
      <c r="T57" s="158" t="str">
        <f t="shared" si="11"/>
        <v xml:space="preserve"> </v>
      </c>
      <c r="U57" s="147"/>
      <c r="V57" s="154" t="str">
        <f t="shared" si="33"/>
        <v xml:space="preserve"> </v>
      </c>
      <c r="W57" s="155" t="str">
        <f t="shared" si="12"/>
        <v xml:space="preserve"> </v>
      </c>
      <c r="X57" s="156" t="str">
        <f t="shared" si="34"/>
        <v xml:space="preserve"> </v>
      </c>
      <c r="Y57" s="157" t="str">
        <f t="shared" si="35"/>
        <v xml:space="preserve"> </v>
      </c>
      <c r="Z57" s="157" t="str">
        <f t="shared" si="13"/>
        <v xml:space="preserve"> </v>
      </c>
      <c r="AA57" s="157" t="str">
        <f t="shared" si="14"/>
        <v xml:space="preserve"> </v>
      </c>
      <c r="AB57" s="157" t="str">
        <f t="shared" si="15"/>
        <v xml:space="preserve"> </v>
      </c>
      <c r="AC57" s="158" t="str">
        <f t="shared" si="16"/>
        <v xml:space="preserve"> </v>
      </c>
      <c r="AD57" s="158" t="str">
        <f t="shared" si="17"/>
        <v xml:space="preserve"> </v>
      </c>
      <c r="AE57" s="147"/>
      <c r="AF57" s="222">
        <f t="shared" si="57"/>
        <v>2020</v>
      </c>
      <c r="AG57" s="222">
        <v>7</v>
      </c>
      <c r="AH57" s="241">
        <f t="shared" si="48"/>
        <v>0</v>
      </c>
      <c r="AI57" s="241">
        <f t="shared" si="49"/>
        <v>0</v>
      </c>
      <c r="AJ57" s="241">
        <f t="shared" si="50"/>
        <v>0</v>
      </c>
      <c r="AK57" s="241">
        <f t="shared" si="36"/>
        <v>0</v>
      </c>
      <c r="AL57" s="147"/>
      <c r="AM57" s="222">
        <f t="shared" si="58"/>
        <v>2020</v>
      </c>
      <c r="AN57" s="222">
        <v>7</v>
      </c>
      <c r="AO57" s="241">
        <f t="shared" si="51"/>
        <v>0</v>
      </c>
      <c r="AP57" s="241">
        <f t="shared" si="52"/>
        <v>0</v>
      </c>
      <c r="AQ57" s="241">
        <f t="shared" si="53"/>
        <v>0</v>
      </c>
      <c r="AR57" s="241">
        <f t="shared" si="37"/>
        <v>0</v>
      </c>
      <c r="AS57" s="147"/>
      <c r="AT57" s="222">
        <f t="shared" si="59"/>
        <v>2020</v>
      </c>
      <c r="AU57" s="222">
        <v>7</v>
      </c>
      <c r="AV57" s="241">
        <f t="shared" si="54"/>
        <v>0</v>
      </c>
      <c r="AW57" s="241">
        <f t="shared" si="55"/>
        <v>0</v>
      </c>
      <c r="AX57" s="241">
        <f t="shared" si="56"/>
        <v>0</v>
      </c>
      <c r="AY57" s="241">
        <f t="shared" si="38"/>
        <v>0</v>
      </c>
    </row>
    <row r="58" spans="2:51" ht="15" customHeight="1" x14ac:dyDescent="0.2">
      <c r="B58" s="154" t="str">
        <f t="shared" si="27"/>
        <v xml:space="preserve"> </v>
      </c>
      <c r="C58" s="155" t="str">
        <f t="shared" si="0"/>
        <v xml:space="preserve"> </v>
      </c>
      <c r="D58" s="156" t="str">
        <f t="shared" si="28"/>
        <v xml:space="preserve"> </v>
      </c>
      <c r="E58" s="157" t="str">
        <f t="shared" si="29"/>
        <v xml:space="preserve"> </v>
      </c>
      <c r="F58" s="157" t="str">
        <f t="shared" si="1"/>
        <v xml:space="preserve"> </v>
      </c>
      <c r="G58" s="157" t="str">
        <f t="shared" si="2"/>
        <v xml:space="preserve"> </v>
      </c>
      <c r="H58" s="157" t="str">
        <f t="shared" si="3"/>
        <v xml:space="preserve"> </v>
      </c>
      <c r="I58" s="158" t="str">
        <f t="shared" si="4"/>
        <v xml:space="preserve"> </v>
      </c>
      <c r="J58" s="158" t="str">
        <f t="shared" si="5"/>
        <v xml:space="preserve"> </v>
      </c>
      <c r="K58" s="147"/>
      <c r="L58" s="154" t="str">
        <f t="shared" si="30"/>
        <v xml:space="preserve"> </v>
      </c>
      <c r="M58" s="155" t="str">
        <f t="shared" si="6"/>
        <v xml:space="preserve"> </v>
      </c>
      <c r="N58" s="156" t="str">
        <f t="shared" si="31"/>
        <v xml:space="preserve"> </v>
      </c>
      <c r="O58" s="157" t="str">
        <f t="shared" si="32"/>
        <v xml:space="preserve"> </v>
      </c>
      <c r="P58" s="157" t="str">
        <f t="shared" si="7"/>
        <v xml:space="preserve"> </v>
      </c>
      <c r="Q58" s="157" t="str">
        <f t="shared" si="8"/>
        <v xml:space="preserve"> </v>
      </c>
      <c r="R58" s="157" t="str">
        <f t="shared" si="9"/>
        <v xml:space="preserve"> </v>
      </c>
      <c r="S58" s="158" t="str">
        <f t="shared" si="10"/>
        <v xml:space="preserve"> </v>
      </c>
      <c r="T58" s="158" t="str">
        <f t="shared" si="11"/>
        <v xml:space="preserve"> </v>
      </c>
      <c r="U58" s="147"/>
      <c r="V58" s="154" t="str">
        <f t="shared" si="33"/>
        <v xml:space="preserve"> </v>
      </c>
      <c r="W58" s="155" t="str">
        <f t="shared" si="12"/>
        <v xml:space="preserve"> </v>
      </c>
      <c r="X58" s="156" t="str">
        <f t="shared" si="34"/>
        <v xml:space="preserve"> </v>
      </c>
      <c r="Y58" s="157" t="str">
        <f t="shared" si="35"/>
        <v xml:space="preserve"> </v>
      </c>
      <c r="Z58" s="157" t="str">
        <f t="shared" si="13"/>
        <v xml:space="preserve"> </v>
      </c>
      <c r="AA58" s="157" t="str">
        <f t="shared" si="14"/>
        <v xml:space="preserve"> </v>
      </c>
      <c r="AB58" s="157" t="str">
        <f t="shared" si="15"/>
        <v xml:space="preserve"> </v>
      </c>
      <c r="AC58" s="158" t="str">
        <f t="shared" si="16"/>
        <v xml:space="preserve"> </v>
      </c>
      <c r="AD58" s="158" t="str">
        <f t="shared" si="17"/>
        <v xml:space="preserve"> </v>
      </c>
      <c r="AE58" s="147"/>
      <c r="AF58" s="222">
        <f t="shared" si="57"/>
        <v>2020</v>
      </c>
      <c r="AG58" s="222">
        <v>8</v>
      </c>
      <c r="AH58" s="241">
        <f t="shared" si="48"/>
        <v>0</v>
      </c>
      <c r="AI58" s="241">
        <f t="shared" si="49"/>
        <v>0</v>
      </c>
      <c r="AJ58" s="241">
        <f t="shared" si="50"/>
        <v>0</v>
      </c>
      <c r="AK58" s="241">
        <f t="shared" si="36"/>
        <v>0</v>
      </c>
      <c r="AL58" s="147"/>
      <c r="AM58" s="222">
        <f t="shared" si="58"/>
        <v>2020</v>
      </c>
      <c r="AN58" s="222">
        <v>8</v>
      </c>
      <c r="AO58" s="241">
        <f t="shared" si="51"/>
        <v>0</v>
      </c>
      <c r="AP58" s="241">
        <f t="shared" si="52"/>
        <v>0</v>
      </c>
      <c r="AQ58" s="241">
        <f t="shared" si="53"/>
        <v>0</v>
      </c>
      <c r="AR58" s="241">
        <f t="shared" si="37"/>
        <v>0</v>
      </c>
      <c r="AS58" s="147"/>
      <c r="AT58" s="222">
        <f t="shared" si="59"/>
        <v>2020</v>
      </c>
      <c r="AU58" s="222">
        <v>8</v>
      </c>
      <c r="AV58" s="241">
        <f t="shared" si="54"/>
        <v>0</v>
      </c>
      <c r="AW58" s="241">
        <f t="shared" si="55"/>
        <v>0</v>
      </c>
      <c r="AX58" s="241">
        <f t="shared" si="56"/>
        <v>0</v>
      </c>
      <c r="AY58" s="241">
        <f t="shared" si="38"/>
        <v>0</v>
      </c>
    </row>
    <row r="59" spans="2:51" ht="15" customHeight="1" x14ac:dyDescent="0.2">
      <c r="B59" s="159" t="str">
        <f t="shared" si="27"/>
        <v xml:space="preserve"> </v>
      </c>
      <c r="C59" s="160" t="str">
        <f t="shared" si="0"/>
        <v xml:space="preserve"> </v>
      </c>
      <c r="D59" s="161" t="str">
        <f t="shared" si="28"/>
        <v xml:space="preserve"> </v>
      </c>
      <c r="E59" s="162" t="str">
        <f t="shared" si="29"/>
        <v xml:space="preserve"> </v>
      </c>
      <c r="F59" s="162" t="str">
        <f t="shared" si="1"/>
        <v xml:space="preserve"> </v>
      </c>
      <c r="G59" s="162" t="str">
        <f t="shared" si="2"/>
        <v xml:space="preserve"> </v>
      </c>
      <c r="H59" s="162" t="str">
        <f t="shared" si="3"/>
        <v xml:space="preserve"> </v>
      </c>
      <c r="I59" s="163" t="str">
        <f t="shared" si="4"/>
        <v xml:space="preserve"> </v>
      </c>
      <c r="J59" s="163" t="str">
        <f t="shared" si="5"/>
        <v xml:space="preserve"> </v>
      </c>
      <c r="K59" s="147"/>
      <c r="L59" s="159" t="str">
        <f t="shared" si="30"/>
        <v xml:space="preserve"> </v>
      </c>
      <c r="M59" s="160" t="str">
        <f t="shared" si="6"/>
        <v xml:space="preserve"> </v>
      </c>
      <c r="N59" s="161" t="str">
        <f t="shared" si="31"/>
        <v xml:space="preserve"> </v>
      </c>
      <c r="O59" s="162" t="str">
        <f t="shared" si="32"/>
        <v xml:space="preserve"> </v>
      </c>
      <c r="P59" s="162" t="str">
        <f t="shared" si="7"/>
        <v xml:space="preserve"> </v>
      </c>
      <c r="Q59" s="162" t="str">
        <f t="shared" si="8"/>
        <v xml:space="preserve"> </v>
      </c>
      <c r="R59" s="162" t="str">
        <f t="shared" si="9"/>
        <v xml:space="preserve"> </v>
      </c>
      <c r="S59" s="163" t="str">
        <f t="shared" si="10"/>
        <v xml:space="preserve"> </v>
      </c>
      <c r="T59" s="163" t="str">
        <f t="shared" si="11"/>
        <v xml:space="preserve"> </v>
      </c>
      <c r="U59" s="147"/>
      <c r="V59" s="159" t="str">
        <f t="shared" si="33"/>
        <v xml:space="preserve"> </v>
      </c>
      <c r="W59" s="160" t="str">
        <f t="shared" si="12"/>
        <v xml:space="preserve"> </v>
      </c>
      <c r="X59" s="161" t="str">
        <f t="shared" si="34"/>
        <v xml:space="preserve"> </v>
      </c>
      <c r="Y59" s="162" t="str">
        <f t="shared" si="35"/>
        <v xml:space="preserve"> </v>
      </c>
      <c r="Z59" s="162" t="str">
        <f t="shared" si="13"/>
        <v xml:space="preserve"> </v>
      </c>
      <c r="AA59" s="162" t="str">
        <f t="shared" si="14"/>
        <v xml:space="preserve"> </v>
      </c>
      <c r="AB59" s="162" t="str">
        <f t="shared" si="15"/>
        <v xml:space="preserve"> </v>
      </c>
      <c r="AC59" s="163" t="str">
        <f t="shared" si="16"/>
        <v xml:space="preserve"> </v>
      </c>
      <c r="AD59" s="163" t="str">
        <f t="shared" si="17"/>
        <v xml:space="preserve"> </v>
      </c>
      <c r="AE59" s="147"/>
      <c r="AF59" s="222">
        <f t="shared" si="57"/>
        <v>2020</v>
      </c>
      <c r="AG59" s="222">
        <v>9</v>
      </c>
      <c r="AH59" s="241">
        <f t="shared" si="48"/>
        <v>0</v>
      </c>
      <c r="AI59" s="241">
        <f t="shared" si="49"/>
        <v>0</v>
      </c>
      <c r="AJ59" s="241">
        <f t="shared" si="50"/>
        <v>0</v>
      </c>
      <c r="AK59" s="241">
        <f t="shared" si="36"/>
        <v>0</v>
      </c>
      <c r="AL59" s="147"/>
      <c r="AM59" s="222">
        <f t="shared" si="58"/>
        <v>2020</v>
      </c>
      <c r="AN59" s="222">
        <v>9</v>
      </c>
      <c r="AO59" s="241">
        <f t="shared" si="51"/>
        <v>0</v>
      </c>
      <c r="AP59" s="241">
        <f t="shared" si="52"/>
        <v>0</v>
      </c>
      <c r="AQ59" s="241">
        <f t="shared" si="53"/>
        <v>0</v>
      </c>
      <c r="AR59" s="241">
        <f t="shared" si="37"/>
        <v>0</v>
      </c>
      <c r="AS59" s="147"/>
      <c r="AT59" s="222">
        <f t="shared" si="59"/>
        <v>2020</v>
      </c>
      <c r="AU59" s="222">
        <v>9</v>
      </c>
      <c r="AV59" s="241">
        <f t="shared" si="54"/>
        <v>0</v>
      </c>
      <c r="AW59" s="241">
        <f t="shared" si="55"/>
        <v>0</v>
      </c>
      <c r="AX59" s="241">
        <f t="shared" si="56"/>
        <v>0</v>
      </c>
      <c r="AY59" s="241">
        <f t="shared" si="38"/>
        <v>0</v>
      </c>
    </row>
    <row r="60" spans="2:51" ht="15" customHeight="1" x14ac:dyDescent="0.2">
      <c r="B60" s="149" t="str">
        <f t="shared" si="27"/>
        <v xml:space="preserve"> </v>
      </c>
      <c r="C60" s="150" t="str">
        <f t="shared" si="0"/>
        <v xml:space="preserve"> </v>
      </c>
      <c r="D60" s="151" t="str">
        <f t="shared" si="28"/>
        <v xml:space="preserve"> </v>
      </c>
      <c r="E60" s="152" t="str">
        <f t="shared" si="29"/>
        <v xml:space="preserve"> </v>
      </c>
      <c r="F60" s="152" t="str">
        <f t="shared" si="1"/>
        <v xml:space="preserve"> </v>
      </c>
      <c r="G60" s="152" t="str">
        <f t="shared" si="2"/>
        <v xml:space="preserve"> </v>
      </c>
      <c r="H60" s="152" t="str">
        <f t="shared" si="3"/>
        <v xml:space="preserve"> </v>
      </c>
      <c r="I60" s="153" t="str">
        <f t="shared" si="4"/>
        <v xml:space="preserve"> </v>
      </c>
      <c r="J60" s="153" t="str">
        <f t="shared" si="5"/>
        <v xml:space="preserve"> </v>
      </c>
      <c r="K60" s="147"/>
      <c r="L60" s="149" t="str">
        <f t="shared" si="30"/>
        <v xml:space="preserve"> </v>
      </c>
      <c r="M60" s="150" t="str">
        <f t="shared" si="6"/>
        <v xml:space="preserve"> </v>
      </c>
      <c r="N60" s="151" t="str">
        <f t="shared" si="31"/>
        <v xml:space="preserve"> </v>
      </c>
      <c r="O60" s="152" t="str">
        <f t="shared" si="32"/>
        <v xml:space="preserve"> </v>
      </c>
      <c r="P60" s="152" t="str">
        <f t="shared" si="7"/>
        <v xml:space="preserve"> </v>
      </c>
      <c r="Q60" s="152" t="str">
        <f t="shared" si="8"/>
        <v xml:space="preserve"> </v>
      </c>
      <c r="R60" s="152" t="str">
        <f t="shared" si="9"/>
        <v xml:space="preserve"> </v>
      </c>
      <c r="S60" s="153" t="str">
        <f t="shared" si="10"/>
        <v xml:space="preserve"> </v>
      </c>
      <c r="T60" s="153" t="str">
        <f t="shared" si="11"/>
        <v xml:space="preserve"> </v>
      </c>
      <c r="U60" s="147"/>
      <c r="V60" s="149" t="str">
        <f t="shared" si="33"/>
        <v xml:space="preserve"> </v>
      </c>
      <c r="W60" s="150" t="str">
        <f t="shared" si="12"/>
        <v xml:space="preserve"> </v>
      </c>
      <c r="X60" s="151" t="str">
        <f t="shared" si="34"/>
        <v xml:space="preserve"> </v>
      </c>
      <c r="Y60" s="152" t="str">
        <f t="shared" si="35"/>
        <v xml:space="preserve"> </v>
      </c>
      <c r="Z60" s="152" t="str">
        <f t="shared" si="13"/>
        <v xml:space="preserve"> </v>
      </c>
      <c r="AA60" s="152" t="str">
        <f t="shared" si="14"/>
        <v xml:space="preserve"> </v>
      </c>
      <c r="AB60" s="152" t="str">
        <f t="shared" si="15"/>
        <v xml:space="preserve"> </v>
      </c>
      <c r="AC60" s="153" t="str">
        <f t="shared" si="16"/>
        <v xml:space="preserve"> </v>
      </c>
      <c r="AD60" s="153" t="str">
        <f t="shared" si="17"/>
        <v xml:space="preserve"> </v>
      </c>
      <c r="AE60" s="147"/>
      <c r="AF60" s="222">
        <f t="shared" si="57"/>
        <v>2020</v>
      </c>
      <c r="AG60" s="222">
        <v>10</v>
      </c>
      <c r="AH60" s="241">
        <f t="shared" si="48"/>
        <v>0</v>
      </c>
      <c r="AI60" s="241">
        <f t="shared" si="49"/>
        <v>0</v>
      </c>
      <c r="AJ60" s="241">
        <f t="shared" si="50"/>
        <v>0</v>
      </c>
      <c r="AK60" s="241">
        <f t="shared" si="36"/>
        <v>0</v>
      </c>
      <c r="AL60" s="147"/>
      <c r="AM60" s="222">
        <f t="shared" si="58"/>
        <v>2020</v>
      </c>
      <c r="AN60" s="222">
        <v>10</v>
      </c>
      <c r="AO60" s="241">
        <f t="shared" si="51"/>
        <v>0</v>
      </c>
      <c r="AP60" s="241">
        <f t="shared" si="52"/>
        <v>0</v>
      </c>
      <c r="AQ60" s="241">
        <f t="shared" si="53"/>
        <v>0</v>
      </c>
      <c r="AR60" s="241">
        <f t="shared" si="37"/>
        <v>0</v>
      </c>
      <c r="AS60" s="147"/>
      <c r="AT60" s="222">
        <f t="shared" si="59"/>
        <v>2020</v>
      </c>
      <c r="AU60" s="222">
        <v>10</v>
      </c>
      <c r="AV60" s="241">
        <f t="shared" si="54"/>
        <v>0</v>
      </c>
      <c r="AW60" s="241">
        <f t="shared" si="55"/>
        <v>0</v>
      </c>
      <c r="AX60" s="241">
        <f t="shared" si="56"/>
        <v>0</v>
      </c>
      <c r="AY60" s="241">
        <f t="shared" si="38"/>
        <v>0</v>
      </c>
    </row>
    <row r="61" spans="2:51" ht="15" customHeight="1" x14ac:dyDescent="0.2">
      <c r="B61" s="154" t="str">
        <f t="shared" si="27"/>
        <v xml:space="preserve"> </v>
      </c>
      <c r="C61" s="155" t="str">
        <f t="shared" si="0"/>
        <v xml:space="preserve"> </v>
      </c>
      <c r="D61" s="156" t="str">
        <f t="shared" si="28"/>
        <v xml:space="preserve"> </v>
      </c>
      <c r="E61" s="157" t="str">
        <f t="shared" si="29"/>
        <v xml:space="preserve"> </v>
      </c>
      <c r="F61" s="157" t="str">
        <f t="shared" si="1"/>
        <v xml:space="preserve"> </v>
      </c>
      <c r="G61" s="157" t="str">
        <f t="shared" si="2"/>
        <v xml:space="preserve"> </v>
      </c>
      <c r="H61" s="157" t="str">
        <f t="shared" si="3"/>
        <v xml:space="preserve"> </v>
      </c>
      <c r="I61" s="158" t="str">
        <f t="shared" si="4"/>
        <v xml:space="preserve"> </v>
      </c>
      <c r="J61" s="158" t="str">
        <f t="shared" si="5"/>
        <v xml:space="preserve"> </v>
      </c>
      <c r="K61" s="147"/>
      <c r="L61" s="154" t="str">
        <f t="shared" si="30"/>
        <v xml:space="preserve"> </v>
      </c>
      <c r="M61" s="155" t="str">
        <f t="shared" si="6"/>
        <v xml:space="preserve"> </v>
      </c>
      <c r="N61" s="156" t="str">
        <f t="shared" si="31"/>
        <v xml:space="preserve"> </v>
      </c>
      <c r="O61" s="157" t="str">
        <f t="shared" si="32"/>
        <v xml:space="preserve"> </v>
      </c>
      <c r="P61" s="157" t="str">
        <f t="shared" si="7"/>
        <v xml:space="preserve"> </v>
      </c>
      <c r="Q61" s="157" t="str">
        <f t="shared" si="8"/>
        <v xml:space="preserve"> </v>
      </c>
      <c r="R61" s="157" t="str">
        <f t="shared" si="9"/>
        <v xml:space="preserve"> </v>
      </c>
      <c r="S61" s="158" t="str">
        <f t="shared" si="10"/>
        <v xml:space="preserve"> </v>
      </c>
      <c r="T61" s="158" t="str">
        <f t="shared" si="11"/>
        <v xml:space="preserve"> </v>
      </c>
      <c r="U61" s="147"/>
      <c r="V61" s="154" t="str">
        <f t="shared" si="33"/>
        <v xml:space="preserve"> </v>
      </c>
      <c r="W61" s="155" t="str">
        <f t="shared" si="12"/>
        <v xml:space="preserve"> </v>
      </c>
      <c r="X61" s="156" t="str">
        <f t="shared" si="34"/>
        <v xml:space="preserve"> </v>
      </c>
      <c r="Y61" s="157" t="str">
        <f t="shared" si="35"/>
        <v xml:space="preserve"> </v>
      </c>
      <c r="Z61" s="157" t="str">
        <f t="shared" si="13"/>
        <v xml:space="preserve"> </v>
      </c>
      <c r="AA61" s="157" t="str">
        <f t="shared" si="14"/>
        <v xml:space="preserve"> </v>
      </c>
      <c r="AB61" s="157" t="str">
        <f t="shared" si="15"/>
        <v xml:space="preserve"> </v>
      </c>
      <c r="AC61" s="158" t="str">
        <f t="shared" si="16"/>
        <v xml:space="preserve"> </v>
      </c>
      <c r="AD61" s="158" t="str">
        <f t="shared" si="17"/>
        <v xml:space="preserve"> </v>
      </c>
      <c r="AE61" s="147"/>
      <c r="AF61" s="222">
        <f t="shared" si="57"/>
        <v>2020</v>
      </c>
      <c r="AG61" s="222">
        <v>11</v>
      </c>
      <c r="AH61" s="241">
        <f t="shared" si="48"/>
        <v>0</v>
      </c>
      <c r="AI61" s="241">
        <f t="shared" si="49"/>
        <v>0</v>
      </c>
      <c r="AJ61" s="241">
        <f t="shared" si="50"/>
        <v>0</v>
      </c>
      <c r="AK61" s="241">
        <f t="shared" si="36"/>
        <v>0</v>
      </c>
      <c r="AL61" s="147"/>
      <c r="AM61" s="222">
        <f t="shared" si="58"/>
        <v>2020</v>
      </c>
      <c r="AN61" s="222">
        <v>11</v>
      </c>
      <c r="AO61" s="241">
        <f t="shared" si="51"/>
        <v>0</v>
      </c>
      <c r="AP61" s="241">
        <f t="shared" si="52"/>
        <v>0</v>
      </c>
      <c r="AQ61" s="241">
        <f t="shared" si="53"/>
        <v>0</v>
      </c>
      <c r="AR61" s="241">
        <f t="shared" si="37"/>
        <v>0</v>
      </c>
      <c r="AS61" s="147"/>
      <c r="AT61" s="222">
        <f t="shared" si="59"/>
        <v>2020</v>
      </c>
      <c r="AU61" s="222">
        <v>11</v>
      </c>
      <c r="AV61" s="241">
        <f t="shared" si="54"/>
        <v>0</v>
      </c>
      <c r="AW61" s="241">
        <f t="shared" si="55"/>
        <v>0</v>
      </c>
      <c r="AX61" s="241">
        <f t="shared" si="56"/>
        <v>0</v>
      </c>
      <c r="AY61" s="241">
        <f t="shared" si="38"/>
        <v>0</v>
      </c>
    </row>
    <row r="62" spans="2:51" ht="15" customHeight="1" x14ac:dyDescent="0.2">
      <c r="B62" s="154" t="str">
        <f t="shared" si="27"/>
        <v xml:space="preserve"> </v>
      </c>
      <c r="C62" s="155" t="str">
        <f t="shared" si="0"/>
        <v xml:space="preserve"> </v>
      </c>
      <c r="D62" s="156" t="str">
        <f t="shared" si="28"/>
        <v xml:space="preserve"> </v>
      </c>
      <c r="E62" s="157" t="str">
        <f t="shared" si="29"/>
        <v xml:space="preserve"> </v>
      </c>
      <c r="F62" s="157" t="str">
        <f t="shared" si="1"/>
        <v xml:space="preserve"> </v>
      </c>
      <c r="G62" s="157" t="str">
        <f t="shared" si="2"/>
        <v xml:space="preserve"> </v>
      </c>
      <c r="H62" s="157" t="str">
        <f t="shared" si="3"/>
        <v xml:space="preserve"> </v>
      </c>
      <c r="I62" s="158" t="str">
        <f t="shared" si="4"/>
        <v xml:space="preserve"> </v>
      </c>
      <c r="J62" s="158" t="str">
        <f t="shared" si="5"/>
        <v xml:space="preserve"> </v>
      </c>
      <c r="K62" s="147"/>
      <c r="L62" s="154" t="str">
        <f t="shared" si="30"/>
        <v xml:space="preserve"> </v>
      </c>
      <c r="M62" s="155" t="str">
        <f t="shared" si="6"/>
        <v xml:space="preserve"> </v>
      </c>
      <c r="N62" s="156" t="str">
        <f t="shared" si="31"/>
        <v xml:space="preserve"> </v>
      </c>
      <c r="O62" s="157" t="str">
        <f t="shared" si="32"/>
        <v xml:space="preserve"> </v>
      </c>
      <c r="P62" s="157" t="str">
        <f t="shared" si="7"/>
        <v xml:space="preserve"> </v>
      </c>
      <c r="Q62" s="157" t="str">
        <f t="shared" si="8"/>
        <v xml:space="preserve"> </v>
      </c>
      <c r="R62" s="157" t="str">
        <f t="shared" si="9"/>
        <v xml:space="preserve"> </v>
      </c>
      <c r="S62" s="158" t="str">
        <f t="shared" si="10"/>
        <v xml:space="preserve"> </v>
      </c>
      <c r="T62" s="158" t="str">
        <f t="shared" si="11"/>
        <v xml:space="preserve"> </v>
      </c>
      <c r="U62" s="147"/>
      <c r="V62" s="154" t="str">
        <f t="shared" si="33"/>
        <v xml:space="preserve"> </v>
      </c>
      <c r="W62" s="155" t="str">
        <f t="shared" si="12"/>
        <v xml:space="preserve"> </v>
      </c>
      <c r="X62" s="156" t="str">
        <f t="shared" si="34"/>
        <v xml:space="preserve"> </v>
      </c>
      <c r="Y62" s="157" t="str">
        <f t="shared" si="35"/>
        <v xml:space="preserve"> </v>
      </c>
      <c r="Z62" s="157" t="str">
        <f t="shared" si="13"/>
        <v xml:space="preserve"> </v>
      </c>
      <c r="AA62" s="157" t="str">
        <f t="shared" si="14"/>
        <v xml:space="preserve"> </v>
      </c>
      <c r="AB62" s="157" t="str">
        <f t="shared" si="15"/>
        <v xml:space="preserve"> </v>
      </c>
      <c r="AC62" s="158" t="str">
        <f t="shared" si="16"/>
        <v xml:space="preserve"> </v>
      </c>
      <c r="AD62" s="158" t="str">
        <f t="shared" si="17"/>
        <v xml:space="preserve"> </v>
      </c>
      <c r="AE62" s="147"/>
      <c r="AF62" s="222">
        <f t="shared" si="57"/>
        <v>2020</v>
      </c>
      <c r="AG62" s="222">
        <v>12</v>
      </c>
      <c r="AH62" s="241">
        <f t="shared" si="48"/>
        <v>0</v>
      </c>
      <c r="AI62" s="241">
        <f t="shared" si="49"/>
        <v>0</v>
      </c>
      <c r="AJ62" s="241">
        <f t="shared" si="50"/>
        <v>0</v>
      </c>
      <c r="AK62" s="241">
        <f t="shared" si="36"/>
        <v>0</v>
      </c>
      <c r="AL62" s="147"/>
      <c r="AM62" s="222">
        <f t="shared" si="58"/>
        <v>2020</v>
      </c>
      <c r="AN62" s="222">
        <v>12</v>
      </c>
      <c r="AO62" s="241">
        <f t="shared" si="51"/>
        <v>0</v>
      </c>
      <c r="AP62" s="241">
        <f t="shared" si="52"/>
        <v>0</v>
      </c>
      <c r="AQ62" s="241">
        <f t="shared" si="53"/>
        <v>0</v>
      </c>
      <c r="AR62" s="241">
        <f t="shared" si="37"/>
        <v>0</v>
      </c>
      <c r="AS62" s="147"/>
      <c r="AT62" s="222">
        <f t="shared" si="59"/>
        <v>2020</v>
      </c>
      <c r="AU62" s="222">
        <v>12</v>
      </c>
      <c r="AV62" s="241">
        <f t="shared" si="54"/>
        <v>0</v>
      </c>
      <c r="AW62" s="241">
        <f t="shared" si="55"/>
        <v>0</v>
      </c>
      <c r="AX62" s="241">
        <f t="shared" si="56"/>
        <v>0</v>
      </c>
      <c r="AY62" s="241">
        <f t="shared" si="38"/>
        <v>0</v>
      </c>
    </row>
    <row r="63" spans="2:51" ht="15" customHeight="1" x14ac:dyDescent="0.2">
      <c r="B63" s="154" t="str">
        <f t="shared" si="27"/>
        <v xml:space="preserve"> </v>
      </c>
      <c r="C63" s="155" t="str">
        <f t="shared" si="0"/>
        <v xml:space="preserve"> </v>
      </c>
      <c r="D63" s="156" t="str">
        <f t="shared" si="28"/>
        <v xml:space="preserve"> </v>
      </c>
      <c r="E63" s="157" t="str">
        <f t="shared" si="29"/>
        <v xml:space="preserve"> </v>
      </c>
      <c r="F63" s="157" t="str">
        <f t="shared" si="1"/>
        <v xml:space="preserve"> </v>
      </c>
      <c r="G63" s="157" t="str">
        <f t="shared" si="2"/>
        <v xml:space="preserve"> </v>
      </c>
      <c r="H63" s="157" t="str">
        <f t="shared" si="3"/>
        <v xml:space="preserve"> </v>
      </c>
      <c r="I63" s="158" t="str">
        <f t="shared" si="4"/>
        <v xml:space="preserve"> </v>
      </c>
      <c r="J63" s="158" t="str">
        <f t="shared" si="5"/>
        <v xml:space="preserve"> </v>
      </c>
      <c r="K63" s="147"/>
      <c r="L63" s="154" t="str">
        <f t="shared" si="30"/>
        <v xml:space="preserve"> </v>
      </c>
      <c r="M63" s="155" t="str">
        <f t="shared" si="6"/>
        <v xml:space="preserve"> </v>
      </c>
      <c r="N63" s="156" t="str">
        <f t="shared" si="31"/>
        <v xml:space="preserve"> </v>
      </c>
      <c r="O63" s="157" t="str">
        <f t="shared" si="32"/>
        <v xml:space="preserve"> </v>
      </c>
      <c r="P63" s="157" t="str">
        <f t="shared" si="7"/>
        <v xml:space="preserve"> </v>
      </c>
      <c r="Q63" s="157" t="str">
        <f t="shared" si="8"/>
        <v xml:space="preserve"> </v>
      </c>
      <c r="R63" s="157" t="str">
        <f t="shared" si="9"/>
        <v xml:space="preserve"> </v>
      </c>
      <c r="S63" s="158" t="str">
        <f t="shared" si="10"/>
        <v xml:space="preserve"> </v>
      </c>
      <c r="T63" s="158" t="str">
        <f t="shared" si="11"/>
        <v xml:space="preserve"> </v>
      </c>
      <c r="U63" s="147"/>
      <c r="V63" s="154" t="str">
        <f t="shared" si="33"/>
        <v xml:space="preserve"> </v>
      </c>
      <c r="W63" s="155" t="str">
        <f t="shared" si="12"/>
        <v xml:space="preserve"> </v>
      </c>
      <c r="X63" s="156" t="str">
        <f t="shared" si="34"/>
        <v xml:space="preserve"> </v>
      </c>
      <c r="Y63" s="157" t="str">
        <f t="shared" si="35"/>
        <v xml:space="preserve"> </v>
      </c>
      <c r="Z63" s="157" t="str">
        <f t="shared" si="13"/>
        <v xml:space="preserve"> </v>
      </c>
      <c r="AA63" s="157" t="str">
        <f t="shared" si="14"/>
        <v xml:space="preserve"> </v>
      </c>
      <c r="AB63" s="157" t="str">
        <f t="shared" si="15"/>
        <v xml:space="preserve"> </v>
      </c>
      <c r="AC63" s="158" t="str">
        <f t="shared" si="16"/>
        <v xml:space="preserve"> </v>
      </c>
      <c r="AD63" s="158" t="str">
        <f t="shared" si="17"/>
        <v xml:space="preserve"> </v>
      </c>
      <c r="AE63" s="147"/>
      <c r="AF63" s="222">
        <f>+AF51+1</f>
        <v>2021</v>
      </c>
      <c r="AG63" s="222">
        <v>1</v>
      </c>
      <c r="AH63" s="241">
        <f t="shared" si="48"/>
        <v>0</v>
      </c>
      <c r="AI63" s="241">
        <f t="shared" si="49"/>
        <v>0</v>
      </c>
      <c r="AJ63" s="241">
        <f t="shared" si="50"/>
        <v>0</v>
      </c>
      <c r="AK63" s="241">
        <f t="shared" si="36"/>
        <v>0</v>
      </c>
      <c r="AL63" s="147"/>
      <c r="AM63" s="222">
        <f>+AM51+1</f>
        <v>2021</v>
      </c>
      <c r="AN63" s="222">
        <v>1</v>
      </c>
      <c r="AO63" s="241">
        <f t="shared" si="51"/>
        <v>0</v>
      </c>
      <c r="AP63" s="241">
        <f t="shared" si="52"/>
        <v>0</v>
      </c>
      <c r="AQ63" s="241">
        <f t="shared" si="53"/>
        <v>0</v>
      </c>
      <c r="AR63" s="241">
        <f t="shared" si="37"/>
        <v>0</v>
      </c>
      <c r="AS63" s="147"/>
      <c r="AT63" s="222">
        <f>+AT51+1</f>
        <v>2021</v>
      </c>
      <c r="AU63" s="222">
        <v>1</v>
      </c>
      <c r="AV63" s="241">
        <f t="shared" si="54"/>
        <v>0</v>
      </c>
      <c r="AW63" s="241">
        <f t="shared" si="55"/>
        <v>0</v>
      </c>
      <c r="AX63" s="241">
        <f t="shared" si="56"/>
        <v>0</v>
      </c>
      <c r="AY63" s="241">
        <f t="shared" si="38"/>
        <v>0</v>
      </c>
    </row>
    <row r="64" spans="2:51" ht="15" customHeight="1" x14ac:dyDescent="0.2">
      <c r="B64" s="159" t="str">
        <f t="shared" si="27"/>
        <v xml:space="preserve"> </v>
      </c>
      <c r="C64" s="160" t="str">
        <f t="shared" si="0"/>
        <v xml:space="preserve"> </v>
      </c>
      <c r="D64" s="161" t="str">
        <f t="shared" si="28"/>
        <v xml:space="preserve"> </v>
      </c>
      <c r="E64" s="162" t="str">
        <f t="shared" si="29"/>
        <v xml:space="preserve"> </v>
      </c>
      <c r="F64" s="162" t="str">
        <f t="shared" si="1"/>
        <v xml:space="preserve"> </v>
      </c>
      <c r="G64" s="162" t="str">
        <f t="shared" si="2"/>
        <v xml:space="preserve"> </v>
      </c>
      <c r="H64" s="162" t="str">
        <f t="shared" si="3"/>
        <v xml:space="preserve"> </v>
      </c>
      <c r="I64" s="163" t="str">
        <f t="shared" si="4"/>
        <v xml:space="preserve"> </v>
      </c>
      <c r="J64" s="163" t="str">
        <f t="shared" si="5"/>
        <v xml:space="preserve"> </v>
      </c>
      <c r="K64" s="147"/>
      <c r="L64" s="159" t="str">
        <f t="shared" si="30"/>
        <v xml:space="preserve"> </v>
      </c>
      <c r="M64" s="160" t="str">
        <f t="shared" si="6"/>
        <v xml:space="preserve"> </v>
      </c>
      <c r="N64" s="161" t="str">
        <f t="shared" si="31"/>
        <v xml:space="preserve"> </v>
      </c>
      <c r="O64" s="162" t="str">
        <f t="shared" si="32"/>
        <v xml:space="preserve"> </v>
      </c>
      <c r="P64" s="162" t="str">
        <f t="shared" si="7"/>
        <v xml:space="preserve"> </v>
      </c>
      <c r="Q64" s="162" t="str">
        <f t="shared" si="8"/>
        <v xml:space="preserve"> </v>
      </c>
      <c r="R64" s="162" t="str">
        <f t="shared" si="9"/>
        <v xml:space="preserve"> </v>
      </c>
      <c r="S64" s="163" t="str">
        <f t="shared" si="10"/>
        <v xml:space="preserve"> </v>
      </c>
      <c r="T64" s="163" t="str">
        <f t="shared" si="11"/>
        <v xml:space="preserve"> </v>
      </c>
      <c r="U64" s="147"/>
      <c r="V64" s="159" t="str">
        <f t="shared" si="33"/>
        <v xml:space="preserve"> </v>
      </c>
      <c r="W64" s="160" t="str">
        <f t="shared" si="12"/>
        <v xml:space="preserve"> </v>
      </c>
      <c r="X64" s="161" t="str">
        <f t="shared" si="34"/>
        <v xml:space="preserve"> </v>
      </c>
      <c r="Y64" s="162" t="str">
        <f t="shared" si="35"/>
        <v xml:space="preserve"> </v>
      </c>
      <c r="Z64" s="162" t="str">
        <f t="shared" si="13"/>
        <v xml:space="preserve"> </v>
      </c>
      <c r="AA64" s="162" t="str">
        <f t="shared" si="14"/>
        <v xml:space="preserve"> </v>
      </c>
      <c r="AB64" s="162" t="str">
        <f t="shared" si="15"/>
        <v xml:space="preserve"> </v>
      </c>
      <c r="AC64" s="163" t="str">
        <f t="shared" si="16"/>
        <v xml:space="preserve"> </v>
      </c>
      <c r="AD64" s="163" t="str">
        <f t="shared" si="17"/>
        <v xml:space="preserve"> </v>
      </c>
      <c r="AE64" s="147"/>
      <c r="AF64" s="222">
        <f>+AF63</f>
        <v>2021</v>
      </c>
      <c r="AG64" s="222">
        <v>2</v>
      </c>
      <c r="AH64" s="241">
        <f t="shared" si="48"/>
        <v>0</v>
      </c>
      <c r="AI64" s="241">
        <f t="shared" si="49"/>
        <v>0</v>
      </c>
      <c r="AJ64" s="241">
        <f t="shared" si="50"/>
        <v>0</v>
      </c>
      <c r="AK64" s="241">
        <f t="shared" si="36"/>
        <v>0</v>
      </c>
      <c r="AL64" s="147"/>
      <c r="AM64" s="222">
        <f>+AM63</f>
        <v>2021</v>
      </c>
      <c r="AN64" s="222">
        <v>2</v>
      </c>
      <c r="AO64" s="241">
        <f t="shared" si="51"/>
        <v>0</v>
      </c>
      <c r="AP64" s="241">
        <f t="shared" si="52"/>
        <v>0</v>
      </c>
      <c r="AQ64" s="241">
        <f t="shared" si="53"/>
        <v>0</v>
      </c>
      <c r="AR64" s="241">
        <f t="shared" si="37"/>
        <v>0</v>
      </c>
      <c r="AS64" s="147"/>
      <c r="AT64" s="222">
        <f>+AT63</f>
        <v>2021</v>
      </c>
      <c r="AU64" s="222">
        <v>2</v>
      </c>
      <c r="AV64" s="241">
        <f t="shared" si="54"/>
        <v>0</v>
      </c>
      <c r="AW64" s="241">
        <f t="shared" si="55"/>
        <v>0</v>
      </c>
      <c r="AX64" s="241">
        <f t="shared" si="56"/>
        <v>0</v>
      </c>
      <c r="AY64" s="241">
        <f t="shared" si="38"/>
        <v>0</v>
      </c>
    </row>
    <row r="65" spans="2:51" ht="15" customHeight="1" x14ac:dyDescent="0.2">
      <c r="B65" s="149" t="str">
        <f t="shared" si="27"/>
        <v xml:space="preserve"> </v>
      </c>
      <c r="C65" s="150" t="str">
        <f t="shared" si="0"/>
        <v xml:space="preserve"> </v>
      </c>
      <c r="D65" s="151" t="str">
        <f t="shared" si="28"/>
        <v xml:space="preserve"> </v>
      </c>
      <c r="E65" s="152" t="str">
        <f t="shared" si="29"/>
        <v xml:space="preserve"> </v>
      </c>
      <c r="F65" s="152" t="str">
        <f t="shared" si="1"/>
        <v xml:space="preserve"> </v>
      </c>
      <c r="G65" s="152" t="str">
        <f t="shared" si="2"/>
        <v xml:space="preserve"> </v>
      </c>
      <c r="H65" s="152" t="str">
        <f t="shared" si="3"/>
        <v xml:space="preserve"> </v>
      </c>
      <c r="I65" s="153" t="str">
        <f t="shared" si="4"/>
        <v xml:space="preserve"> </v>
      </c>
      <c r="J65" s="153" t="str">
        <f t="shared" si="5"/>
        <v xml:space="preserve"> </v>
      </c>
      <c r="K65" s="147"/>
      <c r="L65" s="149" t="str">
        <f t="shared" si="30"/>
        <v xml:space="preserve"> </v>
      </c>
      <c r="M65" s="150" t="str">
        <f t="shared" si="6"/>
        <v xml:space="preserve"> </v>
      </c>
      <c r="N65" s="151" t="str">
        <f t="shared" si="31"/>
        <v xml:space="preserve"> </v>
      </c>
      <c r="O65" s="152" t="str">
        <f t="shared" si="32"/>
        <v xml:space="preserve"> </v>
      </c>
      <c r="P65" s="152" t="str">
        <f t="shared" si="7"/>
        <v xml:space="preserve"> </v>
      </c>
      <c r="Q65" s="152" t="str">
        <f t="shared" si="8"/>
        <v xml:space="preserve"> </v>
      </c>
      <c r="R65" s="152" t="str">
        <f t="shared" si="9"/>
        <v xml:space="preserve"> </v>
      </c>
      <c r="S65" s="153" t="str">
        <f t="shared" si="10"/>
        <v xml:space="preserve"> </v>
      </c>
      <c r="T65" s="153" t="str">
        <f t="shared" si="11"/>
        <v xml:space="preserve"> </v>
      </c>
      <c r="U65" s="147"/>
      <c r="V65" s="149" t="str">
        <f t="shared" si="33"/>
        <v xml:space="preserve"> </v>
      </c>
      <c r="W65" s="150" t="str">
        <f t="shared" si="12"/>
        <v xml:space="preserve"> </v>
      </c>
      <c r="X65" s="151" t="str">
        <f t="shared" si="34"/>
        <v xml:space="preserve"> </v>
      </c>
      <c r="Y65" s="152" t="str">
        <f t="shared" si="35"/>
        <v xml:space="preserve"> </v>
      </c>
      <c r="Z65" s="152" t="str">
        <f t="shared" si="13"/>
        <v xml:space="preserve"> </v>
      </c>
      <c r="AA65" s="152" t="str">
        <f t="shared" si="14"/>
        <v xml:space="preserve"> </v>
      </c>
      <c r="AB65" s="152" t="str">
        <f t="shared" si="15"/>
        <v xml:space="preserve"> </v>
      </c>
      <c r="AC65" s="153" t="str">
        <f t="shared" si="16"/>
        <v xml:space="preserve"> </v>
      </c>
      <c r="AD65" s="153" t="str">
        <f t="shared" si="17"/>
        <v xml:space="preserve"> </v>
      </c>
      <c r="AE65" s="147"/>
      <c r="AF65" s="222">
        <f>+AF64</f>
        <v>2021</v>
      </c>
      <c r="AG65" s="222">
        <v>3</v>
      </c>
      <c r="AH65" s="241">
        <f t="shared" si="48"/>
        <v>0</v>
      </c>
      <c r="AI65" s="241">
        <f t="shared" si="49"/>
        <v>0</v>
      </c>
      <c r="AJ65" s="241">
        <f t="shared" si="50"/>
        <v>0</v>
      </c>
      <c r="AK65" s="241">
        <f t="shared" si="36"/>
        <v>0</v>
      </c>
      <c r="AL65" s="147"/>
      <c r="AM65" s="222">
        <f>+AM64</f>
        <v>2021</v>
      </c>
      <c r="AN65" s="222">
        <v>3</v>
      </c>
      <c r="AO65" s="241">
        <f t="shared" si="51"/>
        <v>0</v>
      </c>
      <c r="AP65" s="241">
        <f t="shared" si="52"/>
        <v>0</v>
      </c>
      <c r="AQ65" s="241">
        <f t="shared" si="53"/>
        <v>0</v>
      </c>
      <c r="AR65" s="241">
        <f t="shared" si="37"/>
        <v>0</v>
      </c>
      <c r="AS65" s="147"/>
      <c r="AT65" s="222">
        <f>+AT64</f>
        <v>2021</v>
      </c>
      <c r="AU65" s="222">
        <v>3</v>
      </c>
      <c r="AV65" s="241">
        <f t="shared" si="54"/>
        <v>0</v>
      </c>
      <c r="AW65" s="241">
        <f t="shared" si="55"/>
        <v>0</v>
      </c>
      <c r="AX65" s="241">
        <f t="shared" si="56"/>
        <v>0</v>
      </c>
      <c r="AY65" s="241">
        <f t="shared" si="38"/>
        <v>0</v>
      </c>
    </row>
    <row r="66" spans="2:51" ht="15" customHeight="1" x14ac:dyDescent="0.2">
      <c r="B66" s="154" t="str">
        <f t="shared" si="27"/>
        <v xml:space="preserve"> </v>
      </c>
      <c r="C66" s="155" t="str">
        <f t="shared" si="0"/>
        <v xml:space="preserve"> </v>
      </c>
      <c r="D66" s="156" t="str">
        <f t="shared" si="28"/>
        <v xml:space="preserve"> </v>
      </c>
      <c r="E66" s="157" t="str">
        <f t="shared" si="29"/>
        <v xml:space="preserve"> </v>
      </c>
      <c r="F66" s="157" t="str">
        <f t="shared" si="1"/>
        <v xml:space="preserve"> </v>
      </c>
      <c r="G66" s="157" t="str">
        <f t="shared" si="2"/>
        <v xml:space="preserve"> </v>
      </c>
      <c r="H66" s="157" t="str">
        <f t="shared" si="3"/>
        <v xml:space="preserve"> </v>
      </c>
      <c r="I66" s="158" t="str">
        <f t="shared" si="4"/>
        <v xml:space="preserve"> </v>
      </c>
      <c r="J66" s="158" t="str">
        <f t="shared" si="5"/>
        <v xml:space="preserve"> </v>
      </c>
      <c r="K66" s="147"/>
      <c r="L66" s="154" t="str">
        <f t="shared" si="30"/>
        <v xml:space="preserve"> </v>
      </c>
      <c r="M66" s="155" t="str">
        <f t="shared" si="6"/>
        <v xml:space="preserve"> </v>
      </c>
      <c r="N66" s="156" t="str">
        <f t="shared" si="31"/>
        <v xml:space="preserve"> </v>
      </c>
      <c r="O66" s="157" t="str">
        <f t="shared" si="32"/>
        <v xml:space="preserve"> </v>
      </c>
      <c r="P66" s="157" t="str">
        <f t="shared" si="7"/>
        <v xml:space="preserve"> </v>
      </c>
      <c r="Q66" s="157" t="str">
        <f t="shared" si="8"/>
        <v xml:space="preserve"> </v>
      </c>
      <c r="R66" s="157" t="str">
        <f t="shared" si="9"/>
        <v xml:space="preserve"> </v>
      </c>
      <c r="S66" s="158" t="str">
        <f t="shared" si="10"/>
        <v xml:space="preserve"> </v>
      </c>
      <c r="T66" s="158" t="str">
        <f t="shared" si="11"/>
        <v xml:space="preserve"> </v>
      </c>
      <c r="U66" s="147"/>
      <c r="V66" s="154" t="str">
        <f t="shared" si="33"/>
        <v xml:space="preserve"> </v>
      </c>
      <c r="W66" s="155" t="str">
        <f t="shared" si="12"/>
        <v xml:space="preserve"> </v>
      </c>
      <c r="X66" s="156" t="str">
        <f t="shared" si="34"/>
        <v xml:space="preserve"> </v>
      </c>
      <c r="Y66" s="157" t="str">
        <f t="shared" si="35"/>
        <v xml:space="preserve"> </v>
      </c>
      <c r="Z66" s="157" t="str">
        <f t="shared" si="13"/>
        <v xml:space="preserve"> </v>
      </c>
      <c r="AA66" s="157" t="str">
        <f t="shared" si="14"/>
        <v xml:space="preserve"> </v>
      </c>
      <c r="AB66" s="157" t="str">
        <f t="shared" si="15"/>
        <v xml:space="preserve"> </v>
      </c>
      <c r="AC66" s="158" t="str">
        <f t="shared" si="16"/>
        <v xml:space="preserve"> </v>
      </c>
      <c r="AD66" s="158" t="str">
        <f t="shared" si="17"/>
        <v xml:space="preserve"> </v>
      </c>
      <c r="AE66" s="147"/>
      <c r="AF66" s="222">
        <f t="shared" ref="AF66:AF74" si="60">+AF65</f>
        <v>2021</v>
      </c>
      <c r="AG66" s="222">
        <v>4</v>
      </c>
      <c r="AH66" s="241">
        <f t="shared" si="48"/>
        <v>0</v>
      </c>
      <c r="AI66" s="241">
        <f t="shared" si="49"/>
        <v>0</v>
      </c>
      <c r="AJ66" s="241">
        <f t="shared" si="50"/>
        <v>0</v>
      </c>
      <c r="AK66" s="241">
        <f t="shared" si="36"/>
        <v>0</v>
      </c>
      <c r="AL66" s="147"/>
      <c r="AM66" s="222">
        <f t="shared" ref="AM66:AM74" si="61">+AM65</f>
        <v>2021</v>
      </c>
      <c r="AN66" s="222">
        <v>4</v>
      </c>
      <c r="AO66" s="241">
        <f t="shared" si="51"/>
        <v>0</v>
      </c>
      <c r="AP66" s="241">
        <f t="shared" si="52"/>
        <v>0</v>
      </c>
      <c r="AQ66" s="241">
        <f t="shared" si="53"/>
        <v>0</v>
      </c>
      <c r="AR66" s="241">
        <f t="shared" si="37"/>
        <v>0</v>
      </c>
      <c r="AS66" s="147"/>
      <c r="AT66" s="222">
        <f t="shared" ref="AT66:AT74" si="62">+AT65</f>
        <v>2021</v>
      </c>
      <c r="AU66" s="222">
        <v>4</v>
      </c>
      <c r="AV66" s="241">
        <f t="shared" si="54"/>
        <v>0</v>
      </c>
      <c r="AW66" s="241">
        <f t="shared" si="55"/>
        <v>0</v>
      </c>
      <c r="AX66" s="241">
        <f t="shared" si="56"/>
        <v>0</v>
      </c>
      <c r="AY66" s="241">
        <f t="shared" si="38"/>
        <v>0</v>
      </c>
    </row>
    <row r="67" spans="2:51" ht="15" customHeight="1" x14ac:dyDescent="0.2">
      <c r="B67" s="154" t="str">
        <f t="shared" si="27"/>
        <v xml:space="preserve"> </v>
      </c>
      <c r="C67" s="155" t="str">
        <f t="shared" si="0"/>
        <v xml:space="preserve"> </v>
      </c>
      <c r="D67" s="156" t="str">
        <f t="shared" si="28"/>
        <v xml:space="preserve"> </v>
      </c>
      <c r="E67" s="157" t="str">
        <f t="shared" si="29"/>
        <v xml:space="preserve"> </v>
      </c>
      <c r="F67" s="157" t="str">
        <f t="shared" si="1"/>
        <v xml:space="preserve"> </v>
      </c>
      <c r="G67" s="157" t="str">
        <f t="shared" si="2"/>
        <v xml:space="preserve"> </v>
      </c>
      <c r="H67" s="157" t="str">
        <f t="shared" si="3"/>
        <v xml:space="preserve"> </v>
      </c>
      <c r="I67" s="158" t="str">
        <f t="shared" si="4"/>
        <v xml:space="preserve"> </v>
      </c>
      <c r="J67" s="158" t="str">
        <f t="shared" si="5"/>
        <v xml:space="preserve"> </v>
      </c>
      <c r="K67" s="147"/>
      <c r="L67" s="154" t="str">
        <f t="shared" si="30"/>
        <v xml:space="preserve"> </v>
      </c>
      <c r="M67" s="155" t="str">
        <f t="shared" si="6"/>
        <v xml:space="preserve"> </v>
      </c>
      <c r="N67" s="156" t="str">
        <f t="shared" si="31"/>
        <v xml:space="preserve"> </v>
      </c>
      <c r="O67" s="157" t="str">
        <f t="shared" si="32"/>
        <v xml:space="preserve"> </v>
      </c>
      <c r="P67" s="157" t="str">
        <f t="shared" si="7"/>
        <v xml:space="preserve"> </v>
      </c>
      <c r="Q67" s="157" t="str">
        <f t="shared" si="8"/>
        <v xml:space="preserve"> </v>
      </c>
      <c r="R67" s="157" t="str">
        <f t="shared" si="9"/>
        <v xml:space="preserve"> </v>
      </c>
      <c r="S67" s="158" t="str">
        <f t="shared" si="10"/>
        <v xml:space="preserve"> </v>
      </c>
      <c r="T67" s="158" t="str">
        <f t="shared" si="11"/>
        <v xml:space="preserve"> </v>
      </c>
      <c r="U67" s="147"/>
      <c r="V67" s="154" t="str">
        <f t="shared" si="33"/>
        <v xml:space="preserve"> </v>
      </c>
      <c r="W67" s="155" t="str">
        <f t="shared" si="12"/>
        <v xml:space="preserve"> </v>
      </c>
      <c r="X67" s="156" t="str">
        <f t="shared" si="34"/>
        <v xml:space="preserve"> </v>
      </c>
      <c r="Y67" s="157" t="str">
        <f t="shared" si="35"/>
        <v xml:space="preserve"> </v>
      </c>
      <c r="Z67" s="157" t="str">
        <f t="shared" si="13"/>
        <v xml:space="preserve"> </v>
      </c>
      <c r="AA67" s="157" t="str">
        <f t="shared" si="14"/>
        <v xml:space="preserve"> </v>
      </c>
      <c r="AB67" s="157" t="str">
        <f t="shared" si="15"/>
        <v xml:space="preserve"> </v>
      </c>
      <c r="AC67" s="158" t="str">
        <f t="shared" si="16"/>
        <v xml:space="preserve"> </v>
      </c>
      <c r="AD67" s="158" t="str">
        <f t="shared" si="17"/>
        <v xml:space="preserve"> </v>
      </c>
      <c r="AE67" s="147"/>
      <c r="AF67" s="222">
        <f t="shared" si="60"/>
        <v>2021</v>
      </c>
      <c r="AG67" s="222">
        <v>5</v>
      </c>
      <c r="AH67" s="241">
        <f t="shared" si="48"/>
        <v>0</v>
      </c>
      <c r="AI67" s="241">
        <f t="shared" si="49"/>
        <v>0</v>
      </c>
      <c r="AJ67" s="241">
        <f t="shared" si="50"/>
        <v>0</v>
      </c>
      <c r="AK67" s="241">
        <f t="shared" si="36"/>
        <v>0</v>
      </c>
      <c r="AL67" s="147"/>
      <c r="AM67" s="222">
        <f t="shared" si="61"/>
        <v>2021</v>
      </c>
      <c r="AN67" s="222">
        <v>5</v>
      </c>
      <c r="AO67" s="241">
        <f t="shared" si="51"/>
        <v>0</v>
      </c>
      <c r="AP67" s="241">
        <f t="shared" si="52"/>
        <v>0</v>
      </c>
      <c r="AQ67" s="241">
        <f t="shared" si="53"/>
        <v>0</v>
      </c>
      <c r="AR67" s="241">
        <f t="shared" si="37"/>
        <v>0</v>
      </c>
      <c r="AS67" s="147"/>
      <c r="AT67" s="222">
        <f t="shared" si="62"/>
        <v>2021</v>
      </c>
      <c r="AU67" s="222">
        <v>5</v>
      </c>
      <c r="AV67" s="241">
        <f t="shared" si="54"/>
        <v>0</v>
      </c>
      <c r="AW67" s="241">
        <f t="shared" si="55"/>
        <v>0</v>
      </c>
      <c r="AX67" s="241">
        <f t="shared" si="56"/>
        <v>0</v>
      </c>
      <c r="AY67" s="241">
        <f t="shared" si="38"/>
        <v>0</v>
      </c>
    </row>
    <row r="68" spans="2:51" ht="15" customHeight="1" x14ac:dyDescent="0.2">
      <c r="B68" s="154" t="str">
        <f t="shared" si="27"/>
        <v xml:space="preserve"> </v>
      </c>
      <c r="C68" s="155" t="str">
        <f t="shared" si="0"/>
        <v xml:space="preserve"> </v>
      </c>
      <c r="D68" s="156" t="str">
        <f t="shared" si="28"/>
        <v xml:space="preserve"> </v>
      </c>
      <c r="E68" s="157" t="str">
        <f t="shared" si="29"/>
        <v xml:space="preserve"> </v>
      </c>
      <c r="F68" s="157" t="str">
        <f t="shared" si="1"/>
        <v xml:space="preserve"> </v>
      </c>
      <c r="G68" s="157" t="str">
        <f t="shared" si="2"/>
        <v xml:space="preserve"> </v>
      </c>
      <c r="H68" s="157" t="str">
        <f t="shared" si="3"/>
        <v xml:space="preserve"> </v>
      </c>
      <c r="I68" s="158" t="str">
        <f t="shared" si="4"/>
        <v xml:space="preserve"> </v>
      </c>
      <c r="J68" s="158" t="str">
        <f t="shared" si="5"/>
        <v xml:space="preserve"> </v>
      </c>
      <c r="K68" s="147"/>
      <c r="L68" s="154" t="str">
        <f t="shared" si="30"/>
        <v xml:space="preserve"> </v>
      </c>
      <c r="M68" s="155" t="str">
        <f t="shared" si="6"/>
        <v xml:space="preserve"> </v>
      </c>
      <c r="N68" s="156" t="str">
        <f t="shared" si="31"/>
        <v xml:space="preserve"> </v>
      </c>
      <c r="O68" s="157" t="str">
        <f t="shared" si="32"/>
        <v xml:space="preserve"> </v>
      </c>
      <c r="P68" s="157" t="str">
        <f t="shared" si="7"/>
        <v xml:space="preserve"> </v>
      </c>
      <c r="Q68" s="157" t="str">
        <f t="shared" si="8"/>
        <v xml:space="preserve"> </v>
      </c>
      <c r="R68" s="157" t="str">
        <f t="shared" si="9"/>
        <v xml:space="preserve"> </v>
      </c>
      <c r="S68" s="158" t="str">
        <f t="shared" si="10"/>
        <v xml:space="preserve"> </v>
      </c>
      <c r="T68" s="158" t="str">
        <f t="shared" si="11"/>
        <v xml:space="preserve"> </v>
      </c>
      <c r="U68" s="147"/>
      <c r="V68" s="154" t="str">
        <f t="shared" si="33"/>
        <v xml:space="preserve"> </v>
      </c>
      <c r="W68" s="155" t="str">
        <f t="shared" si="12"/>
        <v xml:space="preserve"> </v>
      </c>
      <c r="X68" s="156" t="str">
        <f t="shared" si="34"/>
        <v xml:space="preserve"> </v>
      </c>
      <c r="Y68" s="157" t="str">
        <f t="shared" si="35"/>
        <v xml:space="preserve"> </v>
      </c>
      <c r="Z68" s="157" t="str">
        <f t="shared" si="13"/>
        <v xml:space="preserve"> </v>
      </c>
      <c r="AA68" s="157" t="str">
        <f t="shared" si="14"/>
        <v xml:space="preserve"> </v>
      </c>
      <c r="AB68" s="157" t="str">
        <f t="shared" si="15"/>
        <v xml:space="preserve"> </v>
      </c>
      <c r="AC68" s="158" t="str">
        <f t="shared" si="16"/>
        <v xml:space="preserve"> </v>
      </c>
      <c r="AD68" s="158" t="str">
        <f t="shared" si="17"/>
        <v xml:space="preserve"> </v>
      </c>
      <c r="AE68" s="147"/>
      <c r="AF68" s="222">
        <f t="shared" si="60"/>
        <v>2021</v>
      </c>
      <c r="AG68" s="222">
        <v>6</v>
      </c>
      <c r="AH68" s="241">
        <f t="shared" si="48"/>
        <v>0</v>
      </c>
      <c r="AI68" s="241">
        <f t="shared" si="49"/>
        <v>0</v>
      </c>
      <c r="AJ68" s="241">
        <f t="shared" si="50"/>
        <v>0</v>
      </c>
      <c r="AK68" s="241">
        <f t="shared" si="36"/>
        <v>0</v>
      </c>
      <c r="AL68" s="147"/>
      <c r="AM68" s="222">
        <f t="shared" si="61"/>
        <v>2021</v>
      </c>
      <c r="AN68" s="222">
        <v>6</v>
      </c>
      <c r="AO68" s="241">
        <f t="shared" si="51"/>
        <v>0</v>
      </c>
      <c r="AP68" s="241">
        <f t="shared" si="52"/>
        <v>0</v>
      </c>
      <c r="AQ68" s="241">
        <f t="shared" si="53"/>
        <v>0</v>
      </c>
      <c r="AR68" s="241">
        <f t="shared" si="37"/>
        <v>0</v>
      </c>
      <c r="AS68" s="147"/>
      <c r="AT68" s="222">
        <f t="shared" si="62"/>
        <v>2021</v>
      </c>
      <c r="AU68" s="222">
        <v>6</v>
      </c>
      <c r="AV68" s="241">
        <f t="shared" si="54"/>
        <v>0</v>
      </c>
      <c r="AW68" s="241">
        <f t="shared" si="55"/>
        <v>0</v>
      </c>
      <c r="AX68" s="241">
        <f t="shared" si="56"/>
        <v>0</v>
      </c>
      <c r="AY68" s="241">
        <f t="shared" si="38"/>
        <v>0</v>
      </c>
    </row>
    <row r="69" spans="2:51" ht="15" customHeight="1" x14ac:dyDescent="0.2">
      <c r="B69" s="159" t="str">
        <f t="shared" si="27"/>
        <v xml:space="preserve"> </v>
      </c>
      <c r="C69" s="160" t="str">
        <f t="shared" si="0"/>
        <v xml:space="preserve"> </v>
      </c>
      <c r="D69" s="161" t="str">
        <f t="shared" si="28"/>
        <v xml:space="preserve"> </v>
      </c>
      <c r="E69" s="162" t="str">
        <f t="shared" si="29"/>
        <v xml:space="preserve"> </v>
      </c>
      <c r="F69" s="162" t="str">
        <f t="shared" si="1"/>
        <v xml:space="preserve"> </v>
      </c>
      <c r="G69" s="162" t="str">
        <f t="shared" si="2"/>
        <v xml:space="preserve"> </v>
      </c>
      <c r="H69" s="162" t="str">
        <f t="shared" si="3"/>
        <v xml:space="preserve"> </v>
      </c>
      <c r="I69" s="163" t="str">
        <f t="shared" si="4"/>
        <v xml:space="preserve"> </v>
      </c>
      <c r="J69" s="163" t="str">
        <f t="shared" si="5"/>
        <v xml:space="preserve"> </v>
      </c>
      <c r="K69" s="147"/>
      <c r="L69" s="159" t="str">
        <f t="shared" si="30"/>
        <v xml:space="preserve"> </v>
      </c>
      <c r="M69" s="160" t="str">
        <f t="shared" si="6"/>
        <v xml:space="preserve"> </v>
      </c>
      <c r="N69" s="161" t="str">
        <f t="shared" si="31"/>
        <v xml:space="preserve"> </v>
      </c>
      <c r="O69" s="162" t="str">
        <f t="shared" si="32"/>
        <v xml:space="preserve"> </v>
      </c>
      <c r="P69" s="162" t="str">
        <f t="shared" si="7"/>
        <v xml:space="preserve"> </v>
      </c>
      <c r="Q69" s="162" t="str">
        <f t="shared" si="8"/>
        <v xml:space="preserve"> </v>
      </c>
      <c r="R69" s="162" t="str">
        <f t="shared" si="9"/>
        <v xml:space="preserve"> </v>
      </c>
      <c r="S69" s="163" t="str">
        <f t="shared" si="10"/>
        <v xml:space="preserve"> </v>
      </c>
      <c r="T69" s="163" t="str">
        <f t="shared" si="11"/>
        <v xml:space="preserve"> </v>
      </c>
      <c r="U69" s="147"/>
      <c r="V69" s="159" t="str">
        <f t="shared" si="33"/>
        <v xml:space="preserve"> </v>
      </c>
      <c r="W69" s="160" t="str">
        <f t="shared" si="12"/>
        <v xml:space="preserve"> </v>
      </c>
      <c r="X69" s="161" t="str">
        <f t="shared" si="34"/>
        <v xml:space="preserve"> </v>
      </c>
      <c r="Y69" s="162" t="str">
        <f t="shared" si="35"/>
        <v xml:space="preserve"> </v>
      </c>
      <c r="Z69" s="162" t="str">
        <f t="shared" si="13"/>
        <v xml:space="preserve"> </v>
      </c>
      <c r="AA69" s="162" t="str">
        <f t="shared" si="14"/>
        <v xml:space="preserve"> </v>
      </c>
      <c r="AB69" s="162" t="str">
        <f t="shared" si="15"/>
        <v xml:space="preserve"> </v>
      </c>
      <c r="AC69" s="163" t="str">
        <f t="shared" si="16"/>
        <v xml:space="preserve"> </v>
      </c>
      <c r="AD69" s="163" t="str">
        <f t="shared" si="17"/>
        <v xml:space="preserve"> </v>
      </c>
      <c r="AE69" s="147"/>
      <c r="AF69" s="222">
        <f t="shared" si="60"/>
        <v>2021</v>
      </c>
      <c r="AG69" s="222">
        <v>7</v>
      </c>
      <c r="AH69" s="241">
        <f t="shared" si="48"/>
        <v>0</v>
      </c>
      <c r="AI69" s="241">
        <f t="shared" si="49"/>
        <v>0</v>
      </c>
      <c r="AJ69" s="241">
        <f t="shared" si="50"/>
        <v>0</v>
      </c>
      <c r="AK69" s="241">
        <f t="shared" si="36"/>
        <v>0</v>
      </c>
      <c r="AL69" s="147"/>
      <c r="AM69" s="222">
        <f t="shared" si="61"/>
        <v>2021</v>
      </c>
      <c r="AN69" s="222">
        <v>7</v>
      </c>
      <c r="AO69" s="241">
        <f t="shared" si="51"/>
        <v>0</v>
      </c>
      <c r="AP69" s="241">
        <f t="shared" si="52"/>
        <v>0</v>
      </c>
      <c r="AQ69" s="241">
        <f t="shared" si="53"/>
        <v>0</v>
      </c>
      <c r="AR69" s="241">
        <f t="shared" si="37"/>
        <v>0</v>
      </c>
      <c r="AS69" s="147"/>
      <c r="AT69" s="222">
        <f t="shared" si="62"/>
        <v>2021</v>
      </c>
      <c r="AU69" s="222">
        <v>7</v>
      </c>
      <c r="AV69" s="241">
        <f t="shared" si="54"/>
        <v>0</v>
      </c>
      <c r="AW69" s="241">
        <f t="shared" si="55"/>
        <v>0</v>
      </c>
      <c r="AX69" s="241">
        <f t="shared" si="56"/>
        <v>0</v>
      </c>
      <c r="AY69" s="241">
        <f t="shared" si="38"/>
        <v>0</v>
      </c>
    </row>
    <row r="70" spans="2:51" ht="15" customHeight="1" x14ac:dyDescent="0.2">
      <c r="B70" s="149" t="str">
        <f t="shared" si="27"/>
        <v xml:space="preserve"> </v>
      </c>
      <c r="C70" s="150" t="str">
        <f t="shared" si="0"/>
        <v xml:space="preserve"> </v>
      </c>
      <c r="D70" s="151" t="str">
        <f t="shared" si="28"/>
        <v xml:space="preserve"> </v>
      </c>
      <c r="E70" s="152" t="str">
        <f t="shared" si="29"/>
        <v xml:space="preserve"> </v>
      </c>
      <c r="F70" s="152" t="str">
        <f t="shared" si="1"/>
        <v xml:space="preserve"> </v>
      </c>
      <c r="G70" s="152" t="str">
        <f t="shared" si="2"/>
        <v xml:space="preserve"> </v>
      </c>
      <c r="H70" s="152" t="str">
        <f t="shared" si="3"/>
        <v xml:space="preserve"> </v>
      </c>
      <c r="I70" s="153" t="str">
        <f t="shared" si="4"/>
        <v xml:space="preserve"> </v>
      </c>
      <c r="J70" s="153" t="str">
        <f t="shared" si="5"/>
        <v xml:space="preserve"> </v>
      </c>
      <c r="K70" s="147"/>
      <c r="L70" s="149" t="str">
        <f t="shared" si="30"/>
        <v xml:space="preserve"> </v>
      </c>
      <c r="M70" s="150" t="str">
        <f t="shared" si="6"/>
        <v xml:space="preserve"> </v>
      </c>
      <c r="N70" s="151" t="str">
        <f t="shared" si="31"/>
        <v xml:space="preserve"> </v>
      </c>
      <c r="O70" s="152" t="str">
        <f t="shared" si="32"/>
        <v xml:space="preserve"> </v>
      </c>
      <c r="P70" s="152" t="str">
        <f t="shared" si="7"/>
        <v xml:space="preserve"> </v>
      </c>
      <c r="Q70" s="152" t="str">
        <f t="shared" si="8"/>
        <v xml:space="preserve"> </v>
      </c>
      <c r="R70" s="152" t="str">
        <f t="shared" si="9"/>
        <v xml:space="preserve"> </v>
      </c>
      <c r="S70" s="153" t="str">
        <f t="shared" si="10"/>
        <v xml:space="preserve"> </v>
      </c>
      <c r="T70" s="153" t="str">
        <f t="shared" si="11"/>
        <v xml:space="preserve"> </v>
      </c>
      <c r="U70" s="147"/>
      <c r="V70" s="149" t="str">
        <f t="shared" si="33"/>
        <v xml:space="preserve"> </v>
      </c>
      <c r="W70" s="150" t="str">
        <f t="shared" si="12"/>
        <v xml:space="preserve"> </v>
      </c>
      <c r="X70" s="151" t="str">
        <f t="shared" si="34"/>
        <v xml:space="preserve"> </v>
      </c>
      <c r="Y70" s="152" t="str">
        <f t="shared" si="35"/>
        <v xml:space="preserve"> </v>
      </c>
      <c r="Z70" s="152" t="str">
        <f t="shared" si="13"/>
        <v xml:space="preserve"> </v>
      </c>
      <c r="AA70" s="152" t="str">
        <f t="shared" si="14"/>
        <v xml:space="preserve"> </v>
      </c>
      <c r="AB70" s="152" t="str">
        <f t="shared" si="15"/>
        <v xml:space="preserve"> </v>
      </c>
      <c r="AC70" s="153" t="str">
        <f t="shared" si="16"/>
        <v xml:space="preserve"> </v>
      </c>
      <c r="AD70" s="153" t="str">
        <f t="shared" si="17"/>
        <v xml:space="preserve"> </v>
      </c>
      <c r="AE70" s="147"/>
      <c r="AF70" s="222">
        <f t="shared" si="60"/>
        <v>2021</v>
      </c>
      <c r="AG70" s="222">
        <v>8</v>
      </c>
      <c r="AH70" s="241">
        <f t="shared" si="48"/>
        <v>0</v>
      </c>
      <c r="AI70" s="241">
        <f t="shared" si="49"/>
        <v>0</v>
      </c>
      <c r="AJ70" s="241">
        <f t="shared" si="50"/>
        <v>0</v>
      </c>
      <c r="AK70" s="241">
        <f t="shared" si="36"/>
        <v>0</v>
      </c>
      <c r="AL70" s="147"/>
      <c r="AM70" s="222">
        <f t="shared" si="61"/>
        <v>2021</v>
      </c>
      <c r="AN70" s="222">
        <v>8</v>
      </c>
      <c r="AO70" s="241">
        <f t="shared" si="51"/>
        <v>0</v>
      </c>
      <c r="AP70" s="241">
        <f t="shared" si="52"/>
        <v>0</v>
      </c>
      <c r="AQ70" s="241">
        <f t="shared" si="53"/>
        <v>0</v>
      </c>
      <c r="AR70" s="241">
        <f t="shared" si="37"/>
        <v>0</v>
      </c>
      <c r="AS70" s="147"/>
      <c r="AT70" s="222">
        <f t="shared" si="62"/>
        <v>2021</v>
      </c>
      <c r="AU70" s="222">
        <v>8</v>
      </c>
      <c r="AV70" s="241">
        <f t="shared" si="54"/>
        <v>0</v>
      </c>
      <c r="AW70" s="241">
        <f t="shared" si="55"/>
        <v>0</v>
      </c>
      <c r="AX70" s="241">
        <f t="shared" si="56"/>
        <v>0</v>
      </c>
      <c r="AY70" s="241">
        <f t="shared" si="38"/>
        <v>0</v>
      </c>
    </row>
    <row r="71" spans="2:51" ht="15" customHeight="1" x14ac:dyDescent="0.2">
      <c r="B71" s="154" t="str">
        <f t="shared" si="27"/>
        <v xml:space="preserve"> </v>
      </c>
      <c r="C71" s="155" t="str">
        <f t="shared" si="0"/>
        <v xml:space="preserve"> </v>
      </c>
      <c r="D71" s="156" t="str">
        <f t="shared" si="28"/>
        <v xml:space="preserve"> </v>
      </c>
      <c r="E71" s="157" t="str">
        <f t="shared" si="29"/>
        <v xml:space="preserve"> </v>
      </c>
      <c r="F71" s="157" t="str">
        <f t="shared" si="1"/>
        <v xml:space="preserve"> </v>
      </c>
      <c r="G71" s="157" t="str">
        <f t="shared" si="2"/>
        <v xml:space="preserve"> </v>
      </c>
      <c r="H71" s="157" t="str">
        <f t="shared" si="3"/>
        <v xml:space="preserve"> </v>
      </c>
      <c r="I71" s="158" t="str">
        <f t="shared" si="4"/>
        <v xml:space="preserve"> </v>
      </c>
      <c r="J71" s="158" t="str">
        <f t="shared" si="5"/>
        <v xml:space="preserve"> </v>
      </c>
      <c r="K71" s="147"/>
      <c r="L71" s="154" t="str">
        <f t="shared" si="30"/>
        <v xml:space="preserve"> </v>
      </c>
      <c r="M71" s="155" t="str">
        <f t="shared" si="6"/>
        <v xml:space="preserve"> </v>
      </c>
      <c r="N71" s="156" t="str">
        <f t="shared" si="31"/>
        <v xml:space="preserve"> </v>
      </c>
      <c r="O71" s="157" t="str">
        <f t="shared" si="32"/>
        <v xml:space="preserve"> </v>
      </c>
      <c r="P71" s="157" t="str">
        <f t="shared" si="7"/>
        <v xml:space="preserve"> </v>
      </c>
      <c r="Q71" s="157" t="str">
        <f t="shared" si="8"/>
        <v xml:space="preserve"> </v>
      </c>
      <c r="R71" s="157" t="str">
        <f t="shared" si="9"/>
        <v xml:space="preserve"> </v>
      </c>
      <c r="S71" s="158" t="str">
        <f t="shared" si="10"/>
        <v xml:space="preserve"> </v>
      </c>
      <c r="T71" s="158" t="str">
        <f t="shared" si="11"/>
        <v xml:space="preserve"> </v>
      </c>
      <c r="U71" s="147"/>
      <c r="V71" s="154" t="str">
        <f t="shared" si="33"/>
        <v xml:space="preserve"> </v>
      </c>
      <c r="W71" s="155" t="str">
        <f t="shared" si="12"/>
        <v xml:space="preserve"> </v>
      </c>
      <c r="X71" s="156" t="str">
        <f t="shared" si="34"/>
        <v xml:space="preserve"> </v>
      </c>
      <c r="Y71" s="157" t="str">
        <f t="shared" si="35"/>
        <v xml:space="preserve"> </v>
      </c>
      <c r="Z71" s="157" t="str">
        <f t="shared" si="13"/>
        <v xml:space="preserve"> </v>
      </c>
      <c r="AA71" s="157" t="str">
        <f t="shared" si="14"/>
        <v xml:space="preserve"> </v>
      </c>
      <c r="AB71" s="157" t="str">
        <f t="shared" si="15"/>
        <v xml:space="preserve"> </v>
      </c>
      <c r="AC71" s="158" t="str">
        <f t="shared" si="16"/>
        <v xml:space="preserve"> </v>
      </c>
      <c r="AD71" s="158" t="str">
        <f t="shared" si="17"/>
        <v xml:space="preserve"> </v>
      </c>
      <c r="AE71" s="147"/>
      <c r="AF71" s="222">
        <f t="shared" si="60"/>
        <v>2021</v>
      </c>
      <c r="AG71" s="222">
        <v>9</v>
      </c>
      <c r="AH71" s="241">
        <f t="shared" si="48"/>
        <v>0</v>
      </c>
      <c r="AI71" s="241">
        <f t="shared" si="49"/>
        <v>0</v>
      </c>
      <c r="AJ71" s="241">
        <f t="shared" si="50"/>
        <v>0</v>
      </c>
      <c r="AK71" s="241">
        <f t="shared" si="36"/>
        <v>0</v>
      </c>
      <c r="AL71" s="147"/>
      <c r="AM71" s="222">
        <f t="shared" si="61"/>
        <v>2021</v>
      </c>
      <c r="AN71" s="222">
        <v>9</v>
      </c>
      <c r="AO71" s="241">
        <f t="shared" si="51"/>
        <v>0</v>
      </c>
      <c r="AP71" s="241">
        <f t="shared" si="52"/>
        <v>0</v>
      </c>
      <c r="AQ71" s="241">
        <f t="shared" si="53"/>
        <v>0</v>
      </c>
      <c r="AR71" s="241">
        <f t="shared" si="37"/>
        <v>0</v>
      </c>
      <c r="AS71" s="147"/>
      <c r="AT71" s="222">
        <f t="shared" si="62"/>
        <v>2021</v>
      </c>
      <c r="AU71" s="222">
        <v>9</v>
      </c>
      <c r="AV71" s="241">
        <f t="shared" si="54"/>
        <v>0</v>
      </c>
      <c r="AW71" s="241">
        <f t="shared" si="55"/>
        <v>0</v>
      </c>
      <c r="AX71" s="241">
        <f t="shared" si="56"/>
        <v>0</v>
      </c>
      <c r="AY71" s="241">
        <f t="shared" si="38"/>
        <v>0</v>
      </c>
    </row>
    <row r="72" spans="2:51" ht="15" customHeight="1" x14ac:dyDescent="0.2">
      <c r="B72" s="154" t="str">
        <f t="shared" si="27"/>
        <v xml:space="preserve"> </v>
      </c>
      <c r="C72" s="155" t="str">
        <f t="shared" si="0"/>
        <v xml:space="preserve"> </v>
      </c>
      <c r="D72" s="156" t="str">
        <f t="shared" si="28"/>
        <v xml:space="preserve"> </v>
      </c>
      <c r="E72" s="157" t="str">
        <f t="shared" si="29"/>
        <v xml:space="preserve"> </v>
      </c>
      <c r="F72" s="157" t="str">
        <f t="shared" si="1"/>
        <v xml:space="preserve"> </v>
      </c>
      <c r="G72" s="157" t="str">
        <f t="shared" si="2"/>
        <v xml:space="preserve"> </v>
      </c>
      <c r="H72" s="157" t="str">
        <f t="shared" si="3"/>
        <v xml:space="preserve"> </v>
      </c>
      <c r="I72" s="158" t="str">
        <f t="shared" si="4"/>
        <v xml:space="preserve"> </v>
      </c>
      <c r="J72" s="158" t="str">
        <f t="shared" si="5"/>
        <v xml:space="preserve"> </v>
      </c>
      <c r="K72" s="147"/>
      <c r="L72" s="154" t="str">
        <f t="shared" si="30"/>
        <v xml:space="preserve"> </v>
      </c>
      <c r="M72" s="155" t="str">
        <f t="shared" si="6"/>
        <v xml:space="preserve"> </v>
      </c>
      <c r="N72" s="156" t="str">
        <f t="shared" si="31"/>
        <v xml:space="preserve"> </v>
      </c>
      <c r="O72" s="157" t="str">
        <f t="shared" si="32"/>
        <v xml:space="preserve"> </v>
      </c>
      <c r="P72" s="157" t="str">
        <f t="shared" si="7"/>
        <v xml:space="preserve"> </v>
      </c>
      <c r="Q72" s="157" t="str">
        <f t="shared" si="8"/>
        <v xml:space="preserve"> </v>
      </c>
      <c r="R72" s="157" t="str">
        <f t="shared" si="9"/>
        <v xml:space="preserve"> </v>
      </c>
      <c r="S72" s="158" t="str">
        <f t="shared" si="10"/>
        <v xml:space="preserve"> </v>
      </c>
      <c r="T72" s="158" t="str">
        <f t="shared" si="11"/>
        <v xml:space="preserve"> </v>
      </c>
      <c r="U72" s="147"/>
      <c r="V72" s="154" t="str">
        <f t="shared" si="33"/>
        <v xml:space="preserve"> </v>
      </c>
      <c r="W72" s="155" t="str">
        <f t="shared" si="12"/>
        <v xml:space="preserve"> </v>
      </c>
      <c r="X72" s="156" t="str">
        <f t="shared" si="34"/>
        <v xml:space="preserve"> </v>
      </c>
      <c r="Y72" s="157" t="str">
        <f t="shared" si="35"/>
        <v xml:space="preserve"> </v>
      </c>
      <c r="Z72" s="157" t="str">
        <f t="shared" si="13"/>
        <v xml:space="preserve"> </v>
      </c>
      <c r="AA72" s="157" t="str">
        <f t="shared" si="14"/>
        <v xml:space="preserve"> </v>
      </c>
      <c r="AB72" s="157" t="str">
        <f t="shared" si="15"/>
        <v xml:space="preserve"> </v>
      </c>
      <c r="AC72" s="158" t="str">
        <f t="shared" si="16"/>
        <v xml:space="preserve"> </v>
      </c>
      <c r="AD72" s="158" t="str">
        <f t="shared" si="17"/>
        <v xml:space="preserve"> </v>
      </c>
      <c r="AE72" s="147"/>
      <c r="AF72" s="222">
        <f t="shared" si="60"/>
        <v>2021</v>
      </c>
      <c r="AG72" s="222">
        <v>10</v>
      </c>
      <c r="AH72" s="241">
        <f t="shared" si="48"/>
        <v>0</v>
      </c>
      <c r="AI72" s="241">
        <f t="shared" si="49"/>
        <v>0</v>
      </c>
      <c r="AJ72" s="241">
        <f t="shared" si="50"/>
        <v>0</v>
      </c>
      <c r="AK72" s="241">
        <f t="shared" si="36"/>
        <v>0</v>
      </c>
      <c r="AL72" s="147"/>
      <c r="AM72" s="222">
        <f t="shared" si="61"/>
        <v>2021</v>
      </c>
      <c r="AN72" s="222">
        <v>10</v>
      </c>
      <c r="AO72" s="241">
        <f t="shared" si="51"/>
        <v>0</v>
      </c>
      <c r="AP72" s="241">
        <f t="shared" si="52"/>
        <v>0</v>
      </c>
      <c r="AQ72" s="241">
        <f t="shared" si="53"/>
        <v>0</v>
      </c>
      <c r="AR72" s="241">
        <f t="shared" si="37"/>
        <v>0</v>
      </c>
      <c r="AS72" s="147"/>
      <c r="AT72" s="222">
        <f t="shared" si="62"/>
        <v>2021</v>
      </c>
      <c r="AU72" s="222">
        <v>10</v>
      </c>
      <c r="AV72" s="241">
        <f t="shared" si="54"/>
        <v>0</v>
      </c>
      <c r="AW72" s="241">
        <f t="shared" si="55"/>
        <v>0</v>
      </c>
      <c r="AX72" s="241">
        <f t="shared" si="56"/>
        <v>0</v>
      </c>
      <c r="AY72" s="241">
        <f t="shared" si="38"/>
        <v>0</v>
      </c>
    </row>
    <row r="73" spans="2:51" ht="15" customHeight="1" x14ac:dyDescent="0.2">
      <c r="B73" s="154" t="str">
        <f t="shared" si="27"/>
        <v xml:space="preserve"> </v>
      </c>
      <c r="C73" s="155" t="str">
        <f t="shared" si="0"/>
        <v xml:space="preserve"> </v>
      </c>
      <c r="D73" s="156" t="str">
        <f t="shared" si="28"/>
        <v xml:space="preserve"> </v>
      </c>
      <c r="E73" s="157" t="str">
        <f t="shared" si="29"/>
        <v xml:space="preserve"> </v>
      </c>
      <c r="F73" s="157" t="str">
        <f t="shared" si="1"/>
        <v xml:space="preserve"> </v>
      </c>
      <c r="G73" s="157" t="str">
        <f t="shared" si="2"/>
        <v xml:space="preserve"> </v>
      </c>
      <c r="H73" s="157" t="str">
        <f t="shared" si="3"/>
        <v xml:space="preserve"> </v>
      </c>
      <c r="I73" s="158" t="str">
        <f t="shared" si="4"/>
        <v xml:space="preserve"> </v>
      </c>
      <c r="J73" s="158" t="str">
        <f t="shared" si="5"/>
        <v xml:space="preserve"> </v>
      </c>
      <c r="K73" s="147"/>
      <c r="L73" s="154" t="str">
        <f t="shared" si="30"/>
        <v xml:space="preserve"> </v>
      </c>
      <c r="M73" s="155" t="str">
        <f t="shared" si="6"/>
        <v xml:space="preserve"> </v>
      </c>
      <c r="N73" s="156" t="str">
        <f t="shared" si="31"/>
        <v xml:space="preserve"> </v>
      </c>
      <c r="O73" s="157" t="str">
        <f t="shared" si="32"/>
        <v xml:space="preserve"> </v>
      </c>
      <c r="P73" s="157" t="str">
        <f t="shared" si="7"/>
        <v xml:space="preserve"> </v>
      </c>
      <c r="Q73" s="157" t="str">
        <f t="shared" si="8"/>
        <v xml:space="preserve"> </v>
      </c>
      <c r="R73" s="157" t="str">
        <f t="shared" si="9"/>
        <v xml:space="preserve"> </v>
      </c>
      <c r="S73" s="158" t="str">
        <f t="shared" si="10"/>
        <v xml:space="preserve"> </v>
      </c>
      <c r="T73" s="158" t="str">
        <f t="shared" si="11"/>
        <v xml:space="preserve"> </v>
      </c>
      <c r="U73" s="147"/>
      <c r="V73" s="154" t="str">
        <f t="shared" si="33"/>
        <v xml:space="preserve"> </v>
      </c>
      <c r="W73" s="155" t="str">
        <f t="shared" si="12"/>
        <v xml:space="preserve"> </v>
      </c>
      <c r="X73" s="156" t="str">
        <f t="shared" si="34"/>
        <v xml:space="preserve"> </v>
      </c>
      <c r="Y73" s="157" t="str">
        <f t="shared" si="35"/>
        <v xml:space="preserve"> </v>
      </c>
      <c r="Z73" s="157" t="str">
        <f t="shared" si="13"/>
        <v xml:space="preserve"> </v>
      </c>
      <c r="AA73" s="157" t="str">
        <f t="shared" si="14"/>
        <v xml:space="preserve"> </v>
      </c>
      <c r="AB73" s="157" t="str">
        <f t="shared" si="15"/>
        <v xml:space="preserve"> </v>
      </c>
      <c r="AC73" s="158" t="str">
        <f t="shared" si="16"/>
        <v xml:space="preserve"> </v>
      </c>
      <c r="AD73" s="158" t="str">
        <f t="shared" si="17"/>
        <v xml:space="preserve"> </v>
      </c>
      <c r="AE73" s="147"/>
      <c r="AF73" s="222">
        <f t="shared" si="60"/>
        <v>2021</v>
      </c>
      <c r="AG73" s="222">
        <v>11</v>
      </c>
      <c r="AH73" s="241">
        <f t="shared" si="48"/>
        <v>0</v>
      </c>
      <c r="AI73" s="241">
        <f t="shared" si="49"/>
        <v>0</v>
      </c>
      <c r="AJ73" s="241">
        <f t="shared" si="50"/>
        <v>0</v>
      </c>
      <c r="AK73" s="241">
        <f t="shared" si="36"/>
        <v>0</v>
      </c>
      <c r="AL73" s="147"/>
      <c r="AM73" s="222">
        <f t="shared" si="61"/>
        <v>2021</v>
      </c>
      <c r="AN73" s="222">
        <v>11</v>
      </c>
      <c r="AO73" s="241">
        <f t="shared" si="51"/>
        <v>0</v>
      </c>
      <c r="AP73" s="241">
        <f t="shared" si="52"/>
        <v>0</v>
      </c>
      <c r="AQ73" s="241">
        <f t="shared" si="53"/>
        <v>0</v>
      </c>
      <c r="AR73" s="241">
        <f t="shared" si="37"/>
        <v>0</v>
      </c>
      <c r="AS73" s="147"/>
      <c r="AT73" s="222">
        <f t="shared" si="62"/>
        <v>2021</v>
      </c>
      <c r="AU73" s="222">
        <v>11</v>
      </c>
      <c r="AV73" s="241">
        <f t="shared" si="54"/>
        <v>0</v>
      </c>
      <c r="AW73" s="241">
        <f t="shared" si="55"/>
        <v>0</v>
      </c>
      <c r="AX73" s="241">
        <f t="shared" si="56"/>
        <v>0</v>
      </c>
      <c r="AY73" s="241">
        <f t="shared" si="38"/>
        <v>0</v>
      </c>
    </row>
    <row r="74" spans="2:51" ht="15" customHeight="1" x14ac:dyDescent="0.2">
      <c r="B74" s="159" t="str">
        <f t="shared" si="27"/>
        <v xml:space="preserve"> </v>
      </c>
      <c r="C74" s="160" t="str">
        <f t="shared" si="0"/>
        <v xml:space="preserve"> </v>
      </c>
      <c r="D74" s="161" t="str">
        <f t="shared" si="28"/>
        <v xml:space="preserve"> </v>
      </c>
      <c r="E74" s="162" t="str">
        <f t="shared" si="29"/>
        <v xml:space="preserve"> </v>
      </c>
      <c r="F74" s="162" t="str">
        <f t="shared" si="1"/>
        <v xml:space="preserve"> </v>
      </c>
      <c r="G74" s="162" t="str">
        <f t="shared" si="2"/>
        <v xml:space="preserve"> </v>
      </c>
      <c r="H74" s="162" t="str">
        <f t="shared" si="3"/>
        <v xml:space="preserve"> </v>
      </c>
      <c r="I74" s="163" t="str">
        <f t="shared" si="4"/>
        <v xml:space="preserve"> </v>
      </c>
      <c r="J74" s="163" t="str">
        <f t="shared" si="5"/>
        <v xml:space="preserve"> </v>
      </c>
      <c r="K74" s="147"/>
      <c r="L74" s="159" t="str">
        <f t="shared" si="30"/>
        <v xml:space="preserve"> </v>
      </c>
      <c r="M74" s="160" t="str">
        <f t="shared" si="6"/>
        <v xml:space="preserve"> </v>
      </c>
      <c r="N74" s="161" t="str">
        <f t="shared" si="31"/>
        <v xml:space="preserve"> </v>
      </c>
      <c r="O74" s="162" t="str">
        <f t="shared" si="32"/>
        <v xml:space="preserve"> </v>
      </c>
      <c r="P74" s="162" t="str">
        <f t="shared" si="7"/>
        <v xml:space="preserve"> </v>
      </c>
      <c r="Q74" s="162" t="str">
        <f t="shared" si="8"/>
        <v xml:space="preserve"> </v>
      </c>
      <c r="R74" s="162" t="str">
        <f t="shared" si="9"/>
        <v xml:space="preserve"> </v>
      </c>
      <c r="S74" s="163" t="str">
        <f t="shared" si="10"/>
        <v xml:space="preserve"> </v>
      </c>
      <c r="T74" s="163" t="str">
        <f t="shared" si="11"/>
        <v xml:space="preserve"> </v>
      </c>
      <c r="U74" s="147"/>
      <c r="V74" s="159" t="str">
        <f t="shared" si="33"/>
        <v xml:space="preserve"> </v>
      </c>
      <c r="W74" s="160" t="str">
        <f t="shared" si="12"/>
        <v xml:space="preserve"> </v>
      </c>
      <c r="X74" s="161" t="str">
        <f t="shared" si="34"/>
        <v xml:space="preserve"> </v>
      </c>
      <c r="Y74" s="162" t="str">
        <f t="shared" si="35"/>
        <v xml:space="preserve"> </v>
      </c>
      <c r="Z74" s="162" t="str">
        <f t="shared" si="13"/>
        <v xml:space="preserve"> </v>
      </c>
      <c r="AA74" s="162" t="str">
        <f t="shared" si="14"/>
        <v xml:space="preserve"> </v>
      </c>
      <c r="AB74" s="162" t="str">
        <f t="shared" si="15"/>
        <v xml:space="preserve"> </v>
      </c>
      <c r="AC74" s="163" t="str">
        <f t="shared" si="16"/>
        <v xml:space="preserve"> </v>
      </c>
      <c r="AD74" s="163" t="str">
        <f t="shared" si="17"/>
        <v xml:space="preserve"> </v>
      </c>
      <c r="AE74" s="147"/>
      <c r="AF74" s="222">
        <f t="shared" si="60"/>
        <v>2021</v>
      </c>
      <c r="AG74" s="222">
        <v>12</v>
      </c>
      <c r="AH74" s="241">
        <f t="shared" si="48"/>
        <v>0</v>
      </c>
      <c r="AI74" s="241">
        <f t="shared" si="49"/>
        <v>0</v>
      </c>
      <c r="AJ74" s="241">
        <f t="shared" si="50"/>
        <v>0</v>
      </c>
      <c r="AK74" s="241">
        <f t="shared" si="36"/>
        <v>0</v>
      </c>
      <c r="AL74" s="147"/>
      <c r="AM74" s="222">
        <f t="shared" si="61"/>
        <v>2021</v>
      </c>
      <c r="AN74" s="222">
        <v>12</v>
      </c>
      <c r="AO74" s="241">
        <f t="shared" si="51"/>
        <v>0</v>
      </c>
      <c r="AP74" s="241">
        <f t="shared" si="52"/>
        <v>0</v>
      </c>
      <c r="AQ74" s="241">
        <f t="shared" si="53"/>
        <v>0</v>
      </c>
      <c r="AR74" s="241">
        <f t="shared" si="37"/>
        <v>0</v>
      </c>
      <c r="AS74" s="147"/>
      <c r="AT74" s="222">
        <f t="shared" si="62"/>
        <v>2021</v>
      </c>
      <c r="AU74" s="222">
        <v>12</v>
      </c>
      <c r="AV74" s="241">
        <f t="shared" si="54"/>
        <v>0</v>
      </c>
      <c r="AW74" s="241">
        <f t="shared" si="55"/>
        <v>0</v>
      </c>
      <c r="AX74" s="241">
        <f t="shared" si="56"/>
        <v>0</v>
      </c>
      <c r="AY74" s="241">
        <f t="shared" si="38"/>
        <v>0</v>
      </c>
    </row>
    <row r="75" spans="2:51" ht="15" customHeight="1" x14ac:dyDescent="0.2">
      <c r="B75" s="149" t="str">
        <f t="shared" ref="B75:B89" si="63">IF(E75=" "," ",B74+1)</f>
        <v xml:space="preserve"> </v>
      </c>
      <c r="C75" s="150" t="str">
        <f t="shared" ref="C75:C89" si="64">+IF(E75=" "," ",I$10+I$9+1-B75)</f>
        <v xml:space="preserve"> </v>
      </c>
      <c r="D75" s="151" t="str">
        <f t="shared" ref="D75:D89" si="65">+IF(E75=" "," ",DATE(YEAR(D74),MONTH(D74)+I$8,DAY(D74)))</f>
        <v xml:space="preserve"> </v>
      </c>
      <c r="E75" s="152" t="str">
        <f t="shared" ref="E75:E89" si="66">+IF(E74=" "," ",IF((E74-G74)&gt;1,E74-G74," "))</f>
        <v xml:space="preserve"> </v>
      </c>
      <c r="F75" s="152" t="str">
        <f t="shared" ref="F75:F89" si="67">+IF(E75=" "," ",ROUND(E75*AK$11,8))</f>
        <v xml:space="preserve"> </v>
      </c>
      <c r="G75" s="152" t="str">
        <f t="shared" ref="G75:G89" si="68">+IF(E75=" "," ",H75-F75)</f>
        <v xml:space="preserve"> </v>
      </c>
      <c r="H75" s="152" t="str">
        <f t="shared" ref="H75:H89" si="69">+IF(E75=" "," ",IF(B75&gt;I$9,AK$10,F75))</f>
        <v xml:space="preserve"> </v>
      </c>
      <c r="I75" s="153" t="str">
        <f t="shared" ref="I75:I89" si="70">IF(D75=" "," ",+YEAR(D75))</f>
        <v xml:space="preserve"> </v>
      </c>
      <c r="J75" s="153" t="str">
        <f t="shared" ref="J75:J89" si="71">IF(D75=" "," ",+MONTH(D75))</f>
        <v xml:space="preserve"> </v>
      </c>
      <c r="K75" s="147"/>
      <c r="L75" s="149" t="str">
        <f t="shared" ref="L75:L89" si="72">IF(O75=" "," ",L74+1)</f>
        <v xml:space="preserve"> </v>
      </c>
      <c r="M75" s="150" t="str">
        <f t="shared" ref="M75:M89" si="73">+IF(O75=" "," ",S$10+S$9+1-L75)</f>
        <v xml:space="preserve"> </v>
      </c>
      <c r="N75" s="151" t="str">
        <f t="shared" ref="N75:N89" si="74">+IF(O75=" "," ",DATE(YEAR(N74),MONTH(N74)+S$8,DAY(N74)))</f>
        <v xml:space="preserve"> </v>
      </c>
      <c r="O75" s="152" t="str">
        <f t="shared" ref="O75:O89" si="75">+IF(O74=" "," ",IF((O74-Q74)&gt;1,O74-Q74," "))</f>
        <v xml:space="preserve"> </v>
      </c>
      <c r="P75" s="152" t="str">
        <f t="shared" ref="P75:P89" si="76">+IF(O75=" "," ",ROUND(O75*AR$11,8))</f>
        <v xml:space="preserve"> </v>
      </c>
      <c r="Q75" s="152" t="str">
        <f t="shared" ref="Q75:Q89" si="77">+IF(O75=" "," ",R75-P75)</f>
        <v xml:space="preserve"> </v>
      </c>
      <c r="R75" s="152" t="str">
        <f t="shared" ref="R75:R89" si="78">+IF(O75=" "," ",IF(L75&gt;S$9,AR$10,P75))</f>
        <v xml:space="preserve"> </v>
      </c>
      <c r="S75" s="153" t="str">
        <f t="shared" ref="S75:S89" si="79">IF(N75=" "," ",+YEAR(N75))</f>
        <v xml:space="preserve"> </v>
      </c>
      <c r="T75" s="153" t="str">
        <f t="shared" ref="T75:T89" si="80">IF(N75=" "," ",+MONTH(N75))</f>
        <v xml:space="preserve"> </v>
      </c>
      <c r="U75" s="147"/>
      <c r="V75" s="149" t="str">
        <f t="shared" ref="V75:V89" si="81">IF(Y75=" "," ",V74+1)</f>
        <v xml:space="preserve"> </v>
      </c>
      <c r="W75" s="150" t="str">
        <f t="shared" ref="W75:W89" si="82">+IF(Y75=" "," ",AC$10+AC$9+1-V75)</f>
        <v xml:space="preserve"> </v>
      </c>
      <c r="X75" s="151" t="str">
        <f t="shared" ref="X75:X89" si="83">+IF(Y75=" "," ",DATE(YEAR(X74),MONTH(X74)+AC$8,DAY(X74)))</f>
        <v xml:space="preserve"> </v>
      </c>
      <c r="Y75" s="152" t="str">
        <f t="shared" ref="Y75:Y89" si="84">+IF(Y74=" "," ",IF((Y74-AA74)&gt;1,Y74-AA74," "))</f>
        <v xml:space="preserve"> </v>
      </c>
      <c r="Z75" s="152" t="str">
        <f t="shared" ref="Z75:Z89" si="85">+IF(Y75=" "," ",ROUND(Y75*AY$11,8))</f>
        <v xml:space="preserve"> </v>
      </c>
      <c r="AA75" s="152" t="str">
        <f t="shared" ref="AA75:AA89" si="86">+IF(Y75=" "," ",AB75-Z75)</f>
        <v xml:space="preserve"> </v>
      </c>
      <c r="AB75" s="152" t="str">
        <f t="shared" ref="AB75:AB89" si="87">+IF(Y75=" "," ",IF(V75&gt;AC$9,AY$10,Z75))</f>
        <v xml:space="preserve"> </v>
      </c>
      <c r="AC75" s="153" t="str">
        <f t="shared" ref="AC75:AC89" si="88">IF(X75=" "," ",+YEAR(X75))</f>
        <v xml:space="preserve"> </v>
      </c>
      <c r="AD75" s="153" t="str">
        <f t="shared" ref="AD75:AD89" si="89">IF(X75=" "," ",+MONTH(X75))</f>
        <v xml:space="preserve"> </v>
      </c>
      <c r="AE75" s="147"/>
      <c r="AF75" s="222">
        <f>+AF63+1</f>
        <v>2022</v>
      </c>
      <c r="AG75" s="222">
        <v>1</v>
      </c>
      <c r="AH75" s="241">
        <f t="shared" ref="AH75:AH86" si="90">+IF(AF75=AK$7,IF(AG75=AK$8,E$7,0),0)</f>
        <v>0</v>
      </c>
      <c r="AI75" s="241">
        <f t="shared" ref="AI75:AI86" si="91">+SUMIFS(F$15:F$376,I$15:I$376,AF75,J$15:J$376,AG75)</f>
        <v>0</v>
      </c>
      <c r="AJ75" s="241">
        <f t="shared" ref="AJ75:AJ86" si="92">+SUMIFS(G$15:G$376,I$15:I$376,AF75,J$15:J$376,AG75)</f>
        <v>0</v>
      </c>
      <c r="AK75" s="241">
        <f t="shared" ref="AK75:AK86" si="93">+AI75+AJ75</f>
        <v>0</v>
      </c>
      <c r="AL75" s="147"/>
      <c r="AM75" s="222">
        <f>+AM63+1</f>
        <v>2022</v>
      </c>
      <c r="AN75" s="222">
        <v>1</v>
      </c>
      <c r="AO75" s="241">
        <f t="shared" ref="AO75:AO86" si="94">+IF(AM75=AR$7,IF(AN75=AR$8,O$7,0),0)</f>
        <v>0</v>
      </c>
      <c r="AP75" s="241">
        <f t="shared" ref="AP75:AP86" si="95">+SUMIFS(P$15:P$376,S$15:S$376,AM75,T$15:T$376,AN75)</f>
        <v>0</v>
      </c>
      <c r="AQ75" s="241">
        <f t="shared" ref="AQ75:AQ86" si="96">+SUMIFS(Q$15:Q$376,S$15:S$376,AM75,T$15:T$376,AN75)</f>
        <v>0</v>
      </c>
      <c r="AR75" s="241">
        <f t="shared" ref="AR75:AR86" si="97">+AP75+AQ75</f>
        <v>0</v>
      </c>
      <c r="AS75" s="147"/>
      <c r="AT75" s="222">
        <f>+AT63+1</f>
        <v>2022</v>
      </c>
      <c r="AU75" s="222">
        <v>1</v>
      </c>
      <c r="AV75" s="241">
        <f t="shared" ref="AV75:AV86" si="98">+IF(AT75=AY$7,IF(AU75=AY$8,Y$7,0),0)</f>
        <v>0</v>
      </c>
      <c r="AW75" s="241">
        <f t="shared" ref="AW75:AW86" si="99">+SUMIFS(Z$15:Z$376,AC$15:AC$376,AT75,AD$15:AD$376,AU75)</f>
        <v>0</v>
      </c>
      <c r="AX75" s="241">
        <f t="shared" ref="AX75:AX86" si="100">+SUMIFS(AA$15:AA$376,AC$15:AC$376,AT75,AD$15:AD$376,AU75)</f>
        <v>0</v>
      </c>
      <c r="AY75" s="241">
        <f t="shared" ref="AY75:AY86" si="101">+AW75+AX75</f>
        <v>0</v>
      </c>
    </row>
    <row r="76" spans="2:51" ht="15" customHeight="1" x14ac:dyDescent="0.2">
      <c r="B76" s="154" t="str">
        <f t="shared" si="63"/>
        <v xml:space="preserve"> </v>
      </c>
      <c r="C76" s="155" t="str">
        <f t="shared" si="64"/>
        <v xml:space="preserve"> </v>
      </c>
      <c r="D76" s="156" t="str">
        <f t="shared" si="65"/>
        <v xml:space="preserve"> </v>
      </c>
      <c r="E76" s="157" t="str">
        <f t="shared" si="66"/>
        <v xml:space="preserve"> </v>
      </c>
      <c r="F76" s="157" t="str">
        <f t="shared" si="67"/>
        <v xml:space="preserve"> </v>
      </c>
      <c r="G76" s="157" t="str">
        <f t="shared" si="68"/>
        <v xml:space="preserve"> </v>
      </c>
      <c r="H76" s="157" t="str">
        <f t="shared" si="69"/>
        <v xml:space="preserve"> </v>
      </c>
      <c r="I76" s="158" t="str">
        <f t="shared" si="70"/>
        <v xml:space="preserve"> </v>
      </c>
      <c r="J76" s="158" t="str">
        <f t="shared" si="71"/>
        <v xml:space="preserve"> </v>
      </c>
      <c r="K76" s="147"/>
      <c r="L76" s="154" t="str">
        <f t="shared" si="72"/>
        <v xml:space="preserve"> </v>
      </c>
      <c r="M76" s="155" t="str">
        <f t="shared" si="73"/>
        <v xml:space="preserve"> </v>
      </c>
      <c r="N76" s="156" t="str">
        <f t="shared" si="74"/>
        <v xml:space="preserve"> </v>
      </c>
      <c r="O76" s="157" t="str">
        <f t="shared" si="75"/>
        <v xml:space="preserve"> </v>
      </c>
      <c r="P76" s="157" t="str">
        <f t="shared" si="76"/>
        <v xml:space="preserve"> </v>
      </c>
      <c r="Q76" s="157" t="str">
        <f t="shared" si="77"/>
        <v xml:space="preserve"> </v>
      </c>
      <c r="R76" s="157" t="str">
        <f t="shared" si="78"/>
        <v xml:space="preserve"> </v>
      </c>
      <c r="S76" s="158" t="str">
        <f t="shared" si="79"/>
        <v xml:space="preserve"> </v>
      </c>
      <c r="T76" s="158" t="str">
        <f t="shared" si="80"/>
        <v xml:space="preserve"> </v>
      </c>
      <c r="U76" s="147"/>
      <c r="V76" s="154" t="str">
        <f t="shared" si="81"/>
        <v xml:space="preserve"> </v>
      </c>
      <c r="W76" s="155" t="str">
        <f t="shared" si="82"/>
        <v xml:space="preserve"> </v>
      </c>
      <c r="X76" s="156" t="str">
        <f t="shared" si="83"/>
        <v xml:space="preserve"> </v>
      </c>
      <c r="Y76" s="157" t="str">
        <f t="shared" si="84"/>
        <v xml:space="preserve"> </v>
      </c>
      <c r="Z76" s="157" t="str">
        <f t="shared" si="85"/>
        <v xml:space="preserve"> </v>
      </c>
      <c r="AA76" s="157" t="str">
        <f t="shared" si="86"/>
        <v xml:space="preserve"> </v>
      </c>
      <c r="AB76" s="157" t="str">
        <f t="shared" si="87"/>
        <v xml:space="preserve"> </v>
      </c>
      <c r="AC76" s="158" t="str">
        <f t="shared" si="88"/>
        <v xml:space="preserve"> </v>
      </c>
      <c r="AD76" s="158" t="str">
        <f t="shared" si="89"/>
        <v xml:space="preserve"> </v>
      </c>
      <c r="AE76" s="147"/>
      <c r="AF76" s="222">
        <f>+AF75</f>
        <v>2022</v>
      </c>
      <c r="AG76" s="222">
        <v>2</v>
      </c>
      <c r="AH76" s="241">
        <f t="shared" si="90"/>
        <v>0</v>
      </c>
      <c r="AI76" s="241">
        <f t="shared" si="91"/>
        <v>0</v>
      </c>
      <c r="AJ76" s="241">
        <f t="shared" si="92"/>
        <v>0</v>
      </c>
      <c r="AK76" s="241">
        <f t="shared" si="93"/>
        <v>0</v>
      </c>
      <c r="AL76" s="147"/>
      <c r="AM76" s="222">
        <f>+AM75</f>
        <v>2022</v>
      </c>
      <c r="AN76" s="222">
        <v>2</v>
      </c>
      <c r="AO76" s="241">
        <f t="shared" si="94"/>
        <v>0</v>
      </c>
      <c r="AP76" s="241">
        <f t="shared" si="95"/>
        <v>0</v>
      </c>
      <c r="AQ76" s="241">
        <f t="shared" si="96"/>
        <v>0</v>
      </c>
      <c r="AR76" s="241">
        <f t="shared" si="97"/>
        <v>0</v>
      </c>
      <c r="AS76" s="147"/>
      <c r="AT76" s="222">
        <f>+AT75</f>
        <v>2022</v>
      </c>
      <c r="AU76" s="222">
        <v>2</v>
      </c>
      <c r="AV76" s="241">
        <f t="shared" si="98"/>
        <v>0</v>
      </c>
      <c r="AW76" s="241">
        <f t="shared" si="99"/>
        <v>0</v>
      </c>
      <c r="AX76" s="241">
        <f t="shared" si="100"/>
        <v>0</v>
      </c>
      <c r="AY76" s="241">
        <f t="shared" si="101"/>
        <v>0</v>
      </c>
    </row>
    <row r="77" spans="2:51" ht="15" customHeight="1" x14ac:dyDescent="0.2">
      <c r="B77" s="154" t="str">
        <f t="shared" si="63"/>
        <v xml:space="preserve"> </v>
      </c>
      <c r="C77" s="155" t="str">
        <f t="shared" si="64"/>
        <v xml:space="preserve"> </v>
      </c>
      <c r="D77" s="156" t="str">
        <f t="shared" si="65"/>
        <v xml:space="preserve"> </v>
      </c>
      <c r="E77" s="157" t="str">
        <f t="shared" si="66"/>
        <v xml:space="preserve"> </v>
      </c>
      <c r="F77" s="157" t="str">
        <f t="shared" si="67"/>
        <v xml:space="preserve"> </v>
      </c>
      <c r="G77" s="157" t="str">
        <f t="shared" si="68"/>
        <v xml:space="preserve"> </v>
      </c>
      <c r="H77" s="157" t="str">
        <f t="shared" si="69"/>
        <v xml:space="preserve"> </v>
      </c>
      <c r="I77" s="158" t="str">
        <f t="shared" si="70"/>
        <v xml:space="preserve"> </v>
      </c>
      <c r="J77" s="158" t="str">
        <f t="shared" si="71"/>
        <v xml:space="preserve"> </v>
      </c>
      <c r="L77" s="154" t="str">
        <f t="shared" si="72"/>
        <v xml:space="preserve"> </v>
      </c>
      <c r="M77" s="155" t="str">
        <f t="shared" si="73"/>
        <v xml:space="preserve"> </v>
      </c>
      <c r="N77" s="156" t="str">
        <f t="shared" si="74"/>
        <v xml:space="preserve"> </v>
      </c>
      <c r="O77" s="157" t="str">
        <f t="shared" si="75"/>
        <v xml:space="preserve"> </v>
      </c>
      <c r="P77" s="157" t="str">
        <f t="shared" si="76"/>
        <v xml:space="preserve"> </v>
      </c>
      <c r="Q77" s="157" t="str">
        <f t="shared" si="77"/>
        <v xml:space="preserve"> </v>
      </c>
      <c r="R77" s="157" t="str">
        <f t="shared" si="78"/>
        <v xml:space="preserve"> </v>
      </c>
      <c r="S77" s="158" t="str">
        <f t="shared" si="79"/>
        <v xml:space="preserve"> </v>
      </c>
      <c r="T77" s="158" t="str">
        <f t="shared" si="80"/>
        <v xml:space="preserve"> </v>
      </c>
      <c r="U77" s="147"/>
      <c r="V77" s="154" t="str">
        <f t="shared" si="81"/>
        <v xml:space="preserve"> </v>
      </c>
      <c r="W77" s="155" t="str">
        <f t="shared" si="82"/>
        <v xml:space="preserve"> </v>
      </c>
      <c r="X77" s="156" t="str">
        <f t="shared" si="83"/>
        <v xml:space="preserve"> </v>
      </c>
      <c r="Y77" s="157" t="str">
        <f t="shared" si="84"/>
        <v xml:space="preserve"> </v>
      </c>
      <c r="Z77" s="157" t="str">
        <f t="shared" si="85"/>
        <v xml:space="preserve"> </v>
      </c>
      <c r="AA77" s="157" t="str">
        <f t="shared" si="86"/>
        <v xml:space="preserve"> </v>
      </c>
      <c r="AB77" s="157" t="str">
        <f t="shared" si="87"/>
        <v xml:space="preserve"> </v>
      </c>
      <c r="AC77" s="158" t="str">
        <f t="shared" si="88"/>
        <v xml:space="preserve"> </v>
      </c>
      <c r="AD77" s="158" t="str">
        <f t="shared" si="89"/>
        <v xml:space="preserve"> </v>
      </c>
      <c r="AE77" s="147"/>
      <c r="AF77" s="222">
        <f>+AF76</f>
        <v>2022</v>
      </c>
      <c r="AG77" s="222">
        <v>3</v>
      </c>
      <c r="AH77" s="241">
        <f t="shared" si="90"/>
        <v>0</v>
      </c>
      <c r="AI77" s="241">
        <f t="shared" si="91"/>
        <v>0</v>
      </c>
      <c r="AJ77" s="241">
        <f t="shared" si="92"/>
        <v>0</v>
      </c>
      <c r="AK77" s="241">
        <f t="shared" si="93"/>
        <v>0</v>
      </c>
      <c r="AL77" s="147"/>
      <c r="AM77" s="222">
        <f>+AM76</f>
        <v>2022</v>
      </c>
      <c r="AN77" s="222">
        <v>3</v>
      </c>
      <c r="AO77" s="241">
        <f t="shared" si="94"/>
        <v>0</v>
      </c>
      <c r="AP77" s="241">
        <f t="shared" si="95"/>
        <v>0</v>
      </c>
      <c r="AQ77" s="241">
        <f t="shared" si="96"/>
        <v>0</v>
      </c>
      <c r="AR77" s="241">
        <f t="shared" si="97"/>
        <v>0</v>
      </c>
      <c r="AS77" s="147"/>
      <c r="AT77" s="222">
        <f>+AT76</f>
        <v>2022</v>
      </c>
      <c r="AU77" s="222">
        <v>3</v>
      </c>
      <c r="AV77" s="241">
        <f t="shared" si="98"/>
        <v>0</v>
      </c>
      <c r="AW77" s="241">
        <f t="shared" si="99"/>
        <v>0</v>
      </c>
      <c r="AX77" s="241">
        <f t="shared" si="100"/>
        <v>0</v>
      </c>
      <c r="AY77" s="241">
        <f t="shared" si="101"/>
        <v>0</v>
      </c>
    </row>
    <row r="78" spans="2:51" ht="15" customHeight="1" x14ac:dyDescent="0.2">
      <c r="B78" s="154" t="str">
        <f t="shared" si="63"/>
        <v xml:space="preserve"> </v>
      </c>
      <c r="C78" s="155" t="str">
        <f t="shared" si="64"/>
        <v xml:space="preserve"> </v>
      </c>
      <c r="D78" s="156" t="str">
        <f t="shared" si="65"/>
        <v xml:space="preserve"> </v>
      </c>
      <c r="E78" s="157" t="str">
        <f t="shared" si="66"/>
        <v xml:space="preserve"> </v>
      </c>
      <c r="F78" s="157" t="str">
        <f t="shared" si="67"/>
        <v xml:space="preserve"> </v>
      </c>
      <c r="G78" s="157" t="str">
        <f t="shared" si="68"/>
        <v xml:space="preserve"> </v>
      </c>
      <c r="H78" s="157" t="str">
        <f t="shared" si="69"/>
        <v xml:space="preserve"> </v>
      </c>
      <c r="I78" s="158" t="str">
        <f t="shared" si="70"/>
        <v xml:space="preserve"> </v>
      </c>
      <c r="J78" s="158" t="str">
        <f t="shared" si="71"/>
        <v xml:space="preserve"> </v>
      </c>
      <c r="L78" s="154" t="str">
        <f t="shared" si="72"/>
        <v xml:space="preserve"> </v>
      </c>
      <c r="M78" s="155" t="str">
        <f t="shared" si="73"/>
        <v xml:space="preserve"> </v>
      </c>
      <c r="N78" s="156" t="str">
        <f t="shared" si="74"/>
        <v xml:space="preserve"> </v>
      </c>
      <c r="O78" s="157" t="str">
        <f t="shared" si="75"/>
        <v xml:space="preserve"> </v>
      </c>
      <c r="P78" s="157" t="str">
        <f t="shared" si="76"/>
        <v xml:space="preserve"> </v>
      </c>
      <c r="Q78" s="157" t="str">
        <f t="shared" si="77"/>
        <v xml:space="preserve"> </v>
      </c>
      <c r="R78" s="157" t="str">
        <f t="shared" si="78"/>
        <v xml:space="preserve"> </v>
      </c>
      <c r="S78" s="158" t="str">
        <f t="shared" si="79"/>
        <v xml:space="preserve"> </v>
      </c>
      <c r="T78" s="158" t="str">
        <f t="shared" si="80"/>
        <v xml:space="preserve"> </v>
      </c>
      <c r="U78" s="147"/>
      <c r="V78" s="154" t="str">
        <f t="shared" si="81"/>
        <v xml:space="preserve"> </v>
      </c>
      <c r="W78" s="155" t="str">
        <f t="shared" si="82"/>
        <v xml:space="preserve"> </v>
      </c>
      <c r="X78" s="156" t="str">
        <f t="shared" si="83"/>
        <v xml:space="preserve"> </v>
      </c>
      <c r="Y78" s="157" t="str">
        <f t="shared" si="84"/>
        <v xml:space="preserve"> </v>
      </c>
      <c r="Z78" s="157" t="str">
        <f t="shared" si="85"/>
        <v xml:space="preserve"> </v>
      </c>
      <c r="AA78" s="157" t="str">
        <f t="shared" si="86"/>
        <v xml:space="preserve"> </v>
      </c>
      <c r="AB78" s="157" t="str">
        <f t="shared" si="87"/>
        <v xml:space="preserve"> </v>
      </c>
      <c r="AC78" s="158" t="str">
        <f t="shared" si="88"/>
        <v xml:space="preserve"> </v>
      </c>
      <c r="AD78" s="158" t="str">
        <f t="shared" si="89"/>
        <v xml:space="preserve"> </v>
      </c>
      <c r="AE78" s="147"/>
      <c r="AF78" s="222">
        <f t="shared" ref="AF78:AF86" si="102">+AF77</f>
        <v>2022</v>
      </c>
      <c r="AG78" s="222">
        <v>4</v>
      </c>
      <c r="AH78" s="241">
        <f t="shared" si="90"/>
        <v>0</v>
      </c>
      <c r="AI78" s="241">
        <f t="shared" si="91"/>
        <v>0</v>
      </c>
      <c r="AJ78" s="241">
        <f t="shared" si="92"/>
        <v>0</v>
      </c>
      <c r="AK78" s="241">
        <f t="shared" si="93"/>
        <v>0</v>
      </c>
      <c r="AL78" s="147"/>
      <c r="AM78" s="222">
        <f t="shared" ref="AM78:AM86" si="103">+AM77</f>
        <v>2022</v>
      </c>
      <c r="AN78" s="222">
        <v>4</v>
      </c>
      <c r="AO78" s="241">
        <f t="shared" si="94"/>
        <v>0</v>
      </c>
      <c r="AP78" s="241">
        <f t="shared" si="95"/>
        <v>0</v>
      </c>
      <c r="AQ78" s="241">
        <f t="shared" si="96"/>
        <v>0</v>
      </c>
      <c r="AR78" s="241">
        <f t="shared" si="97"/>
        <v>0</v>
      </c>
      <c r="AS78" s="147"/>
      <c r="AT78" s="222">
        <f t="shared" ref="AT78:AT86" si="104">+AT77</f>
        <v>2022</v>
      </c>
      <c r="AU78" s="222">
        <v>4</v>
      </c>
      <c r="AV78" s="241">
        <f t="shared" si="98"/>
        <v>0</v>
      </c>
      <c r="AW78" s="241">
        <f t="shared" si="99"/>
        <v>0</v>
      </c>
      <c r="AX78" s="241">
        <f t="shared" si="100"/>
        <v>0</v>
      </c>
      <c r="AY78" s="241">
        <f t="shared" si="101"/>
        <v>0</v>
      </c>
    </row>
    <row r="79" spans="2:51" ht="15" customHeight="1" x14ac:dyDescent="0.2">
      <c r="B79" s="159" t="str">
        <f t="shared" si="63"/>
        <v xml:space="preserve"> </v>
      </c>
      <c r="C79" s="160" t="str">
        <f t="shared" si="64"/>
        <v xml:space="preserve"> </v>
      </c>
      <c r="D79" s="161" t="str">
        <f t="shared" si="65"/>
        <v xml:space="preserve"> </v>
      </c>
      <c r="E79" s="162" t="str">
        <f t="shared" si="66"/>
        <v xml:space="preserve"> </v>
      </c>
      <c r="F79" s="162" t="str">
        <f t="shared" si="67"/>
        <v xml:space="preserve"> </v>
      </c>
      <c r="G79" s="162" t="str">
        <f t="shared" si="68"/>
        <v xml:space="preserve"> </v>
      </c>
      <c r="H79" s="162" t="str">
        <f t="shared" si="69"/>
        <v xml:space="preserve"> </v>
      </c>
      <c r="I79" s="163" t="str">
        <f t="shared" si="70"/>
        <v xml:space="preserve"> </v>
      </c>
      <c r="J79" s="163" t="str">
        <f t="shared" si="71"/>
        <v xml:space="preserve"> </v>
      </c>
      <c r="L79" s="159" t="str">
        <f t="shared" si="72"/>
        <v xml:space="preserve"> </v>
      </c>
      <c r="M79" s="160" t="str">
        <f t="shared" si="73"/>
        <v xml:space="preserve"> </v>
      </c>
      <c r="N79" s="161" t="str">
        <f t="shared" si="74"/>
        <v xml:space="preserve"> </v>
      </c>
      <c r="O79" s="162" t="str">
        <f t="shared" si="75"/>
        <v xml:space="preserve"> </v>
      </c>
      <c r="P79" s="162" t="str">
        <f t="shared" si="76"/>
        <v xml:space="preserve"> </v>
      </c>
      <c r="Q79" s="162" t="str">
        <f t="shared" si="77"/>
        <v xml:space="preserve"> </v>
      </c>
      <c r="R79" s="162" t="str">
        <f t="shared" si="78"/>
        <v xml:space="preserve"> </v>
      </c>
      <c r="S79" s="163" t="str">
        <f t="shared" si="79"/>
        <v xml:space="preserve"> </v>
      </c>
      <c r="T79" s="163" t="str">
        <f t="shared" si="80"/>
        <v xml:space="preserve"> </v>
      </c>
      <c r="U79" s="147"/>
      <c r="V79" s="159" t="str">
        <f t="shared" si="81"/>
        <v xml:space="preserve"> </v>
      </c>
      <c r="W79" s="160" t="str">
        <f t="shared" si="82"/>
        <v xml:space="preserve"> </v>
      </c>
      <c r="X79" s="161" t="str">
        <f t="shared" si="83"/>
        <v xml:space="preserve"> </v>
      </c>
      <c r="Y79" s="162" t="str">
        <f t="shared" si="84"/>
        <v xml:space="preserve"> </v>
      </c>
      <c r="Z79" s="162" t="str">
        <f t="shared" si="85"/>
        <v xml:space="preserve"> </v>
      </c>
      <c r="AA79" s="162" t="str">
        <f t="shared" si="86"/>
        <v xml:space="preserve"> </v>
      </c>
      <c r="AB79" s="162" t="str">
        <f t="shared" si="87"/>
        <v xml:space="preserve"> </v>
      </c>
      <c r="AC79" s="163" t="str">
        <f t="shared" si="88"/>
        <v xml:space="preserve"> </v>
      </c>
      <c r="AD79" s="163" t="str">
        <f t="shared" si="89"/>
        <v xml:space="preserve"> </v>
      </c>
      <c r="AE79" s="147"/>
      <c r="AF79" s="222">
        <f t="shared" si="102"/>
        <v>2022</v>
      </c>
      <c r="AG79" s="222">
        <v>5</v>
      </c>
      <c r="AH79" s="241">
        <f t="shared" si="90"/>
        <v>0</v>
      </c>
      <c r="AI79" s="241">
        <f t="shared" si="91"/>
        <v>0</v>
      </c>
      <c r="AJ79" s="241">
        <f t="shared" si="92"/>
        <v>0</v>
      </c>
      <c r="AK79" s="241">
        <f t="shared" si="93"/>
        <v>0</v>
      </c>
      <c r="AL79" s="147"/>
      <c r="AM79" s="222">
        <f t="shared" si="103"/>
        <v>2022</v>
      </c>
      <c r="AN79" s="222">
        <v>5</v>
      </c>
      <c r="AO79" s="241">
        <f t="shared" si="94"/>
        <v>0</v>
      </c>
      <c r="AP79" s="241">
        <f t="shared" si="95"/>
        <v>0</v>
      </c>
      <c r="AQ79" s="241">
        <f t="shared" si="96"/>
        <v>0</v>
      </c>
      <c r="AR79" s="241">
        <f t="shared" si="97"/>
        <v>0</v>
      </c>
      <c r="AS79" s="147"/>
      <c r="AT79" s="222">
        <f t="shared" si="104"/>
        <v>2022</v>
      </c>
      <c r="AU79" s="222">
        <v>5</v>
      </c>
      <c r="AV79" s="241">
        <f t="shared" si="98"/>
        <v>0</v>
      </c>
      <c r="AW79" s="241">
        <f t="shared" si="99"/>
        <v>0</v>
      </c>
      <c r="AX79" s="241">
        <f t="shared" si="100"/>
        <v>0</v>
      </c>
      <c r="AY79" s="241">
        <f t="shared" si="101"/>
        <v>0</v>
      </c>
    </row>
    <row r="80" spans="2:51" ht="15" customHeight="1" x14ac:dyDescent="0.2">
      <c r="B80" s="149" t="str">
        <f t="shared" si="63"/>
        <v xml:space="preserve"> </v>
      </c>
      <c r="C80" s="150" t="str">
        <f t="shared" si="64"/>
        <v xml:space="preserve"> </v>
      </c>
      <c r="D80" s="151" t="str">
        <f t="shared" si="65"/>
        <v xml:space="preserve"> </v>
      </c>
      <c r="E80" s="152" t="str">
        <f t="shared" si="66"/>
        <v xml:space="preserve"> </v>
      </c>
      <c r="F80" s="152" t="str">
        <f t="shared" si="67"/>
        <v xml:space="preserve"> </v>
      </c>
      <c r="G80" s="152" t="str">
        <f t="shared" si="68"/>
        <v xml:space="preserve"> </v>
      </c>
      <c r="H80" s="152" t="str">
        <f t="shared" si="69"/>
        <v xml:space="preserve"> </v>
      </c>
      <c r="I80" s="153" t="str">
        <f t="shared" si="70"/>
        <v xml:space="preserve"> </v>
      </c>
      <c r="J80" s="153" t="str">
        <f t="shared" si="71"/>
        <v xml:space="preserve"> </v>
      </c>
      <c r="L80" s="149" t="str">
        <f t="shared" si="72"/>
        <v xml:space="preserve"> </v>
      </c>
      <c r="M80" s="150" t="str">
        <f t="shared" si="73"/>
        <v xml:space="preserve"> </v>
      </c>
      <c r="N80" s="151" t="str">
        <f t="shared" si="74"/>
        <v xml:space="preserve"> </v>
      </c>
      <c r="O80" s="152" t="str">
        <f t="shared" si="75"/>
        <v xml:space="preserve"> </v>
      </c>
      <c r="P80" s="152" t="str">
        <f t="shared" si="76"/>
        <v xml:space="preserve"> </v>
      </c>
      <c r="Q80" s="152" t="str">
        <f t="shared" si="77"/>
        <v xml:space="preserve"> </v>
      </c>
      <c r="R80" s="152" t="str">
        <f t="shared" si="78"/>
        <v xml:space="preserve"> </v>
      </c>
      <c r="S80" s="153" t="str">
        <f t="shared" si="79"/>
        <v xml:space="preserve"> </v>
      </c>
      <c r="T80" s="153" t="str">
        <f t="shared" si="80"/>
        <v xml:space="preserve"> </v>
      </c>
      <c r="U80" s="147"/>
      <c r="V80" s="149" t="str">
        <f t="shared" si="81"/>
        <v xml:space="preserve"> </v>
      </c>
      <c r="W80" s="150" t="str">
        <f t="shared" si="82"/>
        <v xml:space="preserve"> </v>
      </c>
      <c r="X80" s="151" t="str">
        <f t="shared" si="83"/>
        <v xml:space="preserve"> </v>
      </c>
      <c r="Y80" s="152" t="str">
        <f t="shared" si="84"/>
        <v xml:space="preserve"> </v>
      </c>
      <c r="Z80" s="152" t="str">
        <f t="shared" si="85"/>
        <v xml:space="preserve"> </v>
      </c>
      <c r="AA80" s="152" t="str">
        <f t="shared" si="86"/>
        <v xml:space="preserve"> </v>
      </c>
      <c r="AB80" s="152" t="str">
        <f t="shared" si="87"/>
        <v xml:space="preserve"> </v>
      </c>
      <c r="AC80" s="153" t="str">
        <f t="shared" si="88"/>
        <v xml:space="preserve"> </v>
      </c>
      <c r="AD80" s="153" t="str">
        <f t="shared" si="89"/>
        <v xml:space="preserve"> </v>
      </c>
      <c r="AE80" s="147"/>
      <c r="AF80" s="222">
        <f t="shared" si="102"/>
        <v>2022</v>
      </c>
      <c r="AG80" s="222">
        <v>6</v>
      </c>
      <c r="AH80" s="241">
        <f t="shared" si="90"/>
        <v>0</v>
      </c>
      <c r="AI80" s="241">
        <f t="shared" si="91"/>
        <v>0</v>
      </c>
      <c r="AJ80" s="241">
        <f t="shared" si="92"/>
        <v>0</v>
      </c>
      <c r="AK80" s="241">
        <f t="shared" si="93"/>
        <v>0</v>
      </c>
      <c r="AL80" s="147"/>
      <c r="AM80" s="222">
        <f t="shared" si="103"/>
        <v>2022</v>
      </c>
      <c r="AN80" s="222">
        <v>6</v>
      </c>
      <c r="AO80" s="241">
        <f t="shared" si="94"/>
        <v>0</v>
      </c>
      <c r="AP80" s="241">
        <f t="shared" si="95"/>
        <v>0</v>
      </c>
      <c r="AQ80" s="241">
        <f t="shared" si="96"/>
        <v>0</v>
      </c>
      <c r="AR80" s="241">
        <f t="shared" si="97"/>
        <v>0</v>
      </c>
      <c r="AS80" s="147"/>
      <c r="AT80" s="222">
        <f t="shared" si="104"/>
        <v>2022</v>
      </c>
      <c r="AU80" s="222">
        <v>6</v>
      </c>
      <c r="AV80" s="241">
        <f t="shared" si="98"/>
        <v>0</v>
      </c>
      <c r="AW80" s="241">
        <f t="shared" si="99"/>
        <v>0</v>
      </c>
      <c r="AX80" s="241">
        <f t="shared" si="100"/>
        <v>0</v>
      </c>
      <c r="AY80" s="241">
        <f t="shared" si="101"/>
        <v>0</v>
      </c>
    </row>
    <row r="81" spans="2:51" ht="15" customHeight="1" x14ac:dyDescent="0.2">
      <c r="B81" s="154" t="str">
        <f t="shared" si="63"/>
        <v xml:space="preserve"> </v>
      </c>
      <c r="C81" s="155" t="str">
        <f t="shared" si="64"/>
        <v xml:space="preserve"> </v>
      </c>
      <c r="D81" s="156" t="str">
        <f t="shared" si="65"/>
        <v xml:space="preserve"> </v>
      </c>
      <c r="E81" s="157" t="str">
        <f t="shared" si="66"/>
        <v xml:space="preserve"> </v>
      </c>
      <c r="F81" s="157" t="str">
        <f t="shared" si="67"/>
        <v xml:space="preserve"> </v>
      </c>
      <c r="G81" s="157" t="str">
        <f t="shared" si="68"/>
        <v xml:space="preserve"> </v>
      </c>
      <c r="H81" s="157" t="str">
        <f t="shared" si="69"/>
        <v xml:space="preserve"> </v>
      </c>
      <c r="I81" s="158" t="str">
        <f t="shared" si="70"/>
        <v xml:space="preserve"> </v>
      </c>
      <c r="J81" s="158" t="str">
        <f t="shared" si="71"/>
        <v xml:space="preserve"> </v>
      </c>
      <c r="L81" s="154" t="str">
        <f t="shared" si="72"/>
        <v xml:space="preserve"> </v>
      </c>
      <c r="M81" s="155" t="str">
        <f t="shared" si="73"/>
        <v xml:space="preserve"> </v>
      </c>
      <c r="N81" s="156" t="str">
        <f t="shared" si="74"/>
        <v xml:space="preserve"> </v>
      </c>
      <c r="O81" s="157" t="str">
        <f t="shared" si="75"/>
        <v xml:space="preserve"> </v>
      </c>
      <c r="P81" s="157" t="str">
        <f t="shared" si="76"/>
        <v xml:space="preserve"> </v>
      </c>
      <c r="Q81" s="157" t="str">
        <f t="shared" si="77"/>
        <v xml:space="preserve"> </v>
      </c>
      <c r="R81" s="157" t="str">
        <f t="shared" si="78"/>
        <v xml:space="preserve"> </v>
      </c>
      <c r="S81" s="158" t="str">
        <f t="shared" si="79"/>
        <v xml:space="preserve"> </v>
      </c>
      <c r="T81" s="158" t="str">
        <f t="shared" si="80"/>
        <v xml:space="preserve"> </v>
      </c>
      <c r="U81" s="147"/>
      <c r="V81" s="154" t="str">
        <f t="shared" si="81"/>
        <v xml:space="preserve"> </v>
      </c>
      <c r="W81" s="155" t="str">
        <f t="shared" si="82"/>
        <v xml:space="preserve"> </v>
      </c>
      <c r="X81" s="156" t="str">
        <f t="shared" si="83"/>
        <v xml:space="preserve"> </v>
      </c>
      <c r="Y81" s="157" t="str">
        <f t="shared" si="84"/>
        <v xml:space="preserve"> </v>
      </c>
      <c r="Z81" s="157" t="str">
        <f t="shared" si="85"/>
        <v xml:space="preserve"> </v>
      </c>
      <c r="AA81" s="157" t="str">
        <f t="shared" si="86"/>
        <v xml:space="preserve"> </v>
      </c>
      <c r="AB81" s="157" t="str">
        <f t="shared" si="87"/>
        <v xml:space="preserve"> </v>
      </c>
      <c r="AC81" s="158" t="str">
        <f t="shared" si="88"/>
        <v xml:space="preserve"> </v>
      </c>
      <c r="AD81" s="158" t="str">
        <f t="shared" si="89"/>
        <v xml:space="preserve"> </v>
      </c>
      <c r="AE81" s="147"/>
      <c r="AF81" s="222">
        <f t="shared" si="102"/>
        <v>2022</v>
      </c>
      <c r="AG81" s="222">
        <v>7</v>
      </c>
      <c r="AH81" s="241">
        <f t="shared" si="90"/>
        <v>0</v>
      </c>
      <c r="AI81" s="241">
        <f t="shared" si="91"/>
        <v>0</v>
      </c>
      <c r="AJ81" s="241">
        <f t="shared" si="92"/>
        <v>0</v>
      </c>
      <c r="AK81" s="241">
        <f t="shared" si="93"/>
        <v>0</v>
      </c>
      <c r="AL81" s="147"/>
      <c r="AM81" s="222">
        <f t="shared" si="103"/>
        <v>2022</v>
      </c>
      <c r="AN81" s="222">
        <v>7</v>
      </c>
      <c r="AO81" s="241">
        <f t="shared" si="94"/>
        <v>0</v>
      </c>
      <c r="AP81" s="241">
        <f t="shared" si="95"/>
        <v>0</v>
      </c>
      <c r="AQ81" s="241">
        <f t="shared" si="96"/>
        <v>0</v>
      </c>
      <c r="AR81" s="241">
        <f t="shared" si="97"/>
        <v>0</v>
      </c>
      <c r="AS81" s="147"/>
      <c r="AT81" s="222">
        <f t="shared" si="104"/>
        <v>2022</v>
      </c>
      <c r="AU81" s="222">
        <v>7</v>
      </c>
      <c r="AV81" s="241">
        <f t="shared" si="98"/>
        <v>0</v>
      </c>
      <c r="AW81" s="241">
        <f t="shared" si="99"/>
        <v>0</v>
      </c>
      <c r="AX81" s="241">
        <f t="shared" si="100"/>
        <v>0</v>
      </c>
      <c r="AY81" s="241">
        <f t="shared" si="101"/>
        <v>0</v>
      </c>
    </row>
    <row r="82" spans="2:51" ht="15" customHeight="1" x14ac:dyDescent="0.2">
      <c r="B82" s="154" t="str">
        <f t="shared" si="63"/>
        <v xml:space="preserve"> </v>
      </c>
      <c r="C82" s="155" t="str">
        <f t="shared" si="64"/>
        <v xml:space="preserve"> </v>
      </c>
      <c r="D82" s="156" t="str">
        <f t="shared" si="65"/>
        <v xml:space="preserve"> </v>
      </c>
      <c r="E82" s="157" t="str">
        <f t="shared" si="66"/>
        <v xml:space="preserve"> </v>
      </c>
      <c r="F82" s="157" t="str">
        <f t="shared" si="67"/>
        <v xml:space="preserve"> </v>
      </c>
      <c r="G82" s="157" t="str">
        <f t="shared" si="68"/>
        <v xml:space="preserve"> </v>
      </c>
      <c r="H82" s="157" t="str">
        <f t="shared" si="69"/>
        <v xml:space="preserve"> </v>
      </c>
      <c r="I82" s="158" t="str">
        <f t="shared" si="70"/>
        <v xml:space="preserve"> </v>
      </c>
      <c r="J82" s="158" t="str">
        <f t="shared" si="71"/>
        <v xml:space="preserve"> </v>
      </c>
      <c r="L82" s="154" t="str">
        <f t="shared" si="72"/>
        <v xml:space="preserve"> </v>
      </c>
      <c r="M82" s="155" t="str">
        <f t="shared" si="73"/>
        <v xml:space="preserve"> </v>
      </c>
      <c r="N82" s="156" t="str">
        <f t="shared" si="74"/>
        <v xml:space="preserve"> </v>
      </c>
      <c r="O82" s="157" t="str">
        <f t="shared" si="75"/>
        <v xml:space="preserve"> </v>
      </c>
      <c r="P82" s="157" t="str">
        <f t="shared" si="76"/>
        <v xml:space="preserve"> </v>
      </c>
      <c r="Q82" s="157" t="str">
        <f t="shared" si="77"/>
        <v xml:space="preserve"> </v>
      </c>
      <c r="R82" s="157" t="str">
        <f t="shared" si="78"/>
        <v xml:space="preserve"> </v>
      </c>
      <c r="S82" s="158" t="str">
        <f t="shared" si="79"/>
        <v xml:space="preserve"> </v>
      </c>
      <c r="T82" s="158" t="str">
        <f t="shared" si="80"/>
        <v xml:space="preserve"> </v>
      </c>
      <c r="U82" s="147"/>
      <c r="V82" s="154" t="str">
        <f t="shared" si="81"/>
        <v xml:space="preserve"> </v>
      </c>
      <c r="W82" s="155" t="str">
        <f t="shared" si="82"/>
        <v xml:space="preserve"> </v>
      </c>
      <c r="X82" s="156" t="str">
        <f t="shared" si="83"/>
        <v xml:space="preserve"> </v>
      </c>
      <c r="Y82" s="157" t="str">
        <f t="shared" si="84"/>
        <v xml:space="preserve"> </v>
      </c>
      <c r="Z82" s="157" t="str">
        <f t="shared" si="85"/>
        <v xml:space="preserve"> </v>
      </c>
      <c r="AA82" s="157" t="str">
        <f t="shared" si="86"/>
        <v xml:space="preserve"> </v>
      </c>
      <c r="AB82" s="157" t="str">
        <f t="shared" si="87"/>
        <v xml:space="preserve"> </v>
      </c>
      <c r="AC82" s="158" t="str">
        <f t="shared" si="88"/>
        <v xml:space="preserve"> </v>
      </c>
      <c r="AD82" s="158" t="str">
        <f t="shared" si="89"/>
        <v xml:space="preserve"> </v>
      </c>
      <c r="AE82" s="147"/>
      <c r="AF82" s="222">
        <f t="shared" si="102"/>
        <v>2022</v>
      </c>
      <c r="AG82" s="222">
        <v>8</v>
      </c>
      <c r="AH82" s="241">
        <f t="shared" si="90"/>
        <v>0</v>
      </c>
      <c r="AI82" s="241">
        <f t="shared" si="91"/>
        <v>0</v>
      </c>
      <c r="AJ82" s="241">
        <f t="shared" si="92"/>
        <v>0</v>
      </c>
      <c r="AK82" s="241">
        <f t="shared" si="93"/>
        <v>0</v>
      </c>
      <c r="AL82" s="147"/>
      <c r="AM82" s="222">
        <f t="shared" si="103"/>
        <v>2022</v>
      </c>
      <c r="AN82" s="222">
        <v>8</v>
      </c>
      <c r="AO82" s="241">
        <f t="shared" si="94"/>
        <v>0</v>
      </c>
      <c r="AP82" s="241">
        <f t="shared" si="95"/>
        <v>0</v>
      </c>
      <c r="AQ82" s="241">
        <f t="shared" si="96"/>
        <v>0</v>
      </c>
      <c r="AR82" s="241">
        <f t="shared" si="97"/>
        <v>0</v>
      </c>
      <c r="AS82" s="147"/>
      <c r="AT82" s="222">
        <f t="shared" si="104"/>
        <v>2022</v>
      </c>
      <c r="AU82" s="222">
        <v>8</v>
      </c>
      <c r="AV82" s="241">
        <f t="shared" si="98"/>
        <v>0</v>
      </c>
      <c r="AW82" s="241">
        <f t="shared" si="99"/>
        <v>0</v>
      </c>
      <c r="AX82" s="241">
        <f t="shared" si="100"/>
        <v>0</v>
      </c>
      <c r="AY82" s="241">
        <f t="shared" si="101"/>
        <v>0</v>
      </c>
    </row>
    <row r="83" spans="2:51" ht="15" customHeight="1" x14ac:dyDescent="0.2">
      <c r="B83" s="154" t="str">
        <f t="shared" si="63"/>
        <v xml:space="preserve"> </v>
      </c>
      <c r="C83" s="155" t="str">
        <f t="shared" si="64"/>
        <v xml:space="preserve"> </v>
      </c>
      <c r="D83" s="156" t="str">
        <f t="shared" si="65"/>
        <v xml:space="preserve"> </v>
      </c>
      <c r="E83" s="157" t="str">
        <f t="shared" si="66"/>
        <v xml:space="preserve"> </v>
      </c>
      <c r="F83" s="157" t="str">
        <f t="shared" si="67"/>
        <v xml:space="preserve"> </v>
      </c>
      <c r="G83" s="157" t="str">
        <f t="shared" si="68"/>
        <v xml:space="preserve"> </v>
      </c>
      <c r="H83" s="157" t="str">
        <f t="shared" si="69"/>
        <v xml:space="preserve"> </v>
      </c>
      <c r="I83" s="158" t="str">
        <f t="shared" si="70"/>
        <v xml:space="preserve"> </v>
      </c>
      <c r="J83" s="158" t="str">
        <f t="shared" si="71"/>
        <v xml:space="preserve"> </v>
      </c>
      <c r="L83" s="154" t="str">
        <f t="shared" si="72"/>
        <v xml:space="preserve"> </v>
      </c>
      <c r="M83" s="155" t="str">
        <f t="shared" si="73"/>
        <v xml:space="preserve"> </v>
      </c>
      <c r="N83" s="156" t="str">
        <f t="shared" si="74"/>
        <v xml:space="preserve"> </v>
      </c>
      <c r="O83" s="157" t="str">
        <f t="shared" si="75"/>
        <v xml:space="preserve"> </v>
      </c>
      <c r="P83" s="157" t="str">
        <f t="shared" si="76"/>
        <v xml:space="preserve"> </v>
      </c>
      <c r="Q83" s="157" t="str">
        <f t="shared" si="77"/>
        <v xml:space="preserve"> </v>
      </c>
      <c r="R83" s="157" t="str">
        <f t="shared" si="78"/>
        <v xml:space="preserve"> </v>
      </c>
      <c r="S83" s="158" t="str">
        <f t="shared" si="79"/>
        <v xml:space="preserve"> </v>
      </c>
      <c r="T83" s="158" t="str">
        <f t="shared" si="80"/>
        <v xml:space="preserve"> </v>
      </c>
      <c r="U83" s="147"/>
      <c r="V83" s="154" t="str">
        <f t="shared" si="81"/>
        <v xml:space="preserve"> </v>
      </c>
      <c r="W83" s="155" t="str">
        <f t="shared" si="82"/>
        <v xml:space="preserve"> </v>
      </c>
      <c r="X83" s="156" t="str">
        <f t="shared" si="83"/>
        <v xml:space="preserve"> </v>
      </c>
      <c r="Y83" s="157" t="str">
        <f t="shared" si="84"/>
        <v xml:space="preserve"> </v>
      </c>
      <c r="Z83" s="157" t="str">
        <f t="shared" si="85"/>
        <v xml:space="preserve"> </v>
      </c>
      <c r="AA83" s="157" t="str">
        <f t="shared" si="86"/>
        <v xml:space="preserve"> </v>
      </c>
      <c r="AB83" s="157" t="str">
        <f t="shared" si="87"/>
        <v xml:space="preserve"> </v>
      </c>
      <c r="AC83" s="158" t="str">
        <f t="shared" si="88"/>
        <v xml:space="preserve"> </v>
      </c>
      <c r="AD83" s="158" t="str">
        <f t="shared" si="89"/>
        <v xml:space="preserve"> </v>
      </c>
      <c r="AF83" s="222">
        <f t="shared" si="102"/>
        <v>2022</v>
      </c>
      <c r="AG83" s="222">
        <v>9</v>
      </c>
      <c r="AH83" s="241">
        <f t="shared" si="90"/>
        <v>0</v>
      </c>
      <c r="AI83" s="241">
        <f t="shared" si="91"/>
        <v>0</v>
      </c>
      <c r="AJ83" s="241">
        <f t="shared" si="92"/>
        <v>0</v>
      </c>
      <c r="AK83" s="241">
        <f t="shared" si="93"/>
        <v>0</v>
      </c>
      <c r="AL83" s="147"/>
      <c r="AM83" s="222">
        <f t="shared" si="103"/>
        <v>2022</v>
      </c>
      <c r="AN83" s="222">
        <v>9</v>
      </c>
      <c r="AO83" s="241">
        <f t="shared" si="94"/>
        <v>0</v>
      </c>
      <c r="AP83" s="241">
        <f t="shared" si="95"/>
        <v>0</v>
      </c>
      <c r="AQ83" s="241">
        <f t="shared" si="96"/>
        <v>0</v>
      </c>
      <c r="AR83" s="241">
        <f t="shared" si="97"/>
        <v>0</v>
      </c>
      <c r="AS83" s="147"/>
      <c r="AT83" s="222">
        <f t="shared" si="104"/>
        <v>2022</v>
      </c>
      <c r="AU83" s="222">
        <v>9</v>
      </c>
      <c r="AV83" s="241">
        <f t="shared" si="98"/>
        <v>0</v>
      </c>
      <c r="AW83" s="241">
        <f t="shared" si="99"/>
        <v>0</v>
      </c>
      <c r="AX83" s="241">
        <f t="shared" si="100"/>
        <v>0</v>
      </c>
      <c r="AY83" s="241">
        <f t="shared" si="101"/>
        <v>0</v>
      </c>
    </row>
    <row r="84" spans="2:51" ht="15" customHeight="1" x14ac:dyDescent="0.2">
      <c r="B84" s="159" t="str">
        <f t="shared" si="63"/>
        <v xml:space="preserve"> </v>
      </c>
      <c r="C84" s="160" t="str">
        <f t="shared" si="64"/>
        <v xml:space="preserve"> </v>
      </c>
      <c r="D84" s="161" t="str">
        <f t="shared" si="65"/>
        <v xml:space="preserve"> </v>
      </c>
      <c r="E84" s="162" t="str">
        <f t="shared" si="66"/>
        <v xml:space="preserve"> </v>
      </c>
      <c r="F84" s="162" t="str">
        <f t="shared" si="67"/>
        <v xml:space="preserve"> </v>
      </c>
      <c r="G84" s="162" t="str">
        <f t="shared" si="68"/>
        <v xml:space="preserve"> </v>
      </c>
      <c r="H84" s="162" t="str">
        <f t="shared" si="69"/>
        <v xml:space="preserve"> </v>
      </c>
      <c r="I84" s="163" t="str">
        <f t="shared" si="70"/>
        <v xml:space="preserve"> </v>
      </c>
      <c r="J84" s="163" t="str">
        <f t="shared" si="71"/>
        <v xml:space="preserve"> </v>
      </c>
      <c r="L84" s="159" t="str">
        <f t="shared" si="72"/>
        <v xml:space="preserve"> </v>
      </c>
      <c r="M84" s="160" t="str">
        <f t="shared" si="73"/>
        <v xml:space="preserve"> </v>
      </c>
      <c r="N84" s="161" t="str">
        <f t="shared" si="74"/>
        <v xml:space="preserve"> </v>
      </c>
      <c r="O84" s="162" t="str">
        <f t="shared" si="75"/>
        <v xml:space="preserve"> </v>
      </c>
      <c r="P84" s="162" t="str">
        <f t="shared" si="76"/>
        <v xml:space="preserve"> </v>
      </c>
      <c r="Q84" s="162" t="str">
        <f t="shared" si="77"/>
        <v xml:space="preserve"> </v>
      </c>
      <c r="R84" s="162" t="str">
        <f t="shared" si="78"/>
        <v xml:space="preserve"> </v>
      </c>
      <c r="S84" s="163" t="str">
        <f t="shared" si="79"/>
        <v xml:space="preserve"> </v>
      </c>
      <c r="T84" s="163" t="str">
        <f t="shared" si="80"/>
        <v xml:space="preserve"> </v>
      </c>
      <c r="U84" s="147"/>
      <c r="V84" s="159" t="str">
        <f t="shared" si="81"/>
        <v xml:space="preserve"> </v>
      </c>
      <c r="W84" s="160" t="str">
        <f t="shared" si="82"/>
        <v xml:space="preserve"> </v>
      </c>
      <c r="X84" s="161" t="str">
        <f t="shared" si="83"/>
        <v xml:space="preserve"> </v>
      </c>
      <c r="Y84" s="162" t="str">
        <f t="shared" si="84"/>
        <v xml:space="preserve"> </v>
      </c>
      <c r="Z84" s="162" t="str">
        <f t="shared" si="85"/>
        <v xml:space="preserve"> </v>
      </c>
      <c r="AA84" s="162" t="str">
        <f t="shared" si="86"/>
        <v xml:space="preserve"> </v>
      </c>
      <c r="AB84" s="162" t="str">
        <f t="shared" si="87"/>
        <v xml:space="preserve"> </v>
      </c>
      <c r="AC84" s="163" t="str">
        <f t="shared" si="88"/>
        <v xml:space="preserve"> </v>
      </c>
      <c r="AD84" s="163" t="str">
        <f t="shared" si="89"/>
        <v xml:space="preserve"> </v>
      </c>
      <c r="AF84" s="222">
        <f t="shared" si="102"/>
        <v>2022</v>
      </c>
      <c r="AG84" s="222">
        <v>10</v>
      </c>
      <c r="AH84" s="241">
        <f t="shared" si="90"/>
        <v>0</v>
      </c>
      <c r="AI84" s="241">
        <f t="shared" si="91"/>
        <v>0</v>
      </c>
      <c r="AJ84" s="241">
        <f t="shared" si="92"/>
        <v>0</v>
      </c>
      <c r="AK84" s="241">
        <f t="shared" si="93"/>
        <v>0</v>
      </c>
      <c r="AL84" s="147"/>
      <c r="AM84" s="222">
        <f t="shared" si="103"/>
        <v>2022</v>
      </c>
      <c r="AN84" s="222">
        <v>10</v>
      </c>
      <c r="AO84" s="241">
        <f t="shared" si="94"/>
        <v>0</v>
      </c>
      <c r="AP84" s="241">
        <f t="shared" si="95"/>
        <v>0</v>
      </c>
      <c r="AQ84" s="241">
        <f t="shared" si="96"/>
        <v>0</v>
      </c>
      <c r="AR84" s="241">
        <f t="shared" si="97"/>
        <v>0</v>
      </c>
      <c r="AS84" s="147"/>
      <c r="AT84" s="222">
        <f t="shared" si="104"/>
        <v>2022</v>
      </c>
      <c r="AU84" s="222">
        <v>10</v>
      </c>
      <c r="AV84" s="241">
        <f t="shared" si="98"/>
        <v>0</v>
      </c>
      <c r="AW84" s="241">
        <f t="shared" si="99"/>
        <v>0</v>
      </c>
      <c r="AX84" s="241">
        <f t="shared" si="100"/>
        <v>0</v>
      </c>
      <c r="AY84" s="241">
        <f t="shared" si="101"/>
        <v>0</v>
      </c>
    </row>
    <row r="85" spans="2:51" ht="15" customHeight="1" x14ac:dyDescent="0.2">
      <c r="B85" s="149" t="str">
        <f t="shared" si="63"/>
        <v xml:space="preserve"> </v>
      </c>
      <c r="C85" s="150" t="str">
        <f t="shared" si="64"/>
        <v xml:space="preserve"> </v>
      </c>
      <c r="D85" s="151" t="str">
        <f t="shared" si="65"/>
        <v xml:space="preserve"> </v>
      </c>
      <c r="E85" s="152" t="str">
        <f t="shared" si="66"/>
        <v xml:space="preserve"> </v>
      </c>
      <c r="F85" s="152" t="str">
        <f t="shared" si="67"/>
        <v xml:space="preserve"> </v>
      </c>
      <c r="G85" s="152" t="str">
        <f t="shared" si="68"/>
        <v xml:space="preserve"> </v>
      </c>
      <c r="H85" s="152" t="str">
        <f t="shared" si="69"/>
        <v xml:space="preserve"> </v>
      </c>
      <c r="I85" s="153" t="str">
        <f t="shared" si="70"/>
        <v xml:space="preserve"> </v>
      </c>
      <c r="J85" s="153" t="str">
        <f t="shared" si="71"/>
        <v xml:space="preserve"> </v>
      </c>
      <c r="L85" s="149" t="str">
        <f t="shared" si="72"/>
        <v xml:space="preserve"> </v>
      </c>
      <c r="M85" s="150" t="str">
        <f t="shared" si="73"/>
        <v xml:space="preserve"> </v>
      </c>
      <c r="N85" s="151" t="str">
        <f t="shared" si="74"/>
        <v xml:space="preserve"> </v>
      </c>
      <c r="O85" s="152" t="str">
        <f t="shared" si="75"/>
        <v xml:space="preserve"> </v>
      </c>
      <c r="P85" s="152" t="str">
        <f t="shared" si="76"/>
        <v xml:space="preserve"> </v>
      </c>
      <c r="Q85" s="152" t="str">
        <f t="shared" si="77"/>
        <v xml:space="preserve"> </v>
      </c>
      <c r="R85" s="152" t="str">
        <f t="shared" si="78"/>
        <v xml:space="preserve"> </v>
      </c>
      <c r="S85" s="153" t="str">
        <f t="shared" si="79"/>
        <v xml:space="preserve"> </v>
      </c>
      <c r="T85" s="153" t="str">
        <f t="shared" si="80"/>
        <v xml:space="preserve"> </v>
      </c>
      <c r="U85" s="147"/>
      <c r="V85" s="149" t="str">
        <f t="shared" si="81"/>
        <v xml:space="preserve"> </v>
      </c>
      <c r="W85" s="150" t="str">
        <f t="shared" si="82"/>
        <v xml:space="preserve"> </v>
      </c>
      <c r="X85" s="151" t="str">
        <f t="shared" si="83"/>
        <v xml:space="preserve"> </v>
      </c>
      <c r="Y85" s="152" t="str">
        <f t="shared" si="84"/>
        <v xml:space="preserve"> </v>
      </c>
      <c r="Z85" s="152" t="str">
        <f t="shared" si="85"/>
        <v xml:space="preserve"> </v>
      </c>
      <c r="AA85" s="152" t="str">
        <f t="shared" si="86"/>
        <v xml:space="preserve"> </v>
      </c>
      <c r="AB85" s="152" t="str">
        <f t="shared" si="87"/>
        <v xml:space="preserve"> </v>
      </c>
      <c r="AC85" s="153" t="str">
        <f t="shared" si="88"/>
        <v xml:space="preserve"> </v>
      </c>
      <c r="AD85" s="153" t="str">
        <f t="shared" si="89"/>
        <v xml:space="preserve"> </v>
      </c>
      <c r="AF85" s="222">
        <f t="shared" si="102"/>
        <v>2022</v>
      </c>
      <c r="AG85" s="222">
        <v>11</v>
      </c>
      <c r="AH85" s="241">
        <f t="shared" si="90"/>
        <v>0</v>
      </c>
      <c r="AI85" s="241">
        <f t="shared" si="91"/>
        <v>0</v>
      </c>
      <c r="AJ85" s="241">
        <f t="shared" si="92"/>
        <v>0</v>
      </c>
      <c r="AK85" s="241">
        <f t="shared" si="93"/>
        <v>0</v>
      </c>
      <c r="AL85" s="147"/>
      <c r="AM85" s="222">
        <f t="shared" si="103"/>
        <v>2022</v>
      </c>
      <c r="AN85" s="222">
        <v>11</v>
      </c>
      <c r="AO85" s="241">
        <f t="shared" si="94"/>
        <v>0</v>
      </c>
      <c r="AP85" s="241">
        <f t="shared" si="95"/>
        <v>0</v>
      </c>
      <c r="AQ85" s="241">
        <f t="shared" si="96"/>
        <v>0</v>
      </c>
      <c r="AR85" s="241">
        <f t="shared" si="97"/>
        <v>0</v>
      </c>
      <c r="AS85" s="147"/>
      <c r="AT85" s="222">
        <f t="shared" si="104"/>
        <v>2022</v>
      </c>
      <c r="AU85" s="222">
        <v>11</v>
      </c>
      <c r="AV85" s="241">
        <f t="shared" si="98"/>
        <v>0</v>
      </c>
      <c r="AW85" s="241">
        <f t="shared" si="99"/>
        <v>0</v>
      </c>
      <c r="AX85" s="241">
        <f t="shared" si="100"/>
        <v>0</v>
      </c>
      <c r="AY85" s="241">
        <f t="shared" si="101"/>
        <v>0</v>
      </c>
    </row>
    <row r="86" spans="2:51" ht="15" customHeight="1" x14ac:dyDescent="0.2">
      <c r="B86" s="154" t="str">
        <f t="shared" si="63"/>
        <v xml:space="preserve"> </v>
      </c>
      <c r="C86" s="155" t="str">
        <f t="shared" si="64"/>
        <v xml:space="preserve"> </v>
      </c>
      <c r="D86" s="156" t="str">
        <f t="shared" si="65"/>
        <v xml:space="preserve"> </v>
      </c>
      <c r="E86" s="157" t="str">
        <f t="shared" si="66"/>
        <v xml:space="preserve"> </v>
      </c>
      <c r="F86" s="157" t="str">
        <f t="shared" si="67"/>
        <v xml:space="preserve"> </v>
      </c>
      <c r="G86" s="157" t="str">
        <f t="shared" si="68"/>
        <v xml:space="preserve"> </v>
      </c>
      <c r="H86" s="157" t="str">
        <f t="shared" si="69"/>
        <v xml:space="preserve"> </v>
      </c>
      <c r="I86" s="158" t="str">
        <f t="shared" si="70"/>
        <v xml:space="preserve"> </v>
      </c>
      <c r="J86" s="158" t="str">
        <f t="shared" si="71"/>
        <v xml:space="preserve"> </v>
      </c>
      <c r="L86" s="154" t="str">
        <f t="shared" si="72"/>
        <v xml:space="preserve"> </v>
      </c>
      <c r="M86" s="155" t="str">
        <f t="shared" si="73"/>
        <v xml:space="preserve"> </v>
      </c>
      <c r="N86" s="156" t="str">
        <f t="shared" si="74"/>
        <v xml:space="preserve"> </v>
      </c>
      <c r="O86" s="157" t="str">
        <f t="shared" si="75"/>
        <v xml:space="preserve"> </v>
      </c>
      <c r="P86" s="157" t="str">
        <f t="shared" si="76"/>
        <v xml:space="preserve"> </v>
      </c>
      <c r="Q86" s="157" t="str">
        <f t="shared" si="77"/>
        <v xml:space="preserve"> </v>
      </c>
      <c r="R86" s="157" t="str">
        <f t="shared" si="78"/>
        <v xml:space="preserve"> </v>
      </c>
      <c r="S86" s="158" t="str">
        <f t="shared" si="79"/>
        <v xml:space="preserve"> </v>
      </c>
      <c r="T86" s="158" t="str">
        <f t="shared" si="80"/>
        <v xml:space="preserve"> </v>
      </c>
      <c r="U86" s="147"/>
      <c r="V86" s="154" t="str">
        <f t="shared" si="81"/>
        <v xml:space="preserve"> </v>
      </c>
      <c r="W86" s="155" t="str">
        <f t="shared" si="82"/>
        <v xml:space="preserve"> </v>
      </c>
      <c r="X86" s="156" t="str">
        <f t="shared" si="83"/>
        <v xml:space="preserve"> </v>
      </c>
      <c r="Y86" s="157" t="str">
        <f t="shared" si="84"/>
        <v xml:space="preserve"> </v>
      </c>
      <c r="Z86" s="157" t="str">
        <f t="shared" si="85"/>
        <v xml:space="preserve"> </v>
      </c>
      <c r="AA86" s="157" t="str">
        <f t="shared" si="86"/>
        <v xml:space="preserve"> </v>
      </c>
      <c r="AB86" s="157" t="str">
        <f t="shared" si="87"/>
        <v xml:space="preserve"> </v>
      </c>
      <c r="AC86" s="158" t="str">
        <f t="shared" si="88"/>
        <v xml:space="preserve"> </v>
      </c>
      <c r="AD86" s="158" t="str">
        <f t="shared" si="89"/>
        <v xml:space="preserve"> </v>
      </c>
      <c r="AF86" s="222">
        <f t="shared" si="102"/>
        <v>2022</v>
      </c>
      <c r="AG86" s="222">
        <v>12</v>
      </c>
      <c r="AH86" s="241">
        <f t="shared" si="90"/>
        <v>0</v>
      </c>
      <c r="AI86" s="241">
        <f t="shared" si="91"/>
        <v>0</v>
      </c>
      <c r="AJ86" s="241">
        <f t="shared" si="92"/>
        <v>0</v>
      </c>
      <c r="AK86" s="241">
        <f t="shared" si="93"/>
        <v>0</v>
      </c>
      <c r="AL86" s="147"/>
      <c r="AM86" s="222">
        <f t="shared" si="103"/>
        <v>2022</v>
      </c>
      <c r="AN86" s="222">
        <v>12</v>
      </c>
      <c r="AO86" s="241">
        <f t="shared" si="94"/>
        <v>0</v>
      </c>
      <c r="AP86" s="241">
        <f t="shared" si="95"/>
        <v>0</v>
      </c>
      <c r="AQ86" s="241">
        <f t="shared" si="96"/>
        <v>0</v>
      </c>
      <c r="AR86" s="241">
        <f t="shared" si="97"/>
        <v>0</v>
      </c>
      <c r="AS86" s="147"/>
      <c r="AT86" s="222">
        <f t="shared" si="104"/>
        <v>2022</v>
      </c>
      <c r="AU86" s="222">
        <v>12</v>
      </c>
      <c r="AV86" s="241">
        <f t="shared" si="98"/>
        <v>0</v>
      </c>
      <c r="AW86" s="241">
        <f t="shared" si="99"/>
        <v>0</v>
      </c>
      <c r="AX86" s="241">
        <f t="shared" si="100"/>
        <v>0</v>
      </c>
      <c r="AY86" s="241">
        <f t="shared" si="101"/>
        <v>0</v>
      </c>
    </row>
    <row r="87" spans="2:51" ht="15" customHeight="1" x14ac:dyDescent="0.2">
      <c r="B87" s="154" t="str">
        <f t="shared" si="63"/>
        <v xml:space="preserve"> </v>
      </c>
      <c r="C87" s="155" t="str">
        <f t="shared" si="64"/>
        <v xml:space="preserve"> </v>
      </c>
      <c r="D87" s="156" t="str">
        <f t="shared" si="65"/>
        <v xml:space="preserve"> </v>
      </c>
      <c r="E87" s="157" t="str">
        <f t="shared" si="66"/>
        <v xml:space="preserve"> </v>
      </c>
      <c r="F87" s="157" t="str">
        <f t="shared" si="67"/>
        <v xml:space="preserve"> </v>
      </c>
      <c r="G87" s="157" t="str">
        <f t="shared" si="68"/>
        <v xml:space="preserve"> </v>
      </c>
      <c r="H87" s="157" t="str">
        <f t="shared" si="69"/>
        <v xml:space="preserve"> </v>
      </c>
      <c r="I87" s="158" t="str">
        <f t="shared" si="70"/>
        <v xml:space="preserve"> </v>
      </c>
      <c r="J87" s="158" t="str">
        <f t="shared" si="71"/>
        <v xml:space="preserve"> </v>
      </c>
      <c r="L87" s="154" t="str">
        <f t="shared" si="72"/>
        <v xml:space="preserve"> </v>
      </c>
      <c r="M87" s="155" t="str">
        <f t="shared" si="73"/>
        <v xml:space="preserve"> </v>
      </c>
      <c r="N87" s="156" t="str">
        <f t="shared" si="74"/>
        <v xml:space="preserve"> </v>
      </c>
      <c r="O87" s="157" t="str">
        <f t="shared" si="75"/>
        <v xml:space="preserve"> </v>
      </c>
      <c r="P87" s="157" t="str">
        <f t="shared" si="76"/>
        <v xml:space="preserve"> </v>
      </c>
      <c r="Q87" s="157" t="str">
        <f t="shared" si="77"/>
        <v xml:space="preserve"> </v>
      </c>
      <c r="R87" s="157" t="str">
        <f t="shared" si="78"/>
        <v xml:space="preserve"> </v>
      </c>
      <c r="S87" s="158" t="str">
        <f t="shared" si="79"/>
        <v xml:space="preserve"> </v>
      </c>
      <c r="T87" s="158" t="str">
        <f t="shared" si="80"/>
        <v xml:space="preserve"> </v>
      </c>
      <c r="U87" s="147"/>
      <c r="V87" s="154" t="str">
        <f t="shared" si="81"/>
        <v xml:space="preserve"> </v>
      </c>
      <c r="W87" s="155" t="str">
        <f t="shared" si="82"/>
        <v xml:space="preserve"> </v>
      </c>
      <c r="X87" s="156" t="str">
        <f t="shared" si="83"/>
        <v xml:space="preserve"> </v>
      </c>
      <c r="Y87" s="157" t="str">
        <f t="shared" si="84"/>
        <v xml:space="preserve"> </v>
      </c>
      <c r="Z87" s="157" t="str">
        <f t="shared" si="85"/>
        <v xml:space="preserve"> </v>
      </c>
      <c r="AA87" s="157" t="str">
        <f t="shared" si="86"/>
        <v xml:space="preserve"> </v>
      </c>
      <c r="AB87" s="157" t="str">
        <f t="shared" si="87"/>
        <v xml:space="preserve"> </v>
      </c>
      <c r="AC87" s="158" t="str">
        <f t="shared" si="88"/>
        <v xml:space="preserve"> </v>
      </c>
      <c r="AD87" s="158" t="str">
        <f t="shared" si="89"/>
        <v xml:space="preserve"> </v>
      </c>
    </row>
    <row r="88" spans="2:51" ht="15" customHeight="1" x14ac:dyDescent="0.2">
      <c r="B88" s="154" t="str">
        <f t="shared" si="63"/>
        <v xml:space="preserve"> </v>
      </c>
      <c r="C88" s="155" t="str">
        <f t="shared" si="64"/>
        <v xml:space="preserve"> </v>
      </c>
      <c r="D88" s="156" t="str">
        <f t="shared" si="65"/>
        <v xml:space="preserve"> </v>
      </c>
      <c r="E88" s="157" t="str">
        <f t="shared" si="66"/>
        <v xml:space="preserve"> </v>
      </c>
      <c r="F88" s="157" t="str">
        <f t="shared" si="67"/>
        <v xml:space="preserve"> </v>
      </c>
      <c r="G88" s="157" t="str">
        <f t="shared" si="68"/>
        <v xml:space="preserve"> </v>
      </c>
      <c r="H88" s="157" t="str">
        <f t="shared" si="69"/>
        <v xml:space="preserve"> </v>
      </c>
      <c r="I88" s="158" t="str">
        <f t="shared" si="70"/>
        <v xml:space="preserve"> </v>
      </c>
      <c r="J88" s="158" t="str">
        <f t="shared" si="71"/>
        <v xml:space="preserve"> </v>
      </c>
      <c r="L88" s="154" t="str">
        <f t="shared" si="72"/>
        <v xml:space="preserve"> </v>
      </c>
      <c r="M88" s="155" t="str">
        <f t="shared" si="73"/>
        <v xml:space="preserve"> </v>
      </c>
      <c r="N88" s="156" t="str">
        <f t="shared" si="74"/>
        <v xml:space="preserve"> </v>
      </c>
      <c r="O88" s="157" t="str">
        <f t="shared" si="75"/>
        <v xml:space="preserve"> </v>
      </c>
      <c r="P88" s="157" t="str">
        <f t="shared" si="76"/>
        <v xml:space="preserve"> </v>
      </c>
      <c r="Q88" s="157" t="str">
        <f t="shared" si="77"/>
        <v xml:space="preserve"> </v>
      </c>
      <c r="R88" s="157" t="str">
        <f t="shared" si="78"/>
        <v xml:space="preserve"> </v>
      </c>
      <c r="S88" s="158" t="str">
        <f t="shared" si="79"/>
        <v xml:space="preserve"> </v>
      </c>
      <c r="T88" s="158" t="str">
        <f t="shared" si="80"/>
        <v xml:space="preserve"> </v>
      </c>
      <c r="V88" s="154" t="str">
        <f t="shared" si="81"/>
        <v xml:space="preserve"> </v>
      </c>
      <c r="W88" s="155" t="str">
        <f t="shared" si="82"/>
        <v xml:space="preserve"> </v>
      </c>
      <c r="X88" s="156" t="str">
        <f t="shared" si="83"/>
        <v xml:space="preserve"> </v>
      </c>
      <c r="Y88" s="157" t="str">
        <f t="shared" si="84"/>
        <v xml:space="preserve"> </v>
      </c>
      <c r="Z88" s="157" t="str">
        <f t="shared" si="85"/>
        <v xml:space="preserve"> </v>
      </c>
      <c r="AA88" s="157" t="str">
        <f t="shared" si="86"/>
        <v xml:space="preserve"> </v>
      </c>
      <c r="AB88" s="157" t="str">
        <f t="shared" si="87"/>
        <v xml:space="preserve"> </v>
      </c>
      <c r="AC88" s="158" t="str">
        <f t="shared" si="88"/>
        <v xml:space="preserve"> </v>
      </c>
      <c r="AD88" s="158" t="str">
        <f t="shared" si="89"/>
        <v xml:space="preserve"> </v>
      </c>
    </row>
    <row r="89" spans="2:51" ht="15" customHeight="1" x14ac:dyDescent="0.2">
      <c r="B89" s="159" t="str">
        <f t="shared" si="63"/>
        <v xml:space="preserve"> </v>
      </c>
      <c r="C89" s="160" t="str">
        <f t="shared" si="64"/>
        <v xml:space="preserve"> </v>
      </c>
      <c r="D89" s="161" t="str">
        <f t="shared" si="65"/>
        <v xml:space="preserve"> </v>
      </c>
      <c r="E89" s="162" t="str">
        <f t="shared" si="66"/>
        <v xml:space="preserve"> </v>
      </c>
      <c r="F89" s="162" t="str">
        <f t="shared" si="67"/>
        <v xml:space="preserve"> </v>
      </c>
      <c r="G89" s="162" t="str">
        <f t="shared" si="68"/>
        <v xml:space="preserve"> </v>
      </c>
      <c r="H89" s="162" t="str">
        <f t="shared" si="69"/>
        <v xml:space="preserve"> </v>
      </c>
      <c r="I89" s="163" t="str">
        <f t="shared" si="70"/>
        <v xml:space="preserve"> </v>
      </c>
      <c r="J89" s="163" t="str">
        <f t="shared" si="71"/>
        <v xml:space="preserve"> </v>
      </c>
      <c r="L89" s="159" t="str">
        <f t="shared" si="72"/>
        <v xml:space="preserve"> </v>
      </c>
      <c r="M89" s="160" t="str">
        <f t="shared" si="73"/>
        <v xml:space="preserve"> </v>
      </c>
      <c r="N89" s="161" t="str">
        <f t="shared" si="74"/>
        <v xml:space="preserve"> </v>
      </c>
      <c r="O89" s="162" t="str">
        <f t="shared" si="75"/>
        <v xml:space="preserve"> </v>
      </c>
      <c r="P89" s="162" t="str">
        <f t="shared" si="76"/>
        <v xml:space="preserve"> </v>
      </c>
      <c r="Q89" s="162" t="str">
        <f t="shared" si="77"/>
        <v xml:space="preserve"> </v>
      </c>
      <c r="R89" s="162" t="str">
        <f t="shared" si="78"/>
        <v xml:space="preserve"> </v>
      </c>
      <c r="S89" s="163" t="str">
        <f t="shared" si="79"/>
        <v xml:space="preserve"> </v>
      </c>
      <c r="T89" s="163" t="str">
        <f t="shared" si="80"/>
        <v xml:space="preserve"> </v>
      </c>
      <c r="V89" s="159" t="str">
        <f t="shared" si="81"/>
        <v xml:space="preserve"> </v>
      </c>
      <c r="W89" s="160" t="str">
        <f t="shared" si="82"/>
        <v xml:space="preserve"> </v>
      </c>
      <c r="X89" s="161" t="str">
        <f t="shared" si="83"/>
        <v xml:space="preserve"> </v>
      </c>
      <c r="Y89" s="162" t="str">
        <f t="shared" si="84"/>
        <v xml:space="preserve"> </v>
      </c>
      <c r="Z89" s="162" t="str">
        <f t="shared" si="85"/>
        <v xml:space="preserve"> </v>
      </c>
      <c r="AA89" s="162" t="str">
        <f t="shared" si="86"/>
        <v xml:space="preserve"> </v>
      </c>
      <c r="AB89" s="162" t="str">
        <f t="shared" si="87"/>
        <v xml:space="preserve"> </v>
      </c>
      <c r="AC89" s="163" t="str">
        <f t="shared" si="88"/>
        <v xml:space="preserve"> </v>
      </c>
      <c r="AD89" s="163" t="str">
        <f t="shared" si="89"/>
        <v xml:space="preserve"> </v>
      </c>
    </row>
    <row r="90" spans="2:51" ht="15" customHeight="1" x14ac:dyDescent="0.2">
      <c r="B90" s="149" t="str">
        <f t="shared" ref="B90:B109" si="105">IF(E90=" "," ",B89+1)</f>
        <v xml:space="preserve"> </v>
      </c>
      <c r="C90" s="150" t="str">
        <f t="shared" ref="C90:C142" si="106">+IF(E90=" "," ",I$10+I$9+1-B90)</f>
        <v xml:space="preserve"> </v>
      </c>
      <c r="D90" s="151" t="str">
        <f t="shared" ref="D90:D143" si="107">+IF(E90=" "," ",DATE(YEAR(D89),MONTH(D89)+I$8,DAY(D89)))</f>
        <v xml:space="preserve"> </v>
      </c>
      <c r="E90" s="152" t="str">
        <f t="shared" ref="E90:E109" si="108">+IF(E89=" "," ",IF((E89-G89)&gt;1,E89-G89," "))</f>
        <v xml:space="preserve"> </v>
      </c>
      <c r="F90" s="152" t="str">
        <f t="shared" ref="F90:F142" si="109">+IF(E90=" "," ",ROUND(E90*AK$11,8))</f>
        <v xml:space="preserve"> </v>
      </c>
      <c r="G90" s="152" t="str">
        <f t="shared" ref="G90:G108" si="110">+IF(E90=" "," ",H90-F90)</f>
        <v xml:space="preserve"> </v>
      </c>
      <c r="H90" s="152" t="str">
        <f t="shared" ref="H90:H142" si="111">+IF(E90=" "," ",IF(B90&gt;I$9,AK$10,F90))</f>
        <v xml:space="preserve"> </v>
      </c>
      <c r="I90" s="153" t="str">
        <f t="shared" ref="I90:I108" si="112">IF(D90=" "," ",+YEAR(D90))</f>
        <v xml:space="preserve"> </v>
      </c>
      <c r="J90" s="153" t="str">
        <f t="shared" ref="J90:J108" si="113">IF(D90=" "," ",+MONTH(D90))</f>
        <v xml:space="preserve"> </v>
      </c>
      <c r="L90" s="149" t="str">
        <f t="shared" ref="L90:L143" si="114">IF(O90=" "," ",L89+1)</f>
        <v xml:space="preserve"> </v>
      </c>
      <c r="M90" s="150" t="str">
        <f t="shared" ref="M90:M142" si="115">+IF(O90=" "," ",S$10+S$9+1-L90)</f>
        <v xml:space="preserve"> </v>
      </c>
      <c r="N90" s="151" t="str">
        <f t="shared" ref="N90:N143" si="116">+IF(O90=" "," ",DATE(YEAR(N89),MONTH(N89)+S$8,DAY(N89)))</f>
        <v xml:space="preserve"> </v>
      </c>
      <c r="O90" s="152" t="str">
        <f t="shared" ref="O90:O143" si="117">+IF(O89=" "," ",IF((O89-Q89)&gt;1,O89-Q89," "))</f>
        <v xml:space="preserve"> </v>
      </c>
      <c r="P90" s="152" t="str">
        <f t="shared" ref="P90:P142" si="118">+IF(O90=" "," ",ROUND(O90*AR$11,8))</f>
        <v xml:space="preserve"> </v>
      </c>
      <c r="Q90" s="152" t="str">
        <f t="shared" ref="Q90:Q142" si="119">+IF(O90=" "," ",R90-P90)</f>
        <v xml:space="preserve"> </v>
      </c>
      <c r="R90" s="152" t="str">
        <f t="shared" ref="R90:R142" si="120">+IF(O90=" "," ",IF(L90&gt;S$9,AR$10,P90))</f>
        <v xml:space="preserve"> </v>
      </c>
      <c r="S90" s="153" t="str">
        <f t="shared" ref="S90:S142" si="121">IF(N90=" "," ",+YEAR(N90))</f>
        <v xml:space="preserve"> </v>
      </c>
      <c r="T90" s="153" t="str">
        <f t="shared" ref="T90:T142" si="122">IF(N90=" "," ",+MONTH(N90))</f>
        <v xml:space="preserve"> </v>
      </c>
      <c r="V90" s="149" t="str">
        <f t="shared" ref="V90:V143" si="123">IF(Y90=" "," ",V89+1)</f>
        <v xml:space="preserve"> </v>
      </c>
      <c r="W90" s="150" t="str">
        <f t="shared" ref="W90:W142" si="124">+IF(Y90=" "," ",AC$10+AC$9+1-V90)</f>
        <v xml:space="preserve"> </v>
      </c>
      <c r="X90" s="151" t="str">
        <f t="shared" ref="X90:X143" si="125">+IF(Y90=" "," ",DATE(YEAR(X89),MONTH(X89)+AC$8,DAY(X89)))</f>
        <v xml:space="preserve"> </v>
      </c>
      <c r="Y90" s="152" t="str">
        <f t="shared" ref="Y90:Y143" si="126">+IF(Y89=" "," ",IF((Y89-AA89)&gt;1,Y89-AA89," "))</f>
        <v xml:space="preserve"> </v>
      </c>
      <c r="Z90" s="152" t="str">
        <f t="shared" ref="Z90:Z142" si="127">+IF(Y90=" "," ",ROUND(Y90*AY$11,8))</f>
        <v xml:space="preserve"> </v>
      </c>
      <c r="AA90" s="152" t="str">
        <f t="shared" ref="AA90:AA142" si="128">+IF(Y90=" "," ",AB90-Z90)</f>
        <v xml:space="preserve"> </v>
      </c>
      <c r="AB90" s="152" t="str">
        <f t="shared" ref="AB90:AB142" si="129">+IF(Y90=" "," ",IF(V90&gt;AC$9,AY$10,Z90))</f>
        <v xml:space="preserve"> </v>
      </c>
      <c r="AC90" s="153" t="str">
        <f t="shared" ref="AC90:AC142" si="130">IF(X90=" "," ",+YEAR(X90))</f>
        <v xml:space="preserve"> </v>
      </c>
      <c r="AD90" s="153" t="str">
        <f t="shared" ref="AD90:AD142" si="131">IF(X90=" "," ",+MONTH(X90))</f>
        <v xml:space="preserve"> </v>
      </c>
    </row>
    <row r="91" spans="2:51" ht="15" customHeight="1" x14ac:dyDescent="0.2">
      <c r="B91" s="154" t="str">
        <f t="shared" si="105"/>
        <v xml:space="preserve"> </v>
      </c>
      <c r="C91" s="155" t="str">
        <f t="shared" si="106"/>
        <v xml:space="preserve"> </v>
      </c>
      <c r="D91" s="156" t="str">
        <f t="shared" si="107"/>
        <v xml:space="preserve"> </v>
      </c>
      <c r="E91" s="157" t="str">
        <f t="shared" si="108"/>
        <v xml:space="preserve"> </v>
      </c>
      <c r="F91" s="157" t="str">
        <f t="shared" si="109"/>
        <v xml:space="preserve"> </v>
      </c>
      <c r="G91" s="157" t="str">
        <f t="shared" si="110"/>
        <v xml:space="preserve"> </v>
      </c>
      <c r="H91" s="157" t="str">
        <f t="shared" si="111"/>
        <v xml:space="preserve"> </v>
      </c>
      <c r="I91" s="158" t="str">
        <f t="shared" si="112"/>
        <v xml:space="preserve"> </v>
      </c>
      <c r="J91" s="158" t="str">
        <f t="shared" si="113"/>
        <v xml:space="preserve"> </v>
      </c>
      <c r="L91" s="154" t="str">
        <f t="shared" si="114"/>
        <v xml:space="preserve"> </v>
      </c>
      <c r="M91" s="155" t="str">
        <f t="shared" si="115"/>
        <v xml:space="preserve"> </v>
      </c>
      <c r="N91" s="156" t="str">
        <f t="shared" si="116"/>
        <v xml:space="preserve"> </v>
      </c>
      <c r="O91" s="157" t="str">
        <f t="shared" si="117"/>
        <v xml:space="preserve"> </v>
      </c>
      <c r="P91" s="157" t="str">
        <f t="shared" si="118"/>
        <v xml:space="preserve"> </v>
      </c>
      <c r="Q91" s="157" t="str">
        <f t="shared" si="119"/>
        <v xml:space="preserve"> </v>
      </c>
      <c r="R91" s="157" t="str">
        <f t="shared" si="120"/>
        <v xml:space="preserve"> </v>
      </c>
      <c r="S91" s="158" t="str">
        <f t="shared" si="121"/>
        <v xml:space="preserve"> </v>
      </c>
      <c r="T91" s="158" t="str">
        <f t="shared" si="122"/>
        <v xml:space="preserve"> </v>
      </c>
      <c r="V91" s="154" t="str">
        <f t="shared" si="123"/>
        <v xml:space="preserve"> </v>
      </c>
      <c r="W91" s="155" t="str">
        <f t="shared" si="124"/>
        <v xml:space="preserve"> </v>
      </c>
      <c r="X91" s="156" t="str">
        <f t="shared" si="125"/>
        <v xml:space="preserve"> </v>
      </c>
      <c r="Y91" s="157" t="str">
        <f t="shared" si="126"/>
        <v xml:space="preserve"> </v>
      </c>
      <c r="Z91" s="157" t="str">
        <f t="shared" si="127"/>
        <v xml:space="preserve"> </v>
      </c>
      <c r="AA91" s="157" t="str">
        <f t="shared" si="128"/>
        <v xml:space="preserve"> </v>
      </c>
      <c r="AB91" s="157" t="str">
        <f t="shared" si="129"/>
        <v xml:space="preserve"> </v>
      </c>
      <c r="AC91" s="158" t="str">
        <f t="shared" si="130"/>
        <v xml:space="preserve"> </v>
      </c>
      <c r="AD91" s="158" t="str">
        <f t="shared" si="131"/>
        <v xml:space="preserve"> </v>
      </c>
    </row>
    <row r="92" spans="2:51" ht="15" customHeight="1" x14ac:dyDescent="0.2">
      <c r="B92" s="154" t="str">
        <f t="shared" si="105"/>
        <v xml:space="preserve"> </v>
      </c>
      <c r="C92" s="155" t="str">
        <f t="shared" si="106"/>
        <v xml:space="preserve"> </v>
      </c>
      <c r="D92" s="156" t="str">
        <f t="shared" si="107"/>
        <v xml:space="preserve"> </v>
      </c>
      <c r="E92" s="157" t="str">
        <f t="shared" si="108"/>
        <v xml:space="preserve"> </v>
      </c>
      <c r="F92" s="157" t="str">
        <f t="shared" si="109"/>
        <v xml:space="preserve"> </v>
      </c>
      <c r="G92" s="157" t="str">
        <f t="shared" si="110"/>
        <v xml:space="preserve"> </v>
      </c>
      <c r="H92" s="157" t="str">
        <f t="shared" si="111"/>
        <v xml:space="preserve"> </v>
      </c>
      <c r="I92" s="158" t="str">
        <f t="shared" si="112"/>
        <v xml:space="preserve"> </v>
      </c>
      <c r="J92" s="158" t="str">
        <f t="shared" si="113"/>
        <v xml:space="preserve"> </v>
      </c>
      <c r="L92" s="154" t="str">
        <f t="shared" si="114"/>
        <v xml:space="preserve"> </v>
      </c>
      <c r="M92" s="155" t="str">
        <f t="shared" si="115"/>
        <v xml:space="preserve"> </v>
      </c>
      <c r="N92" s="156" t="str">
        <f t="shared" si="116"/>
        <v xml:space="preserve"> </v>
      </c>
      <c r="O92" s="157" t="str">
        <f t="shared" si="117"/>
        <v xml:space="preserve"> </v>
      </c>
      <c r="P92" s="157" t="str">
        <f t="shared" si="118"/>
        <v xml:space="preserve"> </v>
      </c>
      <c r="Q92" s="157" t="str">
        <f t="shared" si="119"/>
        <v xml:space="preserve"> </v>
      </c>
      <c r="R92" s="157" t="str">
        <f t="shared" si="120"/>
        <v xml:space="preserve"> </v>
      </c>
      <c r="S92" s="158" t="str">
        <f t="shared" si="121"/>
        <v xml:space="preserve"> </v>
      </c>
      <c r="T92" s="158" t="str">
        <f t="shared" si="122"/>
        <v xml:space="preserve"> </v>
      </c>
      <c r="V92" s="154" t="str">
        <f t="shared" si="123"/>
        <v xml:space="preserve"> </v>
      </c>
      <c r="W92" s="155" t="str">
        <f t="shared" si="124"/>
        <v xml:space="preserve"> </v>
      </c>
      <c r="X92" s="156" t="str">
        <f t="shared" si="125"/>
        <v xml:space="preserve"> </v>
      </c>
      <c r="Y92" s="157" t="str">
        <f t="shared" si="126"/>
        <v xml:space="preserve"> </v>
      </c>
      <c r="Z92" s="157" t="str">
        <f t="shared" si="127"/>
        <v xml:space="preserve"> </v>
      </c>
      <c r="AA92" s="157" t="str">
        <f t="shared" si="128"/>
        <v xml:space="preserve"> </v>
      </c>
      <c r="AB92" s="157" t="str">
        <f t="shared" si="129"/>
        <v xml:space="preserve"> </v>
      </c>
      <c r="AC92" s="158" t="str">
        <f t="shared" si="130"/>
        <v xml:space="preserve"> </v>
      </c>
      <c r="AD92" s="158" t="str">
        <f t="shared" si="131"/>
        <v xml:space="preserve"> </v>
      </c>
    </row>
    <row r="93" spans="2:51" ht="15" customHeight="1" x14ac:dyDescent="0.2">
      <c r="B93" s="154" t="str">
        <f t="shared" si="105"/>
        <v xml:space="preserve"> </v>
      </c>
      <c r="C93" s="155" t="str">
        <f t="shared" si="106"/>
        <v xml:space="preserve"> </v>
      </c>
      <c r="D93" s="156" t="str">
        <f t="shared" si="107"/>
        <v xml:space="preserve"> </v>
      </c>
      <c r="E93" s="157" t="str">
        <f t="shared" si="108"/>
        <v xml:space="preserve"> </v>
      </c>
      <c r="F93" s="157" t="str">
        <f t="shared" si="109"/>
        <v xml:space="preserve"> </v>
      </c>
      <c r="G93" s="157" t="str">
        <f t="shared" si="110"/>
        <v xml:space="preserve"> </v>
      </c>
      <c r="H93" s="157" t="str">
        <f t="shared" si="111"/>
        <v xml:space="preserve"> </v>
      </c>
      <c r="I93" s="158" t="str">
        <f t="shared" si="112"/>
        <v xml:space="preserve"> </v>
      </c>
      <c r="J93" s="158" t="str">
        <f t="shared" si="113"/>
        <v xml:space="preserve"> </v>
      </c>
      <c r="L93" s="154" t="str">
        <f t="shared" si="114"/>
        <v xml:space="preserve"> </v>
      </c>
      <c r="M93" s="155" t="str">
        <f t="shared" si="115"/>
        <v xml:space="preserve"> </v>
      </c>
      <c r="N93" s="156" t="str">
        <f t="shared" si="116"/>
        <v xml:space="preserve"> </v>
      </c>
      <c r="O93" s="157" t="str">
        <f t="shared" si="117"/>
        <v xml:space="preserve"> </v>
      </c>
      <c r="P93" s="157" t="str">
        <f t="shared" si="118"/>
        <v xml:space="preserve"> </v>
      </c>
      <c r="Q93" s="157" t="str">
        <f t="shared" si="119"/>
        <v xml:space="preserve"> </v>
      </c>
      <c r="R93" s="157" t="str">
        <f t="shared" si="120"/>
        <v xml:space="preserve"> </v>
      </c>
      <c r="S93" s="158" t="str">
        <f t="shared" si="121"/>
        <v xml:space="preserve"> </v>
      </c>
      <c r="T93" s="158" t="str">
        <f t="shared" si="122"/>
        <v xml:space="preserve"> </v>
      </c>
      <c r="V93" s="154" t="str">
        <f t="shared" si="123"/>
        <v xml:space="preserve"> </v>
      </c>
      <c r="W93" s="155" t="str">
        <f t="shared" si="124"/>
        <v xml:space="preserve"> </v>
      </c>
      <c r="X93" s="156" t="str">
        <f t="shared" si="125"/>
        <v xml:space="preserve"> </v>
      </c>
      <c r="Y93" s="157" t="str">
        <f t="shared" si="126"/>
        <v xml:space="preserve"> </v>
      </c>
      <c r="Z93" s="157" t="str">
        <f t="shared" si="127"/>
        <v xml:space="preserve"> </v>
      </c>
      <c r="AA93" s="157" t="str">
        <f t="shared" si="128"/>
        <v xml:space="preserve"> </v>
      </c>
      <c r="AB93" s="157" t="str">
        <f t="shared" si="129"/>
        <v xml:space="preserve"> </v>
      </c>
      <c r="AC93" s="158" t="str">
        <f t="shared" si="130"/>
        <v xml:space="preserve"> </v>
      </c>
      <c r="AD93" s="158" t="str">
        <f t="shared" si="131"/>
        <v xml:space="preserve"> </v>
      </c>
    </row>
    <row r="94" spans="2:51" ht="15" customHeight="1" x14ac:dyDescent="0.2">
      <c r="B94" s="159" t="str">
        <f t="shared" si="105"/>
        <v xml:space="preserve"> </v>
      </c>
      <c r="C94" s="160" t="str">
        <f t="shared" si="106"/>
        <v xml:space="preserve"> </v>
      </c>
      <c r="D94" s="161" t="str">
        <f t="shared" si="107"/>
        <v xml:space="preserve"> </v>
      </c>
      <c r="E94" s="162" t="str">
        <f t="shared" si="108"/>
        <v xml:space="preserve"> </v>
      </c>
      <c r="F94" s="162" t="str">
        <f t="shared" si="109"/>
        <v xml:space="preserve"> </v>
      </c>
      <c r="G94" s="162" t="str">
        <f t="shared" si="110"/>
        <v xml:space="preserve"> </v>
      </c>
      <c r="H94" s="162" t="str">
        <f t="shared" si="111"/>
        <v xml:space="preserve"> </v>
      </c>
      <c r="I94" s="163" t="str">
        <f t="shared" si="112"/>
        <v xml:space="preserve"> </v>
      </c>
      <c r="J94" s="163" t="str">
        <f t="shared" si="113"/>
        <v xml:space="preserve"> </v>
      </c>
      <c r="L94" s="159" t="str">
        <f t="shared" si="114"/>
        <v xml:space="preserve"> </v>
      </c>
      <c r="M94" s="160" t="str">
        <f t="shared" si="115"/>
        <v xml:space="preserve"> </v>
      </c>
      <c r="N94" s="161" t="str">
        <f t="shared" si="116"/>
        <v xml:space="preserve"> </v>
      </c>
      <c r="O94" s="162" t="str">
        <f t="shared" si="117"/>
        <v xml:space="preserve"> </v>
      </c>
      <c r="P94" s="162" t="str">
        <f t="shared" si="118"/>
        <v xml:space="preserve"> </v>
      </c>
      <c r="Q94" s="162" t="str">
        <f t="shared" si="119"/>
        <v xml:space="preserve"> </v>
      </c>
      <c r="R94" s="162" t="str">
        <f t="shared" si="120"/>
        <v xml:space="preserve"> </v>
      </c>
      <c r="S94" s="163" t="str">
        <f t="shared" si="121"/>
        <v xml:space="preserve"> </v>
      </c>
      <c r="T94" s="163" t="str">
        <f t="shared" si="122"/>
        <v xml:space="preserve"> </v>
      </c>
      <c r="V94" s="159" t="str">
        <f t="shared" si="123"/>
        <v xml:space="preserve"> </v>
      </c>
      <c r="W94" s="160" t="str">
        <f t="shared" si="124"/>
        <v xml:space="preserve"> </v>
      </c>
      <c r="X94" s="161" t="str">
        <f t="shared" si="125"/>
        <v xml:space="preserve"> </v>
      </c>
      <c r="Y94" s="162" t="str">
        <f t="shared" si="126"/>
        <v xml:space="preserve"> </v>
      </c>
      <c r="Z94" s="162" t="str">
        <f t="shared" si="127"/>
        <v xml:space="preserve"> </v>
      </c>
      <c r="AA94" s="162" t="str">
        <f t="shared" si="128"/>
        <v xml:space="preserve"> </v>
      </c>
      <c r="AB94" s="162" t="str">
        <f t="shared" si="129"/>
        <v xml:space="preserve"> </v>
      </c>
      <c r="AC94" s="163" t="str">
        <f t="shared" si="130"/>
        <v xml:space="preserve"> </v>
      </c>
      <c r="AD94" s="163" t="str">
        <f t="shared" si="131"/>
        <v xml:space="preserve"> </v>
      </c>
    </row>
    <row r="95" spans="2:51" ht="15" customHeight="1" x14ac:dyDescent="0.2">
      <c r="B95" s="149" t="str">
        <f t="shared" si="105"/>
        <v xml:space="preserve"> </v>
      </c>
      <c r="C95" s="150" t="str">
        <f t="shared" si="106"/>
        <v xml:space="preserve"> </v>
      </c>
      <c r="D95" s="151" t="str">
        <f t="shared" si="107"/>
        <v xml:space="preserve"> </v>
      </c>
      <c r="E95" s="152" t="str">
        <f t="shared" si="108"/>
        <v xml:space="preserve"> </v>
      </c>
      <c r="F95" s="152" t="str">
        <f t="shared" si="109"/>
        <v xml:space="preserve"> </v>
      </c>
      <c r="G95" s="152" t="str">
        <f t="shared" si="110"/>
        <v xml:space="preserve"> </v>
      </c>
      <c r="H95" s="152" t="str">
        <f t="shared" si="111"/>
        <v xml:space="preserve"> </v>
      </c>
      <c r="I95" s="153" t="str">
        <f t="shared" si="112"/>
        <v xml:space="preserve"> </v>
      </c>
      <c r="J95" s="153" t="str">
        <f t="shared" si="113"/>
        <v xml:space="preserve"> </v>
      </c>
      <c r="L95" s="149" t="str">
        <f t="shared" si="114"/>
        <v xml:space="preserve"> </v>
      </c>
      <c r="M95" s="150" t="str">
        <f t="shared" si="115"/>
        <v xml:space="preserve"> </v>
      </c>
      <c r="N95" s="151" t="str">
        <f t="shared" si="116"/>
        <v xml:space="preserve"> </v>
      </c>
      <c r="O95" s="152" t="str">
        <f t="shared" si="117"/>
        <v xml:space="preserve"> </v>
      </c>
      <c r="P95" s="152" t="str">
        <f t="shared" si="118"/>
        <v xml:space="preserve"> </v>
      </c>
      <c r="Q95" s="152" t="str">
        <f t="shared" si="119"/>
        <v xml:space="preserve"> </v>
      </c>
      <c r="R95" s="152" t="str">
        <f t="shared" si="120"/>
        <v xml:space="preserve"> </v>
      </c>
      <c r="S95" s="153" t="str">
        <f t="shared" si="121"/>
        <v xml:space="preserve"> </v>
      </c>
      <c r="T95" s="153" t="str">
        <f t="shared" si="122"/>
        <v xml:space="preserve"> </v>
      </c>
      <c r="V95" s="149" t="str">
        <f t="shared" si="123"/>
        <v xml:space="preserve"> </v>
      </c>
      <c r="W95" s="150" t="str">
        <f t="shared" si="124"/>
        <v xml:space="preserve"> </v>
      </c>
      <c r="X95" s="151" t="str">
        <f t="shared" si="125"/>
        <v xml:space="preserve"> </v>
      </c>
      <c r="Y95" s="152" t="str">
        <f t="shared" si="126"/>
        <v xml:space="preserve"> </v>
      </c>
      <c r="Z95" s="152" t="str">
        <f t="shared" si="127"/>
        <v xml:space="preserve"> </v>
      </c>
      <c r="AA95" s="152" t="str">
        <f t="shared" si="128"/>
        <v xml:space="preserve"> </v>
      </c>
      <c r="AB95" s="152" t="str">
        <f t="shared" si="129"/>
        <v xml:space="preserve"> </v>
      </c>
      <c r="AC95" s="153" t="str">
        <f t="shared" si="130"/>
        <v xml:space="preserve"> </v>
      </c>
      <c r="AD95" s="153" t="str">
        <f t="shared" si="131"/>
        <v xml:space="preserve"> </v>
      </c>
    </row>
    <row r="96" spans="2:51" ht="15" customHeight="1" x14ac:dyDescent="0.2">
      <c r="B96" s="154" t="str">
        <f t="shared" si="105"/>
        <v xml:space="preserve"> </v>
      </c>
      <c r="C96" s="155" t="str">
        <f t="shared" si="106"/>
        <v xml:space="preserve"> </v>
      </c>
      <c r="D96" s="156" t="str">
        <f t="shared" si="107"/>
        <v xml:space="preserve"> </v>
      </c>
      <c r="E96" s="157" t="str">
        <f t="shared" si="108"/>
        <v xml:space="preserve"> </v>
      </c>
      <c r="F96" s="157" t="str">
        <f t="shared" si="109"/>
        <v xml:space="preserve"> </v>
      </c>
      <c r="G96" s="157" t="str">
        <f t="shared" si="110"/>
        <v xml:space="preserve"> </v>
      </c>
      <c r="H96" s="157" t="str">
        <f t="shared" si="111"/>
        <v xml:space="preserve"> </v>
      </c>
      <c r="I96" s="158" t="str">
        <f t="shared" si="112"/>
        <v xml:space="preserve"> </v>
      </c>
      <c r="J96" s="158" t="str">
        <f t="shared" si="113"/>
        <v xml:space="preserve"> </v>
      </c>
      <c r="L96" s="154" t="str">
        <f t="shared" si="114"/>
        <v xml:space="preserve"> </v>
      </c>
      <c r="M96" s="155" t="str">
        <f t="shared" si="115"/>
        <v xml:space="preserve"> </v>
      </c>
      <c r="N96" s="156" t="str">
        <f t="shared" si="116"/>
        <v xml:space="preserve"> </v>
      </c>
      <c r="O96" s="157" t="str">
        <f t="shared" si="117"/>
        <v xml:space="preserve"> </v>
      </c>
      <c r="P96" s="157" t="str">
        <f t="shared" si="118"/>
        <v xml:space="preserve"> </v>
      </c>
      <c r="Q96" s="157" t="str">
        <f t="shared" si="119"/>
        <v xml:space="preserve"> </v>
      </c>
      <c r="R96" s="157" t="str">
        <f t="shared" si="120"/>
        <v xml:space="preserve"> </v>
      </c>
      <c r="S96" s="158" t="str">
        <f t="shared" si="121"/>
        <v xml:space="preserve"> </v>
      </c>
      <c r="T96" s="158" t="str">
        <f t="shared" si="122"/>
        <v xml:space="preserve"> </v>
      </c>
      <c r="V96" s="154" t="str">
        <f t="shared" si="123"/>
        <v xml:space="preserve"> </v>
      </c>
      <c r="W96" s="155" t="str">
        <f t="shared" si="124"/>
        <v xml:space="preserve"> </v>
      </c>
      <c r="X96" s="156" t="str">
        <f t="shared" si="125"/>
        <v xml:space="preserve"> </v>
      </c>
      <c r="Y96" s="157" t="str">
        <f t="shared" si="126"/>
        <v xml:space="preserve"> </v>
      </c>
      <c r="Z96" s="157" t="str">
        <f t="shared" si="127"/>
        <v xml:space="preserve"> </v>
      </c>
      <c r="AA96" s="157" t="str">
        <f t="shared" si="128"/>
        <v xml:space="preserve"> </v>
      </c>
      <c r="AB96" s="157" t="str">
        <f t="shared" si="129"/>
        <v xml:space="preserve"> </v>
      </c>
      <c r="AC96" s="158" t="str">
        <f t="shared" si="130"/>
        <v xml:space="preserve"> </v>
      </c>
      <c r="AD96" s="158" t="str">
        <f t="shared" si="131"/>
        <v xml:space="preserve"> </v>
      </c>
    </row>
    <row r="97" spans="2:49" ht="15" customHeight="1" x14ac:dyDescent="0.2">
      <c r="B97" s="154" t="str">
        <f t="shared" si="105"/>
        <v xml:space="preserve"> </v>
      </c>
      <c r="C97" s="155" t="str">
        <f t="shared" si="106"/>
        <v xml:space="preserve"> </v>
      </c>
      <c r="D97" s="156" t="str">
        <f t="shared" si="107"/>
        <v xml:space="preserve"> </v>
      </c>
      <c r="E97" s="157" t="str">
        <f t="shared" si="108"/>
        <v xml:space="preserve"> </v>
      </c>
      <c r="F97" s="157" t="str">
        <f t="shared" si="109"/>
        <v xml:space="preserve"> </v>
      </c>
      <c r="G97" s="157" t="str">
        <f t="shared" si="110"/>
        <v xml:space="preserve"> </v>
      </c>
      <c r="H97" s="157" t="str">
        <f t="shared" si="111"/>
        <v xml:space="preserve"> </v>
      </c>
      <c r="I97" s="158" t="str">
        <f t="shared" si="112"/>
        <v xml:space="preserve"> </v>
      </c>
      <c r="J97" s="158" t="str">
        <f t="shared" si="113"/>
        <v xml:space="preserve"> </v>
      </c>
      <c r="L97" s="154" t="str">
        <f t="shared" si="114"/>
        <v xml:space="preserve"> </v>
      </c>
      <c r="M97" s="155" t="str">
        <f t="shared" si="115"/>
        <v xml:space="preserve"> </v>
      </c>
      <c r="N97" s="156" t="str">
        <f t="shared" si="116"/>
        <v xml:space="preserve"> </v>
      </c>
      <c r="O97" s="157" t="str">
        <f t="shared" si="117"/>
        <v xml:space="preserve"> </v>
      </c>
      <c r="P97" s="157" t="str">
        <f t="shared" si="118"/>
        <v xml:space="preserve"> </v>
      </c>
      <c r="Q97" s="157" t="str">
        <f t="shared" si="119"/>
        <v xml:space="preserve"> </v>
      </c>
      <c r="R97" s="157" t="str">
        <f t="shared" si="120"/>
        <v xml:space="preserve"> </v>
      </c>
      <c r="S97" s="158" t="str">
        <f t="shared" si="121"/>
        <v xml:space="preserve"> </v>
      </c>
      <c r="T97" s="158" t="str">
        <f t="shared" si="122"/>
        <v xml:space="preserve"> </v>
      </c>
      <c r="V97" s="154" t="str">
        <f t="shared" si="123"/>
        <v xml:space="preserve"> </v>
      </c>
      <c r="W97" s="155" t="str">
        <f t="shared" si="124"/>
        <v xml:space="preserve"> </v>
      </c>
      <c r="X97" s="156" t="str">
        <f t="shared" si="125"/>
        <v xml:space="preserve"> </v>
      </c>
      <c r="Y97" s="157" t="str">
        <f t="shared" si="126"/>
        <v xml:space="preserve"> </v>
      </c>
      <c r="Z97" s="157" t="str">
        <f t="shared" si="127"/>
        <v xml:space="preserve"> </v>
      </c>
      <c r="AA97" s="157" t="str">
        <f t="shared" si="128"/>
        <v xml:space="preserve"> </v>
      </c>
      <c r="AB97" s="157" t="str">
        <f t="shared" si="129"/>
        <v xml:space="preserve"> </v>
      </c>
      <c r="AC97" s="158" t="str">
        <f t="shared" si="130"/>
        <v xml:space="preserve"> </v>
      </c>
      <c r="AD97" s="158" t="str">
        <f t="shared" si="131"/>
        <v xml:space="preserve"> </v>
      </c>
    </row>
    <row r="98" spans="2:49" ht="15" customHeight="1" x14ac:dyDescent="0.2">
      <c r="B98" s="154" t="str">
        <f t="shared" si="105"/>
        <v xml:space="preserve"> </v>
      </c>
      <c r="C98" s="155" t="str">
        <f t="shared" si="106"/>
        <v xml:space="preserve"> </v>
      </c>
      <c r="D98" s="156" t="str">
        <f t="shared" si="107"/>
        <v xml:space="preserve"> </v>
      </c>
      <c r="E98" s="157" t="str">
        <f t="shared" si="108"/>
        <v xml:space="preserve"> </v>
      </c>
      <c r="F98" s="157" t="str">
        <f t="shared" si="109"/>
        <v xml:space="preserve"> </v>
      </c>
      <c r="G98" s="157" t="str">
        <f t="shared" si="110"/>
        <v xml:space="preserve"> </v>
      </c>
      <c r="H98" s="157" t="str">
        <f t="shared" si="111"/>
        <v xml:space="preserve"> </v>
      </c>
      <c r="I98" s="158" t="str">
        <f t="shared" si="112"/>
        <v xml:space="preserve"> </v>
      </c>
      <c r="J98" s="158" t="str">
        <f t="shared" si="113"/>
        <v xml:space="preserve"> </v>
      </c>
      <c r="L98" s="154" t="str">
        <f t="shared" si="114"/>
        <v xml:space="preserve"> </v>
      </c>
      <c r="M98" s="155" t="str">
        <f t="shared" si="115"/>
        <v xml:space="preserve"> </v>
      </c>
      <c r="N98" s="156" t="str">
        <f t="shared" si="116"/>
        <v xml:space="preserve"> </v>
      </c>
      <c r="O98" s="157" t="str">
        <f t="shared" si="117"/>
        <v xml:space="preserve"> </v>
      </c>
      <c r="P98" s="157" t="str">
        <f t="shared" si="118"/>
        <v xml:space="preserve"> </v>
      </c>
      <c r="Q98" s="157" t="str">
        <f t="shared" si="119"/>
        <v xml:space="preserve"> </v>
      </c>
      <c r="R98" s="157" t="str">
        <f t="shared" si="120"/>
        <v xml:space="preserve"> </v>
      </c>
      <c r="S98" s="158" t="str">
        <f t="shared" si="121"/>
        <v xml:space="preserve"> </v>
      </c>
      <c r="T98" s="158" t="str">
        <f t="shared" si="122"/>
        <v xml:space="preserve"> </v>
      </c>
      <c r="V98" s="154" t="str">
        <f t="shared" si="123"/>
        <v xml:space="preserve"> </v>
      </c>
      <c r="W98" s="155" t="str">
        <f t="shared" si="124"/>
        <v xml:space="preserve"> </v>
      </c>
      <c r="X98" s="156" t="str">
        <f t="shared" si="125"/>
        <v xml:space="preserve"> </v>
      </c>
      <c r="Y98" s="157" t="str">
        <f t="shared" si="126"/>
        <v xml:space="preserve"> </v>
      </c>
      <c r="Z98" s="157" t="str">
        <f t="shared" si="127"/>
        <v xml:space="preserve"> </v>
      </c>
      <c r="AA98" s="157" t="str">
        <f t="shared" si="128"/>
        <v xml:space="preserve"> </v>
      </c>
      <c r="AB98" s="157" t="str">
        <f t="shared" si="129"/>
        <v xml:space="preserve"> </v>
      </c>
      <c r="AC98" s="158" t="str">
        <f t="shared" si="130"/>
        <v xml:space="preserve"> </v>
      </c>
      <c r="AD98" s="158" t="str">
        <f t="shared" si="131"/>
        <v xml:space="preserve"> </v>
      </c>
    </row>
    <row r="99" spans="2:49" ht="15" customHeight="1" x14ac:dyDescent="0.2">
      <c r="B99" s="159" t="str">
        <f t="shared" si="105"/>
        <v xml:space="preserve"> </v>
      </c>
      <c r="C99" s="160" t="str">
        <f t="shared" si="106"/>
        <v xml:space="preserve"> </v>
      </c>
      <c r="D99" s="161" t="str">
        <f t="shared" si="107"/>
        <v xml:space="preserve"> </v>
      </c>
      <c r="E99" s="162" t="str">
        <f t="shared" si="108"/>
        <v xml:space="preserve"> </v>
      </c>
      <c r="F99" s="162" t="str">
        <f t="shared" si="109"/>
        <v xml:space="preserve"> </v>
      </c>
      <c r="G99" s="162" t="str">
        <f t="shared" si="110"/>
        <v xml:space="preserve"> </v>
      </c>
      <c r="H99" s="162" t="str">
        <f t="shared" si="111"/>
        <v xml:space="preserve"> </v>
      </c>
      <c r="I99" s="163" t="str">
        <f t="shared" si="112"/>
        <v xml:space="preserve"> </v>
      </c>
      <c r="J99" s="163" t="str">
        <f t="shared" si="113"/>
        <v xml:space="preserve"> </v>
      </c>
      <c r="L99" s="159" t="str">
        <f t="shared" si="114"/>
        <v xml:space="preserve"> </v>
      </c>
      <c r="M99" s="160" t="str">
        <f t="shared" si="115"/>
        <v xml:space="preserve"> </v>
      </c>
      <c r="N99" s="161" t="str">
        <f t="shared" si="116"/>
        <v xml:space="preserve"> </v>
      </c>
      <c r="O99" s="162" t="str">
        <f t="shared" si="117"/>
        <v xml:space="preserve"> </v>
      </c>
      <c r="P99" s="162" t="str">
        <f t="shared" si="118"/>
        <v xml:space="preserve"> </v>
      </c>
      <c r="Q99" s="162" t="str">
        <f t="shared" si="119"/>
        <v xml:space="preserve"> </v>
      </c>
      <c r="R99" s="162" t="str">
        <f t="shared" si="120"/>
        <v xml:space="preserve"> </v>
      </c>
      <c r="S99" s="163" t="str">
        <f t="shared" si="121"/>
        <v xml:space="preserve"> </v>
      </c>
      <c r="T99" s="163" t="str">
        <f t="shared" si="122"/>
        <v xml:space="preserve"> </v>
      </c>
      <c r="V99" s="159" t="str">
        <f t="shared" si="123"/>
        <v xml:space="preserve"> </v>
      </c>
      <c r="W99" s="160" t="str">
        <f t="shared" si="124"/>
        <v xml:space="preserve"> </v>
      </c>
      <c r="X99" s="161" t="str">
        <f t="shared" si="125"/>
        <v xml:space="preserve"> </v>
      </c>
      <c r="Y99" s="162" t="str">
        <f t="shared" si="126"/>
        <v xml:space="preserve"> </v>
      </c>
      <c r="Z99" s="162" t="str">
        <f t="shared" si="127"/>
        <v xml:space="preserve"> </v>
      </c>
      <c r="AA99" s="162" t="str">
        <f t="shared" si="128"/>
        <v xml:space="preserve"> </v>
      </c>
      <c r="AB99" s="162" t="str">
        <f t="shared" si="129"/>
        <v xml:space="preserve"> </v>
      </c>
      <c r="AC99" s="163" t="str">
        <f t="shared" si="130"/>
        <v xml:space="preserve"> </v>
      </c>
      <c r="AD99" s="163" t="str">
        <f t="shared" si="131"/>
        <v xml:space="preserve"> </v>
      </c>
    </row>
    <row r="100" spans="2:49" ht="15" customHeight="1" x14ac:dyDescent="0.2">
      <c r="B100" s="149" t="str">
        <f t="shared" si="105"/>
        <v xml:space="preserve"> </v>
      </c>
      <c r="C100" s="150" t="str">
        <f t="shared" si="106"/>
        <v xml:space="preserve"> </v>
      </c>
      <c r="D100" s="151" t="str">
        <f t="shared" si="107"/>
        <v xml:space="preserve"> </v>
      </c>
      <c r="E100" s="152" t="str">
        <f t="shared" si="108"/>
        <v xml:space="preserve"> </v>
      </c>
      <c r="F100" s="152" t="str">
        <f t="shared" si="109"/>
        <v xml:space="preserve"> </v>
      </c>
      <c r="G100" s="152" t="str">
        <f t="shared" si="110"/>
        <v xml:space="preserve"> </v>
      </c>
      <c r="H100" s="152" t="str">
        <f t="shared" si="111"/>
        <v xml:space="preserve"> </v>
      </c>
      <c r="I100" s="153" t="str">
        <f t="shared" si="112"/>
        <v xml:space="preserve"> </v>
      </c>
      <c r="J100" s="153" t="str">
        <f t="shared" si="113"/>
        <v xml:space="preserve"> </v>
      </c>
      <c r="L100" s="149" t="str">
        <f t="shared" si="114"/>
        <v xml:space="preserve"> </v>
      </c>
      <c r="M100" s="150" t="str">
        <f t="shared" si="115"/>
        <v xml:space="preserve"> </v>
      </c>
      <c r="N100" s="151" t="str">
        <f t="shared" si="116"/>
        <v xml:space="preserve"> </v>
      </c>
      <c r="O100" s="152" t="str">
        <f t="shared" si="117"/>
        <v xml:space="preserve"> </v>
      </c>
      <c r="P100" s="152" t="str">
        <f t="shared" si="118"/>
        <v xml:space="preserve"> </v>
      </c>
      <c r="Q100" s="152" t="str">
        <f t="shared" si="119"/>
        <v xml:space="preserve"> </v>
      </c>
      <c r="R100" s="152" t="str">
        <f t="shared" si="120"/>
        <v xml:space="preserve"> </v>
      </c>
      <c r="S100" s="153" t="str">
        <f t="shared" si="121"/>
        <v xml:space="preserve"> </v>
      </c>
      <c r="T100" s="153" t="str">
        <f t="shared" si="122"/>
        <v xml:space="preserve"> </v>
      </c>
      <c r="V100" s="149" t="str">
        <f t="shared" si="123"/>
        <v xml:space="preserve"> </v>
      </c>
      <c r="W100" s="150" t="str">
        <f t="shared" si="124"/>
        <v xml:space="preserve"> </v>
      </c>
      <c r="X100" s="151" t="str">
        <f t="shared" si="125"/>
        <v xml:space="preserve"> </v>
      </c>
      <c r="Y100" s="152" t="str">
        <f t="shared" si="126"/>
        <v xml:space="preserve"> </v>
      </c>
      <c r="Z100" s="152" t="str">
        <f t="shared" si="127"/>
        <v xml:space="preserve"> </v>
      </c>
      <c r="AA100" s="152" t="str">
        <f t="shared" si="128"/>
        <v xml:space="preserve"> </v>
      </c>
      <c r="AB100" s="152" t="str">
        <f t="shared" si="129"/>
        <v xml:space="preserve"> </v>
      </c>
      <c r="AC100" s="153" t="str">
        <f t="shared" si="130"/>
        <v xml:space="preserve"> </v>
      </c>
      <c r="AD100" s="153" t="str">
        <f t="shared" si="131"/>
        <v xml:space="preserve"> </v>
      </c>
    </row>
    <row r="101" spans="2:49" ht="15" customHeight="1" x14ac:dyDescent="0.2">
      <c r="B101" s="154" t="str">
        <f t="shared" si="105"/>
        <v xml:space="preserve"> </v>
      </c>
      <c r="C101" s="155" t="str">
        <f t="shared" si="106"/>
        <v xml:space="preserve"> </v>
      </c>
      <c r="D101" s="156" t="str">
        <f t="shared" si="107"/>
        <v xml:space="preserve"> </v>
      </c>
      <c r="E101" s="157" t="str">
        <f t="shared" si="108"/>
        <v xml:space="preserve"> </v>
      </c>
      <c r="F101" s="157" t="str">
        <f t="shared" si="109"/>
        <v xml:space="preserve"> </v>
      </c>
      <c r="G101" s="157" t="str">
        <f t="shared" si="110"/>
        <v xml:space="preserve"> </v>
      </c>
      <c r="H101" s="157" t="str">
        <f t="shared" si="111"/>
        <v xml:space="preserve"> </v>
      </c>
      <c r="I101" s="158" t="str">
        <f t="shared" si="112"/>
        <v xml:space="preserve"> </v>
      </c>
      <c r="J101" s="158" t="str">
        <f t="shared" si="113"/>
        <v xml:space="preserve"> </v>
      </c>
      <c r="L101" s="154" t="str">
        <f t="shared" si="114"/>
        <v xml:space="preserve"> </v>
      </c>
      <c r="M101" s="155" t="str">
        <f t="shared" si="115"/>
        <v xml:space="preserve"> </v>
      </c>
      <c r="N101" s="156" t="str">
        <f t="shared" si="116"/>
        <v xml:space="preserve"> </v>
      </c>
      <c r="O101" s="157" t="str">
        <f t="shared" si="117"/>
        <v xml:space="preserve"> </v>
      </c>
      <c r="P101" s="157" t="str">
        <f t="shared" si="118"/>
        <v xml:space="preserve"> </v>
      </c>
      <c r="Q101" s="157" t="str">
        <f t="shared" si="119"/>
        <v xml:space="preserve"> </v>
      </c>
      <c r="R101" s="157" t="str">
        <f t="shared" si="120"/>
        <v xml:space="preserve"> </v>
      </c>
      <c r="S101" s="158" t="str">
        <f t="shared" si="121"/>
        <v xml:space="preserve"> </v>
      </c>
      <c r="T101" s="158" t="str">
        <f t="shared" si="122"/>
        <v xml:space="preserve"> </v>
      </c>
      <c r="V101" s="154" t="str">
        <f t="shared" si="123"/>
        <v xml:space="preserve"> </v>
      </c>
      <c r="W101" s="155" t="str">
        <f t="shared" si="124"/>
        <v xml:space="preserve"> </v>
      </c>
      <c r="X101" s="156" t="str">
        <f t="shared" si="125"/>
        <v xml:space="preserve"> </v>
      </c>
      <c r="Y101" s="157" t="str">
        <f t="shared" si="126"/>
        <v xml:space="preserve"> </v>
      </c>
      <c r="Z101" s="157" t="str">
        <f t="shared" si="127"/>
        <v xml:space="preserve"> </v>
      </c>
      <c r="AA101" s="157" t="str">
        <f t="shared" si="128"/>
        <v xml:space="preserve"> </v>
      </c>
      <c r="AB101" s="157" t="str">
        <f t="shared" si="129"/>
        <v xml:space="preserve"> </v>
      </c>
      <c r="AC101" s="158" t="str">
        <f t="shared" si="130"/>
        <v xml:space="preserve"> </v>
      </c>
      <c r="AD101" s="158" t="str">
        <f t="shared" si="131"/>
        <v xml:space="preserve"> </v>
      </c>
    </row>
    <row r="102" spans="2:49" ht="15" customHeight="1" x14ac:dyDescent="0.2">
      <c r="B102" s="154" t="str">
        <f t="shared" si="105"/>
        <v xml:space="preserve"> </v>
      </c>
      <c r="C102" s="155" t="str">
        <f t="shared" si="106"/>
        <v xml:space="preserve"> </v>
      </c>
      <c r="D102" s="156" t="str">
        <f t="shared" si="107"/>
        <v xml:space="preserve"> </v>
      </c>
      <c r="E102" s="157" t="str">
        <f t="shared" si="108"/>
        <v xml:space="preserve"> </v>
      </c>
      <c r="F102" s="157" t="str">
        <f t="shared" si="109"/>
        <v xml:space="preserve"> </v>
      </c>
      <c r="G102" s="157" t="str">
        <f t="shared" si="110"/>
        <v xml:space="preserve"> </v>
      </c>
      <c r="H102" s="157" t="str">
        <f t="shared" si="111"/>
        <v xml:space="preserve"> </v>
      </c>
      <c r="I102" s="158" t="str">
        <f t="shared" si="112"/>
        <v xml:space="preserve"> </v>
      </c>
      <c r="J102" s="158" t="str">
        <f t="shared" si="113"/>
        <v xml:space="preserve"> </v>
      </c>
      <c r="L102" s="154" t="str">
        <f t="shared" si="114"/>
        <v xml:space="preserve"> </v>
      </c>
      <c r="M102" s="155" t="str">
        <f t="shared" si="115"/>
        <v xml:space="preserve"> </v>
      </c>
      <c r="N102" s="156" t="str">
        <f t="shared" si="116"/>
        <v xml:space="preserve"> </v>
      </c>
      <c r="O102" s="157" t="str">
        <f t="shared" si="117"/>
        <v xml:space="preserve"> </v>
      </c>
      <c r="P102" s="157" t="str">
        <f t="shared" si="118"/>
        <v xml:space="preserve"> </v>
      </c>
      <c r="Q102" s="157" t="str">
        <f t="shared" si="119"/>
        <v xml:space="preserve"> </v>
      </c>
      <c r="R102" s="157" t="str">
        <f t="shared" si="120"/>
        <v xml:space="preserve"> </v>
      </c>
      <c r="S102" s="158" t="str">
        <f t="shared" si="121"/>
        <v xml:space="preserve"> </v>
      </c>
      <c r="T102" s="158" t="str">
        <f t="shared" si="122"/>
        <v xml:space="preserve"> </v>
      </c>
      <c r="V102" s="154" t="str">
        <f t="shared" si="123"/>
        <v xml:space="preserve"> </v>
      </c>
      <c r="W102" s="155" t="str">
        <f t="shared" si="124"/>
        <v xml:space="preserve"> </v>
      </c>
      <c r="X102" s="156" t="str">
        <f t="shared" si="125"/>
        <v xml:space="preserve"> </v>
      </c>
      <c r="Y102" s="157" t="str">
        <f t="shared" si="126"/>
        <v xml:space="preserve"> </v>
      </c>
      <c r="Z102" s="157" t="str">
        <f t="shared" si="127"/>
        <v xml:space="preserve"> </v>
      </c>
      <c r="AA102" s="157" t="str">
        <f t="shared" si="128"/>
        <v xml:space="preserve"> </v>
      </c>
      <c r="AB102" s="157" t="str">
        <f t="shared" si="129"/>
        <v xml:space="preserve"> </v>
      </c>
      <c r="AC102" s="158" t="str">
        <f t="shared" si="130"/>
        <v xml:space="preserve"> </v>
      </c>
      <c r="AD102" s="158" t="str">
        <f t="shared" si="131"/>
        <v xml:space="preserve"> </v>
      </c>
      <c r="AH102" s="164"/>
      <c r="AI102" s="164"/>
      <c r="AO102" s="164"/>
      <c r="AP102" s="164"/>
      <c r="AV102" s="164"/>
      <c r="AW102" s="164"/>
    </row>
    <row r="103" spans="2:49" ht="15" customHeight="1" x14ac:dyDescent="0.2">
      <c r="B103" s="154" t="str">
        <f t="shared" si="105"/>
        <v xml:space="preserve"> </v>
      </c>
      <c r="C103" s="155" t="str">
        <f t="shared" si="106"/>
        <v xml:space="preserve"> </v>
      </c>
      <c r="D103" s="156" t="str">
        <f t="shared" si="107"/>
        <v xml:space="preserve"> </v>
      </c>
      <c r="E103" s="157" t="str">
        <f t="shared" si="108"/>
        <v xml:space="preserve"> </v>
      </c>
      <c r="F103" s="157" t="str">
        <f t="shared" si="109"/>
        <v xml:space="preserve"> </v>
      </c>
      <c r="G103" s="157" t="str">
        <f t="shared" si="110"/>
        <v xml:space="preserve"> </v>
      </c>
      <c r="H103" s="157" t="str">
        <f t="shared" si="111"/>
        <v xml:space="preserve"> </v>
      </c>
      <c r="I103" s="158" t="str">
        <f t="shared" si="112"/>
        <v xml:space="preserve"> </v>
      </c>
      <c r="J103" s="158" t="str">
        <f t="shared" si="113"/>
        <v xml:space="preserve"> </v>
      </c>
      <c r="L103" s="154" t="str">
        <f t="shared" si="114"/>
        <v xml:space="preserve"> </v>
      </c>
      <c r="M103" s="155" t="str">
        <f t="shared" si="115"/>
        <v xml:space="preserve"> </v>
      </c>
      <c r="N103" s="156" t="str">
        <f t="shared" si="116"/>
        <v xml:space="preserve"> </v>
      </c>
      <c r="O103" s="157" t="str">
        <f t="shared" si="117"/>
        <v xml:space="preserve"> </v>
      </c>
      <c r="P103" s="157" t="str">
        <f t="shared" si="118"/>
        <v xml:space="preserve"> </v>
      </c>
      <c r="Q103" s="157" t="str">
        <f t="shared" si="119"/>
        <v xml:space="preserve"> </v>
      </c>
      <c r="R103" s="157" t="str">
        <f t="shared" si="120"/>
        <v xml:space="preserve"> </v>
      </c>
      <c r="S103" s="158" t="str">
        <f t="shared" si="121"/>
        <v xml:space="preserve"> </v>
      </c>
      <c r="T103" s="158" t="str">
        <f t="shared" si="122"/>
        <v xml:space="preserve"> </v>
      </c>
      <c r="V103" s="154" t="str">
        <f t="shared" si="123"/>
        <v xml:space="preserve"> </v>
      </c>
      <c r="W103" s="155" t="str">
        <f t="shared" si="124"/>
        <v xml:space="preserve"> </v>
      </c>
      <c r="X103" s="156" t="str">
        <f t="shared" si="125"/>
        <v xml:space="preserve"> </v>
      </c>
      <c r="Y103" s="157" t="str">
        <f t="shared" si="126"/>
        <v xml:space="preserve"> </v>
      </c>
      <c r="Z103" s="157" t="str">
        <f t="shared" si="127"/>
        <v xml:space="preserve"> </v>
      </c>
      <c r="AA103" s="157" t="str">
        <f t="shared" si="128"/>
        <v xml:space="preserve"> </v>
      </c>
      <c r="AB103" s="157" t="str">
        <f t="shared" si="129"/>
        <v xml:space="preserve"> </v>
      </c>
      <c r="AC103" s="158" t="str">
        <f t="shared" si="130"/>
        <v xml:space="preserve"> </v>
      </c>
      <c r="AD103" s="158" t="str">
        <f t="shared" si="131"/>
        <v xml:space="preserve"> </v>
      </c>
    </row>
    <row r="104" spans="2:49" ht="15" customHeight="1" x14ac:dyDescent="0.2">
      <c r="B104" s="159" t="str">
        <f t="shared" si="105"/>
        <v xml:space="preserve"> </v>
      </c>
      <c r="C104" s="160" t="str">
        <f t="shared" si="106"/>
        <v xml:space="preserve"> </v>
      </c>
      <c r="D104" s="161" t="str">
        <f t="shared" si="107"/>
        <v xml:space="preserve"> </v>
      </c>
      <c r="E104" s="162" t="str">
        <f t="shared" si="108"/>
        <v xml:space="preserve"> </v>
      </c>
      <c r="F104" s="162" t="str">
        <f t="shared" si="109"/>
        <v xml:space="preserve"> </v>
      </c>
      <c r="G104" s="162" t="str">
        <f t="shared" si="110"/>
        <v xml:space="preserve"> </v>
      </c>
      <c r="H104" s="162" t="str">
        <f t="shared" si="111"/>
        <v xml:space="preserve"> </v>
      </c>
      <c r="I104" s="163" t="str">
        <f t="shared" si="112"/>
        <v xml:space="preserve"> </v>
      </c>
      <c r="J104" s="163" t="str">
        <f t="shared" si="113"/>
        <v xml:space="preserve"> </v>
      </c>
      <c r="L104" s="159" t="str">
        <f t="shared" si="114"/>
        <v xml:space="preserve"> </v>
      </c>
      <c r="M104" s="160" t="str">
        <f t="shared" si="115"/>
        <v xml:space="preserve"> </v>
      </c>
      <c r="N104" s="161" t="str">
        <f t="shared" si="116"/>
        <v xml:space="preserve"> </v>
      </c>
      <c r="O104" s="162" t="str">
        <f t="shared" si="117"/>
        <v xml:space="preserve"> </v>
      </c>
      <c r="P104" s="162" t="str">
        <f t="shared" si="118"/>
        <v xml:space="preserve"> </v>
      </c>
      <c r="Q104" s="162" t="str">
        <f t="shared" si="119"/>
        <v xml:space="preserve"> </v>
      </c>
      <c r="R104" s="162" t="str">
        <f t="shared" si="120"/>
        <v xml:space="preserve"> </v>
      </c>
      <c r="S104" s="163" t="str">
        <f t="shared" si="121"/>
        <v xml:space="preserve"> </v>
      </c>
      <c r="T104" s="163" t="str">
        <f t="shared" si="122"/>
        <v xml:space="preserve"> </v>
      </c>
      <c r="V104" s="159" t="str">
        <f t="shared" si="123"/>
        <v xml:space="preserve"> </v>
      </c>
      <c r="W104" s="160" t="str">
        <f t="shared" si="124"/>
        <v xml:space="preserve"> </v>
      </c>
      <c r="X104" s="161" t="str">
        <f t="shared" si="125"/>
        <v xml:space="preserve"> </v>
      </c>
      <c r="Y104" s="162" t="str">
        <f t="shared" si="126"/>
        <v xml:space="preserve"> </v>
      </c>
      <c r="Z104" s="162" t="str">
        <f t="shared" si="127"/>
        <v xml:space="preserve"> </v>
      </c>
      <c r="AA104" s="162" t="str">
        <f t="shared" si="128"/>
        <v xml:space="preserve"> </v>
      </c>
      <c r="AB104" s="162" t="str">
        <f t="shared" si="129"/>
        <v xml:space="preserve"> </v>
      </c>
      <c r="AC104" s="163" t="str">
        <f t="shared" si="130"/>
        <v xml:space="preserve"> </v>
      </c>
      <c r="AD104" s="163" t="str">
        <f t="shared" si="131"/>
        <v xml:space="preserve"> </v>
      </c>
      <c r="AH104" s="139" t="str">
        <f>+IF(AH103&gt;0,10,"")</f>
        <v/>
      </c>
      <c r="AO104" s="139" t="str">
        <f>+IF(AO103&gt;0,10,"")</f>
        <v/>
      </c>
      <c r="AV104" s="139" t="str">
        <f>+IF(AV103&gt;0,10,"")</f>
        <v/>
      </c>
    </row>
    <row r="105" spans="2:49" ht="15" customHeight="1" x14ac:dyDescent="0.2">
      <c r="B105" s="149" t="str">
        <f t="shared" si="105"/>
        <v xml:space="preserve"> </v>
      </c>
      <c r="C105" s="150" t="str">
        <f t="shared" si="106"/>
        <v xml:space="preserve"> </v>
      </c>
      <c r="D105" s="151" t="str">
        <f t="shared" si="107"/>
        <v xml:space="preserve"> </v>
      </c>
      <c r="E105" s="152" t="str">
        <f t="shared" si="108"/>
        <v xml:space="preserve"> </v>
      </c>
      <c r="F105" s="152" t="str">
        <f t="shared" si="109"/>
        <v xml:space="preserve"> </v>
      </c>
      <c r="G105" s="152" t="str">
        <f t="shared" si="110"/>
        <v xml:space="preserve"> </v>
      </c>
      <c r="H105" s="152" t="str">
        <f t="shared" si="111"/>
        <v xml:space="preserve"> </v>
      </c>
      <c r="I105" s="153" t="str">
        <f t="shared" si="112"/>
        <v xml:space="preserve"> </v>
      </c>
      <c r="J105" s="153" t="str">
        <f t="shared" si="113"/>
        <v xml:space="preserve"> </v>
      </c>
      <c r="L105" s="149" t="str">
        <f t="shared" si="114"/>
        <v xml:space="preserve"> </v>
      </c>
      <c r="M105" s="150" t="str">
        <f t="shared" si="115"/>
        <v xml:space="preserve"> </v>
      </c>
      <c r="N105" s="151" t="str">
        <f t="shared" si="116"/>
        <v xml:space="preserve"> </v>
      </c>
      <c r="O105" s="152" t="str">
        <f t="shared" si="117"/>
        <v xml:space="preserve"> </v>
      </c>
      <c r="P105" s="152" t="str">
        <f t="shared" si="118"/>
        <v xml:space="preserve"> </v>
      </c>
      <c r="Q105" s="152" t="str">
        <f t="shared" si="119"/>
        <v xml:space="preserve"> </v>
      </c>
      <c r="R105" s="152" t="str">
        <f t="shared" si="120"/>
        <v xml:space="preserve"> </v>
      </c>
      <c r="S105" s="153" t="str">
        <f t="shared" si="121"/>
        <v xml:space="preserve"> </v>
      </c>
      <c r="T105" s="153" t="str">
        <f t="shared" si="122"/>
        <v xml:space="preserve"> </v>
      </c>
      <c r="V105" s="149" t="str">
        <f t="shared" si="123"/>
        <v xml:space="preserve"> </v>
      </c>
      <c r="W105" s="150" t="str">
        <f t="shared" si="124"/>
        <v xml:space="preserve"> </v>
      </c>
      <c r="X105" s="151" t="str">
        <f t="shared" si="125"/>
        <v xml:space="preserve"> </v>
      </c>
      <c r="Y105" s="152" t="str">
        <f t="shared" si="126"/>
        <v xml:space="preserve"> </v>
      </c>
      <c r="Z105" s="152" t="str">
        <f t="shared" si="127"/>
        <v xml:space="preserve"> </v>
      </c>
      <c r="AA105" s="152" t="str">
        <f t="shared" si="128"/>
        <v xml:space="preserve"> </v>
      </c>
      <c r="AB105" s="152" t="str">
        <f t="shared" si="129"/>
        <v xml:space="preserve"> </v>
      </c>
      <c r="AC105" s="153" t="str">
        <f t="shared" si="130"/>
        <v xml:space="preserve"> </v>
      </c>
      <c r="AD105" s="153" t="str">
        <f t="shared" si="131"/>
        <v xml:space="preserve"> </v>
      </c>
    </row>
    <row r="106" spans="2:49" ht="15" customHeight="1" x14ac:dyDescent="0.2">
      <c r="B106" s="154" t="str">
        <f t="shared" si="105"/>
        <v xml:space="preserve"> </v>
      </c>
      <c r="C106" s="155" t="str">
        <f t="shared" si="106"/>
        <v xml:space="preserve"> </v>
      </c>
      <c r="D106" s="156" t="str">
        <f t="shared" si="107"/>
        <v xml:space="preserve"> </v>
      </c>
      <c r="E106" s="157" t="str">
        <f t="shared" si="108"/>
        <v xml:space="preserve"> </v>
      </c>
      <c r="F106" s="157" t="str">
        <f t="shared" si="109"/>
        <v xml:space="preserve"> </v>
      </c>
      <c r="G106" s="157" t="str">
        <f t="shared" si="110"/>
        <v xml:space="preserve"> </v>
      </c>
      <c r="H106" s="157" t="str">
        <f t="shared" si="111"/>
        <v xml:space="preserve"> </v>
      </c>
      <c r="I106" s="158" t="str">
        <f t="shared" si="112"/>
        <v xml:space="preserve"> </v>
      </c>
      <c r="J106" s="158" t="str">
        <f t="shared" si="113"/>
        <v xml:space="preserve"> </v>
      </c>
      <c r="L106" s="154" t="str">
        <f t="shared" si="114"/>
        <v xml:space="preserve"> </v>
      </c>
      <c r="M106" s="155" t="str">
        <f t="shared" si="115"/>
        <v xml:space="preserve"> </v>
      </c>
      <c r="N106" s="156" t="str">
        <f t="shared" si="116"/>
        <v xml:space="preserve"> </v>
      </c>
      <c r="O106" s="157" t="str">
        <f t="shared" si="117"/>
        <v xml:space="preserve"> </v>
      </c>
      <c r="P106" s="157" t="str">
        <f t="shared" si="118"/>
        <v xml:space="preserve"> </v>
      </c>
      <c r="Q106" s="157" t="str">
        <f t="shared" si="119"/>
        <v xml:space="preserve"> </v>
      </c>
      <c r="R106" s="157" t="str">
        <f t="shared" si="120"/>
        <v xml:space="preserve"> </v>
      </c>
      <c r="S106" s="158" t="str">
        <f t="shared" si="121"/>
        <v xml:space="preserve"> </v>
      </c>
      <c r="T106" s="158" t="str">
        <f t="shared" si="122"/>
        <v xml:space="preserve"> </v>
      </c>
      <c r="V106" s="154" t="str">
        <f t="shared" si="123"/>
        <v xml:space="preserve"> </v>
      </c>
      <c r="W106" s="155" t="str">
        <f t="shared" si="124"/>
        <v xml:space="preserve"> </v>
      </c>
      <c r="X106" s="156" t="str">
        <f t="shared" si="125"/>
        <v xml:space="preserve"> </v>
      </c>
      <c r="Y106" s="157" t="str">
        <f t="shared" si="126"/>
        <v xml:space="preserve"> </v>
      </c>
      <c r="Z106" s="157" t="str">
        <f t="shared" si="127"/>
        <v xml:space="preserve"> </v>
      </c>
      <c r="AA106" s="157" t="str">
        <f t="shared" si="128"/>
        <v xml:space="preserve"> </v>
      </c>
      <c r="AB106" s="157" t="str">
        <f t="shared" si="129"/>
        <v xml:space="preserve"> </v>
      </c>
      <c r="AC106" s="158" t="str">
        <f t="shared" si="130"/>
        <v xml:space="preserve"> </v>
      </c>
      <c r="AD106" s="158" t="str">
        <f t="shared" si="131"/>
        <v xml:space="preserve"> </v>
      </c>
    </row>
    <row r="107" spans="2:49" ht="15" customHeight="1" x14ac:dyDescent="0.2">
      <c r="B107" s="154" t="str">
        <f t="shared" si="105"/>
        <v xml:space="preserve"> </v>
      </c>
      <c r="C107" s="155" t="str">
        <f t="shared" si="106"/>
        <v xml:space="preserve"> </v>
      </c>
      <c r="D107" s="156" t="str">
        <f t="shared" si="107"/>
        <v xml:space="preserve"> </v>
      </c>
      <c r="E107" s="157" t="str">
        <f t="shared" si="108"/>
        <v xml:space="preserve"> </v>
      </c>
      <c r="F107" s="157" t="str">
        <f t="shared" si="109"/>
        <v xml:space="preserve"> </v>
      </c>
      <c r="G107" s="157" t="str">
        <f t="shared" si="110"/>
        <v xml:space="preserve"> </v>
      </c>
      <c r="H107" s="157" t="str">
        <f t="shared" si="111"/>
        <v xml:space="preserve"> </v>
      </c>
      <c r="I107" s="158" t="str">
        <f t="shared" si="112"/>
        <v xml:space="preserve"> </v>
      </c>
      <c r="J107" s="158" t="str">
        <f t="shared" si="113"/>
        <v xml:space="preserve"> </v>
      </c>
      <c r="L107" s="154" t="str">
        <f t="shared" si="114"/>
        <v xml:space="preserve"> </v>
      </c>
      <c r="M107" s="155" t="str">
        <f t="shared" si="115"/>
        <v xml:space="preserve"> </v>
      </c>
      <c r="N107" s="156" t="str">
        <f t="shared" si="116"/>
        <v xml:space="preserve"> </v>
      </c>
      <c r="O107" s="157" t="str">
        <f t="shared" si="117"/>
        <v xml:space="preserve"> </v>
      </c>
      <c r="P107" s="157" t="str">
        <f t="shared" si="118"/>
        <v xml:space="preserve"> </v>
      </c>
      <c r="Q107" s="157" t="str">
        <f t="shared" si="119"/>
        <v xml:space="preserve"> </v>
      </c>
      <c r="R107" s="157" t="str">
        <f t="shared" si="120"/>
        <v xml:space="preserve"> </v>
      </c>
      <c r="S107" s="158" t="str">
        <f t="shared" si="121"/>
        <v xml:space="preserve"> </v>
      </c>
      <c r="T107" s="158" t="str">
        <f t="shared" si="122"/>
        <v xml:space="preserve"> </v>
      </c>
      <c r="V107" s="154" t="str">
        <f t="shared" si="123"/>
        <v xml:space="preserve"> </v>
      </c>
      <c r="W107" s="155" t="str">
        <f t="shared" si="124"/>
        <v xml:space="preserve"> </v>
      </c>
      <c r="X107" s="156" t="str">
        <f t="shared" si="125"/>
        <v xml:space="preserve"> </v>
      </c>
      <c r="Y107" s="157" t="str">
        <f t="shared" si="126"/>
        <v xml:space="preserve"> </v>
      </c>
      <c r="Z107" s="157" t="str">
        <f t="shared" si="127"/>
        <v xml:space="preserve"> </v>
      </c>
      <c r="AA107" s="157" t="str">
        <f t="shared" si="128"/>
        <v xml:space="preserve"> </v>
      </c>
      <c r="AB107" s="157" t="str">
        <f t="shared" si="129"/>
        <v xml:space="preserve"> </v>
      </c>
      <c r="AC107" s="158" t="str">
        <f t="shared" si="130"/>
        <v xml:space="preserve"> </v>
      </c>
      <c r="AD107" s="158" t="str">
        <f t="shared" si="131"/>
        <v xml:space="preserve"> </v>
      </c>
      <c r="AH107" s="164"/>
      <c r="AI107" s="164"/>
      <c r="AO107" s="164"/>
      <c r="AP107" s="164"/>
      <c r="AV107" s="164"/>
      <c r="AW107" s="164"/>
    </row>
    <row r="108" spans="2:49" ht="15" customHeight="1" x14ac:dyDescent="0.2">
      <c r="B108" s="154" t="str">
        <f t="shared" si="105"/>
        <v xml:space="preserve"> </v>
      </c>
      <c r="C108" s="155" t="str">
        <f t="shared" si="106"/>
        <v xml:space="preserve"> </v>
      </c>
      <c r="D108" s="156" t="str">
        <f t="shared" si="107"/>
        <v xml:space="preserve"> </v>
      </c>
      <c r="E108" s="157" t="str">
        <f t="shared" si="108"/>
        <v xml:space="preserve"> </v>
      </c>
      <c r="F108" s="157" t="str">
        <f t="shared" si="109"/>
        <v xml:space="preserve"> </v>
      </c>
      <c r="G108" s="157" t="str">
        <f t="shared" si="110"/>
        <v xml:space="preserve"> </v>
      </c>
      <c r="H108" s="157" t="str">
        <f t="shared" si="111"/>
        <v xml:space="preserve"> </v>
      </c>
      <c r="I108" s="158" t="str">
        <f t="shared" si="112"/>
        <v xml:space="preserve"> </v>
      </c>
      <c r="J108" s="158" t="str">
        <f t="shared" si="113"/>
        <v xml:space="preserve"> </v>
      </c>
      <c r="L108" s="154" t="str">
        <f t="shared" si="114"/>
        <v xml:space="preserve"> </v>
      </c>
      <c r="M108" s="155" t="str">
        <f t="shared" si="115"/>
        <v xml:space="preserve"> </v>
      </c>
      <c r="N108" s="156" t="str">
        <f t="shared" si="116"/>
        <v xml:space="preserve"> </v>
      </c>
      <c r="O108" s="157" t="str">
        <f t="shared" si="117"/>
        <v xml:space="preserve"> </v>
      </c>
      <c r="P108" s="157" t="str">
        <f t="shared" si="118"/>
        <v xml:space="preserve"> </v>
      </c>
      <c r="Q108" s="157" t="str">
        <f t="shared" si="119"/>
        <v xml:space="preserve"> </v>
      </c>
      <c r="R108" s="157" t="str">
        <f t="shared" si="120"/>
        <v xml:space="preserve"> </v>
      </c>
      <c r="S108" s="158" t="str">
        <f t="shared" si="121"/>
        <v xml:space="preserve"> </v>
      </c>
      <c r="T108" s="158" t="str">
        <f t="shared" si="122"/>
        <v xml:space="preserve"> </v>
      </c>
      <c r="V108" s="154" t="str">
        <f t="shared" si="123"/>
        <v xml:space="preserve"> </v>
      </c>
      <c r="W108" s="155" t="str">
        <f t="shared" si="124"/>
        <v xml:space="preserve"> </v>
      </c>
      <c r="X108" s="156" t="str">
        <f t="shared" si="125"/>
        <v xml:space="preserve"> </v>
      </c>
      <c r="Y108" s="157" t="str">
        <f t="shared" si="126"/>
        <v xml:space="preserve"> </v>
      </c>
      <c r="Z108" s="157" t="str">
        <f t="shared" si="127"/>
        <v xml:space="preserve"> </v>
      </c>
      <c r="AA108" s="157" t="str">
        <f t="shared" si="128"/>
        <v xml:space="preserve"> </v>
      </c>
      <c r="AB108" s="157" t="str">
        <f t="shared" si="129"/>
        <v xml:space="preserve"> </v>
      </c>
      <c r="AC108" s="158" t="str">
        <f t="shared" si="130"/>
        <v xml:space="preserve"> </v>
      </c>
      <c r="AD108" s="158" t="str">
        <f t="shared" si="131"/>
        <v xml:space="preserve"> </v>
      </c>
    </row>
    <row r="109" spans="2:49" ht="15" customHeight="1" x14ac:dyDescent="0.2">
      <c r="B109" s="159" t="str">
        <f t="shared" si="105"/>
        <v xml:space="preserve"> </v>
      </c>
      <c r="C109" s="160" t="str">
        <f t="shared" si="106"/>
        <v xml:space="preserve"> </v>
      </c>
      <c r="D109" s="161" t="str">
        <f t="shared" si="107"/>
        <v xml:space="preserve"> </v>
      </c>
      <c r="E109" s="162" t="str">
        <f t="shared" si="108"/>
        <v xml:space="preserve"> </v>
      </c>
      <c r="F109" s="162" t="str">
        <f t="shared" si="109"/>
        <v xml:space="preserve"> </v>
      </c>
      <c r="G109" s="162" t="str">
        <f t="shared" ref="G109:G172" si="132">+IF(E109=" "," ",H109-F109)</f>
        <v xml:space="preserve"> </v>
      </c>
      <c r="H109" s="162" t="str">
        <f t="shared" si="111"/>
        <v xml:space="preserve"> </v>
      </c>
      <c r="I109" s="163" t="str">
        <f t="shared" ref="I109:I172" si="133">IF(D109=" "," ",+YEAR(D109))</f>
        <v xml:space="preserve"> </v>
      </c>
      <c r="J109" s="163" t="str">
        <f t="shared" ref="J109:J172" si="134">IF(D109=" "," ",+MONTH(D109))</f>
        <v xml:space="preserve"> </v>
      </c>
      <c r="L109" s="159" t="str">
        <f t="shared" si="114"/>
        <v xml:space="preserve"> </v>
      </c>
      <c r="M109" s="160" t="str">
        <f t="shared" si="115"/>
        <v xml:space="preserve"> </v>
      </c>
      <c r="N109" s="161" t="str">
        <f t="shared" si="116"/>
        <v xml:space="preserve"> </v>
      </c>
      <c r="O109" s="162" t="str">
        <f t="shared" si="117"/>
        <v xml:space="preserve"> </v>
      </c>
      <c r="P109" s="162" t="str">
        <f t="shared" si="118"/>
        <v xml:space="preserve"> </v>
      </c>
      <c r="Q109" s="162" t="str">
        <f t="shared" si="119"/>
        <v xml:space="preserve"> </v>
      </c>
      <c r="R109" s="162" t="str">
        <f t="shared" si="120"/>
        <v xml:space="preserve"> </v>
      </c>
      <c r="S109" s="163" t="str">
        <f t="shared" si="121"/>
        <v xml:space="preserve"> </v>
      </c>
      <c r="T109" s="163" t="str">
        <f t="shared" si="122"/>
        <v xml:space="preserve"> </v>
      </c>
      <c r="V109" s="159" t="str">
        <f t="shared" si="123"/>
        <v xml:space="preserve"> </v>
      </c>
      <c r="W109" s="160" t="str">
        <f t="shared" si="124"/>
        <v xml:space="preserve"> </v>
      </c>
      <c r="X109" s="161" t="str">
        <f t="shared" si="125"/>
        <v xml:space="preserve"> </v>
      </c>
      <c r="Y109" s="162" t="str">
        <f t="shared" si="126"/>
        <v xml:space="preserve"> </v>
      </c>
      <c r="Z109" s="162" t="str">
        <f t="shared" si="127"/>
        <v xml:space="preserve"> </v>
      </c>
      <c r="AA109" s="162" t="str">
        <f t="shared" si="128"/>
        <v xml:space="preserve"> </v>
      </c>
      <c r="AB109" s="162" t="str">
        <f t="shared" si="129"/>
        <v xml:space="preserve"> </v>
      </c>
      <c r="AC109" s="163" t="str">
        <f t="shared" si="130"/>
        <v xml:space="preserve"> </v>
      </c>
      <c r="AD109" s="163" t="str">
        <f t="shared" si="131"/>
        <v xml:space="preserve"> </v>
      </c>
      <c r="AH109" s="139" t="str">
        <f>+IF(AH108&gt;0,10,"")</f>
        <v/>
      </c>
      <c r="AO109" s="139" t="str">
        <f>+IF(AO108&gt;0,10,"")</f>
        <v/>
      </c>
      <c r="AV109" s="139" t="str">
        <f>+IF(AV108&gt;0,10,"")</f>
        <v/>
      </c>
    </row>
    <row r="110" spans="2:49" ht="15" customHeight="1" x14ac:dyDescent="0.2">
      <c r="B110" s="149" t="str">
        <f t="shared" ref="B110:B173" si="135">IF(E110=" "," ",B109+1)</f>
        <v xml:space="preserve"> </v>
      </c>
      <c r="C110" s="150" t="str">
        <f t="shared" si="106"/>
        <v xml:space="preserve"> </v>
      </c>
      <c r="D110" s="151" t="str">
        <f t="shared" si="107"/>
        <v xml:space="preserve"> </v>
      </c>
      <c r="E110" s="152" t="str">
        <f t="shared" ref="E110:E173" si="136">+IF(E109=" "," ",IF((E109-G109)&gt;1,E109-G109," "))</f>
        <v xml:space="preserve"> </v>
      </c>
      <c r="F110" s="152" t="str">
        <f t="shared" si="109"/>
        <v xml:space="preserve"> </v>
      </c>
      <c r="G110" s="152" t="str">
        <f t="shared" si="132"/>
        <v xml:space="preserve"> </v>
      </c>
      <c r="H110" s="152" t="str">
        <f t="shared" si="111"/>
        <v xml:space="preserve"> </v>
      </c>
      <c r="I110" s="153" t="str">
        <f t="shared" si="133"/>
        <v xml:space="preserve"> </v>
      </c>
      <c r="J110" s="153" t="str">
        <f t="shared" si="134"/>
        <v xml:space="preserve"> </v>
      </c>
      <c r="L110" s="149" t="str">
        <f t="shared" si="114"/>
        <v xml:space="preserve"> </v>
      </c>
      <c r="M110" s="150" t="str">
        <f t="shared" si="115"/>
        <v xml:space="preserve"> </v>
      </c>
      <c r="N110" s="151" t="str">
        <f t="shared" si="116"/>
        <v xml:space="preserve"> </v>
      </c>
      <c r="O110" s="152" t="str">
        <f t="shared" si="117"/>
        <v xml:space="preserve"> </v>
      </c>
      <c r="P110" s="152" t="str">
        <f t="shared" si="118"/>
        <v xml:space="preserve"> </v>
      </c>
      <c r="Q110" s="152" t="str">
        <f t="shared" si="119"/>
        <v xml:space="preserve"> </v>
      </c>
      <c r="R110" s="152" t="str">
        <f t="shared" si="120"/>
        <v xml:space="preserve"> </v>
      </c>
      <c r="S110" s="153" t="str">
        <f t="shared" si="121"/>
        <v xml:space="preserve"> </v>
      </c>
      <c r="T110" s="153" t="str">
        <f t="shared" si="122"/>
        <v xml:space="preserve"> </v>
      </c>
      <c r="V110" s="149" t="str">
        <f t="shared" si="123"/>
        <v xml:space="preserve"> </v>
      </c>
      <c r="W110" s="150" t="str">
        <f t="shared" si="124"/>
        <v xml:space="preserve"> </v>
      </c>
      <c r="X110" s="151" t="str">
        <f t="shared" si="125"/>
        <v xml:space="preserve"> </v>
      </c>
      <c r="Y110" s="152" t="str">
        <f t="shared" si="126"/>
        <v xml:space="preserve"> </v>
      </c>
      <c r="Z110" s="152" t="str">
        <f t="shared" si="127"/>
        <v xml:space="preserve"> </v>
      </c>
      <c r="AA110" s="152" t="str">
        <f t="shared" si="128"/>
        <v xml:space="preserve"> </v>
      </c>
      <c r="AB110" s="152" t="str">
        <f t="shared" si="129"/>
        <v xml:space="preserve"> </v>
      </c>
      <c r="AC110" s="153" t="str">
        <f t="shared" si="130"/>
        <v xml:space="preserve"> </v>
      </c>
      <c r="AD110" s="153" t="str">
        <f t="shared" si="131"/>
        <v xml:space="preserve"> </v>
      </c>
    </row>
    <row r="111" spans="2:49" ht="15" customHeight="1" x14ac:dyDescent="0.2">
      <c r="B111" s="154" t="str">
        <f t="shared" si="135"/>
        <v xml:space="preserve"> </v>
      </c>
      <c r="C111" s="155" t="str">
        <f t="shared" si="106"/>
        <v xml:space="preserve"> </v>
      </c>
      <c r="D111" s="156" t="str">
        <f t="shared" si="107"/>
        <v xml:space="preserve"> </v>
      </c>
      <c r="E111" s="157" t="str">
        <f t="shared" si="136"/>
        <v xml:space="preserve"> </v>
      </c>
      <c r="F111" s="157" t="str">
        <f t="shared" si="109"/>
        <v xml:space="preserve"> </v>
      </c>
      <c r="G111" s="157" t="str">
        <f t="shared" si="132"/>
        <v xml:space="preserve"> </v>
      </c>
      <c r="H111" s="157" t="str">
        <f t="shared" si="111"/>
        <v xml:space="preserve"> </v>
      </c>
      <c r="I111" s="158" t="str">
        <f t="shared" si="133"/>
        <v xml:space="preserve"> </v>
      </c>
      <c r="J111" s="158" t="str">
        <f t="shared" si="134"/>
        <v xml:space="preserve"> </v>
      </c>
      <c r="L111" s="154" t="str">
        <f t="shared" si="114"/>
        <v xml:space="preserve"> </v>
      </c>
      <c r="M111" s="155" t="str">
        <f t="shared" si="115"/>
        <v xml:space="preserve"> </v>
      </c>
      <c r="N111" s="156" t="str">
        <f t="shared" si="116"/>
        <v xml:space="preserve"> </v>
      </c>
      <c r="O111" s="157" t="str">
        <f t="shared" si="117"/>
        <v xml:space="preserve"> </v>
      </c>
      <c r="P111" s="157" t="str">
        <f t="shared" si="118"/>
        <v xml:space="preserve"> </v>
      </c>
      <c r="Q111" s="157" t="str">
        <f t="shared" si="119"/>
        <v xml:space="preserve"> </v>
      </c>
      <c r="R111" s="157" t="str">
        <f t="shared" si="120"/>
        <v xml:space="preserve"> </v>
      </c>
      <c r="S111" s="158" t="str">
        <f t="shared" si="121"/>
        <v xml:space="preserve"> </v>
      </c>
      <c r="T111" s="158" t="str">
        <f t="shared" si="122"/>
        <v xml:space="preserve"> </v>
      </c>
      <c r="V111" s="154" t="str">
        <f t="shared" si="123"/>
        <v xml:space="preserve"> </v>
      </c>
      <c r="W111" s="155" t="str">
        <f t="shared" si="124"/>
        <v xml:space="preserve"> </v>
      </c>
      <c r="X111" s="156" t="str">
        <f t="shared" si="125"/>
        <v xml:space="preserve"> </v>
      </c>
      <c r="Y111" s="157" t="str">
        <f t="shared" si="126"/>
        <v xml:space="preserve"> </v>
      </c>
      <c r="Z111" s="157" t="str">
        <f t="shared" si="127"/>
        <v xml:space="preserve"> </v>
      </c>
      <c r="AA111" s="157" t="str">
        <f t="shared" si="128"/>
        <v xml:space="preserve"> </v>
      </c>
      <c r="AB111" s="157" t="str">
        <f t="shared" si="129"/>
        <v xml:space="preserve"> </v>
      </c>
      <c r="AC111" s="158" t="str">
        <f t="shared" si="130"/>
        <v xml:space="preserve"> </v>
      </c>
      <c r="AD111" s="158" t="str">
        <f t="shared" si="131"/>
        <v xml:space="preserve"> </v>
      </c>
    </row>
    <row r="112" spans="2:49" ht="15" customHeight="1" x14ac:dyDescent="0.2">
      <c r="B112" s="154" t="str">
        <f t="shared" si="135"/>
        <v xml:space="preserve"> </v>
      </c>
      <c r="C112" s="155" t="str">
        <f t="shared" si="106"/>
        <v xml:space="preserve"> </v>
      </c>
      <c r="D112" s="156" t="str">
        <f t="shared" si="107"/>
        <v xml:space="preserve"> </v>
      </c>
      <c r="E112" s="157" t="str">
        <f t="shared" si="136"/>
        <v xml:space="preserve"> </v>
      </c>
      <c r="F112" s="157" t="str">
        <f t="shared" si="109"/>
        <v xml:space="preserve"> </v>
      </c>
      <c r="G112" s="157" t="str">
        <f t="shared" si="132"/>
        <v xml:space="preserve"> </v>
      </c>
      <c r="H112" s="157" t="str">
        <f t="shared" si="111"/>
        <v xml:space="preserve"> </v>
      </c>
      <c r="I112" s="158" t="str">
        <f t="shared" si="133"/>
        <v xml:space="preserve"> </v>
      </c>
      <c r="J112" s="158" t="str">
        <f t="shared" si="134"/>
        <v xml:space="preserve"> </v>
      </c>
      <c r="L112" s="154" t="str">
        <f t="shared" si="114"/>
        <v xml:space="preserve"> </v>
      </c>
      <c r="M112" s="155" t="str">
        <f t="shared" si="115"/>
        <v xml:space="preserve"> </v>
      </c>
      <c r="N112" s="156" t="str">
        <f t="shared" si="116"/>
        <v xml:space="preserve"> </v>
      </c>
      <c r="O112" s="157" t="str">
        <f t="shared" si="117"/>
        <v xml:space="preserve"> </v>
      </c>
      <c r="P112" s="157" t="str">
        <f t="shared" si="118"/>
        <v xml:space="preserve"> </v>
      </c>
      <c r="Q112" s="157" t="str">
        <f t="shared" si="119"/>
        <v xml:space="preserve"> </v>
      </c>
      <c r="R112" s="157" t="str">
        <f t="shared" si="120"/>
        <v xml:space="preserve"> </v>
      </c>
      <c r="S112" s="158" t="str">
        <f t="shared" si="121"/>
        <v xml:space="preserve"> </v>
      </c>
      <c r="T112" s="158" t="str">
        <f t="shared" si="122"/>
        <v xml:space="preserve"> </v>
      </c>
      <c r="V112" s="154" t="str">
        <f t="shared" si="123"/>
        <v xml:space="preserve"> </v>
      </c>
      <c r="W112" s="155" t="str">
        <f t="shared" si="124"/>
        <v xml:space="preserve"> </v>
      </c>
      <c r="X112" s="156" t="str">
        <f t="shared" si="125"/>
        <v xml:space="preserve"> </v>
      </c>
      <c r="Y112" s="157" t="str">
        <f t="shared" si="126"/>
        <v xml:space="preserve"> </v>
      </c>
      <c r="Z112" s="157" t="str">
        <f t="shared" si="127"/>
        <v xml:space="preserve"> </v>
      </c>
      <c r="AA112" s="157" t="str">
        <f t="shared" si="128"/>
        <v xml:space="preserve"> </v>
      </c>
      <c r="AB112" s="157" t="str">
        <f t="shared" si="129"/>
        <v xml:space="preserve"> </v>
      </c>
      <c r="AC112" s="158" t="str">
        <f t="shared" si="130"/>
        <v xml:space="preserve"> </v>
      </c>
      <c r="AD112" s="158" t="str">
        <f t="shared" si="131"/>
        <v xml:space="preserve"> </v>
      </c>
      <c r="AH112" s="164"/>
      <c r="AI112" s="164"/>
      <c r="AO112" s="164"/>
      <c r="AP112" s="164"/>
      <c r="AV112" s="164"/>
      <c r="AW112" s="164"/>
    </row>
    <row r="113" spans="2:49" ht="15" customHeight="1" x14ac:dyDescent="0.2">
      <c r="B113" s="154" t="str">
        <f t="shared" si="135"/>
        <v xml:space="preserve"> </v>
      </c>
      <c r="C113" s="155" t="str">
        <f t="shared" si="106"/>
        <v xml:space="preserve"> </v>
      </c>
      <c r="D113" s="156" t="str">
        <f t="shared" si="107"/>
        <v xml:space="preserve"> </v>
      </c>
      <c r="E113" s="157" t="str">
        <f t="shared" si="136"/>
        <v xml:space="preserve"> </v>
      </c>
      <c r="F113" s="157" t="str">
        <f t="shared" si="109"/>
        <v xml:space="preserve"> </v>
      </c>
      <c r="G113" s="157" t="str">
        <f t="shared" si="132"/>
        <v xml:space="preserve"> </v>
      </c>
      <c r="H113" s="157" t="str">
        <f t="shared" si="111"/>
        <v xml:space="preserve"> </v>
      </c>
      <c r="I113" s="158" t="str">
        <f t="shared" si="133"/>
        <v xml:space="preserve"> </v>
      </c>
      <c r="J113" s="158" t="str">
        <f t="shared" si="134"/>
        <v xml:space="preserve"> </v>
      </c>
      <c r="L113" s="154" t="str">
        <f t="shared" si="114"/>
        <v xml:space="preserve"> </v>
      </c>
      <c r="M113" s="155" t="str">
        <f t="shared" si="115"/>
        <v xml:space="preserve"> </v>
      </c>
      <c r="N113" s="156" t="str">
        <f t="shared" si="116"/>
        <v xml:space="preserve"> </v>
      </c>
      <c r="O113" s="157" t="str">
        <f t="shared" si="117"/>
        <v xml:space="preserve"> </v>
      </c>
      <c r="P113" s="157" t="str">
        <f t="shared" si="118"/>
        <v xml:space="preserve"> </v>
      </c>
      <c r="Q113" s="157" t="str">
        <f t="shared" si="119"/>
        <v xml:space="preserve"> </v>
      </c>
      <c r="R113" s="157" t="str">
        <f t="shared" si="120"/>
        <v xml:space="preserve"> </v>
      </c>
      <c r="S113" s="158" t="str">
        <f t="shared" si="121"/>
        <v xml:space="preserve"> </v>
      </c>
      <c r="T113" s="158" t="str">
        <f t="shared" si="122"/>
        <v xml:space="preserve"> </v>
      </c>
      <c r="V113" s="154" t="str">
        <f t="shared" si="123"/>
        <v xml:space="preserve"> </v>
      </c>
      <c r="W113" s="155" t="str">
        <f t="shared" si="124"/>
        <v xml:space="preserve"> </v>
      </c>
      <c r="X113" s="156" t="str">
        <f t="shared" si="125"/>
        <v xml:space="preserve"> </v>
      </c>
      <c r="Y113" s="157" t="str">
        <f t="shared" si="126"/>
        <v xml:space="preserve"> </v>
      </c>
      <c r="Z113" s="157" t="str">
        <f t="shared" si="127"/>
        <v xml:space="preserve"> </v>
      </c>
      <c r="AA113" s="157" t="str">
        <f t="shared" si="128"/>
        <v xml:space="preserve"> </v>
      </c>
      <c r="AB113" s="157" t="str">
        <f t="shared" si="129"/>
        <v xml:space="preserve"> </v>
      </c>
      <c r="AC113" s="158" t="str">
        <f t="shared" si="130"/>
        <v xml:space="preserve"> </v>
      </c>
      <c r="AD113" s="158" t="str">
        <f t="shared" si="131"/>
        <v xml:space="preserve"> </v>
      </c>
    </row>
    <row r="114" spans="2:49" ht="15" customHeight="1" x14ac:dyDescent="0.2">
      <c r="B114" s="159" t="str">
        <f t="shared" si="135"/>
        <v xml:space="preserve"> </v>
      </c>
      <c r="C114" s="160" t="str">
        <f t="shared" si="106"/>
        <v xml:space="preserve"> </v>
      </c>
      <c r="D114" s="161" t="str">
        <f t="shared" si="107"/>
        <v xml:space="preserve"> </v>
      </c>
      <c r="E114" s="162" t="str">
        <f t="shared" si="136"/>
        <v xml:space="preserve"> </v>
      </c>
      <c r="F114" s="162" t="str">
        <f t="shared" si="109"/>
        <v xml:space="preserve"> </v>
      </c>
      <c r="G114" s="162" t="str">
        <f t="shared" si="132"/>
        <v xml:space="preserve"> </v>
      </c>
      <c r="H114" s="162" t="str">
        <f t="shared" si="111"/>
        <v xml:space="preserve"> </v>
      </c>
      <c r="I114" s="163" t="str">
        <f t="shared" si="133"/>
        <v xml:space="preserve"> </v>
      </c>
      <c r="J114" s="163" t="str">
        <f t="shared" si="134"/>
        <v xml:space="preserve"> </v>
      </c>
      <c r="L114" s="159" t="str">
        <f t="shared" si="114"/>
        <v xml:space="preserve"> </v>
      </c>
      <c r="M114" s="160" t="str">
        <f t="shared" si="115"/>
        <v xml:space="preserve"> </v>
      </c>
      <c r="N114" s="161" t="str">
        <f t="shared" si="116"/>
        <v xml:space="preserve"> </v>
      </c>
      <c r="O114" s="162" t="str">
        <f t="shared" si="117"/>
        <v xml:space="preserve"> </v>
      </c>
      <c r="P114" s="162" t="str">
        <f t="shared" si="118"/>
        <v xml:space="preserve"> </v>
      </c>
      <c r="Q114" s="162" t="str">
        <f t="shared" si="119"/>
        <v xml:space="preserve"> </v>
      </c>
      <c r="R114" s="162" t="str">
        <f t="shared" si="120"/>
        <v xml:space="preserve"> </v>
      </c>
      <c r="S114" s="163" t="str">
        <f t="shared" si="121"/>
        <v xml:space="preserve"> </v>
      </c>
      <c r="T114" s="163" t="str">
        <f t="shared" si="122"/>
        <v xml:space="preserve"> </v>
      </c>
      <c r="V114" s="159" t="str">
        <f t="shared" si="123"/>
        <v xml:space="preserve"> </v>
      </c>
      <c r="W114" s="160" t="str">
        <f t="shared" si="124"/>
        <v xml:space="preserve"> </v>
      </c>
      <c r="X114" s="161" t="str">
        <f t="shared" si="125"/>
        <v xml:space="preserve"> </v>
      </c>
      <c r="Y114" s="162" t="str">
        <f t="shared" si="126"/>
        <v xml:space="preserve"> </v>
      </c>
      <c r="Z114" s="162" t="str">
        <f t="shared" si="127"/>
        <v xml:space="preserve"> </v>
      </c>
      <c r="AA114" s="162" t="str">
        <f t="shared" si="128"/>
        <v xml:space="preserve"> </v>
      </c>
      <c r="AB114" s="162" t="str">
        <f t="shared" si="129"/>
        <v xml:space="preserve"> </v>
      </c>
      <c r="AC114" s="163" t="str">
        <f t="shared" si="130"/>
        <v xml:space="preserve"> </v>
      </c>
      <c r="AD114" s="163" t="str">
        <f t="shared" si="131"/>
        <v xml:space="preserve"> </v>
      </c>
      <c r="AH114" s="139" t="str">
        <f>+IF(AH113&gt;0,10,"")</f>
        <v/>
      </c>
      <c r="AO114" s="139" t="str">
        <f>+IF(AO113&gt;0,10,"")</f>
        <v/>
      </c>
      <c r="AV114" s="139" t="str">
        <f>+IF(AV113&gt;0,10,"")</f>
        <v/>
      </c>
    </row>
    <row r="115" spans="2:49" ht="15" customHeight="1" x14ac:dyDescent="0.2">
      <c r="B115" s="149" t="str">
        <f t="shared" si="135"/>
        <v xml:space="preserve"> </v>
      </c>
      <c r="C115" s="150" t="str">
        <f t="shared" si="106"/>
        <v xml:space="preserve"> </v>
      </c>
      <c r="D115" s="151" t="str">
        <f t="shared" si="107"/>
        <v xml:space="preserve"> </v>
      </c>
      <c r="E115" s="152" t="str">
        <f t="shared" si="136"/>
        <v xml:space="preserve"> </v>
      </c>
      <c r="F115" s="152" t="str">
        <f t="shared" si="109"/>
        <v xml:space="preserve"> </v>
      </c>
      <c r="G115" s="152" t="str">
        <f t="shared" si="132"/>
        <v xml:space="preserve"> </v>
      </c>
      <c r="H115" s="152" t="str">
        <f t="shared" si="111"/>
        <v xml:space="preserve"> </v>
      </c>
      <c r="I115" s="153" t="str">
        <f t="shared" si="133"/>
        <v xml:space="preserve"> </v>
      </c>
      <c r="J115" s="153" t="str">
        <f t="shared" si="134"/>
        <v xml:space="preserve"> </v>
      </c>
      <c r="L115" s="149" t="str">
        <f t="shared" si="114"/>
        <v xml:space="preserve"> </v>
      </c>
      <c r="M115" s="150" t="str">
        <f t="shared" si="115"/>
        <v xml:space="preserve"> </v>
      </c>
      <c r="N115" s="151" t="str">
        <f t="shared" si="116"/>
        <v xml:space="preserve"> </v>
      </c>
      <c r="O115" s="152" t="str">
        <f t="shared" si="117"/>
        <v xml:space="preserve"> </v>
      </c>
      <c r="P115" s="152" t="str">
        <f t="shared" si="118"/>
        <v xml:space="preserve"> </v>
      </c>
      <c r="Q115" s="152" t="str">
        <f t="shared" si="119"/>
        <v xml:space="preserve"> </v>
      </c>
      <c r="R115" s="152" t="str">
        <f t="shared" si="120"/>
        <v xml:space="preserve"> </v>
      </c>
      <c r="S115" s="153" t="str">
        <f t="shared" si="121"/>
        <v xml:space="preserve"> </v>
      </c>
      <c r="T115" s="153" t="str">
        <f t="shared" si="122"/>
        <v xml:space="preserve"> </v>
      </c>
      <c r="V115" s="149" t="str">
        <f t="shared" si="123"/>
        <v xml:space="preserve"> </v>
      </c>
      <c r="W115" s="150" t="str">
        <f t="shared" si="124"/>
        <v xml:space="preserve"> </v>
      </c>
      <c r="X115" s="151" t="str">
        <f t="shared" si="125"/>
        <v xml:space="preserve"> </v>
      </c>
      <c r="Y115" s="152" t="str">
        <f t="shared" si="126"/>
        <v xml:space="preserve"> </v>
      </c>
      <c r="Z115" s="152" t="str">
        <f t="shared" si="127"/>
        <v xml:space="preserve"> </v>
      </c>
      <c r="AA115" s="152" t="str">
        <f t="shared" si="128"/>
        <v xml:space="preserve"> </v>
      </c>
      <c r="AB115" s="152" t="str">
        <f t="shared" si="129"/>
        <v xml:space="preserve"> </v>
      </c>
      <c r="AC115" s="153" t="str">
        <f t="shared" si="130"/>
        <v xml:space="preserve"> </v>
      </c>
      <c r="AD115" s="153" t="str">
        <f t="shared" si="131"/>
        <v xml:space="preserve"> </v>
      </c>
    </row>
    <row r="116" spans="2:49" ht="15" customHeight="1" x14ac:dyDescent="0.2">
      <c r="B116" s="154" t="str">
        <f t="shared" si="135"/>
        <v xml:space="preserve"> </v>
      </c>
      <c r="C116" s="155" t="str">
        <f t="shared" si="106"/>
        <v xml:space="preserve"> </v>
      </c>
      <c r="D116" s="156" t="str">
        <f t="shared" si="107"/>
        <v xml:space="preserve"> </v>
      </c>
      <c r="E116" s="157" t="str">
        <f t="shared" si="136"/>
        <v xml:space="preserve"> </v>
      </c>
      <c r="F116" s="157" t="str">
        <f t="shared" si="109"/>
        <v xml:space="preserve"> </v>
      </c>
      <c r="G116" s="157" t="str">
        <f t="shared" si="132"/>
        <v xml:space="preserve"> </v>
      </c>
      <c r="H116" s="157" t="str">
        <f t="shared" si="111"/>
        <v xml:space="preserve"> </v>
      </c>
      <c r="I116" s="158" t="str">
        <f t="shared" si="133"/>
        <v xml:space="preserve"> </v>
      </c>
      <c r="J116" s="158" t="str">
        <f t="shared" si="134"/>
        <v xml:space="preserve"> </v>
      </c>
      <c r="L116" s="154" t="str">
        <f t="shared" si="114"/>
        <v xml:space="preserve"> </v>
      </c>
      <c r="M116" s="155" t="str">
        <f t="shared" si="115"/>
        <v xml:space="preserve"> </v>
      </c>
      <c r="N116" s="156" t="str">
        <f t="shared" si="116"/>
        <v xml:space="preserve"> </v>
      </c>
      <c r="O116" s="157" t="str">
        <f t="shared" si="117"/>
        <v xml:space="preserve"> </v>
      </c>
      <c r="P116" s="157" t="str">
        <f t="shared" si="118"/>
        <v xml:space="preserve"> </v>
      </c>
      <c r="Q116" s="157" t="str">
        <f t="shared" si="119"/>
        <v xml:space="preserve"> </v>
      </c>
      <c r="R116" s="157" t="str">
        <f t="shared" si="120"/>
        <v xml:space="preserve"> </v>
      </c>
      <c r="S116" s="158" t="str">
        <f t="shared" si="121"/>
        <v xml:space="preserve"> </v>
      </c>
      <c r="T116" s="158" t="str">
        <f t="shared" si="122"/>
        <v xml:space="preserve"> </v>
      </c>
      <c r="V116" s="154" t="str">
        <f t="shared" si="123"/>
        <v xml:space="preserve"> </v>
      </c>
      <c r="W116" s="155" t="str">
        <f t="shared" si="124"/>
        <v xml:space="preserve"> </v>
      </c>
      <c r="X116" s="156" t="str">
        <f t="shared" si="125"/>
        <v xml:space="preserve"> </v>
      </c>
      <c r="Y116" s="157" t="str">
        <f t="shared" si="126"/>
        <v xml:space="preserve"> </v>
      </c>
      <c r="Z116" s="157" t="str">
        <f t="shared" si="127"/>
        <v xml:space="preserve"> </v>
      </c>
      <c r="AA116" s="157" t="str">
        <f t="shared" si="128"/>
        <v xml:space="preserve"> </v>
      </c>
      <c r="AB116" s="157" t="str">
        <f t="shared" si="129"/>
        <v xml:space="preserve"> </v>
      </c>
      <c r="AC116" s="158" t="str">
        <f t="shared" si="130"/>
        <v xml:space="preserve"> </v>
      </c>
      <c r="AD116" s="158" t="str">
        <f t="shared" si="131"/>
        <v xml:space="preserve"> </v>
      </c>
    </row>
    <row r="117" spans="2:49" ht="15" customHeight="1" x14ac:dyDescent="0.2">
      <c r="B117" s="154" t="str">
        <f t="shared" si="135"/>
        <v xml:space="preserve"> </v>
      </c>
      <c r="C117" s="155" t="str">
        <f t="shared" si="106"/>
        <v xml:space="preserve"> </v>
      </c>
      <c r="D117" s="156" t="str">
        <f t="shared" si="107"/>
        <v xml:space="preserve"> </v>
      </c>
      <c r="E117" s="157" t="str">
        <f t="shared" si="136"/>
        <v xml:space="preserve"> </v>
      </c>
      <c r="F117" s="157" t="str">
        <f t="shared" si="109"/>
        <v xml:space="preserve"> </v>
      </c>
      <c r="G117" s="157" t="str">
        <f t="shared" si="132"/>
        <v xml:space="preserve"> </v>
      </c>
      <c r="H117" s="157" t="str">
        <f t="shared" si="111"/>
        <v xml:space="preserve"> </v>
      </c>
      <c r="I117" s="158" t="str">
        <f t="shared" si="133"/>
        <v xml:space="preserve"> </v>
      </c>
      <c r="J117" s="158" t="str">
        <f t="shared" si="134"/>
        <v xml:space="preserve"> </v>
      </c>
      <c r="L117" s="154" t="str">
        <f t="shared" si="114"/>
        <v xml:space="preserve"> </v>
      </c>
      <c r="M117" s="155" t="str">
        <f t="shared" si="115"/>
        <v xml:space="preserve"> </v>
      </c>
      <c r="N117" s="156" t="str">
        <f t="shared" si="116"/>
        <v xml:space="preserve"> </v>
      </c>
      <c r="O117" s="157" t="str">
        <f t="shared" si="117"/>
        <v xml:space="preserve"> </v>
      </c>
      <c r="P117" s="157" t="str">
        <f t="shared" si="118"/>
        <v xml:space="preserve"> </v>
      </c>
      <c r="Q117" s="157" t="str">
        <f t="shared" si="119"/>
        <v xml:space="preserve"> </v>
      </c>
      <c r="R117" s="157" t="str">
        <f t="shared" si="120"/>
        <v xml:space="preserve"> </v>
      </c>
      <c r="S117" s="158" t="str">
        <f t="shared" si="121"/>
        <v xml:space="preserve"> </v>
      </c>
      <c r="T117" s="158" t="str">
        <f t="shared" si="122"/>
        <v xml:space="preserve"> </v>
      </c>
      <c r="V117" s="154" t="str">
        <f t="shared" si="123"/>
        <v xml:space="preserve"> </v>
      </c>
      <c r="W117" s="155" t="str">
        <f t="shared" si="124"/>
        <v xml:space="preserve"> </v>
      </c>
      <c r="X117" s="156" t="str">
        <f t="shared" si="125"/>
        <v xml:space="preserve"> </v>
      </c>
      <c r="Y117" s="157" t="str">
        <f t="shared" si="126"/>
        <v xml:space="preserve"> </v>
      </c>
      <c r="Z117" s="157" t="str">
        <f t="shared" si="127"/>
        <v xml:space="preserve"> </v>
      </c>
      <c r="AA117" s="157" t="str">
        <f t="shared" si="128"/>
        <v xml:space="preserve"> </v>
      </c>
      <c r="AB117" s="157" t="str">
        <f t="shared" si="129"/>
        <v xml:space="preserve"> </v>
      </c>
      <c r="AC117" s="158" t="str">
        <f t="shared" si="130"/>
        <v xml:space="preserve"> </v>
      </c>
      <c r="AD117" s="158" t="str">
        <f t="shared" si="131"/>
        <v xml:space="preserve"> </v>
      </c>
      <c r="AH117" s="164"/>
      <c r="AI117" s="164"/>
      <c r="AO117" s="164"/>
      <c r="AP117" s="164"/>
      <c r="AV117" s="164"/>
      <c r="AW117" s="164"/>
    </row>
    <row r="118" spans="2:49" ht="15" customHeight="1" x14ac:dyDescent="0.2">
      <c r="B118" s="154" t="str">
        <f t="shared" si="135"/>
        <v xml:space="preserve"> </v>
      </c>
      <c r="C118" s="155" t="str">
        <f t="shared" si="106"/>
        <v xml:space="preserve"> </v>
      </c>
      <c r="D118" s="156" t="str">
        <f t="shared" si="107"/>
        <v xml:space="preserve"> </v>
      </c>
      <c r="E118" s="157" t="str">
        <f t="shared" si="136"/>
        <v xml:space="preserve"> </v>
      </c>
      <c r="F118" s="157" t="str">
        <f t="shared" si="109"/>
        <v xml:space="preserve"> </v>
      </c>
      <c r="G118" s="157" t="str">
        <f t="shared" si="132"/>
        <v xml:space="preserve"> </v>
      </c>
      <c r="H118" s="157" t="str">
        <f t="shared" si="111"/>
        <v xml:space="preserve"> </v>
      </c>
      <c r="I118" s="158" t="str">
        <f t="shared" si="133"/>
        <v xml:space="preserve"> </v>
      </c>
      <c r="J118" s="158" t="str">
        <f t="shared" si="134"/>
        <v xml:space="preserve"> </v>
      </c>
      <c r="L118" s="154" t="str">
        <f t="shared" si="114"/>
        <v xml:space="preserve"> </v>
      </c>
      <c r="M118" s="155" t="str">
        <f t="shared" si="115"/>
        <v xml:space="preserve"> </v>
      </c>
      <c r="N118" s="156" t="str">
        <f t="shared" si="116"/>
        <v xml:space="preserve"> </v>
      </c>
      <c r="O118" s="157" t="str">
        <f t="shared" si="117"/>
        <v xml:space="preserve"> </v>
      </c>
      <c r="P118" s="157" t="str">
        <f t="shared" si="118"/>
        <v xml:space="preserve"> </v>
      </c>
      <c r="Q118" s="157" t="str">
        <f t="shared" si="119"/>
        <v xml:space="preserve"> </v>
      </c>
      <c r="R118" s="157" t="str">
        <f t="shared" si="120"/>
        <v xml:space="preserve"> </v>
      </c>
      <c r="S118" s="158" t="str">
        <f t="shared" si="121"/>
        <v xml:space="preserve"> </v>
      </c>
      <c r="T118" s="158" t="str">
        <f t="shared" si="122"/>
        <v xml:space="preserve"> </v>
      </c>
      <c r="V118" s="154" t="str">
        <f t="shared" si="123"/>
        <v xml:space="preserve"> </v>
      </c>
      <c r="W118" s="155" t="str">
        <f t="shared" si="124"/>
        <v xml:space="preserve"> </v>
      </c>
      <c r="X118" s="156" t="str">
        <f t="shared" si="125"/>
        <v xml:space="preserve"> </v>
      </c>
      <c r="Y118" s="157" t="str">
        <f t="shared" si="126"/>
        <v xml:space="preserve"> </v>
      </c>
      <c r="Z118" s="157" t="str">
        <f t="shared" si="127"/>
        <v xml:space="preserve"> </v>
      </c>
      <c r="AA118" s="157" t="str">
        <f t="shared" si="128"/>
        <v xml:space="preserve"> </v>
      </c>
      <c r="AB118" s="157" t="str">
        <f t="shared" si="129"/>
        <v xml:space="preserve"> </v>
      </c>
      <c r="AC118" s="158" t="str">
        <f t="shared" si="130"/>
        <v xml:space="preserve"> </v>
      </c>
      <c r="AD118" s="158" t="str">
        <f t="shared" si="131"/>
        <v xml:space="preserve"> </v>
      </c>
    </row>
    <row r="119" spans="2:49" ht="15" customHeight="1" x14ac:dyDescent="0.2">
      <c r="B119" s="159" t="str">
        <f t="shared" si="135"/>
        <v xml:space="preserve"> </v>
      </c>
      <c r="C119" s="160" t="str">
        <f t="shared" si="106"/>
        <v xml:space="preserve"> </v>
      </c>
      <c r="D119" s="161" t="str">
        <f t="shared" si="107"/>
        <v xml:space="preserve"> </v>
      </c>
      <c r="E119" s="162" t="str">
        <f t="shared" si="136"/>
        <v xml:space="preserve"> </v>
      </c>
      <c r="F119" s="162" t="str">
        <f t="shared" si="109"/>
        <v xml:space="preserve"> </v>
      </c>
      <c r="G119" s="162" t="str">
        <f t="shared" si="132"/>
        <v xml:space="preserve"> </v>
      </c>
      <c r="H119" s="162" t="str">
        <f t="shared" si="111"/>
        <v xml:space="preserve"> </v>
      </c>
      <c r="I119" s="163" t="str">
        <f t="shared" si="133"/>
        <v xml:space="preserve"> </v>
      </c>
      <c r="J119" s="163" t="str">
        <f t="shared" si="134"/>
        <v xml:space="preserve"> </v>
      </c>
      <c r="L119" s="159" t="str">
        <f t="shared" si="114"/>
        <v xml:space="preserve"> </v>
      </c>
      <c r="M119" s="160" t="str">
        <f t="shared" si="115"/>
        <v xml:space="preserve"> </v>
      </c>
      <c r="N119" s="161" t="str">
        <f t="shared" si="116"/>
        <v xml:space="preserve"> </v>
      </c>
      <c r="O119" s="162" t="str">
        <f t="shared" si="117"/>
        <v xml:space="preserve"> </v>
      </c>
      <c r="P119" s="162" t="str">
        <f t="shared" si="118"/>
        <v xml:space="preserve"> </v>
      </c>
      <c r="Q119" s="162" t="str">
        <f t="shared" si="119"/>
        <v xml:space="preserve"> </v>
      </c>
      <c r="R119" s="162" t="str">
        <f t="shared" si="120"/>
        <v xml:space="preserve"> </v>
      </c>
      <c r="S119" s="163" t="str">
        <f t="shared" si="121"/>
        <v xml:space="preserve"> </v>
      </c>
      <c r="T119" s="163" t="str">
        <f t="shared" si="122"/>
        <v xml:space="preserve"> </v>
      </c>
      <c r="V119" s="159" t="str">
        <f t="shared" si="123"/>
        <v xml:space="preserve"> </v>
      </c>
      <c r="W119" s="160" t="str">
        <f t="shared" si="124"/>
        <v xml:space="preserve"> </v>
      </c>
      <c r="X119" s="161" t="str">
        <f t="shared" si="125"/>
        <v xml:space="preserve"> </v>
      </c>
      <c r="Y119" s="162" t="str">
        <f t="shared" si="126"/>
        <v xml:space="preserve"> </v>
      </c>
      <c r="Z119" s="162" t="str">
        <f t="shared" si="127"/>
        <v xml:space="preserve"> </v>
      </c>
      <c r="AA119" s="162" t="str">
        <f t="shared" si="128"/>
        <v xml:space="preserve"> </v>
      </c>
      <c r="AB119" s="162" t="str">
        <f t="shared" si="129"/>
        <v xml:space="preserve"> </v>
      </c>
      <c r="AC119" s="163" t="str">
        <f t="shared" si="130"/>
        <v xml:space="preserve"> </v>
      </c>
      <c r="AD119" s="163" t="str">
        <f t="shared" si="131"/>
        <v xml:space="preserve"> </v>
      </c>
      <c r="AH119" s="139" t="str">
        <f>+IF(AH118&gt;0,10,"")</f>
        <v/>
      </c>
      <c r="AO119" s="139" t="str">
        <f>+IF(AO118&gt;0,10,"")</f>
        <v/>
      </c>
      <c r="AV119" s="139" t="str">
        <f>+IF(AV118&gt;0,10,"")</f>
        <v/>
      </c>
    </row>
    <row r="120" spans="2:49" ht="15" customHeight="1" x14ac:dyDescent="0.2">
      <c r="B120" s="149" t="str">
        <f t="shared" si="135"/>
        <v xml:space="preserve"> </v>
      </c>
      <c r="C120" s="150" t="str">
        <f t="shared" si="106"/>
        <v xml:space="preserve"> </v>
      </c>
      <c r="D120" s="151" t="str">
        <f t="shared" si="107"/>
        <v xml:space="preserve"> </v>
      </c>
      <c r="E120" s="152" t="str">
        <f t="shared" si="136"/>
        <v xml:space="preserve"> </v>
      </c>
      <c r="F120" s="152" t="str">
        <f t="shared" si="109"/>
        <v xml:space="preserve"> </v>
      </c>
      <c r="G120" s="152" t="str">
        <f t="shared" si="132"/>
        <v xml:space="preserve"> </v>
      </c>
      <c r="H120" s="152" t="str">
        <f t="shared" si="111"/>
        <v xml:space="preserve"> </v>
      </c>
      <c r="I120" s="153" t="str">
        <f t="shared" si="133"/>
        <v xml:space="preserve"> </v>
      </c>
      <c r="J120" s="153" t="str">
        <f t="shared" si="134"/>
        <v xml:space="preserve"> </v>
      </c>
      <c r="L120" s="149" t="str">
        <f t="shared" si="114"/>
        <v xml:space="preserve"> </v>
      </c>
      <c r="M120" s="150" t="str">
        <f t="shared" si="115"/>
        <v xml:space="preserve"> </v>
      </c>
      <c r="N120" s="151" t="str">
        <f t="shared" si="116"/>
        <v xml:space="preserve"> </v>
      </c>
      <c r="O120" s="152" t="str">
        <f t="shared" si="117"/>
        <v xml:space="preserve"> </v>
      </c>
      <c r="P120" s="152" t="str">
        <f t="shared" si="118"/>
        <v xml:space="preserve"> </v>
      </c>
      <c r="Q120" s="152" t="str">
        <f t="shared" si="119"/>
        <v xml:space="preserve"> </v>
      </c>
      <c r="R120" s="152" t="str">
        <f t="shared" si="120"/>
        <v xml:space="preserve"> </v>
      </c>
      <c r="S120" s="153" t="str">
        <f t="shared" si="121"/>
        <v xml:space="preserve"> </v>
      </c>
      <c r="T120" s="153" t="str">
        <f t="shared" si="122"/>
        <v xml:space="preserve"> </v>
      </c>
      <c r="V120" s="149" t="str">
        <f t="shared" si="123"/>
        <v xml:space="preserve"> </v>
      </c>
      <c r="W120" s="150" t="str">
        <f t="shared" si="124"/>
        <v xml:space="preserve"> </v>
      </c>
      <c r="X120" s="151" t="str">
        <f t="shared" si="125"/>
        <v xml:space="preserve"> </v>
      </c>
      <c r="Y120" s="152" t="str">
        <f t="shared" si="126"/>
        <v xml:space="preserve"> </v>
      </c>
      <c r="Z120" s="152" t="str">
        <f t="shared" si="127"/>
        <v xml:space="preserve"> </v>
      </c>
      <c r="AA120" s="152" t="str">
        <f t="shared" si="128"/>
        <v xml:space="preserve"> </v>
      </c>
      <c r="AB120" s="152" t="str">
        <f t="shared" si="129"/>
        <v xml:space="preserve"> </v>
      </c>
      <c r="AC120" s="153" t="str">
        <f t="shared" si="130"/>
        <v xml:space="preserve"> </v>
      </c>
      <c r="AD120" s="153" t="str">
        <f t="shared" si="131"/>
        <v xml:space="preserve"> </v>
      </c>
    </row>
    <row r="121" spans="2:49" ht="15" customHeight="1" x14ac:dyDescent="0.2">
      <c r="B121" s="154" t="str">
        <f t="shared" si="135"/>
        <v xml:space="preserve"> </v>
      </c>
      <c r="C121" s="155" t="str">
        <f t="shared" si="106"/>
        <v xml:space="preserve"> </v>
      </c>
      <c r="D121" s="156" t="str">
        <f t="shared" si="107"/>
        <v xml:space="preserve"> </v>
      </c>
      <c r="E121" s="157" t="str">
        <f t="shared" si="136"/>
        <v xml:space="preserve"> </v>
      </c>
      <c r="F121" s="157" t="str">
        <f t="shared" si="109"/>
        <v xml:space="preserve"> </v>
      </c>
      <c r="G121" s="157" t="str">
        <f t="shared" si="132"/>
        <v xml:space="preserve"> </v>
      </c>
      <c r="H121" s="157" t="str">
        <f t="shared" si="111"/>
        <v xml:space="preserve"> </v>
      </c>
      <c r="I121" s="158" t="str">
        <f t="shared" si="133"/>
        <v xml:space="preserve"> </v>
      </c>
      <c r="J121" s="158" t="str">
        <f t="shared" si="134"/>
        <v xml:space="preserve"> </v>
      </c>
      <c r="L121" s="154" t="str">
        <f t="shared" si="114"/>
        <v xml:space="preserve"> </v>
      </c>
      <c r="M121" s="155" t="str">
        <f t="shared" si="115"/>
        <v xml:space="preserve"> </v>
      </c>
      <c r="N121" s="156" t="str">
        <f t="shared" si="116"/>
        <v xml:space="preserve"> </v>
      </c>
      <c r="O121" s="157" t="str">
        <f t="shared" si="117"/>
        <v xml:space="preserve"> </v>
      </c>
      <c r="P121" s="157" t="str">
        <f t="shared" si="118"/>
        <v xml:space="preserve"> </v>
      </c>
      <c r="Q121" s="157" t="str">
        <f t="shared" si="119"/>
        <v xml:space="preserve"> </v>
      </c>
      <c r="R121" s="157" t="str">
        <f t="shared" si="120"/>
        <v xml:space="preserve"> </v>
      </c>
      <c r="S121" s="158" t="str">
        <f t="shared" si="121"/>
        <v xml:space="preserve"> </v>
      </c>
      <c r="T121" s="158" t="str">
        <f t="shared" si="122"/>
        <v xml:space="preserve"> </v>
      </c>
      <c r="V121" s="154" t="str">
        <f t="shared" si="123"/>
        <v xml:space="preserve"> </v>
      </c>
      <c r="W121" s="155" t="str">
        <f t="shared" si="124"/>
        <v xml:space="preserve"> </v>
      </c>
      <c r="X121" s="156" t="str">
        <f t="shared" si="125"/>
        <v xml:space="preserve"> </v>
      </c>
      <c r="Y121" s="157" t="str">
        <f t="shared" si="126"/>
        <v xml:space="preserve"> </v>
      </c>
      <c r="Z121" s="157" t="str">
        <f t="shared" si="127"/>
        <v xml:space="preserve"> </v>
      </c>
      <c r="AA121" s="157" t="str">
        <f t="shared" si="128"/>
        <v xml:space="preserve"> </v>
      </c>
      <c r="AB121" s="157" t="str">
        <f t="shared" si="129"/>
        <v xml:space="preserve"> </v>
      </c>
      <c r="AC121" s="158" t="str">
        <f t="shared" si="130"/>
        <v xml:space="preserve"> </v>
      </c>
      <c r="AD121" s="158" t="str">
        <f t="shared" si="131"/>
        <v xml:space="preserve"> </v>
      </c>
    </row>
    <row r="122" spans="2:49" ht="15" customHeight="1" x14ac:dyDescent="0.2">
      <c r="B122" s="154" t="str">
        <f t="shared" si="135"/>
        <v xml:space="preserve"> </v>
      </c>
      <c r="C122" s="155" t="str">
        <f t="shared" si="106"/>
        <v xml:space="preserve"> </v>
      </c>
      <c r="D122" s="156" t="str">
        <f t="shared" si="107"/>
        <v xml:space="preserve"> </v>
      </c>
      <c r="E122" s="157" t="str">
        <f t="shared" si="136"/>
        <v xml:space="preserve"> </v>
      </c>
      <c r="F122" s="157" t="str">
        <f t="shared" si="109"/>
        <v xml:space="preserve"> </v>
      </c>
      <c r="G122" s="157" t="str">
        <f t="shared" si="132"/>
        <v xml:space="preserve"> </v>
      </c>
      <c r="H122" s="157" t="str">
        <f t="shared" si="111"/>
        <v xml:space="preserve"> </v>
      </c>
      <c r="I122" s="158" t="str">
        <f t="shared" si="133"/>
        <v xml:space="preserve"> </v>
      </c>
      <c r="J122" s="158" t="str">
        <f t="shared" si="134"/>
        <v xml:space="preserve"> </v>
      </c>
      <c r="L122" s="154" t="str">
        <f t="shared" si="114"/>
        <v xml:space="preserve"> </v>
      </c>
      <c r="M122" s="155" t="str">
        <f t="shared" si="115"/>
        <v xml:space="preserve"> </v>
      </c>
      <c r="N122" s="156" t="str">
        <f t="shared" si="116"/>
        <v xml:space="preserve"> </v>
      </c>
      <c r="O122" s="157" t="str">
        <f t="shared" si="117"/>
        <v xml:space="preserve"> </v>
      </c>
      <c r="P122" s="157" t="str">
        <f t="shared" si="118"/>
        <v xml:space="preserve"> </v>
      </c>
      <c r="Q122" s="157" t="str">
        <f t="shared" si="119"/>
        <v xml:space="preserve"> </v>
      </c>
      <c r="R122" s="157" t="str">
        <f t="shared" si="120"/>
        <v xml:space="preserve"> </v>
      </c>
      <c r="S122" s="158" t="str">
        <f t="shared" si="121"/>
        <v xml:space="preserve"> </v>
      </c>
      <c r="T122" s="158" t="str">
        <f t="shared" si="122"/>
        <v xml:space="preserve"> </v>
      </c>
      <c r="V122" s="154" t="str">
        <f t="shared" si="123"/>
        <v xml:space="preserve"> </v>
      </c>
      <c r="W122" s="155" t="str">
        <f t="shared" si="124"/>
        <v xml:space="preserve"> </v>
      </c>
      <c r="X122" s="156" t="str">
        <f t="shared" si="125"/>
        <v xml:space="preserve"> </v>
      </c>
      <c r="Y122" s="157" t="str">
        <f t="shared" si="126"/>
        <v xml:space="preserve"> </v>
      </c>
      <c r="Z122" s="157" t="str">
        <f t="shared" si="127"/>
        <v xml:space="preserve"> </v>
      </c>
      <c r="AA122" s="157" t="str">
        <f t="shared" si="128"/>
        <v xml:space="preserve"> </v>
      </c>
      <c r="AB122" s="157" t="str">
        <f t="shared" si="129"/>
        <v xml:space="preserve"> </v>
      </c>
      <c r="AC122" s="158" t="str">
        <f t="shared" si="130"/>
        <v xml:space="preserve"> </v>
      </c>
      <c r="AD122" s="158" t="str">
        <f t="shared" si="131"/>
        <v xml:space="preserve"> </v>
      </c>
      <c r="AH122" s="164"/>
      <c r="AI122" s="164"/>
      <c r="AO122" s="164"/>
      <c r="AP122" s="164"/>
      <c r="AV122" s="164"/>
      <c r="AW122" s="164"/>
    </row>
    <row r="123" spans="2:49" ht="15" customHeight="1" x14ac:dyDescent="0.2">
      <c r="B123" s="154" t="str">
        <f t="shared" si="135"/>
        <v xml:space="preserve"> </v>
      </c>
      <c r="C123" s="155" t="str">
        <f t="shared" si="106"/>
        <v xml:space="preserve"> </v>
      </c>
      <c r="D123" s="156" t="str">
        <f t="shared" si="107"/>
        <v xml:space="preserve"> </v>
      </c>
      <c r="E123" s="157" t="str">
        <f t="shared" si="136"/>
        <v xml:space="preserve"> </v>
      </c>
      <c r="F123" s="157" t="str">
        <f t="shared" si="109"/>
        <v xml:space="preserve"> </v>
      </c>
      <c r="G123" s="157" t="str">
        <f t="shared" si="132"/>
        <v xml:space="preserve"> </v>
      </c>
      <c r="H123" s="157" t="str">
        <f t="shared" si="111"/>
        <v xml:space="preserve"> </v>
      </c>
      <c r="I123" s="158" t="str">
        <f t="shared" si="133"/>
        <v xml:space="preserve"> </v>
      </c>
      <c r="J123" s="158" t="str">
        <f t="shared" si="134"/>
        <v xml:space="preserve"> </v>
      </c>
      <c r="L123" s="154" t="str">
        <f t="shared" si="114"/>
        <v xml:space="preserve"> </v>
      </c>
      <c r="M123" s="155" t="str">
        <f t="shared" si="115"/>
        <v xml:space="preserve"> </v>
      </c>
      <c r="N123" s="156" t="str">
        <f t="shared" si="116"/>
        <v xml:space="preserve"> </v>
      </c>
      <c r="O123" s="157" t="str">
        <f t="shared" si="117"/>
        <v xml:space="preserve"> </v>
      </c>
      <c r="P123" s="157" t="str">
        <f t="shared" si="118"/>
        <v xml:space="preserve"> </v>
      </c>
      <c r="Q123" s="157" t="str">
        <f t="shared" si="119"/>
        <v xml:space="preserve"> </v>
      </c>
      <c r="R123" s="157" t="str">
        <f t="shared" si="120"/>
        <v xml:space="preserve"> </v>
      </c>
      <c r="S123" s="158" t="str">
        <f t="shared" si="121"/>
        <v xml:space="preserve"> </v>
      </c>
      <c r="T123" s="158" t="str">
        <f t="shared" si="122"/>
        <v xml:space="preserve"> </v>
      </c>
      <c r="V123" s="154" t="str">
        <f t="shared" si="123"/>
        <v xml:space="preserve"> </v>
      </c>
      <c r="W123" s="155" t="str">
        <f t="shared" si="124"/>
        <v xml:space="preserve"> </v>
      </c>
      <c r="X123" s="156" t="str">
        <f t="shared" si="125"/>
        <v xml:space="preserve"> </v>
      </c>
      <c r="Y123" s="157" t="str">
        <f t="shared" si="126"/>
        <v xml:space="preserve"> </v>
      </c>
      <c r="Z123" s="157" t="str">
        <f t="shared" si="127"/>
        <v xml:space="preserve"> </v>
      </c>
      <c r="AA123" s="157" t="str">
        <f t="shared" si="128"/>
        <v xml:space="preserve"> </v>
      </c>
      <c r="AB123" s="157" t="str">
        <f t="shared" si="129"/>
        <v xml:space="preserve"> </v>
      </c>
      <c r="AC123" s="158" t="str">
        <f t="shared" si="130"/>
        <v xml:space="preserve"> </v>
      </c>
      <c r="AD123" s="158" t="str">
        <f t="shared" si="131"/>
        <v xml:space="preserve"> </v>
      </c>
    </row>
    <row r="124" spans="2:49" ht="15" customHeight="1" x14ac:dyDescent="0.2">
      <c r="B124" s="159" t="str">
        <f t="shared" si="135"/>
        <v xml:space="preserve"> </v>
      </c>
      <c r="C124" s="160" t="str">
        <f t="shared" si="106"/>
        <v xml:space="preserve"> </v>
      </c>
      <c r="D124" s="161" t="str">
        <f t="shared" si="107"/>
        <v xml:space="preserve"> </v>
      </c>
      <c r="E124" s="162" t="str">
        <f t="shared" si="136"/>
        <v xml:space="preserve"> </v>
      </c>
      <c r="F124" s="162" t="str">
        <f t="shared" si="109"/>
        <v xml:space="preserve"> </v>
      </c>
      <c r="G124" s="162" t="str">
        <f t="shared" si="132"/>
        <v xml:space="preserve"> </v>
      </c>
      <c r="H124" s="162" t="str">
        <f t="shared" si="111"/>
        <v xml:space="preserve"> </v>
      </c>
      <c r="I124" s="163" t="str">
        <f t="shared" si="133"/>
        <v xml:space="preserve"> </v>
      </c>
      <c r="J124" s="163" t="str">
        <f t="shared" si="134"/>
        <v xml:space="preserve"> </v>
      </c>
      <c r="L124" s="159" t="str">
        <f t="shared" si="114"/>
        <v xml:space="preserve"> </v>
      </c>
      <c r="M124" s="160" t="str">
        <f t="shared" si="115"/>
        <v xml:space="preserve"> </v>
      </c>
      <c r="N124" s="161" t="str">
        <f t="shared" si="116"/>
        <v xml:space="preserve"> </v>
      </c>
      <c r="O124" s="162" t="str">
        <f t="shared" si="117"/>
        <v xml:space="preserve"> </v>
      </c>
      <c r="P124" s="162" t="str">
        <f t="shared" si="118"/>
        <v xml:space="preserve"> </v>
      </c>
      <c r="Q124" s="162" t="str">
        <f t="shared" si="119"/>
        <v xml:space="preserve"> </v>
      </c>
      <c r="R124" s="162" t="str">
        <f t="shared" si="120"/>
        <v xml:space="preserve"> </v>
      </c>
      <c r="S124" s="163" t="str">
        <f t="shared" si="121"/>
        <v xml:space="preserve"> </v>
      </c>
      <c r="T124" s="163" t="str">
        <f t="shared" si="122"/>
        <v xml:space="preserve"> </v>
      </c>
      <c r="V124" s="159" t="str">
        <f t="shared" si="123"/>
        <v xml:space="preserve"> </v>
      </c>
      <c r="W124" s="160" t="str">
        <f t="shared" si="124"/>
        <v xml:space="preserve"> </v>
      </c>
      <c r="X124" s="161" t="str">
        <f t="shared" si="125"/>
        <v xml:space="preserve"> </v>
      </c>
      <c r="Y124" s="162" t="str">
        <f t="shared" si="126"/>
        <v xml:space="preserve"> </v>
      </c>
      <c r="Z124" s="162" t="str">
        <f t="shared" si="127"/>
        <v xml:space="preserve"> </v>
      </c>
      <c r="AA124" s="162" t="str">
        <f t="shared" si="128"/>
        <v xml:space="preserve"> </v>
      </c>
      <c r="AB124" s="162" t="str">
        <f t="shared" si="129"/>
        <v xml:space="preserve"> </v>
      </c>
      <c r="AC124" s="163" t="str">
        <f t="shared" si="130"/>
        <v xml:space="preserve"> </v>
      </c>
      <c r="AD124" s="163" t="str">
        <f t="shared" si="131"/>
        <v xml:space="preserve"> </v>
      </c>
      <c r="AH124" s="139" t="str">
        <f>+IF(AH123&gt;0,10,"")</f>
        <v/>
      </c>
      <c r="AO124" s="139" t="str">
        <f>+IF(AO123&gt;0,10,"")</f>
        <v/>
      </c>
      <c r="AV124" s="139" t="str">
        <f>+IF(AV123&gt;0,10,"")</f>
        <v/>
      </c>
    </row>
    <row r="125" spans="2:49" ht="15" customHeight="1" x14ac:dyDescent="0.2">
      <c r="B125" s="149" t="str">
        <f t="shared" si="135"/>
        <v xml:space="preserve"> </v>
      </c>
      <c r="C125" s="150" t="str">
        <f t="shared" si="106"/>
        <v xml:space="preserve"> </v>
      </c>
      <c r="D125" s="151" t="str">
        <f t="shared" si="107"/>
        <v xml:space="preserve"> </v>
      </c>
      <c r="E125" s="152" t="str">
        <f t="shared" si="136"/>
        <v xml:space="preserve"> </v>
      </c>
      <c r="F125" s="152" t="str">
        <f t="shared" si="109"/>
        <v xml:space="preserve"> </v>
      </c>
      <c r="G125" s="152" t="str">
        <f t="shared" si="132"/>
        <v xml:space="preserve"> </v>
      </c>
      <c r="H125" s="152" t="str">
        <f t="shared" si="111"/>
        <v xml:space="preserve"> </v>
      </c>
      <c r="I125" s="153" t="str">
        <f t="shared" si="133"/>
        <v xml:space="preserve"> </v>
      </c>
      <c r="J125" s="153" t="str">
        <f t="shared" si="134"/>
        <v xml:space="preserve"> </v>
      </c>
      <c r="L125" s="149" t="str">
        <f t="shared" si="114"/>
        <v xml:space="preserve"> </v>
      </c>
      <c r="M125" s="150" t="str">
        <f t="shared" si="115"/>
        <v xml:space="preserve"> </v>
      </c>
      <c r="N125" s="151" t="str">
        <f t="shared" si="116"/>
        <v xml:space="preserve"> </v>
      </c>
      <c r="O125" s="152" t="str">
        <f t="shared" si="117"/>
        <v xml:space="preserve"> </v>
      </c>
      <c r="P125" s="152" t="str">
        <f t="shared" si="118"/>
        <v xml:space="preserve"> </v>
      </c>
      <c r="Q125" s="152" t="str">
        <f t="shared" si="119"/>
        <v xml:space="preserve"> </v>
      </c>
      <c r="R125" s="152" t="str">
        <f t="shared" si="120"/>
        <v xml:space="preserve"> </v>
      </c>
      <c r="S125" s="153" t="str">
        <f t="shared" si="121"/>
        <v xml:space="preserve"> </v>
      </c>
      <c r="T125" s="153" t="str">
        <f t="shared" si="122"/>
        <v xml:space="preserve"> </v>
      </c>
      <c r="V125" s="149" t="str">
        <f t="shared" si="123"/>
        <v xml:space="preserve"> </v>
      </c>
      <c r="W125" s="150" t="str">
        <f t="shared" si="124"/>
        <v xml:space="preserve"> </v>
      </c>
      <c r="X125" s="151" t="str">
        <f t="shared" si="125"/>
        <v xml:space="preserve"> </v>
      </c>
      <c r="Y125" s="152" t="str">
        <f t="shared" si="126"/>
        <v xml:space="preserve"> </v>
      </c>
      <c r="Z125" s="152" t="str">
        <f t="shared" si="127"/>
        <v xml:space="preserve"> </v>
      </c>
      <c r="AA125" s="152" t="str">
        <f t="shared" si="128"/>
        <v xml:space="preserve"> </v>
      </c>
      <c r="AB125" s="152" t="str">
        <f t="shared" si="129"/>
        <v xml:space="preserve"> </v>
      </c>
      <c r="AC125" s="153" t="str">
        <f t="shared" si="130"/>
        <v xml:space="preserve"> </v>
      </c>
      <c r="AD125" s="153" t="str">
        <f t="shared" si="131"/>
        <v xml:space="preserve"> </v>
      </c>
    </row>
    <row r="126" spans="2:49" ht="15" customHeight="1" x14ac:dyDescent="0.2">
      <c r="B126" s="154" t="str">
        <f t="shared" si="135"/>
        <v xml:space="preserve"> </v>
      </c>
      <c r="C126" s="155" t="str">
        <f t="shared" si="106"/>
        <v xml:space="preserve"> </v>
      </c>
      <c r="D126" s="156" t="str">
        <f t="shared" si="107"/>
        <v xml:space="preserve"> </v>
      </c>
      <c r="E126" s="157" t="str">
        <f t="shared" si="136"/>
        <v xml:space="preserve"> </v>
      </c>
      <c r="F126" s="157" t="str">
        <f t="shared" si="109"/>
        <v xml:space="preserve"> </v>
      </c>
      <c r="G126" s="157" t="str">
        <f t="shared" si="132"/>
        <v xml:space="preserve"> </v>
      </c>
      <c r="H126" s="157" t="str">
        <f t="shared" si="111"/>
        <v xml:space="preserve"> </v>
      </c>
      <c r="I126" s="158" t="str">
        <f t="shared" si="133"/>
        <v xml:space="preserve"> </v>
      </c>
      <c r="J126" s="158" t="str">
        <f t="shared" si="134"/>
        <v xml:space="preserve"> </v>
      </c>
      <c r="L126" s="154" t="str">
        <f t="shared" si="114"/>
        <v xml:space="preserve"> </v>
      </c>
      <c r="M126" s="155" t="str">
        <f t="shared" si="115"/>
        <v xml:space="preserve"> </v>
      </c>
      <c r="N126" s="156" t="str">
        <f t="shared" si="116"/>
        <v xml:space="preserve"> </v>
      </c>
      <c r="O126" s="157" t="str">
        <f t="shared" si="117"/>
        <v xml:space="preserve"> </v>
      </c>
      <c r="P126" s="157" t="str">
        <f t="shared" si="118"/>
        <v xml:space="preserve"> </v>
      </c>
      <c r="Q126" s="157" t="str">
        <f t="shared" si="119"/>
        <v xml:space="preserve"> </v>
      </c>
      <c r="R126" s="157" t="str">
        <f t="shared" si="120"/>
        <v xml:space="preserve"> </v>
      </c>
      <c r="S126" s="158" t="str">
        <f t="shared" si="121"/>
        <v xml:space="preserve"> </v>
      </c>
      <c r="T126" s="158" t="str">
        <f t="shared" si="122"/>
        <v xml:space="preserve"> </v>
      </c>
      <c r="V126" s="154" t="str">
        <f t="shared" si="123"/>
        <v xml:space="preserve"> </v>
      </c>
      <c r="W126" s="155" t="str">
        <f t="shared" si="124"/>
        <v xml:space="preserve"> </v>
      </c>
      <c r="X126" s="156" t="str">
        <f t="shared" si="125"/>
        <v xml:space="preserve"> </v>
      </c>
      <c r="Y126" s="157" t="str">
        <f t="shared" si="126"/>
        <v xml:space="preserve"> </v>
      </c>
      <c r="Z126" s="157" t="str">
        <f t="shared" si="127"/>
        <v xml:space="preserve"> </v>
      </c>
      <c r="AA126" s="157" t="str">
        <f t="shared" si="128"/>
        <v xml:space="preserve"> </v>
      </c>
      <c r="AB126" s="157" t="str">
        <f t="shared" si="129"/>
        <v xml:space="preserve"> </v>
      </c>
      <c r="AC126" s="158" t="str">
        <f t="shared" si="130"/>
        <v xml:space="preserve"> </v>
      </c>
      <c r="AD126" s="158" t="str">
        <f t="shared" si="131"/>
        <v xml:space="preserve"> </v>
      </c>
    </row>
    <row r="127" spans="2:49" ht="15" customHeight="1" x14ac:dyDescent="0.2">
      <c r="B127" s="154" t="str">
        <f t="shared" si="135"/>
        <v xml:space="preserve"> </v>
      </c>
      <c r="C127" s="155" t="str">
        <f t="shared" si="106"/>
        <v xml:space="preserve"> </v>
      </c>
      <c r="D127" s="156" t="str">
        <f t="shared" si="107"/>
        <v xml:space="preserve"> </v>
      </c>
      <c r="E127" s="157" t="str">
        <f t="shared" si="136"/>
        <v xml:space="preserve"> </v>
      </c>
      <c r="F127" s="157" t="str">
        <f t="shared" si="109"/>
        <v xml:space="preserve"> </v>
      </c>
      <c r="G127" s="157" t="str">
        <f t="shared" si="132"/>
        <v xml:space="preserve"> </v>
      </c>
      <c r="H127" s="157" t="str">
        <f t="shared" si="111"/>
        <v xml:space="preserve"> </v>
      </c>
      <c r="I127" s="158" t="str">
        <f t="shared" si="133"/>
        <v xml:space="preserve"> </v>
      </c>
      <c r="J127" s="158" t="str">
        <f t="shared" si="134"/>
        <v xml:space="preserve"> </v>
      </c>
      <c r="L127" s="154" t="str">
        <f t="shared" si="114"/>
        <v xml:space="preserve"> </v>
      </c>
      <c r="M127" s="155" t="str">
        <f t="shared" si="115"/>
        <v xml:space="preserve"> </v>
      </c>
      <c r="N127" s="156" t="str">
        <f t="shared" si="116"/>
        <v xml:space="preserve"> </v>
      </c>
      <c r="O127" s="157" t="str">
        <f t="shared" si="117"/>
        <v xml:space="preserve"> </v>
      </c>
      <c r="P127" s="157" t="str">
        <f t="shared" si="118"/>
        <v xml:space="preserve"> </v>
      </c>
      <c r="Q127" s="157" t="str">
        <f t="shared" si="119"/>
        <v xml:space="preserve"> </v>
      </c>
      <c r="R127" s="157" t="str">
        <f t="shared" si="120"/>
        <v xml:space="preserve"> </v>
      </c>
      <c r="S127" s="158" t="str">
        <f t="shared" si="121"/>
        <v xml:space="preserve"> </v>
      </c>
      <c r="T127" s="158" t="str">
        <f t="shared" si="122"/>
        <v xml:space="preserve"> </v>
      </c>
      <c r="V127" s="154" t="str">
        <f t="shared" si="123"/>
        <v xml:space="preserve"> </v>
      </c>
      <c r="W127" s="155" t="str">
        <f t="shared" si="124"/>
        <v xml:space="preserve"> </v>
      </c>
      <c r="X127" s="156" t="str">
        <f t="shared" si="125"/>
        <v xml:space="preserve"> </v>
      </c>
      <c r="Y127" s="157" t="str">
        <f t="shared" si="126"/>
        <v xml:space="preserve"> </v>
      </c>
      <c r="Z127" s="157" t="str">
        <f t="shared" si="127"/>
        <v xml:space="preserve"> </v>
      </c>
      <c r="AA127" s="157" t="str">
        <f t="shared" si="128"/>
        <v xml:space="preserve"> </v>
      </c>
      <c r="AB127" s="157" t="str">
        <f t="shared" si="129"/>
        <v xml:space="preserve"> </v>
      </c>
      <c r="AC127" s="158" t="str">
        <f t="shared" si="130"/>
        <v xml:space="preserve"> </v>
      </c>
      <c r="AD127" s="158" t="str">
        <f t="shared" si="131"/>
        <v xml:space="preserve"> </v>
      </c>
      <c r="AH127" s="164"/>
      <c r="AI127" s="164"/>
      <c r="AO127" s="164"/>
      <c r="AP127" s="164"/>
      <c r="AV127" s="164"/>
      <c r="AW127" s="164"/>
    </row>
    <row r="128" spans="2:49" ht="15" customHeight="1" x14ac:dyDescent="0.2">
      <c r="B128" s="154" t="str">
        <f t="shared" si="135"/>
        <v xml:space="preserve"> </v>
      </c>
      <c r="C128" s="155" t="str">
        <f t="shared" si="106"/>
        <v xml:space="preserve"> </v>
      </c>
      <c r="D128" s="156" t="str">
        <f t="shared" si="107"/>
        <v xml:space="preserve"> </v>
      </c>
      <c r="E128" s="157" t="str">
        <f t="shared" si="136"/>
        <v xml:space="preserve"> </v>
      </c>
      <c r="F128" s="157" t="str">
        <f t="shared" si="109"/>
        <v xml:space="preserve"> </v>
      </c>
      <c r="G128" s="157" t="str">
        <f t="shared" si="132"/>
        <v xml:space="preserve"> </v>
      </c>
      <c r="H128" s="157" t="str">
        <f t="shared" si="111"/>
        <v xml:space="preserve"> </v>
      </c>
      <c r="I128" s="158" t="str">
        <f t="shared" si="133"/>
        <v xml:space="preserve"> </v>
      </c>
      <c r="J128" s="158" t="str">
        <f t="shared" si="134"/>
        <v xml:space="preserve"> </v>
      </c>
      <c r="L128" s="154" t="str">
        <f t="shared" si="114"/>
        <v xml:space="preserve"> </v>
      </c>
      <c r="M128" s="155" t="str">
        <f t="shared" si="115"/>
        <v xml:space="preserve"> </v>
      </c>
      <c r="N128" s="156" t="str">
        <f t="shared" si="116"/>
        <v xml:space="preserve"> </v>
      </c>
      <c r="O128" s="157" t="str">
        <f t="shared" si="117"/>
        <v xml:space="preserve"> </v>
      </c>
      <c r="P128" s="157" t="str">
        <f t="shared" si="118"/>
        <v xml:space="preserve"> </v>
      </c>
      <c r="Q128" s="157" t="str">
        <f t="shared" si="119"/>
        <v xml:space="preserve"> </v>
      </c>
      <c r="R128" s="157" t="str">
        <f t="shared" si="120"/>
        <v xml:space="preserve"> </v>
      </c>
      <c r="S128" s="158" t="str">
        <f t="shared" si="121"/>
        <v xml:space="preserve"> </v>
      </c>
      <c r="T128" s="158" t="str">
        <f t="shared" si="122"/>
        <v xml:space="preserve"> </v>
      </c>
      <c r="V128" s="154" t="str">
        <f t="shared" si="123"/>
        <v xml:space="preserve"> </v>
      </c>
      <c r="W128" s="155" t="str">
        <f t="shared" si="124"/>
        <v xml:space="preserve"> </v>
      </c>
      <c r="X128" s="156" t="str">
        <f t="shared" si="125"/>
        <v xml:space="preserve"> </v>
      </c>
      <c r="Y128" s="157" t="str">
        <f t="shared" si="126"/>
        <v xml:space="preserve"> </v>
      </c>
      <c r="Z128" s="157" t="str">
        <f t="shared" si="127"/>
        <v xml:space="preserve"> </v>
      </c>
      <c r="AA128" s="157" t="str">
        <f t="shared" si="128"/>
        <v xml:space="preserve"> </v>
      </c>
      <c r="AB128" s="157" t="str">
        <f t="shared" si="129"/>
        <v xml:space="preserve"> </v>
      </c>
      <c r="AC128" s="158" t="str">
        <f t="shared" si="130"/>
        <v xml:space="preserve"> </v>
      </c>
      <c r="AD128" s="158" t="str">
        <f t="shared" si="131"/>
        <v xml:space="preserve"> </v>
      </c>
    </row>
    <row r="129" spans="2:49" ht="15" customHeight="1" x14ac:dyDescent="0.2">
      <c r="B129" s="159" t="str">
        <f t="shared" si="135"/>
        <v xml:space="preserve"> </v>
      </c>
      <c r="C129" s="160" t="str">
        <f t="shared" si="106"/>
        <v xml:space="preserve"> </v>
      </c>
      <c r="D129" s="161" t="str">
        <f t="shared" si="107"/>
        <v xml:space="preserve"> </v>
      </c>
      <c r="E129" s="162" t="str">
        <f t="shared" si="136"/>
        <v xml:space="preserve"> </v>
      </c>
      <c r="F129" s="162" t="str">
        <f t="shared" si="109"/>
        <v xml:space="preserve"> </v>
      </c>
      <c r="G129" s="162" t="str">
        <f t="shared" si="132"/>
        <v xml:space="preserve"> </v>
      </c>
      <c r="H129" s="162" t="str">
        <f t="shared" si="111"/>
        <v xml:space="preserve"> </v>
      </c>
      <c r="I129" s="163" t="str">
        <f t="shared" si="133"/>
        <v xml:space="preserve"> </v>
      </c>
      <c r="J129" s="163" t="str">
        <f t="shared" si="134"/>
        <v xml:space="preserve"> </v>
      </c>
      <c r="L129" s="159" t="str">
        <f t="shared" si="114"/>
        <v xml:space="preserve"> </v>
      </c>
      <c r="M129" s="160" t="str">
        <f t="shared" si="115"/>
        <v xml:space="preserve"> </v>
      </c>
      <c r="N129" s="161" t="str">
        <f t="shared" si="116"/>
        <v xml:space="preserve"> </v>
      </c>
      <c r="O129" s="162" t="str">
        <f t="shared" si="117"/>
        <v xml:space="preserve"> </v>
      </c>
      <c r="P129" s="162" t="str">
        <f t="shared" si="118"/>
        <v xml:space="preserve"> </v>
      </c>
      <c r="Q129" s="162" t="str">
        <f t="shared" si="119"/>
        <v xml:space="preserve"> </v>
      </c>
      <c r="R129" s="162" t="str">
        <f t="shared" si="120"/>
        <v xml:space="preserve"> </v>
      </c>
      <c r="S129" s="163" t="str">
        <f t="shared" si="121"/>
        <v xml:space="preserve"> </v>
      </c>
      <c r="T129" s="163" t="str">
        <f t="shared" si="122"/>
        <v xml:space="preserve"> </v>
      </c>
      <c r="V129" s="159" t="str">
        <f t="shared" si="123"/>
        <v xml:space="preserve"> </v>
      </c>
      <c r="W129" s="160" t="str">
        <f t="shared" si="124"/>
        <v xml:space="preserve"> </v>
      </c>
      <c r="X129" s="161" t="str">
        <f t="shared" si="125"/>
        <v xml:space="preserve"> </v>
      </c>
      <c r="Y129" s="162" t="str">
        <f t="shared" si="126"/>
        <v xml:space="preserve"> </v>
      </c>
      <c r="Z129" s="162" t="str">
        <f t="shared" si="127"/>
        <v xml:space="preserve"> </v>
      </c>
      <c r="AA129" s="162" t="str">
        <f t="shared" si="128"/>
        <v xml:space="preserve"> </v>
      </c>
      <c r="AB129" s="162" t="str">
        <f t="shared" si="129"/>
        <v xml:space="preserve"> </v>
      </c>
      <c r="AC129" s="163" t="str">
        <f t="shared" si="130"/>
        <v xml:space="preserve"> </v>
      </c>
      <c r="AD129" s="163" t="str">
        <f t="shared" si="131"/>
        <v xml:space="preserve"> </v>
      </c>
      <c r="AH129" s="139" t="str">
        <f>+IF(AH128&gt;0,10,"")</f>
        <v/>
      </c>
      <c r="AO129" s="139" t="str">
        <f>+IF(AO128&gt;0,10,"")</f>
        <v/>
      </c>
      <c r="AV129" s="139" t="str">
        <f>+IF(AV128&gt;0,10,"")</f>
        <v/>
      </c>
    </row>
    <row r="130" spans="2:49" ht="15" customHeight="1" x14ac:dyDescent="0.2">
      <c r="B130" s="149" t="str">
        <f t="shared" si="135"/>
        <v xml:space="preserve"> </v>
      </c>
      <c r="C130" s="150" t="str">
        <f t="shared" si="106"/>
        <v xml:space="preserve"> </v>
      </c>
      <c r="D130" s="151" t="str">
        <f t="shared" si="107"/>
        <v xml:space="preserve"> </v>
      </c>
      <c r="E130" s="152" t="str">
        <f t="shared" si="136"/>
        <v xml:space="preserve"> </v>
      </c>
      <c r="F130" s="152" t="str">
        <f t="shared" si="109"/>
        <v xml:space="preserve"> </v>
      </c>
      <c r="G130" s="152" t="str">
        <f t="shared" si="132"/>
        <v xml:space="preserve"> </v>
      </c>
      <c r="H130" s="152" t="str">
        <f t="shared" si="111"/>
        <v xml:space="preserve"> </v>
      </c>
      <c r="I130" s="153" t="str">
        <f t="shared" si="133"/>
        <v xml:space="preserve"> </v>
      </c>
      <c r="J130" s="153" t="str">
        <f t="shared" si="134"/>
        <v xml:space="preserve"> </v>
      </c>
      <c r="L130" s="149" t="str">
        <f t="shared" si="114"/>
        <v xml:space="preserve"> </v>
      </c>
      <c r="M130" s="150" t="str">
        <f t="shared" si="115"/>
        <v xml:space="preserve"> </v>
      </c>
      <c r="N130" s="151" t="str">
        <f t="shared" si="116"/>
        <v xml:space="preserve"> </v>
      </c>
      <c r="O130" s="152" t="str">
        <f t="shared" si="117"/>
        <v xml:space="preserve"> </v>
      </c>
      <c r="P130" s="152" t="str">
        <f t="shared" si="118"/>
        <v xml:space="preserve"> </v>
      </c>
      <c r="Q130" s="152" t="str">
        <f t="shared" si="119"/>
        <v xml:space="preserve"> </v>
      </c>
      <c r="R130" s="152" t="str">
        <f t="shared" si="120"/>
        <v xml:space="preserve"> </v>
      </c>
      <c r="S130" s="153" t="str">
        <f t="shared" si="121"/>
        <v xml:space="preserve"> </v>
      </c>
      <c r="T130" s="153" t="str">
        <f t="shared" si="122"/>
        <v xml:space="preserve"> </v>
      </c>
      <c r="V130" s="149" t="str">
        <f t="shared" si="123"/>
        <v xml:space="preserve"> </v>
      </c>
      <c r="W130" s="150" t="str">
        <f t="shared" si="124"/>
        <v xml:space="preserve"> </v>
      </c>
      <c r="X130" s="151" t="str">
        <f t="shared" si="125"/>
        <v xml:space="preserve"> </v>
      </c>
      <c r="Y130" s="152" t="str">
        <f t="shared" si="126"/>
        <v xml:space="preserve"> </v>
      </c>
      <c r="Z130" s="152" t="str">
        <f t="shared" si="127"/>
        <v xml:space="preserve"> </v>
      </c>
      <c r="AA130" s="152" t="str">
        <f t="shared" si="128"/>
        <v xml:space="preserve"> </v>
      </c>
      <c r="AB130" s="152" t="str">
        <f t="shared" si="129"/>
        <v xml:space="preserve"> </v>
      </c>
      <c r="AC130" s="153" t="str">
        <f t="shared" si="130"/>
        <v xml:space="preserve"> </v>
      </c>
      <c r="AD130" s="153" t="str">
        <f t="shared" si="131"/>
        <v xml:space="preserve"> </v>
      </c>
    </row>
    <row r="131" spans="2:49" ht="15" customHeight="1" x14ac:dyDescent="0.2">
      <c r="B131" s="154" t="str">
        <f t="shared" si="135"/>
        <v xml:space="preserve"> </v>
      </c>
      <c r="C131" s="155" t="str">
        <f t="shared" si="106"/>
        <v xml:space="preserve"> </v>
      </c>
      <c r="D131" s="156" t="str">
        <f t="shared" si="107"/>
        <v xml:space="preserve"> </v>
      </c>
      <c r="E131" s="157" t="str">
        <f t="shared" si="136"/>
        <v xml:space="preserve"> </v>
      </c>
      <c r="F131" s="157" t="str">
        <f t="shared" si="109"/>
        <v xml:space="preserve"> </v>
      </c>
      <c r="G131" s="157" t="str">
        <f t="shared" si="132"/>
        <v xml:space="preserve"> </v>
      </c>
      <c r="H131" s="157" t="str">
        <f t="shared" si="111"/>
        <v xml:space="preserve"> </v>
      </c>
      <c r="I131" s="158" t="str">
        <f t="shared" si="133"/>
        <v xml:space="preserve"> </v>
      </c>
      <c r="J131" s="158" t="str">
        <f t="shared" si="134"/>
        <v xml:space="preserve"> </v>
      </c>
      <c r="L131" s="154" t="str">
        <f t="shared" si="114"/>
        <v xml:space="preserve"> </v>
      </c>
      <c r="M131" s="155" t="str">
        <f t="shared" si="115"/>
        <v xml:space="preserve"> </v>
      </c>
      <c r="N131" s="156" t="str">
        <f t="shared" si="116"/>
        <v xml:space="preserve"> </v>
      </c>
      <c r="O131" s="157" t="str">
        <f t="shared" si="117"/>
        <v xml:space="preserve"> </v>
      </c>
      <c r="P131" s="157" t="str">
        <f t="shared" si="118"/>
        <v xml:space="preserve"> </v>
      </c>
      <c r="Q131" s="157" t="str">
        <f t="shared" si="119"/>
        <v xml:space="preserve"> </v>
      </c>
      <c r="R131" s="157" t="str">
        <f t="shared" si="120"/>
        <v xml:space="preserve"> </v>
      </c>
      <c r="S131" s="158" t="str">
        <f t="shared" si="121"/>
        <v xml:space="preserve"> </v>
      </c>
      <c r="T131" s="158" t="str">
        <f t="shared" si="122"/>
        <v xml:space="preserve"> </v>
      </c>
      <c r="V131" s="154" t="str">
        <f t="shared" si="123"/>
        <v xml:space="preserve"> </v>
      </c>
      <c r="W131" s="155" t="str">
        <f t="shared" si="124"/>
        <v xml:space="preserve"> </v>
      </c>
      <c r="X131" s="156" t="str">
        <f t="shared" si="125"/>
        <v xml:space="preserve"> </v>
      </c>
      <c r="Y131" s="157" t="str">
        <f t="shared" si="126"/>
        <v xml:space="preserve"> </v>
      </c>
      <c r="Z131" s="157" t="str">
        <f t="shared" si="127"/>
        <v xml:space="preserve"> </v>
      </c>
      <c r="AA131" s="157" t="str">
        <f t="shared" si="128"/>
        <v xml:space="preserve"> </v>
      </c>
      <c r="AB131" s="157" t="str">
        <f t="shared" si="129"/>
        <v xml:space="preserve"> </v>
      </c>
      <c r="AC131" s="158" t="str">
        <f t="shared" si="130"/>
        <v xml:space="preserve"> </v>
      </c>
      <c r="AD131" s="158" t="str">
        <f t="shared" si="131"/>
        <v xml:space="preserve"> </v>
      </c>
    </row>
    <row r="132" spans="2:49" ht="15" customHeight="1" x14ac:dyDescent="0.2">
      <c r="B132" s="154" t="str">
        <f t="shared" si="135"/>
        <v xml:space="preserve"> </v>
      </c>
      <c r="C132" s="155" t="str">
        <f t="shared" si="106"/>
        <v xml:space="preserve"> </v>
      </c>
      <c r="D132" s="156" t="str">
        <f t="shared" si="107"/>
        <v xml:space="preserve"> </v>
      </c>
      <c r="E132" s="157" t="str">
        <f t="shared" si="136"/>
        <v xml:space="preserve"> </v>
      </c>
      <c r="F132" s="157" t="str">
        <f t="shared" si="109"/>
        <v xml:space="preserve"> </v>
      </c>
      <c r="G132" s="157" t="str">
        <f t="shared" si="132"/>
        <v xml:space="preserve"> </v>
      </c>
      <c r="H132" s="157" t="str">
        <f t="shared" si="111"/>
        <v xml:space="preserve"> </v>
      </c>
      <c r="I132" s="158" t="str">
        <f t="shared" si="133"/>
        <v xml:space="preserve"> </v>
      </c>
      <c r="J132" s="158" t="str">
        <f t="shared" si="134"/>
        <v xml:space="preserve"> </v>
      </c>
      <c r="L132" s="154" t="str">
        <f t="shared" si="114"/>
        <v xml:space="preserve"> </v>
      </c>
      <c r="M132" s="155" t="str">
        <f t="shared" si="115"/>
        <v xml:space="preserve"> </v>
      </c>
      <c r="N132" s="156" t="str">
        <f t="shared" si="116"/>
        <v xml:space="preserve"> </v>
      </c>
      <c r="O132" s="157" t="str">
        <f t="shared" si="117"/>
        <v xml:space="preserve"> </v>
      </c>
      <c r="P132" s="157" t="str">
        <f t="shared" si="118"/>
        <v xml:space="preserve"> </v>
      </c>
      <c r="Q132" s="157" t="str">
        <f t="shared" si="119"/>
        <v xml:space="preserve"> </v>
      </c>
      <c r="R132" s="157" t="str">
        <f t="shared" si="120"/>
        <v xml:space="preserve"> </v>
      </c>
      <c r="S132" s="158" t="str">
        <f t="shared" si="121"/>
        <v xml:space="preserve"> </v>
      </c>
      <c r="T132" s="158" t="str">
        <f t="shared" si="122"/>
        <v xml:space="preserve"> </v>
      </c>
      <c r="V132" s="154" t="str">
        <f t="shared" si="123"/>
        <v xml:space="preserve"> </v>
      </c>
      <c r="W132" s="155" t="str">
        <f t="shared" si="124"/>
        <v xml:space="preserve"> </v>
      </c>
      <c r="X132" s="156" t="str">
        <f t="shared" si="125"/>
        <v xml:space="preserve"> </v>
      </c>
      <c r="Y132" s="157" t="str">
        <f t="shared" si="126"/>
        <v xml:space="preserve"> </v>
      </c>
      <c r="Z132" s="157" t="str">
        <f t="shared" si="127"/>
        <v xml:space="preserve"> </v>
      </c>
      <c r="AA132" s="157" t="str">
        <f t="shared" si="128"/>
        <v xml:space="preserve"> </v>
      </c>
      <c r="AB132" s="157" t="str">
        <f t="shared" si="129"/>
        <v xml:space="preserve"> </v>
      </c>
      <c r="AC132" s="158" t="str">
        <f t="shared" si="130"/>
        <v xml:space="preserve"> </v>
      </c>
      <c r="AD132" s="158" t="str">
        <f t="shared" si="131"/>
        <v xml:space="preserve"> </v>
      </c>
      <c r="AH132" s="164"/>
      <c r="AI132" s="164"/>
      <c r="AO132" s="164"/>
      <c r="AP132" s="164"/>
      <c r="AV132" s="164"/>
      <c r="AW132" s="164"/>
    </row>
    <row r="133" spans="2:49" ht="15" customHeight="1" x14ac:dyDescent="0.2">
      <c r="B133" s="154" t="str">
        <f t="shared" si="135"/>
        <v xml:space="preserve"> </v>
      </c>
      <c r="C133" s="155" t="str">
        <f t="shared" si="106"/>
        <v xml:space="preserve"> </v>
      </c>
      <c r="D133" s="156" t="str">
        <f t="shared" si="107"/>
        <v xml:space="preserve"> </v>
      </c>
      <c r="E133" s="157" t="str">
        <f t="shared" si="136"/>
        <v xml:space="preserve"> </v>
      </c>
      <c r="F133" s="157" t="str">
        <f t="shared" si="109"/>
        <v xml:space="preserve"> </v>
      </c>
      <c r="G133" s="157" t="str">
        <f t="shared" si="132"/>
        <v xml:space="preserve"> </v>
      </c>
      <c r="H133" s="157" t="str">
        <f t="shared" si="111"/>
        <v xml:space="preserve"> </v>
      </c>
      <c r="I133" s="158" t="str">
        <f t="shared" si="133"/>
        <v xml:space="preserve"> </v>
      </c>
      <c r="J133" s="158" t="str">
        <f t="shared" si="134"/>
        <v xml:space="preserve"> </v>
      </c>
      <c r="L133" s="154" t="str">
        <f t="shared" si="114"/>
        <v xml:space="preserve"> </v>
      </c>
      <c r="M133" s="155" t="str">
        <f t="shared" si="115"/>
        <v xml:space="preserve"> </v>
      </c>
      <c r="N133" s="156" t="str">
        <f t="shared" si="116"/>
        <v xml:space="preserve"> </v>
      </c>
      <c r="O133" s="157" t="str">
        <f t="shared" si="117"/>
        <v xml:space="preserve"> </v>
      </c>
      <c r="P133" s="157" t="str">
        <f t="shared" si="118"/>
        <v xml:space="preserve"> </v>
      </c>
      <c r="Q133" s="157" t="str">
        <f t="shared" si="119"/>
        <v xml:space="preserve"> </v>
      </c>
      <c r="R133" s="157" t="str">
        <f t="shared" si="120"/>
        <v xml:space="preserve"> </v>
      </c>
      <c r="S133" s="158" t="str">
        <f t="shared" si="121"/>
        <v xml:space="preserve"> </v>
      </c>
      <c r="T133" s="158" t="str">
        <f t="shared" si="122"/>
        <v xml:space="preserve"> </v>
      </c>
      <c r="V133" s="154" t="str">
        <f t="shared" si="123"/>
        <v xml:space="preserve"> </v>
      </c>
      <c r="W133" s="155" t="str">
        <f t="shared" si="124"/>
        <v xml:space="preserve"> </v>
      </c>
      <c r="X133" s="156" t="str">
        <f t="shared" si="125"/>
        <v xml:space="preserve"> </v>
      </c>
      <c r="Y133" s="157" t="str">
        <f t="shared" si="126"/>
        <v xml:space="preserve"> </v>
      </c>
      <c r="Z133" s="157" t="str">
        <f t="shared" si="127"/>
        <v xml:space="preserve"> </v>
      </c>
      <c r="AA133" s="157" t="str">
        <f t="shared" si="128"/>
        <v xml:space="preserve"> </v>
      </c>
      <c r="AB133" s="157" t="str">
        <f t="shared" si="129"/>
        <v xml:space="preserve"> </v>
      </c>
      <c r="AC133" s="158" t="str">
        <f t="shared" si="130"/>
        <v xml:space="preserve"> </v>
      </c>
      <c r="AD133" s="158" t="str">
        <f t="shared" si="131"/>
        <v xml:space="preserve"> </v>
      </c>
    </row>
    <row r="134" spans="2:49" ht="15" customHeight="1" x14ac:dyDescent="0.2">
      <c r="B134" s="159" t="str">
        <f t="shared" si="135"/>
        <v xml:space="preserve"> </v>
      </c>
      <c r="C134" s="160" t="str">
        <f t="shared" si="106"/>
        <v xml:space="preserve"> </v>
      </c>
      <c r="D134" s="161" t="str">
        <f t="shared" si="107"/>
        <v xml:space="preserve"> </v>
      </c>
      <c r="E134" s="162" t="str">
        <f t="shared" si="136"/>
        <v xml:space="preserve"> </v>
      </c>
      <c r="F134" s="162" t="str">
        <f t="shared" si="109"/>
        <v xml:space="preserve"> </v>
      </c>
      <c r="G134" s="162" t="str">
        <f t="shared" si="132"/>
        <v xml:space="preserve"> </v>
      </c>
      <c r="H134" s="162" t="str">
        <f t="shared" si="111"/>
        <v xml:space="preserve"> </v>
      </c>
      <c r="I134" s="163" t="str">
        <f t="shared" si="133"/>
        <v xml:space="preserve"> </v>
      </c>
      <c r="J134" s="163" t="str">
        <f t="shared" si="134"/>
        <v xml:space="preserve"> </v>
      </c>
      <c r="L134" s="159" t="str">
        <f t="shared" si="114"/>
        <v xml:space="preserve"> </v>
      </c>
      <c r="M134" s="160" t="str">
        <f t="shared" si="115"/>
        <v xml:space="preserve"> </v>
      </c>
      <c r="N134" s="161" t="str">
        <f t="shared" si="116"/>
        <v xml:space="preserve"> </v>
      </c>
      <c r="O134" s="162" t="str">
        <f t="shared" si="117"/>
        <v xml:space="preserve"> </v>
      </c>
      <c r="P134" s="162" t="str">
        <f t="shared" si="118"/>
        <v xml:space="preserve"> </v>
      </c>
      <c r="Q134" s="162" t="str">
        <f t="shared" si="119"/>
        <v xml:space="preserve"> </v>
      </c>
      <c r="R134" s="162" t="str">
        <f t="shared" si="120"/>
        <v xml:space="preserve"> </v>
      </c>
      <c r="S134" s="163" t="str">
        <f t="shared" si="121"/>
        <v xml:space="preserve"> </v>
      </c>
      <c r="T134" s="163" t="str">
        <f t="shared" si="122"/>
        <v xml:space="preserve"> </v>
      </c>
      <c r="V134" s="159" t="str">
        <f t="shared" si="123"/>
        <v xml:space="preserve"> </v>
      </c>
      <c r="W134" s="160" t="str">
        <f t="shared" si="124"/>
        <v xml:space="preserve"> </v>
      </c>
      <c r="X134" s="161" t="str">
        <f t="shared" si="125"/>
        <v xml:space="preserve"> </v>
      </c>
      <c r="Y134" s="162" t="str">
        <f t="shared" si="126"/>
        <v xml:space="preserve"> </v>
      </c>
      <c r="Z134" s="162" t="str">
        <f t="shared" si="127"/>
        <v xml:space="preserve"> </v>
      </c>
      <c r="AA134" s="162" t="str">
        <f t="shared" si="128"/>
        <v xml:space="preserve"> </v>
      </c>
      <c r="AB134" s="162" t="str">
        <f t="shared" si="129"/>
        <v xml:space="preserve"> </v>
      </c>
      <c r="AC134" s="163" t="str">
        <f t="shared" si="130"/>
        <v xml:space="preserve"> </v>
      </c>
      <c r="AD134" s="163" t="str">
        <f t="shared" si="131"/>
        <v xml:space="preserve"> </v>
      </c>
      <c r="AH134" s="139" t="str">
        <f>+IF(AH133&gt;0,10,"")</f>
        <v/>
      </c>
      <c r="AO134" s="139" t="str">
        <f>+IF(AO133&gt;0,10,"")</f>
        <v/>
      </c>
      <c r="AV134" s="139" t="str">
        <f>+IF(AV133&gt;0,10,"")</f>
        <v/>
      </c>
    </row>
    <row r="135" spans="2:49" ht="15" customHeight="1" x14ac:dyDescent="0.2">
      <c r="B135" s="149" t="str">
        <f t="shared" si="135"/>
        <v xml:space="preserve"> </v>
      </c>
      <c r="C135" s="150" t="str">
        <f t="shared" si="106"/>
        <v xml:space="preserve"> </v>
      </c>
      <c r="D135" s="151" t="str">
        <f t="shared" si="107"/>
        <v xml:space="preserve"> </v>
      </c>
      <c r="E135" s="152" t="str">
        <f t="shared" si="136"/>
        <v xml:space="preserve"> </v>
      </c>
      <c r="F135" s="152" t="str">
        <f t="shared" si="109"/>
        <v xml:space="preserve"> </v>
      </c>
      <c r="G135" s="152" t="str">
        <f t="shared" si="132"/>
        <v xml:space="preserve"> </v>
      </c>
      <c r="H135" s="152" t="str">
        <f t="shared" si="111"/>
        <v xml:space="preserve"> </v>
      </c>
      <c r="I135" s="153" t="str">
        <f t="shared" si="133"/>
        <v xml:space="preserve"> </v>
      </c>
      <c r="J135" s="153" t="str">
        <f t="shared" si="134"/>
        <v xml:space="preserve"> </v>
      </c>
      <c r="L135" s="149" t="str">
        <f t="shared" si="114"/>
        <v xml:space="preserve"> </v>
      </c>
      <c r="M135" s="150" t="str">
        <f t="shared" si="115"/>
        <v xml:space="preserve"> </v>
      </c>
      <c r="N135" s="151" t="str">
        <f t="shared" si="116"/>
        <v xml:space="preserve"> </v>
      </c>
      <c r="O135" s="152" t="str">
        <f t="shared" si="117"/>
        <v xml:space="preserve"> </v>
      </c>
      <c r="P135" s="152" t="str">
        <f t="shared" si="118"/>
        <v xml:space="preserve"> </v>
      </c>
      <c r="Q135" s="152" t="str">
        <f t="shared" si="119"/>
        <v xml:space="preserve"> </v>
      </c>
      <c r="R135" s="152" t="str">
        <f t="shared" si="120"/>
        <v xml:space="preserve"> </v>
      </c>
      <c r="S135" s="153" t="str">
        <f t="shared" si="121"/>
        <v xml:space="preserve"> </v>
      </c>
      <c r="T135" s="153" t="str">
        <f t="shared" si="122"/>
        <v xml:space="preserve"> </v>
      </c>
      <c r="V135" s="149" t="str">
        <f t="shared" si="123"/>
        <v xml:space="preserve"> </v>
      </c>
      <c r="W135" s="150" t="str">
        <f t="shared" si="124"/>
        <v xml:space="preserve"> </v>
      </c>
      <c r="X135" s="151" t="str">
        <f t="shared" si="125"/>
        <v xml:space="preserve"> </v>
      </c>
      <c r="Y135" s="152" t="str">
        <f t="shared" si="126"/>
        <v xml:space="preserve"> </v>
      </c>
      <c r="Z135" s="152" t="str">
        <f t="shared" si="127"/>
        <v xml:space="preserve"> </v>
      </c>
      <c r="AA135" s="152" t="str">
        <f t="shared" si="128"/>
        <v xml:space="preserve"> </v>
      </c>
      <c r="AB135" s="152" t="str">
        <f t="shared" si="129"/>
        <v xml:space="preserve"> </v>
      </c>
      <c r="AC135" s="153" t="str">
        <f t="shared" si="130"/>
        <v xml:space="preserve"> </v>
      </c>
      <c r="AD135" s="153" t="str">
        <f t="shared" si="131"/>
        <v xml:space="preserve"> </v>
      </c>
    </row>
    <row r="136" spans="2:49" ht="15" customHeight="1" x14ac:dyDescent="0.2">
      <c r="B136" s="154" t="str">
        <f t="shared" si="135"/>
        <v xml:space="preserve"> </v>
      </c>
      <c r="C136" s="155" t="str">
        <f t="shared" si="106"/>
        <v xml:space="preserve"> </v>
      </c>
      <c r="D136" s="156" t="str">
        <f t="shared" si="107"/>
        <v xml:space="preserve"> </v>
      </c>
      <c r="E136" s="157" t="str">
        <f t="shared" si="136"/>
        <v xml:space="preserve"> </v>
      </c>
      <c r="F136" s="157" t="str">
        <f t="shared" si="109"/>
        <v xml:space="preserve"> </v>
      </c>
      <c r="G136" s="157" t="str">
        <f t="shared" si="132"/>
        <v xml:space="preserve"> </v>
      </c>
      <c r="H136" s="157" t="str">
        <f t="shared" si="111"/>
        <v xml:space="preserve"> </v>
      </c>
      <c r="I136" s="158" t="str">
        <f t="shared" si="133"/>
        <v xml:space="preserve"> </v>
      </c>
      <c r="J136" s="158" t="str">
        <f t="shared" si="134"/>
        <v xml:space="preserve"> </v>
      </c>
      <c r="L136" s="154" t="str">
        <f t="shared" si="114"/>
        <v xml:space="preserve"> </v>
      </c>
      <c r="M136" s="155" t="str">
        <f t="shared" si="115"/>
        <v xml:space="preserve"> </v>
      </c>
      <c r="N136" s="156" t="str">
        <f t="shared" si="116"/>
        <v xml:space="preserve"> </v>
      </c>
      <c r="O136" s="157" t="str">
        <f t="shared" si="117"/>
        <v xml:space="preserve"> </v>
      </c>
      <c r="P136" s="157" t="str">
        <f t="shared" si="118"/>
        <v xml:space="preserve"> </v>
      </c>
      <c r="Q136" s="157" t="str">
        <f t="shared" si="119"/>
        <v xml:space="preserve"> </v>
      </c>
      <c r="R136" s="157" t="str">
        <f t="shared" si="120"/>
        <v xml:space="preserve"> </v>
      </c>
      <c r="S136" s="158" t="str">
        <f t="shared" si="121"/>
        <v xml:space="preserve"> </v>
      </c>
      <c r="T136" s="158" t="str">
        <f t="shared" si="122"/>
        <v xml:space="preserve"> </v>
      </c>
      <c r="V136" s="154" t="str">
        <f t="shared" si="123"/>
        <v xml:space="preserve"> </v>
      </c>
      <c r="W136" s="155" t="str">
        <f t="shared" si="124"/>
        <v xml:space="preserve"> </v>
      </c>
      <c r="X136" s="156" t="str">
        <f t="shared" si="125"/>
        <v xml:space="preserve"> </v>
      </c>
      <c r="Y136" s="157" t="str">
        <f t="shared" si="126"/>
        <v xml:space="preserve"> </v>
      </c>
      <c r="Z136" s="157" t="str">
        <f t="shared" si="127"/>
        <v xml:space="preserve"> </v>
      </c>
      <c r="AA136" s="157" t="str">
        <f t="shared" si="128"/>
        <v xml:space="preserve"> </v>
      </c>
      <c r="AB136" s="157" t="str">
        <f t="shared" si="129"/>
        <v xml:space="preserve"> </v>
      </c>
      <c r="AC136" s="158" t="str">
        <f t="shared" si="130"/>
        <v xml:space="preserve"> </v>
      </c>
      <c r="AD136" s="158" t="str">
        <f t="shared" si="131"/>
        <v xml:space="preserve"> </v>
      </c>
    </row>
    <row r="137" spans="2:49" ht="15" customHeight="1" x14ac:dyDescent="0.2">
      <c r="B137" s="154" t="str">
        <f t="shared" si="135"/>
        <v xml:space="preserve"> </v>
      </c>
      <c r="C137" s="155" t="str">
        <f t="shared" si="106"/>
        <v xml:space="preserve"> </v>
      </c>
      <c r="D137" s="156" t="str">
        <f t="shared" si="107"/>
        <v xml:space="preserve"> </v>
      </c>
      <c r="E137" s="157" t="str">
        <f t="shared" si="136"/>
        <v xml:space="preserve"> </v>
      </c>
      <c r="F137" s="157" t="str">
        <f t="shared" si="109"/>
        <v xml:space="preserve"> </v>
      </c>
      <c r="G137" s="157" t="str">
        <f t="shared" si="132"/>
        <v xml:space="preserve"> </v>
      </c>
      <c r="H137" s="157" t="str">
        <f t="shared" si="111"/>
        <v xml:space="preserve"> </v>
      </c>
      <c r="I137" s="158" t="str">
        <f t="shared" si="133"/>
        <v xml:space="preserve"> </v>
      </c>
      <c r="J137" s="158" t="str">
        <f t="shared" si="134"/>
        <v xml:space="preserve"> </v>
      </c>
      <c r="L137" s="154" t="str">
        <f t="shared" si="114"/>
        <v xml:space="preserve"> </v>
      </c>
      <c r="M137" s="155" t="str">
        <f t="shared" si="115"/>
        <v xml:space="preserve"> </v>
      </c>
      <c r="N137" s="156" t="str">
        <f t="shared" si="116"/>
        <v xml:space="preserve"> </v>
      </c>
      <c r="O137" s="157" t="str">
        <f t="shared" si="117"/>
        <v xml:space="preserve"> </v>
      </c>
      <c r="P137" s="157" t="str">
        <f t="shared" si="118"/>
        <v xml:space="preserve"> </v>
      </c>
      <c r="Q137" s="157" t="str">
        <f t="shared" si="119"/>
        <v xml:space="preserve"> </v>
      </c>
      <c r="R137" s="157" t="str">
        <f t="shared" si="120"/>
        <v xml:space="preserve"> </v>
      </c>
      <c r="S137" s="158" t="str">
        <f t="shared" si="121"/>
        <v xml:space="preserve"> </v>
      </c>
      <c r="T137" s="158" t="str">
        <f t="shared" si="122"/>
        <v xml:space="preserve"> </v>
      </c>
      <c r="V137" s="154" t="str">
        <f t="shared" si="123"/>
        <v xml:space="preserve"> </v>
      </c>
      <c r="W137" s="155" t="str">
        <f t="shared" si="124"/>
        <v xml:space="preserve"> </v>
      </c>
      <c r="X137" s="156" t="str">
        <f t="shared" si="125"/>
        <v xml:space="preserve"> </v>
      </c>
      <c r="Y137" s="157" t="str">
        <f t="shared" si="126"/>
        <v xml:space="preserve"> </v>
      </c>
      <c r="Z137" s="157" t="str">
        <f t="shared" si="127"/>
        <v xml:space="preserve"> </v>
      </c>
      <c r="AA137" s="157" t="str">
        <f t="shared" si="128"/>
        <v xml:space="preserve"> </v>
      </c>
      <c r="AB137" s="157" t="str">
        <f t="shared" si="129"/>
        <v xml:space="preserve"> </v>
      </c>
      <c r="AC137" s="158" t="str">
        <f t="shared" si="130"/>
        <v xml:space="preserve"> </v>
      </c>
      <c r="AD137" s="158" t="str">
        <f t="shared" si="131"/>
        <v xml:space="preserve"> </v>
      </c>
      <c r="AH137" s="164"/>
      <c r="AI137" s="164"/>
      <c r="AO137" s="164"/>
      <c r="AP137" s="164"/>
      <c r="AV137" s="164"/>
      <c r="AW137" s="164"/>
    </row>
    <row r="138" spans="2:49" ht="15" customHeight="1" x14ac:dyDescent="0.2">
      <c r="B138" s="154" t="str">
        <f t="shared" si="135"/>
        <v xml:space="preserve"> </v>
      </c>
      <c r="C138" s="155" t="str">
        <f t="shared" si="106"/>
        <v xml:space="preserve"> </v>
      </c>
      <c r="D138" s="156" t="str">
        <f t="shared" si="107"/>
        <v xml:space="preserve"> </v>
      </c>
      <c r="E138" s="157" t="str">
        <f t="shared" si="136"/>
        <v xml:space="preserve"> </v>
      </c>
      <c r="F138" s="157" t="str">
        <f t="shared" si="109"/>
        <v xml:space="preserve"> </v>
      </c>
      <c r="G138" s="157" t="str">
        <f t="shared" si="132"/>
        <v xml:space="preserve"> </v>
      </c>
      <c r="H138" s="157" t="str">
        <f t="shared" si="111"/>
        <v xml:space="preserve"> </v>
      </c>
      <c r="I138" s="158" t="str">
        <f t="shared" si="133"/>
        <v xml:space="preserve"> </v>
      </c>
      <c r="J138" s="158" t="str">
        <f t="shared" si="134"/>
        <v xml:space="preserve"> </v>
      </c>
      <c r="L138" s="154" t="str">
        <f t="shared" si="114"/>
        <v xml:space="preserve"> </v>
      </c>
      <c r="M138" s="155" t="str">
        <f t="shared" si="115"/>
        <v xml:space="preserve"> </v>
      </c>
      <c r="N138" s="156" t="str">
        <f t="shared" si="116"/>
        <v xml:space="preserve"> </v>
      </c>
      <c r="O138" s="157" t="str">
        <f t="shared" si="117"/>
        <v xml:space="preserve"> </v>
      </c>
      <c r="P138" s="157" t="str">
        <f t="shared" si="118"/>
        <v xml:space="preserve"> </v>
      </c>
      <c r="Q138" s="157" t="str">
        <f t="shared" si="119"/>
        <v xml:space="preserve"> </v>
      </c>
      <c r="R138" s="157" t="str">
        <f t="shared" si="120"/>
        <v xml:space="preserve"> </v>
      </c>
      <c r="S138" s="158" t="str">
        <f t="shared" si="121"/>
        <v xml:space="preserve"> </v>
      </c>
      <c r="T138" s="158" t="str">
        <f t="shared" si="122"/>
        <v xml:space="preserve"> </v>
      </c>
      <c r="V138" s="154" t="str">
        <f t="shared" si="123"/>
        <v xml:space="preserve"> </v>
      </c>
      <c r="W138" s="155" t="str">
        <f t="shared" si="124"/>
        <v xml:space="preserve"> </v>
      </c>
      <c r="X138" s="156" t="str">
        <f t="shared" si="125"/>
        <v xml:space="preserve"> </v>
      </c>
      <c r="Y138" s="157" t="str">
        <f t="shared" si="126"/>
        <v xml:space="preserve"> </v>
      </c>
      <c r="Z138" s="157" t="str">
        <f t="shared" si="127"/>
        <v xml:space="preserve"> </v>
      </c>
      <c r="AA138" s="157" t="str">
        <f t="shared" si="128"/>
        <v xml:space="preserve"> </v>
      </c>
      <c r="AB138" s="157" t="str">
        <f t="shared" si="129"/>
        <v xml:space="preserve"> </v>
      </c>
      <c r="AC138" s="158" t="str">
        <f t="shared" si="130"/>
        <v xml:space="preserve"> </v>
      </c>
      <c r="AD138" s="158" t="str">
        <f t="shared" si="131"/>
        <v xml:space="preserve"> </v>
      </c>
    </row>
    <row r="139" spans="2:49" ht="15" customHeight="1" x14ac:dyDescent="0.2">
      <c r="B139" s="159" t="str">
        <f t="shared" si="135"/>
        <v xml:space="preserve"> </v>
      </c>
      <c r="C139" s="160" t="str">
        <f t="shared" si="106"/>
        <v xml:space="preserve"> </v>
      </c>
      <c r="D139" s="161" t="str">
        <f t="shared" si="107"/>
        <v xml:space="preserve"> </v>
      </c>
      <c r="E139" s="162" t="str">
        <f t="shared" si="136"/>
        <v xml:space="preserve"> </v>
      </c>
      <c r="F139" s="162" t="str">
        <f t="shared" si="109"/>
        <v xml:space="preserve"> </v>
      </c>
      <c r="G139" s="162" t="str">
        <f t="shared" si="132"/>
        <v xml:space="preserve"> </v>
      </c>
      <c r="H139" s="162" t="str">
        <f t="shared" si="111"/>
        <v xml:space="preserve"> </v>
      </c>
      <c r="I139" s="163" t="str">
        <f t="shared" si="133"/>
        <v xml:space="preserve"> </v>
      </c>
      <c r="J139" s="163" t="str">
        <f t="shared" si="134"/>
        <v xml:space="preserve"> </v>
      </c>
      <c r="L139" s="159" t="str">
        <f t="shared" si="114"/>
        <v xml:space="preserve"> </v>
      </c>
      <c r="M139" s="160" t="str">
        <f t="shared" si="115"/>
        <v xml:space="preserve"> </v>
      </c>
      <c r="N139" s="161" t="str">
        <f t="shared" si="116"/>
        <v xml:space="preserve"> </v>
      </c>
      <c r="O139" s="162" t="str">
        <f t="shared" si="117"/>
        <v xml:space="preserve"> </v>
      </c>
      <c r="P139" s="162" t="str">
        <f t="shared" si="118"/>
        <v xml:space="preserve"> </v>
      </c>
      <c r="Q139" s="162" t="str">
        <f t="shared" si="119"/>
        <v xml:space="preserve"> </v>
      </c>
      <c r="R139" s="162" t="str">
        <f t="shared" si="120"/>
        <v xml:space="preserve"> </v>
      </c>
      <c r="S139" s="163" t="str">
        <f t="shared" si="121"/>
        <v xml:space="preserve"> </v>
      </c>
      <c r="T139" s="163" t="str">
        <f t="shared" si="122"/>
        <v xml:space="preserve"> </v>
      </c>
      <c r="V139" s="159" t="str">
        <f t="shared" si="123"/>
        <v xml:space="preserve"> </v>
      </c>
      <c r="W139" s="160" t="str">
        <f t="shared" si="124"/>
        <v xml:space="preserve"> </v>
      </c>
      <c r="X139" s="161" t="str">
        <f t="shared" si="125"/>
        <v xml:space="preserve"> </v>
      </c>
      <c r="Y139" s="162" t="str">
        <f t="shared" si="126"/>
        <v xml:space="preserve"> </v>
      </c>
      <c r="Z139" s="162" t="str">
        <f t="shared" si="127"/>
        <v xml:space="preserve"> </v>
      </c>
      <c r="AA139" s="162" t="str">
        <f t="shared" si="128"/>
        <v xml:space="preserve"> </v>
      </c>
      <c r="AB139" s="162" t="str">
        <f t="shared" si="129"/>
        <v xml:space="preserve"> </v>
      </c>
      <c r="AC139" s="163" t="str">
        <f t="shared" si="130"/>
        <v xml:space="preserve"> </v>
      </c>
      <c r="AD139" s="163" t="str">
        <f t="shared" si="131"/>
        <v xml:space="preserve"> </v>
      </c>
      <c r="AH139" s="139" t="str">
        <f>+IF(AH138&gt;0,10,"")</f>
        <v/>
      </c>
      <c r="AO139" s="139" t="str">
        <f>+IF(AO138&gt;0,10,"")</f>
        <v/>
      </c>
      <c r="AV139" s="139" t="str">
        <f>+IF(AV138&gt;0,10,"")</f>
        <v/>
      </c>
    </row>
    <row r="140" spans="2:49" ht="15" customHeight="1" x14ac:dyDescent="0.2">
      <c r="B140" s="149" t="str">
        <f t="shared" si="135"/>
        <v xml:space="preserve"> </v>
      </c>
      <c r="C140" s="150" t="str">
        <f t="shared" si="106"/>
        <v xml:space="preserve"> </v>
      </c>
      <c r="D140" s="151" t="str">
        <f t="shared" si="107"/>
        <v xml:space="preserve"> </v>
      </c>
      <c r="E140" s="152" t="str">
        <f t="shared" si="136"/>
        <v xml:space="preserve"> </v>
      </c>
      <c r="F140" s="152" t="str">
        <f t="shared" si="109"/>
        <v xml:space="preserve"> </v>
      </c>
      <c r="G140" s="152" t="str">
        <f t="shared" si="132"/>
        <v xml:space="preserve"> </v>
      </c>
      <c r="H140" s="152" t="str">
        <f t="shared" si="111"/>
        <v xml:space="preserve"> </v>
      </c>
      <c r="I140" s="153" t="str">
        <f t="shared" si="133"/>
        <v xml:space="preserve"> </v>
      </c>
      <c r="J140" s="153" t="str">
        <f t="shared" si="134"/>
        <v xml:space="preserve"> </v>
      </c>
      <c r="L140" s="149" t="str">
        <f t="shared" si="114"/>
        <v xml:space="preserve"> </v>
      </c>
      <c r="M140" s="150" t="str">
        <f t="shared" si="115"/>
        <v xml:space="preserve"> </v>
      </c>
      <c r="N140" s="151" t="str">
        <f t="shared" si="116"/>
        <v xml:space="preserve"> </v>
      </c>
      <c r="O140" s="152" t="str">
        <f t="shared" si="117"/>
        <v xml:space="preserve"> </v>
      </c>
      <c r="P140" s="152" t="str">
        <f t="shared" si="118"/>
        <v xml:space="preserve"> </v>
      </c>
      <c r="Q140" s="152" t="str">
        <f t="shared" si="119"/>
        <v xml:space="preserve"> </v>
      </c>
      <c r="R140" s="152" t="str">
        <f t="shared" si="120"/>
        <v xml:space="preserve"> </v>
      </c>
      <c r="S140" s="153" t="str">
        <f t="shared" si="121"/>
        <v xml:space="preserve"> </v>
      </c>
      <c r="T140" s="153" t="str">
        <f t="shared" si="122"/>
        <v xml:space="preserve"> </v>
      </c>
      <c r="V140" s="149" t="str">
        <f t="shared" si="123"/>
        <v xml:space="preserve"> </v>
      </c>
      <c r="W140" s="150" t="str">
        <f t="shared" si="124"/>
        <v xml:space="preserve"> </v>
      </c>
      <c r="X140" s="151" t="str">
        <f t="shared" si="125"/>
        <v xml:space="preserve"> </v>
      </c>
      <c r="Y140" s="152" t="str">
        <f t="shared" si="126"/>
        <v xml:space="preserve"> </v>
      </c>
      <c r="Z140" s="152" t="str">
        <f t="shared" si="127"/>
        <v xml:space="preserve"> </v>
      </c>
      <c r="AA140" s="152" t="str">
        <f t="shared" si="128"/>
        <v xml:space="preserve"> </v>
      </c>
      <c r="AB140" s="152" t="str">
        <f t="shared" si="129"/>
        <v xml:space="preserve"> </v>
      </c>
      <c r="AC140" s="153" t="str">
        <f t="shared" si="130"/>
        <v xml:space="preserve"> </v>
      </c>
      <c r="AD140" s="153" t="str">
        <f t="shared" si="131"/>
        <v xml:space="preserve"> </v>
      </c>
    </row>
    <row r="141" spans="2:49" ht="15" customHeight="1" x14ac:dyDescent="0.2">
      <c r="B141" s="154" t="str">
        <f t="shared" si="135"/>
        <v xml:space="preserve"> </v>
      </c>
      <c r="C141" s="155" t="str">
        <f t="shared" si="106"/>
        <v xml:space="preserve"> </v>
      </c>
      <c r="D141" s="156" t="str">
        <f t="shared" si="107"/>
        <v xml:space="preserve"> </v>
      </c>
      <c r="E141" s="157" t="str">
        <f t="shared" si="136"/>
        <v xml:space="preserve"> </v>
      </c>
      <c r="F141" s="157" t="str">
        <f t="shared" si="109"/>
        <v xml:space="preserve"> </v>
      </c>
      <c r="G141" s="157" t="str">
        <f t="shared" si="132"/>
        <v xml:space="preserve"> </v>
      </c>
      <c r="H141" s="157" t="str">
        <f t="shared" si="111"/>
        <v xml:space="preserve"> </v>
      </c>
      <c r="I141" s="158" t="str">
        <f t="shared" si="133"/>
        <v xml:space="preserve"> </v>
      </c>
      <c r="J141" s="158" t="str">
        <f t="shared" si="134"/>
        <v xml:space="preserve"> </v>
      </c>
      <c r="L141" s="154" t="str">
        <f t="shared" si="114"/>
        <v xml:space="preserve"> </v>
      </c>
      <c r="M141" s="155" t="str">
        <f t="shared" si="115"/>
        <v xml:space="preserve"> </v>
      </c>
      <c r="N141" s="156" t="str">
        <f t="shared" si="116"/>
        <v xml:space="preserve"> </v>
      </c>
      <c r="O141" s="157" t="str">
        <f t="shared" si="117"/>
        <v xml:space="preserve"> </v>
      </c>
      <c r="P141" s="157" t="str">
        <f t="shared" si="118"/>
        <v xml:space="preserve"> </v>
      </c>
      <c r="Q141" s="157" t="str">
        <f t="shared" si="119"/>
        <v xml:space="preserve"> </v>
      </c>
      <c r="R141" s="157" t="str">
        <f t="shared" si="120"/>
        <v xml:space="preserve"> </v>
      </c>
      <c r="S141" s="158" t="str">
        <f t="shared" si="121"/>
        <v xml:space="preserve"> </v>
      </c>
      <c r="T141" s="158" t="str">
        <f t="shared" si="122"/>
        <v xml:space="preserve"> </v>
      </c>
      <c r="V141" s="154" t="str">
        <f t="shared" si="123"/>
        <v xml:space="preserve"> </v>
      </c>
      <c r="W141" s="155" t="str">
        <f t="shared" si="124"/>
        <v xml:space="preserve"> </v>
      </c>
      <c r="X141" s="156" t="str">
        <f t="shared" si="125"/>
        <v xml:space="preserve"> </v>
      </c>
      <c r="Y141" s="157" t="str">
        <f t="shared" si="126"/>
        <v xml:space="preserve"> </v>
      </c>
      <c r="Z141" s="157" t="str">
        <f t="shared" si="127"/>
        <v xml:space="preserve"> </v>
      </c>
      <c r="AA141" s="157" t="str">
        <f t="shared" si="128"/>
        <v xml:space="preserve"> </v>
      </c>
      <c r="AB141" s="157" t="str">
        <f t="shared" si="129"/>
        <v xml:space="preserve"> </v>
      </c>
      <c r="AC141" s="158" t="str">
        <f t="shared" si="130"/>
        <v xml:space="preserve"> </v>
      </c>
      <c r="AD141" s="158" t="str">
        <f t="shared" si="131"/>
        <v xml:space="preserve"> </v>
      </c>
    </row>
    <row r="142" spans="2:49" ht="15" customHeight="1" x14ac:dyDescent="0.2">
      <c r="B142" s="154" t="str">
        <f t="shared" si="135"/>
        <v xml:space="preserve"> </v>
      </c>
      <c r="C142" s="155" t="str">
        <f t="shared" si="106"/>
        <v xml:space="preserve"> </v>
      </c>
      <c r="D142" s="156" t="str">
        <f t="shared" si="107"/>
        <v xml:space="preserve"> </v>
      </c>
      <c r="E142" s="157" t="str">
        <f t="shared" si="136"/>
        <v xml:space="preserve"> </v>
      </c>
      <c r="F142" s="157" t="str">
        <f t="shared" si="109"/>
        <v xml:space="preserve"> </v>
      </c>
      <c r="G142" s="157" t="str">
        <f t="shared" si="132"/>
        <v xml:space="preserve"> </v>
      </c>
      <c r="H142" s="157" t="str">
        <f t="shared" si="111"/>
        <v xml:space="preserve"> </v>
      </c>
      <c r="I142" s="158" t="str">
        <f t="shared" si="133"/>
        <v xml:space="preserve"> </v>
      </c>
      <c r="J142" s="158" t="str">
        <f t="shared" si="134"/>
        <v xml:space="preserve"> </v>
      </c>
      <c r="L142" s="154" t="str">
        <f t="shared" si="114"/>
        <v xml:space="preserve"> </v>
      </c>
      <c r="M142" s="155" t="str">
        <f t="shared" si="115"/>
        <v xml:space="preserve"> </v>
      </c>
      <c r="N142" s="156" t="str">
        <f t="shared" si="116"/>
        <v xml:space="preserve"> </v>
      </c>
      <c r="O142" s="157" t="str">
        <f t="shared" si="117"/>
        <v xml:space="preserve"> </v>
      </c>
      <c r="P142" s="157" t="str">
        <f t="shared" si="118"/>
        <v xml:space="preserve"> </v>
      </c>
      <c r="Q142" s="157" t="str">
        <f t="shared" si="119"/>
        <v xml:space="preserve"> </v>
      </c>
      <c r="R142" s="157" t="str">
        <f t="shared" si="120"/>
        <v xml:space="preserve"> </v>
      </c>
      <c r="S142" s="158" t="str">
        <f t="shared" si="121"/>
        <v xml:space="preserve"> </v>
      </c>
      <c r="T142" s="158" t="str">
        <f t="shared" si="122"/>
        <v xml:space="preserve"> </v>
      </c>
      <c r="V142" s="154" t="str">
        <f t="shared" si="123"/>
        <v xml:space="preserve"> </v>
      </c>
      <c r="W142" s="155" t="str">
        <f t="shared" si="124"/>
        <v xml:space="preserve"> </v>
      </c>
      <c r="X142" s="156" t="str">
        <f t="shared" si="125"/>
        <v xml:space="preserve"> </v>
      </c>
      <c r="Y142" s="157" t="str">
        <f t="shared" si="126"/>
        <v xml:space="preserve"> </v>
      </c>
      <c r="Z142" s="157" t="str">
        <f t="shared" si="127"/>
        <v xml:space="preserve"> </v>
      </c>
      <c r="AA142" s="157" t="str">
        <f t="shared" si="128"/>
        <v xml:space="preserve"> </v>
      </c>
      <c r="AB142" s="157" t="str">
        <f t="shared" si="129"/>
        <v xml:space="preserve"> </v>
      </c>
      <c r="AC142" s="158" t="str">
        <f t="shared" si="130"/>
        <v xml:space="preserve"> </v>
      </c>
      <c r="AD142" s="158" t="str">
        <f t="shared" si="131"/>
        <v xml:space="preserve"> </v>
      </c>
      <c r="AH142" s="164"/>
      <c r="AI142" s="164"/>
      <c r="AO142" s="164"/>
      <c r="AP142" s="164"/>
      <c r="AV142" s="164"/>
      <c r="AW142" s="164"/>
    </row>
    <row r="143" spans="2:49" ht="15" customHeight="1" x14ac:dyDescent="0.2">
      <c r="B143" s="154" t="str">
        <f t="shared" si="135"/>
        <v xml:space="preserve"> </v>
      </c>
      <c r="C143" s="155" t="str">
        <f t="shared" ref="C143:C206" si="137">+IF(E143=" "," ",I$10+I$9+1-B143)</f>
        <v xml:space="preserve"> </v>
      </c>
      <c r="D143" s="156" t="str">
        <f t="shared" si="107"/>
        <v xml:space="preserve"> </v>
      </c>
      <c r="E143" s="157" t="str">
        <f t="shared" si="136"/>
        <v xml:space="preserve"> </v>
      </c>
      <c r="F143" s="157" t="str">
        <f t="shared" ref="F143:F206" si="138">+IF(E143=" "," ",ROUND(E143*AK$11,8))</f>
        <v xml:space="preserve"> </v>
      </c>
      <c r="G143" s="157" t="str">
        <f t="shared" si="132"/>
        <v xml:space="preserve"> </v>
      </c>
      <c r="H143" s="157" t="str">
        <f t="shared" ref="H143:H206" si="139">+IF(E143=" "," ",IF(B143&gt;I$9,AK$10,F143))</f>
        <v xml:space="preserve"> </v>
      </c>
      <c r="I143" s="158" t="str">
        <f t="shared" si="133"/>
        <v xml:space="preserve"> </v>
      </c>
      <c r="J143" s="158" t="str">
        <f t="shared" si="134"/>
        <v xml:space="preserve"> </v>
      </c>
      <c r="L143" s="154" t="str">
        <f t="shared" si="114"/>
        <v xml:space="preserve"> </v>
      </c>
      <c r="M143" s="155" t="str">
        <f t="shared" ref="M143:M206" si="140">+IF(O143=" "," ",S$10+S$9+1-L143)</f>
        <v xml:space="preserve"> </v>
      </c>
      <c r="N143" s="156" t="str">
        <f t="shared" si="116"/>
        <v xml:space="preserve"> </v>
      </c>
      <c r="O143" s="157" t="str">
        <f t="shared" si="117"/>
        <v xml:space="preserve"> </v>
      </c>
      <c r="P143" s="157" t="str">
        <f t="shared" ref="P143:P206" si="141">+IF(O143=" "," ",ROUND(O143*AR$11,8))</f>
        <v xml:space="preserve"> </v>
      </c>
      <c r="Q143" s="157" t="str">
        <f t="shared" ref="Q143:Q206" si="142">+IF(O143=" "," ",R143-P143)</f>
        <v xml:space="preserve"> </v>
      </c>
      <c r="R143" s="157" t="str">
        <f t="shared" ref="R143:R206" si="143">+IF(O143=" "," ",IF(L143&gt;S$9,AR$10,P143))</f>
        <v xml:space="preserve"> </v>
      </c>
      <c r="S143" s="158" t="str">
        <f t="shared" ref="S143:S206" si="144">IF(N143=" "," ",+YEAR(N143))</f>
        <v xml:space="preserve"> </v>
      </c>
      <c r="T143" s="158" t="str">
        <f t="shared" ref="T143:T206" si="145">IF(N143=" "," ",+MONTH(N143))</f>
        <v xml:space="preserve"> </v>
      </c>
      <c r="V143" s="154" t="str">
        <f t="shared" si="123"/>
        <v xml:space="preserve"> </v>
      </c>
      <c r="W143" s="155" t="str">
        <f t="shared" ref="W143:W206" si="146">+IF(Y143=" "," ",AC$10+AC$9+1-V143)</f>
        <v xml:space="preserve"> </v>
      </c>
      <c r="X143" s="156" t="str">
        <f t="shared" si="125"/>
        <v xml:space="preserve"> </v>
      </c>
      <c r="Y143" s="157" t="str">
        <f t="shared" si="126"/>
        <v xml:space="preserve"> </v>
      </c>
      <c r="Z143" s="157" t="str">
        <f t="shared" ref="Z143:Z206" si="147">+IF(Y143=" "," ",ROUND(Y143*AY$11,8))</f>
        <v xml:space="preserve"> </v>
      </c>
      <c r="AA143" s="157" t="str">
        <f t="shared" ref="AA143:AA206" si="148">+IF(Y143=" "," ",AB143-Z143)</f>
        <v xml:space="preserve"> </v>
      </c>
      <c r="AB143" s="157" t="str">
        <f t="shared" ref="AB143:AB206" si="149">+IF(Y143=" "," ",IF(V143&gt;AC$9,AY$10,Z143))</f>
        <v xml:space="preserve"> </v>
      </c>
      <c r="AC143" s="158" t="str">
        <f t="shared" ref="AC143:AC206" si="150">IF(X143=" "," ",+YEAR(X143))</f>
        <v xml:space="preserve"> </v>
      </c>
      <c r="AD143" s="158" t="str">
        <f t="shared" ref="AD143:AD206" si="151">IF(X143=" "," ",+MONTH(X143))</f>
        <v xml:space="preserve"> </v>
      </c>
    </row>
    <row r="144" spans="2:49" ht="15" customHeight="1" x14ac:dyDescent="0.2">
      <c r="B144" s="159" t="str">
        <f t="shared" si="135"/>
        <v xml:space="preserve"> </v>
      </c>
      <c r="C144" s="160" t="str">
        <f t="shared" si="137"/>
        <v xml:space="preserve"> </v>
      </c>
      <c r="D144" s="161" t="str">
        <f t="shared" ref="D144:D207" si="152">+IF(E144=" "," ",DATE(YEAR(D143),MONTH(D143)+I$8,DAY(D143)))</f>
        <v xml:space="preserve"> </v>
      </c>
      <c r="E144" s="162" t="str">
        <f t="shared" si="136"/>
        <v xml:space="preserve"> </v>
      </c>
      <c r="F144" s="162" t="str">
        <f t="shared" si="138"/>
        <v xml:space="preserve"> </v>
      </c>
      <c r="G144" s="162" t="str">
        <f t="shared" si="132"/>
        <v xml:space="preserve"> </v>
      </c>
      <c r="H144" s="162" t="str">
        <f t="shared" si="139"/>
        <v xml:space="preserve"> </v>
      </c>
      <c r="I144" s="163" t="str">
        <f t="shared" si="133"/>
        <v xml:space="preserve"> </v>
      </c>
      <c r="J144" s="163" t="str">
        <f t="shared" si="134"/>
        <v xml:space="preserve"> </v>
      </c>
      <c r="L144" s="159" t="str">
        <f t="shared" ref="L144:L207" si="153">IF(O144=" "," ",L143+1)</f>
        <v xml:space="preserve"> </v>
      </c>
      <c r="M144" s="160" t="str">
        <f t="shared" si="140"/>
        <v xml:space="preserve"> </v>
      </c>
      <c r="N144" s="161" t="str">
        <f t="shared" ref="N144:N207" si="154">+IF(O144=" "," ",DATE(YEAR(N143),MONTH(N143)+S$8,DAY(N143)))</f>
        <v xml:space="preserve"> </v>
      </c>
      <c r="O144" s="162" t="str">
        <f t="shared" ref="O144:O207" si="155">+IF(O143=" "," ",IF((O143-Q143)&gt;1,O143-Q143," "))</f>
        <v xml:space="preserve"> </v>
      </c>
      <c r="P144" s="162" t="str">
        <f t="shared" si="141"/>
        <v xml:space="preserve"> </v>
      </c>
      <c r="Q144" s="162" t="str">
        <f t="shared" si="142"/>
        <v xml:space="preserve"> </v>
      </c>
      <c r="R144" s="162" t="str">
        <f t="shared" si="143"/>
        <v xml:space="preserve"> </v>
      </c>
      <c r="S144" s="163" t="str">
        <f t="shared" si="144"/>
        <v xml:space="preserve"> </v>
      </c>
      <c r="T144" s="163" t="str">
        <f t="shared" si="145"/>
        <v xml:space="preserve"> </v>
      </c>
      <c r="V144" s="159" t="str">
        <f t="shared" ref="V144:V207" si="156">IF(Y144=" "," ",V143+1)</f>
        <v xml:space="preserve"> </v>
      </c>
      <c r="W144" s="160" t="str">
        <f t="shared" si="146"/>
        <v xml:space="preserve"> </v>
      </c>
      <c r="X144" s="161" t="str">
        <f t="shared" ref="X144:X207" si="157">+IF(Y144=" "," ",DATE(YEAR(X143),MONTH(X143)+AC$8,DAY(X143)))</f>
        <v xml:space="preserve"> </v>
      </c>
      <c r="Y144" s="162" t="str">
        <f t="shared" ref="Y144:Y207" si="158">+IF(Y143=" "," ",IF((Y143-AA143)&gt;1,Y143-AA143," "))</f>
        <v xml:space="preserve"> </v>
      </c>
      <c r="Z144" s="162" t="str">
        <f t="shared" si="147"/>
        <v xml:space="preserve"> </v>
      </c>
      <c r="AA144" s="162" t="str">
        <f t="shared" si="148"/>
        <v xml:space="preserve"> </v>
      </c>
      <c r="AB144" s="162" t="str">
        <f t="shared" si="149"/>
        <v xml:space="preserve"> </v>
      </c>
      <c r="AC144" s="163" t="str">
        <f t="shared" si="150"/>
        <v xml:space="preserve"> </v>
      </c>
      <c r="AD144" s="163" t="str">
        <f t="shared" si="151"/>
        <v xml:space="preserve"> </v>
      </c>
      <c r="AH144" s="139" t="str">
        <f>+IF(AH143&gt;0,10,"")</f>
        <v/>
      </c>
      <c r="AO144" s="139" t="str">
        <f>+IF(AO143&gt;0,10,"")</f>
        <v/>
      </c>
      <c r="AV144" s="139" t="str">
        <f>+IF(AV143&gt;0,10,"")</f>
        <v/>
      </c>
    </row>
    <row r="145" spans="2:49" ht="15" customHeight="1" x14ac:dyDescent="0.2">
      <c r="B145" s="149" t="str">
        <f t="shared" si="135"/>
        <v xml:space="preserve"> </v>
      </c>
      <c r="C145" s="150" t="str">
        <f t="shared" si="137"/>
        <v xml:space="preserve"> </v>
      </c>
      <c r="D145" s="151" t="str">
        <f t="shared" si="152"/>
        <v xml:space="preserve"> </v>
      </c>
      <c r="E145" s="152" t="str">
        <f t="shared" si="136"/>
        <v xml:space="preserve"> </v>
      </c>
      <c r="F145" s="152" t="str">
        <f t="shared" si="138"/>
        <v xml:space="preserve"> </v>
      </c>
      <c r="G145" s="152" t="str">
        <f t="shared" si="132"/>
        <v xml:space="preserve"> </v>
      </c>
      <c r="H145" s="152" t="str">
        <f t="shared" si="139"/>
        <v xml:space="preserve"> </v>
      </c>
      <c r="I145" s="153" t="str">
        <f t="shared" si="133"/>
        <v xml:space="preserve"> </v>
      </c>
      <c r="J145" s="153" t="str">
        <f t="shared" si="134"/>
        <v xml:space="preserve"> </v>
      </c>
      <c r="L145" s="149" t="str">
        <f t="shared" si="153"/>
        <v xml:space="preserve"> </v>
      </c>
      <c r="M145" s="150" t="str">
        <f t="shared" si="140"/>
        <v xml:space="preserve"> </v>
      </c>
      <c r="N145" s="151" t="str">
        <f t="shared" si="154"/>
        <v xml:space="preserve"> </v>
      </c>
      <c r="O145" s="152" t="str">
        <f t="shared" si="155"/>
        <v xml:space="preserve"> </v>
      </c>
      <c r="P145" s="152" t="str">
        <f t="shared" si="141"/>
        <v xml:space="preserve"> </v>
      </c>
      <c r="Q145" s="152" t="str">
        <f t="shared" si="142"/>
        <v xml:space="preserve"> </v>
      </c>
      <c r="R145" s="152" t="str">
        <f t="shared" si="143"/>
        <v xml:space="preserve"> </v>
      </c>
      <c r="S145" s="153" t="str">
        <f t="shared" si="144"/>
        <v xml:space="preserve"> </v>
      </c>
      <c r="T145" s="153" t="str">
        <f t="shared" si="145"/>
        <v xml:space="preserve"> </v>
      </c>
      <c r="V145" s="149" t="str">
        <f t="shared" si="156"/>
        <v xml:space="preserve"> </v>
      </c>
      <c r="W145" s="150" t="str">
        <f t="shared" si="146"/>
        <v xml:space="preserve"> </v>
      </c>
      <c r="X145" s="151" t="str">
        <f t="shared" si="157"/>
        <v xml:space="preserve"> </v>
      </c>
      <c r="Y145" s="152" t="str">
        <f t="shared" si="158"/>
        <v xml:space="preserve"> </v>
      </c>
      <c r="Z145" s="152" t="str">
        <f t="shared" si="147"/>
        <v xml:space="preserve"> </v>
      </c>
      <c r="AA145" s="152" t="str">
        <f t="shared" si="148"/>
        <v xml:space="preserve"> </v>
      </c>
      <c r="AB145" s="152" t="str">
        <f t="shared" si="149"/>
        <v xml:space="preserve"> </v>
      </c>
      <c r="AC145" s="153" t="str">
        <f t="shared" si="150"/>
        <v xml:space="preserve"> </v>
      </c>
      <c r="AD145" s="153" t="str">
        <f t="shared" si="151"/>
        <v xml:space="preserve"> </v>
      </c>
    </row>
    <row r="146" spans="2:49" ht="15" customHeight="1" x14ac:dyDescent="0.2">
      <c r="B146" s="154" t="str">
        <f t="shared" si="135"/>
        <v xml:space="preserve"> </v>
      </c>
      <c r="C146" s="155" t="str">
        <f t="shared" si="137"/>
        <v xml:space="preserve"> </v>
      </c>
      <c r="D146" s="156" t="str">
        <f t="shared" si="152"/>
        <v xml:space="preserve"> </v>
      </c>
      <c r="E146" s="157" t="str">
        <f t="shared" si="136"/>
        <v xml:space="preserve"> </v>
      </c>
      <c r="F146" s="157" t="str">
        <f t="shared" si="138"/>
        <v xml:space="preserve"> </v>
      </c>
      <c r="G146" s="157" t="str">
        <f t="shared" si="132"/>
        <v xml:space="preserve"> </v>
      </c>
      <c r="H146" s="157" t="str">
        <f t="shared" si="139"/>
        <v xml:space="preserve"> </v>
      </c>
      <c r="I146" s="158" t="str">
        <f t="shared" si="133"/>
        <v xml:space="preserve"> </v>
      </c>
      <c r="J146" s="158" t="str">
        <f t="shared" si="134"/>
        <v xml:space="preserve"> </v>
      </c>
      <c r="L146" s="154" t="str">
        <f t="shared" si="153"/>
        <v xml:space="preserve"> </v>
      </c>
      <c r="M146" s="155" t="str">
        <f t="shared" si="140"/>
        <v xml:space="preserve"> </v>
      </c>
      <c r="N146" s="156" t="str">
        <f t="shared" si="154"/>
        <v xml:space="preserve"> </v>
      </c>
      <c r="O146" s="157" t="str">
        <f t="shared" si="155"/>
        <v xml:space="preserve"> </v>
      </c>
      <c r="P146" s="157" t="str">
        <f t="shared" si="141"/>
        <v xml:space="preserve"> </v>
      </c>
      <c r="Q146" s="157" t="str">
        <f t="shared" si="142"/>
        <v xml:space="preserve"> </v>
      </c>
      <c r="R146" s="157" t="str">
        <f t="shared" si="143"/>
        <v xml:space="preserve"> </v>
      </c>
      <c r="S146" s="158" t="str">
        <f t="shared" si="144"/>
        <v xml:space="preserve"> </v>
      </c>
      <c r="T146" s="158" t="str">
        <f t="shared" si="145"/>
        <v xml:space="preserve"> </v>
      </c>
      <c r="V146" s="154" t="str">
        <f t="shared" si="156"/>
        <v xml:space="preserve"> </v>
      </c>
      <c r="W146" s="155" t="str">
        <f t="shared" si="146"/>
        <v xml:space="preserve"> </v>
      </c>
      <c r="X146" s="156" t="str">
        <f t="shared" si="157"/>
        <v xml:space="preserve"> </v>
      </c>
      <c r="Y146" s="157" t="str">
        <f t="shared" si="158"/>
        <v xml:space="preserve"> </v>
      </c>
      <c r="Z146" s="157" t="str">
        <f t="shared" si="147"/>
        <v xml:space="preserve"> </v>
      </c>
      <c r="AA146" s="157" t="str">
        <f t="shared" si="148"/>
        <v xml:space="preserve"> </v>
      </c>
      <c r="AB146" s="157" t="str">
        <f t="shared" si="149"/>
        <v xml:space="preserve"> </v>
      </c>
      <c r="AC146" s="158" t="str">
        <f t="shared" si="150"/>
        <v xml:space="preserve"> </v>
      </c>
      <c r="AD146" s="158" t="str">
        <f t="shared" si="151"/>
        <v xml:space="preserve"> </v>
      </c>
    </row>
    <row r="147" spans="2:49" ht="15" customHeight="1" x14ac:dyDescent="0.2">
      <c r="B147" s="154" t="str">
        <f t="shared" si="135"/>
        <v xml:space="preserve"> </v>
      </c>
      <c r="C147" s="155" t="str">
        <f t="shared" si="137"/>
        <v xml:space="preserve"> </v>
      </c>
      <c r="D147" s="156" t="str">
        <f t="shared" si="152"/>
        <v xml:space="preserve"> </v>
      </c>
      <c r="E147" s="157" t="str">
        <f t="shared" si="136"/>
        <v xml:space="preserve"> </v>
      </c>
      <c r="F147" s="157" t="str">
        <f t="shared" si="138"/>
        <v xml:space="preserve"> </v>
      </c>
      <c r="G147" s="157" t="str">
        <f t="shared" si="132"/>
        <v xml:space="preserve"> </v>
      </c>
      <c r="H147" s="157" t="str">
        <f t="shared" si="139"/>
        <v xml:space="preserve"> </v>
      </c>
      <c r="I147" s="158" t="str">
        <f t="shared" si="133"/>
        <v xml:space="preserve"> </v>
      </c>
      <c r="J147" s="158" t="str">
        <f t="shared" si="134"/>
        <v xml:space="preserve"> </v>
      </c>
      <c r="L147" s="154" t="str">
        <f t="shared" si="153"/>
        <v xml:space="preserve"> </v>
      </c>
      <c r="M147" s="155" t="str">
        <f t="shared" si="140"/>
        <v xml:space="preserve"> </v>
      </c>
      <c r="N147" s="156" t="str">
        <f t="shared" si="154"/>
        <v xml:space="preserve"> </v>
      </c>
      <c r="O147" s="157" t="str">
        <f t="shared" si="155"/>
        <v xml:space="preserve"> </v>
      </c>
      <c r="P147" s="157" t="str">
        <f t="shared" si="141"/>
        <v xml:space="preserve"> </v>
      </c>
      <c r="Q147" s="157" t="str">
        <f t="shared" si="142"/>
        <v xml:space="preserve"> </v>
      </c>
      <c r="R147" s="157" t="str">
        <f t="shared" si="143"/>
        <v xml:space="preserve"> </v>
      </c>
      <c r="S147" s="158" t="str">
        <f t="shared" si="144"/>
        <v xml:space="preserve"> </v>
      </c>
      <c r="T147" s="158" t="str">
        <f t="shared" si="145"/>
        <v xml:space="preserve"> </v>
      </c>
      <c r="V147" s="154" t="str">
        <f t="shared" si="156"/>
        <v xml:space="preserve"> </v>
      </c>
      <c r="W147" s="155" t="str">
        <f t="shared" si="146"/>
        <v xml:space="preserve"> </v>
      </c>
      <c r="X147" s="156" t="str">
        <f t="shared" si="157"/>
        <v xml:space="preserve"> </v>
      </c>
      <c r="Y147" s="157" t="str">
        <f t="shared" si="158"/>
        <v xml:space="preserve"> </v>
      </c>
      <c r="Z147" s="157" t="str">
        <f t="shared" si="147"/>
        <v xml:space="preserve"> </v>
      </c>
      <c r="AA147" s="157" t="str">
        <f t="shared" si="148"/>
        <v xml:space="preserve"> </v>
      </c>
      <c r="AB147" s="157" t="str">
        <f t="shared" si="149"/>
        <v xml:space="preserve"> </v>
      </c>
      <c r="AC147" s="158" t="str">
        <f t="shared" si="150"/>
        <v xml:space="preserve"> </v>
      </c>
      <c r="AD147" s="158" t="str">
        <f t="shared" si="151"/>
        <v xml:space="preserve"> </v>
      </c>
      <c r="AH147" s="164"/>
      <c r="AI147" s="164"/>
      <c r="AO147" s="164"/>
      <c r="AP147" s="164"/>
      <c r="AV147" s="164"/>
      <c r="AW147" s="164"/>
    </row>
    <row r="148" spans="2:49" ht="15" customHeight="1" x14ac:dyDescent="0.2">
      <c r="B148" s="154" t="str">
        <f t="shared" si="135"/>
        <v xml:space="preserve"> </v>
      </c>
      <c r="C148" s="155" t="str">
        <f t="shared" si="137"/>
        <v xml:space="preserve"> </v>
      </c>
      <c r="D148" s="156" t="str">
        <f t="shared" si="152"/>
        <v xml:space="preserve"> </v>
      </c>
      <c r="E148" s="157" t="str">
        <f t="shared" si="136"/>
        <v xml:space="preserve"> </v>
      </c>
      <c r="F148" s="157" t="str">
        <f t="shared" si="138"/>
        <v xml:space="preserve"> </v>
      </c>
      <c r="G148" s="157" t="str">
        <f t="shared" si="132"/>
        <v xml:space="preserve"> </v>
      </c>
      <c r="H148" s="157" t="str">
        <f t="shared" si="139"/>
        <v xml:space="preserve"> </v>
      </c>
      <c r="I148" s="158" t="str">
        <f t="shared" si="133"/>
        <v xml:space="preserve"> </v>
      </c>
      <c r="J148" s="158" t="str">
        <f t="shared" si="134"/>
        <v xml:space="preserve"> </v>
      </c>
      <c r="L148" s="154" t="str">
        <f t="shared" si="153"/>
        <v xml:space="preserve"> </v>
      </c>
      <c r="M148" s="155" t="str">
        <f t="shared" si="140"/>
        <v xml:space="preserve"> </v>
      </c>
      <c r="N148" s="156" t="str">
        <f t="shared" si="154"/>
        <v xml:space="preserve"> </v>
      </c>
      <c r="O148" s="157" t="str">
        <f t="shared" si="155"/>
        <v xml:space="preserve"> </v>
      </c>
      <c r="P148" s="157" t="str">
        <f t="shared" si="141"/>
        <v xml:space="preserve"> </v>
      </c>
      <c r="Q148" s="157" t="str">
        <f t="shared" si="142"/>
        <v xml:space="preserve"> </v>
      </c>
      <c r="R148" s="157" t="str">
        <f t="shared" si="143"/>
        <v xml:space="preserve"> </v>
      </c>
      <c r="S148" s="158" t="str">
        <f t="shared" si="144"/>
        <v xml:space="preserve"> </v>
      </c>
      <c r="T148" s="158" t="str">
        <f t="shared" si="145"/>
        <v xml:space="preserve"> </v>
      </c>
      <c r="V148" s="154" t="str">
        <f t="shared" si="156"/>
        <v xml:space="preserve"> </v>
      </c>
      <c r="W148" s="155" t="str">
        <f t="shared" si="146"/>
        <v xml:space="preserve"> </v>
      </c>
      <c r="X148" s="156" t="str">
        <f t="shared" si="157"/>
        <v xml:space="preserve"> </v>
      </c>
      <c r="Y148" s="157" t="str">
        <f t="shared" si="158"/>
        <v xml:space="preserve"> </v>
      </c>
      <c r="Z148" s="157" t="str">
        <f t="shared" si="147"/>
        <v xml:space="preserve"> </v>
      </c>
      <c r="AA148" s="157" t="str">
        <f t="shared" si="148"/>
        <v xml:space="preserve"> </v>
      </c>
      <c r="AB148" s="157" t="str">
        <f t="shared" si="149"/>
        <v xml:space="preserve"> </v>
      </c>
      <c r="AC148" s="158" t="str">
        <f t="shared" si="150"/>
        <v xml:space="preserve"> </v>
      </c>
      <c r="AD148" s="158" t="str">
        <f t="shared" si="151"/>
        <v xml:space="preserve"> </v>
      </c>
    </row>
    <row r="149" spans="2:49" ht="15" customHeight="1" x14ac:dyDescent="0.2">
      <c r="B149" s="159" t="str">
        <f t="shared" si="135"/>
        <v xml:space="preserve"> </v>
      </c>
      <c r="C149" s="160" t="str">
        <f t="shared" si="137"/>
        <v xml:space="preserve"> </v>
      </c>
      <c r="D149" s="161" t="str">
        <f t="shared" si="152"/>
        <v xml:space="preserve"> </v>
      </c>
      <c r="E149" s="162" t="str">
        <f t="shared" si="136"/>
        <v xml:space="preserve"> </v>
      </c>
      <c r="F149" s="162" t="str">
        <f t="shared" si="138"/>
        <v xml:space="preserve"> </v>
      </c>
      <c r="G149" s="162" t="str">
        <f t="shared" si="132"/>
        <v xml:space="preserve"> </v>
      </c>
      <c r="H149" s="162" t="str">
        <f t="shared" si="139"/>
        <v xml:space="preserve"> </v>
      </c>
      <c r="I149" s="163" t="str">
        <f t="shared" si="133"/>
        <v xml:space="preserve"> </v>
      </c>
      <c r="J149" s="163" t="str">
        <f t="shared" si="134"/>
        <v xml:space="preserve"> </v>
      </c>
      <c r="L149" s="159" t="str">
        <f t="shared" si="153"/>
        <v xml:space="preserve"> </v>
      </c>
      <c r="M149" s="160" t="str">
        <f t="shared" si="140"/>
        <v xml:space="preserve"> </v>
      </c>
      <c r="N149" s="161" t="str">
        <f t="shared" si="154"/>
        <v xml:space="preserve"> </v>
      </c>
      <c r="O149" s="162" t="str">
        <f t="shared" si="155"/>
        <v xml:space="preserve"> </v>
      </c>
      <c r="P149" s="162" t="str">
        <f t="shared" si="141"/>
        <v xml:space="preserve"> </v>
      </c>
      <c r="Q149" s="162" t="str">
        <f t="shared" si="142"/>
        <v xml:space="preserve"> </v>
      </c>
      <c r="R149" s="162" t="str">
        <f t="shared" si="143"/>
        <v xml:space="preserve"> </v>
      </c>
      <c r="S149" s="163" t="str">
        <f t="shared" si="144"/>
        <v xml:space="preserve"> </v>
      </c>
      <c r="T149" s="163" t="str">
        <f t="shared" si="145"/>
        <v xml:space="preserve"> </v>
      </c>
      <c r="V149" s="159" t="str">
        <f t="shared" si="156"/>
        <v xml:space="preserve"> </v>
      </c>
      <c r="W149" s="160" t="str">
        <f t="shared" si="146"/>
        <v xml:space="preserve"> </v>
      </c>
      <c r="X149" s="161" t="str">
        <f t="shared" si="157"/>
        <v xml:space="preserve"> </v>
      </c>
      <c r="Y149" s="162" t="str">
        <f t="shared" si="158"/>
        <v xml:space="preserve"> </v>
      </c>
      <c r="Z149" s="162" t="str">
        <f t="shared" si="147"/>
        <v xml:space="preserve"> </v>
      </c>
      <c r="AA149" s="162" t="str">
        <f t="shared" si="148"/>
        <v xml:space="preserve"> </v>
      </c>
      <c r="AB149" s="162" t="str">
        <f t="shared" si="149"/>
        <v xml:space="preserve"> </v>
      </c>
      <c r="AC149" s="163" t="str">
        <f t="shared" si="150"/>
        <v xml:space="preserve"> </v>
      </c>
      <c r="AD149" s="163" t="str">
        <f t="shared" si="151"/>
        <v xml:space="preserve"> </v>
      </c>
      <c r="AH149" s="139" t="str">
        <f>+IF(AH148&gt;0,10,"")</f>
        <v/>
      </c>
      <c r="AO149" s="139" t="str">
        <f>+IF(AO148&gt;0,10,"")</f>
        <v/>
      </c>
      <c r="AV149" s="139" t="str">
        <f>+IF(AV148&gt;0,10,"")</f>
        <v/>
      </c>
    </row>
    <row r="150" spans="2:49" ht="15" customHeight="1" x14ac:dyDescent="0.2">
      <c r="B150" s="149" t="str">
        <f t="shared" si="135"/>
        <v xml:space="preserve"> </v>
      </c>
      <c r="C150" s="150" t="str">
        <f t="shared" si="137"/>
        <v xml:space="preserve"> </v>
      </c>
      <c r="D150" s="151" t="str">
        <f t="shared" si="152"/>
        <v xml:space="preserve"> </v>
      </c>
      <c r="E150" s="152" t="str">
        <f t="shared" si="136"/>
        <v xml:space="preserve"> </v>
      </c>
      <c r="F150" s="152" t="str">
        <f t="shared" si="138"/>
        <v xml:space="preserve"> </v>
      </c>
      <c r="G150" s="152" t="str">
        <f t="shared" si="132"/>
        <v xml:space="preserve"> </v>
      </c>
      <c r="H150" s="152" t="str">
        <f t="shared" si="139"/>
        <v xml:space="preserve"> </v>
      </c>
      <c r="I150" s="153" t="str">
        <f t="shared" si="133"/>
        <v xml:space="preserve"> </v>
      </c>
      <c r="J150" s="153" t="str">
        <f t="shared" si="134"/>
        <v xml:space="preserve"> </v>
      </c>
      <c r="L150" s="149" t="str">
        <f t="shared" si="153"/>
        <v xml:space="preserve"> </v>
      </c>
      <c r="M150" s="150" t="str">
        <f t="shared" si="140"/>
        <v xml:space="preserve"> </v>
      </c>
      <c r="N150" s="151" t="str">
        <f t="shared" si="154"/>
        <v xml:space="preserve"> </v>
      </c>
      <c r="O150" s="152" t="str">
        <f t="shared" si="155"/>
        <v xml:space="preserve"> </v>
      </c>
      <c r="P150" s="152" t="str">
        <f t="shared" si="141"/>
        <v xml:space="preserve"> </v>
      </c>
      <c r="Q150" s="152" t="str">
        <f t="shared" si="142"/>
        <v xml:space="preserve"> </v>
      </c>
      <c r="R150" s="152" t="str">
        <f t="shared" si="143"/>
        <v xml:space="preserve"> </v>
      </c>
      <c r="S150" s="153" t="str">
        <f t="shared" si="144"/>
        <v xml:space="preserve"> </v>
      </c>
      <c r="T150" s="153" t="str">
        <f t="shared" si="145"/>
        <v xml:space="preserve"> </v>
      </c>
      <c r="V150" s="149" t="str">
        <f t="shared" si="156"/>
        <v xml:space="preserve"> </v>
      </c>
      <c r="W150" s="150" t="str">
        <f t="shared" si="146"/>
        <v xml:space="preserve"> </v>
      </c>
      <c r="X150" s="151" t="str">
        <f t="shared" si="157"/>
        <v xml:space="preserve"> </v>
      </c>
      <c r="Y150" s="152" t="str">
        <f t="shared" si="158"/>
        <v xml:space="preserve"> </v>
      </c>
      <c r="Z150" s="152" t="str">
        <f t="shared" si="147"/>
        <v xml:space="preserve"> </v>
      </c>
      <c r="AA150" s="152" t="str">
        <f t="shared" si="148"/>
        <v xml:space="preserve"> </v>
      </c>
      <c r="AB150" s="152" t="str">
        <f t="shared" si="149"/>
        <v xml:space="preserve"> </v>
      </c>
      <c r="AC150" s="153" t="str">
        <f t="shared" si="150"/>
        <v xml:space="preserve"> </v>
      </c>
      <c r="AD150" s="153" t="str">
        <f t="shared" si="151"/>
        <v xml:space="preserve"> </v>
      </c>
    </row>
    <row r="151" spans="2:49" ht="15" customHeight="1" x14ac:dyDescent="0.2">
      <c r="B151" s="154" t="str">
        <f t="shared" si="135"/>
        <v xml:space="preserve"> </v>
      </c>
      <c r="C151" s="155" t="str">
        <f t="shared" si="137"/>
        <v xml:space="preserve"> </v>
      </c>
      <c r="D151" s="156" t="str">
        <f t="shared" si="152"/>
        <v xml:space="preserve"> </v>
      </c>
      <c r="E151" s="157" t="str">
        <f t="shared" si="136"/>
        <v xml:space="preserve"> </v>
      </c>
      <c r="F151" s="157" t="str">
        <f t="shared" si="138"/>
        <v xml:space="preserve"> </v>
      </c>
      <c r="G151" s="157" t="str">
        <f t="shared" si="132"/>
        <v xml:space="preserve"> </v>
      </c>
      <c r="H151" s="157" t="str">
        <f t="shared" si="139"/>
        <v xml:space="preserve"> </v>
      </c>
      <c r="I151" s="158" t="str">
        <f t="shared" si="133"/>
        <v xml:space="preserve"> </v>
      </c>
      <c r="J151" s="158" t="str">
        <f t="shared" si="134"/>
        <v xml:space="preserve"> </v>
      </c>
      <c r="L151" s="154" t="str">
        <f t="shared" si="153"/>
        <v xml:space="preserve"> </v>
      </c>
      <c r="M151" s="155" t="str">
        <f t="shared" si="140"/>
        <v xml:space="preserve"> </v>
      </c>
      <c r="N151" s="156" t="str">
        <f t="shared" si="154"/>
        <v xml:space="preserve"> </v>
      </c>
      <c r="O151" s="157" t="str">
        <f t="shared" si="155"/>
        <v xml:space="preserve"> </v>
      </c>
      <c r="P151" s="157" t="str">
        <f t="shared" si="141"/>
        <v xml:space="preserve"> </v>
      </c>
      <c r="Q151" s="157" t="str">
        <f t="shared" si="142"/>
        <v xml:space="preserve"> </v>
      </c>
      <c r="R151" s="157" t="str">
        <f t="shared" si="143"/>
        <v xml:space="preserve"> </v>
      </c>
      <c r="S151" s="158" t="str">
        <f t="shared" si="144"/>
        <v xml:space="preserve"> </v>
      </c>
      <c r="T151" s="158" t="str">
        <f t="shared" si="145"/>
        <v xml:space="preserve"> </v>
      </c>
      <c r="V151" s="154" t="str">
        <f t="shared" si="156"/>
        <v xml:space="preserve"> </v>
      </c>
      <c r="W151" s="155" t="str">
        <f t="shared" si="146"/>
        <v xml:space="preserve"> </v>
      </c>
      <c r="X151" s="156" t="str">
        <f t="shared" si="157"/>
        <v xml:space="preserve"> </v>
      </c>
      <c r="Y151" s="157" t="str">
        <f t="shared" si="158"/>
        <v xml:space="preserve"> </v>
      </c>
      <c r="Z151" s="157" t="str">
        <f t="shared" si="147"/>
        <v xml:space="preserve"> </v>
      </c>
      <c r="AA151" s="157" t="str">
        <f t="shared" si="148"/>
        <v xml:space="preserve"> </v>
      </c>
      <c r="AB151" s="157" t="str">
        <f t="shared" si="149"/>
        <v xml:space="preserve"> </v>
      </c>
      <c r="AC151" s="158" t="str">
        <f t="shared" si="150"/>
        <v xml:space="preserve"> </v>
      </c>
      <c r="AD151" s="158" t="str">
        <f t="shared" si="151"/>
        <v xml:space="preserve"> </v>
      </c>
    </row>
    <row r="152" spans="2:49" ht="15" customHeight="1" x14ac:dyDescent="0.2">
      <c r="B152" s="154" t="str">
        <f t="shared" si="135"/>
        <v xml:space="preserve"> </v>
      </c>
      <c r="C152" s="155" t="str">
        <f t="shared" si="137"/>
        <v xml:space="preserve"> </v>
      </c>
      <c r="D152" s="156" t="str">
        <f t="shared" si="152"/>
        <v xml:space="preserve"> </v>
      </c>
      <c r="E152" s="157" t="str">
        <f t="shared" si="136"/>
        <v xml:space="preserve"> </v>
      </c>
      <c r="F152" s="157" t="str">
        <f t="shared" si="138"/>
        <v xml:space="preserve"> </v>
      </c>
      <c r="G152" s="157" t="str">
        <f t="shared" si="132"/>
        <v xml:space="preserve"> </v>
      </c>
      <c r="H152" s="157" t="str">
        <f t="shared" si="139"/>
        <v xml:space="preserve"> </v>
      </c>
      <c r="I152" s="158" t="str">
        <f t="shared" si="133"/>
        <v xml:space="preserve"> </v>
      </c>
      <c r="J152" s="158" t="str">
        <f t="shared" si="134"/>
        <v xml:space="preserve"> </v>
      </c>
      <c r="L152" s="154" t="str">
        <f t="shared" si="153"/>
        <v xml:space="preserve"> </v>
      </c>
      <c r="M152" s="155" t="str">
        <f t="shared" si="140"/>
        <v xml:space="preserve"> </v>
      </c>
      <c r="N152" s="156" t="str">
        <f t="shared" si="154"/>
        <v xml:space="preserve"> </v>
      </c>
      <c r="O152" s="157" t="str">
        <f t="shared" si="155"/>
        <v xml:space="preserve"> </v>
      </c>
      <c r="P152" s="157" t="str">
        <f t="shared" si="141"/>
        <v xml:space="preserve"> </v>
      </c>
      <c r="Q152" s="157" t="str">
        <f t="shared" si="142"/>
        <v xml:space="preserve"> </v>
      </c>
      <c r="R152" s="157" t="str">
        <f t="shared" si="143"/>
        <v xml:space="preserve"> </v>
      </c>
      <c r="S152" s="158" t="str">
        <f t="shared" si="144"/>
        <v xml:space="preserve"> </v>
      </c>
      <c r="T152" s="158" t="str">
        <f t="shared" si="145"/>
        <v xml:space="preserve"> </v>
      </c>
      <c r="V152" s="154" t="str">
        <f t="shared" si="156"/>
        <v xml:space="preserve"> </v>
      </c>
      <c r="W152" s="155" t="str">
        <f t="shared" si="146"/>
        <v xml:space="preserve"> </v>
      </c>
      <c r="X152" s="156" t="str">
        <f t="shared" si="157"/>
        <v xml:space="preserve"> </v>
      </c>
      <c r="Y152" s="157" t="str">
        <f t="shared" si="158"/>
        <v xml:space="preserve"> </v>
      </c>
      <c r="Z152" s="157" t="str">
        <f t="shared" si="147"/>
        <v xml:space="preserve"> </v>
      </c>
      <c r="AA152" s="157" t="str">
        <f t="shared" si="148"/>
        <v xml:space="preserve"> </v>
      </c>
      <c r="AB152" s="157" t="str">
        <f t="shared" si="149"/>
        <v xml:space="preserve"> </v>
      </c>
      <c r="AC152" s="158" t="str">
        <f t="shared" si="150"/>
        <v xml:space="preserve"> </v>
      </c>
      <c r="AD152" s="158" t="str">
        <f t="shared" si="151"/>
        <v xml:space="preserve"> </v>
      </c>
      <c r="AH152" s="164"/>
      <c r="AI152" s="164"/>
      <c r="AO152" s="164"/>
      <c r="AP152" s="164"/>
      <c r="AV152" s="164"/>
      <c r="AW152" s="164"/>
    </row>
    <row r="153" spans="2:49" ht="15" customHeight="1" x14ac:dyDescent="0.2">
      <c r="B153" s="154" t="str">
        <f t="shared" si="135"/>
        <v xml:space="preserve"> </v>
      </c>
      <c r="C153" s="155" t="str">
        <f t="shared" si="137"/>
        <v xml:space="preserve"> </v>
      </c>
      <c r="D153" s="156" t="str">
        <f t="shared" si="152"/>
        <v xml:space="preserve"> </v>
      </c>
      <c r="E153" s="157" t="str">
        <f t="shared" si="136"/>
        <v xml:space="preserve"> </v>
      </c>
      <c r="F153" s="157" t="str">
        <f t="shared" si="138"/>
        <v xml:space="preserve"> </v>
      </c>
      <c r="G153" s="157" t="str">
        <f t="shared" si="132"/>
        <v xml:space="preserve"> </v>
      </c>
      <c r="H153" s="157" t="str">
        <f t="shared" si="139"/>
        <v xml:space="preserve"> </v>
      </c>
      <c r="I153" s="158" t="str">
        <f t="shared" si="133"/>
        <v xml:space="preserve"> </v>
      </c>
      <c r="J153" s="158" t="str">
        <f t="shared" si="134"/>
        <v xml:space="preserve"> </v>
      </c>
      <c r="L153" s="154" t="str">
        <f t="shared" si="153"/>
        <v xml:space="preserve"> </v>
      </c>
      <c r="M153" s="155" t="str">
        <f t="shared" si="140"/>
        <v xml:space="preserve"> </v>
      </c>
      <c r="N153" s="156" t="str">
        <f t="shared" si="154"/>
        <v xml:space="preserve"> </v>
      </c>
      <c r="O153" s="157" t="str">
        <f t="shared" si="155"/>
        <v xml:space="preserve"> </v>
      </c>
      <c r="P153" s="157" t="str">
        <f t="shared" si="141"/>
        <v xml:space="preserve"> </v>
      </c>
      <c r="Q153" s="157" t="str">
        <f t="shared" si="142"/>
        <v xml:space="preserve"> </v>
      </c>
      <c r="R153" s="157" t="str">
        <f t="shared" si="143"/>
        <v xml:space="preserve"> </v>
      </c>
      <c r="S153" s="158" t="str">
        <f t="shared" si="144"/>
        <v xml:space="preserve"> </v>
      </c>
      <c r="T153" s="158" t="str">
        <f t="shared" si="145"/>
        <v xml:space="preserve"> </v>
      </c>
      <c r="V153" s="154" t="str">
        <f t="shared" si="156"/>
        <v xml:space="preserve"> </v>
      </c>
      <c r="W153" s="155" t="str">
        <f t="shared" si="146"/>
        <v xml:space="preserve"> </v>
      </c>
      <c r="X153" s="156" t="str">
        <f t="shared" si="157"/>
        <v xml:space="preserve"> </v>
      </c>
      <c r="Y153" s="157" t="str">
        <f t="shared" si="158"/>
        <v xml:space="preserve"> </v>
      </c>
      <c r="Z153" s="157" t="str">
        <f t="shared" si="147"/>
        <v xml:space="preserve"> </v>
      </c>
      <c r="AA153" s="157" t="str">
        <f t="shared" si="148"/>
        <v xml:space="preserve"> </v>
      </c>
      <c r="AB153" s="157" t="str">
        <f t="shared" si="149"/>
        <v xml:space="preserve"> </v>
      </c>
      <c r="AC153" s="158" t="str">
        <f t="shared" si="150"/>
        <v xml:space="preserve"> </v>
      </c>
      <c r="AD153" s="158" t="str">
        <f t="shared" si="151"/>
        <v xml:space="preserve"> </v>
      </c>
    </row>
    <row r="154" spans="2:49" ht="15" customHeight="1" x14ac:dyDescent="0.2">
      <c r="B154" s="159" t="str">
        <f t="shared" si="135"/>
        <v xml:space="preserve"> </v>
      </c>
      <c r="C154" s="160" t="str">
        <f t="shared" si="137"/>
        <v xml:space="preserve"> </v>
      </c>
      <c r="D154" s="161" t="str">
        <f t="shared" si="152"/>
        <v xml:space="preserve"> </v>
      </c>
      <c r="E154" s="162" t="str">
        <f t="shared" si="136"/>
        <v xml:space="preserve"> </v>
      </c>
      <c r="F154" s="162" t="str">
        <f t="shared" si="138"/>
        <v xml:space="preserve"> </v>
      </c>
      <c r="G154" s="162" t="str">
        <f t="shared" si="132"/>
        <v xml:space="preserve"> </v>
      </c>
      <c r="H154" s="162" t="str">
        <f t="shared" si="139"/>
        <v xml:space="preserve"> </v>
      </c>
      <c r="I154" s="163" t="str">
        <f t="shared" si="133"/>
        <v xml:space="preserve"> </v>
      </c>
      <c r="J154" s="163" t="str">
        <f t="shared" si="134"/>
        <v xml:space="preserve"> </v>
      </c>
      <c r="L154" s="159" t="str">
        <f t="shared" si="153"/>
        <v xml:space="preserve"> </v>
      </c>
      <c r="M154" s="160" t="str">
        <f t="shared" si="140"/>
        <v xml:space="preserve"> </v>
      </c>
      <c r="N154" s="161" t="str">
        <f t="shared" si="154"/>
        <v xml:space="preserve"> </v>
      </c>
      <c r="O154" s="162" t="str">
        <f t="shared" si="155"/>
        <v xml:space="preserve"> </v>
      </c>
      <c r="P154" s="162" t="str">
        <f t="shared" si="141"/>
        <v xml:space="preserve"> </v>
      </c>
      <c r="Q154" s="162" t="str">
        <f t="shared" si="142"/>
        <v xml:space="preserve"> </v>
      </c>
      <c r="R154" s="162" t="str">
        <f t="shared" si="143"/>
        <v xml:space="preserve"> </v>
      </c>
      <c r="S154" s="163" t="str">
        <f t="shared" si="144"/>
        <v xml:space="preserve"> </v>
      </c>
      <c r="T154" s="163" t="str">
        <f t="shared" si="145"/>
        <v xml:space="preserve"> </v>
      </c>
      <c r="V154" s="159" t="str">
        <f t="shared" si="156"/>
        <v xml:space="preserve"> </v>
      </c>
      <c r="W154" s="160" t="str">
        <f t="shared" si="146"/>
        <v xml:space="preserve"> </v>
      </c>
      <c r="X154" s="161" t="str">
        <f t="shared" si="157"/>
        <v xml:space="preserve"> </v>
      </c>
      <c r="Y154" s="162" t="str">
        <f t="shared" si="158"/>
        <v xml:space="preserve"> </v>
      </c>
      <c r="Z154" s="162" t="str">
        <f t="shared" si="147"/>
        <v xml:space="preserve"> </v>
      </c>
      <c r="AA154" s="162" t="str">
        <f t="shared" si="148"/>
        <v xml:space="preserve"> </v>
      </c>
      <c r="AB154" s="162" t="str">
        <f t="shared" si="149"/>
        <v xml:space="preserve"> </v>
      </c>
      <c r="AC154" s="163" t="str">
        <f t="shared" si="150"/>
        <v xml:space="preserve"> </v>
      </c>
      <c r="AD154" s="163" t="str">
        <f t="shared" si="151"/>
        <v xml:space="preserve"> </v>
      </c>
      <c r="AH154" s="139" t="str">
        <f>+IF(AH153&gt;0,10,"")</f>
        <v/>
      </c>
      <c r="AO154" s="139" t="str">
        <f>+IF(AO153&gt;0,10,"")</f>
        <v/>
      </c>
      <c r="AV154" s="139" t="str">
        <f>+IF(AV153&gt;0,10,"")</f>
        <v/>
      </c>
    </row>
    <row r="155" spans="2:49" ht="15" customHeight="1" x14ac:dyDescent="0.2">
      <c r="B155" s="149" t="str">
        <f t="shared" si="135"/>
        <v xml:space="preserve"> </v>
      </c>
      <c r="C155" s="150" t="str">
        <f t="shared" si="137"/>
        <v xml:space="preserve"> </v>
      </c>
      <c r="D155" s="151" t="str">
        <f t="shared" si="152"/>
        <v xml:space="preserve"> </v>
      </c>
      <c r="E155" s="152" t="str">
        <f t="shared" si="136"/>
        <v xml:space="preserve"> </v>
      </c>
      <c r="F155" s="152" t="str">
        <f t="shared" si="138"/>
        <v xml:space="preserve"> </v>
      </c>
      <c r="G155" s="152" t="str">
        <f t="shared" si="132"/>
        <v xml:space="preserve"> </v>
      </c>
      <c r="H155" s="152" t="str">
        <f t="shared" si="139"/>
        <v xml:space="preserve"> </v>
      </c>
      <c r="I155" s="153" t="str">
        <f t="shared" si="133"/>
        <v xml:space="preserve"> </v>
      </c>
      <c r="J155" s="153" t="str">
        <f t="shared" si="134"/>
        <v xml:space="preserve"> </v>
      </c>
      <c r="L155" s="149" t="str">
        <f t="shared" si="153"/>
        <v xml:space="preserve"> </v>
      </c>
      <c r="M155" s="150" t="str">
        <f t="shared" si="140"/>
        <v xml:space="preserve"> </v>
      </c>
      <c r="N155" s="151" t="str">
        <f t="shared" si="154"/>
        <v xml:space="preserve"> </v>
      </c>
      <c r="O155" s="152" t="str">
        <f t="shared" si="155"/>
        <v xml:space="preserve"> </v>
      </c>
      <c r="P155" s="152" t="str">
        <f t="shared" si="141"/>
        <v xml:space="preserve"> </v>
      </c>
      <c r="Q155" s="152" t="str">
        <f t="shared" si="142"/>
        <v xml:space="preserve"> </v>
      </c>
      <c r="R155" s="152" t="str">
        <f t="shared" si="143"/>
        <v xml:space="preserve"> </v>
      </c>
      <c r="S155" s="153" t="str">
        <f t="shared" si="144"/>
        <v xml:space="preserve"> </v>
      </c>
      <c r="T155" s="153" t="str">
        <f t="shared" si="145"/>
        <v xml:space="preserve"> </v>
      </c>
      <c r="V155" s="149" t="str">
        <f t="shared" si="156"/>
        <v xml:space="preserve"> </v>
      </c>
      <c r="W155" s="150" t="str">
        <f t="shared" si="146"/>
        <v xml:space="preserve"> </v>
      </c>
      <c r="X155" s="151" t="str">
        <f t="shared" si="157"/>
        <v xml:space="preserve"> </v>
      </c>
      <c r="Y155" s="152" t="str">
        <f t="shared" si="158"/>
        <v xml:space="preserve"> </v>
      </c>
      <c r="Z155" s="152" t="str">
        <f t="shared" si="147"/>
        <v xml:space="preserve"> </v>
      </c>
      <c r="AA155" s="152" t="str">
        <f t="shared" si="148"/>
        <v xml:space="preserve"> </v>
      </c>
      <c r="AB155" s="152" t="str">
        <f t="shared" si="149"/>
        <v xml:space="preserve"> </v>
      </c>
      <c r="AC155" s="153" t="str">
        <f t="shared" si="150"/>
        <v xml:space="preserve"> </v>
      </c>
      <c r="AD155" s="153" t="str">
        <f t="shared" si="151"/>
        <v xml:space="preserve"> </v>
      </c>
    </row>
    <row r="156" spans="2:49" ht="15" customHeight="1" x14ac:dyDescent="0.2">
      <c r="B156" s="154" t="str">
        <f t="shared" si="135"/>
        <v xml:space="preserve"> </v>
      </c>
      <c r="C156" s="155" t="str">
        <f t="shared" si="137"/>
        <v xml:space="preserve"> </v>
      </c>
      <c r="D156" s="156" t="str">
        <f t="shared" si="152"/>
        <v xml:space="preserve"> </v>
      </c>
      <c r="E156" s="157" t="str">
        <f t="shared" si="136"/>
        <v xml:space="preserve"> </v>
      </c>
      <c r="F156" s="157" t="str">
        <f t="shared" si="138"/>
        <v xml:space="preserve"> </v>
      </c>
      <c r="G156" s="157" t="str">
        <f t="shared" si="132"/>
        <v xml:space="preserve"> </v>
      </c>
      <c r="H156" s="157" t="str">
        <f t="shared" si="139"/>
        <v xml:space="preserve"> </v>
      </c>
      <c r="I156" s="158" t="str">
        <f t="shared" si="133"/>
        <v xml:space="preserve"> </v>
      </c>
      <c r="J156" s="158" t="str">
        <f t="shared" si="134"/>
        <v xml:space="preserve"> </v>
      </c>
      <c r="L156" s="154" t="str">
        <f t="shared" si="153"/>
        <v xml:space="preserve"> </v>
      </c>
      <c r="M156" s="155" t="str">
        <f t="shared" si="140"/>
        <v xml:space="preserve"> </v>
      </c>
      <c r="N156" s="156" t="str">
        <f t="shared" si="154"/>
        <v xml:space="preserve"> </v>
      </c>
      <c r="O156" s="157" t="str">
        <f t="shared" si="155"/>
        <v xml:space="preserve"> </v>
      </c>
      <c r="P156" s="157" t="str">
        <f t="shared" si="141"/>
        <v xml:space="preserve"> </v>
      </c>
      <c r="Q156" s="157" t="str">
        <f t="shared" si="142"/>
        <v xml:space="preserve"> </v>
      </c>
      <c r="R156" s="157" t="str">
        <f t="shared" si="143"/>
        <v xml:space="preserve"> </v>
      </c>
      <c r="S156" s="158" t="str">
        <f t="shared" si="144"/>
        <v xml:space="preserve"> </v>
      </c>
      <c r="T156" s="158" t="str">
        <f t="shared" si="145"/>
        <v xml:space="preserve"> </v>
      </c>
      <c r="V156" s="154" t="str">
        <f t="shared" si="156"/>
        <v xml:space="preserve"> </v>
      </c>
      <c r="W156" s="155" t="str">
        <f t="shared" si="146"/>
        <v xml:space="preserve"> </v>
      </c>
      <c r="X156" s="156" t="str">
        <f t="shared" si="157"/>
        <v xml:space="preserve"> </v>
      </c>
      <c r="Y156" s="157" t="str">
        <f t="shared" si="158"/>
        <v xml:space="preserve"> </v>
      </c>
      <c r="Z156" s="157" t="str">
        <f t="shared" si="147"/>
        <v xml:space="preserve"> </v>
      </c>
      <c r="AA156" s="157" t="str">
        <f t="shared" si="148"/>
        <v xml:space="preserve"> </v>
      </c>
      <c r="AB156" s="157" t="str">
        <f t="shared" si="149"/>
        <v xml:space="preserve"> </v>
      </c>
      <c r="AC156" s="158" t="str">
        <f t="shared" si="150"/>
        <v xml:space="preserve"> </v>
      </c>
      <c r="AD156" s="158" t="str">
        <f t="shared" si="151"/>
        <v xml:space="preserve"> </v>
      </c>
    </row>
    <row r="157" spans="2:49" ht="15" customHeight="1" x14ac:dyDescent="0.2">
      <c r="B157" s="154" t="str">
        <f t="shared" si="135"/>
        <v xml:space="preserve"> </v>
      </c>
      <c r="C157" s="155" t="str">
        <f t="shared" si="137"/>
        <v xml:space="preserve"> </v>
      </c>
      <c r="D157" s="156" t="str">
        <f t="shared" si="152"/>
        <v xml:space="preserve"> </v>
      </c>
      <c r="E157" s="157" t="str">
        <f t="shared" si="136"/>
        <v xml:space="preserve"> </v>
      </c>
      <c r="F157" s="157" t="str">
        <f t="shared" si="138"/>
        <v xml:space="preserve"> </v>
      </c>
      <c r="G157" s="157" t="str">
        <f t="shared" si="132"/>
        <v xml:space="preserve"> </v>
      </c>
      <c r="H157" s="157" t="str">
        <f t="shared" si="139"/>
        <v xml:space="preserve"> </v>
      </c>
      <c r="I157" s="158" t="str">
        <f t="shared" si="133"/>
        <v xml:space="preserve"> </v>
      </c>
      <c r="J157" s="158" t="str">
        <f t="shared" si="134"/>
        <v xml:space="preserve"> </v>
      </c>
      <c r="L157" s="154" t="str">
        <f t="shared" si="153"/>
        <v xml:space="preserve"> </v>
      </c>
      <c r="M157" s="155" t="str">
        <f t="shared" si="140"/>
        <v xml:space="preserve"> </v>
      </c>
      <c r="N157" s="156" t="str">
        <f t="shared" si="154"/>
        <v xml:space="preserve"> </v>
      </c>
      <c r="O157" s="157" t="str">
        <f t="shared" si="155"/>
        <v xml:space="preserve"> </v>
      </c>
      <c r="P157" s="157" t="str">
        <f t="shared" si="141"/>
        <v xml:space="preserve"> </v>
      </c>
      <c r="Q157" s="157" t="str">
        <f t="shared" si="142"/>
        <v xml:space="preserve"> </v>
      </c>
      <c r="R157" s="157" t="str">
        <f t="shared" si="143"/>
        <v xml:space="preserve"> </v>
      </c>
      <c r="S157" s="158" t="str">
        <f t="shared" si="144"/>
        <v xml:space="preserve"> </v>
      </c>
      <c r="T157" s="158" t="str">
        <f t="shared" si="145"/>
        <v xml:space="preserve"> </v>
      </c>
      <c r="V157" s="154" t="str">
        <f t="shared" si="156"/>
        <v xml:space="preserve"> </v>
      </c>
      <c r="W157" s="155" t="str">
        <f t="shared" si="146"/>
        <v xml:space="preserve"> </v>
      </c>
      <c r="X157" s="156" t="str">
        <f t="shared" si="157"/>
        <v xml:space="preserve"> </v>
      </c>
      <c r="Y157" s="157" t="str">
        <f t="shared" si="158"/>
        <v xml:space="preserve"> </v>
      </c>
      <c r="Z157" s="157" t="str">
        <f t="shared" si="147"/>
        <v xml:space="preserve"> </v>
      </c>
      <c r="AA157" s="157" t="str">
        <f t="shared" si="148"/>
        <v xml:space="preserve"> </v>
      </c>
      <c r="AB157" s="157" t="str">
        <f t="shared" si="149"/>
        <v xml:space="preserve"> </v>
      </c>
      <c r="AC157" s="158" t="str">
        <f t="shared" si="150"/>
        <v xml:space="preserve"> </v>
      </c>
      <c r="AD157" s="158" t="str">
        <f t="shared" si="151"/>
        <v xml:space="preserve"> </v>
      </c>
      <c r="AH157" s="164"/>
      <c r="AI157" s="164"/>
      <c r="AO157" s="164"/>
      <c r="AP157" s="164"/>
      <c r="AV157" s="164"/>
      <c r="AW157" s="164"/>
    </row>
    <row r="158" spans="2:49" ht="15" customHeight="1" x14ac:dyDescent="0.2">
      <c r="B158" s="154" t="str">
        <f t="shared" si="135"/>
        <v xml:space="preserve"> </v>
      </c>
      <c r="C158" s="155" t="str">
        <f t="shared" si="137"/>
        <v xml:space="preserve"> </v>
      </c>
      <c r="D158" s="156" t="str">
        <f t="shared" si="152"/>
        <v xml:space="preserve"> </v>
      </c>
      <c r="E158" s="157" t="str">
        <f t="shared" si="136"/>
        <v xml:space="preserve"> </v>
      </c>
      <c r="F158" s="157" t="str">
        <f t="shared" si="138"/>
        <v xml:space="preserve"> </v>
      </c>
      <c r="G158" s="157" t="str">
        <f t="shared" si="132"/>
        <v xml:space="preserve"> </v>
      </c>
      <c r="H158" s="157" t="str">
        <f t="shared" si="139"/>
        <v xml:space="preserve"> </v>
      </c>
      <c r="I158" s="158" t="str">
        <f t="shared" si="133"/>
        <v xml:space="preserve"> </v>
      </c>
      <c r="J158" s="158" t="str">
        <f t="shared" si="134"/>
        <v xml:space="preserve"> </v>
      </c>
      <c r="L158" s="154" t="str">
        <f t="shared" si="153"/>
        <v xml:space="preserve"> </v>
      </c>
      <c r="M158" s="155" t="str">
        <f t="shared" si="140"/>
        <v xml:space="preserve"> </v>
      </c>
      <c r="N158" s="156" t="str">
        <f t="shared" si="154"/>
        <v xml:space="preserve"> </v>
      </c>
      <c r="O158" s="157" t="str">
        <f t="shared" si="155"/>
        <v xml:space="preserve"> </v>
      </c>
      <c r="P158" s="157" t="str">
        <f t="shared" si="141"/>
        <v xml:space="preserve"> </v>
      </c>
      <c r="Q158" s="157" t="str">
        <f t="shared" si="142"/>
        <v xml:space="preserve"> </v>
      </c>
      <c r="R158" s="157" t="str">
        <f t="shared" si="143"/>
        <v xml:space="preserve"> </v>
      </c>
      <c r="S158" s="158" t="str">
        <f t="shared" si="144"/>
        <v xml:space="preserve"> </v>
      </c>
      <c r="T158" s="158" t="str">
        <f t="shared" si="145"/>
        <v xml:space="preserve"> </v>
      </c>
      <c r="V158" s="154" t="str">
        <f t="shared" si="156"/>
        <v xml:space="preserve"> </v>
      </c>
      <c r="W158" s="155" t="str">
        <f t="shared" si="146"/>
        <v xml:space="preserve"> </v>
      </c>
      <c r="X158" s="156" t="str">
        <f t="shared" si="157"/>
        <v xml:space="preserve"> </v>
      </c>
      <c r="Y158" s="157" t="str">
        <f t="shared" si="158"/>
        <v xml:space="preserve"> </v>
      </c>
      <c r="Z158" s="157" t="str">
        <f t="shared" si="147"/>
        <v xml:space="preserve"> </v>
      </c>
      <c r="AA158" s="157" t="str">
        <f t="shared" si="148"/>
        <v xml:space="preserve"> </v>
      </c>
      <c r="AB158" s="157" t="str">
        <f t="shared" si="149"/>
        <v xml:space="preserve"> </v>
      </c>
      <c r="AC158" s="158" t="str">
        <f t="shared" si="150"/>
        <v xml:space="preserve"> </v>
      </c>
      <c r="AD158" s="158" t="str">
        <f t="shared" si="151"/>
        <v xml:space="preserve"> </v>
      </c>
    </row>
    <row r="159" spans="2:49" ht="15" customHeight="1" x14ac:dyDescent="0.2">
      <c r="B159" s="159" t="str">
        <f t="shared" si="135"/>
        <v xml:space="preserve"> </v>
      </c>
      <c r="C159" s="160" t="str">
        <f t="shared" si="137"/>
        <v xml:space="preserve"> </v>
      </c>
      <c r="D159" s="161" t="str">
        <f t="shared" si="152"/>
        <v xml:space="preserve"> </v>
      </c>
      <c r="E159" s="162" t="str">
        <f t="shared" si="136"/>
        <v xml:space="preserve"> </v>
      </c>
      <c r="F159" s="162" t="str">
        <f t="shared" si="138"/>
        <v xml:space="preserve"> </v>
      </c>
      <c r="G159" s="162" t="str">
        <f t="shared" si="132"/>
        <v xml:space="preserve"> </v>
      </c>
      <c r="H159" s="162" t="str">
        <f t="shared" si="139"/>
        <v xml:space="preserve"> </v>
      </c>
      <c r="I159" s="163" t="str">
        <f t="shared" si="133"/>
        <v xml:space="preserve"> </v>
      </c>
      <c r="J159" s="163" t="str">
        <f t="shared" si="134"/>
        <v xml:space="preserve"> </v>
      </c>
      <c r="L159" s="159" t="str">
        <f t="shared" si="153"/>
        <v xml:space="preserve"> </v>
      </c>
      <c r="M159" s="160" t="str">
        <f t="shared" si="140"/>
        <v xml:space="preserve"> </v>
      </c>
      <c r="N159" s="161" t="str">
        <f t="shared" si="154"/>
        <v xml:space="preserve"> </v>
      </c>
      <c r="O159" s="162" t="str">
        <f t="shared" si="155"/>
        <v xml:space="preserve"> </v>
      </c>
      <c r="P159" s="162" t="str">
        <f t="shared" si="141"/>
        <v xml:space="preserve"> </v>
      </c>
      <c r="Q159" s="162" t="str">
        <f t="shared" si="142"/>
        <v xml:space="preserve"> </v>
      </c>
      <c r="R159" s="162" t="str">
        <f t="shared" si="143"/>
        <v xml:space="preserve"> </v>
      </c>
      <c r="S159" s="163" t="str">
        <f t="shared" si="144"/>
        <v xml:space="preserve"> </v>
      </c>
      <c r="T159" s="163" t="str">
        <f t="shared" si="145"/>
        <v xml:space="preserve"> </v>
      </c>
      <c r="V159" s="159" t="str">
        <f t="shared" si="156"/>
        <v xml:space="preserve"> </v>
      </c>
      <c r="W159" s="160" t="str">
        <f t="shared" si="146"/>
        <v xml:space="preserve"> </v>
      </c>
      <c r="X159" s="161" t="str">
        <f t="shared" si="157"/>
        <v xml:space="preserve"> </v>
      </c>
      <c r="Y159" s="162" t="str">
        <f t="shared" si="158"/>
        <v xml:space="preserve"> </v>
      </c>
      <c r="Z159" s="162" t="str">
        <f t="shared" si="147"/>
        <v xml:space="preserve"> </v>
      </c>
      <c r="AA159" s="162" t="str">
        <f t="shared" si="148"/>
        <v xml:space="preserve"> </v>
      </c>
      <c r="AB159" s="162" t="str">
        <f t="shared" si="149"/>
        <v xml:space="preserve"> </v>
      </c>
      <c r="AC159" s="163" t="str">
        <f t="shared" si="150"/>
        <v xml:space="preserve"> </v>
      </c>
      <c r="AD159" s="163" t="str">
        <f t="shared" si="151"/>
        <v xml:space="preserve"> </v>
      </c>
      <c r="AH159" s="139" t="str">
        <f>+IF(AH158&gt;0,10,"")</f>
        <v/>
      </c>
      <c r="AO159" s="139" t="str">
        <f>+IF(AO158&gt;0,10,"")</f>
        <v/>
      </c>
      <c r="AV159" s="139" t="str">
        <f>+IF(AV158&gt;0,10,"")</f>
        <v/>
      </c>
    </row>
    <row r="160" spans="2:49" ht="15" customHeight="1" x14ac:dyDescent="0.2">
      <c r="B160" s="149" t="str">
        <f t="shared" si="135"/>
        <v xml:space="preserve"> </v>
      </c>
      <c r="C160" s="150" t="str">
        <f t="shared" si="137"/>
        <v xml:space="preserve"> </v>
      </c>
      <c r="D160" s="151" t="str">
        <f t="shared" si="152"/>
        <v xml:space="preserve"> </v>
      </c>
      <c r="E160" s="152" t="str">
        <f t="shared" si="136"/>
        <v xml:space="preserve"> </v>
      </c>
      <c r="F160" s="152" t="str">
        <f t="shared" si="138"/>
        <v xml:space="preserve"> </v>
      </c>
      <c r="G160" s="152" t="str">
        <f t="shared" si="132"/>
        <v xml:space="preserve"> </v>
      </c>
      <c r="H160" s="152" t="str">
        <f t="shared" si="139"/>
        <v xml:space="preserve"> </v>
      </c>
      <c r="I160" s="153" t="str">
        <f t="shared" si="133"/>
        <v xml:space="preserve"> </v>
      </c>
      <c r="J160" s="153" t="str">
        <f t="shared" si="134"/>
        <v xml:space="preserve"> </v>
      </c>
      <c r="L160" s="149" t="str">
        <f t="shared" si="153"/>
        <v xml:space="preserve"> </v>
      </c>
      <c r="M160" s="150" t="str">
        <f t="shared" si="140"/>
        <v xml:space="preserve"> </v>
      </c>
      <c r="N160" s="151" t="str">
        <f t="shared" si="154"/>
        <v xml:space="preserve"> </v>
      </c>
      <c r="O160" s="152" t="str">
        <f t="shared" si="155"/>
        <v xml:space="preserve"> </v>
      </c>
      <c r="P160" s="152" t="str">
        <f t="shared" si="141"/>
        <v xml:space="preserve"> </v>
      </c>
      <c r="Q160" s="152" t="str">
        <f t="shared" si="142"/>
        <v xml:space="preserve"> </v>
      </c>
      <c r="R160" s="152" t="str">
        <f t="shared" si="143"/>
        <v xml:space="preserve"> </v>
      </c>
      <c r="S160" s="153" t="str">
        <f t="shared" si="144"/>
        <v xml:space="preserve"> </v>
      </c>
      <c r="T160" s="153" t="str">
        <f t="shared" si="145"/>
        <v xml:space="preserve"> </v>
      </c>
      <c r="V160" s="149" t="str">
        <f t="shared" si="156"/>
        <v xml:space="preserve"> </v>
      </c>
      <c r="W160" s="150" t="str">
        <f t="shared" si="146"/>
        <v xml:space="preserve"> </v>
      </c>
      <c r="X160" s="151" t="str">
        <f t="shared" si="157"/>
        <v xml:space="preserve"> </v>
      </c>
      <c r="Y160" s="152" t="str">
        <f t="shared" si="158"/>
        <v xml:space="preserve"> </v>
      </c>
      <c r="Z160" s="152" t="str">
        <f t="shared" si="147"/>
        <v xml:space="preserve"> </v>
      </c>
      <c r="AA160" s="152" t="str">
        <f t="shared" si="148"/>
        <v xml:space="preserve"> </v>
      </c>
      <c r="AB160" s="152" t="str">
        <f t="shared" si="149"/>
        <v xml:space="preserve"> </v>
      </c>
      <c r="AC160" s="153" t="str">
        <f t="shared" si="150"/>
        <v xml:space="preserve"> </v>
      </c>
      <c r="AD160" s="153" t="str">
        <f t="shared" si="151"/>
        <v xml:space="preserve"> </v>
      </c>
    </row>
    <row r="161" spans="2:49" ht="15" customHeight="1" x14ac:dyDescent="0.2">
      <c r="B161" s="154" t="str">
        <f t="shared" si="135"/>
        <v xml:space="preserve"> </v>
      </c>
      <c r="C161" s="155" t="str">
        <f t="shared" si="137"/>
        <v xml:space="preserve"> </v>
      </c>
      <c r="D161" s="156" t="str">
        <f t="shared" si="152"/>
        <v xml:space="preserve"> </v>
      </c>
      <c r="E161" s="157" t="str">
        <f t="shared" si="136"/>
        <v xml:space="preserve"> </v>
      </c>
      <c r="F161" s="157" t="str">
        <f t="shared" si="138"/>
        <v xml:space="preserve"> </v>
      </c>
      <c r="G161" s="157" t="str">
        <f t="shared" si="132"/>
        <v xml:space="preserve"> </v>
      </c>
      <c r="H161" s="157" t="str">
        <f t="shared" si="139"/>
        <v xml:space="preserve"> </v>
      </c>
      <c r="I161" s="158" t="str">
        <f t="shared" si="133"/>
        <v xml:space="preserve"> </v>
      </c>
      <c r="J161" s="158" t="str">
        <f t="shared" si="134"/>
        <v xml:space="preserve"> </v>
      </c>
      <c r="L161" s="154" t="str">
        <f t="shared" si="153"/>
        <v xml:space="preserve"> </v>
      </c>
      <c r="M161" s="155" t="str">
        <f t="shared" si="140"/>
        <v xml:space="preserve"> </v>
      </c>
      <c r="N161" s="156" t="str">
        <f t="shared" si="154"/>
        <v xml:space="preserve"> </v>
      </c>
      <c r="O161" s="157" t="str">
        <f t="shared" si="155"/>
        <v xml:space="preserve"> </v>
      </c>
      <c r="P161" s="157" t="str">
        <f t="shared" si="141"/>
        <v xml:space="preserve"> </v>
      </c>
      <c r="Q161" s="157" t="str">
        <f t="shared" si="142"/>
        <v xml:space="preserve"> </v>
      </c>
      <c r="R161" s="157" t="str">
        <f t="shared" si="143"/>
        <v xml:space="preserve"> </v>
      </c>
      <c r="S161" s="158" t="str">
        <f t="shared" si="144"/>
        <v xml:space="preserve"> </v>
      </c>
      <c r="T161" s="158" t="str">
        <f t="shared" si="145"/>
        <v xml:space="preserve"> </v>
      </c>
      <c r="V161" s="154" t="str">
        <f t="shared" si="156"/>
        <v xml:space="preserve"> </v>
      </c>
      <c r="W161" s="155" t="str">
        <f t="shared" si="146"/>
        <v xml:space="preserve"> </v>
      </c>
      <c r="X161" s="156" t="str">
        <f t="shared" si="157"/>
        <v xml:space="preserve"> </v>
      </c>
      <c r="Y161" s="157" t="str">
        <f t="shared" si="158"/>
        <v xml:space="preserve"> </v>
      </c>
      <c r="Z161" s="157" t="str">
        <f t="shared" si="147"/>
        <v xml:space="preserve"> </v>
      </c>
      <c r="AA161" s="157" t="str">
        <f t="shared" si="148"/>
        <v xml:space="preserve"> </v>
      </c>
      <c r="AB161" s="157" t="str">
        <f t="shared" si="149"/>
        <v xml:space="preserve"> </v>
      </c>
      <c r="AC161" s="158" t="str">
        <f t="shared" si="150"/>
        <v xml:space="preserve"> </v>
      </c>
      <c r="AD161" s="158" t="str">
        <f t="shared" si="151"/>
        <v xml:space="preserve"> </v>
      </c>
    </row>
    <row r="162" spans="2:49" ht="15" customHeight="1" x14ac:dyDescent="0.2">
      <c r="B162" s="154" t="str">
        <f t="shared" si="135"/>
        <v xml:space="preserve"> </v>
      </c>
      <c r="C162" s="155" t="str">
        <f t="shared" si="137"/>
        <v xml:space="preserve"> </v>
      </c>
      <c r="D162" s="156" t="str">
        <f t="shared" si="152"/>
        <v xml:space="preserve"> </v>
      </c>
      <c r="E162" s="157" t="str">
        <f t="shared" si="136"/>
        <v xml:space="preserve"> </v>
      </c>
      <c r="F162" s="157" t="str">
        <f t="shared" si="138"/>
        <v xml:space="preserve"> </v>
      </c>
      <c r="G162" s="157" t="str">
        <f t="shared" si="132"/>
        <v xml:space="preserve"> </v>
      </c>
      <c r="H162" s="157" t="str">
        <f t="shared" si="139"/>
        <v xml:space="preserve"> </v>
      </c>
      <c r="I162" s="158" t="str">
        <f t="shared" si="133"/>
        <v xml:space="preserve"> </v>
      </c>
      <c r="J162" s="158" t="str">
        <f t="shared" si="134"/>
        <v xml:space="preserve"> </v>
      </c>
      <c r="L162" s="154" t="str">
        <f t="shared" si="153"/>
        <v xml:space="preserve"> </v>
      </c>
      <c r="M162" s="155" t="str">
        <f t="shared" si="140"/>
        <v xml:space="preserve"> </v>
      </c>
      <c r="N162" s="156" t="str">
        <f t="shared" si="154"/>
        <v xml:space="preserve"> </v>
      </c>
      <c r="O162" s="157" t="str">
        <f t="shared" si="155"/>
        <v xml:space="preserve"> </v>
      </c>
      <c r="P162" s="157" t="str">
        <f t="shared" si="141"/>
        <v xml:space="preserve"> </v>
      </c>
      <c r="Q162" s="157" t="str">
        <f t="shared" si="142"/>
        <v xml:space="preserve"> </v>
      </c>
      <c r="R162" s="157" t="str">
        <f t="shared" si="143"/>
        <v xml:space="preserve"> </v>
      </c>
      <c r="S162" s="158" t="str">
        <f t="shared" si="144"/>
        <v xml:space="preserve"> </v>
      </c>
      <c r="T162" s="158" t="str">
        <f t="shared" si="145"/>
        <v xml:space="preserve"> </v>
      </c>
      <c r="V162" s="154" t="str">
        <f t="shared" si="156"/>
        <v xml:space="preserve"> </v>
      </c>
      <c r="W162" s="155" t="str">
        <f t="shared" si="146"/>
        <v xml:space="preserve"> </v>
      </c>
      <c r="X162" s="156" t="str">
        <f t="shared" si="157"/>
        <v xml:space="preserve"> </v>
      </c>
      <c r="Y162" s="157" t="str">
        <f t="shared" si="158"/>
        <v xml:space="preserve"> </v>
      </c>
      <c r="Z162" s="157" t="str">
        <f t="shared" si="147"/>
        <v xml:space="preserve"> </v>
      </c>
      <c r="AA162" s="157" t="str">
        <f t="shared" si="148"/>
        <v xml:space="preserve"> </v>
      </c>
      <c r="AB162" s="157" t="str">
        <f t="shared" si="149"/>
        <v xml:space="preserve"> </v>
      </c>
      <c r="AC162" s="158" t="str">
        <f t="shared" si="150"/>
        <v xml:space="preserve"> </v>
      </c>
      <c r="AD162" s="158" t="str">
        <f t="shared" si="151"/>
        <v xml:space="preserve"> </v>
      </c>
      <c r="AH162" s="164"/>
      <c r="AI162" s="164"/>
      <c r="AO162" s="164"/>
      <c r="AP162" s="164"/>
      <c r="AV162" s="164"/>
      <c r="AW162" s="164"/>
    </row>
    <row r="163" spans="2:49" ht="15" customHeight="1" x14ac:dyDescent="0.2">
      <c r="B163" s="154" t="str">
        <f t="shared" si="135"/>
        <v xml:space="preserve"> </v>
      </c>
      <c r="C163" s="155" t="str">
        <f t="shared" si="137"/>
        <v xml:space="preserve"> </v>
      </c>
      <c r="D163" s="156" t="str">
        <f t="shared" si="152"/>
        <v xml:space="preserve"> </v>
      </c>
      <c r="E163" s="157" t="str">
        <f t="shared" si="136"/>
        <v xml:space="preserve"> </v>
      </c>
      <c r="F163" s="157" t="str">
        <f t="shared" si="138"/>
        <v xml:space="preserve"> </v>
      </c>
      <c r="G163" s="157" t="str">
        <f t="shared" si="132"/>
        <v xml:space="preserve"> </v>
      </c>
      <c r="H163" s="157" t="str">
        <f t="shared" si="139"/>
        <v xml:space="preserve"> </v>
      </c>
      <c r="I163" s="158" t="str">
        <f t="shared" si="133"/>
        <v xml:space="preserve"> </v>
      </c>
      <c r="J163" s="158" t="str">
        <f t="shared" si="134"/>
        <v xml:space="preserve"> </v>
      </c>
      <c r="L163" s="154" t="str">
        <f t="shared" si="153"/>
        <v xml:space="preserve"> </v>
      </c>
      <c r="M163" s="155" t="str">
        <f t="shared" si="140"/>
        <v xml:space="preserve"> </v>
      </c>
      <c r="N163" s="156" t="str">
        <f t="shared" si="154"/>
        <v xml:space="preserve"> </v>
      </c>
      <c r="O163" s="157" t="str">
        <f t="shared" si="155"/>
        <v xml:space="preserve"> </v>
      </c>
      <c r="P163" s="157" t="str">
        <f t="shared" si="141"/>
        <v xml:space="preserve"> </v>
      </c>
      <c r="Q163" s="157" t="str">
        <f t="shared" si="142"/>
        <v xml:space="preserve"> </v>
      </c>
      <c r="R163" s="157" t="str">
        <f t="shared" si="143"/>
        <v xml:space="preserve"> </v>
      </c>
      <c r="S163" s="158" t="str">
        <f t="shared" si="144"/>
        <v xml:space="preserve"> </v>
      </c>
      <c r="T163" s="158" t="str">
        <f t="shared" si="145"/>
        <v xml:space="preserve"> </v>
      </c>
      <c r="V163" s="154" t="str">
        <f t="shared" si="156"/>
        <v xml:space="preserve"> </v>
      </c>
      <c r="W163" s="155" t="str">
        <f t="shared" si="146"/>
        <v xml:space="preserve"> </v>
      </c>
      <c r="X163" s="156" t="str">
        <f t="shared" si="157"/>
        <v xml:space="preserve"> </v>
      </c>
      <c r="Y163" s="157" t="str">
        <f t="shared" si="158"/>
        <v xml:space="preserve"> </v>
      </c>
      <c r="Z163" s="157" t="str">
        <f t="shared" si="147"/>
        <v xml:space="preserve"> </v>
      </c>
      <c r="AA163" s="157" t="str">
        <f t="shared" si="148"/>
        <v xml:space="preserve"> </v>
      </c>
      <c r="AB163" s="157" t="str">
        <f t="shared" si="149"/>
        <v xml:space="preserve"> </v>
      </c>
      <c r="AC163" s="158" t="str">
        <f t="shared" si="150"/>
        <v xml:space="preserve"> </v>
      </c>
      <c r="AD163" s="158" t="str">
        <f t="shared" si="151"/>
        <v xml:space="preserve"> </v>
      </c>
    </row>
    <row r="164" spans="2:49" ht="15" customHeight="1" x14ac:dyDescent="0.2">
      <c r="B164" s="159" t="str">
        <f t="shared" si="135"/>
        <v xml:space="preserve"> </v>
      </c>
      <c r="C164" s="160" t="str">
        <f t="shared" si="137"/>
        <v xml:space="preserve"> </v>
      </c>
      <c r="D164" s="161" t="str">
        <f t="shared" si="152"/>
        <v xml:space="preserve"> </v>
      </c>
      <c r="E164" s="162" t="str">
        <f t="shared" si="136"/>
        <v xml:space="preserve"> </v>
      </c>
      <c r="F164" s="162" t="str">
        <f t="shared" si="138"/>
        <v xml:space="preserve"> </v>
      </c>
      <c r="G164" s="162" t="str">
        <f t="shared" si="132"/>
        <v xml:space="preserve"> </v>
      </c>
      <c r="H164" s="162" t="str">
        <f t="shared" si="139"/>
        <v xml:space="preserve"> </v>
      </c>
      <c r="I164" s="163" t="str">
        <f t="shared" si="133"/>
        <v xml:space="preserve"> </v>
      </c>
      <c r="J164" s="163" t="str">
        <f t="shared" si="134"/>
        <v xml:space="preserve"> </v>
      </c>
      <c r="L164" s="159" t="str">
        <f t="shared" si="153"/>
        <v xml:space="preserve"> </v>
      </c>
      <c r="M164" s="160" t="str">
        <f t="shared" si="140"/>
        <v xml:space="preserve"> </v>
      </c>
      <c r="N164" s="161" t="str">
        <f t="shared" si="154"/>
        <v xml:space="preserve"> </v>
      </c>
      <c r="O164" s="162" t="str">
        <f t="shared" si="155"/>
        <v xml:space="preserve"> </v>
      </c>
      <c r="P164" s="162" t="str">
        <f t="shared" si="141"/>
        <v xml:space="preserve"> </v>
      </c>
      <c r="Q164" s="162" t="str">
        <f t="shared" si="142"/>
        <v xml:space="preserve"> </v>
      </c>
      <c r="R164" s="162" t="str">
        <f t="shared" si="143"/>
        <v xml:space="preserve"> </v>
      </c>
      <c r="S164" s="163" t="str">
        <f t="shared" si="144"/>
        <v xml:space="preserve"> </v>
      </c>
      <c r="T164" s="163" t="str">
        <f t="shared" si="145"/>
        <v xml:space="preserve"> </v>
      </c>
      <c r="V164" s="159" t="str">
        <f t="shared" si="156"/>
        <v xml:space="preserve"> </v>
      </c>
      <c r="W164" s="160" t="str">
        <f t="shared" si="146"/>
        <v xml:space="preserve"> </v>
      </c>
      <c r="X164" s="161" t="str">
        <f t="shared" si="157"/>
        <v xml:space="preserve"> </v>
      </c>
      <c r="Y164" s="162" t="str">
        <f t="shared" si="158"/>
        <v xml:space="preserve"> </v>
      </c>
      <c r="Z164" s="162" t="str">
        <f t="shared" si="147"/>
        <v xml:space="preserve"> </v>
      </c>
      <c r="AA164" s="162" t="str">
        <f t="shared" si="148"/>
        <v xml:space="preserve"> </v>
      </c>
      <c r="AB164" s="162" t="str">
        <f t="shared" si="149"/>
        <v xml:space="preserve"> </v>
      </c>
      <c r="AC164" s="163" t="str">
        <f t="shared" si="150"/>
        <v xml:space="preserve"> </v>
      </c>
      <c r="AD164" s="163" t="str">
        <f t="shared" si="151"/>
        <v xml:space="preserve"> </v>
      </c>
      <c r="AH164" s="139" t="str">
        <f>+IF(AH163&gt;0,10,"")</f>
        <v/>
      </c>
      <c r="AO164" s="139" t="str">
        <f>+IF(AO163&gt;0,10,"")</f>
        <v/>
      </c>
      <c r="AV164" s="139" t="str">
        <f>+IF(AV163&gt;0,10,"")</f>
        <v/>
      </c>
    </row>
    <row r="165" spans="2:49" ht="15" customHeight="1" x14ac:dyDescent="0.2">
      <c r="B165" s="149" t="str">
        <f t="shared" si="135"/>
        <v xml:space="preserve"> </v>
      </c>
      <c r="C165" s="150" t="str">
        <f t="shared" si="137"/>
        <v xml:space="preserve"> </v>
      </c>
      <c r="D165" s="151" t="str">
        <f t="shared" si="152"/>
        <v xml:space="preserve"> </v>
      </c>
      <c r="E165" s="152" t="str">
        <f t="shared" si="136"/>
        <v xml:space="preserve"> </v>
      </c>
      <c r="F165" s="152" t="str">
        <f t="shared" si="138"/>
        <v xml:space="preserve"> </v>
      </c>
      <c r="G165" s="152" t="str">
        <f t="shared" si="132"/>
        <v xml:space="preserve"> </v>
      </c>
      <c r="H165" s="152" t="str">
        <f t="shared" si="139"/>
        <v xml:space="preserve"> </v>
      </c>
      <c r="I165" s="153" t="str">
        <f t="shared" si="133"/>
        <v xml:space="preserve"> </v>
      </c>
      <c r="J165" s="153" t="str">
        <f t="shared" si="134"/>
        <v xml:space="preserve"> </v>
      </c>
      <c r="L165" s="149" t="str">
        <f t="shared" si="153"/>
        <v xml:space="preserve"> </v>
      </c>
      <c r="M165" s="150" t="str">
        <f t="shared" si="140"/>
        <v xml:space="preserve"> </v>
      </c>
      <c r="N165" s="151" t="str">
        <f t="shared" si="154"/>
        <v xml:space="preserve"> </v>
      </c>
      <c r="O165" s="152" t="str">
        <f t="shared" si="155"/>
        <v xml:space="preserve"> </v>
      </c>
      <c r="P165" s="152" t="str">
        <f t="shared" si="141"/>
        <v xml:space="preserve"> </v>
      </c>
      <c r="Q165" s="152" t="str">
        <f t="shared" si="142"/>
        <v xml:space="preserve"> </v>
      </c>
      <c r="R165" s="152" t="str">
        <f t="shared" si="143"/>
        <v xml:space="preserve"> </v>
      </c>
      <c r="S165" s="153" t="str">
        <f t="shared" si="144"/>
        <v xml:space="preserve"> </v>
      </c>
      <c r="T165" s="153" t="str">
        <f t="shared" si="145"/>
        <v xml:space="preserve"> </v>
      </c>
      <c r="V165" s="149" t="str">
        <f t="shared" si="156"/>
        <v xml:space="preserve"> </v>
      </c>
      <c r="W165" s="150" t="str">
        <f t="shared" si="146"/>
        <v xml:space="preserve"> </v>
      </c>
      <c r="X165" s="151" t="str">
        <f t="shared" si="157"/>
        <v xml:space="preserve"> </v>
      </c>
      <c r="Y165" s="152" t="str">
        <f t="shared" si="158"/>
        <v xml:space="preserve"> </v>
      </c>
      <c r="Z165" s="152" t="str">
        <f t="shared" si="147"/>
        <v xml:space="preserve"> </v>
      </c>
      <c r="AA165" s="152" t="str">
        <f t="shared" si="148"/>
        <v xml:space="preserve"> </v>
      </c>
      <c r="AB165" s="152" t="str">
        <f t="shared" si="149"/>
        <v xml:space="preserve"> </v>
      </c>
      <c r="AC165" s="153" t="str">
        <f t="shared" si="150"/>
        <v xml:space="preserve"> </v>
      </c>
      <c r="AD165" s="153" t="str">
        <f t="shared" si="151"/>
        <v xml:space="preserve"> </v>
      </c>
    </row>
    <row r="166" spans="2:49" ht="15" customHeight="1" x14ac:dyDescent="0.2">
      <c r="B166" s="154" t="str">
        <f t="shared" si="135"/>
        <v xml:space="preserve"> </v>
      </c>
      <c r="C166" s="155" t="str">
        <f t="shared" si="137"/>
        <v xml:space="preserve"> </v>
      </c>
      <c r="D166" s="156" t="str">
        <f t="shared" si="152"/>
        <v xml:space="preserve"> </v>
      </c>
      <c r="E166" s="157" t="str">
        <f t="shared" si="136"/>
        <v xml:space="preserve"> </v>
      </c>
      <c r="F166" s="157" t="str">
        <f t="shared" si="138"/>
        <v xml:space="preserve"> </v>
      </c>
      <c r="G166" s="157" t="str">
        <f t="shared" si="132"/>
        <v xml:space="preserve"> </v>
      </c>
      <c r="H166" s="157" t="str">
        <f t="shared" si="139"/>
        <v xml:space="preserve"> </v>
      </c>
      <c r="I166" s="158" t="str">
        <f t="shared" si="133"/>
        <v xml:space="preserve"> </v>
      </c>
      <c r="J166" s="158" t="str">
        <f t="shared" si="134"/>
        <v xml:space="preserve"> </v>
      </c>
      <c r="L166" s="154" t="str">
        <f t="shared" si="153"/>
        <v xml:space="preserve"> </v>
      </c>
      <c r="M166" s="155" t="str">
        <f t="shared" si="140"/>
        <v xml:space="preserve"> </v>
      </c>
      <c r="N166" s="156" t="str">
        <f t="shared" si="154"/>
        <v xml:space="preserve"> </v>
      </c>
      <c r="O166" s="157" t="str">
        <f t="shared" si="155"/>
        <v xml:space="preserve"> </v>
      </c>
      <c r="P166" s="157" t="str">
        <f t="shared" si="141"/>
        <v xml:space="preserve"> </v>
      </c>
      <c r="Q166" s="157" t="str">
        <f t="shared" si="142"/>
        <v xml:space="preserve"> </v>
      </c>
      <c r="R166" s="157" t="str">
        <f t="shared" si="143"/>
        <v xml:space="preserve"> </v>
      </c>
      <c r="S166" s="158" t="str">
        <f t="shared" si="144"/>
        <v xml:space="preserve"> </v>
      </c>
      <c r="T166" s="158" t="str">
        <f t="shared" si="145"/>
        <v xml:space="preserve"> </v>
      </c>
      <c r="V166" s="154" t="str">
        <f t="shared" si="156"/>
        <v xml:space="preserve"> </v>
      </c>
      <c r="W166" s="155" t="str">
        <f t="shared" si="146"/>
        <v xml:space="preserve"> </v>
      </c>
      <c r="X166" s="156" t="str">
        <f t="shared" si="157"/>
        <v xml:space="preserve"> </v>
      </c>
      <c r="Y166" s="157" t="str">
        <f t="shared" si="158"/>
        <v xml:space="preserve"> </v>
      </c>
      <c r="Z166" s="157" t="str">
        <f t="shared" si="147"/>
        <v xml:space="preserve"> </v>
      </c>
      <c r="AA166" s="157" t="str">
        <f t="shared" si="148"/>
        <v xml:space="preserve"> </v>
      </c>
      <c r="AB166" s="157" t="str">
        <f t="shared" si="149"/>
        <v xml:space="preserve"> </v>
      </c>
      <c r="AC166" s="158" t="str">
        <f t="shared" si="150"/>
        <v xml:space="preserve"> </v>
      </c>
      <c r="AD166" s="158" t="str">
        <f t="shared" si="151"/>
        <v xml:space="preserve"> </v>
      </c>
    </row>
    <row r="167" spans="2:49" ht="15" customHeight="1" x14ac:dyDescent="0.2">
      <c r="B167" s="154" t="str">
        <f t="shared" si="135"/>
        <v xml:space="preserve"> </v>
      </c>
      <c r="C167" s="155" t="str">
        <f t="shared" si="137"/>
        <v xml:space="preserve"> </v>
      </c>
      <c r="D167" s="156" t="str">
        <f t="shared" si="152"/>
        <v xml:space="preserve"> </v>
      </c>
      <c r="E167" s="157" t="str">
        <f t="shared" si="136"/>
        <v xml:space="preserve"> </v>
      </c>
      <c r="F167" s="157" t="str">
        <f t="shared" si="138"/>
        <v xml:space="preserve"> </v>
      </c>
      <c r="G167" s="157" t="str">
        <f t="shared" si="132"/>
        <v xml:space="preserve"> </v>
      </c>
      <c r="H167" s="157" t="str">
        <f t="shared" si="139"/>
        <v xml:space="preserve"> </v>
      </c>
      <c r="I167" s="158" t="str">
        <f t="shared" si="133"/>
        <v xml:space="preserve"> </v>
      </c>
      <c r="J167" s="158" t="str">
        <f t="shared" si="134"/>
        <v xml:space="preserve"> </v>
      </c>
      <c r="L167" s="154" t="str">
        <f t="shared" si="153"/>
        <v xml:space="preserve"> </v>
      </c>
      <c r="M167" s="155" t="str">
        <f t="shared" si="140"/>
        <v xml:space="preserve"> </v>
      </c>
      <c r="N167" s="156" t="str">
        <f t="shared" si="154"/>
        <v xml:space="preserve"> </v>
      </c>
      <c r="O167" s="157" t="str">
        <f t="shared" si="155"/>
        <v xml:space="preserve"> </v>
      </c>
      <c r="P167" s="157" t="str">
        <f t="shared" si="141"/>
        <v xml:space="preserve"> </v>
      </c>
      <c r="Q167" s="157" t="str">
        <f t="shared" si="142"/>
        <v xml:space="preserve"> </v>
      </c>
      <c r="R167" s="157" t="str">
        <f t="shared" si="143"/>
        <v xml:space="preserve"> </v>
      </c>
      <c r="S167" s="158" t="str">
        <f t="shared" si="144"/>
        <v xml:space="preserve"> </v>
      </c>
      <c r="T167" s="158" t="str">
        <f t="shared" si="145"/>
        <v xml:space="preserve"> </v>
      </c>
      <c r="V167" s="154" t="str">
        <f t="shared" si="156"/>
        <v xml:space="preserve"> </v>
      </c>
      <c r="W167" s="155" t="str">
        <f t="shared" si="146"/>
        <v xml:space="preserve"> </v>
      </c>
      <c r="X167" s="156" t="str">
        <f t="shared" si="157"/>
        <v xml:space="preserve"> </v>
      </c>
      <c r="Y167" s="157" t="str">
        <f t="shared" si="158"/>
        <v xml:space="preserve"> </v>
      </c>
      <c r="Z167" s="157" t="str">
        <f t="shared" si="147"/>
        <v xml:space="preserve"> </v>
      </c>
      <c r="AA167" s="157" t="str">
        <f t="shared" si="148"/>
        <v xml:space="preserve"> </v>
      </c>
      <c r="AB167" s="157" t="str">
        <f t="shared" si="149"/>
        <v xml:space="preserve"> </v>
      </c>
      <c r="AC167" s="158" t="str">
        <f t="shared" si="150"/>
        <v xml:space="preserve"> </v>
      </c>
      <c r="AD167" s="158" t="str">
        <f t="shared" si="151"/>
        <v xml:space="preserve"> </v>
      </c>
      <c r="AH167" s="164"/>
      <c r="AI167" s="164"/>
      <c r="AO167" s="164"/>
      <c r="AP167" s="164"/>
      <c r="AV167" s="164"/>
      <c r="AW167" s="164"/>
    </row>
    <row r="168" spans="2:49" ht="15" customHeight="1" x14ac:dyDescent="0.2">
      <c r="B168" s="154" t="str">
        <f t="shared" si="135"/>
        <v xml:space="preserve"> </v>
      </c>
      <c r="C168" s="155" t="str">
        <f t="shared" si="137"/>
        <v xml:space="preserve"> </v>
      </c>
      <c r="D168" s="156" t="str">
        <f t="shared" si="152"/>
        <v xml:space="preserve"> </v>
      </c>
      <c r="E168" s="157" t="str">
        <f t="shared" si="136"/>
        <v xml:space="preserve"> </v>
      </c>
      <c r="F168" s="157" t="str">
        <f t="shared" si="138"/>
        <v xml:space="preserve"> </v>
      </c>
      <c r="G168" s="157" t="str">
        <f t="shared" si="132"/>
        <v xml:space="preserve"> </v>
      </c>
      <c r="H168" s="157" t="str">
        <f t="shared" si="139"/>
        <v xml:space="preserve"> </v>
      </c>
      <c r="I168" s="158" t="str">
        <f t="shared" si="133"/>
        <v xml:space="preserve"> </v>
      </c>
      <c r="J168" s="158" t="str">
        <f t="shared" si="134"/>
        <v xml:space="preserve"> </v>
      </c>
      <c r="L168" s="154" t="str">
        <f t="shared" si="153"/>
        <v xml:space="preserve"> </v>
      </c>
      <c r="M168" s="155" t="str">
        <f t="shared" si="140"/>
        <v xml:space="preserve"> </v>
      </c>
      <c r="N168" s="156" t="str">
        <f t="shared" si="154"/>
        <v xml:space="preserve"> </v>
      </c>
      <c r="O168" s="157" t="str">
        <f t="shared" si="155"/>
        <v xml:space="preserve"> </v>
      </c>
      <c r="P168" s="157" t="str">
        <f t="shared" si="141"/>
        <v xml:space="preserve"> </v>
      </c>
      <c r="Q168" s="157" t="str">
        <f t="shared" si="142"/>
        <v xml:space="preserve"> </v>
      </c>
      <c r="R168" s="157" t="str">
        <f t="shared" si="143"/>
        <v xml:space="preserve"> </v>
      </c>
      <c r="S168" s="158" t="str">
        <f t="shared" si="144"/>
        <v xml:space="preserve"> </v>
      </c>
      <c r="T168" s="158" t="str">
        <f t="shared" si="145"/>
        <v xml:space="preserve"> </v>
      </c>
      <c r="V168" s="154" t="str">
        <f t="shared" si="156"/>
        <v xml:space="preserve"> </v>
      </c>
      <c r="W168" s="155" t="str">
        <f t="shared" si="146"/>
        <v xml:space="preserve"> </v>
      </c>
      <c r="X168" s="156" t="str">
        <f t="shared" si="157"/>
        <v xml:space="preserve"> </v>
      </c>
      <c r="Y168" s="157" t="str">
        <f t="shared" si="158"/>
        <v xml:space="preserve"> </v>
      </c>
      <c r="Z168" s="157" t="str">
        <f t="shared" si="147"/>
        <v xml:space="preserve"> </v>
      </c>
      <c r="AA168" s="157" t="str">
        <f t="shared" si="148"/>
        <v xml:space="preserve"> </v>
      </c>
      <c r="AB168" s="157" t="str">
        <f t="shared" si="149"/>
        <v xml:space="preserve"> </v>
      </c>
      <c r="AC168" s="158" t="str">
        <f t="shared" si="150"/>
        <v xml:space="preserve"> </v>
      </c>
      <c r="AD168" s="158" t="str">
        <f t="shared" si="151"/>
        <v xml:space="preserve"> </v>
      </c>
    </row>
    <row r="169" spans="2:49" ht="15" customHeight="1" x14ac:dyDescent="0.2">
      <c r="B169" s="159" t="str">
        <f t="shared" si="135"/>
        <v xml:space="preserve"> </v>
      </c>
      <c r="C169" s="160" t="str">
        <f t="shared" si="137"/>
        <v xml:space="preserve"> </v>
      </c>
      <c r="D169" s="161" t="str">
        <f t="shared" si="152"/>
        <v xml:space="preserve"> </v>
      </c>
      <c r="E169" s="162" t="str">
        <f t="shared" si="136"/>
        <v xml:space="preserve"> </v>
      </c>
      <c r="F169" s="162" t="str">
        <f t="shared" si="138"/>
        <v xml:space="preserve"> </v>
      </c>
      <c r="G169" s="162" t="str">
        <f t="shared" si="132"/>
        <v xml:space="preserve"> </v>
      </c>
      <c r="H169" s="162" t="str">
        <f t="shared" si="139"/>
        <v xml:space="preserve"> </v>
      </c>
      <c r="I169" s="163" t="str">
        <f t="shared" si="133"/>
        <v xml:space="preserve"> </v>
      </c>
      <c r="J169" s="163" t="str">
        <f t="shared" si="134"/>
        <v xml:space="preserve"> </v>
      </c>
      <c r="L169" s="159" t="str">
        <f t="shared" si="153"/>
        <v xml:space="preserve"> </v>
      </c>
      <c r="M169" s="160" t="str">
        <f t="shared" si="140"/>
        <v xml:space="preserve"> </v>
      </c>
      <c r="N169" s="161" t="str">
        <f t="shared" si="154"/>
        <v xml:space="preserve"> </v>
      </c>
      <c r="O169" s="162" t="str">
        <f t="shared" si="155"/>
        <v xml:space="preserve"> </v>
      </c>
      <c r="P169" s="162" t="str">
        <f t="shared" si="141"/>
        <v xml:space="preserve"> </v>
      </c>
      <c r="Q169" s="162" t="str">
        <f t="shared" si="142"/>
        <v xml:space="preserve"> </v>
      </c>
      <c r="R169" s="162" t="str">
        <f t="shared" si="143"/>
        <v xml:space="preserve"> </v>
      </c>
      <c r="S169" s="163" t="str">
        <f t="shared" si="144"/>
        <v xml:space="preserve"> </v>
      </c>
      <c r="T169" s="163" t="str">
        <f t="shared" si="145"/>
        <v xml:space="preserve"> </v>
      </c>
      <c r="V169" s="159" t="str">
        <f t="shared" si="156"/>
        <v xml:space="preserve"> </v>
      </c>
      <c r="W169" s="160" t="str">
        <f t="shared" si="146"/>
        <v xml:space="preserve"> </v>
      </c>
      <c r="X169" s="161" t="str">
        <f t="shared" si="157"/>
        <v xml:space="preserve"> </v>
      </c>
      <c r="Y169" s="162" t="str">
        <f t="shared" si="158"/>
        <v xml:space="preserve"> </v>
      </c>
      <c r="Z169" s="162" t="str">
        <f t="shared" si="147"/>
        <v xml:space="preserve"> </v>
      </c>
      <c r="AA169" s="162" t="str">
        <f t="shared" si="148"/>
        <v xml:space="preserve"> </v>
      </c>
      <c r="AB169" s="162" t="str">
        <f t="shared" si="149"/>
        <v xml:space="preserve"> </v>
      </c>
      <c r="AC169" s="163" t="str">
        <f t="shared" si="150"/>
        <v xml:space="preserve"> </v>
      </c>
      <c r="AD169" s="163" t="str">
        <f t="shared" si="151"/>
        <v xml:space="preserve"> </v>
      </c>
      <c r="AH169" s="139" t="str">
        <f>+IF(AH168&gt;0,10,"")</f>
        <v/>
      </c>
      <c r="AO169" s="139" t="str">
        <f>+IF(AO168&gt;0,10,"")</f>
        <v/>
      </c>
      <c r="AV169" s="139" t="str">
        <f>+IF(AV168&gt;0,10,"")</f>
        <v/>
      </c>
    </row>
    <row r="170" spans="2:49" ht="15" customHeight="1" x14ac:dyDescent="0.2">
      <c r="B170" s="149" t="str">
        <f t="shared" si="135"/>
        <v xml:space="preserve"> </v>
      </c>
      <c r="C170" s="150" t="str">
        <f t="shared" si="137"/>
        <v xml:space="preserve"> </v>
      </c>
      <c r="D170" s="151" t="str">
        <f t="shared" si="152"/>
        <v xml:space="preserve"> </v>
      </c>
      <c r="E170" s="152" t="str">
        <f t="shared" si="136"/>
        <v xml:space="preserve"> </v>
      </c>
      <c r="F170" s="152" t="str">
        <f t="shared" si="138"/>
        <v xml:space="preserve"> </v>
      </c>
      <c r="G170" s="152" t="str">
        <f t="shared" si="132"/>
        <v xml:space="preserve"> </v>
      </c>
      <c r="H170" s="152" t="str">
        <f t="shared" si="139"/>
        <v xml:space="preserve"> </v>
      </c>
      <c r="I170" s="153" t="str">
        <f t="shared" si="133"/>
        <v xml:space="preserve"> </v>
      </c>
      <c r="J170" s="153" t="str">
        <f t="shared" si="134"/>
        <v xml:space="preserve"> </v>
      </c>
      <c r="L170" s="149" t="str">
        <f t="shared" si="153"/>
        <v xml:space="preserve"> </v>
      </c>
      <c r="M170" s="150" t="str">
        <f t="shared" si="140"/>
        <v xml:space="preserve"> </v>
      </c>
      <c r="N170" s="151" t="str">
        <f t="shared" si="154"/>
        <v xml:space="preserve"> </v>
      </c>
      <c r="O170" s="152" t="str">
        <f t="shared" si="155"/>
        <v xml:space="preserve"> </v>
      </c>
      <c r="P170" s="152" t="str">
        <f t="shared" si="141"/>
        <v xml:space="preserve"> </v>
      </c>
      <c r="Q170" s="152" t="str">
        <f t="shared" si="142"/>
        <v xml:space="preserve"> </v>
      </c>
      <c r="R170" s="152" t="str">
        <f t="shared" si="143"/>
        <v xml:space="preserve"> </v>
      </c>
      <c r="S170" s="153" t="str">
        <f t="shared" si="144"/>
        <v xml:space="preserve"> </v>
      </c>
      <c r="T170" s="153" t="str">
        <f t="shared" si="145"/>
        <v xml:space="preserve"> </v>
      </c>
      <c r="V170" s="149" t="str">
        <f t="shared" si="156"/>
        <v xml:space="preserve"> </v>
      </c>
      <c r="W170" s="150" t="str">
        <f t="shared" si="146"/>
        <v xml:space="preserve"> </v>
      </c>
      <c r="X170" s="151" t="str">
        <f t="shared" si="157"/>
        <v xml:space="preserve"> </v>
      </c>
      <c r="Y170" s="152" t="str">
        <f t="shared" si="158"/>
        <v xml:space="preserve"> </v>
      </c>
      <c r="Z170" s="152" t="str">
        <f t="shared" si="147"/>
        <v xml:space="preserve"> </v>
      </c>
      <c r="AA170" s="152" t="str">
        <f t="shared" si="148"/>
        <v xml:space="preserve"> </v>
      </c>
      <c r="AB170" s="152" t="str">
        <f t="shared" si="149"/>
        <v xml:space="preserve"> </v>
      </c>
      <c r="AC170" s="153" t="str">
        <f t="shared" si="150"/>
        <v xml:space="preserve"> </v>
      </c>
      <c r="AD170" s="153" t="str">
        <f t="shared" si="151"/>
        <v xml:space="preserve"> </v>
      </c>
    </row>
    <row r="171" spans="2:49" ht="15" customHeight="1" x14ac:dyDescent="0.2">
      <c r="B171" s="154" t="str">
        <f t="shared" si="135"/>
        <v xml:space="preserve"> </v>
      </c>
      <c r="C171" s="155" t="str">
        <f t="shared" si="137"/>
        <v xml:space="preserve"> </v>
      </c>
      <c r="D171" s="156" t="str">
        <f t="shared" si="152"/>
        <v xml:space="preserve"> </v>
      </c>
      <c r="E171" s="157" t="str">
        <f t="shared" si="136"/>
        <v xml:space="preserve"> </v>
      </c>
      <c r="F171" s="157" t="str">
        <f t="shared" si="138"/>
        <v xml:space="preserve"> </v>
      </c>
      <c r="G171" s="157" t="str">
        <f t="shared" si="132"/>
        <v xml:space="preserve"> </v>
      </c>
      <c r="H171" s="157" t="str">
        <f t="shared" si="139"/>
        <v xml:space="preserve"> </v>
      </c>
      <c r="I171" s="158" t="str">
        <f t="shared" si="133"/>
        <v xml:space="preserve"> </v>
      </c>
      <c r="J171" s="158" t="str">
        <f t="shared" si="134"/>
        <v xml:space="preserve"> </v>
      </c>
      <c r="L171" s="154" t="str">
        <f t="shared" si="153"/>
        <v xml:space="preserve"> </v>
      </c>
      <c r="M171" s="155" t="str">
        <f t="shared" si="140"/>
        <v xml:space="preserve"> </v>
      </c>
      <c r="N171" s="156" t="str">
        <f t="shared" si="154"/>
        <v xml:space="preserve"> </v>
      </c>
      <c r="O171" s="157" t="str">
        <f t="shared" si="155"/>
        <v xml:space="preserve"> </v>
      </c>
      <c r="P171" s="157" t="str">
        <f t="shared" si="141"/>
        <v xml:space="preserve"> </v>
      </c>
      <c r="Q171" s="157" t="str">
        <f t="shared" si="142"/>
        <v xml:space="preserve"> </v>
      </c>
      <c r="R171" s="157" t="str">
        <f t="shared" si="143"/>
        <v xml:space="preserve"> </v>
      </c>
      <c r="S171" s="158" t="str">
        <f t="shared" si="144"/>
        <v xml:space="preserve"> </v>
      </c>
      <c r="T171" s="158" t="str">
        <f t="shared" si="145"/>
        <v xml:space="preserve"> </v>
      </c>
      <c r="V171" s="154" t="str">
        <f t="shared" si="156"/>
        <v xml:space="preserve"> </v>
      </c>
      <c r="W171" s="155" t="str">
        <f t="shared" si="146"/>
        <v xml:space="preserve"> </v>
      </c>
      <c r="X171" s="156" t="str">
        <f t="shared" si="157"/>
        <v xml:space="preserve"> </v>
      </c>
      <c r="Y171" s="157" t="str">
        <f t="shared" si="158"/>
        <v xml:space="preserve"> </v>
      </c>
      <c r="Z171" s="157" t="str">
        <f t="shared" si="147"/>
        <v xml:space="preserve"> </v>
      </c>
      <c r="AA171" s="157" t="str">
        <f t="shared" si="148"/>
        <v xml:space="preserve"> </v>
      </c>
      <c r="AB171" s="157" t="str">
        <f t="shared" si="149"/>
        <v xml:space="preserve"> </v>
      </c>
      <c r="AC171" s="158" t="str">
        <f t="shared" si="150"/>
        <v xml:space="preserve"> </v>
      </c>
      <c r="AD171" s="158" t="str">
        <f t="shared" si="151"/>
        <v xml:space="preserve"> </v>
      </c>
    </row>
    <row r="172" spans="2:49" ht="15" customHeight="1" x14ac:dyDescent="0.2">
      <c r="B172" s="154" t="str">
        <f t="shared" si="135"/>
        <v xml:space="preserve"> </v>
      </c>
      <c r="C172" s="155" t="str">
        <f t="shared" si="137"/>
        <v xml:space="preserve"> </v>
      </c>
      <c r="D172" s="156" t="str">
        <f t="shared" si="152"/>
        <v xml:space="preserve"> </v>
      </c>
      <c r="E172" s="157" t="str">
        <f t="shared" si="136"/>
        <v xml:space="preserve"> </v>
      </c>
      <c r="F172" s="157" t="str">
        <f t="shared" si="138"/>
        <v xml:space="preserve"> </v>
      </c>
      <c r="G172" s="157" t="str">
        <f t="shared" si="132"/>
        <v xml:space="preserve"> </v>
      </c>
      <c r="H172" s="157" t="str">
        <f t="shared" si="139"/>
        <v xml:space="preserve"> </v>
      </c>
      <c r="I172" s="158" t="str">
        <f t="shared" si="133"/>
        <v xml:space="preserve"> </v>
      </c>
      <c r="J172" s="158" t="str">
        <f t="shared" si="134"/>
        <v xml:space="preserve"> </v>
      </c>
      <c r="L172" s="154" t="str">
        <f t="shared" si="153"/>
        <v xml:space="preserve"> </v>
      </c>
      <c r="M172" s="155" t="str">
        <f t="shared" si="140"/>
        <v xml:space="preserve"> </v>
      </c>
      <c r="N172" s="156" t="str">
        <f t="shared" si="154"/>
        <v xml:space="preserve"> </v>
      </c>
      <c r="O172" s="157" t="str">
        <f t="shared" si="155"/>
        <v xml:space="preserve"> </v>
      </c>
      <c r="P172" s="157" t="str">
        <f t="shared" si="141"/>
        <v xml:space="preserve"> </v>
      </c>
      <c r="Q172" s="157" t="str">
        <f t="shared" si="142"/>
        <v xml:space="preserve"> </v>
      </c>
      <c r="R172" s="157" t="str">
        <f t="shared" si="143"/>
        <v xml:space="preserve"> </v>
      </c>
      <c r="S172" s="158" t="str">
        <f t="shared" si="144"/>
        <v xml:space="preserve"> </v>
      </c>
      <c r="T172" s="158" t="str">
        <f t="shared" si="145"/>
        <v xml:space="preserve"> </v>
      </c>
      <c r="V172" s="154" t="str">
        <f t="shared" si="156"/>
        <v xml:space="preserve"> </v>
      </c>
      <c r="W172" s="155" t="str">
        <f t="shared" si="146"/>
        <v xml:space="preserve"> </v>
      </c>
      <c r="X172" s="156" t="str">
        <f t="shared" si="157"/>
        <v xml:space="preserve"> </v>
      </c>
      <c r="Y172" s="157" t="str">
        <f t="shared" si="158"/>
        <v xml:space="preserve"> </v>
      </c>
      <c r="Z172" s="157" t="str">
        <f t="shared" si="147"/>
        <v xml:space="preserve"> </v>
      </c>
      <c r="AA172" s="157" t="str">
        <f t="shared" si="148"/>
        <v xml:space="preserve"> </v>
      </c>
      <c r="AB172" s="157" t="str">
        <f t="shared" si="149"/>
        <v xml:space="preserve"> </v>
      </c>
      <c r="AC172" s="158" t="str">
        <f t="shared" si="150"/>
        <v xml:space="preserve"> </v>
      </c>
      <c r="AD172" s="158" t="str">
        <f t="shared" si="151"/>
        <v xml:space="preserve"> </v>
      </c>
      <c r="AH172" s="164"/>
      <c r="AI172" s="164"/>
      <c r="AO172" s="164"/>
      <c r="AP172" s="164"/>
      <c r="AV172" s="164"/>
      <c r="AW172" s="164"/>
    </row>
    <row r="173" spans="2:49" ht="15" customHeight="1" x14ac:dyDescent="0.2">
      <c r="B173" s="154" t="str">
        <f t="shared" si="135"/>
        <v xml:space="preserve"> </v>
      </c>
      <c r="C173" s="155" t="str">
        <f t="shared" si="137"/>
        <v xml:space="preserve"> </v>
      </c>
      <c r="D173" s="156" t="str">
        <f t="shared" si="152"/>
        <v xml:space="preserve"> </v>
      </c>
      <c r="E173" s="157" t="str">
        <f t="shared" si="136"/>
        <v xml:space="preserve"> </v>
      </c>
      <c r="F173" s="157" t="str">
        <f t="shared" si="138"/>
        <v xml:space="preserve"> </v>
      </c>
      <c r="G173" s="157" t="str">
        <f t="shared" ref="G173:G194" si="159">+IF(E173=" "," ",H173-F173)</f>
        <v xml:space="preserve"> </v>
      </c>
      <c r="H173" s="157" t="str">
        <f t="shared" si="139"/>
        <v xml:space="preserve"> </v>
      </c>
      <c r="I173" s="158" t="str">
        <f t="shared" ref="I173:I194" si="160">IF(D173=" "," ",+YEAR(D173))</f>
        <v xml:space="preserve"> </v>
      </c>
      <c r="J173" s="158" t="str">
        <f t="shared" ref="J173:J194" si="161">IF(D173=" "," ",+MONTH(D173))</f>
        <v xml:space="preserve"> </v>
      </c>
      <c r="L173" s="154" t="str">
        <f t="shared" si="153"/>
        <v xml:space="preserve"> </v>
      </c>
      <c r="M173" s="155" t="str">
        <f t="shared" si="140"/>
        <v xml:space="preserve"> </v>
      </c>
      <c r="N173" s="156" t="str">
        <f t="shared" si="154"/>
        <v xml:space="preserve"> </v>
      </c>
      <c r="O173" s="157" t="str">
        <f t="shared" si="155"/>
        <v xml:space="preserve"> </v>
      </c>
      <c r="P173" s="157" t="str">
        <f t="shared" si="141"/>
        <v xml:space="preserve"> </v>
      </c>
      <c r="Q173" s="157" t="str">
        <f t="shared" si="142"/>
        <v xml:space="preserve"> </v>
      </c>
      <c r="R173" s="157" t="str">
        <f t="shared" si="143"/>
        <v xml:space="preserve"> </v>
      </c>
      <c r="S173" s="158" t="str">
        <f t="shared" si="144"/>
        <v xml:space="preserve"> </v>
      </c>
      <c r="T173" s="158" t="str">
        <f t="shared" si="145"/>
        <v xml:space="preserve"> </v>
      </c>
      <c r="V173" s="154" t="str">
        <f t="shared" si="156"/>
        <v xml:space="preserve"> </v>
      </c>
      <c r="W173" s="155" t="str">
        <f t="shared" si="146"/>
        <v xml:space="preserve"> </v>
      </c>
      <c r="X173" s="156" t="str">
        <f t="shared" si="157"/>
        <v xml:space="preserve"> </v>
      </c>
      <c r="Y173" s="157" t="str">
        <f t="shared" si="158"/>
        <v xml:space="preserve"> </v>
      </c>
      <c r="Z173" s="157" t="str">
        <f t="shared" si="147"/>
        <v xml:space="preserve"> </v>
      </c>
      <c r="AA173" s="157" t="str">
        <f t="shared" si="148"/>
        <v xml:space="preserve"> </v>
      </c>
      <c r="AB173" s="157" t="str">
        <f t="shared" si="149"/>
        <v xml:space="preserve"> </v>
      </c>
      <c r="AC173" s="158" t="str">
        <f t="shared" si="150"/>
        <v xml:space="preserve"> </v>
      </c>
      <c r="AD173" s="158" t="str">
        <f t="shared" si="151"/>
        <v xml:space="preserve"> </v>
      </c>
    </row>
    <row r="174" spans="2:49" ht="15" customHeight="1" x14ac:dyDescent="0.2">
      <c r="B174" s="159" t="str">
        <f t="shared" ref="B174:B194" si="162">IF(E174=" "," ",B173+1)</f>
        <v xml:space="preserve"> </v>
      </c>
      <c r="C174" s="160" t="str">
        <f t="shared" si="137"/>
        <v xml:space="preserve"> </v>
      </c>
      <c r="D174" s="161" t="str">
        <f t="shared" si="152"/>
        <v xml:space="preserve"> </v>
      </c>
      <c r="E174" s="162" t="str">
        <f t="shared" ref="E174:E194" si="163">+IF(E173=" "," ",IF((E173-G173)&gt;1,E173-G173," "))</f>
        <v xml:space="preserve"> </v>
      </c>
      <c r="F174" s="162" t="str">
        <f t="shared" si="138"/>
        <v xml:space="preserve"> </v>
      </c>
      <c r="G174" s="162" t="str">
        <f t="shared" si="159"/>
        <v xml:space="preserve"> </v>
      </c>
      <c r="H174" s="162" t="str">
        <f t="shared" si="139"/>
        <v xml:space="preserve"> </v>
      </c>
      <c r="I174" s="163" t="str">
        <f t="shared" si="160"/>
        <v xml:space="preserve"> </v>
      </c>
      <c r="J174" s="163" t="str">
        <f t="shared" si="161"/>
        <v xml:space="preserve"> </v>
      </c>
      <c r="L174" s="159" t="str">
        <f t="shared" si="153"/>
        <v xml:space="preserve"> </v>
      </c>
      <c r="M174" s="160" t="str">
        <f t="shared" si="140"/>
        <v xml:space="preserve"> </v>
      </c>
      <c r="N174" s="161" t="str">
        <f t="shared" si="154"/>
        <v xml:space="preserve"> </v>
      </c>
      <c r="O174" s="162" t="str">
        <f t="shared" si="155"/>
        <v xml:space="preserve"> </v>
      </c>
      <c r="P174" s="162" t="str">
        <f t="shared" si="141"/>
        <v xml:space="preserve"> </v>
      </c>
      <c r="Q174" s="162" t="str">
        <f t="shared" si="142"/>
        <v xml:space="preserve"> </v>
      </c>
      <c r="R174" s="162" t="str">
        <f t="shared" si="143"/>
        <v xml:space="preserve"> </v>
      </c>
      <c r="S174" s="163" t="str">
        <f t="shared" si="144"/>
        <v xml:space="preserve"> </v>
      </c>
      <c r="T174" s="163" t="str">
        <f t="shared" si="145"/>
        <v xml:space="preserve"> </v>
      </c>
      <c r="V174" s="159" t="str">
        <f t="shared" si="156"/>
        <v xml:space="preserve"> </v>
      </c>
      <c r="W174" s="160" t="str">
        <f t="shared" si="146"/>
        <v xml:space="preserve"> </v>
      </c>
      <c r="X174" s="161" t="str">
        <f t="shared" si="157"/>
        <v xml:space="preserve"> </v>
      </c>
      <c r="Y174" s="162" t="str">
        <f t="shared" si="158"/>
        <v xml:space="preserve"> </v>
      </c>
      <c r="Z174" s="162" t="str">
        <f t="shared" si="147"/>
        <v xml:space="preserve"> </v>
      </c>
      <c r="AA174" s="162" t="str">
        <f t="shared" si="148"/>
        <v xml:space="preserve"> </v>
      </c>
      <c r="AB174" s="162" t="str">
        <f t="shared" si="149"/>
        <v xml:space="preserve"> </v>
      </c>
      <c r="AC174" s="163" t="str">
        <f t="shared" si="150"/>
        <v xml:space="preserve"> </v>
      </c>
      <c r="AD174" s="163" t="str">
        <f t="shared" si="151"/>
        <v xml:space="preserve"> </v>
      </c>
      <c r="AH174" s="139" t="str">
        <f>+IF(AH173&gt;0,10,"")</f>
        <v/>
      </c>
      <c r="AO174" s="139" t="str">
        <f>+IF(AO173&gt;0,10,"")</f>
        <v/>
      </c>
      <c r="AV174" s="139" t="str">
        <f>+IF(AV173&gt;0,10,"")</f>
        <v/>
      </c>
    </row>
    <row r="175" spans="2:49" ht="15" customHeight="1" x14ac:dyDescent="0.2">
      <c r="B175" s="149" t="str">
        <f t="shared" si="162"/>
        <v xml:space="preserve"> </v>
      </c>
      <c r="C175" s="150" t="str">
        <f t="shared" si="137"/>
        <v xml:space="preserve"> </v>
      </c>
      <c r="D175" s="151" t="str">
        <f t="shared" si="152"/>
        <v xml:space="preserve"> </v>
      </c>
      <c r="E175" s="152" t="str">
        <f t="shared" si="163"/>
        <v xml:space="preserve"> </v>
      </c>
      <c r="F175" s="152" t="str">
        <f t="shared" si="138"/>
        <v xml:space="preserve"> </v>
      </c>
      <c r="G175" s="152" t="str">
        <f t="shared" si="159"/>
        <v xml:space="preserve"> </v>
      </c>
      <c r="H175" s="152" t="str">
        <f t="shared" si="139"/>
        <v xml:space="preserve"> </v>
      </c>
      <c r="I175" s="153" t="str">
        <f t="shared" si="160"/>
        <v xml:space="preserve"> </v>
      </c>
      <c r="J175" s="153" t="str">
        <f t="shared" si="161"/>
        <v xml:space="preserve"> </v>
      </c>
      <c r="L175" s="149" t="str">
        <f t="shared" si="153"/>
        <v xml:space="preserve"> </v>
      </c>
      <c r="M175" s="150" t="str">
        <f t="shared" si="140"/>
        <v xml:space="preserve"> </v>
      </c>
      <c r="N175" s="151" t="str">
        <f t="shared" si="154"/>
        <v xml:space="preserve"> </v>
      </c>
      <c r="O175" s="152" t="str">
        <f t="shared" si="155"/>
        <v xml:space="preserve"> </v>
      </c>
      <c r="P175" s="152" t="str">
        <f t="shared" si="141"/>
        <v xml:space="preserve"> </v>
      </c>
      <c r="Q175" s="152" t="str">
        <f t="shared" si="142"/>
        <v xml:space="preserve"> </v>
      </c>
      <c r="R175" s="152" t="str">
        <f t="shared" si="143"/>
        <v xml:space="preserve"> </v>
      </c>
      <c r="S175" s="153" t="str">
        <f t="shared" si="144"/>
        <v xml:space="preserve"> </v>
      </c>
      <c r="T175" s="153" t="str">
        <f t="shared" si="145"/>
        <v xml:space="preserve"> </v>
      </c>
      <c r="V175" s="149" t="str">
        <f t="shared" si="156"/>
        <v xml:space="preserve"> </v>
      </c>
      <c r="W175" s="150" t="str">
        <f t="shared" si="146"/>
        <v xml:space="preserve"> </v>
      </c>
      <c r="X175" s="151" t="str">
        <f t="shared" si="157"/>
        <v xml:space="preserve"> </v>
      </c>
      <c r="Y175" s="152" t="str">
        <f t="shared" si="158"/>
        <v xml:space="preserve"> </v>
      </c>
      <c r="Z175" s="152" t="str">
        <f t="shared" si="147"/>
        <v xml:space="preserve"> </v>
      </c>
      <c r="AA175" s="152" t="str">
        <f t="shared" si="148"/>
        <v xml:space="preserve"> </v>
      </c>
      <c r="AB175" s="152" t="str">
        <f t="shared" si="149"/>
        <v xml:space="preserve"> </v>
      </c>
      <c r="AC175" s="153" t="str">
        <f t="shared" si="150"/>
        <v xml:space="preserve"> </v>
      </c>
      <c r="AD175" s="153" t="str">
        <f t="shared" si="151"/>
        <v xml:space="preserve"> </v>
      </c>
    </row>
    <row r="176" spans="2:49" ht="15" customHeight="1" x14ac:dyDescent="0.2">
      <c r="B176" s="154" t="str">
        <f t="shared" si="162"/>
        <v xml:space="preserve"> </v>
      </c>
      <c r="C176" s="155" t="str">
        <f t="shared" si="137"/>
        <v xml:space="preserve"> </v>
      </c>
      <c r="D176" s="156" t="str">
        <f t="shared" si="152"/>
        <v xml:space="preserve"> </v>
      </c>
      <c r="E176" s="157" t="str">
        <f t="shared" si="163"/>
        <v xml:space="preserve"> </v>
      </c>
      <c r="F176" s="157" t="str">
        <f t="shared" si="138"/>
        <v xml:space="preserve"> </v>
      </c>
      <c r="G176" s="157" t="str">
        <f t="shared" si="159"/>
        <v xml:space="preserve"> </v>
      </c>
      <c r="H176" s="157" t="str">
        <f t="shared" si="139"/>
        <v xml:space="preserve"> </v>
      </c>
      <c r="I176" s="158" t="str">
        <f t="shared" si="160"/>
        <v xml:space="preserve"> </v>
      </c>
      <c r="J176" s="158" t="str">
        <f t="shared" si="161"/>
        <v xml:space="preserve"> </v>
      </c>
      <c r="L176" s="154" t="str">
        <f t="shared" si="153"/>
        <v xml:space="preserve"> </v>
      </c>
      <c r="M176" s="155" t="str">
        <f t="shared" si="140"/>
        <v xml:space="preserve"> </v>
      </c>
      <c r="N176" s="156" t="str">
        <f t="shared" si="154"/>
        <v xml:space="preserve"> </v>
      </c>
      <c r="O176" s="157" t="str">
        <f t="shared" si="155"/>
        <v xml:space="preserve"> </v>
      </c>
      <c r="P176" s="157" t="str">
        <f t="shared" si="141"/>
        <v xml:space="preserve"> </v>
      </c>
      <c r="Q176" s="157" t="str">
        <f t="shared" si="142"/>
        <v xml:space="preserve"> </v>
      </c>
      <c r="R176" s="157" t="str">
        <f t="shared" si="143"/>
        <v xml:space="preserve"> </v>
      </c>
      <c r="S176" s="158" t="str">
        <f t="shared" si="144"/>
        <v xml:space="preserve"> </v>
      </c>
      <c r="T176" s="158" t="str">
        <f t="shared" si="145"/>
        <v xml:space="preserve"> </v>
      </c>
      <c r="V176" s="154" t="str">
        <f t="shared" si="156"/>
        <v xml:space="preserve"> </v>
      </c>
      <c r="W176" s="155" t="str">
        <f t="shared" si="146"/>
        <v xml:space="preserve"> </v>
      </c>
      <c r="X176" s="156" t="str">
        <f t="shared" si="157"/>
        <v xml:space="preserve"> </v>
      </c>
      <c r="Y176" s="157" t="str">
        <f t="shared" si="158"/>
        <v xml:space="preserve"> </v>
      </c>
      <c r="Z176" s="157" t="str">
        <f t="shared" si="147"/>
        <v xml:space="preserve"> </v>
      </c>
      <c r="AA176" s="157" t="str">
        <f t="shared" si="148"/>
        <v xml:space="preserve"> </v>
      </c>
      <c r="AB176" s="157" t="str">
        <f t="shared" si="149"/>
        <v xml:space="preserve"> </v>
      </c>
      <c r="AC176" s="158" t="str">
        <f t="shared" si="150"/>
        <v xml:space="preserve"> </v>
      </c>
      <c r="AD176" s="158" t="str">
        <f t="shared" si="151"/>
        <v xml:space="preserve"> </v>
      </c>
    </row>
    <row r="177" spans="2:49" ht="15" customHeight="1" x14ac:dyDescent="0.2">
      <c r="B177" s="154" t="str">
        <f t="shared" si="162"/>
        <v xml:space="preserve"> </v>
      </c>
      <c r="C177" s="155" t="str">
        <f t="shared" si="137"/>
        <v xml:space="preserve"> </v>
      </c>
      <c r="D177" s="156" t="str">
        <f t="shared" si="152"/>
        <v xml:space="preserve"> </v>
      </c>
      <c r="E177" s="157" t="str">
        <f t="shared" si="163"/>
        <v xml:space="preserve"> </v>
      </c>
      <c r="F177" s="157" t="str">
        <f t="shared" si="138"/>
        <v xml:space="preserve"> </v>
      </c>
      <c r="G177" s="157" t="str">
        <f t="shared" si="159"/>
        <v xml:space="preserve"> </v>
      </c>
      <c r="H177" s="157" t="str">
        <f t="shared" si="139"/>
        <v xml:space="preserve"> </v>
      </c>
      <c r="I177" s="158" t="str">
        <f t="shared" si="160"/>
        <v xml:space="preserve"> </v>
      </c>
      <c r="J177" s="158" t="str">
        <f t="shared" si="161"/>
        <v xml:space="preserve"> </v>
      </c>
      <c r="L177" s="154" t="str">
        <f t="shared" si="153"/>
        <v xml:space="preserve"> </v>
      </c>
      <c r="M177" s="155" t="str">
        <f t="shared" si="140"/>
        <v xml:space="preserve"> </v>
      </c>
      <c r="N177" s="156" t="str">
        <f t="shared" si="154"/>
        <v xml:space="preserve"> </v>
      </c>
      <c r="O177" s="157" t="str">
        <f t="shared" si="155"/>
        <v xml:space="preserve"> </v>
      </c>
      <c r="P177" s="157" t="str">
        <f t="shared" si="141"/>
        <v xml:space="preserve"> </v>
      </c>
      <c r="Q177" s="157" t="str">
        <f t="shared" si="142"/>
        <v xml:space="preserve"> </v>
      </c>
      <c r="R177" s="157" t="str">
        <f t="shared" si="143"/>
        <v xml:space="preserve"> </v>
      </c>
      <c r="S177" s="158" t="str">
        <f t="shared" si="144"/>
        <v xml:space="preserve"> </v>
      </c>
      <c r="T177" s="158" t="str">
        <f t="shared" si="145"/>
        <v xml:space="preserve"> </v>
      </c>
      <c r="V177" s="154" t="str">
        <f t="shared" si="156"/>
        <v xml:space="preserve"> </v>
      </c>
      <c r="W177" s="155" t="str">
        <f t="shared" si="146"/>
        <v xml:space="preserve"> </v>
      </c>
      <c r="X177" s="156" t="str">
        <f t="shared" si="157"/>
        <v xml:space="preserve"> </v>
      </c>
      <c r="Y177" s="157" t="str">
        <f t="shared" si="158"/>
        <v xml:space="preserve"> </v>
      </c>
      <c r="Z177" s="157" t="str">
        <f t="shared" si="147"/>
        <v xml:space="preserve"> </v>
      </c>
      <c r="AA177" s="157" t="str">
        <f t="shared" si="148"/>
        <v xml:space="preserve"> </v>
      </c>
      <c r="AB177" s="157" t="str">
        <f t="shared" si="149"/>
        <v xml:space="preserve"> </v>
      </c>
      <c r="AC177" s="158" t="str">
        <f t="shared" si="150"/>
        <v xml:space="preserve"> </v>
      </c>
      <c r="AD177" s="158" t="str">
        <f t="shared" si="151"/>
        <v xml:space="preserve"> </v>
      </c>
      <c r="AH177" s="164"/>
      <c r="AI177" s="164"/>
      <c r="AO177" s="164"/>
      <c r="AP177" s="164"/>
      <c r="AV177" s="164"/>
      <c r="AW177" s="164"/>
    </row>
    <row r="178" spans="2:49" ht="15" customHeight="1" x14ac:dyDescent="0.2">
      <c r="B178" s="154" t="str">
        <f t="shared" si="162"/>
        <v xml:space="preserve"> </v>
      </c>
      <c r="C178" s="155" t="str">
        <f t="shared" si="137"/>
        <v xml:space="preserve"> </v>
      </c>
      <c r="D178" s="156" t="str">
        <f t="shared" si="152"/>
        <v xml:space="preserve"> </v>
      </c>
      <c r="E178" s="157" t="str">
        <f t="shared" si="163"/>
        <v xml:space="preserve"> </v>
      </c>
      <c r="F178" s="157" t="str">
        <f t="shared" si="138"/>
        <v xml:space="preserve"> </v>
      </c>
      <c r="G178" s="157" t="str">
        <f t="shared" si="159"/>
        <v xml:space="preserve"> </v>
      </c>
      <c r="H178" s="157" t="str">
        <f t="shared" si="139"/>
        <v xml:space="preserve"> </v>
      </c>
      <c r="I178" s="158" t="str">
        <f t="shared" si="160"/>
        <v xml:space="preserve"> </v>
      </c>
      <c r="J178" s="158" t="str">
        <f t="shared" si="161"/>
        <v xml:space="preserve"> </v>
      </c>
      <c r="L178" s="154" t="str">
        <f t="shared" si="153"/>
        <v xml:space="preserve"> </v>
      </c>
      <c r="M178" s="155" t="str">
        <f t="shared" si="140"/>
        <v xml:space="preserve"> </v>
      </c>
      <c r="N178" s="156" t="str">
        <f t="shared" si="154"/>
        <v xml:space="preserve"> </v>
      </c>
      <c r="O178" s="157" t="str">
        <f t="shared" si="155"/>
        <v xml:space="preserve"> </v>
      </c>
      <c r="P178" s="157" t="str">
        <f t="shared" si="141"/>
        <v xml:space="preserve"> </v>
      </c>
      <c r="Q178" s="157" t="str">
        <f t="shared" si="142"/>
        <v xml:space="preserve"> </v>
      </c>
      <c r="R178" s="157" t="str">
        <f t="shared" si="143"/>
        <v xml:space="preserve"> </v>
      </c>
      <c r="S178" s="158" t="str">
        <f t="shared" si="144"/>
        <v xml:space="preserve"> </v>
      </c>
      <c r="T178" s="158" t="str">
        <f t="shared" si="145"/>
        <v xml:space="preserve"> </v>
      </c>
      <c r="V178" s="154" t="str">
        <f t="shared" si="156"/>
        <v xml:space="preserve"> </v>
      </c>
      <c r="W178" s="155" t="str">
        <f t="shared" si="146"/>
        <v xml:space="preserve"> </v>
      </c>
      <c r="X178" s="156" t="str">
        <f t="shared" si="157"/>
        <v xml:space="preserve"> </v>
      </c>
      <c r="Y178" s="157" t="str">
        <f t="shared" si="158"/>
        <v xml:space="preserve"> </v>
      </c>
      <c r="Z178" s="157" t="str">
        <f t="shared" si="147"/>
        <v xml:space="preserve"> </v>
      </c>
      <c r="AA178" s="157" t="str">
        <f t="shared" si="148"/>
        <v xml:space="preserve"> </v>
      </c>
      <c r="AB178" s="157" t="str">
        <f t="shared" si="149"/>
        <v xml:space="preserve"> </v>
      </c>
      <c r="AC178" s="158" t="str">
        <f t="shared" si="150"/>
        <v xml:space="preserve"> </v>
      </c>
      <c r="AD178" s="158" t="str">
        <f t="shared" si="151"/>
        <v xml:space="preserve"> </v>
      </c>
    </row>
    <row r="179" spans="2:49" ht="15" customHeight="1" x14ac:dyDescent="0.2">
      <c r="B179" s="159" t="str">
        <f t="shared" si="162"/>
        <v xml:space="preserve"> </v>
      </c>
      <c r="C179" s="160" t="str">
        <f t="shared" si="137"/>
        <v xml:space="preserve"> </v>
      </c>
      <c r="D179" s="161" t="str">
        <f t="shared" si="152"/>
        <v xml:space="preserve"> </v>
      </c>
      <c r="E179" s="162" t="str">
        <f t="shared" si="163"/>
        <v xml:space="preserve"> </v>
      </c>
      <c r="F179" s="162" t="str">
        <f t="shared" si="138"/>
        <v xml:space="preserve"> </v>
      </c>
      <c r="G179" s="162" t="str">
        <f t="shared" si="159"/>
        <v xml:space="preserve"> </v>
      </c>
      <c r="H179" s="162" t="str">
        <f t="shared" si="139"/>
        <v xml:space="preserve"> </v>
      </c>
      <c r="I179" s="163" t="str">
        <f t="shared" si="160"/>
        <v xml:space="preserve"> </v>
      </c>
      <c r="J179" s="163" t="str">
        <f t="shared" si="161"/>
        <v xml:space="preserve"> </v>
      </c>
      <c r="L179" s="159" t="str">
        <f t="shared" si="153"/>
        <v xml:space="preserve"> </v>
      </c>
      <c r="M179" s="160" t="str">
        <f t="shared" si="140"/>
        <v xml:space="preserve"> </v>
      </c>
      <c r="N179" s="161" t="str">
        <f t="shared" si="154"/>
        <v xml:space="preserve"> </v>
      </c>
      <c r="O179" s="162" t="str">
        <f t="shared" si="155"/>
        <v xml:space="preserve"> </v>
      </c>
      <c r="P179" s="162" t="str">
        <f t="shared" si="141"/>
        <v xml:space="preserve"> </v>
      </c>
      <c r="Q179" s="162" t="str">
        <f t="shared" si="142"/>
        <v xml:space="preserve"> </v>
      </c>
      <c r="R179" s="162" t="str">
        <f t="shared" si="143"/>
        <v xml:space="preserve"> </v>
      </c>
      <c r="S179" s="163" t="str">
        <f t="shared" si="144"/>
        <v xml:space="preserve"> </v>
      </c>
      <c r="T179" s="163" t="str">
        <f t="shared" si="145"/>
        <v xml:space="preserve"> </v>
      </c>
      <c r="V179" s="159" t="str">
        <f t="shared" si="156"/>
        <v xml:space="preserve"> </v>
      </c>
      <c r="W179" s="160" t="str">
        <f t="shared" si="146"/>
        <v xml:space="preserve"> </v>
      </c>
      <c r="X179" s="161" t="str">
        <f t="shared" si="157"/>
        <v xml:space="preserve"> </v>
      </c>
      <c r="Y179" s="162" t="str">
        <f t="shared" si="158"/>
        <v xml:space="preserve"> </v>
      </c>
      <c r="Z179" s="162" t="str">
        <f t="shared" si="147"/>
        <v xml:space="preserve"> </v>
      </c>
      <c r="AA179" s="162" t="str">
        <f t="shared" si="148"/>
        <v xml:space="preserve"> </v>
      </c>
      <c r="AB179" s="162" t="str">
        <f t="shared" si="149"/>
        <v xml:space="preserve"> </v>
      </c>
      <c r="AC179" s="163" t="str">
        <f t="shared" si="150"/>
        <v xml:space="preserve"> </v>
      </c>
      <c r="AD179" s="163" t="str">
        <f t="shared" si="151"/>
        <v xml:space="preserve"> </v>
      </c>
      <c r="AH179" s="139" t="str">
        <f>+IF(AH178&gt;0,10,"")</f>
        <v/>
      </c>
      <c r="AO179" s="139" t="str">
        <f>+IF(AO178&gt;0,10,"")</f>
        <v/>
      </c>
      <c r="AV179" s="139" t="str">
        <f>+IF(AV178&gt;0,10,"")</f>
        <v/>
      </c>
    </row>
    <row r="180" spans="2:49" ht="15" customHeight="1" x14ac:dyDescent="0.2">
      <c r="B180" s="149" t="str">
        <f t="shared" si="162"/>
        <v xml:space="preserve"> </v>
      </c>
      <c r="C180" s="150" t="str">
        <f t="shared" si="137"/>
        <v xml:space="preserve"> </v>
      </c>
      <c r="D180" s="151" t="str">
        <f t="shared" si="152"/>
        <v xml:space="preserve"> </v>
      </c>
      <c r="E180" s="152" t="str">
        <f t="shared" si="163"/>
        <v xml:space="preserve"> </v>
      </c>
      <c r="F180" s="152" t="str">
        <f t="shared" si="138"/>
        <v xml:space="preserve"> </v>
      </c>
      <c r="G180" s="152" t="str">
        <f t="shared" si="159"/>
        <v xml:space="preserve"> </v>
      </c>
      <c r="H180" s="152" t="str">
        <f t="shared" si="139"/>
        <v xml:space="preserve"> </v>
      </c>
      <c r="I180" s="153" t="str">
        <f t="shared" si="160"/>
        <v xml:space="preserve"> </v>
      </c>
      <c r="J180" s="153" t="str">
        <f t="shared" si="161"/>
        <v xml:space="preserve"> </v>
      </c>
      <c r="L180" s="149" t="str">
        <f t="shared" si="153"/>
        <v xml:space="preserve"> </v>
      </c>
      <c r="M180" s="150" t="str">
        <f t="shared" si="140"/>
        <v xml:space="preserve"> </v>
      </c>
      <c r="N180" s="151" t="str">
        <f t="shared" si="154"/>
        <v xml:space="preserve"> </v>
      </c>
      <c r="O180" s="152" t="str">
        <f t="shared" si="155"/>
        <v xml:space="preserve"> </v>
      </c>
      <c r="P180" s="152" t="str">
        <f t="shared" si="141"/>
        <v xml:space="preserve"> </v>
      </c>
      <c r="Q180" s="152" t="str">
        <f t="shared" si="142"/>
        <v xml:space="preserve"> </v>
      </c>
      <c r="R180" s="152" t="str">
        <f t="shared" si="143"/>
        <v xml:space="preserve"> </v>
      </c>
      <c r="S180" s="153" t="str">
        <f t="shared" si="144"/>
        <v xml:space="preserve"> </v>
      </c>
      <c r="T180" s="153" t="str">
        <f t="shared" si="145"/>
        <v xml:space="preserve"> </v>
      </c>
      <c r="V180" s="149" t="str">
        <f t="shared" si="156"/>
        <v xml:space="preserve"> </v>
      </c>
      <c r="W180" s="150" t="str">
        <f t="shared" si="146"/>
        <v xml:space="preserve"> </v>
      </c>
      <c r="X180" s="151" t="str">
        <f t="shared" si="157"/>
        <v xml:space="preserve"> </v>
      </c>
      <c r="Y180" s="152" t="str">
        <f t="shared" si="158"/>
        <v xml:space="preserve"> </v>
      </c>
      <c r="Z180" s="152" t="str">
        <f t="shared" si="147"/>
        <v xml:space="preserve"> </v>
      </c>
      <c r="AA180" s="152" t="str">
        <f t="shared" si="148"/>
        <v xml:space="preserve"> </v>
      </c>
      <c r="AB180" s="152" t="str">
        <f t="shared" si="149"/>
        <v xml:space="preserve"> </v>
      </c>
      <c r="AC180" s="153" t="str">
        <f t="shared" si="150"/>
        <v xml:space="preserve"> </v>
      </c>
      <c r="AD180" s="153" t="str">
        <f t="shared" si="151"/>
        <v xml:space="preserve"> </v>
      </c>
    </row>
    <row r="181" spans="2:49" ht="15" customHeight="1" x14ac:dyDescent="0.2">
      <c r="B181" s="154" t="str">
        <f t="shared" si="162"/>
        <v xml:space="preserve"> </v>
      </c>
      <c r="C181" s="155" t="str">
        <f t="shared" si="137"/>
        <v xml:space="preserve"> </v>
      </c>
      <c r="D181" s="156" t="str">
        <f t="shared" si="152"/>
        <v xml:space="preserve"> </v>
      </c>
      <c r="E181" s="157" t="str">
        <f t="shared" si="163"/>
        <v xml:space="preserve"> </v>
      </c>
      <c r="F181" s="157" t="str">
        <f t="shared" si="138"/>
        <v xml:space="preserve"> </v>
      </c>
      <c r="G181" s="157" t="str">
        <f t="shared" si="159"/>
        <v xml:space="preserve"> </v>
      </c>
      <c r="H181" s="157" t="str">
        <f t="shared" si="139"/>
        <v xml:space="preserve"> </v>
      </c>
      <c r="I181" s="158" t="str">
        <f t="shared" si="160"/>
        <v xml:space="preserve"> </v>
      </c>
      <c r="J181" s="158" t="str">
        <f t="shared" si="161"/>
        <v xml:space="preserve"> </v>
      </c>
      <c r="L181" s="154" t="str">
        <f t="shared" si="153"/>
        <v xml:space="preserve"> </v>
      </c>
      <c r="M181" s="155" t="str">
        <f t="shared" si="140"/>
        <v xml:space="preserve"> </v>
      </c>
      <c r="N181" s="156" t="str">
        <f t="shared" si="154"/>
        <v xml:space="preserve"> </v>
      </c>
      <c r="O181" s="157" t="str">
        <f t="shared" si="155"/>
        <v xml:space="preserve"> </v>
      </c>
      <c r="P181" s="157" t="str">
        <f t="shared" si="141"/>
        <v xml:space="preserve"> </v>
      </c>
      <c r="Q181" s="157" t="str">
        <f t="shared" si="142"/>
        <v xml:space="preserve"> </v>
      </c>
      <c r="R181" s="157" t="str">
        <f t="shared" si="143"/>
        <v xml:space="preserve"> </v>
      </c>
      <c r="S181" s="158" t="str">
        <f t="shared" si="144"/>
        <v xml:space="preserve"> </v>
      </c>
      <c r="T181" s="158" t="str">
        <f t="shared" si="145"/>
        <v xml:space="preserve"> </v>
      </c>
      <c r="V181" s="154" t="str">
        <f t="shared" si="156"/>
        <v xml:space="preserve"> </v>
      </c>
      <c r="W181" s="155" t="str">
        <f t="shared" si="146"/>
        <v xml:space="preserve"> </v>
      </c>
      <c r="X181" s="156" t="str">
        <f t="shared" si="157"/>
        <v xml:space="preserve"> </v>
      </c>
      <c r="Y181" s="157" t="str">
        <f t="shared" si="158"/>
        <v xml:space="preserve"> </v>
      </c>
      <c r="Z181" s="157" t="str">
        <f t="shared" si="147"/>
        <v xml:space="preserve"> </v>
      </c>
      <c r="AA181" s="157" t="str">
        <f t="shared" si="148"/>
        <v xml:space="preserve"> </v>
      </c>
      <c r="AB181" s="157" t="str">
        <f t="shared" si="149"/>
        <v xml:space="preserve"> </v>
      </c>
      <c r="AC181" s="158" t="str">
        <f t="shared" si="150"/>
        <v xml:space="preserve"> </v>
      </c>
      <c r="AD181" s="158" t="str">
        <f t="shared" si="151"/>
        <v xml:space="preserve"> </v>
      </c>
    </row>
    <row r="182" spans="2:49" ht="15" customHeight="1" x14ac:dyDescent="0.2">
      <c r="B182" s="154" t="str">
        <f t="shared" si="162"/>
        <v xml:space="preserve"> </v>
      </c>
      <c r="C182" s="155" t="str">
        <f t="shared" si="137"/>
        <v xml:space="preserve"> </v>
      </c>
      <c r="D182" s="156" t="str">
        <f t="shared" si="152"/>
        <v xml:space="preserve"> </v>
      </c>
      <c r="E182" s="157" t="str">
        <f t="shared" si="163"/>
        <v xml:space="preserve"> </v>
      </c>
      <c r="F182" s="157" t="str">
        <f t="shared" si="138"/>
        <v xml:space="preserve"> </v>
      </c>
      <c r="G182" s="157" t="str">
        <f t="shared" si="159"/>
        <v xml:space="preserve"> </v>
      </c>
      <c r="H182" s="157" t="str">
        <f t="shared" si="139"/>
        <v xml:space="preserve"> </v>
      </c>
      <c r="I182" s="158" t="str">
        <f t="shared" si="160"/>
        <v xml:space="preserve"> </v>
      </c>
      <c r="J182" s="158" t="str">
        <f t="shared" si="161"/>
        <v xml:space="preserve"> </v>
      </c>
      <c r="L182" s="154" t="str">
        <f t="shared" si="153"/>
        <v xml:space="preserve"> </v>
      </c>
      <c r="M182" s="155" t="str">
        <f t="shared" si="140"/>
        <v xml:space="preserve"> </v>
      </c>
      <c r="N182" s="156" t="str">
        <f t="shared" si="154"/>
        <v xml:space="preserve"> </v>
      </c>
      <c r="O182" s="157" t="str">
        <f t="shared" si="155"/>
        <v xml:space="preserve"> </v>
      </c>
      <c r="P182" s="157" t="str">
        <f t="shared" si="141"/>
        <v xml:space="preserve"> </v>
      </c>
      <c r="Q182" s="157" t="str">
        <f t="shared" si="142"/>
        <v xml:space="preserve"> </v>
      </c>
      <c r="R182" s="157" t="str">
        <f t="shared" si="143"/>
        <v xml:space="preserve"> </v>
      </c>
      <c r="S182" s="158" t="str">
        <f t="shared" si="144"/>
        <v xml:space="preserve"> </v>
      </c>
      <c r="T182" s="158" t="str">
        <f t="shared" si="145"/>
        <v xml:space="preserve"> </v>
      </c>
      <c r="V182" s="154" t="str">
        <f t="shared" si="156"/>
        <v xml:space="preserve"> </v>
      </c>
      <c r="W182" s="155" t="str">
        <f t="shared" si="146"/>
        <v xml:space="preserve"> </v>
      </c>
      <c r="X182" s="156" t="str">
        <f t="shared" si="157"/>
        <v xml:space="preserve"> </v>
      </c>
      <c r="Y182" s="157" t="str">
        <f t="shared" si="158"/>
        <v xml:space="preserve"> </v>
      </c>
      <c r="Z182" s="157" t="str">
        <f t="shared" si="147"/>
        <v xml:space="preserve"> </v>
      </c>
      <c r="AA182" s="157" t="str">
        <f t="shared" si="148"/>
        <v xml:space="preserve"> </v>
      </c>
      <c r="AB182" s="157" t="str">
        <f t="shared" si="149"/>
        <v xml:space="preserve"> </v>
      </c>
      <c r="AC182" s="158" t="str">
        <f t="shared" si="150"/>
        <v xml:space="preserve"> </v>
      </c>
      <c r="AD182" s="158" t="str">
        <f t="shared" si="151"/>
        <v xml:space="preserve"> </v>
      </c>
      <c r="AH182" s="164"/>
      <c r="AI182" s="164"/>
      <c r="AO182" s="164"/>
      <c r="AP182" s="164"/>
      <c r="AV182" s="164"/>
      <c r="AW182" s="164"/>
    </row>
    <row r="183" spans="2:49" ht="15" customHeight="1" x14ac:dyDescent="0.2">
      <c r="B183" s="154" t="str">
        <f t="shared" si="162"/>
        <v xml:space="preserve"> </v>
      </c>
      <c r="C183" s="155" t="str">
        <f t="shared" si="137"/>
        <v xml:space="preserve"> </v>
      </c>
      <c r="D183" s="156" t="str">
        <f t="shared" si="152"/>
        <v xml:space="preserve"> </v>
      </c>
      <c r="E183" s="157" t="str">
        <f t="shared" si="163"/>
        <v xml:space="preserve"> </v>
      </c>
      <c r="F183" s="157" t="str">
        <f t="shared" si="138"/>
        <v xml:space="preserve"> </v>
      </c>
      <c r="G183" s="157" t="str">
        <f t="shared" si="159"/>
        <v xml:space="preserve"> </v>
      </c>
      <c r="H183" s="157" t="str">
        <f t="shared" si="139"/>
        <v xml:space="preserve"> </v>
      </c>
      <c r="I183" s="158" t="str">
        <f t="shared" si="160"/>
        <v xml:space="preserve"> </v>
      </c>
      <c r="J183" s="158" t="str">
        <f t="shared" si="161"/>
        <v xml:space="preserve"> </v>
      </c>
      <c r="L183" s="154" t="str">
        <f t="shared" si="153"/>
        <v xml:space="preserve"> </v>
      </c>
      <c r="M183" s="155" t="str">
        <f t="shared" si="140"/>
        <v xml:space="preserve"> </v>
      </c>
      <c r="N183" s="156" t="str">
        <f t="shared" si="154"/>
        <v xml:space="preserve"> </v>
      </c>
      <c r="O183" s="157" t="str">
        <f t="shared" si="155"/>
        <v xml:space="preserve"> </v>
      </c>
      <c r="P183" s="157" t="str">
        <f t="shared" si="141"/>
        <v xml:space="preserve"> </v>
      </c>
      <c r="Q183" s="157" t="str">
        <f t="shared" si="142"/>
        <v xml:space="preserve"> </v>
      </c>
      <c r="R183" s="157" t="str">
        <f t="shared" si="143"/>
        <v xml:space="preserve"> </v>
      </c>
      <c r="S183" s="158" t="str">
        <f t="shared" si="144"/>
        <v xml:space="preserve"> </v>
      </c>
      <c r="T183" s="158" t="str">
        <f t="shared" si="145"/>
        <v xml:space="preserve"> </v>
      </c>
      <c r="V183" s="154" t="str">
        <f t="shared" si="156"/>
        <v xml:space="preserve"> </v>
      </c>
      <c r="W183" s="155" t="str">
        <f t="shared" si="146"/>
        <v xml:space="preserve"> </v>
      </c>
      <c r="X183" s="156" t="str">
        <f t="shared" si="157"/>
        <v xml:space="preserve"> </v>
      </c>
      <c r="Y183" s="157" t="str">
        <f t="shared" si="158"/>
        <v xml:space="preserve"> </v>
      </c>
      <c r="Z183" s="157" t="str">
        <f t="shared" si="147"/>
        <v xml:space="preserve"> </v>
      </c>
      <c r="AA183" s="157" t="str">
        <f t="shared" si="148"/>
        <v xml:space="preserve"> </v>
      </c>
      <c r="AB183" s="157" t="str">
        <f t="shared" si="149"/>
        <v xml:space="preserve"> </v>
      </c>
      <c r="AC183" s="158" t="str">
        <f t="shared" si="150"/>
        <v xml:space="preserve"> </v>
      </c>
      <c r="AD183" s="158" t="str">
        <f t="shared" si="151"/>
        <v xml:space="preserve"> </v>
      </c>
    </row>
    <row r="184" spans="2:49" ht="15" customHeight="1" x14ac:dyDescent="0.2">
      <c r="B184" s="159" t="str">
        <f t="shared" si="162"/>
        <v xml:space="preserve"> </v>
      </c>
      <c r="C184" s="160" t="str">
        <f t="shared" si="137"/>
        <v xml:space="preserve"> </v>
      </c>
      <c r="D184" s="161" t="str">
        <f t="shared" si="152"/>
        <v xml:space="preserve"> </v>
      </c>
      <c r="E184" s="162" t="str">
        <f t="shared" si="163"/>
        <v xml:space="preserve"> </v>
      </c>
      <c r="F184" s="162" t="str">
        <f t="shared" si="138"/>
        <v xml:space="preserve"> </v>
      </c>
      <c r="G184" s="162" t="str">
        <f t="shared" si="159"/>
        <v xml:space="preserve"> </v>
      </c>
      <c r="H184" s="162" t="str">
        <f t="shared" si="139"/>
        <v xml:space="preserve"> </v>
      </c>
      <c r="I184" s="163" t="str">
        <f t="shared" si="160"/>
        <v xml:space="preserve"> </v>
      </c>
      <c r="J184" s="163" t="str">
        <f t="shared" si="161"/>
        <v xml:space="preserve"> </v>
      </c>
      <c r="L184" s="159" t="str">
        <f t="shared" si="153"/>
        <v xml:space="preserve"> </v>
      </c>
      <c r="M184" s="160" t="str">
        <f t="shared" si="140"/>
        <v xml:space="preserve"> </v>
      </c>
      <c r="N184" s="161" t="str">
        <f t="shared" si="154"/>
        <v xml:space="preserve"> </v>
      </c>
      <c r="O184" s="162" t="str">
        <f t="shared" si="155"/>
        <v xml:space="preserve"> </v>
      </c>
      <c r="P184" s="162" t="str">
        <f t="shared" si="141"/>
        <v xml:space="preserve"> </v>
      </c>
      <c r="Q184" s="162" t="str">
        <f t="shared" si="142"/>
        <v xml:space="preserve"> </v>
      </c>
      <c r="R184" s="162" t="str">
        <f t="shared" si="143"/>
        <v xml:space="preserve"> </v>
      </c>
      <c r="S184" s="163" t="str">
        <f t="shared" si="144"/>
        <v xml:space="preserve"> </v>
      </c>
      <c r="T184" s="163" t="str">
        <f t="shared" si="145"/>
        <v xml:space="preserve"> </v>
      </c>
      <c r="V184" s="159" t="str">
        <f t="shared" si="156"/>
        <v xml:space="preserve"> </v>
      </c>
      <c r="W184" s="160" t="str">
        <f t="shared" si="146"/>
        <v xml:space="preserve"> </v>
      </c>
      <c r="X184" s="161" t="str">
        <f t="shared" si="157"/>
        <v xml:space="preserve"> </v>
      </c>
      <c r="Y184" s="162" t="str">
        <f t="shared" si="158"/>
        <v xml:space="preserve"> </v>
      </c>
      <c r="Z184" s="162" t="str">
        <f t="shared" si="147"/>
        <v xml:space="preserve"> </v>
      </c>
      <c r="AA184" s="162" t="str">
        <f t="shared" si="148"/>
        <v xml:space="preserve"> </v>
      </c>
      <c r="AB184" s="162" t="str">
        <f t="shared" si="149"/>
        <v xml:space="preserve"> </v>
      </c>
      <c r="AC184" s="163" t="str">
        <f t="shared" si="150"/>
        <v xml:space="preserve"> </v>
      </c>
      <c r="AD184" s="163" t="str">
        <f t="shared" si="151"/>
        <v xml:space="preserve"> </v>
      </c>
      <c r="AH184" s="139" t="str">
        <f>+IF(AH183&gt;0,10,"")</f>
        <v/>
      </c>
      <c r="AO184" s="139" t="str">
        <f>+IF(AO183&gt;0,10,"")</f>
        <v/>
      </c>
      <c r="AV184" s="139" t="str">
        <f>+IF(AV183&gt;0,10,"")</f>
        <v/>
      </c>
    </row>
    <row r="185" spans="2:49" ht="15" customHeight="1" x14ac:dyDescent="0.2">
      <c r="B185" s="149" t="str">
        <f t="shared" si="162"/>
        <v xml:space="preserve"> </v>
      </c>
      <c r="C185" s="150" t="str">
        <f t="shared" si="137"/>
        <v xml:space="preserve"> </v>
      </c>
      <c r="D185" s="151" t="str">
        <f t="shared" si="152"/>
        <v xml:space="preserve"> </v>
      </c>
      <c r="E185" s="152" t="str">
        <f t="shared" si="163"/>
        <v xml:space="preserve"> </v>
      </c>
      <c r="F185" s="152" t="str">
        <f t="shared" si="138"/>
        <v xml:space="preserve"> </v>
      </c>
      <c r="G185" s="152" t="str">
        <f t="shared" si="159"/>
        <v xml:space="preserve"> </v>
      </c>
      <c r="H185" s="152" t="str">
        <f t="shared" si="139"/>
        <v xml:space="preserve"> </v>
      </c>
      <c r="I185" s="153" t="str">
        <f t="shared" si="160"/>
        <v xml:space="preserve"> </v>
      </c>
      <c r="J185" s="153" t="str">
        <f t="shared" si="161"/>
        <v xml:space="preserve"> </v>
      </c>
      <c r="L185" s="149" t="str">
        <f t="shared" si="153"/>
        <v xml:space="preserve"> </v>
      </c>
      <c r="M185" s="150" t="str">
        <f t="shared" si="140"/>
        <v xml:space="preserve"> </v>
      </c>
      <c r="N185" s="151" t="str">
        <f t="shared" si="154"/>
        <v xml:space="preserve"> </v>
      </c>
      <c r="O185" s="152" t="str">
        <f t="shared" si="155"/>
        <v xml:space="preserve"> </v>
      </c>
      <c r="P185" s="152" t="str">
        <f t="shared" si="141"/>
        <v xml:space="preserve"> </v>
      </c>
      <c r="Q185" s="152" t="str">
        <f t="shared" si="142"/>
        <v xml:space="preserve"> </v>
      </c>
      <c r="R185" s="152" t="str">
        <f t="shared" si="143"/>
        <v xml:space="preserve"> </v>
      </c>
      <c r="S185" s="153" t="str">
        <f t="shared" si="144"/>
        <v xml:space="preserve"> </v>
      </c>
      <c r="T185" s="153" t="str">
        <f t="shared" si="145"/>
        <v xml:space="preserve"> </v>
      </c>
      <c r="V185" s="149" t="str">
        <f t="shared" si="156"/>
        <v xml:space="preserve"> </v>
      </c>
      <c r="W185" s="150" t="str">
        <f t="shared" si="146"/>
        <v xml:space="preserve"> </v>
      </c>
      <c r="X185" s="151" t="str">
        <f t="shared" si="157"/>
        <v xml:space="preserve"> </v>
      </c>
      <c r="Y185" s="152" t="str">
        <f t="shared" si="158"/>
        <v xml:space="preserve"> </v>
      </c>
      <c r="Z185" s="152" t="str">
        <f t="shared" si="147"/>
        <v xml:space="preserve"> </v>
      </c>
      <c r="AA185" s="152" t="str">
        <f t="shared" si="148"/>
        <v xml:space="preserve"> </v>
      </c>
      <c r="AB185" s="152" t="str">
        <f t="shared" si="149"/>
        <v xml:space="preserve"> </v>
      </c>
      <c r="AC185" s="153" t="str">
        <f t="shared" si="150"/>
        <v xml:space="preserve"> </v>
      </c>
      <c r="AD185" s="153" t="str">
        <f t="shared" si="151"/>
        <v xml:space="preserve"> </v>
      </c>
    </row>
    <row r="186" spans="2:49" ht="15" customHeight="1" x14ac:dyDescent="0.2">
      <c r="B186" s="154" t="str">
        <f t="shared" si="162"/>
        <v xml:space="preserve"> </v>
      </c>
      <c r="C186" s="155" t="str">
        <f t="shared" si="137"/>
        <v xml:space="preserve"> </v>
      </c>
      <c r="D186" s="156" t="str">
        <f t="shared" si="152"/>
        <v xml:space="preserve"> </v>
      </c>
      <c r="E186" s="157" t="str">
        <f t="shared" si="163"/>
        <v xml:space="preserve"> </v>
      </c>
      <c r="F186" s="157" t="str">
        <f t="shared" si="138"/>
        <v xml:space="preserve"> </v>
      </c>
      <c r="G186" s="157" t="str">
        <f t="shared" si="159"/>
        <v xml:space="preserve"> </v>
      </c>
      <c r="H186" s="157" t="str">
        <f t="shared" si="139"/>
        <v xml:space="preserve"> </v>
      </c>
      <c r="I186" s="158" t="str">
        <f t="shared" si="160"/>
        <v xml:space="preserve"> </v>
      </c>
      <c r="J186" s="158" t="str">
        <f t="shared" si="161"/>
        <v xml:space="preserve"> </v>
      </c>
      <c r="L186" s="154" t="str">
        <f t="shared" si="153"/>
        <v xml:space="preserve"> </v>
      </c>
      <c r="M186" s="155" t="str">
        <f t="shared" si="140"/>
        <v xml:space="preserve"> </v>
      </c>
      <c r="N186" s="156" t="str">
        <f t="shared" si="154"/>
        <v xml:space="preserve"> </v>
      </c>
      <c r="O186" s="157" t="str">
        <f t="shared" si="155"/>
        <v xml:space="preserve"> </v>
      </c>
      <c r="P186" s="157" t="str">
        <f t="shared" si="141"/>
        <v xml:space="preserve"> </v>
      </c>
      <c r="Q186" s="157" t="str">
        <f t="shared" si="142"/>
        <v xml:space="preserve"> </v>
      </c>
      <c r="R186" s="157" t="str">
        <f t="shared" si="143"/>
        <v xml:space="preserve"> </v>
      </c>
      <c r="S186" s="158" t="str">
        <f t="shared" si="144"/>
        <v xml:space="preserve"> </v>
      </c>
      <c r="T186" s="158" t="str">
        <f t="shared" si="145"/>
        <v xml:space="preserve"> </v>
      </c>
      <c r="V186" s="154" t="str">
        <f t="shared" si="156"/>
        <v xml:space="preserve"> </v>
      </c>
      <c r="W186" s="155" t="str">
        <f t="shared" si="146"/>
        <v xml:space="preserve"> </v>
      </c>
      <c r="X186" s="156" t="str">
        <f t="shared" si="157"/>
        <v xml:space="preserve"> </v>
      </c>
      <c r="Y186" s="157" t="str">
        <f t="shared" si="158"/>
        <v xml:space="preserve"> </v>
      </c>
      <c r="Z186" s="157" t="str">
        <f t="shared" si="147"/>
        <v xml:space="preserve"> </v>
      </c>
      <c r="AA186" s="157" t="str">
        <f t="shared" si="148"/>
        <v xml:space="preserve"> </v>
      </c>
      <c r="AB186" s="157" t="str">
        <f t="shared" si="149"/>
        <v xml:space="preserve"> </v>
      </c>
      <c r="AC186" s="158" t="str">
        <f t="shared" si="150"/>
        <v xml:space="preserve"> </v>
      </c>
      <c r="AD186" s="158" t="str">
        <f t="shared" si="151"/>
        <v xml:space="preserve"> </v>
      </c>
    </row>
    <row r="187" spans="2:49" ht="15" customHeight="1" x14ac:dyDescent="0.2">
      <c r="B187" s="154" t="str">
        <f t="shared" si="162"/>
        <v xml:space="preserve"> </v>
      </c>
      <c r="C187" s="155" t="str">
        <f t="shared" si="137"/>
        <v xml:space="preserve"> </v>
      </c>
      <c r="D187" s="156" t="str">
        <f t="shared" si="152"/>
        <v xml:space="preserve"> </v>
      </c>
      <c r="E187" s="157" t="str">
        <f t="shared" si="163"/>
        <v xml:space="preserve"> </v>
      </c>
      <c r="F187" s="157" t="str">
        <f t="shared" si="138"/>
        <v xml:space="preserve"> </v>
      </c>
      <c r="G187" s="157" t="str">
        <f t="shared" si="159"/>
        <v xml:space="preserve"> </v>
      </c>
      <c r="H187" s="157" t="str">
        <f t="shared" si="139"/>
        <v xml:space="preserve"> </v>
      </c>
      <c r="I187" s="158" t="str">
        <f t="shared" si="160"/>
        <v xml:space="preserve"> </v>
      </c>
      <c r="J187" s="158" t="str">
        <f t="shared" si="161"/>
        <v xml:space="preserve"> </v>
      </c>
      <c r="L187" s="154" t="str">
        <f t="shared" si="153"/>
        <v xml:space="preserve"> </v>
      </c>
      <c r="M187" s="155" t="str">
        <f t="shared" si="140"/>
        <v xml:space="preserve"> </v>
      </c>
      <c r="N187" s="156" t="str">
        <f t="shared" si="154"/>
        <v xml:space="preserve"> </v>
      </c>
      <c r="O187" s="157" t="str">
        <f t="shared" si="155"/>
        <v xml:space="preserve"> </v>
      </c>
      <c r="P187" s="157" t="str">
        <f t="shared" si="141"/>
        <v xml:space="preserve"> </v>
      </c>
      <c r="Q187" s="157" t="str">
        <f t="shared" si="142"/>
        <v xml:space="preserve"> </v>
      </c>
      <c r="R187" s="157" t="str">
        <f t="shared" si="143"/>
        <v xml:space="preserve"> </v>
      </c>
      <c r="S187" s="158" t="str">
        <f t="shared" si="144"/>
        <v xml:space="preserve"> </v>
      </c>
      <c r="T187" s="158" t="str">
        <f t="shared" si="145"/>
        <v xml:space="preserve"> </v>
      </c>
      <c r="V187" s="154" t="str">
        <f t="shared" si="156"/>
        <v xml:space="preserve"> </v>
      </c>
      <c r="W187" s="155" t="str">
        <f t="shared" si="146"/>
        <v xml:space="preserve"> </v>
      </c>
      <c r="X187" s="156" t="str">
        <f t="shared" si="157"/>
        <v xml:space="preserve"> </v>
      </c>
      <c r="Y187" s="157" t="str">
        <f t="shared" si="158"/>
        <v xml:space="preserve"> </v>
      </c>
      <c r="Z187" s="157" t="str">
        <f t="shared" si="147"/>
        <v xml:space="preserve"> </v>
      </c>
      <c r="AA187" s="157" t="str">
        <f t="shared" si="148"/>
        <v xml:space="preserve"> </v>
      </c>
      <c r="AB187" s="157" t="str">
        <f t="shared" si="149"/>
        <v xml:space="preserve"> </v>
      </c>
      <c r="AC187" s="158" t="str">
        <f t="shared" si="150"/>
        <v xml:space="preserve"> </v>
      </c>
      <c r="AD187" s="158" t="str">
        <f t="shared" si="151"/>
        <v xml:space="preserve"> </v>
      </c>
      <c r="AH187" s="164"/>
      <c r="AI187" s="164"/>
      <c r="AO187" s="164"/>
      <c r="AP187" s="164"/>
      <c r="AV187" s="164"/>
      <c r="AW187" s="164"/>
    </row>
    <row r="188" spans="2:49" ht="15" customHeight="1" x14ac:dyDescent="0.2">
      <c r="B188" s="154" t="str">
        <f t="shared" si="162"/>
        <v xml:space="preserve"> </v>
      </c>
      <c r="C188" s="155" t="str">
        <f t="shared" si="137"/>
        <v xml:space="preserve"> </v>
      </c>
      <c r="D188" s="156" t="str">
        <f t="shared" si="152"/>
        <v xml:space="preserve"> </v>
      </c>
      <c r="E188" s="157" t="str">
        <f t="shared" si="163"/>
        <v xml:space="preserve"> </v>
      </c>
      <c r="F188" s="157" t="str">
        <f t="shared" si="138"/>
        <v xml:space="preserve"> </v>
      </c>
      <c r="G188" s="157" t="str">
        <f t="shared" si="159"/>
        <v xml:space="preserve"> </v>
      </c>
      <c r="H188" s="157" t="str">
        <f t="shared" si="139"/>
        <v xml:space="preserve"> </v>
      </c>
      <c r="I188" s="158" t="str">
        <f t="shared" si="160"/>
        <v xml:space="preserve"> </v>
      </c>
      <c r="J188" s="158" t="str">
        <f t="shared" si="161"/>
        <v xml:space="preserve"> </v>
      </c>
      <c r="L188" s="154" t="str">
        <f t="shared" si="153"/>
        <v xml:space="preserve"> </v>
      </c>
      <c r="M188" s="155" t="str">
        <f t="shared" si="140"/>
        <v xml:space="preserve"> </v>
      </c>
      <c r="N188" s="156" t="str">
        <f t="shared" si="154"/>
        <v xml:space="preserve"> </v>
      </c>
      <c r="O188" s="157" t="str">
        <f t="shared" si="155"/>
        <v xml:space="preserve"> </v>
      </c>
      <c r="P188" s="157" t="str">
        <f t="shared" si="141"/>
        <v xml:space="preserve"> </v>
      </c>
      <c r="Q188" s="157" t="str">
        <f t="shared" si="142"/>
        <v xml:space="preserve"> </v>
      </c>
      <c r="R188" s="157" t="str">
        <f t="shared" si="143"/>
        <v xml:space="preserve"> </v>
      </c>
      <c r="S188" s="158" t="str">
        <f t="shared" si="144"/>
        <v xml:space="preserve"> </v>
      </c>
      <c r="T188" s="158" t="str">
        <f t="shared" si="145"/>
        <v xml:space="preserve"> </v>
      </c>
      <c r="V188" s="154" t="str">
        <f t="shared" si="156"/>
        <v xml:space="preserve"> </v>
      </c>
      <c r="W188" s="155" t="str">
        <f t="shared" si="146"/>
        <v xml:space="preserve"> </v>
      </c>
      <c r="X188" s="156" t="str">
        <f t="shared" si="157"/>
        <v xml:space="preserve"> </v>
      </c>
      <c r="Y188" s="157" t="str">
        <f t="shared" si="158"/>
        <v xml:space="preserve"> </v>
      </c>
      <c r="Z188" s="157" t="str">
        <f t="shared" si="147"/>
        <v xml:space="preserve"> </v>
      </c>
      <c r="AA188" s="157" t="str">
        <f t="shared" si="148"/>
        <v xml:space="preserve"> </v>
      </c>
      <c r="AB188" s="157" t="str">
        <f t="shared" si="149"/>
        <v xml:space="preserve"> </v>
      </c>
      <c r="AC188" s="158" t="str">
        <f t="shared" si="150"/>
        <v xml:space="preserve"> </v>
      </c>
      <c r="AD188" s="158" t="str">
        <f t="shared" si="151"/>
        <v xml:space="preserve"> </v>
      </c>
    </row>
    <row r="189" spans="2:49" ht="15" customHeight="1" x14ac:dyDescent="0.2">
      <c r="B189" s="159" t="str">
        <f t="shared" si="162"/>
        <v xml:space="preserve"> </v>
      </c>
      <c r="C189" s="160" t="str">
        <f t="shared" si="137"/>
        <v xml:space="preserve"> </v>
      </c>
      <c r="D189" s="161" t="str">
        <f t="shared" si="152"/>
        <v xml:space="preserve"> </v>
      </c>
      <c r="E189" s="162" t="str">
        <f t="shared" si="163"/>
        <v xml:space="preserve"> </v>
      </c>
      <c r="F189" s="162" t="str">
        <f t="shared" si="138"/>
        <v xml:space="preserve"> </v>
      </c>
      <c r="G189" s="162" t="str">
        <f t="shared" si="159"/>
        <v xml:space="preserve"> </v>
      </c>
      <c r="H189" s="162" t="str">
        <f t="shared" si="139"/>
        <v xml:space="preserve"> </v>
      </c>
      <c r="I189" s="163" t="str">
        <f t="shared" si="160"/>
        <v xml:space="preserve"> </v>
      </c>
      <c r="J189" s="163" t="str">
        <f t="shared" si="161"/>
        <v xml:space="preserve"> </v>
      </c>
      <c r="L189" s="159" t="str">
        <f t="shared" si="153"/>
        <v xml:space="preserve"> </v>
      </c>
      <c r="M189" s="160" t="str">
        <f t="shared" si="140"/>
        <v xml:space="preserve"> </v>
      </c>
      <c r="N189" s="161" t="str">
        <f t="shared" si="154"/>
        <v xml:space="preserve"> </v>
      </c>
      <c r="O189" s="162" t="str">
        <f t="shared" si="155"/>
        <v xml:space="preserve"> </v>
      </c>
      <c r="P189" s="162" t="str">
        <f t="shared" si="141"/>
        <v xml:space="preserve"> </v>
      </c>
      <c r="Q189" s="162" t="str">
        <f t="shared" si="142"/>
        <v xml:space="preserve"> </v>
      </c>
      <c r="R189" s="162" t="str">
        <f t="shared" si="143"/>
        <v xml:space="preserve"> </v>
      </c>
      <c r="S189" s="163" t="str">
        <f t="shared" si="144"/>
        <v xml:space="preserve"> </v>
      </c>
      <c r="T189" s="163" t="str">
        <f t="shared" si="145"/>
        <v xml:space="preserve"> </v>
      </c>
      <c r="V189" s="159" t="str">
        <f t="shared" si="156"/>
        <v xml:space="preserve"> </v>
      </c>
      <c r="W189" s="160" t="str">
        <f t="shared" si="146"/>
        <v xml:space="preserve"> </v>
      </c>
      <c r="X189" s="161" t="str">
        <f t="shared" si="157"/>
        <v xml:space="preserve"> </v>
      </c>
      <c r="Y189" s="162" t="str">
        <f t="shared" si="158"/>
        <v xml:space="preserve"> </v>
      </c>
      <c r="Z189" s="162" t="str">
        <f t="shared" si="147"/>
        <v xml:space="preserve"> </v>
      </c>
      <c r="AA189" s="162" t="str">
        <f t="shared" si="148"/>
        <v xml:space="preserve"> </v>
      </c>
      <c r="AB189" s="162" t="str">
        <f t="shared" si="149"/>
        <v xml:space="preserve"> </v>
      </c>
      <c r="AC189" s="163" t="str">
        <f t="shared" si="150"/>
        <v xml:space="preserve"> </v>
      </c>
      <c r="AD189" s="163" t="str">
        <f t="shared" si="151"/>
        <v xml:space="preserve"> </v>
      </c>
      <c r="AH189" s="139" t="str">
        <f>+IF(AH188&gt;0,10,"")</f>
        <v/>
      </c>
      <c r="AO189" s="139" t="str">
        <f>+IF(AO188&gt;0,10,"")</f>
        <v/>
      </c>
      <c r="AV189" s="139" t="str">
        <f>+IF(AV188&gt;0,10,"")</f>
        <v/>
      </c>
    </row>
    <row r="190" spans="2:49" ht="15" customHeight="1" x14ac:dyDescent="0.2">
      <c r="B190" s="149" t="str">
        <f t="shared" si="162"/>
        <v xml:space="preserve"> </v>
      </c>
      <c r="C190" s="150" t="str">
        <f t="shared" si="137"/>
        <v xml:space="preserve"> </v>
      </c>
      <c r="D190" s="151" t="str">
        <f t="shared" si="152"/>
        <v xml:space="preserve"> </v>
      </c>
      <c r="E190" s="152" t="str">
        <f t="shared" si="163"/>
        <v xml:space="preserve"> </v>
      </c>
      <c r="F190" s="152" t="str">
        <f t="shared" si="138"/>
        <v xml:space="preserve"> </v>
      </c>
      <c r="G190" s="152" t="str">
        <f t="shared" si="159"/>
        <v xml:space="preserve"> </v>
      </c>
      <c r="H190" s="152" t="str">
        <f t="shared" si="139"/>
        <v xml:space="preserve"> </v>
      </c>
      <c r="I190" s="153" t="str">
        <f t="shared" si="160"/>
        <v xml:space="preserve"> </v>
      </c>
      <c r="J190" s="153" t="str">
        <f t="shared" si="161"/>
        <v xml:space="preserve"> </v>
      </c>
      <c r="L190" s="149" t="str">
        <f t="shared" si="153"/>
        <v xml:space="preserve"> </v>
      </c>
      <c r="M190" s="150" t="str">
        <f t="shared" si="140"/>
        <v xml:space="preserve"> </v>
      </c>
      <c r="N190" s="151" t="str">
        <f t="shared" si="154"/>
        <v xml:space="preserve"> </v>
      </c>
      <c r="O190" s="152" t="str">
        <f t="shared" si="155"/>
        <v xml:space="preserve"> </v>
      </c>
      <c r="P190" s="152" t="str">
        <f t="shared" si="141"/>
        <v xml:space="preserve"> </v>
      </c>
      <c r="Q190" s="152" t="str">
        <f t="shared" si="142"/>
        <v xml:space="preserve"> </v>
      </c>
      <c r="R190" s="152" t="str">
        <f t="shared" si="143"/>
        <v xml:space="preserve"> </v>
      </c>
      <c r="S190" s="153" t="str">
        <f t="shared" si="144"/>
        <v xml:space="preserve"> </v>
      </c>
      <c r="T190" s="153" t="str">
        <f t="shared" si="145"/>
        <v xml:space="preserve"> </v>
      </c>
      <c r="V190" s="149" t="str">
        <f t="shared" si="156"/>
        <v xml:space="preserve"> </v>
      </c>
      <c r="W190" s="150" t="str">
        <f t="shared" si="146"/>
        <v xml:space="preserve"> </v>
      </c>
      <c r="X190" s="151" t="str">
        <f t="shared" si="157"/>
        <v xml:space="preserve"> </v>
      </c>
      <c r="Y190" s="152" t="str">
        <f t="shared" si="158"/>
        <v xml:space="preserve"> </v>
      </c>
      <c r="Z190" s="152" t="str">
        <f t="shared" si="147"/>
        <v xml:space="preserve"> </v>
      </c>
      <c r="AA190" s="152" t="str">
        <f t="shared" si="148"/>
        <v xml:space="preserve"> </v>
      </c>
      <c r="AB190" s="152" t="str">
        <f t="shared" si="149"/>
        <v xml:space="preserve"> </v>
      </c>
      <c r="AC190" s="153" t="str">
        <f t="shared" si="150"/>
        <v xml:space="preserve"> </v>
      </c>
      <c r="AD190" s="153" t="str">
        <f t="shared" si="151"/>
        <v xml:space="preserve"> </v>
      </c>
    </row>
    <row r="191" spans="2:49" ht="15" customHeight="1" x14ac:dyDescent="0.2">
      <c r="B191" s="154" t="str">
        <f t="shared" si="162"/>
        <v xml:space="preserve"> </v>
      </c>
      <c r="C191" s="155" t="str">
        <f t="shared" si="137"/>
        <v xml:space="preserve"> </v>
      </c>
      <c r="D191" s="156" t="str">
        <f t="shared" si="152"/>
        <v xml:space="preserve"> </v>
      </c>
      <c r="E191" s="157" t="str">
        <f t="shared" si="163"/>
        <v xml:space="preserve"> </v>
      </c>
      <c r="F191" s="157" t="str">
        <f t="shared" si="138"/>
        <v xml:space="preserve"> </v>
      </c>
      <c r="G191" s="157" t="str">
        <f t="shared" si="159"/>
        <v xml:space="preserve"> </v>
      </c>
      <c r="H191" s="157" t="str">
        <f t="shared" si="139"/>
        <v xml:space="preserve"> </v>
      </c>
      <c r="I191" s="158" t="str">
        <f t="shared" si="160"/>
        <v xml:space="preserve"> </v>
      </c>
      <c r="J191" s="158" t="str">
        <f t="shared" si="161"/>
        <v xml:space="preserve"> </v>
      </c>
      <c r="L191" s="154" t="str">
        <f t="shared" si="153"/>
        <v xml:space="preserve"> </v>
      </c>
      <c r="M191" s="155" t="str">
        <f t="shared" si="140"/>
        <v xml:space="preserve"> </v>
      </c>
      <c r="N191" s="156" t="str">
        <f t="shared" si="154"/>
        <v xml:space="preserve"> </v>
      </c>
      <c r="O191" s="157" t="str">
        <f t="shared" si="155"/>
        <v xml:space="preserve"> </v>
      </c>
      <c r="P191" s="157" t="str">
        <f t="shared" si="141"/>
        <v xml:space="preserve"> </v>
      </c>
      <c r="Q191" s="157" t="str">
        <f t="shared" si="142"/>
        <v xml:space="preserve"> </v>
      </c>
      <c r="R191" s="157" t="str">
        <f t="shared" si="143"/>
        <v xml:space="preserve"> </v>
      </c>
      <c r="S191" s="158" t="str">
        <f t="shared" si="144"/>
        <v xml:space="preserve"> </v>
      </c>
      <c r="T191" s="158" t="str">
        <f t="shared" si="145"/>
        <v xml:space="preserve"> </v>
      </c>
      <c r="V191" s="154" t="str">
        <f t="shared" si="156"/>
        <v xml:space="preserve"> </v>
      </c>
      <c r="W191" s="155" t="str">
        <f t="shared" si="146"/>
        <v xml:space="preserve"> </v>
      </c>
      <c r="X191" s="156" t="str">
        <f t="shared" si="157"/>
        <v xml:space="preserve"> </v>
      </c>
      <c r="Y191" s="157" t="str">
        <f t="shared" si="158"/>
        <v xml:space="preserve"> </v>
      </c>
      <c r="Z191" s="157" t="str">
        <f t="shared" si="147"/>
        <v xml:space="preserve"> </v>
      </c>
      <c r="AA191" s="157" t="str">
        <f t="shared" si="148"/>
        <v xml:space="preserve"> </v>
      </c>
      <c r="AB191" s="157" t="str">
        <f t="shared" si="149"/>
        <v xml:space="preserve"> </v>
      </c>
      <c r="AC191" s="158" t="str">
        <f t="shared" si="150"/>
        <v xml:space="preserve"> </v>
      </c>
      <c r="AD191" s="158" t="str">
        <f t="shared" si="151"/>
        <v xml:space="preserve"> </v>
      </c>
    </row>
    <row r="192" spans="2:49" ht="15" customHeight="1" x14ac:dyDescent="0.2">
      <c r="B192" s="154" t="str">
        <f t="shared" si="162"/>
        <v xml:space="preserve"> </v>
      </c>
      <c r="C192" s="155" t="str">
        <f t="shared" si="137"/>
        <v xml:space="preserve"> </v>
      </c>
      <c r="D192" s="156" t="str">
        <f t="shared" si="152"/>
        <v xml:space="preserve"> </v>
      </c>
      <c r="E192" s="157" t="str">
        <f t="shared" si="163"/>
        <v xml:space="preserve"> </v>
      </c>
      <c r="F192" s="157" t="str">
        <f t="shared" si="138"/>
        <v xml:space="preserve"> </v>
      </c>
      <c r="G192" s="157" t="str">
        <f t="shared" si="159"/>
        <v xml:space="preserve"> </v>
      </c>
      <c r="H192" s="157" t="str">
        <f t="shared" si="139"/>
        <v xml:space="preserve"> </v>
      </c>
      <c r="I192" s="158" t="str">
        <f t="shared" si="160"/>
        <v xml:space="preserve"> </v>
      </c>
      <c r="J192" s="158" t="str">
        <f t="shared" si="161"/>
        <v xml:space="preserve"> </v>
      </c>
      <c r="L192" s="154" t="str">
        <f t="shared" si="153"/>
        <v xml:space="preserve"> </v>
      </c>
      <c r="M192" s="155" t="str">
        <f t="shared" si="140"/>
        <v xml:space="preserve"> </v>
      </c>
      <c r="N192" s="156" t="str">
        <f t="shared" si="154"/>
        <v xml:space="preserve"> </v>
      </c>
      <c r="O192" s="157" t="str">
        <f t="shared" si="155"/>
        <v xml:space="preserve"> </v>
      </c>
      <c r="P192" s="157" t="str">
        <f t="shared" si="141"/>
        <v xml:space="preserve"> </v>
      </c>
      <c r="Q192" s="157" t="str">
        <f t="shared" si="142"/>
        <v xml:space="preserve"> </v>
      </c>
      <c r="R192" s="157" t="str">
        <f t="shared" si="143"/>
        <v xml:space="preserve"> </v>
      </c>
      <c r="S192" s="158" t="str">
        <f t="shared" si="144"/>
        <v xml:space="preserve"> </v>
      </c>
      <c r="T192" s="158" t="str">
        <f t="shared" si="145"/>
        <v xml:space="preserve"> </v>
      </c>
      <c r="V192" s="154" t="str">
        <f t="shared" si="156"/>
        <v xml:space="preserve"> </v>
      </c>
      <c r="W192" s="155" t="str">
        <f t="shared" si="146"/>
        <v xml:space="preserve"> </v>
      </c>
      <c r="X192" s="156" t="str">
        <f t="shared" si="157"/>
        <v xml:space="preserve"> </v>
      </c>
      <c r="Y192" s="157" t="str">
        <f t="shared" si="158"/>
        <v xml:space="preserve"> </v>
      </c>
      <c r="Z192" s="157" t="str">
        <f t="shared" si="147"/>
        <v xml:space="preserve"> </v>
      </c>
      <c r="AA192" s="157" t="str">
        <f t="shared" si="148"/>
        <v xml:space="preserve"> </v>
      </c>
      <c r="AB192" s="157" t="str">
        <f t="shared" si="149"/>
        <v xml:space="preserve"> </v>
      </c>
      <c r="AC192" s="158" t="str">
        <f t="shared" si="150"/>
        <v xml:space="preserve"> </v>
      </c>
      <c r="AD192" s="158" t="str">
        <f t="shared" si="151"/>
        <v xml:space="preserve"> </v>
      </c>
      <c r="AH192" s="164"/>
      <c r="AI192" s="164"/>
      <c r="AO192" s="164"/>
      <c r="AP192" s="164"/>
      <c r="AV192" s="164"/>
      <c r="AW192" s="164"/>
    </row>
    <row r="193" spans="2:49" ht="15" customHeight="1" x14ac:dyDescent="0.2">
      <c r="B193" s="154" t="str">
        <f t="shared" si="162"/>
        <v xml:space="preserve"> </v>
      </c>
      <c r="C193" s="155" t="str">
        <f t="shared" si="137"/>
        <v xml:space="preserve"> </v>
      </c>
      <c r="D193" s="156" t="str">
        <f t="shared" si="152"/>
        <v xml:space="preserve"> </v>
      </c>
      <c r="E193" s="157" t="str">
        <f t="shared" si="163"/>
        <v xml:space="preserve"> </v>
      </c>
      <c r="F193" s="157" t="str">
        <f t="shared" si="138"/>
        <v xml:space="preserve"> </v>
      </c>
      <c r="G193" s="157" t="str">
        <f t="shared" si="159"/>
        <v xml:space="preserve"> </v>
      </c>
      <c r="H193" s="157" t="str">
        <f t="shared" si="139"/>
        <v xml:space="preserve"> </v>
      </c>
      <c r="I193" s="158" t="str">
        <f t="shared" si="160"/>
        <v xml:space="preserve"> </v>
      </c>
      <c r="J193" s="158" t="str">
        <f t="shared" si="161"/>
        <v xml:space="preserve"> </v>
      </c>
      <c r="L193" s="154" t="str">
        <f t="shared" si="153"/>
        <v xml:space="preserve"> </v>
      </c>
      <c r="M193" s="155" t="str">
        <f t="shared" si="140"/>
        <v xml:space="preserve"> </v>
      </c>
      <c r="N193" s="156" t="str">
        <f t="shared" si="154"/>
        <v xml:space="preserve"> </v>
      </c>
      <c r="O193" s="157" t="str">
        <f t="shared" si="155"/>
        <v xml:space="preserve"> </v>
      </c>
      <c r="P193" s="157" t="str">
        <f t="shared" si="141"/>
        <v xml:space="preserve"> </v>
      </c>
      <c r="Q193" s="157" t="str">
        <f t="shared" si="142"/>
        <v xml:space="preserve"> </v>
      </c>
      <c r="R193" s="157" t="str">
        <f t="shared" si="143"/>
        <v xml:space="preserve"> </v>
      </c>
      <c r="S193" s="158" t="str">
        <f t="shared" si="144"/>
        <v xml:space="preserve"> </v>
      </c>
      <c r="T193" s="158" t="str">
        <f t="shared" si="145"/>
        <v xml:space="preserve"> </v>
      </c>
      <c r="V193" s="154" t="str">
        <f t="shared" si="156"/>
        <v xml:space="preserve"> </v>
      </c>
      <c r="W193" s="155" t="str">
        <f t="shared" si="146"/>
        <v xml:space="preserve"> </v>
      </c>
      <c r="X193" s="156" t="str">
        <f t="shared" si="157"/>
        <v xml:space="preserve"> </v>
      </c>
      <c r="Y193" s="157" t="str">
        <f t="shared" si="158"/>
        <v xml:space="preserve"> </v>
      </c>
      <c r="Z193" s="157" t="str">
        <f t="shared" si="147"/>
        <v xml:space="preserve"> </v>
      </c>
      <c r="AA193" s="157" t="str">
        <f t="shared" si="148"/>
        <v xml:space="preserve"> </v>
      </c>
      <c r="AB193" s="157" t="str">
        <f t="shared" si="149"/>
        <v xml:space="preserve"> </v>
      </c>
      <c r="AC193" s="158" t="str">
        <f t="shared" si="150"/>
        <v xml:space="preserve"> </v>
      </c>
      <c r="AD193" s="158" t="str">
        <f t="shared" si="151"/>
        <v xml:space="preserve"> </v>
      </c>
    </row>
    <row r="194" spans="2:49" ht="15" customHeight="1" x14ac:dyDescent="0.2">
      <c r="B194" s="159" t="str">
        <f t="shared" si="162"/>
        <v xml:space="preserve"> </v>
      </c>
      <c r="C194" s="160" t="str">
        <f t="shared" si="137"/>
        <v xml:space="preserve"> </v>
      </c>
      <c r="D194" s="161" t="str">
        <f t="shared" si="152"/>
        <v xml:space="preserve"> </v>
      </c>
      <c r="E194" s="162" t="str">
        <f t="shared" si="163"/>
        <v xml:space="preserve"> </v>
      </c>
      <c r="F194" s="162" t="str">
        <f t="shared" si="138"/>
        <v xml:space="preserve"> </v>
      </c>
      <c r="G194" s="162" t="str">
        <f t="shared" si="159"/>
        <v xml:space="preserve"> </v>
      </c>
      <c r="H194" s="162" t="str">
        <f t="shared" si="139"/>
        <v xml:space="preserve"> </v>
      </c>
      <c r="I194" s="163" t="str">
        <f t="shared" si="160"/>
        <v xml:space="preserve"> </v>
      </c>
      <c r="J194" s="163" t="str">
        <f t="shared" si="161"/>
        <v xml:space="preserve"> </v>
      </c>
      <c r="L194" s="159" t="str">
        <f t="shared" si="153"/>
        <v xml:space="preserve"> </v>
      </c>
      <c r="M194" s="160" t="str">
        <f t="shared" si="140"/>
        <v xml:space="preserve"> </v>
      </c>
      <c r="N194" s="161" t="str">
        <f t="shared" si="154"/>
        <v xml:space="preserve"> </v>
      </c>
      <c r="O194" s="162" t="str">
        <f t="shared" si="155"/>
        <v xml:space="preserve"> </v>
      </c>
      <c r="P194" s="162" t="str">
        <f t="shared" si="141"/>
        <v xml:space="preserve"> </v>
      </c>
      <c r="Q194" s="162" t="str">
        <f t="shared" si="142"/>
        <v xml:space="preserve"> </v>
      </c>
      <c r="R194" s="162" t="str">
        <f t="shared" si="143"/>
        <v xml:space="preserve"> </v>
      </c>
      <c r="S194" s="163" t="str">
        <f t="shared" si="144"/>
        <v xml:space="preserve"> </v>
      </c>
      <c r="T194" s="163" t="str">
        <f t="shared" si="145"/>
        <v xml:space="preserve"> </v>
      </c>
      <c r="V194" s="159" t="str">
        <f t="shared" si="156"/>
        <v xml:space="preserve"> </v>
      </c>
      <c r="W194" s="160" t="str">
        <f t="shared" si="146"/>
        <v xml:space="preserve"> </v>
      </c>
      <c r="X194" s="161" t="str">
        <f t="shared" si="157"/>
        <v xml:space="preserve"> </v>
      </c>
      <c r="Y194" s="162" t="str">
        <f t="shared" si="158"/>
        <v xml:space="preserve"> </v>
      </c>
      <c r="Z194" s="162" t="str">
        <f t="shared" si="147"/>
        <v xml:space="preserve"> </v>
      </c>
      <c r="AA194" s="162" t="str">
        <f t="shared" si="148"/>
        <v xml:space="preserve"> </v>
      </c>
      <c r="AB194" s="162" t="str">
        <f t="shared" si="149"/>
        <v xml:space="preserve"> </v>
      </c>
      <c r="AC194" s="163" t="str">
        <f t="shared" si="150"/>
        <v xml:space="preserve"> </v>
      </c>
      <c r="AD194" s="163" t="str">
        <f t="shared" si="151"/>
        <v xml:space="preserve"> </v>
      </c>
      <c r="AH194" s="139" t="str">
        <f>+IF(AH193&gt;0,10,"")</f>
        <v/>
      </c>
      <c r="AO194" s="139" t="str">
        <f>+IF(AO193&gt;0,10,"")</f>
        <v/>
      </c>
      <c r="AV194" s="139" t="str">
        <f>+IF(AV193&gt;0,10,"")</f>
        <v/>
      </c>
    </row>
    <row r="195" spans="2:49" ht="15" customHeight="1" x14ac:dyDescent="0.2">
      <c r="B195" s="149" t="str">
        <f t="shared" ref="B195:B207" si="164">IF(E195=" "," ",B194+1)</f>
        <v xml:space="preserve"> </v>
      </c>
      <c r="C195" s="150" t="str">
        <f t="shared" si="137"/>
        <v xml:space="preserve"> </v>
      </c>
      <c r="D195" s="151" t="str">
        <f t="shared" si="152"/>
        <v xml:space="preserve"> </v>
      </c>
      <c r="E195" s="152" t="str">
        <f t="shared" ref="E195:E207" si="165">+IF(E194=" "," ",IF((E194-G194)&gt;1,E194-G194," "))</f>
        <v xml:space="preserve"> </v>
      </c>
      <c r="F195" s="152" t="str">
        <f t="shared" si="138"/>
        <v xml:space="preserve"> </v>
      </c>
      <c r="G195" s="152" t="str">
        <f t="shared" ref="G195:G206" si="166">+IF(E195=" "," ",H195-F195)</f>
        <v xml:space="preserve"> </v>
      </c>
      <c r="H195" s="152" t="str">
        <f t="shared" si="139"/>
        <v xml:space="preserve"> </v>
      </c>
      <c r="I195" s="153" t="str">
        <f t="shared" ref="I195:I206" si="167">IF(D195=" "," ",+YEAR(D195))</f>
        <v xml:space="preserve"> </v>
      </c>
      <c r="J195" s="153" t="str">
        <f t="shared" ref="J195:J206" si="168">IF(D195=" "," ",+MONTH(D195))</f>
        <v xml:space="preserve"> </v>
      </c>
      <c r="L195" s="149" t="str">
        <f t="shared" si="153"/>
        <v xml:space="preserve"> </v>
      </c>
      <c r="M195" s="150" t="str">
        <f t="shared" si="140"/>
        <v xml:space="preserve"> </v>
      </c>
      <c r="N195" s="151" t="str">
        <f t="shared" si="154"/>
        <v xml:space="preserve"> </v>
      </c>
      <c r="O195" s="152" t="str">
        <f t="shared" si="155"/>
        <v xml:space="preserve"> </v>
      </c>
      <c r="P195" s="152" t="str">
        <f t="shared" si="141"/>
        <v xml:space="preserve"> </v>
      </c>
      <c r="Q195" s="152" t="str">
        <f t="shared" si="142"/>
        <v xml:space="preserve"> </v>
      </c>
      <c r="R195" s="152" t="str">
        <f t="shared" si="143"/>
        <v xml:space="preserve"> </v>
      </c>
      <c r="S195" s="153" t="str">
        <f t="shared" si="144"/>
        <v xml:space="preserve"> </v>
      </c>
      <c r="T195" s="153" t="str">
        <f t="shared" si="145"/>
        <v xml:space="preserve"> </v>
      </c>
      <c r="V195" s="149" t="str">
        <f t="shared" si="156"/>
        <v xml:space="preserve"> </v>
      </c>
      <c r="W195" s="150" t="str">
        <f t="shared" si="146"/>
        <v xml:space="preserve"> </v>
      </c>
      <c r="X195" s="151" t="str">
        <f t="shared" si="157"/>
        <v xml:space="preserve"> </v>
      </c>
      <c r="Y195" s="152" t="str">
        <f t="shared" si="158"/>
        <v xml:space="preserve"> </v>
      </c>
      <c r="Z195" s="152" t="str">
        <f t="shared" si="147"/>
        <v xml:space="preserve"> </v>
      </c>
      <c r="AA195" s="152" t="str">
        <f t="shared" si="148"/>
        <v xml:space="preserve"> </v>
      </c>
      <c r="AB195" s="152" t="str">
        <f t="shared" si="149"/>
        <v xml:space="preserve"> </v>
      </c>
      <c r="AC195" s="153" t="str">
        <f t="shared" si="150"/>
        <v xml:space="preserve"> </v>
      </c>
      <c r="AD195" s="153" t="str">
        <f t="shared" si="151"/>
        <v xml:space="preserve"> </v>
      </c>
    </row>
    <row r="196" spans="2:49" ht="15" customHeight="1" x14ac:dyDescent="0.2">
      <c r="B196" s="154" t="str">
        <f t="shared" si="164"/>
        <v xml:space="preserve"> </v>
      </c>
      <c r="C196" s="155" t="str">
        <f t="shared" si="137"/>
        <v xml:space="preserve"> </v>
      </c>
      <c r="D196" s="156" t="str">
        <f t="shared" si="152"/>
        <v xml:space="preserve"> </v>
      </c>
      <c r="E196" s="157" t="str">
        <f t="shared" si="165"/>
        <v xml:space="preserve"> </v>
      </c>
      <c r="F196" s="157" t="str">
        <f t="shared" si="138"/>
        <v xml:space="preserve"> </v>
      </c>
      <c r="G196" s="157" t="str">
        <f t="shared" si="166"/>
        <v xml:space="preserve"> </v>
      </c>
      <c r="H196" s="157" t="str">
        <f t="shared" si="139"/>
        <v xml:space="preserve"> </v>
      </c>
      <c r="I196" s="158" t="str">
        <f t="shared" si="167"/>
        <v xml:space="preserve"> </v>
      </c>
      <c r="J196" s="158" t="str">
        <f t="shared" si="168"/>
        <v xml:space="preserve"> </v>
      </c>
      <c r="L196" s="154" t="str">
        <f t="shared" si="153"/>
        <v xml:space="preserve"> </v>
      </c>
      <c r="M196" s="155" t="str">
        <f t="shared" si="140"/>
        <v xml:space="preserve"> </v>
      </c>
      <c r="N196" s="156" t="str">
        <f t="shared" si="154"/>
        <v xml:space="preserve"> </v>
      </c>
      <c r="O196" s="157" t="str">
        <f t="shared" si="155"/>
        <v xml:space="preserve"> </v>
      </c>
      <c r="P196" s="157" t="str">
        <f t="shared" si="141"/>
        <v xml:space="preserve"> </v>
      </c>
      <c r="Q196" s="157" t="str">
        <f t="shared" si="142"/>
        <v xml:space="preserve"> </v>
      </c>
      <c r="R196" s="157" t="str">
        <f t="shared" si="143"/>
        <v xml:space="preserve"> </v>
      </c>
      <c r="S196" s="158" t="str">
        <f t="shared" si="144"/>
        <v xml:space="preserve"> </v>
      </c>
      <c r="T196" s="158" t="str">
        <f t="shared" si="145"/>
        <v xml:space="preserve"> </v>
      </c>
      <c r="V196" s="154" t="str">
        <f t="shared" si="156"/>
        <v xml:space="preserve"> </v>
      </c>
      <c r="W196" s="155" t="str">
        <f t="shared" si="146"/>
        <v xml:space="preserve"> </v>
      </c>
      <c r="X196" s="156" t="str">
        <f t="shared" si="157"/>
        <v xml:space="preserve"> </v>
      </c>
      <c r="Y196" s="157" t="str">
        <f t="shared" si="158"/>
        <v xml:space="preserve"> </v>
      </c>
      <c r="Z196" s="157" t="str">
        <f t="shared" si="147"/>
        <v xml:space="preserve"> </v>
      </c>
      <c r="AA196" s="157" t="str">
        <f t="shared" si="148"/>
        <v xml:space="preserve"> </v>
      </c>
      <c r="AB196" s="157" t="str">
        <f t="shared" si="149"/>
        <v xml:space="preserve"> </v>
      </c>
      <c r="AC196" s="158" t="str">
        <f t="shared" si="150"/>
        <v xml:space="preserve"> </v>
      </c>
      <c r="AD196" s="158" t="str">
        <f t="shared" si="151"/>
        <v xml:space="preserve"> </v>
      </c>
    </row>
    <row r="197" spans="2:49" ht="15" customHeight="1" x14ac:dyDescent="0.2">
      <c r="B197" s="154" t="str">
        <f t="shared" si="164"/>
        <v xml:space="preserve"> </v>
      </c>
      <c r="C197" s="155" t="str">
        <f t="shared" si="137"/>
        <v xml:space="preserve"> </v>
      </c>
      <c r="D197" s="156" t="str">
        <f t="shared" si="152"/>
        <v xml:space="preserve"> </v>
      </c>
      <c r="E197" s="157" t="str">
        <f t="shared" si="165"/>
        <v xml:space="preserve"> </v>
      </c>
      <c r="F197" s="157" t="str">
        <f t="shared" si="138"/>
        <v xml:space="preserve"> </v>
      </c>
      <c r="G197" s="157" t="str">
        <f t="shared" si="166"/>
        <v xml:space="preserve"> </v>
      </c>
      <c r="H197" s="157" t="str">
        <f t="shared" si="139"/>
        <v xml:space="preserve"> </v>
      </c>
      <c r="I197" s="158" t="str">
        <f t="shared" si="167"/>
        <v xml:space="preserve"> </v>
      </c>
      <c r="J197" s="158" t="str">
        <f t="shared" si="168"/>
        <v xml:space="preserve"> </v>
      </c>
      <c r="L197" s="154" t="str">
        <f t="shared" si="153"/>
        <v xml:space="preserve"> </v>
      </c>
      <c r="M197" s="155" t="str">
        <f t="shared" si="140"/>
        <v xml:space="preserve"> </v>
      </c>
      <c r="N197" s="156" t="str">
        <f t="shared" si="154"/>
        <v xml:space="preserve"> </v>
      </c>
      <c r="O197" s="157" t="str">
        <f t="shared" si="155"/>
        <v xml:space="preserve"> </v>
      </c>
      <c r="P197" s="157" t="str">
        <f t="shared" si="141"/>
        <v xml:space="preserve"> </v>
      </c>
      <c r="Q197" s="157" t="str">
        <f t="shared" si="142"/>
        <v xml:space="preserve"> </v>
      </c>
      <c r="R197" s="157" t="str">
        <f t="shared" si="143"/>
        <v xml:space="preserve"> </v>
      </c>
      <c r="S197" s="158" t="str">
        <f t="shared" si="144"/>
        <v xml:space="preserve"> </v>
      </c>
      <c r="T197" s="158" t="str">
        <f t="shared" si="145"/>
        <v xml:space="preserve"> </v>
      </c>
      <c r="V197" s="154" t="str">
        <f t="shared" si="156"/>
        <v xml:space="preserve"> </v>
      </c>
      <c r="W197" s="155" t="str">
        <f t="shared" si="146"/>
        <v xml:space="preserve"> </v>
      </c>
      <c r="X197" s="156" t="str">
        <f t="shared" si="157"/>
        <v xml:space="preserve"> </v>
      </c>
      <c r="Y197" s="157" t="str">
        <f t="shared" si="158"/>
        <v xml:space="preserve"> </v>
      </c>
      <c r="Z197" s="157" t="str">
        <f t="shared" si="147"/>
        <v xml:space="preserve"> </v>
      </c>
      <c r="AA197" s="157" t="str">
        <f t="shared" si="148"/>
        <v xml:space="preserve"> </v>
      </c>
      <c r="AB197" s="157" t="str">
        <f t="shared" si="149"/>
        <v xml:space="preserve"> </v>
      </c>
      <c r="AC197" s="158" t="str">
        <f t="shared" si="150"/>
        <v xml:space="preserve"> </v>
      </c>
      <c r="AD197" s="158" t="str">
        <f t="shared" si="151"/>
        <v xml:space="preserve"> </v>
      </c>
      <c r="AH197" s="164"/>
      <c r="AI197" s="164"/>
      <c r="AO197" s="164"/>
      <c r="AP197" s="164"/>
      <c r="AV197" s="164"/>
      <c r="AW197" s="164"/>
    </row>
    <row r="198" spans="2:49" ht="15" customHeight="1" x14ac:dyDescent="0.2">
      <c r="B198" s="154" t="str">
        <f t="shared" si="164"/>
        <v xml:space="preserve"> </v>
      </c>
      <c r="C198" s="155" t="str">
        <f t="shared" si="137"/>
        <v xml:space="preserve"> </v>
      </c>
      <c r="D198" s="156" t="str">
        <f t="shared" si="152"/>
        <v xml:space="preserve"> </v>
      </c>
      <c r="E198" s="157" t="str">
        <f t="shared" si="165"/>
        <v xml:space="preserve"> </v>
      </c>
      <c r="F198" s="157" t="str">
        <f t="shared" si="138"/>
        <v xml:space="preserve"> </v>
      </c>
      <c r="G198" s="157" t="str">
        <f t="shared" si="166"/>
        <v xml:space="preserve"> </v>
      </c>
      <c r="H198" s="157" t="str">
        <f t="shared" si="139"/>
        <v xml:space="preserve"> </v>
      </c>
      <c r="I198" s="158" t="str">
        <f t="shared" si="167"/>
        <v xml:space="preserve"> </v>
      </c>
      <c r="J198" s="158" t="str">
        <f t="shared" si="168"/>
        <v xml:space="preserve"> </v>
      </c>
      <c r="L198" s="154" t="str">
        <f t="shared" si="153"/>
        <v xml:space="preserve"> </v>
      </c>
      <c r="M198" s="155" t="str">
        <f t="shared" si="140"/>
        <v xml:space="preserve"> </v>
      </c>
      <c r="N198" s="156" t="str">
        <f t="shared" si="154"/>
        <v xml:space="preserve"> </v>
      </c>
      <c r="O198" s="157" t="str">
        <f t="shared" si="155"/>
        <v xml:space="preserve"> </v>
      </c>
      <c r="P198" s="157" t="str">
        <f t="shared" si="141"/>
        <v xml:space="preserve"> </v>
      </c>
      <c r="Q198" s="157" t="str">
        <f t="shared" si="142"/>
        <v xml:space="preserve"> </v>
      </c>
      <c r="R198" s="157" t="str">
        <f t="shared" si="143"/>
        <v xml:space="preserve"> </v>
      </c>
      <c r="S198" s="158" t="str">
        <f t="shared" si="144"/>
        <v xml:space="preserve"> </v>
      </c>
      <c r="T198" s="158" t="str">
        <f t="shared" si="145"/>
        <v xml:space="preserve"> </v>
      </c>
      <c r="V198" s="154" t="str">
        <f t="shared" si="156"/>
        <v xml:space="preserve"> </v>
      </c>
      <c r="W198" s="155" t="str">
        <f t="shared" si="146"/>
        <v xml:space="preserve"> </v>
      </c>
      <c r="X198" s="156" t="str">
        <f t="shared" si="157"/>
        <v xml:space="preserve"> </v>
      </c>
      <c r="Y198" s="157" t="str">
        <f t="shared" si="158"/>
        <v xml:space="preserve"> </v>
      </c>
      <c r="Z198" s="157" t="str">
        <f t="shared" si="147"/>
        <v xml:space="preserve"> </v>
      </c>
      <c r="AA198" s="157" t="str">
        <f t="shared" si="148"/>
        <v xml:space="preserve"> </v>
      </c>
      <c r="AB198" s="157" t="str">
        <f t="shared" si="149"/>
        <v xml:space="preserve"> </v>
      </c>
      <c r="AC198" s="158" t="str">
        <f t="shared" si="150"/>
        <v xml:space="preserve"> </v>
      </c>
      <c r="AD198" s="158" t="str">
        <f t="shared" si="151"/>
        <v xml:space="preserve"> </v>
      </c>
    </row>
    <row r="199" spans="2:49" ht="15" customHeight="1" x14ac:dyDescent="0.2">
      <c r="B199" s="159" t="str">
        <f t="shared" si="164"/>
        <v xml:space="preserve"> </v>
      </c>
      <c r="C199" s="160" t="str">
        <f t="shared" si="137"/>
        <v xml:space="preserve"> </v>
      </c>
      <c r="D199" s="161" t="str">
        <f t="shared" si="152"/>
        <v xml:space="preserve"> </v>
      </c>
      <c r="E199" s="162" t="str">
        <f t="shared" si="165"/>
        <v xml:space="preserve"> </v>
      </c>
      <c r="F199" s="162" t="str">
        <f t="shared" si="138"/>
        <v xml:space="preserve"> </v>
      </c>
      <c r="G199" s="162" t="str">
        <f t="shared" si="166"/>
        <v xml:space="preserve"> </v>
      </c>
      <c r="H199" s="162" t="str">
        <f t="shared" si="139"/>
        <v xml:space="preserve"> </v>
      </c>
      <c r="I199" s="163" t="str">
        <f t="shared" si="167"/>
        <v xml:space="preserve"> </v>
      </c>
      <c r="J199" s="163" t="str">
        <f t="shared" si="168"/>
        <v xml:space="preserve"> </v>
      </c>
      <c r="L199" s="159" t="str">
        <f t="shared" si="153"/>
        <v xml:space="preserve"> </v>
      </c>
      <c r="M199" s="160" t="str">
        <f t="shared" si="140"/>
        <v xml:space="preserve"> </v>
      </c>
      <c r="N199" s="161" t="str">
        <f t="shared" si="154"/>
        <v xml:space="preserve"> </v>
      </c>
      <c r="O199" s="162" t="str">
        <f t="shared" si="155"/>
        <v xml:space="preserve"> </v>
      </c>
      <c r="P199" s="162" t="str">
        <f t="shared" si="141"/>
        <v xml:space="preserve"> </v>
      </c>
      <c r="Q199" s="162" t="str">
        <f t="shared" si="142"/>
        <v xml:space="preserve"> </v>
      </c>
      <c r="R199" s="162" t="str">
        <f t="shared" si="143"/>
        <v xml:space="preserve"> </v>
      </c>
      <c r="S199" s="163" t="str">
        <f t="shared" si="144"/>
        <v xml:space="preserve"> </v>
      </c>
      <c r="T199" s="163" t="str">
        <f t="shared" si="145"/>
        <v xml:space="preserve"> </v>
      </c>
      <c r="V199" s="159" t="str">
        <f t="shared" si="156"/>
        <v xml:space="preserve"> </v>
      </c>
      <c r="W199" s="160" t="str">
        <f t="shared" si="146"/>
        <v xml:space="preserve"> </v>
      </c>
      <c r="X199" s="161" t="str">
        <f t="shared" si="157"/>
        <v xml:space="preserve"> </v>
      </c>
      <c r="Y199" s="162" t="str">
        <f t="shared" si="158"/>
        <v xml:space="preserve"> </v>
      </c>
      <c r="Z199" s="162" t="str">
        <f t="shared" si="147"/>
        <v xml:space="preserve"> </v>
      </c>
      <c r="AA199" s="162" t="str">
        <f t="shared" si="148"/>
        <v xml:space="preserve"> </v>
      </c>
      <c r="AB199" s="162" t="str">
        <f t="shared" si="149"/>
        <v xml:space="preserve"> </v>
      </c>
      <c r="AC199" s="163" t="str">
        <f t="shared" si="150"/>
        <v xml:space="preserve"> </v>
      </c>
      <c r="AD199" s="163" t="str">
        <f t="shared" si="151"/>
        <v xml:space="preserve"> </v>
      </c>
      <c r="AH199" s="139" t="str">
        <f>+IF(AH198&gt;0,10,"")</f>
        <v/>
      </c>
      <c r="AO199" s="139" t="str">
        <f>+IF(AO198&gt;0,10,"")</f>
        <v/>
      </c>
      <c r="AV199" s="139" t="str">
        <f>+IF(AV198&gt;0,10,"")</f>
        <v/>
      </c>
    </row>
    <row r="200" spans="2:49" ht="15" customHeight="1" x14ac:dyDescent="0.2">
      <c r="B200" s="149" t="str">
        <f t="shared" si="164"/>
        <v xml:space="preserve"> </v>
      </c>
      <c r="C200" s="150" t="str">
        <f t="shared" si="137"/>
        <v xml:space="preserve"> </v>
      </c>
      <c r="D200" s="151" t="str">
        <f t="shared" si="152"/>
        <v xml:space="preserve"> </v>
      </c>
      <c r="E200" s="152" t="str">
        <f t="shared" si="165"/>
        <v xml:space="preserve"> </v>
      </c>
      <c r="F200" s="152" t="str">
        <f t="shared" si="138"/>
        <v xml:space="preserve"> </v>
      </c>
      <c r="G200" s="152" t="str">
        <f t="shared" si="166"/>
        <v xml:space="preserve"> </v>
      </c>
      <c r="H200" s="152" t="str">
        <f t="shared" si="139"/>
        <v xml:space="preserve"> </v>
      </c>
      <c r="I200" s="153" t="str">
        <f t="shared" si="167"/>
        <v xml:space="preserve"> </v>
      </c>
      <c r="J200" s="153" t="str">
        <f t="shared" si="168"/>
        <v xml:space="preserve"> </v>
      </c>
      <c r="L200" s="149" t="str">
        <f t="shared" si="153"/>
        <v xml:space="preserve"> </v>
      </c>
      <c r="M200" s="150" t="str">
        <f t="shared" si="140"/>
        <v xml:space="preserve"> </v>
      </c>
      <c r="N200" s="151" t="str">
        <f t="shared" si="154"/>
        <v xml:space="preserve"> </v>
      </c>
      <c r="O200" s="152" t="str">
        <f t="shared" si="155"/>
        <v xml:space="preserve"> </v>
      </c>
      <c r="P200" s="152" t="str">
        <f t="shared" si="141"/>
        <v xml:space="preserve"> </v>
      </c>
      <c r="Q200" s="152" t="str">
        <f t="shared" si="142"/>
        <v xml:space="preserve"> </v>
      </c>
      <c r="R200" s="152" t="str">
        <f t="shared" si="143"/>
        <v xml:space="preserve"> </v>
      </c>
      <c r="S200" s="153" t="str">
        <f t="shared" si="144"/>
        <v xml:space="preserve"> </v>
      </c>
      <c r="T200" s="153" t="str">
        <f t="shared" si="145"/>
        <v xml:space="preserve"> </v>
      </c>
      <c r="V200" s="149" t="str">
        <f t="shared" si="156"/>
        <v xml:space="preserve"> </v>
      </c>
      <c r="W200" s="150" t="str">
        <f t="shared" si="146"/>
        <v xml:space="preserve"> </v>
      </c>
      <c r="X200" s="151" t="str">
        <f t="shared" si="157"/>
        <v xml:space="preserve"> </v>
      </c>
      <c r="Y200" s="152" t="str">
        <f t="shared" si="158"/>
        <v xml:space="preserve"> </v>
      </c>
      <c r="Z200" s="152" t="str">
        <f t="shared" si="147"/>
        <v xml:space="preserve"> </v>
      </c>
      <c r="AA200" s="152" t="str">
        <f t="shared" si="148"/>
        <v xml:space="preserve"> </v>
      </c>
      <c r="AB200" s="152" t="str">
        <f t="shared" si="149"/>
        <v xml:space="preserve"> </v>
      </c>
      <c r="AC200" s="153" t="str">
        <f t="shared" si="150"/>
        <v xml:space="preserve"> </v>
      </c>
      <c r="AD200" s="153" t="str">
        <f t="shared" si="151"/>
        <v xml:space="preserve"> </v>
      </c>
    </row>
    <row r="201" spans="2:49" ht="15" customHeight="1" x14ac:dyDescent="0.2">
      <c r="B201" s="154" t="str">
        <f t="shared" si="164"/>
        <v xml:space="preserve"> </v>
      </c>
      <c r="C201" s="155" t="str">
        <f t="shared" si="137"/>
        <v xml:space="preserve"> </v>
      </c>
      <c r="D201" s="156" t="str">
        <f t="shared" si="152"/>
        <v xml:space="preserve"> </v>
      </c>
      <c r="E201" s="157" t="str">
        <f t="shared" si="165"/>
        <v xml:space="preserve"> </v>
      </c>
      <c r="F201" s="157" t="str">
        <f t="shared" si="138"/>
        <v xml:space="preserve"> </v>
      </c>
      <c r="G201" s="157" t="str">
        <f t="shared" si="166"/>
        <v xml:space="preserve"> </v>
      </c>
      <c r="H201" s="157" t="str">
        <f t="shared" si="139"/>
        <v xml:space="preserve"> </v>
      </c>
      <c r="I201" s="158" t="str">
        <f t="shared" si="167"/>
        <v xml:space="preserve"> </v>
      </c>
      <c r="J201" s="158" t="str">
        <f t="shared" si="168"/>
        <v xml:space="preserve"> </v>
      </c>
      <c r="L201" s="154" t="str">
        <f t="shared" si="153"/>
        <v xml:space="preserve"> </v>
      </c>
      <c r="M201" s="155" t="str">
        <f t="shared" si="140"/>
        <v xml:space="preserve"> </v>
      </c>
      <c r="N201" s="156" t="str">
        <f t="shared" si="154"/>
        <v xml:space="preserve"> </v>
      </c>
      <c r="O201" s="157" t="str">
        <f t="shared" si="155"/>
        <v xml:space="preserve"> </v>
      </c>
      <c r="P201" s="157" t="str">
        <f t="shared" si="141"/>
        <v xml:space="preserve"> </v>
      </c>
      <c r="Q201" s="157" t="str">
        <f t="shared" si="142"/>
        <v xml:space="preserve"> </v>
      </c>
      <c r="R201" s="157" t="str">
        <f t="shared" si="143"/>
        <v xml:space="preserve"> </v>
      </c>
      <c r="S201" s="158" t="str">
        <f t="shared" si="144"/>
        <v xml:space="preserve"> </v>
      </c>
      <c r="T201" s="158" t="str">
        <f t="shared" si="145"/>
        <v xml:space="preserve"> </v>
      </c>
      <c r="V201" s="154" t="str">
        <f t="shared" si="156"/>
        <v xml:space="preserve"> </v>
      </c>
      <c r="W201" s="155" t="str">
        <f t="shared" si="146"/>
        <v xml:space="preserve"> </v>
      </c>
      <c r="X201" s="156" t="str">
        <f t="shared" si="157"/>
        <v xml:space="preserve"> </v>
      </c>
      <c r="Y201" s="157" t="str">
        <f t="shared" si="158"/>
        <v xml:space="preserve"> </v>
      </c>
      <c r="Z201" s="157" t="str">
        <f t="shared" si="147"/>
        <v xml:space="preserve"> </v>
      </c>
      <c r="AA201" s="157" t="str">
        <f t="shared" si="148"/>
        <v xml:space="preserve"> </v>
      </c>
      <c r="AB201" s="157" t="str">
        <f t="shared" si="149"/>
        <v xml:space="preserve"> </v>
      </c>
      <c r="AC201" s="158" t="str">
        <f t="shared" si="150"/>
        <v xml:space="preserve"> </v>
      </c>
      <c r="AD201" s="158" t="str">
        <f t="shared" si="151"/>
        <v xml:space="preserve"> </v>
      </c>
    </row>
    <row r="202" spans="2:49" ht="15" customHeight="1" x14ac:dyDescent="0.2">
      <c r="B202" s="154" t="str">
        <f t="shared" si="164"/>
        <v xml:space="preserve"> </v>
      </c>
      <c r="C202" s="155" t="str">
        <f t="shared" si="137"/>
        <v xml:space="preserve"> </v>
      </c>
      <c r="D202" s="156" t="str">
        <f t="shared" si="152"/>
        <v xml:space="preserve"> </v>
      </c>
      <c r="E202" s="157" t="str">
        <f t="shared" si="165"/>
        <v xml:space="preserve"> </v>
      </c>
      <c r="F202" s="157" t="str">
        <f t="shared" si="138"/>
        <v xml:space="preserve"> </v>
      </c>
      <c r="G202" s="157" t="str">
        <f t="shared" si="166"/>
        <v xml:space="preserve"> </v>
      </c>
      <c r="H202" s="157" t="str">
        <f t="shared" si="139"/>
        <v xml:space="preserve"> </v>
      </c>
      <c r="I202" s="158" t="str">
        <f t="shared" si="167"/>
        <v xml:space="preserve"> </v>
      </c>
      <c r="J202" s="158" t="str">
        <f t="shared" si="168"/>
        <v xml:space="preserve"> </v>
      </c>
      <c r="L202" s="154" t="str">
        <f t="shared" si="153"/>
        <v xml:space="preserve"> </v>
      </c>
      <c r="M202" s="155" t="str">
        <f t="shared" si="140"/>
        <v xml:space="preserve"> </v>
      </c>
      <c r="N202" s="156" t="str">
        <f t="shared" si="154"/>
        <v xml:space="preserve"> </v>
      </c>
      <c r="O202" s="157" t="str">
        <f t="shared" si="155"/>
        <v xml:space="preserve"> </v>
      </c>
      <c r="P202" s="157" t="str">
        <f t="shared" si="141"/>
        <v xml:space="preserve"> </v>
      </c>
      <c r="Q202" s="157" t="str">
        <f t="shared" si="142"/>
        <v xml:space="preserve"> </v>
      </c>
      <c r="R202" s="157" t="str">
        <f t="shared" si="143"/>
        <v xml:space="preserve"> </v>
      </c>
      <c r="S202" s="158" t="str">
        <f t="shared" si="144"/>
        <v xml:space="preserve"> </v>
      </c>
      <c r="T202" s="158" t="str">
        <f t="shared" si="145"/>
        <v xml:space="preserve"> </v>
      </c>
      <c r="V202" s="154" t="str">
        <f t="shared" si="156"/>
        <v xml:space="preserve"> </v>
      </c>
      <c r="W202" s="155" t="str">
        <f t="shared" si="146"/>
        <v xml:space="preserve"> </v>
      </c>
      <c r="X202" s="156" t="str">
        <f t="shared" si="157"/>
        <v xml:space="preserve"> </v>
      </c>
      <c r="Y202" s="157" t="str">
        <f t="shared" si="158"/>
        <v xml:space="preserve"> </v>
      </c>
      <c r="Z202" s="157" t="str">
        <f t="shared" si="147"/>
        <v xml:space="preserve"> </v>
      </c>
      <c r="AA202" s="157" t="str">
        <f t="shared" si="148"/>
        <v xml:space="preserve"> </v>
      </c>
      <c r="AB202" s="157" t="str">
        <f t="shared" si="149"/>
        <v xml:space="preserve"> </v>
      </c>
      <c r="AC202" s="158" t="str">
        <f t="shared" si="150"/>
        <v xml:space="preserve"> </v>
      </c>
      <c r="AD202" s="158" t="str">
        <f t="shared" si="151"/>
        <v xml:space="preserve"> </v>
      </c>
      <c r="AH202" s="164"/>
      <c r="AI202" s="164"/>
      <c r="AO202" s="164"/>
      <c r="AP202" s="164"/>
      <c r="AV202" s="164"/>
      <c r="AW202" s="164"/>
    </row>
    <row r="203" spans="2:49" ht="15" customHeight="1" x14ac:dyDescent="0.2">
      <c r="B203" s="154" t="str">
        <f t="shared" si="164"/>
        <v xml:space="preserve"> </v>
      </c>
      <c r="C203" s="155" t="str">
        <f t="shared" si="137"/>
        <v xml:space="preserve"> </v>
      </c>
      <c r="D203" s="156" t="str">
        <f t="shared" si="152"/>
        <v xml:space="preserve"> </v>
      </c>
      <c r="E203" s="157" t="str">
        <f t="shared" si="165"/>
        <v xml:space="preserve"> </v>
      </c>
      <c r="F203" s="157" t="str">
        <f t="shared" si="138"/>
        <v xml:space="preserve"> </v>
      </c>
      <c r="G203" s="157" t="str">
        <f t="shared" si="166"/>
        <v xml:space="preserve"> </v>
      </c>
      <c r="H203" s="157" t="str">
        <f t="shared" si="139"/>
        <v xml:space="preserve"> </v>
      </c>
      <c r="I203" s="158" t="str">
        <f t="shared" si="167"/>
        <v xml:space="preserve"> </v>
      </c>
      <c r="J203" s="158" t="str">
        <f t="shared" si="168"/>
        <v xml:space="preserve"> </v>
      </c>
      <c r="L203" s="154" t="str">
        <f t="shared" si="153"/>
        <v xml:space="preserve"> </v>
      </c>
      <c r="M203" s="155" t="str">
        <f t="shared" si="140"/>
        <v xml:space="preserve"> </v>
      </c>
      <c r="N203" s="156" t="str">
        <f t="shared" si="154"/>
        <v xml:space="preserve"> </v>
      </c>
      <c r="O203" s="157" t="str">
        <f t="shared" si="155"/>
        <v xml:space="preserve"> </v>
      </c>
      <c r="P203" s="157" t="str">
        <f t="shared" si="141"/>
        <v xml:space="preserve"> </v>
      </c>
      <c r="Q203" s="157" t="str">
        <f t="shared" si="142"/>
        <v xml:space="preserve"> </v>
      </c>
      <c r="R203" s="157" t="str">
        <f t="shared" si="143"/>
        <v xml:space="preserve"> </v>
      </c>
      <c r="S203" s="158" t="str">
        <f t="shared" si="144"/>
        <v xml:space="preserve"> </v>
      </c>
      <c r="T203" s="158" t="str">
        <f t="shared" si="145"/>
        <v xml:space="preserve"> </v>
      </c>
      <c r="V203" s="154" t="str">
        <f t="shared" si="156"/>
        <v xml:space="preserve"> </v>
      </c>
      <c r="W203" s="155" t="str">
        <f t="shared" si="146"/>
        <v xml:space="preserve"> </v>
      </c>
      <c r="X203" s="156" t="str">
        <f t="shared" si="157"/>
        <v xml:space="preserve"> </v>
      </c>
      <c r="Y203" s="157" t="str">
        <f t="shared" si="158"/>
        <v xml:space="preserve"> </v>
      </c>
      <c r="Z203" s="157" t="str">
        <f t="shared" si="147"/>
        <v xml:space="preserve"> </v>
      </c>
      <c r="AA203" s="157" t="str">
        <f t="shared" si="148"/>
        <v xml:space="preserve"> </v>
      </c>
      <c r="AB203" s="157" t="str">
        <f t="shared" si="149"/>
        <v xml:space="preserve"> </v>
      </c>
      <c r="AC203" s="158" t="str">
        <f t="shared" si="150"/>
        <v xml:space="preserve"> </v>
      </c>
      <c r="AD203" s="158" t="str">
        <f t="shared" si="151"/>
        <v xml:space="preserve"> </v>
      </c>
    </row>
    <row r="204" spans="2:49" ht="15" customHeight="1" x14ac:dyDescent="0.2">
      <c r="B204" s="159" t="str">
        <f t="shared" si="164"/>
        <v xml:space="preserve"> </v>
      </c>
      <c r="C204" s="160" t="str">
        <f t="shared" si="137"/>
        <v xml:space="preserve"> </v>
      </c>
      <c r="D204" s="161" t="str">
        <f t="shared" si="152"/>
        <v xml:space="preserve"> </v>
      </c>
      <c r="E204" s="162" t="str">
        <f t="shared" si="165"/>
        <v xml:space="preserve"> </v>
      </c>
      <c r="F204" s="162" t="str">
        <f t="shared" si="138"/>
        <v xml:space="preserve"> </v>
      </c>
      <c r="G204" s="162" t="str">
        <f t="shared" si="166"/>
        <v xml:space="preserve"> </v>
      </c>
      <c r="H204" s="162" t="str">
        <f t="shared" si="139"/>
        <v xml:space="preserve"> </v>
      </c>
      <c r="I204" s="163" t="str">
        <f t="shared" si="167"/>
        <v xml:space="preserve"> </v>
      </c>
      <c r="J204" s="163" t="str">
        <f t="shared" si="168"/>
        <v xml:space="preserve"> </v>
      </c>
      <c r="L204" s="159" t="str">
        <f t="shared" si="153"/>
        <v xml:space="preserve"> </v>
      </c>
      <c r="M204" s="160" t="str">
        <f t="shared" si="140"/>
        <v xml:space="preserve"> </v>
      </c>
      <c r="N204" s="161" t="str">
        <f t="shared" si="154"/>
        <v xml:space="preserve"> </v>
      </c>
      <c r="O204" s="162" t="str">
        <f t="shared" si="155"/>
        <v xml:space="preserve"> </v>
      </c>
      <c r="P204" s="162" t="str">
        <f t="shared" si="141"/>
        <v xml:space="preserve"> </v>
      </c>
      <c r="Q204" s="162" t="str">
        <f t="shared" si="142"/>
        <v xml:space="preserve"> </v>
      </c>
      <c r="R204" s="162" t="str">
        <f t="shared" si="143"/>
        <v xml:space="preserve"> </v>
      </c>
      <c r="S204" s="163" t="str">
        <f t="shared" si="144"/>
        <v xml:space="preserve"> </v>
      </c>
      <c r="T204" s="163" t="str">
        <f t="shared" si="145"/>
        <v xml:space="preserve"> </v>
      </c>
      <c r="V204" s="159" t="str">
        <f t="shared" si="156"/>
        <v xml:space="preserve"> </v>
      </c>
      <c r="W204" s="160" t="str">
        <f t="shared" si="146"/>
        <v xml:space="preserve"> </v>
      </c>
      <c r="X204" s="161" t="str">
        <f t="shared" si="157"/>
        <v xml:space="preserve"> </v>
      </c>
      <c r="Y204" s="162" t="str">
        <f t="shared" si="158"/>
        <v xml:space="preserve"> </v>
      </c>
      <c r="Z204" s="162" t="str">
        <f t="shared" si="147"/>
        <v xml:space="preserve"> </v>
      </c>
      <c r="AA204" s="162" t="str">
        <f t="shared" si="148"/>
        <v xml:space="preserve"> </v>
      </c>
      <c r="AB204" s="162" t="str">
        <f t="shared" si="149"/>
        <v xml:space="preserve"> </v>
      </c>
      <c r="AC204" s="163" t="str">
        <f t="shared" si="150"/>
        <v xml:space="preserve"> </v>
      </c>
      <c r="AD204" s="163" t="str">
        <f t="shared" si="151"/>
        <v xml:space="preserve"> </v>
      </c>
      <c r="AH204" s="139" t="str">
        <f>+IF(AH203&gt;0,10,"")</f>
        <v/>
      </c>
      <c r="AO204" s="139" t="str">
        <f>+IF(AO203&gt;0,10,"")</f>
        <v/>
      </c>
      <c r="AV204" s="139" t="str">
        <f>+IF(AV203&gt;0,10,"")</f>
        <v/>
      </c>
    </row>
    <row r="205" spans="2:49" ht="15" customHeight="1" x14ac:dyDescent="0.2">
      <c r="B205" s="149" t="str">
        <f t="shared" si="164"/>
        <v xml:space="preserve"> </v>
      </c>
      <c r="C205" s="150" t="str">
        <f t="shared" si="137"/>
        <v xml:space="preserve"> </v>
      </c>
      <c r="D205" s="151" t="str">
        <f t="shared" si="152"/>
        <v xml:space="preserve"> </v>
      </c>
      <c r="E205" s="152" t="str">
        <f t="shared" si="165"/>
        <v xml:space="preserve"> </v>
      </c>
      <c r="F205" s="152" t="str">
        <f t="shared" si="138"/>
        <v xml:space="preserve"> </v>
      </c>
      <c r="G205" s="152" t="str">
        <f t="shared" si="166"/>
        <v xml:space="preserve"> </v>
      </c>
      <c r="H205" s="152" t="str">
        <f t="shared" si="139"/>
        <v xml:space="preserve"> </v>
      </c>
      <c r="I205" s="153" t="str">
        <f t="shared" si="167"/>
        <v xml:space="preserve"> </v>
      </c>
      <c r="J205" s="153" t="str">
        <f t="shared" si="168"/>
        <v xml:space="preserve"> </v>
      </c>
      <c r="L205" s="149" t="str">
        <f t="shared" si="153"/>
        <v xml:space="preserve"> </v>
      </c>
      <c r="M205" s="150" t="str">
        <f t="shared" si="140"/>
        <v xml:space="preserve"> </v>
      </c>
      <c r="N205" s="151" t="str">
        <f t="shared" si="154"/>
        <v xml:space="preserve"> </v>
      </c>
      <c r="O205" s="152" t="str">
        <f t="shared" si="155"/>
        <v xml:space="preserve"> </v>
      </c>
      <c r="P205" s="152" t="str">
        <f t="shared" si="141"/>
        <v xml:space="preserve"> </v>
      </c>
      <c r="Q205" s="152" t="str">
        <f t="shared" si="142"/>
        <v xml:space="preserve"> </v>
      </c>
      <c r="R205" s="152" t="str">
        <f t="shared" si="143"/>
        <v xml:space="preserve"> </v>
      </c>
      <c r="S205" s="153" t="str">
        <f t="shared" si="144"/>
        <v xml:space="preserve"> </v>
      </c>
      <c r="T205" s="153" t="str">
        <f t="shared" si="145"/>
        <v xml:space="preserve"> </v>
      </c>
      <c r="V205" s="149" t="str">
        <f t="shared" si="156"/>
        <v xml:space="preserve"> </v>
      </c>
      <c r="W205" s="150" t="str">
        <f t="shared" si="146"/>
        <v xml:space="preserve"> </v>
      </c>
      <c r="X205" s="151" t="str">
        <f t="shared" si="157"/>
        <v xml:space="preserve"> </v>
      </c>
      <c r="Y205" s="152" t="str">
        <f t="shared" si="158"/>
        <v xml:space="preserve"> </v>
      </c>
      <c r="Z205" s="152" t="str">
        <f t="shared" si="147"/>
        <v xml:space="preserve"> </v>
      </c>
      <c r="AA205" s="152" t="str">
        <f t="shared" si="148"/>
        <v xml:space="preserve"> </v>
      </c>
      <c r="AB205" s="152" t="str">
        <f t="shared" si="149"/>
        <v xml:space="preserve"> </v>
      </c>
      <c r="AC205" s="153" t="str">
        <f t="shared" si="150"/>
        <v xml:space="preserve"> </v>
      </c>
      <c r="AD205" s="153" t="str">
        <f t="shared" si="151"/>
        <v xml:space="preserve"> </v>
      </c>
    </row>
    <row r="206" spans="2:49" ht="15" customHeight="1" x14ac:dyDescent="0.2">
      <c r="B206" s="154" t="str">
        <f t="shared" si="164"/>
        <v xml:space="preserve"> </v>
      </c>
      <c r="C206" s="155" t="str">
        <f t="shared" si="137"/>
        <v xml:space="preserve"> </v>
      </c>
      <c r="D206" s="156" t="str">
        <f t="shared" si="152"/>
        <v xml:space="preserve"> </v>
      </c>
      <c r="E206" s="157" t="str">
        <f t="shared" si="165"/>
        <v xml:space="preserve"> </v>
      </c>
      <c r="F206" s="157" t="str">
        <f t="shared" si="138"/>
        <v xml:space="preserve"> </v>
      </c>
      <c r="G206" s="157" t="str">
        <f t="shared" si="166"/>
        <v xml:space="preserve"> </v>
      </c>
      <c r="H206" s="157" t="str">
        <f t="shared" si="139"/>
        <v xml:space="preserve"> </v>
      </c>
      <c r="I206" s="158" t="str">
        <f t="shared" si="167"/>
        <v xml:space="preserve"> </v>
      </c>
      <c r="J206" s="158" t="str">
        <f t="shared" si="168"/>
        <v xml:space="preserve"> </v>
      </c>
      <c r="L206" s="154" t="str">
        <f t="shared" si="153"/>
        <v xml:space="preserve"> </v>
      </c>
      <c r="M206" s="155" t="str">
        <f t="shared" si="140"/>
        <v xml:space="preserve"> </v>
      </c>
      <c r="N206" s="156" t="str">
        <f t="shared" si="154"/>
        <v xml:space="preserve"> </v>
      </c>
      <c r="O206" s="157" t="str">
        <f t="shared" si="155"/>
        <v xml:space="preserve"> </v>
      </c>
      <c r="P206" s="157" t="str">
        <f t="shared" si="141"/>
        <v xml:space="preserve"> </v>
      </c>
      <c r="Q206" s="157" t="str">
        <f t="shared" si="142"/>
        <v xml:space="preserve"> </v>
      </c>
      <c r="R206" s="157" t="str">
        <f t="shared" si="143"/>
        <v xml:space="preserve"> </v>
      </c>
      <c r="S206" s="158" t="str">
        <f t="shared" si="144"/>
        <v xml:space="preserve"> </v>
      </c>
      <c r="T206" s="158" t="str">
        <f t="shared" si="145"/>
        <v xml:space="preserve"> </v>
      </c>
      <c r="V206" s="154" t="str">
        <f t="shared" si="156"/>
        <v xml:space="preserve"> </v>
      </c>
      <c r="W206" s="155" t="str">
        <f t="shared" si="146"/>
        <v xml:space="preserve"> </v>
      </c>
      <c r="X206" s="156" t="str">
        <f t="shared" si="157"/>
        <v xml:space="preserve"> </v>
      </c>
      <c r="Y206" s="157" t="str">
        <f t="shared" si="158"/>
        <v xml:space="preserve"> </v>
      </c>
      <c r="Z206" s="157" t="str">
        <f t="shared" si="147"/>
        <v xml:space="preserve"> </v>
      </c>
      <c r="AA206" s="157" t="str">
        <f t="shared" si="148"/>
        <v xml:space="preserve"> </v>
      </c>
      <c r="AB206" s="157" t="str">
        <f t="shared" si="149"/>
        <v xml:space="preserve"> </v>
      </c>
      <c r="AC206" s="158" t="str">
        <f t="shared" si="150"/>
        <v xml:space="preserve"> </v>
      </c>
      <c r="AD206" s="158" t="str">
        <f t="shared" si="151"/>
        <v xml:space="preserve"> </v>
      </c>
    </row>
    <row r="207" spans="2:49" ht="15" customHeight="1" x14ac:dyDescent="0.2">
      <c r="B207" s="154" t="str">
        <f t="shared" si="164"/>
        <v xml:space="preserve"> </v>
      </c>
      <c r="C207" s="155" t="str">
        <f t="shared" ref="C207:C270" si="169">+IF(E207=" "," ",I$10+I$9+1-B207)</f>
        <v xml:space="preserve"> </v>
      </c>
      <c r="D207" s="156" t="str">
        <f t="shared" si="152"/>
        <v xml:space="preserve"> </v>
      </c>
      <c r="E207" s="157" t="str">
        <f t="shared" si="165"/>
        <v xml:space="preserve"> </v>
      </c>
      <c r="F207" s="157" t="str">
        <f t="shared" ref="F207:F270" si="170">+IF(E207=" "," ",ROUND(E207*AK$11,8))</f>
        <v xml:space="preserve"> </v>
      </c>
      <c r="G207" s="157" t="str">
        <f t="shared" ref="G207:G270" si="171">+IF(E207=" "," ",H207-F207)</f>
        <v xml:space="preserve"> </v>
      </c>
      <c r="H207" s="157" t="str">
        <f t="shared" ref="H207:H270" si="172">+IF(E207=" "," ",IF(B207&gt;I$9,AK$10,F207))</f>
        <v xml:space="preserve"> </v>
      </c>
      <c r="I207" s="158" t="str">
        <f t="shared" ref="I207:I270" si="173">IF(D207=" "," ",+YEAR(D207))</f>
        <v xml:space="preserve"> </v>
      </c>
      <c r="J207" s="158" t="str">
        <f t="shared" ref="J207:J270" si="174">IF(D207=" "," ",+MONTH(D207))</f>
        <v xml:space="preserve"> </v>
      </c>
      <c r="L207" s="154" t="str">
        <f t="shared" si="153"/>
        <v xml:space="preserve"> </v>
      </c>
      <c r="M207" s="155" t="str">
        <f t="shared" ref="M207:M270" si="175">+IF(O207=" "," ",S$10+S$9+1-L207)</f>
        <v xml:space="preserve"> </v>
      </c>
      <c r="N207" s="156" t="str">
        <f t="shared" si="154"/>
        <v xml:space="preserve"> </v>
      </c>
      <c r="O207" s="157" t="str">
        <f t="shared" si="155"/>
        <v xml:space="preserve"> </v>
      </c>
      <c r="P207" s="157" t="str">
        <f t="shared" ref="P207:P270" si="176">+IF(O207=" "," ",ROUND(O207*AR$11,8))</f>
        <v xml:space="preserve"> </v>
      </c>
      <c r="Q207" s="157" t="str">
        <f t="shared" ref="Q207:Q270" si="177">+IF(O207=" "," ",R207-P207)</f>
        <v xml:space="preserve"> </v>
      </c>
      <c r="R207" s="157" t="str">
        <f t="shared" ref="R207:R270" si="178">+IF(O207=" "," ",IF(L207&gt;S$9,AR$10,P207))</f>
        <v xml:space="preserve"> </v>
      </c>
      <c r="S207" s="158" t="str">
        <f t="shared" ref="S207:S270" si="179">IF(N207=" "," ",+YEAR(N207))</f>
        <v xml:space="preserve"> </v>
      </c>
      <c r="T207" s="158" t="str">
        <f t="shared" ref="T207:T270" si="180">IF(N207=" "," ",+MONTH(N207))</f>
        <v xml:space="preserve"> </v>
      </c>
      <c r="V207" s="154" t="str">
        <f t="shared" si="156"/>
        <v xml:space="preserve"> </v>
      </c>
      <c r="W207" s="155" t="str">
        <f t="shared" ref="W207:W270" si="181">+IF(Y207=" "," ",AC$10+AC$9+1-V207)</f>
        <v xml:space="preserve"> </v>
      </c>
      <c r="X207" s="156" t="str">
        <f t="shared" si="157"/>
        <v xml:space="preserve"> </v>
      </c>
      <c r="Y207" s="157" t="str">
        <f t="shared" si="158"/>
        <v xml:space="preserve"> </v>
      </c>
      <c r="Z207" s="157" t="str">
        <f t="shared" ref="Z207:Z270" si="182">+IF(Y207=" "," ",ROUND(Y207*AY$11,8))</f>
        <v xml:space="preserve"> </v>
      </c>
      <c r="AA207" s="157" t="str">
        <f t="shared" ref="AA207:AA270" si="183">+IF(Y207=" "," ",AB207-Z207)</f>
        <v xml:space="preserve"> </v>
      </c>
      <c r="AB207" s="157" t="str">
        <f t="shared" ref="AB207:AB270" si="184">+IF(Y207=" "," ",IF(V207&gt;AC$9,AY$10,Z207))</f>
        <v xml:space="preserve"> </v>
      </c>
      <c r="AC207" s="158" t="str">
        <f t="shared" ref="AC207:AC270" si="185">IF(X207=" "," ",+YEAR(X207))</f>
        <v xml:space="preserve"> </v>
      </c>
      <c r="AD207" s="158" t="str">
        <f t="shared" ref="AD207:AD270" si="186">IF(X207=" "," ",+MONTH(X207))</f>
        <v xml:space="preserve"> </v>
      </c>
      <c r="AH207" s="164"/>
      <c r="AI207" s="164"/>
      <c r="AO207" s="164"/>
      <c r="AP207" s="164"/>
      <c r="AV207" s="164"/>
      <c r="AW207" s="164"/>
    </row>
    <row r="208" spans="2:49" ht="15" customHeight="1" x14ac:dyDescent="0.2">
      <c r="B208" s="154" t="str">
        <f t="shared" ref="B208:B271" si="187">IF(E208=" "," ",B207+1)</f>
        <v xml:space="preserve"> </v>
      </c>
      <c r="C208" s="155" t="str">
        <f t="shared" si="169"/>
        <v xml:space="preserve"> </v>
      </c>
      <c r="D208" s="156" t="str">
        <f t="shared" ref="D208:D271" si="188">+IF(E208=" "," ",DATE(YEAR(D207),MONTH(D207)+I$8,DAY(D207)))</f>
        <v xml:space="preserve"> </v>
      </c>
      <c r="E208" s="157" t="str">
        <f t="shared" ref="E208:E271" si="189">+IF(E207=" "," ",IF((E207-G207)&gt;1,E207-G207," "))</f>
        <v xml:space="preserve"> </v>
      </c>
      <c r="F208" s="157" t="str">
        <f t="shared" si="170"/>
        <v xml:space="preserve"> </v>
      </c>
      <c r="G208" s="157" t="str">
        <f t="shared" si="171"/>
        <v xml:space="preserve"> </v>
      </c>
      <c r="H208" s="157" t="str">
        <f t="shared" si="172"/>
        <v xml:space="preserve"> </v>
      </c>
      <c r="I208" s="158" t="str">
        <f t="shared" si="173"/>
        <v xml:space="preserve"> </v>
      </c>
      <c r="J208" s="158" t="str">
        <f t="shared" si="174"/>
        <v xml:space="preserve"> </v>
      </c>
      <c r="L208" s="154" t="str">
        <f t="shared" ref="L208:L271" si="190">IF(O208=" "," ",L207+1)</f>
        <v xml:space="preserve"> </v>
      </c>
      <c r="M208" s="155" t="str">
        <f t="shared" si="175"/>
        <v xml:space="preserve"> </v>
      </c>
      <c r="N208" s="156" t="str">
        <f t="shared" ref="N208:N271" si="191">+IF(O208=" "," ",DATE(YEAR(N207),MONTH(N207)+S$8,DAY(N207)))</f>
        <v xml:space="preserve"> </v>
      </c>
      <c r="O208" s="157" t="str">
        <f t="shared" ref="O208:O271" si="192">+IF(O207=" "," ",IF((O207-Q207)&gt;1,O207-Q207," "))</f>
        <v xml:space="preserve"> </v>
      </c>
      <c r="P208" s="157" t="str">
        <f t="shared" si="176"/>
        <v xml:space="preserve"> </v>
      </c>
      <c r="Q208" s="157" t="str">
        <f t="shared" si="177"/>
        <v xml:space="preserve"> </v>
      </c>
      <c r="R208" s="157" t="str">
        <f t="shared" si="178"/>
        <v xml:space="preserve"> </v>
      </c>
      <c r="S208" s="158" t="str">
        <f t="shared" si="179"/>
        <v xml:space="preserve"> </v>
      </c>
      <c r="T208" s="158" t="str">
        <f t="shared" si="180"/>
        <v xml:space="preserve"> </v>
      </c>
      <c r="V208" s="154" t="str">
        <f t="shared" ref="V208:V271" si="193">IF(Y208=" "," ",V207+1)</f>
        <v xml:space="preserve"> </v>
      </c>
      <c r="W208" s="155" t="str">
        <f t="shared" si="181"/>
        <v xml:space="preserve"> </v>
      </c>
      <c r="X208" s="156" t="str">
        <f t="shared" ref="X208:X271" si="194">+IF(Y208=" "," ",DATE(YEAR(X207),MONTH(X207)+AC$8,DAY(X207)))</f>
        <v xml:space="preserve"> </v>
      </c>
      <c r="Y208" s="157" t="str">
        <f t="shared" ref="Y208:Y271" si="195">+IF(Y207=" "," ",IF((Y207-AA207)&gt;1,Y207-AA207," "))</f>
        <v xml:space="preserve"> </v>
      </c>
      <c r="Z208" s="157" t="str">
        <f t="shared" si="182"/>
        <v xml:space="preserve"> </v>
      </c>
      <c r="AA208" s="157" t="str">
        <f t="shared" si="183"/>
        <v xml:space="preserve"> </v>
      </c>
      <c r="AB208" s="157" t="str">
        <f t="shared" si="184"/>
        <v xml:space="preserve"> </v>
      </c>
      <c r="AC208" s="158" t="str">
        <f t="shared" si="185"/>
        <v xml:space="preserve"> </v>
      </c>
      <c r="AD208" s="158" t="str">
        <f t="shared" si="186"/>
        <v xml:space="preserve"> </v>
      </c>
    </row>
    <row r="209" spans="2:49" ht="15" customHeight="1" x14ac:dyDescent="0.2">
      <c r="B209" s="159" t="str">
        <f t="shared" si="187"/>
        <v xml:space="preserve"> </v>
      </c>
      <c r="C209" s="160" t="str">
        <f t="shared" si="169"/>
        <v xml:space="preserve"> </v>
      </c>
      <c r="D209" s="161" t="str">
        <f t="shared" si="188"/>
        <v xml:space="preserve"> </v>
      </c>
      <c r="E209" s="162" t="str">
        <f t="shared" si="189"/>
        <v xml:space="preserve"> </v>
      </c>
      <c r="F209" s="162" t="str">
        <f t="shared" si="170"/>
        <v xml:space="preserve"> </v>
      </c>
      <c r="G209" s="162" t="str">
        <f t="shared" si="171"/>
        <v xml:space="preserve"> </v>
      </c>
      <c r="H209" s="162" t="str">
        <f t="shared" si="172"/>
        <v xml:space="preserve"> </v>
      </c>
      <c r="I209" s="163" t="str">
        <f t="shared" si="173"/>
        <v xml:space="preserve"> </v>
      </c>
      <c r="J209" s="163" t="str">
        <f t="shared" si="174"/>
        <v xml:space="preserve"> </v>
      </c>
      <c r="L209" s="159" t="str">
        <f t="shared" si="190"/>
        <v xml:space="preserve"> </v>
      </c>
      <c r="M209" s="160" t="str">
        <f t="shared" si="175"/>
        <v xml:space="preserve"> </v>
      </c>
      <c r="N209" s="161" t="str">
        <f t="shared" si="191"/>
        <v xml:space="preserve"> </v>
      </c>
      <c r="O209" s="162" t="str">
        <f t="shared" si="192"/>
        <v xml:space="preserve"> </v>
      </c>
      <c r="P209" s="162" t="str">
        <f t="shared" si="176"/>
        <v xml:space="preserve"> </v>
      </c>
      <c r="Q209" s="162" t="str">
        <f t="shared" si="177"/>
        <v xml:space="preserve"> </v>
      </c>
      <c r="R209" s="162" t="str">
        <f t="shared" si="178"/>
        <v xml:space="preserve"> </v>
      </c>
      <c r="S209" s="163" t="str">
        <f t="shared" si="179"/>
        <v xml:space="preserve"> </v>
      </c>
      <c r="T209" s="163" t="str">
        <f t="shared" si="180"/>
        <v xml:space="preserve"> </v>
      </c>
      <c r="V209" s="159" t="str">
        <f t="shared" si="193"/>
        <v xml:space="preserve"> </v>
      </c>
      <c r="W209" s="160" t="str">
        <f t="shared" si="181"/>
        <v xml:space="preserve"> </v>
      </c>
      <c r="X209" s="161" t="str">
        <f t="shared" si="194"/>
        <v xml:space="preserve"> </v>
      </c>
      <c r="Y209" s="162" t="str">
        <f t="shared" si="195"/>
        <v xml:space="preserve"> </v>
      </c>
      <c r="Z209" s="162" t="str">
        <f t="shared" si="182"/>
        <v xml:space="preserve"> </v>
      </c>
      <c r="AA209" s="162" t="str">
        <f t="shared" si="183"/>
        <v xml:space="preserve"> </v>
      </c>
      <c r="AB209" s="162" t="str">
        <f t="shared" si="184"/>
        <v xml:space="preserve"> </v>
      </c>
      <c r="AC209" s="163" t="str">
        <f t="shared" si="185"/>
        <v xml:space="preserve"> </v>
      </c>
      <c r="AD209" s="163" t="str">
        <f t="shared" si="186"/>
        <v xml:space="preserve"> </v>
      </c>
      <c r="AH209" s="139" t="str">
        <f>+IF(AH208&gt;0,10,"")</f>
        <v/>
      </c>
      <c r="AO209" s="139" t="str">
        <f>+IF(AO208&gt;0,10,"")</f>
        <v/>
      </c>
      <c r="AV209" s="139" t="str">
        <f>+IF(AV208&gt;0,10,"")</f>
        <v/>
      </c>
    </row>
    <row r="210" spans="2:49" ht="15" customHeight="1" x14ac:dyDescent="0.2">
      <c r="B210" s="149" t="str">
        <f t="shared" si="187"/>
        <v xml:space="preserve"> </v>
      </c>
      <c r="C210" s="150" t="str">
        <f t="shared" si="169"/>
        <v xml:space="preserve"> </v>
      </c>
      <c r="D210" s="151" t="str">
        <f t="shared" si="188"/>
        <v xml:space="preserve"> </v>
      </c>
      <c r="E210" s="152" t="str">
        <f t="shared" si="189"/>
        <v xml:space="preserve"> </v>
      </c>
      <c r="F210" s="152" t="str">
        <f t="shared" si="170"/>
        <v xml:space="preserve"> </v>
      </c>
      <c r="G210" s="152" t="str">
        <f t="shared" si="171"/>
        <v xml:space="preserve"> </v>
      </c>
      <c r="H210" s="152" t="str">
        <f t="shared" si="172"/>
        <v xml:space="preserve"> </v>
      </c>
      <c r="I210" s="153" t="str">
        <f t="shared" si="173"/>
        <v xml:space="preserve"> </v>
      </c>
      <c r="J210" s="153" t="str">
        <f t="shared" si="174"/>
        <v xml:space="preserve"> </v>
      </c>
      <c r="L210" s="149" t="str">
        <f t="shared" si="190"/>
        <v xml:space="preserve"> </v>
      </c>
      <c r="M210" s="150" t="str">
        <f t="shared" si="175"/>
        <v xml:space="preserve"> </v>
      </c>
      <c r="N210" s="151" t="str">
        <f t="shared" si="191"/>
        <v xml:space="preserve"> </v>
      </c>
      <c r="O210" s="152" t="str">
        <f t="shared" si="192"/>
        <v xml:space="preserve"> </v>
      </c>
      <c r="P210" s="152" t="str">
        <f t="shared" si="176"/>
        <v xml:space="preserve"> </v>
      </c>
      <c r="Q210" s="152" t="str">
        <f t="shared" si="177"/>
        <v xml:space="preserve"> </v>
      </c>
      <c r="R210" s="152" t="str">
        <f t="shared" si="178"/>
        <v xml:space="preserve"> </v>
      </c>
      <c r="S210" s="153" t="str">
        <f t="shared" si="179"/>
        <v xml:space="preserve"> </v>
      </c>
      <c r="T210" s="153" t="str">
        <f t="shared" si="180"/>
        <v xml:space="preserve"> </v>
      </c>
      <c r="V210" s="149" t="str">
        <f t="shared" si="193"/>
        <v xml:space="preserve"> </v>
      </c>
      <c r="W210" s="150" t="str">
        <f t="shared" si="181"/>
        <v xml:space="preserve"> </v>
      </c>
      <c r="X210" s="151" t="str">
        <f t="shared" si="194"/>
        <v xml:space="preserve"> </v>
      </c>
      <c r="Y210" s="152" t="str">
        <f t="shared" si="195"/>
        <v xml:space="preserve"> </v>
      </c>
      <c r="Z210" s="152" t="str">
        <f t="shared" si="182"/>
        <v xml:space="preserve"> </v>
      </c>
      <c r="AA210" s="152" t="str">
        <f t="shared" si="183"/>
        <v xml:space="preserve"> </v>
      </c>
      <c r="AB210" s="152" t="str">
        <f t="shared" si="184"/>
        <v xml:space="preserve"> </v>
      </c>
      <c r="AC210" s="153" t="str">
        <f t="shared" si="185"/>
        <v xml:space="preserve"> </v>
      </c>
      <c r="AD210" s="153" t="str">
        <f t="shared" si="186"/>
        <v xml:space="preserve"> </v>
      </c>
    </row>
    <row r="211" spans="2:49" ht="15" customHeight="1" x14ac:dyDescent="0.2">
      <c r="B211" s="154" t="str">
        <f t="shared" si="187"/>
        <v xml:space="preserve"> </v>
      </c>
      <c r="C211" s="155" t="str">
        <f t="shared" si="169"/>
        <v xml:space="preserve"> </v>
      </c>
      <c r="D211" s="156" t="str">
        <f t="shared" si="188"/>
        <v xml:space="preserve"> </v>
      </c>
      <c r="E211" s="157" t="str">
        <f t="shared" si="189"/>
        <v xml:space="preserve"> </v>
      </c>
      <c r="F211" s="157" t="str">
        <f t="shared" si="170"/>
        <v xml:space="preserve"> </v>
      </c>
      <c r="G211" s="157" t="str">
        <f t="shared" si="171"/>
        <v xml:space="preserve"> </v>
      </c>
      <c r="H211" s="157" t="str">
        <f t="shared" si="172"/>
        <v xml:space="preserve"> </v>
      </c>
      <c r="I211" s="158" t="str">
        <f t="shared" si="173"/>
        <v xml:space="preserve"> </v>
      </c>
      <c r="J211" s="158" t="str">
        <f t="shared" si="174"/>
        <v xml:space="preserve"> </v>
      </c>
      <c r="L211" s="154" t="str">
        <f t="shared" si="190"/>
        <v xml:space="preserve"> </v>
      </c>
      <c r="M211" s="155" t="str">
        <f t="shared" si="175"/>
        <v xml:space="preserve"> </v>
      </c>
      <c r="N211" s="156" t="str">
        <f t="shared" si="191"/>
        <v xml:space="preserve"> </v>
      </c>
      <c r="O211" s="157" t="str">
        <f t="shared" si="192"/>
        <v xml:space="preserve"> </v>
      </c>
      <c r="P211" s="157" t="str">
        <f t="shared" si="176"/>
        <v xml:space="preserve"> </v>
      </c>
      <c r="Q211" s="157" t="str">
        <f t="shared" si="177"/>
        <v xml:space="preserve"> </v>
      </c>
      <c r="R211" s="157" t="str">
        <f t="shared" si="178"/>
        <v xml:space="preserve"> </v>
      </c>
      <c r="S211" s="158" t="str">
        <f t="shared" si="179"/>
        <v xml:space="preserve"> </v>
      </c>
      <c r="T211" s="158" t="str">
        <f t="shared" si="180"/>
        <v xml:space="preserve"> </v>
      </c>
      <c r="V211" s="154" t="str">
        <f t="shared" si="193"/>
        <v xml:space="preserve"> </v>
      </c>
      <c r="W211" s="155" t="str">
        <f t="shared" si="181"/>
        <v xml:space="preserve"> </v>
      </c>
      <c r="X211" s="156" t="str">
        <f t="shared" si="194"/>
        <v xml:space="preserve"> </v>
      </c>
      <c r="Y211" s="157" t="str">
        <f t="shared" si="195"/>
        <v xml:space="preserve"> </v>
      </c>
      <c r="Z211" s="157" t="str">
        <f t="shared" si="182"/>
        <v xml:space="preserve"> </v>
      </c>
      <c r="AA211" s="157" t="str">
        <f t="shared" si="183"/>
        <v xml:space="preserve"> </v>
      </c>
      <c r="AB211" s="157" t="str">
        <f t="shared" si="184"/>
        <v xml:space="preserve"> </v>
      </c>
      <c r="AC211" s="158" t="str">
        <f t="shared" si="185"/>
        <v xml:space="preserve"> </v>
      </c>
      <c r="AD211" s="158" t="str">
        <f t="shared" si="186"/>
        <v xml:space="preserve"> </v>
      </c>
    </row>
    <row r="212" spans="2:49" ht="15" customHeight="1" x14ac:dyDescent="0.2">
      <c r="B212" s="154" t="str">
        <f t="shared" si="187"/>
        <v xml:space="preserve"> </v>
      </c>
      <c r="C212" s="155" t="str">
        <f t="shared" si="169"/>
        <v xml:space="preserve"> </v>
      </c>
      <c r="D212" s="156" t="str">
        <f t="shared" si="188"/>
        <v xml:space="preserve"> </v>
      </c>
      <c r="E212" s="157" t="str">
        <f t="shared" si="189"/>
        <v xml:space="preserve"> </v>
      </c>
      <c r="F212" s="157" t="str">
        <f t="shared" si="170"/>
        <v xml:space="preserve"> </v>
      </c>
      <c r="G212" s="157" t="str">
        <f t="shared" si="171"/>
        <v xml:space="preserve"> </v>
      </c>
      <c r="H212" s="157" t="str">
        <f t="shared" si="172"/>
        <v xml:space="preserve"> </v>
      </c>
      <c r="I212" s="158" t="str">
        <f t="shared" si="173"/>
        <v xml:space="preserve"> </v>
      </c>
      <c r="J212" s="158" t="str">
        <f t="shared" si="174"/>
        <v xml:space="preserve"> </v>
      </c>
      <c r="L212" s="154" t="str">
        <f t="shared" si="190"/>
        <v xml:space="preserve"> </v>
      </c>
      <c r="M212" s="155" t="str">
        <f t="shared" si="175"/>
        <v xml:space="preserve"> </v>
      </c>
      <c r="N212" s="156" t="str">
        <f t="shared" si="191"/>
        <v xml:space="preserve"> </v>
      </c>
      <c r="O212" s="157" t="str">
        <f t="shared" si="192"/>
        <v xml:space="preserve"> </v>
      </c>
      <c r="P212" s="157" t="str">
        <f t="shared" si="176"/>
        <v xml:space="preserve"> </v>
      </c>
      <c r="Q212" s="157" t="str">
        <f t="shared" si="177"/>
        <v xml:space="preserve"> </v>
      </c>
      <c r="R212" s="157" t="str">
        <f t="shared" si="178"/>
        <v xml:space="preserve"> </v>
      </c>
      <c r="S212" s="158" t="str">
        <f t="shared" si="179"/>
        <v xml:space="preserve"> </v>
      </c>
      <c r="T212" s="158" t="str">
        <f t="shared" si="180"/>
        <v xml:space="preserve"> </v>
      </c>
      <c r="V212" s="154" t="str">
        <f t="shared" si="193"/>
        <v xml:space="preserve"> </v>
      </c>
      <c r="W212" s="155" t="str">
        <f t="shared" si="181"/>
        <v xml:space="preserve"> </v>
      </c>
      <c r="X212" s="156" t="str">
        <f t="shared" si="194"/>
        <v xml:space="preserve"> </v>
      </c>
      <c r="Y212" s="157" t="str">
        <f t="shared" si="195"/>
        <v xml:space="preserve"> </v>
      </c>
      <c r="Z212" s="157" t="str">
        <f t="shared" si="182"/>
        <v xml:space="preserve"> </v>
      </c>
      <c r="AA212" s="157" t="str">
        <f t="shared" si="183"/>
        <v xml:space="preserve"> </v>
      </c>
      <c r="AB212" s="157" t="str">
        <f t="shared" si="184"/>
        <v xml:space="preserve"> </v>
      </c>
      <c r="AC212" s="158" t="str">
        <f t="shared" si="185"/>
        <v xml:space="preserve"> </v>
      </c>
      <c r="AD212" s="158" t="str">
        <f t="shared" si="186"/>
        <v xml:space="preserve"> </v>
      </c>
      <c r="AH212" s="164"/>
      <c r="AI212" s="164"/>
      <c r="AO212" s="164"/>
      <c r="AP212" s="164"/>
      <c r="AV212" s="164"/>
      <c r="AW212" s="164"/>
    </row>
    <row r="213" spans="2:49" ht="15" customHeight="1" x14ac:dyDescent="0.2">
      <c r="B213" s="154" t="str">
        <f t="shared" si="187"/>
        <v xml:space="preserve"> </v>
      </c>
      <c r="C213" s="155" t="str">
        <f t="shared" si="169"/>
        <v xml:space="preserve"> </v>
      </c>
      <c r="D213" s="156" t="str">
        <f t="shared" si="188"/>
        <v xml:space="preserve"> </v>
      </c>
      <c r="E213" s="157" t="str">
        <f t="shared" si="189"/>
        <v xml:space="preserve"> </v>
      </c>
      <c r="F213" s="157" t="str">
        <f t="shared" si="170"/>
        <v xml:space="preserve"> </v>
      </c>
      <c r="G213" s="157" t="str">
        <f t="shared" si="171"/>
        <v xml:space="preserve"> </v>
      </c>
      <c r="H213" s="157" t="str">
        <f t="shared" si="172"/>
        <v xml:space="preserve"> </v>
      </c>
      <c r="I213" s="158" t="str">
        <f t="shared" si="173"/>
        <v xml:space="preserve"> </v>
      </c>
      <c r="J213" s="158" t="str">
        <f t="shared" si="174"/>
        <v xml:space="preserve"> </v>
      </c>
      <c r="L213" s="154" t="str">
        <f t="shared" si="190"/>
        <v xml:space="preserve"> </v>
      </c>
      <c r="M213" s="155" t="str">
        <f t="shared" si="175"/>
        <v xml:space="preserve"> </v>
      </c>
      <c r="N213" s="156" t="str">
        <f t="shared" si="191"/>
        <v xml:space="preserve"> </v>
      </c>
      <c r="O213" s="157" t="str">
        <f t="shared" si="192"/>
        <v xml:space="preserve"> </v>
      </c>
      <c r="P213" s="157" t="str">
        <f t="shared" si="176"/>
        <v xml:space="preserve"> </v>
      </c>
      <c r="Q213" s="157" t="str">
        <f t="shared" si="177"/>
        <v xml:space="preserve"> </v>
      </c>
      <c r="R213" s="157" t="str">
        <f t="shared" si="178"/>
        <v xml:space="preserve"> </v>
      </c>
      <c r="S213" s="158" t="str">
        <f t="shared" si="179"/>
        <v xml:space="preserve"> </v>
      </c>
      <c r="T213" s="158" t="str">
        <f t="shared" si="180"/>
        <v xml:space="preserve"> </v>
      </c>
      <c r="V213" s="154" t="str">
        <f t="shared" si="193"/>
        <v xml:space="preserve"> </v>
      </c>
      <c r="W213" s="155" t="str">
        <f t="shared" si="181"/>
        <v xml:space="preserve"> </v>
      </c>
      <c r="X213" s="156" t="str">
        <f t="shared" si="194"/>
        <v xml:space="preserve"> </v>
      </c>
      <c r="Y213" s="157" t="str">
        <f t="shared" si="195"/>
        <v xml:space="preserve"> </v>
      </c>
      <c r="Z213" s="157" t="str">
        <f t="shared" si="182"/>
        <v xml:space="preserve"> </v>
      </c>
      <c r="AA213" s="157" t="str">
        <f t="shared" si="183"/>
        <v xml:space="preserve"> </v>
      </c>
      <c r="AB213" s="157" t="str">
        <f t="shared" si="184"/>
        <v xml:space="preserve"> </v>
      </c>
      <c r="AC213" s="158" t="str">
        <f t="shared" si="185"/>
        <v xml:space="preserve"> </v>
      </c>
      <c r="AD213" s="158" t="str">
        <f t="shared" si="186"/>
        <v xml:space="preserve"> </v>
      </c>
    </row>
    <row r="214" spans="2:49" ht="15" customHeight="1" x14ac:dyDescent="0.2">
      <c r="B214" s="159" t="str">
        <f t="shared" si="187"/>
        <v xml:space="preserve"> </v>
      </c>
      <c r="C214" s="160" t="str">
        <f t="shared" si="169"/>
        <v xml:space="preserve"> </v>
      </c>
      <c r="D214" s="161" t="str">
        <f t="shared" si="188"/>
        <v xml:space="preserve"> </v>
      </c>
      <c r="E214" s="162" t="str">
        <f t="shared" si="189"/>
        <v xml:space="preserve"> </v>
      </c>
      <c r="F214" s="162" t="str">
        <f t="shared" si="170"/>
        <v xml:space="preserve"> </v>
      </c>
      <c r="G214" s="162" t="str">
        <f t="shared" si="171"/>
        <v xml:space="preserve"> </v>
      </c>
      <c r="H214" s="162" t="str">
        <f t="shared" si="172"/>
        <v xml:space="preserve"> </v>
      </c>
      <c r="I214" s="163" t="str">
        <f t="shared" si="173"/>
        <v xml:space="preserve"> </v>
      </c>
      <c r="J214" s="163" t="str">
        <f t="shared" si="174"/>
        <v xml:space="preserve"> </v>
      </c>
      <c r="L214" s="159" t="str">
        <f t="shared" si="190"/>
        <v xml:space="preserve"> </v>
      </c>
      <c r="M214" s="160" t="str">
        <f t="shared" si="175"/>
        <v xml:space="preserve"> </v>
      </c>
      <c r="N214" s="161" t="str">
        <f t="shared" si="191"/>
        <v xml:space="preserve"> </v>
      </c>
      <c r="O214" s="162" t="str">
        <f t="shared" si="192"/>
        <v xml:space="preserve"> </v>
      </c>
      <c r="P214" s="162" t="str">
        <f t="shared" si="176"/>
        <v xml:space="preserve"> </v>
      </c>
      <c r="Q214" s="162" t="str">
        <f t="shared" si="177"/>
        <v xml:space="preserve"> </v>
      </c>
      <c r="R214" s="162" t="str">
        <f t="shared" si="178"/>
        <v xml:space="preserve"> </v>
      </c>
      <c r="S214" s="163" t="str">
        <f t="shared" si="179"/>
        <v xml:space="preserve"> </v>
      </c>
      <c r="T214" s="163" t="str">
        <f t="shared" si="180"/>
        <v xml:space="preserve"> </v>
      </c>
      <c r="V214" s="159" t="str">
        <f t="shared" si="193"/>
        <v xml:space="preserve"> </v>
      </c>
      <c r="W214" s="160" t="str">
        <f t="shared" si="181"/>
        <v xml:space="preserve"> </v>
      </c>
      <c r="X214" s="161" t="str">
        <f t="shared" si="194"/>
        <v xml:space="preserve"> </v>
      </c>
      <c r="Y214" s="162" t="str">
        <f t="shared" si="195"/>
        <v xml:space="preserve"> </v>
      </c>
      <c r="Z214" s="162" t="str">
        <f t="shared" si="182"/>
        <v xml:space="preserve"> </v>
      </c>
      <c r="AA214" s="162" t="str">
        <f t="shared" si="183"/>
        <v xml:space="preserve"> </v>
      </c>
      <c r="AB214" s="162" t="str">
        <f t="shared" si="184"/>
        <v xml:space="preserve"> </v>
      </c>
      <c r="AC214" s="163" t="str">
        <f t="shared" si="185"/>
        <v xml:space="preserve"> </v>
      </c>
      <c r="AD214" s="163" t="str">
        <f t="shared" si="186"/>
        <v xml:space="preserve"> </v>
      </c>
      <c r="AH214" s="139" t="str">
        <f>+IF(AH213&gt;0,10,"")</f>
        <v/>
      </c>
      <c r="AO214" s="139" t="str">
        <f>+IF(AO213&gt;0,10,"")</f>
        <v/>
      </c>
      <c r="AV214" s="139" t="str">
        <f>+IF(AV213&gt;0,10,"")</f>
        <v/>
      </c>
    </row>
    <row r="215" spans="2:49" ht="15" customHeight="1" x14ac:dyDescent="0.2">
      <c r="B215" s="149" t="str">
        <f t="shared" si="187"/>
        <v xml:space="preserve"> </v>
      </c>
      <c r="C215" s="150" t="str">
        <f t="shared" si="169"/>
        <v xml:space="preserve"> </v>
      </c>
      <c r="D215" s="151" t="str">
        <f t="shared" si="188"/>
        <v xml:space="preserve"> </v>
      </c>
      <c r="E215" s="152" t="str">
        <f t="shared" si="189"/>
        <v xml:space="preserve"> </v>
      </c>
      <c r="F215" s="152" t="str">
        <f t="shared" si="170"/>
        <v xml:space="preserve"> </v>
      </c>
      <c r="G215" s="152" t="str">
        <f t="shared" si="171"/>
        <v xml:space="preserve"> </v>
      </c>
      <c r="H215" s="152" t="str">
        <f t="shared" si="172"/>
        <v xml:space="preserve"> </v>
      </c>
      <c r="I215" s="153" t="str">
        <f t="shared" si="173"/>
        <v xml:space="preserve"> </v>
      </c>
      <c r="J215" s="153" t="str">
        <f t="shared" si="174"/>
        <v xml:space="preserve"> </v>
      </c>
      <c r="L215" s="149" t="str">
        <f t="shared" si="190"/>
        <v xml:space="preserve"> </v>
      </c>
      <c r="M215" s="150" t="str">
        <f t="shared" si="175"/>
        <v xml:space="preserve"> </v>
      </c>
      <c r="N215" s="151" t="str">
        <f t="shared" si="191"/>
        <v xml:space="preserve"> </v>
      </c>
      <c r="O215" s="152" t="str">
        <f t="shared" si="192"/>
        <v xml:space="preserve"> </v>
      </c>
      <c r="P215" s="152" t="str">
        <f t="shared" si="176"/>
        <v xml:space="preserve"> </v>
      </c>
      <c r="Q215" s="152" t="str">
        <f t="shared" si="177"/>
        <v xml:space="preserve"> </v>
      </c>
      <c r="R215" s="152" t="str">
        <f t="shared" si="178"/>
        <v xml:space="preserve"> </v>
      </c>
      <c r="S215" s="153" t="str">
        <f t="shared" si="179"/>
        <v xml:space="preserve"> </v>
      </c>
      <c r="T215" s="153" t="str">
        <f t="shared" si="180"/>
        <v xml:space="preserve"> </v>
      </c>
      <c r="V215" s="149" t="str">
        <f t="shared" si="193"/>
        <v xml:space="preserve"> </v>
      </c>
      <c r="W215" s="150" t="str">
        <f t="shared" si="181"/>
        <v xml:space="preserve"> </v>
      </c>
      <c r="X215" s="151" t="str">
        <f t="shared" si="194"/>
        <v xml:space="preserve"> </v>
      </c>
      <c r="Y215" s="152" t="str">
        <f t="shared" si="195"/>
        <v xml:space="preserve"> </v>
      </c>
      <c r="Z215" s="152" t="str">
        <f t="shared" si="182"/>
        <v xml:space="preserve"> </v>
      </c>
      <c r="AA215" s="152" t="str">
        <f t="shared" si="183"/>
        <v xml:space="preserve"> </v>
      </c>
      <c r="AB215" s="152" t="str">
        <f t="shared" si="184"/>
        <v xml:space="preserve"> </v>
      </c>
      <c r="AC215" s="153" t="str">
        <f t="shared" si="185"/>
        <v xml:space="preserve"> </v>
      </c>
      <c r="AD215" s="153" t="str">
        <f t="shared" si="186"/>
        <v xml:space="preserve"> </v>
      </c>
    </row>
    <row r="216" spans="2:49" ht="15" customHeight="1" x14ac:dyDescent="0.2">
      <c r="B216" s="154" t="str">
        <f t="shared" si="187"/>
        <v xml:space="preserve"> </v>
      </c>
      <c r="C216" s="155" t="str">
        <f t="shared" si="169"/>
        <v xml:space="preserve"> </v>
      </c>
      <c r="D216" s="156" t="str">
        <f t="shared" si="188"/>
        <v xml:space="preserve"> </v>
      </c>
      <c r="E216" s="157" t="str">
        <f t="shared" si="189"/>
        <v xml:space="preserve"> </v>
      </c>
      <c r="F216" s="157" t="str">
        <f t="shared" si="170"/>
        <v xml:space="preserve"> </v>
      </c>
      <c r="G216" s="157" t="str">
        <f t="shared" si="171"/>
        <v xml:space="preserve"> </v>
      </c>
      <c r="H216" s="157" t="str">
        <f t="shared" si="172"/>
        <v xml:space="preserve"> </v>
      </c>
      <c r="I216" s="158" t="str">
        <f t="shared" si="173"/>
        <v xml:space="preserve"> </v>
      </c>
      <c r="J216" s="158" t="str">
        <f t="shared" si="174"/>
        <v xml:space="preserve"> </v>
      </c>
      <c r="L216" s="154" t="str">
        <f t="shared" si="190"/>
        <v xml:space="preserve"> </v>
      </c>
      <c r="M216" s="155" t="str">
        <f t="shared" si="175"/>
        <v xml:space="preserve"> </v>
      </c>
      <c r="N216" s="156" t="str">
        <f t="shared" si="191"/>
        <v xml:space="preserve"> </v>
      </c>
      <c r="O216" s="157" t="str">
        <f t="shared" si="192"/>
        <v xml:space="preserve"> </v>
      </c>
      <c r="P216" s="157" t="str">
        <f t="shared" si="176"/>
        <v xml:space="preserve"> </v>
      </c>
      <c r="Q216" s="157" t="str">
        <f t="shared" si="177"/>
        <v xml:space="preserve"> </v>
      </c>
      <c r="R216" s="157" t="str">
        <f t="shared" si="178"/>
        <v xml:space="preserve"> </v>
      </c>
      <c r="S216" s="158" t="str">
        <f t="shared" si="179"/>
        <v xml:space="preserve"> </v>
      </c>
      <c r="T216" s="158" t="str">
        <f t="shared" si="180"/>
        <v xml:space="preserve"> </v>
      </c>
      <c r="V216" s="154" t="str">
        <f t="shared" si="193"/>
        <v xml:space="preserve"> </v>
      </c>
      <c r="W216" s="155" t="str">
        <f t="shared" si="181"/>
        <v xml:space="preserve"> </v>
      </c>
      <c r="X216" s="156" t="str">
        <f t="shared" si="194"/>
        <v xml:space="preserve"> </v>
      </c>
      <c r="Y216" s="157" t="str">
        <f t="shared" si="195"/>
        <v xml:space="preserve"> </v>
      </c>
      <c r="Z216" s="157" t="str">
        <f t="shared" si="182"/>
        <v xml:space="preserve"> </v>
      </c>
      <c r="AA216" s="157" t="str">
        <f t="shared" si="183"/>
        <v xml:space="preserve"> </v>
      </c>
      <c r="AB216" s="157" t="str">
        <f t="shared" si="184"/>
        <v xml:space="preserve"> </v>
      </c>
      <c r="AC216" s="158" t="str">
        <f t="shared" si="185"/>
        <v xml:space="preserve"> </v>
      </c>
      <c r="AD216" s="158" t="str">
        <f t="shared" si="186"/>
        <v xml:space="preserve"> </v>
      </c>
    </row>
    <row r="217" spans="2:49" ht="15" customHeight="1" x14ac:dyDescent="0.2">
      <c r="B217" s="154" t="str">
        <f t="shared" si="187"/>
        <v xml:space="preserve"> </v>
      </c>
      <c r="C217" s="155" t="str">
        <f t="shared" si="169"/>
        <v xml:space="preserve"> </v>
      </c>
      <c r="D217" s="156" t="str">
        <f t="shared" si="188"/>
        <v xml:space="preserve"> </v>
      </c>
      <c r="E217" s="157" t="str">
        <f t="shared" si="189"/>
        <v xml:space="preserve"> </v>
      </c>
      <c r="F217" s="157" t="str">
        <f t="shared" si="170"/>
        <v xml:space="preserve"> </v>
      </c>
      <c r="G217" s="157" t="str">
        <f t="shared" si="171"/>
        <v xml:space="preserve"> </v>
      </c>
      <c r="H217" s="157" t="str">
        <f t="shared" si="172"/>
        <v xml:space="preserve"> </v>
      </c>
      <c r="I217" s="158" t="str">
        <f t="shared" si="173"/>
        <v xml:space="preserve"> </v>
      </c>
      <c r="J217" s="158" t="str">
        <f t="shared" si="174"/>
        <v xml:space="preserve"> </v>
      </c>
      <c r="L217" s="154" t="str">
        <f t="shared" si="190"/>
        <v xml:space="preserve"> </v>
      </c>
      <c r="M217" s="155" t="str">
        <f t="shared" si="175"/>
        <v xml:space="preserve"> </v>
      </c>
      <c r="N217" s="156" t="str">
        <f t="shared" si="191"/>
        <v xml:space="preserve"> </v>
      </c>
      <c r="O217" s="157" t="str">
        <f t="shared" si="192"/>
        <v xml:space="preserve"> </v>
      </c>
      <c r="P217" s="157" t="str">
        <f t="shared" si="176"/>
        <v xml:space="preserve"> </v>
      </c>
      <c r="Q217" s="157" t="str">
        <f t="shared" si="177"/>
        <v xml:space="preserve"> </v>
      </c>
      <c r="R217" s="157" t="str">
        <f t="shared" si="178"/>
        <v xml:space="preserve"> </v>
      </c>
      <c r="S217" s="158" t="str">
        <f t="shared" si="179"/>
        <v xml:space="preserve"> </v>
      </c>
      <c r="T217" s="158" t="str">
        <f t="shared" si="180"/>
        <v xml:space="preserve"> </v>
      </c>
      <c r="V217" s="154" t="str">
        <f t="shared" si="193"/>
        <v xml:space="preserve"> </v>
      </c>
      <c r="W217" s="155" t="str">
        <f t="shared" si="181"/>
        <v xml:space="preserve"> </v>
      </c>
      <c r="X217" s="156" t="str">
        <f t="shared" si="194"/>
        <v xml:space="preserve"> </v>
      </c>
      <c r="Y217" s="157" t="str">
        <f t="shared" si="195"/>
        <v xml:space="preserve"> </v>
      </c>
      <c r="Z217" s="157" t="str">
        <f t="shared" si="182"/>
        <v xml:space="preserve"> </v>
      </c>
      <c r="AA217" s="157" t="str">
        <f t="shared" si="183"/>
        <v xml:space="preserve"> </v>
      </c>
      <c r="AB217" s="157" t="str">
        <f t="shared" si="184"/>
        <v xml:space="preserve"> </v>
      </c>
      <c r="AC217" s="158" t="str">
        <f t="shared" si="185"/>
        <v xml:space="preserve"> </v>
      </c>
      <c r="AD217" s="158" t="str">
        <f t="shared" si="186"/>
        <v xml:space="preserve"> </v>
      </c>
      <c r="AH217" s="164"/>
      <c r="AI217" s="164"/>
      <c r="AO217" s="164"/>
      <c r="AP217" s="164"/>
      <c r="AV217" s="164"/>
      <c r="AW217" s="164"/>
    </row>
    <row r="218" spans="2:49" ht="15" customHeight="1" x14ac:dyDescent="0.2">
      <c r="B218" s="154" t="str">
        <f t="shared" si="187"/>
        <v xml:space="preserve"> </v>
      </c>
      <c r="C218" s="155" t="str">
        <f t="shared" si="169"/>
        <v xml:space="preserve"> </v>
      </c>
      <c r="D218" s="156" t="str">
        <f t="shared" si="188"/>
        <v xml:space="preserve"> </v>
      </c>
      <c r="E218" s="157" t="str">
        <f t="shared" si="189"/>
        <v xml:space="preserve"> </v>
      </c>
      <c r="F218" s="157" t="str">
        <f t="shared" si="170"/>
        <v xml:space="preserve"> </v>
      </c>
      <c r="G218" s="157" t="str">
        <f t="shared" si="171"/>
        <v xml:space="preserve"> </v>
      </c>
      <c r="H218" s="157" t="str">
        <f t="shared" si="172"/>
        <v xml:space="preserve"> </v>
      </c>
      <c r="I218" s="158" t="str">
        <f t="shared" si="173"/>
        <v xml:space="preserve"> </v>
      </c>
      <c r="J218" s="158" t="str">
        <f t="shared" si="174"/>
        <v xml:space="preserve"> </v>
      </c>
      <c r="L218" s="154" t="str">
        <f t="shared" si="190"/>
        <v xml:space="preserve"> </v>
      </c>
      <c r="M218" s="155" t="str">
        <f t="shared" si="175"/>
        <v xml:space="preserve"> </v>
      </c>
      <c r="N218" s="156" t="str">
        <f t="shared" si="191"/>
        <v xml:space="preserve"> </v>
      </c>
      <c r="O218" s="157" t="str">
        <f t="shared" si="192"/>
        <v xml:space="preserve"> </v>
      </c>
      <c r="P218" s="157" t="str">
        <f t="shared" si="176"/>
        <v xml:space="preserve"> </v>
      </c>
      <c r="Q218" s="157" t="str">
        <f t="shared" si="177"/>
        <v xml:space="preserve"> </v>
      </c>
      <c r="R218" s="157" t="str">
        <f t="shared" si="178"/>
        <v xml:space="preserve"> </v>
      </c>
      <c r="S218" s="158" t="str">
        <f t="shared" si="179"/>
        <v xml:space="preserve"> </v>
      </c>
      <c r="T218" s="158" t="str">
        <f t="shared" si="180"/>
        <v xml:space="preserve"> </v>
      </c>
      <c r="V218" s="154" t="str">
        <f t="shared" si="193"/>
        <v xml:space="preserve"> </v>
      </c>
      <c r="W218" s="155" t="str">
        <f t="shared" si="181"/>
        <v xml:space="preserve"> </v>
      </c>
      <c r="X218" s="156" t="str">
        <f t="shared" si="194"/>
        <v xml:space="preserve"> </v>
      </c>
      <c r="Y218" s="157" t="str">
        <f t="shared" si="195"/>
        <v xml:space="preserve"> </v>
      </c>
      <c r="Z218" s="157" t="str">
        <f t="shared" si="182"/>
        <v xml:space="preserve"> </v>
      </c>
      <c r="AA218" s="157" t="str">
        <f t="shared" si="183"/>
        <v xml:space="preserve"> </v>
      </c>
      <c r="AB218" s="157" t="str">
        <f t="shared" si="184"/>
        <v xml:space="preserve"> </v>
      </c>
      <c r="AC218" s="158" t="str">
        <f t="shared" si="185"/>
        <v xml:space="preserve"> </v>
      </c>
      <c r="AD218" s="158" t="str">
        <f t="shared" si="186"/>
        <v xml:space="preserve"> </v>
      </c>
    </row>
    <row r="219" spans="2:49" ht="15" customHeight="1" x14ac:dyDescent="0.2">
      <c r="B219" s="159" t="str">
        <f t="shared" si="187"/>
        <v xml:space="preserve"> </v>
      </c>
      <c r="C219" s="160" t="str">
        <f t="shared" si="169"/>
        <v xml:space="preserve"> </v>
      </c>
      <c r="D219" s="161" t="str">
        <f t="shared" si="188"/>
        <v xml:space="preserve"> </v>
      </c>
      <c r="E219" s="162" t="str">
        <f t="shared" si="189"/>
        <v xml:space="preserve"> </v>
      </c>
      <c r="F219" s="162" t="str">
        <f t="shared" si="170"/>
        <v xml:space="preserve"> </v>
      </c>
      <c r="G219" s="162" t="str">
        <f t="shared" si="171"/>
        <v xml:space="preserve"> </v>
      </c>
      <c r="H219" s="162" t="str">
        <f t="shared" si="172"/>
        <v xml:space="preserve"> </v>
      </c>
      <c r="I219" s="163" t="str">
        <f t="shared" si="173"/>
        <v xml:space="preserve"> </v>
      </c>
      <c r="J219" s="163" t="str">
        <f t="shared" si="174"/>
        <v xml:space="preserve"> </v>
      </c>
      <c r="L219" s="159" t="str">
        <f t="shared" si="190"/>
        <v xml:space="preserve"> </v>
      </c>
      <c r="M219" s="160" t="str">
        <f t="shared" si="175"/>
        <v xml:space="preserve"> </v>
      </c>
      <c r="N219" s="161" t="str">
        <f t="shared" si="191"/>
        <v xml:space="preserve"> </v>
      </c>
      <c r="O219" s="162" t="str">
        <f t="shared" si="192"/>
        <v xml:space="preserve"> </v>
      </c>
      <c r="P219" s="162" t="str">
        <f t="shared" si="176"/>
        <v xml:space="preserve"> </v>
      </c>
      <c r="Q219" s="162" t="str">
        <f t="shared" si="177"/>
        <v xml:space="preserve"> </v>
      </c>
      <c r="R219" s="162" t="str">
        <f t="shared" si="178"/>
        <v xml:space="preserve"> </v>
      </c>
      <c r="S219" s="163" t="str">
        <f t="shared" si="179"/>
        <v xml:space="preserve"> </v>
      </c>
      <c r="T219" s="163" t="str">
        <f t="shared" si="180"/>
        <v xml:space="preserve"> </v>
      </c>
      <c r="V219" s="159" t="str">
        <f t="shared" si="193"/>
        <v xml:space="preserve"> </v>
      </c>
      <c r="W219" s="160" t="str">
        <f t="shared" si="181"/>
        <v xml:space="preserve"> </v>
      </c>
      <c r="X219" s="161" t="str">
        <f t="shared" si="194"/>
        <v xml:space="preserve"> </v>
      </c>
      <c r="Y219" s="162" t="str">
        <f t="shared" si="195"/>
        <v xml:space="preserve"> </v>
      </c>
      <c r="Z219" s="162" t="str">
        <f t="shared" si="182"/>
        <v xml:space="preserve"> </v>
      </c>
      <c r="AA219" s="162" t="str">
        <f t="shared" si="183"/>
        <v xml:space="preserve"> </v>
      </c>
      <c r="AB219" s="162" t="str">
        <f t="shared" si="184"/>
        <v xml:space="preserve"> </v>
      </c>
      <c r="AC219" s="163" t="str">
        <f t="shared" si="185"/>
        <v xml:space="preserve"> </v>
      </c>
      <c r="AD219" s="163" t="str">
        <f t="shared" si="186"/>
        <v xml:space="preserve"> </v>
      </c>
      <c r="AH219" s="139" t="str">
        <f>+IF(AH218&gt;0,10,"")</f>
        <v/>
      </c>
      <c r="AO219" s="139" t="str">
        <f>+IF(AO218&gt;0,10,"")</f>
        <v/>
      </c>
      <c r="AV219" s="139" t="str">
        <f>+IF(AV218&gt;0,10,"")</f>
        <v/>
      </c>
    </row>
    <row r="220" spans="2:49" ht="15" customHeight="1" x14ac:dyDescent="0.2">
      <c r="B220" s="149" t="str">
        <f t="shared" si="187"/>
        <v xml:space="preserve"> </v>
      </c>
      <c r="C220" s="150" t="str">
        <f t="shared" si="169"/>
        <v xml:space="preserve"> </v>
      </c>
      <c r="D220" s="151" t="str">
        <f t="shared" si="188"/>
        <v xml:space="preserve"> </v>
      </c>
      <c r="E220" s="152" t="str">
        <f t="shared" si="189"/>
        <v xml:space="preserve"> </v>
      </c>
      <c r="F220" s="152" t="str">
        <f t="shared" si="170"/>
        <v xml:space="preserve"> </v>
      </c>
      <c r="G220" s="152" t="str">
        <f t="shared" si="171"/>
        <v xml:space="preserve"> </v>
      </c>
      <c r="H220" s="152" t="str">
        <f t="shared" si="172"/>
        <v xml:space="preserve"> </v>
      </c>
      <c r="I220" s="153" t="str">
        <f t="shared" si="173"/>
        <v xml:space="preserve"> </v>
      </c>
      <c r="J220" s="153" t="str">
        <f t="shared" si="174"/>
        <v xml:space="preserve"> </v>
      </c>
      <c r="L220" s="149" t="str">
        <f t="shared" si="190"/>
        <v xml:space="preserve"> </v>
      </c>
      <c r="M220" s="150" t="str">
        <f t="shared" si="175"/>
        <v xml:space="preserve"> </v>
      </c>
      <c r="N220" s="151" t="str">
        <f t="shared" si="191"/>
        <v xml:space="preserve"> </v>
      </c>
      <c r="O220" s="152" t="str">
        <f t="shared" si="192"/>
        <v xml:space="preserve"> </v>
      </c>
      <c r="P220" s="152" t="str">
        <f t="shared" si="176"/>
        <v xml:space="preserve"> </v>
      </c>
      <c r="Q220" s="152" t="str">
        <f t="shared" si="177"/>
        <v xml:space="preserve"> </v>
      </c>
      <c r="R220" s="152" t="str">
        <f t="shared" si="178"/>
        <v xml:space="preserve"> </v>
      </c>
      <c r="S220" s="153" t="str">
        <f t="shared" si="179"/>
        <v xml:space="preserve"> </v>
      </c>
      <c r="T220" s="153" t="str">
        <f t="shared" si="180"/>
        <v xml:space="preserve"> </v>
      </c>
      <c r="V220" s="149" t="str">
        <f t="shared" si="193"/>
        <v xml:space="preserve"> </v>
      </c>
      <c r="W220" s="150" t="str">
        <f t="shared" si="181"/>
        <v xml:space="preserve"> </v>
      </c>
      <c r="X220" s="151" t="str">
        <f t="shared" si="194"/>
        <v xml:space="preserve"> </v>
      </c>
      <c r="Y220" s="152" t="str">
        <f t="shared" si="195"/>
        <v xml:space="preserve"> </v>
      </c>
      <c r="Z220" s="152" t="str">
        <f t="shared" si="182"/>
        <v xml:space="preserve"> </v>
      </c>
      <c r="AA220" s="152" t="str">
        <f t="shared" si="183"/>
        <v xml:space="preserve"> </v>
      </c>
      <c r="AB220" s="152" t="str">
        <f t="shared" si="184"/>
        <v xml:space="preserve"> </v>
      </c>
      <c r="AC220" s="153" t="str">
        <f t="shared" si="185"/>
        <v xml:space="preserve"> </v>
      </c>
      <c r="AD220" s="153" t="str">
        <f t="shared" si="186"/>
        <v xml:space="preserve"> </v>
      </c>
    </row>
    <row r="221" spans="2:49" ht="15" customHeight="1" x14ac:dyDescent="0.2">
      <c r="B221" s="154" t="str">
        <f t="shared" si="187"/>
        <v xml:space="preserve"> </v>
      </c>
      <c r="C221" s="155" t="str">
        <f t="shared" si="169"/>
        <v xml:space="preserve"> </v>
      </c>
      <c r="D221" s="156" t="str">
        <f t="shared" si="188"/>
        <v xml:space="preserve"> </v>
      </c>
      <c r="E221" s="157" t="str">
        <f t="shared" si="189"/>
        <v xml:space="preserve"> </v>
      </c>
      <c r="F221" s="157" t="str">
        <f t="shared" si="170"/>
        <v xml:space="preserve"> </v>
      </c>
      <c r="G221" s="157" t="str">
        <f t="shared" si="171"/>
        <v xml:space="preserve"> </v>
      </c>
      <c r="H221" s="157" t="str">
        <f t="shared" si="172"/>
        <v xml:space="preserve"> </v>
      </c>
      <c r="I221" s="158" t="str">
        <f t="shared" si="173"/>
        <v xml:space="preserve"> </v>
      </c>
      <c r="J221" s="158" t="str">
        <f t="shared" si="174"/>
        <v xml:space="preserve"> </v>
      </c>
      <c r="L221" s="154" t="str">
        <f t="shared" si="190"/>
        <v xml:space="preserve"> </v>
      </c>
      <c r="M221" s="155" t="str">
        <f t="shared" si="175"/>
        <v xml:space="preserve"> </v>
      </c>
      <c r="N221" s="156" t="str">
        <f t="shared" si="191"/>
        <v xml:space="preserve"> </v>
      </c>
      <c r="O221" s="157" t="str">
        <f t="shared" si="192"/>
        <v xml:space="preserve"> </v>
      </c>
      <c r="P221" s="157" t="str">
        <f t="shared" si="176"/>
        <v xml:space="preserve"> </v>
      </c>
      <c r="Q221" s="157" t="str">
        <f t="shared" si="177"/>
        <v xml:space="preserve"> </v>
      </c>
      <c r="R221" s="157" t="str">
        <f t="shared" si="178"/>
        <v xml:space="preserve"> </v>
      </c>
      <c r="S221" s="158" t="str">
        <f t="shared" si="179"/>
        <v xml:space="preserve"> </v>
      </c>
      <c r="T221" s="158" t="str">
        <f t="shared" si="180"/>
        <v xml:space="preserve"> </v>
      </c>
      <c r="V221" s="154" t="str">
        <f t="shared" si="193"/>
        <v xml:space="preserve"> </v>
      </c>
      <c r="W221" s="155" t="str">
        <f t="shared" si="181"/>
        <v xml:space="preserve"> </v>
      </c>
      <c r="X221" s="156" t="str">
        <f t="shared" si="194"/>
        <v xml:space="preserve"> </v>
      </c>
      <c r="Y221" s="157" t="str">
        <f t="shared" si="195"/>
        <v xml:space="preserve"> </v>
      </c>
      <c r="Z221" s="157" t="str">
        <f t="shared" si="182"/>
        <v xml:space="preserve"> </v>
      </c>
      <c r="AA221" s="157" t="str">
        <f t="shared" si="183"/>
        <v xml:space="preserve"> </v>
      </c>
      <c r="AB221" s="157" t="str">
        <f t="shared" si="184"/>
        <v xml:space="preserve"> </v>
      </c>
      <c r="AC221" s="158" t="str">
        <f t="shared" si="185"/>
        <v xml:space="preserve"> </v>
      </c>
      <c r="AD221" s="158" t="str">
        <f t="shared" si="186"/>
        <v xml:space="preserve"> </v>
      </c>
    </row>
    <row r="222" spans="2:49" ht="15" customHeight="1" x14ac:dyDescent="0.2">
      <c r="B222" s="154" t="str">
        <f t="shared" si="187"/>
        <v xml:space="preserve"> </v>
      </c>
      <c r="C222" s="155" t="str">
        <f t="shared" si="169"/>
        <v xml:space="preserve"> </v>
      </c>
      <c r="D222" s="156" t="str">
        <f t="shared" si="188"/>
        <v xml:space="preserve"> </v>
      </c>
      <c r="E222" s="157" t="str">
        <f t="shared" si="189"/>
        <v xml:space="preserve"> </v>
      </c>
      <c r="F222" s="157" t="str">
        <f t="shared" si="170"/>
        <v xml:space="preserve"> </v>
      </c>
      <c r="G222" s="157" t="str">
        <f t="shared" si="171"/>
        <v xml:space="preserve"> </v>
      </c>
      <c r="H222" s="157" t="str">
        <f t="shared" si="172"/>
        <v xml:space="preserve"> </v>
      </c>
      <c r="I222" s="158" t="str">
        <f t="shared" si="173"/>
        <v xml:space="preserve"> </v>
      </c>
      <c r="J222" s="158" t="str">
        <f t="shared" si="174"/>
        <v xml:space="preserve"> </v>
      </c>
      <c r="L222" s="154" t="str">
        <f t="shared" si="190"/>
        <v xml:space="preserve"> </v>
      </c>
      <c r="M222" s="155" t="str">
        <f t="shared" si="175"/>
        <v xml:space="preserve"> </v>
      </c>
      <c r="N222" s="156" t="str">
        <f t="shared" si="191"/>
        <v xml:space="preserve"> </v>
      </c>
      <c r="O222" s="157" t="str">
        <f t="shared" si="192"/>
        <v xml:space="preserve"> </v>
      </c>
      <c r="P222" s="157" t="str">
        <f t="shared" si="176"/>
        <v xml:space="preserve"> </v>
      </c>
      <c r="Q222" s="157" t="str">
        <f t="shared" si="177"/>
        <v xml:space="preserve"> </v>
      </c>
      <c r="R222" s="157" t="str">
        <f t="shared" si="178"/>
        <v xml:space="preserve"> </v>
      </c>
      <c r="S222" s="158" t="str">
        <f t="shared" si="179"/>
        <v xml:space="preserve"> </v>
      </c>
      <c r="T222" s="158" t="str">
        <f t="shared" si="180"/>
        <v xml:space="preserve"> </v>
      </c>
      <c r="V222" s="154" t="str">
        <f t="shared" si="193"/>
        <v xml:space="preserve"> </v>
      </c>
      <c r="W222" s="155" t="str">
        <f t="shared" si="181"/>
        <v xml:space="preserve"> </v>
      </c>
      <c r="X222" s="156" t="str">
        <f t="shared" si="194"/>
        <v xml:space="preserve"> </v>
      </c>
      <c r="Y222" s="157" t="str">
        <f t="shared" si="195"/>
        <v xml:space="preserve"> </v>
      </c>
      <c r="Z222" s="157" t="str">
        <f t="shared" si="182"/>
        <v xml:space="preserve"> </v>
      </c>
      <c r="AA222" s="157" t="str">
        <f t="shared" si="183"/>
        <v xml:space="preserve"> </v>
      </c>
      <c r="AB222" s="157" t="str">
        <f t="shared" si="184"/>
        <v xml:space="preserve"> </v>
      </c>
      <c r="AC222" s="158" t="str">
        <f t="shared" si="185"/>
        <v xml:space="preserve"> </v>
      </c>
      <c r="AD222" s="158" t="str">
        <f t="shared" si="186"/>
        <v xml:space="preserve"> </v>
      </c>
      <c r="AH222" s="164"/>
      <c r="AI222" s="164"/>
      <c r="AO222" s="164"/>
      <c r="AP222" s="164"/>
      <c r="AV222" s="164"/>
      <c r="AW222" s="164"/>
    </row>
    <row r="223" spans="2:49" ht="15" customHeight="1" x14ac:dyDescent="0.2">
      <c r="B223" s="154" t="str">
        <f t="shared" si="187"/>
        <v xml:space="preserve"> </v>
      </c>
      <c r="C223" s="155" t="str">
        <f t="shared" si="169"/>
        <v xml:space="preserve"> </v>
      </c>
      <c r="D223" s="156" t="str">
        <f t="shared" si="188"/>
        <v xml:space="preserve"> </v>
      </c>
      <c r="E223" s="157" t="str">
        <f t="shared" si="189"/>
        <v xml:space="preserve"> </v>
      </c>
      <c r="F223" s="157" t="str">
        <f t="shared" si="170"/>
        <v xml:space="preserve"> </v>
      </c>
      <c r="G223" s="157" t="str">
        <f t="shared" si="171"/>
        <v xml:space="preserve"> </v>
      </c>
      <c r="H223" s="157" t="str">
        <f t="shared" si="172"/>
        <v xml:space="preserve"> </v>
      </c>
      <c r="I223" s="158" t="str">
        <f t="shared" si="173"/>
        <v xml:space="preserve"> </v>
      </c>
      <c r="J223" s="158" t="str">
        <f t="shared" si="174"/>
        <v xml:space="preserve"> </v>
      </c>
      <c r="L223" s="154" t="str">
        <f t="shared" si="190"/>
        <v xml:space="preserve"> </v>
      </c>
      <c r="M223" s="155" t="str">
        <f t="shared" si="175"/>
        <v xml:space="preserve"> </v>
      </c>
      <c r="N223" s="156" t="str">
        <f t="shared" si="191"/>
        <v xml:space="preserve"> </v>
      </c>
      <c r="O223" s="157" t="str">
        <f t="shared" si="192"/>
        <v xml:space="preserve"> </v>
      </c>
      <c r="P223" s="157" t="str">
        <f t="shared" si="176"/>
        <v xml:space="preserve"> </v>
      </c>
      <c r="Q223" s="157" t="str">
        <f t="shared" si="177"/>
        <v xml:space="preserve"> </v>
      </c>
      <c r="R223" s="157" t="str">
        <f t="shared" si="178"/>
        <v xml:space="preserve"> </v>
      </c>
      <c r="S223" s="158" t="str">
        <f t="shared" si="179"/>
        <v xml:space="preserve"> </v>
      </c>
      <c r="T223" s="158" t="str">
        <f t="shared" si="180"/>
        <v xml:space="preserve"> </v>
      </c>
      <c r="V223" s="154" t="str">
        <f t="shared" si="193"/>
        <v xml:space="preserve"> </v>
      </c>
      <c r="W223" s="155" t="str">
        <f t="shared" si="181"/>
        <v xml:space="preserve"> </v>
      </c>
      <c r="X223" s="156" t="str">
        <f t="shared" si="194"/>
        <v xml:space="preserve"> </v>
      </c>
      <c r="Y223" s="157" t="str">
        <f t="shared" si="195"/>
        <v xml:space="preserve"> </v>
      </c>
      <c r="Z223" s="157" t="str">
        <f t="shared" si="182"/>
        <v xml:space="preserve"> </v>
      </c>
      <c r="AA223" s="157" t="str">
        <f t="shared" si="183"/>
        <v xml:space="preserve"> </v>
      </c>
      <c r="AB223" s="157" t="str">
        <f t="shared" si="184"/>
        <v xml:space="preserve"> </v>
      </c>
      <c r="AC223" s="158" t="str">
        <f t="shared" si="185"/>
        <v xml:space="preserve"> </v>
      </c>
      <c r="AD223" s="158" t="str">
        <f t="shared" si="186"/>
        <v xml:space="preserve"> </v>
      </c>
    </row>
    <row r="224" spans="2:49" ht="15" customHeight="1" x14ac:dyDescent="0.2">
      <c r="B224" s="159" t="str">
        <f t="shared" si="187"/>
        <v xml:space="preserve"> </v>
      </c>
      <c r="C224" s="160" t="str">
        <f t="shared" si="169"/>
        <v xml:space="preserve"> </v>
      </c>
      <c r="D224" s="161" t="str">
        <f t="shared" si="188"/>
        <v xml:space="preserve"> </v>
      </c>
      <c r="E224" s="162" t="str">
        <f t="shared" si="189"/>
        <v xml:space="preserve"> </v>
      </c>
      <c r="F224" s="162" t="str">
        <f t="shared" si="170"/>
        <v xml:space="preserve"> </v>
      </c>
      <c r="G224" s="162" t="str">
        <f t="shared" si="171"/>
        <v xml:space="preserve"> </v>
      </c>
      <c r="H224" s="162" t="str">
        <f t="shared" si="172"/>
        <v xml:space="preserve"> </v>
      </c>
      <c r="I224" s="163" t="str">
        <f t="shared" si="173"/>
        <v xml:space="preserve"> </v>
      </c>
      <c r="J224" s="163" t="str">
        <f t="shared" si="174"/>
        <v xml:space="preserve"> </v>
      </c>
      <c r="L224" s="159" t="str">
        <f t="shared" si="190"/>
        <v xml:space="preserve"> </v>
      </c>
      <c r="M224" s="160" t="str">
        <f t="shared" si="175"/>
        <v xml:space="preserve"> </v>
      </c>
      <c r="N224" s="161" t="str">
        <f t="shared" si="191"/>
        <v xml:space="preserve"> </v>
      </c>
      <c r="O224" s="162" t="str">
        <f t="shared" si="192"/>
        <v xml:space="preserve"> </v>
      </c>
      <c r="P224" s="162" t="str">
        <f t="shared" si="176"/>
        <v xml:space="preserve"> </v>
      </c>
      <c r="Q224" s="162" t="str">
        <f t="shared" si="177"/>
        <v xml:space="preserve"> </v>
      </c>
      <c r="R224" s="162" t="str">
        <f t="shared" si="178"/>
        <v xml:space="preserve"> </v>
      </c>
      <c r="S224" s="163" t="str">
        <f t="shared" si="179"/>
        <v xml:space="preserve"> </v>
      </c>
      <c r="T224" s="163" t="str">
        <f t="shared" si="180"/>
        <v xml:space="preserve"> </v>
      </c>
      <c r="V224" s="159" t="str">
        <f t="shared" si="193"/>
        <v xml:space="preserve"> </v>
      </c>
      <c r="W224" s="160" t="str">
        <f t="shared" si="181"/>
        <v xml:space="preserve"> </v>
      </c>
      <c r="X224" s="161" t="str">
        <f t="shared" si="194"/>
        <v xml:space="preserve"> </v>
      </c>
      <c r="Y224" s="162" t="str">
        <f t="shared" si="195"/>
        <v xml:space="preserve"> </v>
      </c>
      <c r="Z224" s="162" t="str">
        <f t="shared" si="182"/>
        <v xml:space="preserve"> </v>
      </c>
      <c r="AA224" s="162" t="str">
        <f t="shared" si="183"/>
        <v xml:space="preserve"> </v>
      </c>
      <c r="AB224" s="162" t="str">
        <f t="shared" si="184"/>
        <v xml:space="preserve"> </v>
      </c>
      <c r="AC224" s="163" t="str">
        <f t="shared" si="185"/>
        <v xml:space="preserve"> </v>
      </c>
      <c r="AD224" s="163" t="str">
        <f t="shared" si="186"/>
        <v xml:space="preserve"> </v>
      </c>
      <c r="AH224" s="139" t="str">
        <f>+IF(AH223&gt;0,10,"")</f>
        <v/>
      </c>
      <c r="AO224" s="139" t="str">
        <f>+IF(AO223&gt;0,10,"")</f>
        <v/>
      </c>
      <c r="AV224" s="139" t="str">
        <f>+IF(AV223&gt;0,10,"")</f>
        <v/>
      </c>
    </row>
    <row r="225" spans="2:49" ht="15" customHeight="1" x14ac:dyDescent="0.2">
      <c r="B225" s="149" t="str">
        <f t="shared" si="187"/>
        <v xml:space="preserve"> </v>
      </c>
      <c r="C225" s="150" t="str">
        <f t="shared" si="169"/>
        <v xml:space="preserve"> </v>
      </c>
      <c r="D225" s="151" t="str">
        <f t="shared" si="188"/>
        <v xml:space="preserve"> </v>
      </c>
      <c r="E225" s="152" t="str">
        <f t="shared" si="189"/>
        <v xml:space="preserve"> </v>
      </c>
      <c r="F225" s="152" t="str">
        <f t="shared" si="170"/>
        <v xml:space="preserve"> </v>
      </c>
      <c r="G225" s="152" t="str">
        <f t="shared" si="171"/>
        <v xml:space="preserve"> </v>
      </c>
      <c r="H225" s="152" t="str">
        <f t="shared" si="172"/>
        <v xml:space="preserve"> </v>
      </c>
      <c r="I225" s="153" t="str">
        <f t="shared" si="173"/>
        <v xml:space="preserve"> </v>
      </c>
      <c r="J225" s="153" t="str">
        <f t="shared" si="174"/>
        <v xml:space="preserve"> </v>
      </c>
      <c r="L225" s="149" t="str">
        <f t="shared" si="190"/>
        <v xml:space="preserve"> </v>
      </c>
      <c r="M225" s="150" t="str">
        <f t="shared" si="175"/>
        <v xml:space="preserve"> </v>
      </c>
      <c r="N225" s="151" t="str">
        <f t="shared" si="191"/>
        <v xml:space="preserve"> </v>
      </c>
      <c r="O225" s="152" t="str">
        <f t="shared" si="192"/>
        <v xml:space="preserve"> </v>
      </c>
      <c r="P225" s="152" t="str">
        <f t="shared" si="176"/>
        <v xml:space="preserve"> </v>
      </c>
      <c r="Q225" s="152" t="str">
        <f t="shared" si="177"/>
        <v xml:space="preserve"> </v>
      </c>
      <c r="R225" s="152" t="str">
        <f t="shared" si="178"/>
        <v xml:space="preserve"> </v>
      </c>
      <c r="S225" s="153" t="str">
        <f t="shared" si="179"/>
        <v xml:space="preserve"> </v>
      </c>
      <c r="T225" s="153" t="str">
        <f t="shared" si="180"/>
        <v xml:space="preserve"> </v>
      </c>
      <c r="V225" s="149" t="str">
        <f t="shared" si="193"/>
        <v xml:space="preserve"> </v>
      </c>
      <c r="W225" s="150" t="str">
        <f t="shared" si="181"/>
        <v xml:space="preserve"> </v>
      </c>
      <c r="X225" s="151" t="str">
        <f t="shared" si="194"/>
        <v xml:space="preserve"> </v>
      </c>
      <c r="Y225" s="152" t="str">
        <f t="shared" si="195"/>
        <v xml:space="preserve"> </v>
      </c>
      <c r="Z225" s="152" t="str">
        <f t="shared" si="182"/>
        <v xml:space="preserve"> </v>
      </c>
      <c r="AA225" s="152" t="str">
        <f t="shared" si="183"/>
        <v xml:space="preserve"> </v>
      </c>
      <c r="AB225" s="152" t="str">
        <f t="shared" si="184"/>
        <v xml:space="preserve"> </v>
      </c>
      <c r="AC225" s="153" t="str">
        <f t="shared" si="185"/>
        <v xml:space="preserve"> </v>
      </c>
      <c r="AD225" s="153" t="str">
        <f t="shared" si="186"/>
        <v xml:space="preserve"> </v>
      </c>
    </row>
    <row r="226" spans="2:49" ht="15" customHeight="1" x14ac:dyDescent="0.2">
      <c r="B226" s="154" t="str">
        <f t="shared" si="187"/>
        <v xml:space="preserve"> </v>
      </c>
      <c r="C226" s="155" t="str">
        <f t="shared" si="169"/>
        <v xml:space="preserve"> </v>
      </c>
      <c r="D226" s="156" t="str">
        <f t="shared" si="188"/>
        <v xml:space="preserve"> </v>
      </c>
      <c r="E226" s="157" t="str">
        <f t="shared" si="189"/>
        <v xml:space="preserve"> </v>
      </c>
      <c r="F226" s="157" t="str">
        <f t="shared" si="170"/>
        <v xml:space="preserve"> </v>
      </c>
      <c r="G226" s="157" t="str">
        <f t="shared" si="171"/>
        <v xml:space="preserve"> </v>
      </c>
      <c r="H226" s="157" t="str">
        <f t="shared" si="172"/>
        <v xml:space="preserve"> </v>
      </c>
      <c r="I226" s="158" t="str">
        <f t="shared" si="173"/>
        <v xml:space="preserve"> </v>
      </c>
      <c r="J226" s="158" t="str">
        <f t="shared" si="174"/>
        <v xml:space="preserve"> </v>
      </c>
      <c r="L226" s="154" t="str">
        <f t="shared" si="190"/>
        <v xml:space="preserve"> </v>
      </c>
      <c r="M226" s="155" t="str">
        <f t="shared" si="175"/>
        <v xml:space="preserve"> </v>
      </c>
      <c r="N226" s="156" t="str">
        <f t="shared" si="191"/>
        <v xml:space="preserve"> </v>
      </c>
      <c r="O226" s="157" t="str">
        <f t="shared" si="192"/>
        <v xml:space="preserve"> </v>
      </c>
      <c r="P226" s="157" t="str">
        <f t="shared" si="176"/>
        <v xml:space="preserve"> </v>
      </c>
      <c r="Q226" s="157" t="str">
        <f t="shared" si="177"/>
        <v xml:space="preserve"> </v>
      </c>
      <c r="R226" s="157" t="str">
        <f t="shared" si="178"/>
        <v xml:space="preserve"> </v>
      </c>
      <c r="S226" s="158" t="str">
        <f t="shared" si="179"/>
        <v xml:space="preserve"> </v>
      </c>
      <c r="T226" s="158" t="str">
        <f t="shared" si="180"/>
        <v xml:space="preserve"> </v>
      </c>
      <c r="V226" s="154" t="str">
        <f t="shared" si="193"/>
        <v xml:space="preserve"> </v>
      </c>
      <c r="W226" s="155" t="str">
        <f t="shared" si="181"/>
        <v xml:space="preserve"> </v>
      </c>
      <c r="X226" s="156" t="str">
        <f t="shared" si="194"/>
        <v xml:space="preserve"> </v>
      </c>
      <c r="Y226" s="157" t="str">
        <f t="shared" si="195"/>
        <v xml:space="preserve"> </v>
      </c>
      <c r="Z226" s="157" t="str">
        <f t="shared" si="182"/>
        <v xml:space="preserve"> </v>
      </c>
      <c r="AA226" s="157" t="str">
        <f t="shared" si="183"/>
        <v xml:space="preserve"> </v>
      </c>
      <c r="AB226" s="157" t="str">
        <f t="shared" si="184"/>
        <v xml:space="preserve"> </v>
      </c>
      <c r="AC226" s="158" t="str">
        <f t="shared" si="185"/>
        <v xml:space="preserve"> </v>
      </c>
      <c r="AD226" s="158" t="str">
        <f t="shared" si="186"/>
        <v xml:space="preserve"> </v>
      </c>
    </row>
    <row r="227" spans="2:49" ht="15" customHeight="1" x14ac:dyDescent="0.2">
      <c r="B227" s="154" t="str">
        <f t="shared" si="187"/>
        <v xml:space="preserve"> </v>
      </c>
      <c r="C227" s="155" t="str">
        <f t="shared" si="169"/>
        <v xml:space="preserve"> </v>
      </c>
      <c r="D227" s="156" t="str">
        <f t="shared" si="188"/>
        <v xml:space="preserve"> </v>
      </c>
      <c r="E227" s="157" t="str">
        <f t="shared" si="189"/>
        <v xml:space="preserve"> </v>
      </c>
      <c r="F227" s="157" t="str">
        <f t="shared" si="170"/>
        <v xml:space="preserve"> </v>
      </c>
      <c r="G227" s="157" t="str">
        <f t="shared" si="171"/>
        <v xml:space="preserve"> </v>
      </c>
      <c r="H227" s="157" t="str">
        <f t="shared" si="172"/>
        <v xml:space="preserve"> </v>
      </c>
      <c r="I227" s="158" t="str">
        <f t="shared" si="173"/>
        <v xml:space="preserve"> </v>
      </c>
      <c r="J227" s="158" t="str">
        <f t="shared" si="174"/>
        <v xml:space="preserve"> </v>
      </c>
      <c r="L227" s="154" t="str">
        <f t="shared" si="190"/>
        <v xml:space="preserve"> </v>
      </c>
      <c r="M227" s="155" t="str">
        <f t="shared" si="175"/>
        <v xml:space="preserve"> </v>
      </c>
      <c r="N227" s="156" t="str">
        <f t="shared" si="191"/>
        <v xml:space="preserve"> </v>
      </c>
      <c r="O227" s="157" t="str">
        <f t="shared" si="192"/>
        <v xml:space="preserve"> </v>
      </c>
      <c r="P227" s="157" t="str">
        <f t="shared" si="176"/>
        <v xml:space="preserve"> </v>
      </c>
      <c r="Q227" s="157" t="str">
        <f t="shared" si="177"/>
        <v xml:space="preserve"> </v>
      </c>
      <c r="R227" s="157" t="str">
        <f t="shared" si="178"/>
        <v xml:space="preserve"> </v>
      </c>
      <c r="S227" s="158" t="str">
        <f t="shared" si="179"/>
        <v xml:space="preserve"> </v>
      </c>
      <c r="T227" s="158" t="str">
        <f t="shared" si="180"/>
        <v xml:space="preserve"> </v>
      </c>
      <c r="V227" s="154" t="str">
        <f t="shared" si="193"/>
        <v xml:space="preserve"> </v>
      </c>
      <c r="W227" s="155" t="str">
        <f t="shared" si="181"/>
        <v xml:space="preserve"> </v>
      </c>
      <c r="X227" s="156" t="str">
        <f t="shared" si="194"/>
        <v xml:space="preserve"> </v>
      </c>
      <c r="Y227" s="157" t="str">
        <f t="shared" si="195"/>
        <v xml:space="preserve"> </v>
      </c>
      <c r="Z227" s="157" t="str">
        <f t="shared" si="182"/>
        <v xml:space="preserve"> </v>
      </c>
      <c r="AA227" s="157" t="str">
        <f t="shared" si="183"/>
        <v xml:space="preserve"> </v>
      </c>
      <c r="AB227" s="157" t="str">
        <f t="shared" si="184"/>
        <v xml:space="preserve"> </v>
      </c>
      <c r="AC227" s="158" t="str">
        <f t="shared" si="185"/>
        <v xml:space="preserve"> </v>
      </c>
      <c r="AD227" s="158" t="str">
        <f t="shared" si="186"/>
        <v xml:space="preserve"> </v>
      </c>
      <c r="AH227" s="164"/>
      <c r="AI227" s="164"/>
      <c r="AO227" s="164"/>
      <c r="AP227" s="164"/>
      <c r="AV227" s="164"/>
      <c r="AW227" s="164"/>
    </row>
    <row r="228" spans="2:49" ht="15" customHeight="1" x14ac:dyDescent="0.2">
      <c r="B228" s="154" t="str">
        <f t="shared" si="187"/>
        <v xml:space="preserve"> </v>
      </c>
      <c r="C228" s="155" t="str">
        <f t="shared" si="169"/>
        <v xml:space="preserve"> </v>
      </c>
      <c r="D228" s="156" t="str">
        <f t="shared" si="188"/>
        <v xml:space="preserve"> </v>
      </c>
      <c r="E228" s="157" t="str">
        <f t="shared" si="189"/>
        <v xml:space="preserve"> </v>
      </c>
      <c r="F228" s="157" t="str">
        <f t="shared" si="170"/>
        <v xml:space="preserve"> </v>
      </c>
      <c r="G228" s="157" t="str">
        <f t="shared" si="171"/>
        <v xml:space="preserve"> </v>
      </c>
      <c r="H228" s="157" t="str">
        <f t="shared" si="172"/>
        <v xml:space="preserve"> </v>
      </c>
      <c r="I228" s="158" t="str">
        <f t="shared" si="173"/>
        <v xml:space="preserve"> </v>
      </c>
      <c r="J228" s="158" t="str">
        <f t="shared" si="174"/>
        <v xml:space="preserve"> </v>
      </c>
      <c r="L228" s="154" t="str">
        <f t="shared" si="190"/>
        <v xml:space="preserve"> </v>
      </c>
      <c r="M228" s="155" t="str">
        <f t="shared" si="175"/>
        <v xml:space="preserve"> </v>
      </c>
      <c r="N228" s="156" t="str">
        <f t="shared" si="191"/>
        <v xml:space="preserve"> </v>
      </c>
      <c r="O228" s="157" t="str">
        <f t="shared" si="192"/>
        <v xml:space="preserve"> </v>
      </c>
      <c r="P228" s="157" t="str">
        <f t="shared" si="176"/>
        <v xml:space="preserve"> </v>
      </c>
      <c r="Q228" s="157" t="str">
        <f t="shared" si="177"/>
        <v xml:space="preserve"> </v>
      </c>
      <c r="R228" s="157" t="str">
        <f t="shared" si="178"/>
        <v xml:space="preserve"> </v>
      </c>
      <c r="S228" s="158" t="str">
        <f t="shared" si="179"/>
        <v xml:space="preserve"> </v>
      </c>
      <c r="T228" s="158" t="str">
        <f t="shared" si="180"/>
        <v xml:space="preserve"> </v>
      </c>
      <c r="V228" s="154" t="str">
        <f t="shared" si="193"/>
        <v xml:space="preserve"> </v>
      </c>
      <c r="W228" s="155" t="str">
        <f t="shared" si="181"/>
        <v xml:space="preserve"> </v>
      </c>
      <c r="X228" s="156" t="str">
        <f t="shared" si="194"/>
        <v xml:space="preserve"> </v>
      </c>
      <c r="Y228" s="157" t="str">
        <f t="shared" si="195"/>
        <v xml:space="preserve"> </v>
      </c>
      <c r="Z228" s="157" t="str">
        <f t="shared" si="182"/>
        <v xml:space="preserve"> </v>
      </c>
      <c r="AA228" s="157" t="str">
        <f t="shared" si="183"/>
        <v xml:space="preserve"> </v>
      </c>
      <c r="AB228" s="157" t="str">
        <f t="shared" si="184"/>
        <v xml:space="preserve"> </v>
      </c>
      <c r="AC228" s="158" t="str">
        <f t="shared" si="185"/>
        <v xml:space="preserve"> </v>
      </c>
      <c r="AD228" s="158" t="str">
        <f t="shared" si="186"/>
        <v xml:space="preserve"> </v>
      </c>
    </row>
    <row r="229" spans="2:49" ht="15" customHeight="1" x14ac:dyDescent="0.2">
      <c r="B229" s="159" t="str">
        <f t="shared" si="187"/>
        <v xml:space="preserve"> </v>
      </c>
      <c r="C229" s="160" t="str">
        <f t="shared" si="169"/>
        <v xml:space="preserve"> </v>
      </c>
      <c r="D229" s="161" t="str">
        <f t="shared" si="188"/>
        <v xml:space="preserve"> </v>
      </c>
      <c r="E229" s="162" t="str">
        <f t="shared" si="189"/>
        <v xml:space="preserve"> </v>
      </c>
      <c r="F229" s="162" t="str">
        <f t="shared" si="170"/>
        <v xml:space="preserve"> </v>
      </c>
      <c r="G229" s="162" t="str">
        <f t="shared" si="171"/>
        <v xml:space="preserve"> </v>
      </c>
      <c r="H229" s="162" t="str">
        <f t="shared" si="172"/>
        <v xml:space="preserve"> </v>
      </c>
      <c r="I229" s="163" t="str">
        <f t="shared" si="173"/>
        <v xml:space="preserve"> </v>
      </c>
      <c r="J229" s="163" t="str">
        <f t="shared" si="174"/>
        <v xml:space="preserve"> </v>
      </c>
      <c r="L229" s="159" t="str">
        <f t="shared" si="190"/>
        <v xml:space="preserve"> </v>
      </c>
      <c r="M229" s="160" t="str">
        <f t="shared" si="175"/>
        <v xml:space="preserve"> </v>
      </c>
      <c r="N229" s="161" t="str">
        <f t="shared" si="191"/>
        <v xml:space="preserve"> </v>
      </c>
      <c r="O229" s="162" t="str">
        <f t="shared" si="192"/>
        <v xml:space="preserve"> </v>
      </c>
      <c r="P229" s="162" t="str">
        <f t="shared" si="176"/>
        <v xml:space="preserve"> </v>
      </c>
      <c r="Q229" s="162" t="str">
        <f t="shared" si="177"/>
        <v xml:space="preserve"> </v>
      </c>
      <c r="R229" s="162" t="str">
        <f t="shared" si="178"/>
        <v xml:space="preserve"> </v>
      </c>
      <c r="S229" s="163" t="str">
        <f t="shared" si="179"/>
        <v xml:space="preserve"> </v>
      </c>
      <c r="T229" s="163" t="str">
        <f t="shared" si="180"/>
        <v xml:space="preserve"> </v>
      </c>
      <c r="V229" s="159" t="str">
        <f t="shared" si="193"/>
        <v xml:space="preserve"> </v>
      </c>
      <c r="W229" s="160" t="str">
        <f t="shared" si="181"/>
        <v xml:space="preserve"> </v>
      </c>
      <c r="X229" s="161" t="str">
        <f t="shared" si="194"/>
        <v xml:space="preserve"> </v>
      </c>
      <c r="Y229" s="162" t="str">
        <f t="shared" si="195"/>
        <v xml:space="preserve"> </v>
      </c>
      <c r="Z229" s="162" t="str">
        <f t="shared" si="182"/>
        <v xml:space="preserve"> </v>
      </c>
      <c r="AA229" s="162" t="str">
        <f t="shared" si="183"/>
        <v xml:space="preserve"> </v>
      </c>
      <c r="AB229" s="162" t="str">
        <f t="shared" si="184"/>
        <v xml:space="preserve"> </v>
      </c>
      <c r="AC229" s="163" t="str">
        <f t="shared" si="185"/>
        <v xml:space="preserve"> </v>
      </c>
      <c r="AD229" s="163" t="str">
        <f t="shared" si="186"/>
        <v xml:space="preserve"> </v>
      </c>
      <c r="AH229" s="139" t="str">
        <f>+IF(AH228&gt;0,10,"")</f>
        <v/>
      </c>
      <c r="AO229" s="139" t="str">
        <f>+IF(AO228&gt;0,10,"")</f>
        <v/>
      </c>
      <c r="AV229" s="139" t="str">
        <f>+IF(AV228&gt;0,10,"")</f>
        <v/>
      </c>
    </row>
    <row r="230" spans="2:49" ht="15" customHeight="1" x14ac:dyDescent="0.2">
      <c r="B230" s="149" t="str">
        <f t="shared" si="187"/>
        <v xml:space="preserve"> </v>
      </c>
      <c r="C230" s="150" t="str">
        <f t="shared" si="169"/>
        <v xml:space="preserve"> </v>
      </c>
      <c r="D230" s="151" t="str">
        <f t="shared" si="188"/>
        <v xml:space="preserve"> </v>
      </c>
      <c r="E230" s="152" t="str">
        <f t="shared" si="189"/>
        <v xml:space="preserve"> </v>
      </c>
      <c r="F230" s="152" t="str">
        <f t="shared" si="170"/>
        <v xml:space="preserve"> </v>
      </c>
      <c r="G230" s="152" t="str">
        <f t="shared" si="171"/>
        <v xml:space="preserve"> </v>
      </c>
      <c r="H230" s="152" t="str">
        <f t="shared" si="172"/>
        <v xml:space="preserve"> </v>
      </c>
      <c r="I230" s="153" t="str">
        <f t="shared" si="173"/>
        <v xml:space="preserve"> </v>
      </c>
      <c r="J230" s="153" t="str">
        <f t="shared" si="174"/>
        <v xml:space="preserve"> </v>
      </c>
      <c r="L230" s="149" t="str">
        <f t="shared" si="190"/>
        <v xml:space="preserve"> </v>
      </c>
      <c r="M230" s="150" t="str">
        <f t="shared" si="175"/>
        <v xml:space="preserve"> </v>
      </c>
      <c r="N230" s="151" t="str">
        <f t="shared" si="191"/>
        <v xml:space="preserve"> </v>
      </c>
      <c r="O230" s="152" t="str">
        <f t="shared" si="192"/>
        <v xml:space="preserve"> </v>
      </c>
      <c r="P230" s="152" t="str">
        <f t="shared" si="176"/>
        <v xml:space="preserve"> </v>
      </c>
      <c r="Q230" s="152" t="str">
        <f t="shared" si="177"/>
        <v xml:space="preserve"> </v>
      </c>
      <c r="R230" s="152" t="str">
        <f t="shared" si="178"/>
        <v xml:space="preserve"> </v>
      </c>
      <c r="S230" s="153" t="str">
        <f t="shared" si="179"/>
        <v xml:space="preserve"> </v>
      </c>
      <c r="T230" s="153" t="str">
        <f t="shared" si="180"/>
        <v xml:space="preserve"> </v>
      </c>
      <c r="V230" s="149" t="str">
        <f t="shared" si="193"/>
        <v xml:space="preserve"> </v>
      </c>
      <c r="W230" s="150" t="str">
        <f t="shared" si="181"/>
        <v xml:space="preserve"> </v>
      </c>
      <c r="X230" s="151" t="str">
        <f t="shared" si="194"/>
        <v xml:space="preserve"> </v>
      </c>
      <c r="Y230" s="152" t="str">
        <f t="shared" si="195"/>
        <v xml:space="preserve"> </v>
      </c>
      <c r="Z230" s="152" t="str">
        <f t="shared" si="182"/>
        <v xml:space="preserve"> </v>
      </c>
      <c r="AA230" s="152" t="str">
        <f t="shared" si="183"/>
        <v xml:space="preserve"> </v>
      </c>
      <c r="AB230" s="152" t="str">
        <f t="shared" si="184"/>
        <v xml:space="preserve"> </v>
      </c>
      <c r="AC230" s="153" t="str">
        <f t="shared" si="185"/>
        <v xml:space="preserve"> </v>
      </c>
      <c r="AD230" s="153" t="str">
        <f t="shared" si="186"/>
        <v xml:space="preserve"> </v>
      </c>
    </row>
    <row r="231" spans="2:49" ht="15" customHeight="1" x14ac:dyDescent="0.2">
      <c r="B231" s="154" t="str">
        <f t="shared" si="187"/>
        <v xml:space="preserve"> </v>
      </c>
      <c r="C231" s="155" t="str">
        <f t="shared" si="169"/>
        <v xml:space="preserve"> </v>
      </c>
      <c r="D231" s="156" t="str">
        <f t="shared" si="188"/>
        <v xml:space="preserve"> </v>
      </c>
      <c r="E231" s="157" t="str">
        <f t="shared" si="189"/>
        <v xml:space="preserve"> </v>
      </c>
      <c r="F231" s="157" t="str">
        <f t="shared" si="170"/>
        <v xml:space="preserve"> </v>
      </c>
      <c r="G231" s="157" t="str">
        <f t="shared" si="171"/>
        <v xml:space="preserve"> </v>
      </c>
      <c r="H231" s="157" t="str">
        <f t="shared" si="172"/>
        <v xml:space="preserve"> </v>
      </c>
      <c r="I231" s="158" t="str">
        <f t="shared" si="173"/>
        <v xml:space="preserve"> </v>
      </c>
      <c r="J231" s="158" t="str">
        <f t="shared" si="174"/>
        <v xml:space="preserve"> </v>
      </c>
      <c r="L231" s="154" t="str">
        <f t="shared" si="190"/>
        <v xml:space="preserve"> </v>
      </c>
      <c r="M231" s="155" t="str">
        <f t="shared" si="175"/>
        <v xml:space="preserve"> </v>
      </c>
      <c r="N231" s="156" t="str">
        <f t="shared" si="191"/>
        <v xml:space="preserve"> </v>
      </c>
      <c r="O231" s="157" t="str">
        <f t="shared" si="192"/>
        <v xml:space="preserve"> </v>
      </c>
      <c r="P231" s="157" t="str">
        <f t="shared" si="176"/>
        <v xml:space="preserve"> </v>
      </c>
      <c r="Q231" s="157" t="str">
        <f t="shared" si="177"/>
        <v xml:space="preserve"> </v>
      </c>
      <c r="R231" s="157" t="str">
        <f t="shared" si="178"/>
        <v xml:space="preserve"> </v>
      </c>
      <c r="S231" s="158" t="str">
        <f t="shared" si="179"/>
        <v xml:space="preserve"> </v>
      </c>
      <c r="T231" s="158" t="str">
        <f t="shared" si="180"/>
        <v xml:space="preserve"> </v>
      </c>
      <c r="V231" s="154" t="str">
        <f t="shared" si="193"/>
        <v xml:space="preserve"> </v>
      </c>
      <c r="W231" s="155" t="str">
        <f t="shared" si="181"/>
        <v xml:space="preserve"> </v>
      </c>
      <c r="X231" s="156" t="str">
        <f t="shared" si="194"/>
        <v xml:space="preserve"> </v>
      </c>
      <c r="Y231" s="157" t="str">
        <f t="shared" si="195"/>
        <v xml:space="preserve"> </v>
      </c>
      <c r="Z231" s="157" t="str">
        <f t="shared" si="182"/>
        <v xml:space="preserve"> </v>
      </c>
      <c r="AA231" s="157" t="str">
        <f t="shared" si="183"/>
        <v xml:space="preserve"> </v>
      </c>
      <c r="AB231" s="157" t="str">
        <f t="shared" si="184"/>
        <v xml:space="preserve"> </v>
      </c>
      <c r="AC231" s="158" t="str">
        <f t="shared" si="185"/>
        <v xml:space="preserve"> </v>
      </c>
      <c r="AD231" s="158" t="str">
        <f t="shared" si="186"/>
        <v xml:space="preserve"> </v>
      </c>
    </row>
    <row r="232" spans="2:49" ht="15" customHeight="1" x14ac:dyDescent="0.2">
      <c r="B232" s="154" t="str">
        <f t="shared" si="187"/>
        <v xml:space="preserve"> </v>
      </c>
      <c r="C232" s="155" t="str">
        <f t="shared" si="169"/>
        <v xml:space="preserve"> </v>
      </c>
      <c r="D232" s="156" t="str">
        <f t="shared" si="188"/>
        <v xml:space="preserve"> </v>
      </c>
      <c r="E232" s="157" t="str">
        <f t="shared" si="189"/>
        <v xml:space="preserve"> </v>
      </c>
      <c r="F232" s="157" t="str">
        <f t="shared" si="170"/>
        <v xml:space="preserve"> </v>
      </c>
      <c r="G232" s="157" t="str">
        <f t="shared" si="171"/>
        <v xml:space="preserve"> </v>
      </c>
      <c r="H232" s="157" t="str">
        <f t="shared" si="172"/>
        <v xml:space="preserve"> </v>
      </c>
      <c r="I232" s="158" t="str">
        <f t="shared" si="173"/>
        <v xml:space="preserve"> </v>
      </c>
      <c r="J232" s="158" t="str">
        <f t="shared" si="174"/>
        <v xml:space="preserve"> </v>
      </c>
      <c r="L232" s="154" t="str">
        <f t="shared" si="190"/>
        <v xml:space="preserve"> </v>
      </c>
      <c r="M232" s="155" t="str">
        <f t="shared" si="175"/>
        <v xml:space="preserve"> </v>
      </c>
      <c r="N232" s="156" t="str">
        <f t="shared" si="191"/>
        <v xml:space="preserve"> </v>
      </c>
      <c r="O232" s="157" t="str">
        <f t="shared" si="192"/>
        <v xml:space="preserve"> </v>
      </c>
      <c r="P232" s="157" t="str">
        <f t="shared" si="176"/>
        <v xml:space="preserve"> </v>
      </c>
      <c r="Q232" s="157" t="str">
        <f t="shared" si="177"/>
        <v xml:space="preserve"> </v>
      </c>
      <c r="R232" s="157" t="str">
        <f t="shared" si="178"/>
        <v xml:space="preserve"> </v>
      </c>
      <c r="S232" s="158" t="str">
        <f t="shared" si="179"/>
        <v xml:space="preserve"> </v>
      </c>
      <c r="T232" s="158" t="str">
        <f t="shared" si="180"/>
        <v xml:space="preserve"> </v>
      </c>
      <c r="V232" s="154" t="str">
        <f t="shared" si="193"/>
        <v xml:space="preserve"> </v>
      </c>
      <c r="W232" s="155" t="str">
        <f t="shared" si="181"/>
        <v xml:space="preserve"> </v>
      </c>
      <c r="X232" s="156" t="str">
        <f t="shared" si="194"/>
        <v xml:space="preserve"> </v>
      </c>
      <c r="Y232" s="157" t="str">
        <f t="shared" si="195"/>
        <v xml:space="preserve"> </v>
      </c>
      <c r="Z232" s="157" t="str">
        <f t="shared" si="182"/>
        <v xml:space="preserve"> </v>
      </c>
      <c r="AA232" s="157" t="str">
        <f t="shared" si="183"/>
        <v xml:space="preserve"> </v>
      </c>
      <c r="AB232" s="157" t="str">
        <f t="shared" si="184"/>
        <v xml:space="preserve"> </v>
      </c>
      <c r="AC232" s="158" t="str">
        <f t="shared" si="185"/>
        <v xml:space="preserve"> </v>
      </c>
      <c r="AD232" s="158" t="str">
        <f t="shared" si="186"/>
        <v xml:space="preserve"> </v>
      </c>
      <c r="AH232" s="164"/>
      <c r="AI232" s="164"/>
      <c r="AO232" s="164"/>
      <c r="AP232" s="164"/>
      <c r="AV232" s="164"/>
      <c r="AW232" s="164"/>
    </row>
    <row r="233" spans="2:49" ht="15" customHeight="1" x14ac:dyDescent="0.2">
      <c r="B233" s="154" t="str">
        <f t="shared" si="187"/>
        <v xml:space="preserve"> </v>
      </c>
      <c r="C233" s="155" t="str">
        <f t="shared" si="169"/>
        <v xml:space="preserve"> </v>
      </c>
      <c r="D233" s="156" t="str">
        <f t="shared" si="188"/>
        <v xml:space="preserve"> </v>
      </c>
      <c r="E233" s="157" t="str">
        <f t="shared" si="189"/>
        <v xml:space="preserve"> </v>
      </c>
      <c r="F233" s="157" t="str">
        <f t="shared" si="170"/>
        <v xml:space="preserve"> </v>
      </c>
      <c r="G233" s="157" t="str">
        <f t="shared" si="171"/>
        <v xml:space="preserve"> </v>
      </c>
      <c r="H233" s="157" t="str">
        <f t="shared" si="172"/>
        <v xml:space="preserve"> </v>
      </c>
      <c r="I233" s="158" t="str">
        <f t="shared" si="173"/>
        <v xml:space="preserve"> </v>
      </c>
      <c r="J233" s="158" t="str">
        <f t="shared" si="174"/>
        <v xml:space="preserve"> </v>
      </c>
      <c r="L233" s="154" t="str">
        <f t="shared" si="190"/>
        <v xml:space="preserve"> </v>
      </c>
      <c r="M233" s="155" t="str">
        <f t="shared" si="175"/>
        <v xml:space="preserve"> </v>
      </c>
      <c r="N233" s="156" t="str">
        <f t="shared" si="191"/>
        <v xml:space="preserve"> </v>
      </c>
      <c r="O233" s="157" t="str">
        <f t="shared" si="192"/>
        <v xml:space="preserve"> </v>
      </c>
      <c r="P233" s="157" t="str">
        <f t="shared" si="176"/>
        <v xml:space="preserve"> </v>
      </c>
      <c r="Q233" s="157" t="str">
        <f t="shared" si="177"/>
        <v xml:space="preserve"> </v>
      </c>
      <c r="R233" s="157" t="str">
        <f t="shared" si="178"/>
        <v xml:space="preserve"> </v>
      </c>
      <c r="S233" s="158" t="str">
        <f t="shared" si="179"/>
        <v xml:space="preserve"> </v>
      </c>
      <c r="T233" s="158" t="str">
        <f t="shared" si="180"/>
        <v xml:space="preserve"> </v>
      </c>
      <c r="V233" s="154" t="str">
        <f t="shared" si="193"/>
        <v xml:space="preserve"> </v>
      </c>
      <c r="W233" s="155" t="str">
        <f t="shared" si="181"/>
        <v xml:space="preserve"> </v>
      </c>
      <c r="X233" s="156" t="str">
        <f t="shared" si="194"/>
        <v xml:space="preserve"> </v>
      </c>
      <c r="Y233" s="157" t="str">
        <f t="shared" si="195"/>
        <v xml:space="preserve"> </v>
      </c>
      <c r="Z233" s="157" t="str">
        <f t="shared" si="182"/>
        <v xml:space="preserve"> </v>
      </c>
      <c r="AA233" s="157" t="str">
        <f t="shared" si="183"/>
        <v xml:space="preserve"> </v>
      </c>
      <c r="AB233" s="157" t="str">
        <f t="shared" si="184"/>
        <v xml:space="preserve"> </v>
      </c>
      <c r="AC233" s="158" t="str">
        <f t="shared" si="185"/>
        <v xml:space="preserve"> </v>
      </c>
      <c r="AD233" s="158" t="str">
        <f t="shared" si="186"/>
        <v xml:space="preserve"> </v>
      </c>
    </row>
    <row r="234" spans="2:49" ht="15" customHeight="1" x14ac:dyDescent="0.2">
      <c r="B234" s="159" t="str">
        <f t="shared" si="187"/>
        <v xml:space="preserve"> </v>
      </c>
      <c r="C234" s="160" t="str">
        <f t="shared" si="169"/>
        <v xml:space="preserve"> </v>
      </c>
      <c r="D234" s="161" t="str">
        <f t="shared" si="188"/>
        <v xml:space="preserve"> </v>
      </c>
      <c r="E234" s="162" t="str">
        <f t="shared" si="189"/>
        <v xml:space="preserve"> </v>
      </c>
      <c r="F234" s="162" t="str">
        <f t="shared" si="170"/>
        <v xml:space="preserve"> </v>
      </c>
      <c r="G234" s="162" t="str">
        <f t="shared" si="171"/>
        <v xml:space="preserve"> </v>
      </c>
      <c r="H234" s="162" t="str">
        <f t="shared" si="172"/>
        <v xml:space="preserve"> </v>
      </c>
      <c r="I234" s="163" t="str">
        <f t="shared" si="173"/>
        <v xml:space="preserve"> </v>
      </c>
      <c r="J234" s="163" t="str">
        <f t="shared" si="174"/>
        <v xml:space="preserve"> </v>
      </c>
      <c r="L234" s="159" t="str">
        <f t="shared" si="190"/>
        <v xml:space="preserve"> </v>
      </c>
      <c r="M234" s="160" t="str">
        <f t="shared" si="175"/>
        <v xml:space="preserve"> </v>
      </c>
      <c r="N234" s="161" t="str">
        <f t="shared" si="191"/>
        <v xml:space="preserve"> </v>
      </c>
      <c r="O234" s="162" t="str">
        <f t="shared" si="192"/>
        <v xml:space="preserve"> </v>
      </c>
      <c r="P234" s="162" t="str">
        <f t="shared" si="176"/>
        <v xml:space="preserve"> </v>
      </c>
      <c r="Q234" s="162" t="str">
        <f t="shared" si="177"/>
        <v xml:space="preserve"> </v>
      </c>
      <c r="R234" s="162" t="str">
        <f t="shared" si="178"/>
        <v xml:space="preserve"> </v>
      </c>
      <c r="S234" s="163" t="str">
        <f t="shared" si="179"/>
        <v xml:space="preserve"> </v>
      </c>
      <c r="T234" s="163" t="str">
        <f t="shared" si="180"/>
        <v xml:space="preserve"> </v>
      </c>
      <c r="V234" s="159" t="str">
        <f t="shared" si="193"/>
        <v xml:space="preserve"> </v>
      </c>
      <c r="W234" s="160" t="str">
        <f t="shared" si="181"/>
        <v xml:space="preserve"> </v>
      </c>
      <c r="X234" s="161" t="str">
        <f t="shared" si="194"/>
        <v xml:space="preserve"> </v>
      </c>
      <c r="Y234" s="162" t="str">
        <f t="shared" si="195"/>
        <v xml:space="preserve"> </v>
      </c>
      <c r="Z234" s="162" t="str">
        <f t="shared" si="182"/>
        <v xml:space="preserve"> </v>
      </c>
      <c r="AA234" s="162" t="str">
        <f t="shared" si="183"/>
        <v xml:space="preserve"> </v>
      </c>
      <c r="AB234" s="162" t="str">
        <f t="shared" si="184"/>
        <v xml:space="preserve"> </v>
      </c>
      <c r="AC234" s="163" t="str">
        <f t="shared" si="185"/>
        <v xml:space="preserve"> </v>
      </c>
      <c r="AD234" s="163" t="str">
        <f t="shared" si="186"/>
        <v xml:space="preserve"> </v>
      </c>
      <c r="AH234" s="139" t="str">
        <f>+IF(AH233&gt;0,10,"")</f>
        <v/>
      </c>
      <c r="AO234" s="139" t="str">
        <f>+IF(AO233&gt;0,10,"")</f>
        <v/>
      </c>
      <c r="AV234" s="139" t="str">
        <f>+IF(AV233&gt;0,10,"")</f>
        <v/>
      </c>
    </row>
    <row r="235" spans="2:49" ht="15" customHeight="1" x14ac:dyDescent="0.2">
      <c r="B235" s="149" t="str">
        <f t="shared" si="187"/>
        <v xml:space="preserve"> </v>
      </c>
      <c r="C235" s="150" t="str">
        <f t="shared" si="169"/>
        <v xml:space="preserve"> </v>
      </c>
      <c r="D235" s="151" t="str">
        <f t="shared" si="188"/>
        <v xml:space="preserve"> </v>
      </c>
      <c r="E235" s="152" t="str">
        <f t="shared" si="189"/>
        <v xml:space="preserve"> </v>
      </c>
      <c r="F235" s="152" t="str">
        <f t="shared" si="170"/>
        <v xml:space="preserve"> </v>
      </c>
      <c r="G235" s="152" t="str">
        <f t="shared" si="171"/>
        <v xml:space="preserve"> </v>
      </c>
      <c r="H235" s="152" t="str">
        <f t="shared" si="172"/>
        <v xml:space="preserve"> </v>
      </c>
      <c r="I235" s="153" t="str">
        <f t="shared" si="173"/>
        <v xml:space="preserve"> </v>
      </c>
      <c r="J235" s="153" t="str">
        <f t="shared" si="174"/>
        <v xml:space="preserve"> </v>
      </c>
      <c r="L235" s="149" t="str">
        <f t="shared" si="190"/>
        <v xml:space="preserve"> </v>
      </c>
      <c r="M235" s="150" t="str">
        <f t="shared" si="175"/>
        <v xml:space="preserve"> </v>
      </c>
      <c r="N235" s="151" t="str">
        <f t="shared" si="191"/>
        <v xml:space="preserve"> </v>
      </c>
      <c r="O235" s="152" t="str">
        <f t="shared" si="192"/>
        <v xml:space="preserve"> </v>
      </c>
      <c r="P235" s="152" t="str">
        <f t="shared" si="176"/>
        <v xml:space="preserve"> </v>
      </c>
      <c r="Q235" s="152" t="str">
        <f t="shared" si="177"/>
        <v xml:space="preserve"> </v>
      </c>
      <c r="R235" s="152" t="str">
        <f t="shared" si="178"/>
        <v xml:space="preserve"> </v>
      </c>
      <c r="S235" s="153" t="str">
        <f t="shared" si="179"/>
        <v xml:space="preserve"> </v>
      </c>
      <c r="T235" s="153" t="str">
        <f t="shared" si="180"/>
        <v xml:space="preserve"> </v>
      </c>
      <c r="V235" s="149" t="str">
        <f t="shared" si="193"/>
        <v xml:space="preserve"> </v>
      </c>
      <c r="W235" s="150" t="str">
        <f t="shared" si="181"/>
        <v xml:space="preserve"> </v>
      </c>
      <c r="X235" s="151" t="str">
        <f t="shared" si="194"/>
        <v xml:space="preserve"> </v>
      </c>
      <c r="Y235" s="152" t="str">
        <f t="shared" si="195"/>
        <v xml:space="preserve"> </v>
      </c>
      <c r="Z235" s="152" t="str">
        <f t="shared" si="182"/>
        <v xml:space="preserve"> </v>
      </c>
      <c r="AA235" s="152" t="str">
        <f t="shared" si="183"/>
        <v xml:space="preserve"> </v>
      </c>
      <c r="AB235" s="152" t="str">
        <f t="shared" si="184"/>
        <v xml:space="preserve"> </v>
      </c>
      <c r="AC235" s="153" t="str">
        <f t="shared" si="185"/>
        <v xml:space="preserve"> </v>
      </c>
      <c r="AD235" s="153" t="str">
        <f t="shared" si="186"/>
        <v xml:space="preserve"> </v>
      </c>
    </row>
    <row r="236" spans="2:49" ht="15" customHeight="1" x14ac:dyDescent="0.2">
      <c r="B236" s="154" t="str">
        <f t="shared" si="187"/>
        <v xml:space="preserve"> </v>
      </c>
      <c r="C236" s="155" t="str">
        <f t="shared" si="169"/>
        <v xml:space="preserve"> </v>
      </c>
      <c r="D236" s="156" t="str">
        <f t="shared" si="188"/>
        <v xml:space="preserve"> </v>
      </c>
      <c r="E236" s="157" t="str">
        <f t="shared" si="189"/>
        <v xml:space="preserve"> </v>
      </c>
      <c r="F236" s="157" t="str">
        <f t="shared" si="170"/>
        <v xml:space="preserve"> </v>
      </c>
      <c r="G236" s="157" t="str">
        <f t="shared" si="171"/>
        <v xml:space="preserve"> </v>
      </c>
      <c r="H236" s="157" t="str">
        <f t="shared" si="172"/>
        <v xml:space="preserve"> </v>
      </c>
      <c r="I236" s="158" t="str">
        <f t="shared" si="173"/>
        <v xml:space="preserve"> </v>
      </c>
      <c r="J236" s="158" t="str">
        <f t="shared" si="174"/>
        <v xml:space="preserve"> </v>
      </c>
      <c r="L236" s="154" t="str">
        <f t="shared" si="190"/>
        <v xml:space="preserve"> </v>
      </c>
      <c r="M236" s="155" t="str">
        <f t="shared" si="175"/>
        <v xml:space="preserve"> </v>
      </c>
      <c r="N236" s="156" t="str">
        <f t="shared" si="191"/>
        <v xml:space="preserve"> </v>
      </c>
      <c r="O236" s="157" t="str">
        <f t="shared" si="192"/>
        <v xml:space="preserve"> </v>
      </c>
      <c r="P236" s="157" t="str">
        <f t="shared" si="176"/>
        <v xml:space="preserve"> </v>
      </c>
      <c r="Q236" s="157" t="str">
        <f t="shared" si="177"/>
        <v xml:space="preserve"> </v>
      </c>
      <c r="R236" s="157" t="str">
        <f t="shared" si="178"/>
        <v xml:space="preserve"> </v>
      </c>
      <c r="S236" s="158" t="str">
        <f t="shared" si="179"/>
        <v xml:space="preserve"> </v>
      </c>
      <c r="T236" s="158" t="str">
        <f t="shared" si="180"/>
        <v xml:space="preserve"> </v>
      </c>
      <c r="V236" s="154" t="str">
        <f t="shared" si="193"/>
        <v xml:space="preserve"> </v>
      </c>
      <c r="W236" s="155" t="str">
        <f t="shared" si="181"/>
        <v xml:space="preserve"> </v>
      </c>
      <c r="X236" s="156" t="str">
        <f t="shared" si="194"/>
        <v xml:space="preserve"> </v>
      </c>
      <c r="Y236" s="157" t="str">
        <f t="shared" si="195"/>
        <v xml:space="preserve"> </v>
      </c>
      <c r="Z236" s="157" t="str">
        <f t="shared" si="182"/>
        <v xml:space="preserve"> </v>
      </c>
      <c r="AA236" s="157" t="str">
        <f t="shared" si="183"/>
        <v xml:space="preserve"> </v>
      </c>
      <c r="AB236" s="157" t="str">
        <f t="shared" si="184"/>
        <v xml:space="preserve"> </v>
      </c>
      <c r="AC236" s="158" t="str">
        <f t="shared" si="185"/>
        <v xml:space="preserve"> </v>
      </c>
      <c r="AD236" s="158" t="str">
        <f t="shared" si="186"/>
        <v xml:space="preserve"> </v>
      </c>
    </row>
    <row r="237" spans="2:49" ht="15" customHeight="1" x14ac:dyDescent="0.2">
      <c r="B237" s="154" t="str">
        <f t="shared" si="187"/>
        <v xml:space="preserve"> </v>
      </c>
      <c r="C237" s="155" t="str">
        <f t="shared" si="169"/>
        <v xml:space="preserve"> </v>
      </c>
      <c r="D237" s="156" t="str">
        <f t="shared" si="188"/>
        <v xml:space="preserve"> </v>
      </c>
      <c r="E237" s="157" t="str">
        <f t="shared" si="189"/>
        <v xml:space="preserve"> </v>
      </c>
      <c r="F237" s="157" t="str">
        <f t="shared" si="170"/>
        <v xml:space="preserve"> </v>
      </c>
      <c r="G237" s="157" t="str">
        <f t="shared" si="171"/>
        <v xml:space="preserve"> </v>
      </c>
      <c r="H237" s="157" t="str">
        <f t="shared" si="172"/>
        <v xml:space="preserve"> </v>
      </c>
      <c r="I237" s="158" t="str">
        <f t="shared" si="173"/>
        <v xml:space="preserve"> </v>
      </c>
      <c r="J237" s="158" t="str">
        <f t="shared" si="174"/>
        <v xml:space="preserve"> </v>
      </c>
      <c r="L237" s="154" t="str">
        <f t="shared" si="190"/>
        <v xml:space="preserve"> </v>
      </c>
      <c r="M237" s="155" t="str">
        <f t="shared" si="175"/>
        <v xml:space="preserve"> </v>
      </c>
      <c r="N237" s="156" t="str">
        <f t="shared" si="191"/>
        <v xml:space="preserve"> </v>
      </c>
      <c r="O237" s="157" t="str">
        <f t="shared" si="192"/>
        <v xml:space="preserve"> </v>
      </c>
      <c r="P237" s="157" t="str">
        <f t="shared" si="176"/>
        <v xml:space="preserve"> </v>
      </c>
      <c r="Q237" s="157" t="str">
        <f t="shared" si="177"/>
        <v xml:space="preserve"> </v>
      </c>
      <c r="R237" s="157" t="str">
        <f t="shared" si="178"/>
        <v xml:space="preserve"> </v>
      </c>
      <c r="S237" s="158" t="str">
        <f t="shared" si="179"/>
        <v xml:space="preserve"> </v>
      </c>
      <c r="T237" s="158" t="str">
        <f t="shared" si="180"/>
        <v xml:space="preserve"> </v>
      </c>
      <c r="V237" s="154" t="str">
        <f t="shared" si="193"/>
        <v xml:space="preserve"> </v>
      </c>
      <c r="W237" s="155" t="str">
        <f t="shared" si="181"/>
        <v xml:space="preserve"> </v>
      </c>
      <c r="X237" s="156" t="str">
        <f t="shared" si="194"/>
        <v xml:space="preserve"> </v>
      </c>
      <c r="Y237" s="157" t="str">
        <f t="shared" si="195"/>
        <v xml:space="preserve"> </v>
      </c>
      <c r="Z237" s="157" t="str">
        <f t="shared" si="182"/>
        <v xml:space="preserve"> </v>
      </c>
      <c r="AA237" s="157" t="str">
        <f t="shared" si="183"/>
        <v xml:space="preserve"> </v>
      </c>
      <c r="AB237" s="157" t="str">
        <f t="shared" si="184"/>
        <v xml:space="preserve"> </v>
      </c>
      <c r="AC237" s="158" t="str">
        <f t="shared" si="185"/>
        <v xml:space="preserve"> </v>
      </c>
      <c r="AD237" s="158" t="str">
        <f t="shared" si="186"/>
        <v xml:space="preserve"> </v>
      </c>
      <c r="AH237" s="164"/>
      <c r="AI237" s="164"/>
      <c r="AO237" s="164"/>
      <c r="AP237" s="164"/>
      <c r="AV237" s="164"/>
      <c r="AW237" s="164"/>
    </row>
    <row r="238" spans="2:49" ht="15" customHeight="1" x14ac:dyDescent="0.2">
      <c r="B238" s="154" t="str">
        <f t="shared" si="187"/>
        <v xml:space="preserve"> </v>
      </c>
      <c r="C238" s="155" t="str">
        <f t="shared" si="169"/>
        <v xml:space="preserve"> </v>
      </c>
      <c r="D238" s="156" t="str">
        <f t="shared" si="188"/>
        <v xml:space="preserve"> </v>
      </c>
      <c r="E238" s="157" t="str">
        <f t="shared" si="189"/>
        <v xml:space="preserve"> </v>
      </c>
      <c r="F238" s="157" t="str">
        <f t="shared" si="170"/>
        <v xml:space="preserve"> </v>
      </c>
      <c r="G238" s="157" t="str">
        <f t="shared" si="171"/>
        <v xml:space="preserve"> </v>
      </c>
      <c r="H238" s="157" t="str">
        <f t="shared" si="172"/>
        <v xml:space="preserve"> </v>
      </c>
      <c r="I238" s="158" t="str">
        <f t="shared" si="173"/>
        <v xml:space="preserve"> </v>
      </c>
      <c r="J238" s="158" t="str">
        <f t="shared" si="174"/>
        <v xml:space="preserve"> </v>
      </c>
      <c r="L238" s="154" t="str">
        <f t="shared" si="190"/>
        <v xml:space="preserve"> </v>
      </c>
      <c r="M238" s="155" t="str">
        <f t="shared" si="175"/>
        <v xml:space="preserve"> </v>
      </c>
      <c r="N238" s="156" t="str">
        <f t="shared" si="191"/>
        <v xml:space="preserve"> </v>
      </c>
      <c r="O238" s="157" t="str">
        <f t="shared" si="192"/>
        <v xml:space="preserve"> </v>
      </c>
      <c r="P238" s="157" t="str">
        <f t="shared" si="176"/>
        <v xml:space="preserve"> </v>
      </c>
      <c r="Q238" s="157" t="str">
        <f t="shared" si="177"/>
        <v xml:space="preserve"> </v>
      </c>
      <c r="R238" s="157" t="str">
        <f t="shared" si="178"/>
        <v xml:space="preserve"> </v>
      </c>
      <c r="S238" s="158" t="str">
        <f t="shared" si="179"/>
        <v xml:space="preserve"> </v>
      </c>
      <c r="T238" s="158" t="str">
        <f t="shared" si="180"/>
        <v xml:space="preserve"> </v>
      </c>
      <c r="V238" s="154" t="str">
        <f t="shared" si="193"/>
        <v xml:space="preserve"> </v>
      </c>
      <c r="W238" s="155" t="str">
        <f t="shared" si="181"/>
        <v xml:space="preserve"> </v>
      </c>
      <c r="X238" s="156" t="str">
        <f t="shared" si="194"/>
        <v xml:space="preserve"> </v>
      </c>
      <c r="Y238" s="157" t="str">
        <f t="shared" si="195"/>
        <v xml:space="preserve"> </v>
      </c>
      <c r="Z238" s="157" t="str">
        <f t="shared" si="182"/>
        <v xml:space="preserve"> </v>
      </c>
      <c r="AA238" s="157" t="str">
        <f t="shared" si="183"/>
        <v xml:space="preserve"> </v>
      </c>
      <c r="AB238" s="157" t="str">
        <f t="shared" si="184"/>
        <v xml:space="preserve"> </v>
      </c>
      <c r="AC238" s="158" t="str">
        <f t="shared" si="185"/>
        <v xml:space="preserve"> </v>
      </c>
      <c r="AD238" s="158" t="str">
        <f t="shared" si="186"/>
        <v xml:space="preserve"> </v>
      </c>
    </row>
    <row r="239" spans="2:49" ht="15" customHeight="1" x14ac:dyDescent="0.2">
      <c r="B239" s="159" t="str">
        <f t="shared" si="187"/>
        <v xml:space="preserve"> </v>
      </c>
      <c r="C239" s="160" t="str">
        <f t="shared" si="169"/>
        <v xml:space="preserve"> </v>
      </c>
      <c r="D239" s="161" t="str">
        <f t="shared" si="188"/>
        <v xml:space="preserve"> </v>
      </c>
      <c r="E239" s="162" t="str">
        <f t="shared" si="189"/>
        <v xml:space="preserve"> </v>
      </c>
      <c r="F239" s="162" t="str">
        <f t="shared" si="170"/>
        <v xml:space="preserve"> </v>
      </c>
      <c r="G239" s="162" t="str">
        <f t="shared" si="171"/>
        <v xml:space="preserve"> </v>
      </c>
      <c r="H239" s="162" t="str">
        <f t="shared" si="172"/>
        <v xml:space="preserve"> </v>
      </c>
      <c r="I239" s="163" t="str">
        <f t="shared" si="173"/>
        <v xml:space="preserve"> </v>
      </c>
      <c r="J239" s="163" t="str">
        <f t="shared" si="174"/>
        <v xml:space="preserve"> </v>
      </c>
      <c r="L239" s="159" t="str">
        <f t="shared" si="190"/>
        <v xml:space="preserve"> </v>
      </c>
      <c r="M239" s="160" t="str">
        <f t="shared" si="175"/>
        <v xml:space="preserve"> </v>
      </c>
      <c r="N239" s="161" t="str">
        <f t="shared" si="191"/>
        <v xml:space="preserve"> </v>
      </c>
      <c r="O239" s="162" t="str">
        <f t="shared" si="192"/>
        <v xml:space="preserve"> </v>
      </c>
      <c r="P239" s="162" t="str">
        <f t="shared" si="176"/>
        <v xml:space="preserve"> </v>
      </c>
      <c r="Q239" s="162" t="str">
        <f t="shared" si="177"/>
        <v xml:space="preserve"> </v>
      </c>
      <c r="R239" s="162" t="str">
        <f t="shared" si="178"/>
        <v xml:space="preserve"> </v>
      </c>
      <c r="S239" s="163" t="str">
        <f t="shared" si="179"/>
        <v xml:space="preserve"> </v>
      </c>
      <c r="T239" s="163" t="str">
        <f t="shared" si="180"/>
        <v xml:space="preserve"> </v>
      </c>
      <c r="V239" s="159" t="str">
        <f t="shared" si="193"/>
        <v xml:space="preserve"> </v>
      </c>
      <c r="W239" s="160" t="str">
        <f t="shared" si="181"/>
        <v xml:space="preserve"> </v>
      </c>
      <c r="X239" s="161" t="str">
        <f t="shared" si="194"/>
        <v xml:space="preserve"> </v>
      </c>
      <c r="Y239" s="162" t="str">
        <f t="shared" si="195"/>
        <v xml:space="preserve"> </v>
      </c>
      <c r="Z239" s="162" t="str">
        <f t="shared" si="182"/>
        <v xml:space="preserve"> </v>
      </c>
      <c r="AA239" s="162" t="str">
        <f t="shared" si="183"/>
        <v xml:space="preserve"> </v>
      </c>
      <c r="AB239" s="162" t="str">
        <f t="shared" si="184"/>
        <v xml:space="preserve"> </v>
      </c>
      <c r="AC239" s="163" t="str">
        <f t="shared" si="185"/>
        <v xml:space="preserve"> </v>
      </c>
      <c r="AD239" s="163" t="str">
        <f t="shared" si="186"/>
        <v xml:space="preserve"> </v>
      </c>
      <c r="AH239" s="139" t="str">
        <f>+IF(AH238&gt;0,10,"")</f>
        <v/>
      </c>
      <c r="AO239" s="139" t="str">
        <f>+IF(AO238&gt;0,10,"")</f>
        <v/>
      </c>
      <c r="AV239" s="139" t="str">
        <f>+IF(AV238&gt;0,10,"")</f>
        <v/>
      </c>
    </row>
    <row r="240" spans="2:49" ht="15" customHeight="1" x14ac:dyDescent="0.2">
      <c r="B240" s="149" t="str">
        <f t="shared" si="187"/>
        <v xml:space="preserve"> </v>
      </c>
      <c r="C240" s="150" t="str">
        <f t="shared" si="169"/>
        <v xml:space="preserve"> </v>
      </c>
      <c r="D240" s="151" t="str">
        <f t="shared" si="188"/>
        <v xml:space="preserve"> </v>
      </c>
      <c r="E240" s="152" t="str">
        <f t="shared" si="189"/>
        <v xml:space="preserve"> </v>
      </c>
      <c r="F240" s="152" t="str">
        <f t="shared" si="170"/>
        <v xml:space="preserve"> </v>
      </c>
      <c r="G240" s="152" t="str">
        <f t="shared" si="171"/>
        <v xml:space="preserve"> </v>
      </c>
      <c r="H240" s="152" t="str">
        <f t="shared" si="172"/>
        <v xml:space="preserve"> </v>
      </c>
      <c r="I240" s="153" t="str">
        <f t="shared" si="173"/>
        <v xml:space="preserve"> </v>
      </c>
      <c r="J240" s="153" t="str">
        <f t="shared" si="174"/>
        <v xml:space="preserve"> </v>
      </c>
      <c r="L240" s="149" t="str">
        <f t="shared" si="190"/>
        <v xml:space="preserve"> </v>
      </c>
      <c r="M240" s="150" t="str">
        <f t="shared" si="175"/>
        <v xml:space="preserve"> </v>
      </c>
      <c r="N240" s="151" t="str">
        <f t="shared" si="191"/>
        <v xml:space="preserve"> </v>
      </c>
      <c r="O240" s="152" t="str">
        <f t="shared" si="192"/>
        <v xml:space="preserve"> </v>
      </c>
      <c r="P240" s="152" t="str">
        <f t="shared" si="176"/>
        <v xml:space="preserve"> </v>
      </c>
      <c r="Q240" s="152" t="str">
        <f t="shared" si="177"/>
        <v xml:space="preserve"> </v>
      </c>
      <c r="R240" s="152" t="str">
        <f t="shared" si="178"/>
        <v xml:space="preserve"> </v>
      </c>
      <c r="S240" s="153" t="str">
        <f t="shared" si="179"/>
        <v xml:space="preserve"> </v>
      </c>
      <c r="T240" s="153" t="str">
        <f t="shared" si="180"/>
        <v xml:space="preserve"> </v>
      </c>
      <c r="V240" s="149" t="str">
        <f t="shared" si="193"/>
        <v xml:space="preserve"> </v>
      </c>
      <c r="W240" s="150" t="str">
        <f t="shared" si="181"/>
        <v xml:space="preserve"> </v>
      </c>
      <c r="X240" s="151" t="str">
        <f t="shared" si="194"/>
        <v xml:space="preserve"> </v>
      </c>
      <c r="Y240" s="152" t="str">
        <f t="shared" si="195"/>
        <v xml:space="preserve"> </v>
      </c>
      <c r="Z240" s="152" t="str">
        <f t="shared" si="182"/>
        <v xml:space="preserve"> </v>
      </c>
      <c r="AA240" s="152" t="str">
        <f t="shared" si="183"/>
        <v xml:space="preserve"> </v>
      </c>
      <c r="AB240" s="152" t="str">
        <f t="shared" si="184"/>
        <v xml:space="preserve"> </v>
      </c>
      <c r="AC240" s="153" t="str">
        <f t="shared" si="185"/>
        <v xml:space="preserve"> </v>
      </c>
      <c r="AD240" s="153" t="str">
        <f t="shared" si="186"/>
        <v xml:space="preserve"> </v>
      </c>
    </row>
    <row r="241" spans="2:49" ht="15" customHeight="1" x14ac:dyDescent="0.2">
      <c r="B241" s="154" t="str">
        <f t="shared" si="187"/>
        <v xml:space="preserve"> </v>
      </c>
      <c r="C241" s="155" t="str">
        <f t="shared" si="169"/>
        <v xml:space="preserve"> </v>
      </c>
      <c r="D241" s="156" t="str">
        <f t="shared" si="188"/>
        <v xml:space="preserve"> </v>
      </c>
      <c r="E241" s="157" t="str">
        <f t="shared" si="189"/>
        <v xml:space="preserve"> </v>
      </c>
      <c r="F241" s="157" t="str">
        <f t="shared" si="170"/>
        <v xml:space="preserve"> </v>
      </c>
      <c r="G241" s="157" t="str">
        <f t="shared" si="171"/>
        <v xml:space="preserve"> </v>
      </c>
      <c r="H241" s="157" t="str">
        <f t="shared" si="172"/>
        <v xml:space="preserve"> </v>
      </c>
      <c r="I241" s="158" t="str">
        <f t="shared" si="173"/>
        <v xml:space="preserve"> </v>
      </c>
      <c r="J241" s="158" t="str">
        <f t="shared" si="174"/>
        <v xml:space="preserve"> </v>
      </c>
      <c r="L241" s="154" t="str">
        <f t="shared" si="190"/>
        <v xml:space="preserve"> </v>
      </c>
      <c r="M241" s="155" t="str">
        <f t="shared" si="175"/>
        <v xml:space="preserve"> </v>
      </c>
      <c r="N241" s="156" t="str">
        <f t="shared" si="191"/>
        <v xml:space="preserve"> </v>
      </c>
      <c r="O241" s="157" t="str">
        <f t="shared" si="192"/>
        <v xml:space="preserve"> </v>
      </c>
      <c r="P241" s="157" t="str">
        <f t="shared" si="176"/>
        <v xml:space="preserve"> </v>
      </c>
      <c r="Q241" s="157" t="str">
        <f t="shared" si="177"/>
        <v xml:space="preserve"> </v>
      </c>
      <c r="R241" s="157" t="str">
        <f t="shared" si="178"/>
        <v xml:space="preserve"> </v>
      </c>
      <c r="S241" s="158" t="str">
        <f t="shared" si="179"/>
        <v xml:space="preserve"> </v>
      </c>
      <c r="T241" s="158" t="str">
        <f t="shared" si="180"/>
        <v xml:space="preserve"> </v>
      </c>
      <c r="V241" s="154" t="str">
        <f t="shared" si="193"/>
        <v xml:space="preserve"> </v>
      </c>
      <c r="W241" s="155" t="str">
        <f t="shared" si="181"/>
        <v xml:space="preserve"> </v>
      </c>
      <c r="X241" s="156" t="str">
        <f t="shared" si="194"/>
        <v xml:space="preserve"> </v>
      </c>
      <c r="Y241" s="157" t="str">
        <f t="shared" si="195"/>
        <v xml:space="preserve"> </v>
      </c>
      <c r="Z241" s="157" t="str">
        <f t="shared" si="182"/>
        <v xml:space="preserve"> </v>
      </c>
      <c r="AA241" s="157" t="str">
        <f t="shared" si="183"/>
        <v xml:space="preserve"> </v>
      </c>
      <c r="AB241" s="157" t="str">
        <f t="shared" si="184"/>
        <v xml:space="preserve"> </v>
      </c>
      <c r="AC241" s="158" t="str">
        <f t="shared" si="185"/>
        <v xml:space="preserve"> </v>
      </c>
      <c r="AD241" s="158" t="str">
        <f t="shared" si="186"/>
        <v xml:space="preserve"> </v>
      </c>
    </row>
    <row r="242" spans="2:49" ht="15" customHeight="1" x14ac:dyDescent="0.2">
      <c r="B242" s="154" t="str">
        <f t="shared" si="187"/>
        <v xml:space="preserve"> </v>
      </c>
      <c r="C242" s="155" t="str">
        <f t="shared" si="169"/>
        <v xml:space="preserve"> </v>
      </c>
      <c r="D242" s="156" t="str">
        <f t="shared" si="188"/>
        <v xml:space="preserve"> </v>
      </c>
      <c r="E242" s="157" t="str">
        <f t="shared" si="189"/>
        <v xml:space="preserve"> </v>
      </c>
      <c r="F242" s="157" t="str">
        <f t="shared" si="170"/>
        <v xml:space="preserve"> </v>
      </c>
      <c r="G242" s="157" t="str">
        <f t="shared" si="171"/>
        <v xml:space="preserve"> </v>
      </c>
      <c r="H242" s="157" t="str">
        <f t="shared" si="172"/>
        <v xml:space="preserve"> </v>
      </c>
      <c r="I242" s="158" t="str">
        <f t="shared" si="173"/>
        <v xml:space="preserve"> </v>
      </c>
      <c r="J242" s="158" t="str">
        <f t="shared" si="174"/>
        <v xml:space="preserve"> </v>
      </c>
      <c r="L242" s="154" t="str">
        <f t="shared" si="190"/>
        <v xml:space="preserve"> </v>
      </c>
      <c r="M242" s="155" t="str">
        <f t="shared" si="175"/>
        <v xml:space="preserve"> </v>
      </c>
      <c r="N242" s="156" t="str">
        <f t="shared" si="191"/>
        <v xml:space="preserve"> </v>
      </c>
      <c r="O242" s="157" t="str">
        <f t="shared" si="192"/>
        <v xml:space="preserve"> </v>
      </c>
      <c r="P242" s="157" t="str">
        <f t="shared" si="176"/>
        <v xml:space="preserve"> </v>
      </c>
      <c r="Q242" s="157" t="str">
        <f t="shared" si="177"/>
        <v xml:space="preserve"> </v>
      </c>
      <c r="R242" s="157" t="str">
        <f t="shared" si="178"/>
        <v xml:space="preserve"> </v>
      </c>
      <c r="S242" s="158" t="str">
        <f t="shared" si="179"/>
        <v xml:space="preserve"> </v>
      </c>
      <c r="T242" s="158" t="str">
        <f t="shared" si="180"/>
        <v xml:space="preserve"> </v>
      </c>
      <c r="V242" s="154" t="str">
        <f t="shared" si="193"/>
        <v xml:space="preserve"> </v>
      </c>
      <c r="W242" s="155" t="str">
        <f t="shared" si="181"/>
        <v xml:space="preserve"> </v>
      </c>
      <c r="X242" s="156" t="str">
        <f t="shared" si="194"/>
        <v xml:space="preserve"> </v>
      </c>
      <c r="Y242" s="157" t="str">
        <f t="shared" si="195"/>
        <v xml:space="preserve"> </v>
      </c>
      <c r="Z242" s="157" t="str">
        <f t="shared" si="182"/>
        <v xml:space="preserve"> </v>
      </c>
      <c r="AA242" s="157" t="str">
        <f t="shared" si="183"/>
        <v xml:space="preserve"> </v>
      </c>
      <c r="AB242" s="157" t="str">
        <f t="shared" si="184"/>
        <v xml:space="preserve"> </v>
      </c>
      <c r="AC242" s="158" t="str">
        <f t="shared" si="185"/>
        <v xml:space="preserve"> </v>
      </c>
      <c r="AD242" s="158" t="str">
        <f t="shared" si="186"/>
        <v xml:space="preserve"> </v>
      </c>
      <c r="AH242" s="164"/>
      <c r="AI242" s="164"/>
      <c r="AO242" s="164"/>
      <c r="AP242" s="164"/>
      <c r="AV242" s="164"/>
      <c r="AW242" s="164"/>
    </row>
    <row r="243" spans="2:49" ht="15" customHeight="1" x14ac:dyDescent="0.2">
      <c r="B243" s="154" t="str">
        <f t="shared" si="187"/>
        <v xml:space="preserve"> </v>
      </c>
      <c r="C243" s="155" t="str">
        <f t="shared" si="169"/>
        <v xml:space="preserve"> </v>
      </c>
      <c r="D243" s="156" t="str">
        <f t="shared" si="188"/>
        <v xml:space="preserve"> </v>
      </c>
      <c r="E243" s="157" t="str">
        <f t="shared" si="189"/>
        <v xml:space="preserve"> </v>
      </c>
      <c r="F243" s="157" t="str">
        <f t="shared" si="170"/>
        <v xml:space="preserve"> </v>
      </c>
      <c r="G243" s="157" t="str">
        <f t="shared" si="171"/>
        <v xml:space="preserve"> </v>
      </c>
      <c r="H243" s="157" t="str">
        <f t="shared" si="172"/>
        <v xml:space="preserve"> </v>
      </c>
      <c r="I243" s="158" t="str">
        <f t="shared" si="173"/>
        <v xml:space="preserve"> </v>
      </c>
      <c r="J243" s="158" t="str">
        <f t="shared" si="174"/>
        <v xml:space="preserve"> </v>
      </c>
      <c r="L243" s="154" t="str">
        <f t="shared" si="190"/>
        <v xml:space="preserve"> </v>
      </c>
      <c r="M243" s="155" t="str">
        <f t="shared" si="175"/>
        <v xml:space="preserve"> </v>
      </c>
      <c r="N243" s="156" t="str">
        <f t="shared" si="191"/>
        <v xml:space="preserve"> </v>
      </c>
      <c r="O243" s="157" t="str">
        <f t="shared" si="192"/>
        <v xml:space="preserve"> </v>
      </c>
      <c r="P243" s="157" t="str">
        <f t="shared" si="176"/>
        <v xml:space="preserve"> </v>
      </c>
      <c r="Q243" s="157" t="str">
        <f t="shared" si="177"/>
        <v xml:space="preserve"> </v>
      </c>
      <c r="R243" s="157" t="str">
        <f t="shared" si="178"/>
        <v xml:space="preserve"> </v>
      </c>
      <c r="S243" s="158" t="str">
        <f t="shared" si="179"/>
        <v xml:space="preserve"> </v>
      </c>
      <c r="T243" s="158" t="str">
        <f t="shared" si="180"/>
        <v xml:space="preserve"> </v>
      </c>
      <c r="V243" s="154" t="str">
        <f t="shared" si="193"/>
        <v xml:space="preserve"> </v>
      </c>
      <c r="W243" s="155" t="str">
        <f t="shared" si="181"/>
        <v xml:space="preserve"> </v>
      </c>
      <c r="X243" s="156" t="str">
        <f t="shared" si="194"/>
        <v xml:space="preserve"> </v>
      </c>
      <c r="Y243" s="157" t="str">
        <f t="shared" si="195"/>
        <v xml:space="preserve"> </v>
      </c>
      <c r="Z243" s="157" t="str">
        <f t="shared" si="182"/>
        <v xml:space="preserve"> </v>
      </c>
      <c r="AA243" s="157" t="str">
        <f t="shared" si="183"/>
        <v xml:space="preserve"> </v>
      </c>
      <c r="AB243" s="157" t="str">
        <f t="shared" si="184"/>
        <v xml:space="preserve"> </v>
      </c>
      <c r="AC243" s="158" t="str">
        <f t="shared" si="185"/>
        <v xml:space="preserve"> </v>
      </c>
      <c r="AD243" s="158" t="str">
        <f t="shared" si="186"/>
        <v xml:space="preserve"> </v>
      </c>
    </row>
    <row r="244" spans="2:49" ht="15" customHeight="1" x14ac:dyDescent="0.2">
      <c r="B244" s="159" t="str">
        <f t="shared" si="187"/>
        <v xml:space="preserve"> </v>
      </c>
      <c r="C244" s="160" t="str">
        <f t="shared" si="169"/>
        <v xml:space="preserve"> </v>
      </c>
      <c r="D244" s="161" t="str">
        <f t="shared" si="188"/>
        <v xml:space="preserve"> </v>
      </c>
      <c r="E244" s="162" t="str">
        <f t="shared" si="189"/>
        <v xml:space="preserve"> </v>
      </c>
      <c r="F244" s="162" t="str">
        <f t="shared" si="170"/>
        <v xml:space="preserve"> </v>
      </c>
      <c r="G244" s="162" t="str">
        <f t="shared" si="171"/>
        <v xml:space="preserve"> </v>
      </c>
      <c r="H244" s="162" t="str">
        <f t="shared" si="172"/>
        <v xml:space="preserve"> </v>
      </c>
      <c r="I244" s="163" t="str">
        <f t="shared" si="173"/>
        <v xml:space="preserve"> </v>
      </c>
      <c r="J244" s="163" t="str">
        <f t="shared" si="174"/>
        <v xml:space="preserve"> </v>
      </c>
      <c r="L244" s="159" t="str">
        <f t="shared" si="190"/>
        <v xml:space="preserve"> </v>
      </c>
      <c r="M244" s="160" t="str">
        <f t="shared" si="175"/>
        <v xml:space="preserve"> </v>
      </c>
      <c r="N244" s="161" t="str">
        <f t="shared" si="191"/>
        <v xml:space="preserve"> </v>
      </c>
      <c r="O244" s="162" t="str">
        <f t="shared" si="192"/>
        <v xml:space="preserve"> </v>
      </c>
      <c r="P244" s="162" t="str">
        <f t="shared" si="176"/>
        <v xml:space="preserve"> </v>
      </c>
      <c r="Q244" s="162" t="str">
        <f t="shared" si="177"/>
        <v xml:space="preserve"> </v>
      </c>
      <c r="R244" s="162" t="str">
        <f t="shared" si="178"/>
        <v xml:space="preserve"> </v>
      </c>
      <c r="S244" s="163" t="str">
        <f t="shared" si="179"/>
        <v xml:space="preserve"> </v>
      </c>
      <c r="T244" s="163" t="str">
        <f t="shared" si="180"/>
        <v xml:space="preserve"> </v>
      </c>
      <c r="V244" s="159" t="str">
        <f t="shared" si="193"/>
        <v xml:space="preserve"> </v>
      </c>
      <c r="W244" s="160" t="str">
        <f t="shared" si="181"/>
        <v xml:space="preserve"> </v>
      </c>
      <c r="X244" s="161" t="str">
        <f t="shared" si="194"/>
        <v xml:space="preserve"> </v>
      </c>
      <c r="Y244" s="162" t="str">
        <f t="shared" si="195"/>
        <v xml:space="preserve"> </v>
      </c>
      <c r="Z244" s="162" t="str">
        <f t="shared" si="182"/>
        <v xml:space="preserve"> </v>
      </c>
      <c r="AA244" s="162" t="str">
        <f t="shared" si="183"/>
        <v xml:space="preserve"> </v>
      </c>
      <c r="AB244" s="162" t="str">
        <f t="shared" si="184"/>
        <v xml:space="preserve"> </v>
      </c>
      <c r="AC244" s="163" t="str">
        <f t="shared" si="185"/>
        <v xml:space="preserve"> </v>
      </c>
      <c r="AD244" s="163" t="str">
        <f t="shared" si="186"/>
        <v xml:space="preserve"> </v>
      </c>
      <c r="AH244" s="139" t="str">
        <f>+IF(AH243&gt;0,10,"")</f>
        <v/>
      </c>
      <c r="AO244" s="139" t="str">
        <f>+IF(AO243&gt;0,10,"")</f>
        <v/>
      </c>
      <c r="AV244" s="139" t="str">
        <f>+IF(AV243&gt;0,10,"")</f>
        <v/>
      </c>
    </row>
    <row r="245" spans="2:49" ht="15" customHeight="1" x14ac:dyDescent="0.2">
      <c r="B245" s="149" t="str">
        <f t="shared" si="187"/>
        <v xml:space="preserve"> </v>
      </c>
      <c r="C245" s="150" t="str">
        <f t="shared" si="169"/>
        <v xml:space="preserve"> </v>
      </c>
      <c r="D245" s="151" t="str">
        <f t="shared" si="188"/>
        <v xml:space="preserve"> </v>
      </c>
      <c r="E245" s="152" t="str">
        <f t="shared" si="189"/>
        <v xml:space="preserve"> </v>
      </c>
      <c r="F245" s="152" t="str">
        <f t="shared" si="170"/>
        <v xml:space="preserve"> </v>
      </c>
      <c r="G245" s="152" t="str">
        <f t="shared" si="171"/>
        <v xml:space="preserve"> </v>
      </c>
      <c r="H245" s="152" t="str">
        <f t="shared" si="172"/>
        <v xml:space="preserve"> </v>
      </c>
      <c r="I245" s="153" t="str">
        <f t="shared" si="173"/>
        <v xml:space="preserve"> </v>
      </c>
      <c r="J245" s="153" t="str">
        <f t="shared" si="174"/>
        <v xml:space="preserve"> </v>
      </c>
      <c r="L245" s="149" t="str">
        <f t="shared" si="190"/>
        <v xml:space="preserve"> </v>
      </c>
      <c r="M245" s="150" t="str">
        <f t="shared" si="175"/>
        <v xml:space="preserve"> </v>
      </c>
      <c r="N245" s="151" t="str">
        <f t="shared" si="191"/>
        <v xml:space="preserve"> </v>
      </c>
      <c r="O245" s="152" t="str">
        <f t="shared" si="192"/>
        <v xml:space="preserve"> </v>
      </c>
      <c r="P245" s="152" t="str">
        <f t="shared" si="176"/>
        <v xml:space="preserve"> </v>
      </c>
      <c r="Q245" s="152" t="str">
        <f t="shared" si="177"/>
        <v xml:space="preserve"> </v>
      </c>
      <c r="R245" s="152" t="str">
        <f t="shared" si="178"/>
        <v xml:space="preserve"> </v>
      </c>
      <c r="S245" s="153" t="str">
        <f t="shared" si="179"/>
        <v xml:space="preserve"> </v>
      </c>
      <c r="T245" s="153" t="str">
        <f t="shared" si="180"/>
        <v xml:space="preserve"> </v>
      </c>
      <c r="V245" s="149" t="str">
        <f t="shared" si="193"/>
        <v xml:space="preserve"> </v>
      </c>
      <c r="W245" s="150" t="str">
        <f t="shared" si="181"/>
        <v xml:space="preserve"> </v>
      </c>
      <c r="X245" s="151" t="str">
        <f t="shared" si="194"/>
        <v xml:space="preserve"> </v>
      </c>
      <c r="Y245" s="152" t="str">
        <f t="shared" si="195"/>
        <v xml:space="preserve"> </v>
      </c>
      <c r="Z245" s="152" t="str">
        <f t="shared" si="182"/>
        <v xml:space="preserve"> </v>
      </c>
      <c r="AA245" s="152" t="str">
        <f t="shared" si="183"/>
        <v xml:space="preserve"> </v>
      </c>
      <c r="AB245" s="152" t="str">
        <f t="shared" si="184"/>
        <v xml:space="preserve"> </v>
      </c>
      <c r="AC245" s="153" t="str">
        <f t="shared" si="185"/>
        <v xml:space="preserve"> </v>
      </c>
      <c r="AD245" s="153" t="str">
        <f t="shared" si="186"/>
        <v xml:space="preserve"> </v>
      </c>
    </row>
    <row r="246" spans="2:49" ht="15" customHeight="1" x14ac:dyDescent="0.2">
      <c r="B246" s="154" t="str">
        <f t="shared" si="187"/>
        <v xml:space="preserve"> </v>
      </c>
      <c r="C246" s="155" t="str">
        <f t="shared" si="169"/>
        <v xml:space="preserve"> </v>
      </c>
      <c r="D246" s="156" t="str">
        <f t="shared" si="188"/>
        <v xml:space="preserve"> </v>
      </c>
      <c r="E246" s="157" t="str">
        <f t="shared" si="189"/>
        <v xml:space="preserve"> </v>
      </c>
      <c r="F246" s="157" t="str">
        <f t="shared" si="170"/>
        <v xml:space="preserve"> </v>
      </c>
      <c r="G246" s="157" t="str">
        <f t="shared" si="171"/>
        <v xml:space="preserve"> </v>
      </c>
      <c r="H246" s="157" t="str">
        <f t="shared" si="172"/>
        <v xml:space="preserve"> </v>
      </c>
      <c r="I246" s="158" t="str">
        <f t="shared" si="173"/>
        <v xml:space="preserve"> </v>
      </c>
      <c r="J246" s="158" t="str">
        <f t="shared" si="174"/>
        <v xml:space="preserve"> </v>
      </c>
      <c r="L246" s="154" t="str">
        <f t="shared" si="190"/>
        <v xml:space="preserve"> </v>
      </c>
      <c r="M246" s="155" t="str">
        <f t="shared" si="175"/>
        <v xml:space="preserve"> </v>
      </c>
      <c r="N246" s="156" t="str">
        <f t="shared" si="191"/>
        <v xml:space="preserve"> </v>
      </c>
      <c r="O246" s="157" t="str">
        <f t="shared" si="192"/>
        <v xml:space="preserve"> </v>
      </c>
      <c r="P246" s="157" t="str">
        <f t="shared" si="176"/>
        <v xml:space="preserve"> </v>
      </c>
      <c r="Q246" s="157" t="str">
        <f t="shared" si="177"/>
        <v xml:space="preserve"> </v>
      </c>
      <c r="R246" s="157" t="str">
        <f t="shared" si="178"/>
        <v xml:space="preserve"> </v>
      </c>
      <c r="S246" s="158" t="str">
        <f t="shared" si="179"/>
        <v xml:space="preserve"> </v>
      </c>
      <c r="T246" s="158" t="str">
        <f t="shared" si="180"/>
        <v xml:space="preserve"> </v>
      </c>
      <c r="V246" s="154" t="str">
        <f t="shared" si="193"/>
        <v xml:space="preserve"> </v>
      </c>
      <c r="W246" s="155" t="str">
        <f t="shared" si="181"/>
        <v xml:space="preserve"> </v>
      </c>
      <c r="X246" s="156" t="str">
        <f t="shared" si="194"/>
        <v xml:space="preserve"> </v>
      </c>
      <c r="Y246" s="157" t="str">
        <f t="shared" si="195"/>
        <v xml:space="preserve"> </v>
      </c>
      <c r="Z246" s="157" t="str">
        <f t="shared" si="182"/>
        <v xml:space="preserve"> </v>
      </c>
      <c r="AA246" s="157" t="str">
        <f t="shared" si="183"/>
        <v xml:space="preserve"> </v>
      </c>
      <c r="AB246" s="157" t="str">
        <f t="shared" si="184"/>
        <v xml:space="preserve"> </v>
      </c>
      <c r="AC246" s="158" t="str">
        <f t="shared" si="185"/>
        <v xml:space="preserve"> </v>
      </c>
      <c r="AD246" s="158" t="str">
        <f t="shared" si="186"/>
        <v xml:space="preserve"> </v>
      </c>
    </row>
    <row r="247" spans="2:49" ht="15" customHeight="1" x14ac:dyDescent="0.2">
      <c r="B247" s="154" t="str">
        <f t="shared" si="187"/>
        <v xml:space="preserve"> </v>
      </c>
      <c r="C247" s="155" t="str">
        <f t="shared" si="169"/>
        <v xml:space="preserve"> </v>
      </c>
      <c r="D247" s="156" t="str">
        <f t="shared" si="188"/>
        <v xml:space="preserve"> </v>
      </c>
      <c r="E247" s="157" t="str">
        <f t="shared" si="189"/>
        <v xml:space="preserve"> </v>
      </c>
      <c r="F247" s="157" t="str">
        <f t="shared" si="170"/>
        <v xml:space="preserve"> </v>
      </c>
      <c r="G247" s="157" t="str">
        <f t="shared" si="171"/>
        <v xml:space="preserve"> </v>
      </c>
      <c r="H247" s="157" t="str">
        <f t="shared" si="172"/>
        <v xml:space="preserve"> </v>
      </c>
      <c r="I247" s="158" t="str">
        <f t="shared" si="173"/>
        <v xml:space="preserve"> </v>
      </c>
      <c r="J247" s="158" t="str">
        <f t="shared" si="174"/>
        <v xml:space="preserve"> </v>
      </c>
      <c r="L247" s="154" t="str">
        <f t="shared" si="190"/>
        <v xml:space="preserve"> </v>
      </c>
      <c r="M247" s="155" t="str">
        <f t="shared" si="175"/>
        <v xml:space="preserve"> </v>
      </c>
      <c r="N247" s="156" t="str">
        <f t="shared" si="191"/>
        <v xml:space="preserve"> </v>
      </c>
      <c r="O247" s="157" t="str">
        <f t="shared" si="192"/>
        <v xml:space="preserve"> </v>
      </c>
      <c r="P247" s="157" t="str">
        <f t="shared" si="176"/>
        <v xml:space="preserve"> </v>
      </c>
      <c r="Q247" s="157" t="str">
        <f t="shared" si="177"/>
        <v xml:space="preserve"> </v>
      </c>
      <c r="R247" s="157" t="str">
        <f t="shared" si="178"/>
        <v xml:space="preserve"> </v>
      </c>
      <c r="S247" s="158" t="str">
        <f t="shared" si="179"/>
        <v xml:space="preserve"> </v>
      </c>
      <c r="T247" s="158" t="str">
        <f t="shared" si="180"/>
        <v xml:space="preserve"> </v>
      </c>
      <c r="V247" s="154" t="str">
        <f t="shared" si="193"/>
        <v xml:space="preserve"> </v>
      </c>
      <c r="W247" s="155" t="str">
        <f t="shared" si="181"/>
        <v xml:space="preserve"> </v>
      </c>
      <c r="X247" s="156" t="str">
        <f t="shared" si="194"/>
        <v xml:space="preserve"> </v>
      </c>
      <c r="Y247" s="157" t="str">
        <f t="shared" si="195"/>
        <v xml:space="preserve"> </v>
      </c>
      <c r="Z247" s="157" t="str">
        <f t="shared" si="182"/>
        <v xml:space="preserve"> </v>
      </c>
      <c r="AA247" s="157" t="str">
        <f t="shared" si="183"/>
        <v xml:space="preserve"> </v>
      </c>
      <c r="AB247" s="157" t="str">
        <f t="shared" si="184"/>
        <v xml:space="preserve"> </v>
      </c>
      <c r="AC247" s="158" t="str">
        <f t="shared" si="185"/>
        <v xml:space="preserve"> </v>
      </c>
      <c r="AD247" s="158" t="str">
        <f t="shared" si="186"/>
        <v xml:space="preserve"> </v>
      </c>
      <c r="AH247" s="164"/>
      <c r="AI247" s="164"/>
      <c r="AO247" s="164"/>
      <c r="AP247" s="164"/>
      <c r="AV247" s="164"/>
      <c r="AW247" s="164"/>
    </row>
    <row r="248" spans="2:49" ht="15" customHeight="1" x14ac:dyDescent="0.2">
      <c r="B248" s="154" t="str">
        <f t="shared" si="187"/>
        <v xml:space="preserve"> </v>
      </c>
      <c r="C248" s="155" t="str">
        <f t="shared" si="169"/>
        <v xml:space="preserve"> </v>
      </c>
      <c r="D248" s="156" t="str">
        <f t="shared" si="188"/>
        <v xml:space="preserve"> </v>
      </c>
      <c r="E248" s="157" t="str">
        <f t="shared" si="189"/>
        <v xml:space="preserve"> </v>
      </c>
      <c r="F248" s="157" t="str">
        <f t="shared" si="170"/>
        <v xml:space="preserve"> </v>
      </c>
      <c r="G248" s="157" t="str">
        <f t="shared" si="171"/>
        <v xml:space="preserve"> </v>
      </c>
      <c r="H248" s="157" t="str">
        <f t="shared" si="172"/>
        <v xml:space="preserve"> </v>
      </c>
      <c r="I248" s="158" t="str">
        <f t="shared" si="173"/>
        <v xml:space="preserve"> </v>
      </c>
      <c r="J248" s="158" t="str">
        <f t="shared" si="174"/>
        <v xml:space="preserve"> </v>
      </c>
      <c r="L248" s="154" t="str">
        <f t="shared" si="190"/>
        <v xml:space="preserve"> </v>
      </c>
      <c r="M248" s="155" t="str">
        <f t="shared" si="175"/>
        <v xml:space="preserve"> </v>
      </c>
      <c r="N248" s="156" t="str">
        <f t="shared" si="191"/>
        <v xml:space="preserve"> </v>
      </c>
      <c r="O248" s="157" t="str">
        <f t="shared" si="192"/>
        <v xml:space="preserve"> </v>
      </c>
      <c r="P248" s="157" t="str">
        <f t="shared" si="176"/>
        <v xml:space="preserve"> </v>
      </c>
      <c r="Q248" s="157" t="str">
        <f t="shared" si="177"/>
        <v xml:space="preserve"> </v>
      </c>
      <c r="R248" s="157" t="str">
        <f t="shared" si="178"/>
        <v xml:space="preserve"> </v>
      </c>
      <c r="S248" s="158" t="str">
        <f t="shared" si="179"/>
        <v xml:space="preserve"> </v>
      </c>
      <c r="T248" s="158" t="str">
        <f t="shared" si="180"/>
        <v xml:space="preserve"> </v>
      </c>
      <c r="V248" s="154" t="str">
        <f t="shared" si="193"/>
        <v xml:space="preserve"> </v>
      </c>
      <c r="W248" s="155" t="str">
        <f t="shared" si="181"/>
        <v xml:space="preserve"> </v>
      </c>
      <c r="X248" s="156" t="str">
        <f t="shared" si="194"/>
        <v xml:space="preserve"> </v>
      </c>
      <c r="Y248" s="157" t="str">
        <f t="shared" si="195"/>
        <v xml:space="preserve"> </v>
      </c>
      <c r="Z248" s="157" t="str">
        <f t="shared" si="182"/>
        <v xml:space="preserve"> </v>
      </c>
      <c r="AA248" s="157" t="str">
        <f t="shared" si="183"/>
        <v xml:space="preserve"> </v>
      </c>
      <c r="AB248" s="157" t="str">
        <f t="shared" si="184"/>
        <v xml:space="preserve"> </v>
      </c>
      <c r="AC248" s="158" t="str">
        <f t="shared" si="185"/>
        <v xml:space="preserve"> </v>
      </c>
      <c r="AD248" s="158" t="str">
        <f t="shared" si="186"/>
        <v xml:space="preserve"> </v>
      </c>
    </row>
    <row r="249" spans="2:49" ht="15" customHeight="1" x14ac:dyDescent="0.2">
      <c r="B249" s="159" t="str">
        <f t="shared" si="187"/>
        <v xml:space="preserve"> </v>
      </c>
      <c r="C249" s="160" t="str">
        <f t="shared" si="169"/>
        <v xml:space="preserve"> </v>
      </c>
      <c r="D249" s="161" t="str">
        <f t="shared" si="188"/>
        <v xml:space="preserve"> </v>
      </c>
      <c r="E249" s="162" t="str">
        <f t="shared" si="189"/>
        <v xml:space="preserve"> </v>
      </c>
      <c r="F249" s="162" t="str">
        <f t="shared" si="170"/>
        <v xml:space="preserve"> </v>
      </c>
      <c r="G249" s="162" t="str">
        <f t="shared" si="171"/>
        <v xml:space="preserve"> </v>
      </c>
      <c r="H249" s="162" t="str">
        <f t="shared" si="172"/>
        <v xml:space="preserve"> </v>
      </c>
      <c r="I249" s="163" t="str">
        <f t="shared" si="173"/>
        <v xml:space="preserve"> </v>
      </c>
      <c r="J249" s="163" t="str">
        <f t="shared" si="174"/>
        <v xml:space="preserve"> </v>
      </c>
      <c r="L249" s="159" t="str">
        <f t="shared" si="190"/>
        <v xml:space="preserve"> </v>
      </c>
      <c r="M249" s="160" t="str">
        <f t="shared" si="175"/>
        <v xml:space="preserve"> </v>
      </c>
      <c r="N249" s="161" t="str">
        <f t="shared" si="191"/>
        <v xml:space="preserve"> </v>
      </c>
      <c r="O249" s="162" t="str">
        <f t="shared" si="192"/>
        <v xml:space="preserve"> </v>
      </c>
      <c r="P249" s="162" t="str">
        <f t="shared" si="176"/>
        <v xml:space="preserve"> </v>
      </c>
      <c r="Q249" s="162" t="str">
        <f t="shared" si="177"/>
        <v xml:space="preserve"> </v>
      </c>
      <c r="R249" s="162" t="str">
        <f t="shared" si="178"/>
        <v xml:space="preserve"> </v>
      </c>
      <c r="S249" s="163" t="str">
        <f t="shared" si="179"/>
        <v xml:space="preserve"> </v>
      </c>
      <c r="T249" s="163" t="str">
        <f t="shared" si="180"/>
        <v xml:space="preserve"> </v>
      </c>
      <c r="V249" s="159" t="str">
        <f t="shared" si="193"/>
        <v xml:space="preserve"> </v>
      </c>
      <c r="W249" s="160" t="str">
        <f t="shared" si="181"/>
        <v xml:space="preserve"> </v>
      </c>
      <c r="X249" s="161" t="str">
        <f t="shared" si="194"/>
        <v xml:space="preserve"> </v>
      </c>
      <c r="Y249" s="162" t="str">
        <f t="shared" si="195"/>
        <v xml:space="preserve"> </v>
      </c>
      <c r="Z249" s="162" t="str">
        <f t="shared" si="182"/>
        <v xml:space="preserve"> </v>
      </c>
      <c r="AA249" s="162" t="str">
        <f t="shared" si="183"/>
        <v xml:space="preserve"> </v>
      </c>
      <c r="AB249" s="162" t="str">
        <f t="shared" si="184"/>
        <v xml:space="preserve"> </v>
      </c>
      <c r="AC249" s="163" t="str">
        <f t="shared" si="185"/>
        <v xml:space="preserve"> </v>
      </c>
      <c r="AD249" s="163" t="str">
        <f t="shared" si="186"/>
        <v xml:space="preserve"> </v>
      </c>
      <c r="AH249" s="139" t="str">
        <f>+IF(AH248&gt;0,10,"")</f>
        <v/>
      </c>
      <c r="AO249" s="139" t="str">
        <f>+IF(AO248&gt;0,10,"")</f>
        <v/>
      </c>
      <c r="AV249" s="139" t="str">
        <f>+IF(AV248&gt;0,10,"")</f>
        <v/>
      </c>
    </row>
    <row r="250" spans="2:49" ht="15" customHeight="1" x14ac:dyDescent="0.2">
      <c r="B250" s="149" t="str">
        <f t="shared" si="187"/>
        <v xml:space="preserve"> </v>
      </c>
      <c r="C250" s="150" t="str">
        <f t="shared" si="169"/>
        <v xml:space="preserve"> </v>
      </c>
      <c r="D250" s="151" t="str">
        <f t="shared" si="188"/>
        <v xml:space="preserve"> </v>
      </c>
      <c r="E250" s="152" t="str">
        <f t="shared" si="189"/>
        <v xml:space="preserve"> </v>
      </c>
      <c r="F250" s="152" t="str">
        <f t="shared" si="170"/>
        <v xml:space="preserve"> </v>
      </c>
      <c r="G250" s="152" t="str">
        <f t="shared" si="171"/>
        <v xml:space="preserve"> </v>
      </c>
      <c r="H250" s="152" t="str">
        <f t="shared" si="172"/>
        <v xml:space="preserve"> </v>
      </c>
      <c r="I250" s="153" t="str">
        <f t="shared" si="173"/>
        <v xml:space="preserve"> </v>
      </c>
      <c r="J250" s="153" t="str">
        <f t="shared" si="174"/>
        <v xml:space="preserve"> </v>
      </c>
      <c r="L250" s="149" t="str">
        <f t="shared" si="190"/>
        <v xml:space="preserve"> </v>
      </c>
      <c r="M250" s="150" t="str">
        <f t="shared" si="175"/>
        <v xml:space="preserve"> </v>
      </c>
      <c r="N250" s="151" t="str">
        <f t="shared" si="191"/>
        <v xml:space="preserve"> </v>
      </c>
      <c r="O250" s="152" t="str">
        <f t="shared" si="192"/>
        <v xml:space="preserve"> </v>
      </c>
      <c r="P250" s="152" t="str">
        <f t="shared" si="176"/>
        <v xml:space="preserve"> </v>
      </c>
      <c r="Q250" s="152" t="str">
        <f t="shared" si="177"/>
        <v xml:space="preserve"> </v>
      </c>
      <c r="R250" s="152" t="str">
        <f t="shared" si="178"/>
        <v xml:space="preserve"> </v>
      </c>
      <c r="S250" s="153" t="str">
        <f t="shared" si="179"/>
        <v xml:space="preserve"> </v>
      </c>
      <c r="T250" s="153" t="str">
        <f t="shared" si="180"/>
        <v xml:space="preserve"> </v>
      </c>
      <c r="V250" s="149" t="str">
        <f t="shared" si="193"/>
        <v xml:space="preserve"> </v>
      </c>
      <c r="W250" s="150" t="str">
        <f t="shared" si="181"/>
        <v xml:space="preserve"> </v>
      </c>
      <c r="X250" s="151" t="str">
        <f t="shared" si="194"/>
        <v xml:space="preserve"> </v>
      </c>
      <c r="Y250" s="152" t="str">
        <f t="shared" si="195"/>
        <v xml:space="preserve"> </v>
      </c>
      <c r="Z250" s="152" t="str">
        <f t="shared" si="182"/>
        <v xml:space="preserve"> </v>
      </c>
      <c r="AA250" s="152" t="str">
        <f t="shared" si="183"/>
        <v xml:space="preserve"> </v>
      </c>
      <c r="AB250" s="152" t="str">
        <f t="shared" si="184"/>
        <v xml:space="preserve"> </v>
      </c>
      <c r="AC250" s="153" t="str">
        <f t="shared" si="185"/>
        <v xml:space="preserve"> </v>
      </c>
      <c r="AD250" s="153" t="str">
        <f t="shared" si="186"/>
        <v xml:space="preserve"> </v>
      </c>
    </row>
    <row r="251" spans="2:49" ht="15" customHeight="1" x14ac:dyDescent="0.2">
      <c r="B251" s="154" t="str">
        <f t="shared" si="187"/>
        <v xml:space="preserve"> </v>
      </c>
      <c r="C251" s="155" t="str">
        <f t="shared" si="169"/>
        <v xml:space="preserve"> </v>
      </c>
      <c r="D251" s="156" t="str">
        <f t="shared" si="188"/>
        <v xml:space="preserve"> </v>
      </c>
      <c r="E251" s="157" t="str">
        <f t="shared" si="189"/>
        <v xml:space="preserve"> </v>
      </c>
      <c r="F251" s="157" t="str">
        <f t="shared" si="170"/>
        <v xml:space="preserve"> </v>
      </c>
      <c r="G251" s="157" t="str">
        <f t="shared" si="171"/>
        <v xml:space="preserve"> </v>
      </c>
      <c r="H251" s="157" t="str">
        <f t="shared" si="172"/>
        <v xml:space="preserve"> </v>
      </c>
      <c r="I251" s="158" t="str">
        <f t="shared" si="173"/>
        <v xml:space="preserve"> </v>
      </c>
      <c r="J251" s="158" t="str">
        <f t="shared" si="174"/>
        <v xml:space="preserve"> </v>
      </c>
      <c r="L251" s="154" t="str">
        <f t="shared" si="190"/>
        <v xml:space="preserve"> </v>
      </c>
      <c r="M251" s="155" t="str">
        <f t="shared" si="175"/>
        <v xml:space="preserve"> </v>
      </c>
      <c r="N251" s="156" t="str">
        <f t="shared" si="191"/>
        <v xml:space="preserve"> </v>
      </c>
      <c r="O251" s="157" t="str">
        <f t="shared" si="192"/>
        <v xml:space="preserve"> </v>
      </c>
      <c r="P251" s="157" t="str">
        <f t="shared" si="176"/>
        <v xml:space="preserve"> </v>
      </c>
      <c r="Q251" s="157" t="str">
        <f t="shared" si="177"/>
        <v xml:space="preserve"> </v>
      </c>
      <c r="R251" s="157" t="str">
        <f t="shared" si="178"/>
        <v xml:space="preserve"> </v>
      </c>
      <c r="S251" s="158" t="str">
        <f t="shared" si="179"/>
        <v xml:space="preserve"> </v>
      </c>
      <c r="T251" s="158" t="str">
        <f t="shared" si="180"/>
        <v xml:space="preserve"> </v>
      </c>
      <c r="V251" s="154" t="str">
        <f t="shared" si="193"/>
        <v xml:space="preserve"> </v>
      </c>
      <c r="W251" s="155" t="str">
        <f t="shared" si="181"/>
        <v xml:space="preserve"> </v>
      </c>
      <c r="X251" s="156" t="str">
        <f t="shared" si="194"/>
        <v xml:space="preserve"> </v>
      </c>
      <c r="Y251" s="157" t="str">
        <f t="shared" si="195"/>
        <v xml:space="preserve"> </v>
      </c>
      <c r="Z251" s="157" t="str">
        <f t="shared" si="182"/>
        <v xml:space="preserve"> </v>
      </c>
      <c r="AA251" s="157" t="str">
        <f t="shared" si="183"/>
        <v xml:space="preserve"> </v>
      </c>
      <c r="AB251" s="157" t="str">
        <f t="shared" si="184"/>
        <v xml:space="preserve"> </v>
      </c>
      <c r="AC251" s="158" t="str">
        <f t="shared" si="185"/>
        <v xml:space="preserve"> </v>
      </c>
      <c r="AD251" s="158" t="str">
        <f t="shared" si="186"/>
        <v xml:space="preserve"> </v>
      </c>
    </row>
    <row r="252" spans="2:49" ht="15" customHeight="1" x14ac:dyDescent="0.2">
      <c r="B252" s="154" t="str">
        <f t="shared" si="187"/>
        <v xml:space="preserve"> </v>
      </c>
      <c r="C252" s="155" t="str">
        <f t="shared" si="169"/>
        <v xml:space="preserve"> </v>
      </c>
      <c r="D252" s="156" t="str">
        <f t="shared" si="188"/>
        <v xml:space="preserve"> </v>
      </c>
      <c r="E252" s="157" t="str">
        <f t="shared" si="189"/>
        <v xml:space="preserve"> </v>
      </c>
      <c r="F252" s="157" t="str">
        <f t="shared" si="170"/>
        <v xml:space="preserve"> </v>
      </c>
      <c r="G252" s="157" t="str">
        <f t="shared" si="171"/>
        <v xml:space="preserve"> </v>
      </c>
      <c r="H252" s="157" t="str">
        <f t="shared" si="172"/>
        <v xml:space="preserve"> </v>
      </c>
      <c r="I252" s="158" t="str">
        <f t="shared" si="173"/>
        <v xml:space="preserve"> </v>
      </c>
      <c r="J252" s="158" t="str">
        <f t="shared" si="174"/>
        <v xml:space="preserve"> </v>
      </c>
      <c r="L252" s="154" t="str">
        <f t="shared" si="190"/>
        <v xml:space="preserve"> </v>
      </c>
      <c r="M252" s="155" t="str">
        <f t="shared" si="175"/>
        <v xml:space="preserve"> </v>
      </c>
      <c r="N252" s="156" t="str">
        <f t="shared" si="191"/>
        <v xml:space="preserve"> </v>
      </c>
      <c r="O252" s="157" t="str">
        <f t="shared" si="192"/>
        <v xml:space="preserve"> </v>
      </c>
      <c r="P252" s="157" t="str">
        <f t="shared" si="176"/>
        <v xml:space="preserve"> </v>
      </c>
      <c r="Q252" s="157" t="str">
        <f t="shared" si="177"/>
        <v xml:space="preserve"> </v>
      </c>
      <c r="R252" s="157" t="str">
        <f t="shared" si="178"/>
        <v xml:space="preserve"> </v>
      </c>
      <c r="S252" s="158" t="str">
        <f t="shared" si="179"/>
        <v xml:space="preserve"> </v>
      </c>
      <c r="T252" s="158" t="str">
        <f t="shared" si="180"/>
        <v xml:space="preserve"> </v>
      </c>
      <c r="V252" s="154" t="str">
        <f t="shared" si="193"/>
        <v xml:space="preserve"> </v>
      </c>
      <c r="W252" s="155" t="str">
        <f t="shared" si="181"/>
        <v xml:space="preserve"> </v>
      </c>
      <c r="X252" s="156" t="str">
        <f t="shared" si="194"/>
        <v xml:space="preserve"> </v>
      </c>
      <c r="Y252" s="157" t="str">
        <f t="shared" si="195"/>
        <v xml:space="preserve"> </v>
      </c>
      <c r="Z252" s="157" t="str">
        <f t="shared" si="182"/>
        <v xml:space="preserve"> </v>
      </c>
      <c r="AA252" s="157" t="str">
        <f t="shared" si="183"/>
        <v xml:space="preserve"> </v>
      </c>
      <c r="AB252" s="157" t="str">
        <f t="shared" si="184"/>
        <v xml:space="preserve"> </v>
      </c>
      <c r="AC252" s="158" t="str">
        <f t="shared" si="185"/>
        <v xml:space="preserve"> </v>
      </c>
      <c r="AD252" s="158" t="str">
        <f t="shared" si="186"/>
        <v xml:space="preserve"> </v>
      </c>
      <c r="AH252" s="164"/>
      <c r="AI252" s="164"/>
      <c r="AO252" s="164"/>
      <c r="AP252" s="164"/>
      <c r="AV252" s="164"/>
      <c r="AW252" s="164"/>
    </row>
    <row r="253" spans="2:49" ht="15" customHeight="1" x14ac:dyDescent="0.2">
      <c r="B253" s="154" t="str">
        <f t="shared" si="187"/>
        <v xml:space="preserve"> </v>
      </c>
      <c r="C253" s="155" t="str">
        <f t="shared" si="169"/>
        <v xml:space="preserve"> </v>
      </c>
      <c r="D253" s="156" t="str">
        <f t="shared" si="188"/>
        <v xml:space="preserve"> </v>
      </c>
      <c r="E253" s="157" t="str">
        <f t="shared" si="189"/>
        <v xml:space="preserve"> </v>
      </c>
      <c r="F253" s="157" t="str">
        <f t="shared" si="170"/>
        <v xml:space="preserve"> </v>
      </c>
      <c r="G253" s="157" t="str">
        <f t="shared" si="171"/>
        <v xml:space="preserve"> </v>
      </c>
      <c r="H253" s="157" t="str">
        <f t="shared" si="172"/>
        <v xml:space="preserve"> </v>
      </c>
      <c r="I253" s="158" t="str">
        <f t="shared" si="173"/>
        <v xml:space="preserve"> </v>
      </c>
      <c r="J253" s="158" t="str">
        <f t="shared" si="174"/>
        <v xml:space="preserve"> </v>
      </c>
      <c r="L253" s="154" t="str">
        <f t="shared" si="190"/>
        <v xml:space="preserve"> </v>
      </c>
      <c r="M253" s="155" t="str">
        <f t="shared" si="175"/>
        <v xml:space="preserve"> </v>
      </c>
      <c r="N253" s="156" t="str">
        <f t="shared" si="191"/>
        <v xml:space="preserve"> </v>
      </c>
      <c r="O253" s="157" t="str">
        <f t="shared" si="192"/>
        <v xml:space="preserve"> </v>
      </c>
      <c r="P253" s="157" t="str">
        <f t="shared" si="176"/>
        <v xml:space="preserve"> </v>
      </c>
      <c r="Q253" s="157" t="str">
        <f t="shared" si="177"/>
        <v xml:space="preserve"> </v>
      </c>
      <c r="R253" s="157" t="str">
        <f t="shared" si="178"/>
        <v xml:space="preserve"> </v>
      </c>
      <c r="S253" s="158" t="str">
        <f t="shared" si="179"/>
        <v xml:space="preserve"> </v>
      </c>
      <c r="T253" s="158" t="str">
        <f t="shared" si="180"/>
        <v xml:space="preserve"> </v>
      </c>
      <c r="V253" s="154" t="str">
        <f t="shared" si="193"/>
        <v xml:space="preserve"> </v>
      </c>
      <c r="W253" s="155" t="str">
        <f t="shared" si="181"/>
        <v xml:space="preserve"> </v>
      </c>
      <c r="X253" s="156" t="str">
        <f t="shared" si="194"/>
        <v xml:space="preserve"> </v>
      </c>
      <c r="Y253" s="157" t="str">
        <f t="shared" si="195"/>
        <v xml:space="preserve"> </v>
      </c>
      <c r="Z253" s="157" t="str">
        <f t="shared" si="182"/>
        <v xml:space="preserve"> </v>
      </c>
      <c r="AA253" s="157" t="str">
        <f t="shared" si="183"/>
        <v xml:space="preserve"> </v>
      </c>
      <c r="AB253" s="157" t="str">
        <f t="shared" si="184"/>
        <v xml:space="preserve"> </v>
      </c>
      <c r="AC253" s="158" t="str">
        <f t="shared" si="185"/>
        <v xml:space="preserve"> </v>
      </c>
      <c r="AD253" s="158" t="str">
        <f t="shared" si="186"/>
        <v xml:space="preserve"> </v>
      </c>
    </row>
    <row r="254" spans="2:49" ht="15" customHeight="1" x14ac:dyDescent="0.2">
      <c r="B254" s="159" t="str">
        <f t="shared" si="187"/>
        <v xml:space="preserve"> </v>
      </c>
      <c r="C254" s="160" t="str">
        <f t="shared" si="169"/>
        <v xml:space="preserve"> </v>
      </c>
      <c r="D254" s="161" t="str">
        <f t="shared" si="188"/>
        <v xml:space="preserve"> </v>
      </c>
      <c r="E254" s="162" t="str">
        <f t="shared" si="189"/>
        <v xml:space="preserve"> </v>
      </c>
      <c r="F254" s="162" t="str">
        <f t="shared" si="170"/>
        <v xml:space="preserve"> </v>
      </c>
      <c r="G254" s="162" t="str">
        <f t="shared" si="171"/>
        <v xml:space="preserve"> </v>
      </c>
      <c r="H254" s="162" t="str">
        <f t="shared" si="172"/>
        <v xml:space="preserve"> </v>
      </c>
      <c r="I254" s="163" t="str">
        <f t="shared" si="173"/>
        <v xml:space="preserve"> </v>
      </c>
      <c r="J254" s="163" t="str">
        <f t="shared" si="174"/>
        <v xml:space="preserve"> </v>
      </c>
      <c r="L254" s="159" t="str">
        <f t="shared" si="190"/>
        <v xml:space="preserve"> </v>
      </c>
      <c r="M254" s="160" t="str">
        <f t="shared" si="175"/>
        <v xml:space="preserve"> </v>
      </c>
      <c r="N254" s="161" t="str">
        <f t="shared" si="191"/>
        <v xml:space="preserve"> </v>
      </c>
      <c r="O254" s="162" t="str">
        <f t="shared" si="192"/>
        <v xml:space="preserve"> </v>
      </c>
      <c r="P254" s="162" t="str">
        <f t="shared" si="176"/>
        <v xml:space="preserve"> </v>
      </c>
      <c r="Q254" s="162" t="str">
        <f t="shared" si="177"/>
        <v xml:space="preserve"> </v>
      </c>
      <c r="R254" s="162" t="str">
        <f t="shared" si="178"/>
        <v xml:space="preserve"> </v>
      </c>
      <c r="S254" s="163" t="str">
        <f t="shared" si="179"/>
        <v xml:space="preserve"> </v>
      </c>
      <c r="T254" s="163" t="str">
        <f t="shared" si="180"/>
        <v xml:space="preserve"> </v>
      </c>
      <c r="V254" s="159" t="str">
        <f t="shared" si="193"/>
        <v xml:space="preserve"> </v>
      </c>
      <c r="W254" s="160" t="str">
        <f t="shared" si="181"/>
        <v xml:space="preserve"> </v>
      </c>
      <c r="X254" s="161" t="str">
        <f t="shared" si="194"/>
        <v xml:space="preserve"> </v>
      </c>
      <c r="Y254" s="162" t="str">
        <f t="shared" si="195"/>
        <v xml:space="preserve"> </v>
      </c>
      <c r="Z254" s="162" t="str">
        <f t="shared" si="182"/>
        <v xml:space="preserve"> </v>
      </c>
      <c r="AA254" s="162" t="str">
        <f t="shared" si="183"/>
        <v xml:space="preserve"> </v>
      </c>
      <c r="AB254" s="162" t="str">
        <f t="shared" si="184"/>
        <v xml:space="preserve"> </v>
      </c>
      <c r="AC254" s="163" t="str">
        <f t="shared" si="185"/>
        <v xml:space="preserve"> </v>
      </c>
      <c r="AD254" s="163" t="str">
        <f t="shared" si="186"/>
        <v xml:space="preserve"> </v>
      </c>
      <c r="AH254" s="139" t="str">
        <f>+IF(AH253&gt;0,10,"")</f>
        <v/>
      </c>
      <c r="AO254" s="139" t="str">
        <f>+IF(AO253&gt;0,10,"")</f>
        <v/>
      </c>
      <c r="AV254" s="139" t="str">
        <f>+IF(AV253&gt;0,10,"")</f>
        <v/>
      </c>
    </row>
    <row r="255" spans="2:49" ht="15" customHeight="1" x14ac:dyDescent="0.2">
      <c r="B255" s="149" t="str">
        <f t="shared" si="187"/>
        <v xml:space="preserve"> </v>
      </c>
      <c r="C255" s="150" t="str">
        <f t="shared" si="169"/>
        <v xml:space="preserve"> </v>
      </c>
      <c r="D255" s="151" t="str">
        <f t="shared" si="188"/>
        <v xml:space="preserve"> </v>
      </c>
      <c r="E255" s="152" t="str">
        <f t="shared" si="189"/>
        <v xml:space="preserve"> </v>
      </c>
      <c r="F255" s="152" t="str">
        <f t="shared" si="170"/>
        <v xml:space="preserve"> </v>
      </c>
      <c r="G255" s="152" t="str">
        <f t="shared" si="171"/>
        <v xml:space="preserve"> </v>
      </c>
      <c r="H255" s="152" t="str">
        <f t="shared" si="172"/>
        <v xml:space="preserve"> </v>
      </c>
      <c r="I255" s="153" t="str">
        <f t="shared" si="173"/>
        <v xml:space="preserve"> </v>
      </c>
      <c r="J255" s="153" t="str">
        <f t="shared" si="174"/>
        <v xml:space="preserve"> </v>
      </c>
      <c r="L255" s="149" t="str">
        <f t="shared" si="190"/>
        <v xml:space="preserve"> </v>
      </c>
      <c r="M255" s="150" t="str">
        <f t="shared" si="175"/>
        <v xml:space="preserve"> </v>
      </c>
      <c r="N255" s="151" t="str">
        <f t="shared" si="191"/>
        <v xml:space="preserve"> </v>
      </c>
      <c r="O255" s="152" t="str">
        <f t="shared" si="192"/>
        <v xml:space="preserve"> </v>
      </c>
      <c r="P255" s="152" t="str">
        <f t="shared" si="176"/>
        <v xml:space="preserve"> </v>
      </c>
      <c r="Q255" s="152" t="str">
        <f t="shared" si="177"/>
        <v xml:space="preserve"> </v>
      </c>
      <c r="R255" s="152" t="str">
        <f t="shared" si="178"/>
        <v xml:space="preserve"> </v>
      </c>
      <c r="S255" s="153" t="str">
        <f t="shared" si="179"/>
        <v xml:space="preserve"> </v>
      </c>
      <c r="T255" s="153" t="str">
        <f t="shared" si="180"/>
        <v xml:space="preserve"> </v>
      </c>
      <c r="V255" s="149" t="str">
        <f t="shared" si="193"/>
        <v xml:space="preserve"> </v>
      </c>
      <c r="W255" s="150" t="str">
        <f t="shared" si="181"/>
        <v xml:space="preserve"> </v>
      </c>
      <c r="X255" s="151" t="str">
        <f t="shared" si="194"/>
        <v xml:space="preserve"> </v>
      </c>
      <c r="Y255" s="152" t="str">
        <f t="shared" si="195"/>
        <v xml:space="preserve"> </v>
      </c>
      <c r="Z255" s="152" t="str">
        <f t="shared" si="182"/>
        <v xml:space="preserve"> </v>
      </c>
      <c r="AA255" s="152" t="str">
        <f t="shared" si="183"/>
        <v xml:space="preserve"> </v>
      </c>
      <c r="AB255" s="152" t="str">
        <f t="shared" si="184"/>
        <v xml:space="preserve"> </v>
      </c>
      <c r="AC255" s="153" t="str">
        <f t="shared" si="185"/>
        <v xml:space="preserve"> </v>
      </c>
      <c r="AD255" s="153" t="str">
        <f t="shared" si="186"/>
        <v xml:space="preserve"> </v>
      </c>
    </row>
    <row r="256" spans="2:49" ht="15" customHeight="1" x14ac:dyDescent="0.2">
      <c r="B256" s="154" t="str">
        <f t="shared" si="187"/>
        <v xml:space="preserve"> </v>
      </c>
      <c r="C256" s="155" t="str">
        <f t="shared" si="169"/>
        <v xml:space="preserve"> </v>
      </c>
      <c r="D256" s="156" t="str">
        <f t="shared" si="188"/>
        <v xml:space="preserve"> </v>
      </c>
      <c r="E256" s="157" t="str">
        <f t="shared" si="189"/>
        <v xml:space="preserve"> </v>
      </c>
      <c r="F256" s="157" t="str">
        <f t="shared" si="170"/>
        <v xml:space="preserve"> </v>
      </c>
      <c r="G256" s="157" t="str">
        <f t="shared" si="171"/>
        <v xml:space="preserve"> </v>
      </c>
      <c r="H256" s="157" t="str">
        <f t="shared" si="172"/>
        <v xml:space="preserve"> </v>
      </c>
      <c r="I256" s="158" t="str">
        <f t="shared" si="173"/>
        <v xml:space="preserve"> </v>
      </c>
      <c r="J256" s="158" t="str">
        <f t="shared" si="174"/>
        <v xml:space="preserve"> </v>
      </c>
      <c r="L256" s="154" t="str">
        <f t="shared" si="190"/>
        <v xml:space="preserve"> </v>
      </c>
      <c r="M256" s="155" t="str">
        <f t="shared" si="175"/>
        <v xml:space="preserve"> </v>
      </c>
      <c r="N256" s="156" t="str">
        <f t="shared" si="191"/>
        <v xml:space="preserve"> </v>
      </c>
      <c r="O256" s="157" t="str">
        <f t="shared" si="192"/>
        <v xml:space="preserve"> </v>
      </c>
      <c r="P256" s="157" t="str">
        <f t="shared" si="176"/>
        <v xml:space="preserve"> </v>
      </c>
      <c r="Q256" s="157" t="str">
        <f t="shared" si="177"/>
        <v xml:space="preserve"> </v>
      </c>
      <c r="R256" s="157" t="str">
        <f t="shared" si="178"/>
        <v xml:space="preserve"> </v>
      </c>
      <c r="S256" s="158" t="str">
        <f t="shared" si="179"/>
        <v xml:space="preserve"> </v>
      </c>
      <c r="T256" s="158" t="str">
        <f t="shared" si="180"/>
        <v xml:space="preserve"> </v>
      </c>
      <c r="V256" s="154" t="str">
        <f t="shared" si="193"/>
        <v xml:space="preserve"> </v>
      </c>
      <c r="W256" s="155" t="str">
        <f t="shared" si="181"/>
        <v xml:space="preserve"> </v>
      </c>
      <c r="X256" s="156" t="str">
        <f t="shared" si="194"/>
        <v xml:space="preserve"> </v>
      </c>
      <c r="Y256" s="157" t="str">
        <f t="shared" si="195"/>
        <v xml:space="preserve"> </v>
      </c>
      <c r="Z256" s="157" t="str">
        <f t="shared" si="182"/>
        <v xml:space="preserve"> </v>
      </c>
      <c r="AA256" s="157" t="str">
        <f t="shared" si="183"/>
        <v xml:space="preserve"> </v>
      </c>
      <c r="AB256" s="157" t="str">
        <f t="shared" si="184"/>
        <v xml:space="preserve"> </v>
      </c>
      <c r="AC256" s="158" t="str">
        <f t="shared" si="185"/>
        <v xml:space="preserve"> </v>
      </c>
      <c r="AD256" s="158" t="str">
        <f t="shared" si="186"/>
        <v xml:space="preserve"> </v>
      </c>
    </row>
    <row r="257" spans="2:49" ht="15" customHeight="1" x14ac:dyDescent="0.2">
      <c r="B257" s="154" t="str">
        <f t="shared" si="187"/>
        <v xml:space="preserve"> </v>
      </c>
      <c r="C257" s="155" t="str">
        <f t="shared" si="169"/>
        <v xml:space="preserve"> </v>
      </c>
      <c r="D257" s="156" t="str">
        <f t="shared" si="188"/>
        <v xml:space="preserve"> </v>
      </c>
      <c r="E257" s="157" t="str">
        <f t="shared" si="189"/>
        <v xml:space="preserve"> </v>
      </c>
      <c r="F257" s="157" t="str">
        <f t="shared" si="170"/>
        <v xml:space="preserve"> </v>
      </c>
      <c r="G257" s="157" t="str">
        <f t="shared" si="171"/>
        <v xml:space="preserve"> </v>
      </c>
      <c r="H257" s="157" t="str">
        <f t="shared" si="172"/>
        <v xml:space="preserve"> </v>
      </c>
      <c r="I257" s="158" t="str">
        <f t="shared" si="173"/>
        <v xml:space="preserve"> </v>
      </c>
      <c r="J257" s="158" t="str">
        <f t="shared" si="174"/>
        <v xml:space="preserve"> </v>
      </c>
      <c r="L257" s="154" t="str">
        <f t="shared" si="190"/>
        <v xml:space="preserve"> </v>
      </c>
      <c r="M257" s="155" t="str">
        <f t="shared" si="175"/>
        <v xml:space="preserve"> </v>
      </c>
      <c r="N257" s="156" t="str">
        <f t="shared" si="191"/>
        <v xml:space="preserve"> </v>
      </c>
      <c r="O257" s="157" t="str">
        <f t="shared" si="192"/>
        <v xml:space="preserve"> </v>
      </c>
      <c r="P257" s="157" t="str">
        <f t="shared" si="176"/>
        <v xml:space="preserve"> </v>
      </c>
      <c r="Q257" s="157" t="str">
        <f t="shared" si="177"/>
        <v xml:space="preserve"> </v>
      </c>
      <c r="R257" s="157" t="str">
        <f t="shared" si="178"/>
        <v xml:space="preserve"> </v>
      </c>
      <c r="S257" s="158" t="str">
        <f t="shared" si="179"/>
        <v xml:space="preserve"> </v>
      </c>
      <c r="T257" s="158" t="str">
        <f t="shared" si="180"/>
        <v xml:space="preserve"> </v>
      </c>
      <c r="V257" s="154" t="str">
        <f t="shared" si="193"/>
        <v xml:space="preserve"> </v>
      </c>
      <c r="W257" s="155" t="str">
        <f t="shared" si="181"/>
        <v xml:space="preserve"> </v>
      </c>
      <c r="X257" s="156" t="str">
        <f t="shared" si="194"/>
        <v xml:space="preserve"> </v>
      </c>
      <c r="Y257" s="157" t="str">
        <f t="shared" si="195"/>
        <v xml:space="preserve"> </v>
      </c>
      <c r="Z257" s="157" t="str">
        <f t="shared" si="182"/>
        <v xml:space="preserve"> </v>
      </c>
      <c r="AA257" s="157" t="str">
        <f t="shared" si="183"/>
        <v xml:space="preserve"> </v>
      </c>
      <c r="AB257" s="157" t="str">
        <f t="shared" si="184"/>
        <v xml:space="preserve"> </v>
      </c>
      <c r="AC257" s="158" t="str">
        <f t="shared" si="185"/>
        <v xml:space="preserve"> </v>
      </c>
      <c r="AD257" s="158" t="str">
        <f t="shared" si="186"/>
        <v xml:space="preserve"> </v>
      </c>
      <c r="AH257" s="164"/>
      <c r="AI257" s="164"/>
      <c r="AO257" s="164"/>
      <c r="AP257" s="164"/>
      <c r="AV257" s="164"/>
      <c r="AW257" s="164"/>
    </row>
    <row r="258" spans="2:49" ht="15" customHeight="1" x14ac:dyDescent="0.2">
      <c r="B258" s="154" t="str">
        <f t="shared" si="187"/>
        <v xml:space="preserve"> </v>
      </c>
      <c r="C258" s="155" t="str">
        <f t="shared" si="169"/>
        <v xml:space="preserve"> </v>
      </c>
      <c r="D258" s="156" t="str">
        <f t="shared" si="188"/>
        <v xml:space="preserve"> </v>
      </c>
      <c r="E258" s="157" t="str">
        <f t="shared" si="189"/>
        <v xml:space="preserve"> </v>
      </c>
      <c r="F258" s="157" t="str">
        <f t="shared" si="170"/>
        <v xml:space="preserve"> </v>
      </c>
      <c r="G258" s="157" t="str">
        <f t="shared" si="171"/>
        <v xml:space="preserve"> </v>
      </c>
      <c r="H258" s="157" t="str">
        <f t="shared" si="172"/>
        <v xml:space="preserve"> </v>
      </c>
      <c r="I258" s="158" t="str">
        <f t="shared" si="173"/>
        <v xml:space="preserve"> </v>
      </c>
      <c r="J258" s="158" t="str">
        <f t="shared" si="174"/>
        <v xml:space="preserve"> </v>
      </c>
      <c r="L258" s="154" t="str">
        <f t="shared" si="190"/>
        <v xml:space="preserve"> </v>
      </c>
      <c r="M258" s="155" t="str">
        <f t="shared" si="175"/>
        <v xml:space="preserve"> </v>
      </c>
      <c r="N258" s="156" t="str">
        <f t="shared" si="191"/>
        <v xml:space="preserve"> </v>
      </c>
      <c r="O258" s="157" t="str">
        <f t="shared" si="192"/>
        <v xml:space="preserve"> </v>
      </c>
      <c r="P258" s="157" t="str">
        <f t="shared" si="176"/>
        <v xml:space="preserve"> </v>
      </c>
      <c r="Q258" s="157" t="str">
        <f t="shared" si="177"/>
        <v xml:space="preserve"> </v>
      </c>
      <c r="R258" s="157" t="str">
        <f t="shared" si="178"/>
        <v xml:space="preserve"> </v>
      </c>
      <c r="S258" s="158" t="str">
        <f t="shared" si="179"/>
        <v xml:space="preserve"> </v>
      </c>
      <c r="T258" s="158" t="str">
        <f t="shared" si="180"/>
        <v xml:space="preserve"> </v>
      </c>
      <c r="V258" s="154" t="str">
        <f t="shared" si="193"/>
        <v xml:space="preserve"> </v>
      </c>
      <c r="W258" s="155" t="str">
        <f t="shared" si="181"/>
        <v xml:space="preserve"> </v>
      </c>
      <c r="X258" s="156" t="str">
        <f t="shared" si="194"/>
        <v xml:space="preserve"> </v>
      </c>
      <c r="Y258" s="157" t="str">
        <f t="shared" si="195"/>
        <v xml:space="preserve"> </v>
      </c>
      <c r="Z258" s="157" t="str">
        <f t="shared" si="182"/>
        <v xml:space="preserve"> </v>
      </c>
      <c r="AA258" s="157" t="str">
        <f t="shared" si="183"/>
        <v xml:space="preserve"> </v>
      </c>
      <c r="AB258" s="157" t="str">
        <f t="shared" si="184"/>
        <v xml:space="preserve"> </v>
      </c>
      <c r="AC258" s="158" t="str">
        <f t="shared" si="185"/>
        <v xml:space="preserve"> </v>
      </c>
      <c r="AD258" s="158" t="str">
        <f t="shared" si="186"/>
        <v xml:space="preserve"> </v>
      </c>
    </row>
    <row r="259" spans="2:49" ht="15" customHeight="1" x14ac:dyDescent="0.2">
      <c r="B259" s="159" t="str">
        <f t="shared" si="187"/>
        <v xml:space="preserve"> </v>
      </c>
      <c r="C259" s="160" t="str">
        <f t="shared" si="169"/>
        <v xml:space="preserve"> </v>
      </c>
      <c r="D259" s="161" t="str">
        <f t="shared" si="188"/>
        <v xml:space="preserve"> </v>
      </c>
      <c r="E259" s="162" t="str">
        <f t="shared" si="189"/>
        <v xml:space="preserve"> </v>
      </c>
      <c r="F259" s="162" t="str">
        <f t="shared" si="170"/>
        <v xml:space="preserve"> </v>
      </c>
      <c r="G259" s="162" t="str">
        <f t="shared" si="171"/>
        <v xml:space="preserve"> </v>
      </c>
      <c r="H259" s="162" t="str">
        <f t="shared" si="172"/>
        <v xml:space="preserve"> </v>
      </c>
      <c r="I259" s="163" t="str">
        <f t="shared" si="173"/>
        <v xml:space="preserve"> </v>
      </c>
      <c r="J259" s="163" t="str">
        <f t="shared" si="174"/>
        <v xml:space="preserve"> </v>
      </c>
      <c r="L259" s="159" t="str">
        <f t="shared" si="190"/>
        <v xml:space="preserve"> </v>
      </c>
      <c r="M259" s="160" t="str">
        <f t="shared" si="175"/>
        <v xml:space="preserve"> </v>
      </c>
      <c r="N259" s="161" t="str">
        <f t="shared" si="191"/>
        <v xml:space="preserve"> </v>
      </c>
      <c r="O259" s="162" t="str">
        <f t="shared" si="192"/>
        <v xml:space="preserve"> </v>
      </c>
      <c r="P259" s="162" t="str">
        <f t="shared" si="176"/>
        <v xml:space="preserve"> </v>
      </c>
      <c r="Q259" s="162" t="str">
        <f t="shared" si="177"/>
        <v xml:space="preserve"> </v>
      </c>
      <c r="R259" s="162" t="str">
        <f t="shared" si="178"/>
        <v xml:space="preserve"> </v>
      </c>
      <c r="S259" s="163" t="str">
        <f t="shared" si="179"/>
        <v xml:space="preserve"> </v>
      </c>
      <c r="T259" s="163" t="str">
        <f t="shared" si="180"/>
        <v xml:space="preserve"> </v>
      </c>
      <c r="V259" s="159" t="str">
        <f t="shared" si="193"/>
        <v xml:space="preserve"> </v>
      </c>
      <c r="W259" s="160" t="str">
        <f t="shared" si="181"/>
        <v xml:space="preserve"> </v>
      </c>
      <c r="X259" s="161" t="str">
        <f t="shared" si="194"/>
        <v xml:space="preserve"> </v>
      </c>
      <c r="Y259" s="162" t="str">
        <f t="shared" si="195"/>
        <v xml:space="preserve"> </v>
      </c>
      <c r="Z259" s="162" t="str">
        <f t="shared" si="182"/>
        <v xml:space="preserve"> </v>
      </c>
      <c r="AA259" s="162" t="str">
        <f t="shared" si="183"/>
        <v xml:space="preserve"> </v>
      </c>
      <c r="AB259" s="162" t="str">
        <f t="shared" si="184"/>
        <v xml:space="preserve"> </v>
      </c>
      <c r="AC259" s="163" t="str">
        <f t="shared" si="185"/>
        <v xml:space="preserve"> </v>
      </c>
      <c r="AD259" s="163" t="str">
        <f t="shared" si="186"/>
        <v xml:space="preserve"> </v>
      </c>
      <c r="AH259" s="139" t="str">
        <f>+IF(AH258&gt;0,10,"")</f>
        <v/>
      </c>
      <c r="AO259" s="139" t="str">
        <f>+IF(AO258&gt;0,10,"")</f>
        <v/>
      </c>
      <c r="AV259" s="139" t="str">
        <f>+IF(AV258&gt;0,10,"")</f>
        <v/>
      </c>
    </row>
    <row r="260" spans="2:49" ht="15" customHeight="1" x14ac:dyDescent="0.2">
      <c r="B260" s="149" t="str">
        <f t="shared" si="187"/>
        <v xml:space="preserve"> </v>
      </c>
      <c r="C260" s="150" t="str">
        <f t="shared" si="169"/>
        <v xml:space="preserve"> </v>
      </c>
      <c r="D260" s="151" t="str">
        <f t="shared" si="188"/>
        <v xml:space="preserve"> </v>
      </c>
      <c r="E260" s="152" t="str">
        <f t="shared" si="189"/>
        <v xml:space="preserve"> </v>
      </c>
      <c r="F260" s="152" t="str">
        <f t="shared" si="170"/>
        <v xml:space="preserve"> </v>
      </c>
      <c r="G260" s="152" t="str">
        <f t="shared" si="171"/>
        <v xml:space="preserve"> </v>
      </c>
      <c r="H260" s="152" t="str">
        <f t="shared" si="172"/>
        <v xml:space="preserve"> </v>
      </c>
      <c r="I260" s="153" t="str">
        <f t="shared" si="173"/>
        <v xml:space="preserve"> </v>
      </c>
      <c r="J260" s="153" t="str">
        <f t="shared" si="174"/>
        <v xml:space="preserve"> </v>
      </c>
      <c r="L260" s="149" t="str">
        <f t="shared" si="190"/>
        <v xml:space="preserve"> </v>
      </c>
      <c r="M260" s="150" t="str">
        <f t="shared" si="175"/>
        <v xml:space="preserve"> </v>
      </c>
      <c r="N260" s="151" t="str">
        <f t="shared" si="191"/>
        <v xml:space="preserve"> </v>
      </c>
      <c r="O260" s="152" t="str">
        <f t="shared" si="192"/>
        <v xml:space="preserve"> </v>
      </c>
      <c r="P260" s="152" t="str">
        <f t="shared" si="176"/>
        <v xml:space="preserve"> </v>
      </c>
      <c r="Q260" s="152" t="str">
        <f t="shared" si="177"/>
        <v xml:space="preserve"> </v>
      </c>
      <c r="R260" s="152" t="str">
        <f t="shared" si="178"/>
        <v xml:space="preserve"> </v>
      </c>
      <c r="S260" s="153" t="str">
        <f t="shared" si="179"/>
        <v xml:space="preserve"> </v>
      </c>
      <c r="T260" s="153" t="str">
        <f t="shared" si="180"/>
        <v xml:space="preserve"> </v>
      </c>
      <c r="V260" s="149" t="str">
        <f t="shared" si="193"/>
        <v xml:space="preserve"> </v>
      </c>
      <c r="W260" s="150" t="str">
        <f t="shared" si="181"/>
        <v xml:space="preserve"> </v>
      </c>
      <c r="X260" s="151" t="str">
        <f t="shared" si="194"/>
        <v xml:space="preserve"> </v>
      </c>
      <c r="Y260" s="152" t="str">
        <f t="shared" si="195"/>
        <v xml:space="preserve"> </v>
      </c>
      <c r="Z260" s="152" t="str">
        <f t="shared" si="182"/>
        <v xml:space="preserve"> </v>
      </c>
      <c r="AA260" s="152" t="str">
        <f t="shared" si="183"/>
        <v xml:space="preserve"> </v>
      </c>
      <c r="AB260" s="152" t="str">
        <f t="shared" si="184"/>
        <v xml:space="preserve"> </v>
      </c>
      <c r="AC260" s="153" t="str">
        <f t="shared" si="185"/>
        <v xml:space="preserve"> </v>
      </c>
      <c r="AD260" s="153" t="str">
        <f t="shared" si="186"/>
        <v xml:space="preserve"> </v>
      </c>
    </row>
    <row r="261" spans="2:49" ht="15" customHeight="1" x14ac:dyDescent="0.2">
      <c r="B261" s="154" t="str">
        <f t="shared" si="187"/>
        <v xml:space="preserve"> </v>
      </c>
      <c r="C261" s="155" t="str">
        <f t="shared" si="169"/>
        <v xml:space="preserve"> </v>
      </c>
      <c r="D261" s="156" t="str">
        <f t="shared" si="188"/>
        <v xml:space="preserve"> </v>
      </c>
      <c r="E261" s="157" t="str">
        <f t="shared" si="189"/>
        <v xml:space="preserve"> </v>
      </c>
      <c r="F261" s="157" t="str">
        <f t="shared" si="170"/>
        <v xml:space="preserve"> </v>
      </c>
      <c r="G261" s="157" t="str">
        <f t="shared" si="171"/>
        <v xml:space="preserve"> </v>
      </c>
      <c r="H261" s="157" t="str">
        <f t="shared" si="172"/>
        <v xml:space="preserve"> </v>
      </c>
      <c r="I261" s="158" t="str">
        <f t="shared" si="173"/>
        <v xml:space="preserve"> </v>
      </c>
      <c r="J261" s="158" t="str">
        <f t="shared" si="174"/>
        <v xml:space="preserve"> </v>
      </c>
      <c r="L261" s="154" t="str">
        <f t="shared" si="190"/>
        <v xml:space="preserve"> </v>
      </c>
      <c r="M261" s="155" t="str">
        <f t="shared" si="175"/>
        <v xml:space="preserve"> </v>
      </c>
      <c r="N261" s="156" t="str">
        <f t="shared" si="191"/>
        <v xml:space="preserve"> </v>
      </c>
      <c r="O261" s="157" t="str">
        <f t="shared" si="192"/>
        <v xml:space="preserve"> </v>
      </c>
      <c r="P261" s="157" t="str">
        <f t="shared" si="176"/>
        <v xml:space="preserve"> </v>
      </c>
      <c r="Q261" s="157" t="str">
        <f t="shared" si="177"/>
        <v xml:space="preserve"> </v>
      </c>
      <c r="R261" s="157" t="str">
        <f t="shared" si="178"/>
        <v xml:space="preserve"> </v>
      </c>
      <c r="S261" s="158" t="str">
        <f t="shared" si="179"/>
        <v xml:space="preserve"> </v>
      </c>
      <c r="T261" s="158" t="str">
        <f t="shared" si="180"/>
        <v xml:space="preserve"> </v>
      </c>
      <c r="V261" s="154" t="str">
        <f t="shared" si="193"/>
        <v xml:space="preserve"> </v>
      </c>
      <c r="W261" s="155" t="str">
        <f t="shared" si="181"/>
        <v xml:space="preserve"> </v>
      </c>
      <c r="X261" s="156" t="str">
        <f t="shared" si="194"/>
        <v xml:space="preserve"> </v>
      </c>
      <c r="Y261" s="157" t="str">
        <f t="shared" si="195"/>
        <v xml:space="preserve"> </v>
      </c>
      <c r="Z261" s="157" t="str">
        <f t="shared" si="182"/>
        <v xml:space="preserve"> </v>
      </c>
      <c r="AA261" s="157" t="str">
        <f t="shared" si="183"/>
        <v xml:space="preserve"> </v>
      </c>
      <c r="AB261" s="157" t="str">
        <f t="shared" si="184"/>
        <v xml:space="preserve"> </v>
      </c>
      <c r="AC261" s="158" t="str">
        <f t="shared" si="185"/>
        <v xml:space="preserve"> </v>
      </c>
      <c r="AD261" s="158" t="str">
        <f t="shared" si="186"/>
        <v xml:space="preserve"> </v>
      </c>
    </row>
    <row r="262" spans="2:49" ht="15" customHeight="1" x14ac:dyDescent="0.2">
      <c r="B262" s="154" t="str">
        <f t="shared" si="187"/>
        <v xml:space="preserve"> </v>
      </c>
      <c r="C262" s="155" t="str">
        <f t="shared" si="169"/>
        <v xml:space="preserve"> </v>
      </c>
      <c r="D262" s="156" t="str">
        <f t="shared" si="188"/>
        <v xml:space="preserve"> </v>
      </c>
      <c r="E262" s="157" t="str">
        <f t="shared" si="189"/>
        <v xml:space="preserve"> </v>
      </c>
      <c r="F262" s="157" t="str">
        <f t="shared" si="170"/>
        <v xml:space="preserve"> </v>
      </c>
      <c r="G262" s="157" t="str">
        <f t="shared" si="171"/>
        <v xml:space="preserve"> </v>
      </c>
      <c r="H262" s="157" t="str">
        <f t="shared" si="172"/>
        <v xml:space="preserve"> </v>
      </c>
      <c r="I262" s="158" t="str">
        <f t="shared" si="173"/>
        <v xml:space="preserve"> </v>
      </c>
      <c r="J262" s="158" t="str">
        <f t="shared" si="174"/>
        <v xml:space="preserve"> </v>
      </c>
      <c r="L262" s="154" t="str">
        <f t="shared" si="190"/>
        <v xml:space="preserve"> </v>
      </c>
      <c r="M262" s="155" t="str">
        <f t="shared" si="175"/>
        <v xml:space="preserve"> </v>
      </c>
      <c r="N262" s="156" t="str">
        <f t="shared" si="191"/>
        <v xml:space="preserve"> </v>
      </c>
      <c r="O262" s="157" t="str">
        <f t="shared" si="192"/>
        <v xml:space="preserve"> </v>
      </c>
      <c r="P262" s="157" t="str">
        <f t="shared" si="176"/>
        <v xml:space="preserve"> </v>
      </c>
      <c r="Q262" s="157" t="str">
        <f t="shared" si="177"/>
        <v xml:space="preserve"> </v>
      </c>
      <c r="R262" s="157" t="str">
        <f t="shared" si="178"/>
        <v xml:space="preserve"> </v>
      </c>
      <c r="S262" s="158" t="str">
        <f t="shared" si="179"/>
        <v xml:space="preserve"> </v>
      </c>
      <c r="T262" s="158" t="str">
        <f t="shared" si="180"/>
        <v xml:space="preserve"> </v>
      </c>
      <c r="V262" s="154" t="str">
        <f t="shared" si="193"/>
        <v xml:space="preserve"> </v>
      </c>
      <c r="W262" s="155" t="str">
        <f t="shared" si="181"/>
        <v xml:space="preserve"> </v>
      </c>
      <c r="X262" s="156" t="str">
        <f t="shared" si="194"/>
        <v xml:space="preserve"> </v>
      </c>
      <c r="Y262" s="157" t="str">
        <f t="shared" si="195"/>
        <v xml:space="preserve"> </v>
      </c>
      <c r="Z262" s="157" t="str">
        <f t="shared" si="182"/>
        <v xml:space="preserve"> </v>
      </c>
      <c r="AA262" s="157" t="str">
        <f t="shared" si="183"/>
        <v xml:space="preserve"> </v>
      </c>
      <c r="AB262" s="157" t="str">
        <f t="shared" si="184"/>
        <v xml:space="preserve"> </v>
      </c>
      <c r="AC262" s="158" t="str">
        <f t="shared" si="185"/>
        <v xml:space="preserve"> </v>
      </c>
      <c r="AD262" s="158" t="str">
        <f t="shared" si="186"/>
        <v xml:space="preserve"> </v>
      </c>
      <c r="AH262" s="164"/>
      <c r="AI262" s="164"/>
      <c r="AO262" s="164"/>
      <c r="AP262" s="164"/>
      <c r="AV262" s="164"/>
      <c r="AW262" s="164"/>
    </row>
    <row r="263" spans="2:49" ht="15" customHeight="1" x14ac:dyDescent="0.2">
      <c r="B263" s="154" t="str">
        <f t="shared" si="187"/>
        <v xml:space="preserve"> </v>
      </c>
      <c r="C263" s="155" t="str">
        <f t="shared" si="169"/>
        <v xml:space="preserve"> </v>
      </c>
      <c r="D263" s="156" t="str">
        <f t="shared" si="188"/>
        <v xml:space="preserve"> </v>
      </c>
      <c r="E263" s="157" t="str">
        <f t="shared" si="189"/>
        <v xml:space="preserve"> </v>
      </c>
      <c r="F263" s="157" t="str">
        <f t="shared" si="170"/>
        <v xml:space="preserve"> </v>
      </c>
      <c r="G263" s="157" t="str">
        <f t="shared" si="171"/>
        <v xml:space="preserve"> </v>
      </c>
      <c r="H263" s="157" t="str">
        <f t="shared" si="172"/>
        <v xml:space="preserve"> </v>
      </c>
      <c r="I263" s="158" t="str">
        <f t="shared" si="173"/>
        <v xml:space="preserve"> </v>
      </c>
      <c r="J263" s="158" t="str">
        <f t="shared" si="174"/>
        <v xml:space="preserve"> </v>
      </c>
      <c r="L263" s="154" t="str">
        <f t="shared" si="190"/>
        <v xml:space="preserve"> </v>
      </c>
      <c r="M263" s="155" t="str">
        <f t="shared" si="175"/>
        <v xml:space="preserve"> </v>
      </c>
      <c r="N263" s="156" t="str">
        <f t="shared" si="191"/>
        <v xml:space="preserve"> </v>
      </c>
      <c r="O263" s="157" t="str">
        <f t="shared" si="192"/>
        <v xml:space="preserve"> </v>
      </c>
      <c r="P263" s="157" t="str">
        <f t="shared" si="176"/>
        <v xml:space="preserve"> </v>
      </c>
      <c r="Q263" s="157" t="str">
        <f t="shared" si="177"/>
        <v xml:space="preserve"> </v>
      </c>
      <c r="R263" s="157" t="str">
        <f t="shared" si="178"/>
        <v xml:space="preserve"> </v>
      </c>
      <c r="S263" s="158" t="str">
        <f t="shared" si="179"/>
        <v xml:space="preserve"> </v>
      </c>
      <c r="T263" s="158" t="str">
        <f t="shared" si="180"/>
        <v xml:space="preserve"> </v>
      </c>
      <c r="V263" s="154" t="str">
        <f t="shared" si="193"/>
        <v xml:space="preserve"> </v>
      </c>
      <c r="W263" s="155" t="str">
        <f t="shared" si="181"/>
        <v xml:space="preserve"> </v>
      </c>
      <c r="X263" s="156" t="str">
        <f t="shared" si="194"/>
        <v xml:space="preserve"> </v>
      </c>
      <c r="Y263" s="157" t="str">
        <f t="shared" si="195"/>
        <v xml:space="preserve"> </v>
      </c>
      <c r="Z263" s="157" t="str">
        <f t="shared" si="182"/>
        <v xml:space="preserve"> </v>
      </c>
      <c r="AA263" s="157" t="str">
        <f t="shared" si="183"/>
        <v xml:space="preserve"> </v>
      </c>
      <c r="AB263" s="157" t="str">
        <f t="shared" si="184"/>
        <v xml:space="preserve"> </v>
      </c>
      <c r="AC263" s="158" t="str">
        <f t="shared" si="185"/>
        <v xml:space="preserve"> </v>
      </c>
      <c r="AD263" s="158" t="str">
        <f t="shared" si="186"/>
        <v xml:space="preserve"> </v>
      </c>
    </row>
    <row r="264" spans="2:49" ht="15" customHeight="1" x14ac:dyDescent="0.2">
      <c r="B264" s="159" t="str">
        <f t="shared" si="187"/>
        <v xml:space="preserve"> </v>
      </c>
      <c r="C264" s="160" t="str">
        <f t="shared" si="169"/>
        <v xml:space="preserve"> </v>
      </c>
      <c r="D264" s="161" t="str">
        <f t="shared" si="188"/>
        <v xml:space="preserve"> </v>
      </c>
      <c r="E264" s="162" t="str">
        <f t="shared" si="189"/>
        <v xml:space="preserve"> </v>
      </c>
      <c r="F264" s="162" t="str">
        <f t="shared" si="170"/>
        <v xml:space="preserve"> </v>
      </c>
      <c r="G264" s="162" t="str">
        <f t="shared" si="171"/>
        <v xml:space="preserve"> </v>
      </c>
      <c r="H264" s="162" t="str">
        <f t="shared" si="172"/>
        <v xml:space="preserve"> </v>
      </c>
      <c r="I264" s="163" t="str">
        <f t="shared" si="173"/>
        <v xml:space="preserve"> </v>
      </c>
      <c r="J264" s="163" t="str">
        <f t="shared" si="174"/>
        <v xml:space="preserve"> </v>
      </c>
      <c r="L264" s="159" t="str">
        <f t="shared" si="190"/>
        <v xml:space="preserve"> </v>
      </c>
      <c r="M264" s="160" t="str">
        <f t="shared" si="175"/>
        <v xml:space="preserve"> </v>
      </c>
      <c r="N264" s="161" t="str">
        <f t="shared" si="191"/>
        <v xml:space="preserve"> </v>
      </c>
      <c r="O264" s="162" t="str">
        <f t="shared" si="192"/>
        <v xml:space="preserve"> </v>
      </c>
      <c r="P264" s="162" t="str">
        <f t="shared" si="176"/>
        <v xml:space="preserve"> </v>
      </c>
      <c r="Q264" s="162" t="str">
        <f t="shared" si="177"/>
        <v xml:space="preserve"> </v>
      </c>
      <c r="R264" s="162" t="str">
        <f t="shared" si="178"/>
        <v xml:space="preserve"> </v>
      </c>
      <c r="S264" s="163" t="str">
        <f t="shared" si="179"/>
        <v xml:space="preserve"> </v>
      </c>
      <c r="T264" s="163" t="str">
        <f t="shared" si="180"/>
        <v xml:space="preserve"> </v>
      </c>
      <c r="V264" s="159" t="str">
        <f t="shared" si="193"/>
        <v xml:space="preserve"> </v>
      </c>
      <c r="W264" s="160" t="str">
        <f t="shared" si="181"/>
        <v xml:space="preserve"> </v>
      </c>
      <c r="X264" s="161" t="str">
        <f t="shared" si="194"/>
        <v xml:space="preserve"> </v>
      </c>
      <c r="Y264" s="162" t="str">
        <f t="shared" si="195"/>
        <v xml:space="preserve"> </v>
      </c>
      <c r="Z264" s="162" t="str">
        <f t="shared" si="182"/>
        <v xml:space="preserve"> </v>
      </c>
      <c r="AA264" s="162" t="str">
        <f t="shared" si="183"/>
        <v xml:space="preserve"> </v>
      </c>
      <c r="AB264" s="162" t="str">
        <f t="shared" si="184"/>
        <v xml:space="preserve"> </v>
      </c>
      <c r="AC264" s="163" t="str">
        <f t="shared" si="185"/>
        <v xml:space="preserve"> </v>
      </c>
      <c r="AD264" s="163" t="str">
        <f t="shared" si="186"/>
        <v xml:space="preserve"> </v>
      </c>
      <c r="AH264" s="139" t="str">
        <f>+IF(AH263&gt;0,10,"")</f>
        <v/>
      </c>
      <c r="AO264" s="139" t="str">
        <f>+IF(AO263&gt;0,10,"")</f>
        <v/>
      </c>
      <c r="AV264" s="139" t="str">
        <f>+IF(AV263&gt;0,10,"")</f>
        <v/>
      </c>
    </row>
    <row r="265" spans="2:49" ht="15" customHeight="1" x14ac:dyDescent="0.2">
      <c r="B265" s="149" t="str">
        <f t="shared" si="187"/>
        <v xml:space="preserve"> </v>
      </c>
      <c r="C265" s="150" t="str">
        <f t="shared" si="169"/>
        <v xml:space="preserve"> </v>
      </c>
      <c r="D265" s="151" t="str">
        <f t="shared" si="188"/>
        <v xml:space="preserve"> </v>
      </c>
      <c r="E265" s="152" t="str">
        <f t="shared" si="189"/>
        <v xml:space="preserve"> </v>
      </c>
      <c r="F265" s="152" t="str">
        <f t="shared" si="170"/>
        <v xml:space="preserve"> </v>
      </c>
      <c r="G265" s="152" t="str">
        <f t="shared" si="171"/>
        <v xml:space="preserve"> </v>
      </c>
      <c r="H265" s="152" t="str">
        <f t="shared" si="172"/>
        <v xml:space="preserve"> </v>
      </c>
      <c r="I265" s="153" t="str">
        <f t="shared" si="173"/>
        <v xml:space="preserve"> </v>
      </c>
      <c r="J265" s="153" t="str">
        <f t="shared" si="174"/>
        <v xml:space="preserve"> </v>
      </c>
      <c r="L265" s="149" t="str">
        <f t="shared" si="190"/>
        <v xml:space="preserve"> </v>
      </c>
      <c r="M265" s="150" t="str">
        <f t="shared" si="175"/>
        <v xml:space="preserve"> </v>
      </c>
      <c r="N265" s="151" t="str">
        <f t="shared" si="191"/>
        <v xml:space="preserve"> </v>
      </c>
      <c r="O265" s="152" t="str">
        <f t="shared" si="192"/>
        <v xml:space="preserve"> </v>
      </c>
      <c r="P265" s="152" t="str">
        <f t="shared" si="176"/>
        <v xml:space="preserve"> </v>
      </c>
      <c r="Q265" s="152" t="str">
        <f t="shared" si="177"/>
        <v xml:space="preserve"> </v>
      </c>
      <c r="R265" s="152" t="str">
        <f t="shared" si="178"/>
        <v xml:space="preserve"> </v>
      </c>
      <c r="S265" s="153" t="str">
        <f t="shared" si="179"/>
        <v xml:space="preserve"> </v>
      </c>
      <c r="T265" s="153" t="str">
        <f t="shared" si="180"/>
        <v xml:space="preserve"> </v>
      </c>
      <c r="V265" s="149" t="str">
        <f t="shared" si="193"/>
        <v xml:space="preserve"> </v>
      </c>
      <c r="W265" s="150" t="str">
        <f t="shared" si="181"/>
        <v xml:space="preserve"> </v>
      </c>
      <c r="X265" s="151" t="str">
        <f t="shared" si="194"/>
        <v xml:space="preserve"> </v>
      </c>
      <c r="Y265" s="152" t="str">
        <f t="shared" si="195"/>
        <v xml:space="preserve"> </v>
      </c>
      <c r="Z265" s="152" t="str">
        <f t="shared" si="182"/>
        <v xml:space="preserve"> </v>
      </c>
      <c r="AA265" s="152" t="str">
        <f t="shared" si="183"/>
        <v xml:space="preserve"> </v>
      </c>
      <c r="AB265" s="152" t="str">
        <f t="shared" si="184"/>
        <v xml:space="preserve"> </v>
      </c>
      <c r="AC265" s="153" t="str">
        <f t="shared" si="185"/>
        <v xml:space="preserve"> </v>
      </c>
      <c r="AD265" s="153" t="str">
        <f t="shared" si="186"/>
        <v xml:space="preserve"> </v>
      </c>
    </row>
    <row r="266" spans="2:49" ht="15" customHeight="1" x14ac:dyDescent="0.2">
      <c r="B266" s="154" t="str">
        <f t="shared" si="187"/>
        <v xml:space="preserve"> </v>
      </c>
      <c r="C266" s="155" t="str">
        <f t="shared" si="169"/>
        <v xml:space="preserve"> </v>
      </c>
      <c r="D266" s="156" t="str">
        <f t="shared" si="188"/>
        <v xml:space="preserve"> </v>
      </c>
      <c r="E266" s="157" t="str">
        <f t="shared" si="189"/>
        <v xml:space="preserve"> </v>
      </c>
      <c r="F266" s="157" t="str">
        <f t="shared" si="170"/>
        <v xml:space="preserve"> </v>
      </c>
      <c r="G266" s="157" t="str">
        <f t="shared" si="171"/>
        <v xml:space="preserve"> </v>
      </c>
      <c r="H266" s="157" t="str">
        <f t="shared" si="172"/>
        <v xml:space="preserve"> </v>
      </c>
      <c r="I266" s="158" t="str">
        <f t="shared" si="173"/>
        <v xml:space="preserve"> </v>
      </c>
      <c r="J266" s="158" t="str">
        <f t="shared" si="174"/>
        <v xml:space="preserve"> </v>
      </c>
      <c r="L266" s="154" t="str">
        <f t="shared" si="190"/>
        <v xml:space="preserve"> </v>
      </c>
      <c r="M266" s="155" t="str">
        <f t="shared" si="175"/>
        <v xml:space="preserve"> </v>
      </c>
      <c r="N266" s="156" t="str">
        <f t="shared" si="191"/>
        <v xml:space="preserve"> </v>
      </c>
      <c r="O266" s="157" t="str">
        <f t="shared" si="192"/>
        <v xml:space="preserve"> </v>
      </c>
      <c r="P266" s="157" t="str">
        <f t="shared" si="176"/>
        <v xml:space="preserve"> </v>
      </c>
      <c r="Q266" s="157" t="str">
        <f t="shared" si="177"/>
        <v xml:space="preserve"> </v>
      </c>
      <c r="R266" s="157" t="str">
        <f t="shared" si="178"/>
        <v xml:space="preserve"> </v>
      </c>
      <c r="S266" s="158" t="str">
        <f t="shared" si="179"/>
        <v xml:space="preserve"> </v>
      </c>
      <c r="T266" s="158" t="str">
        <f t="shared" si="180"/>
        <v xml:space="preserve"> </v>
      </c>
      <c r="V266" s="154" t="str">
        <f t="shared" si="193"/>
        <v xml:space="preserve"> </v>
      </c>
      <c r="W266" s="155" t="str">
        <f t="shared" si="181"/>
        <v xml:space="preserve"> </v>
      </c>
      <c r="X266" s="156" t="str">
        <f t="shared" si="194"/>
        <v xml:space="preserve"> </v>
      </c>
      <c r="Y266" s="157" t="str">
        <f t="shared" si="195"/>
        <v xml:space="preserve"> </v>
      </c>
      <c r="Z266" s="157" t="str">
        <f t="shared" si="182"/>
        <v xml:space="preserve"> </v>
      </c>
      <c r="AA266" s="157" t="str">
        <f t="shared" si="183"/>
        <v xml:space="preserve"> </v>
      </c>
      <c r="AB266" s="157" t="str">
        <f t="shared" si="184"/>
        <v xml:space="preserve"> </v>
      </c>
      <c r="AC266" s="158" t="str">
        <f t="shared" si="185"/>
        <v xml:space="preserve"> </v>
      </c>
      <c r="AD266" s="158" t="str">
        <f t="shared" si="186"/>
        <v xml:space="preserve"> </v>
      </c>
    </row>
    <row r="267" spans="2:49" ht="15" customHeight="1" x14ac:dyDescent="0.2">
      <c r="B267" s="154" t="str">
        <f t="shared" si="187"/>
        <v xml:space="preserve"> </v>
      </c>
      <c r="C267" s="155" t="str">
        <f t="shared" si="169"/>
        <v xml:space="preserve"> </v>
      </c>
      <c r="D267" s="156" t="str">
        <f t="shared" si="188"/>
        <v xml:space="preserve"> </v>
      </c>
      <c r="E267" s="157" t="str">
        <f t="shared" si="189"/>
        <v xml:space="preserve"> </v>
      </c>
      <c r="F267" s="157" t="str">
        <f t="shared" si="170"/>
        <v xml:space="preserve"> </v>
      </c>
      <c r="G267" s="157" t="str">
        <f t="shared" si="171"/>
        <v xml:space="preserve"> </v>
      </c>
      <c r="H267" s="157" t="str">
        <f t="shared" si="172"/>
        <v xml:space="preserve"> </v>
      </c>
      <c r="I267" s="158" t="str">
        <f t="shared" si="173"/>
        <v xml:space="preserve"> </v>
      </c>
      <c r="J267" s="158" t="str">
        <f t="shared" si="174"/>
        <v xml:space="preserve"> </v>
      </c>
      <c r="L267" s="154" t="str">
        <f t="shared" si="190"/>
        <v xml:space="preserve"> </v>
      </c>
      <c r="M267" s="155" t="str">
        <f t="shared" si="175"/>
        <v xml:space="preserve"> </v>
      </c>
      <c r="N267" s="156" t="str">
        <f t="shared" si="191"/>
        <v xml:space="preserve"> </v>
      </c>
      <c r="O267" s="157" t="str">
        <f t="shared" si="192"/>
        <v xml:space="preserve"> </v>
      </c>
      <c r="P267" s="157" t="str">
        <f t="shared" si="176"/>
        <v xml:space="preserve"> </v>
      </c>
      <c r="Q267" s="157" t="str">
        <f t="shared" si="177"/>
        <v xml:space="preserve"> </v>
      </c>
      <c r="R267" s="157" t="str">
        <f t="shared" si="178"/>
        <v xml:space="preserve"> </v>
      </c>
      <c r="S267" s="158" t="str">
        <f t="shared" si="179"/>
        <v xml:space="preserve"> </v>
      </c>
      <c r="T267" s="158" t="str">
        <f t="shared" si="180"/>
        <v xml:space="preserve"> </v>
      </c>
      <c r="V267" s="154" t="str">
        <f t="shared" si="193"/>
        <v xml:space="preserve"> </v>
      </c>
      <c r="W267" s="155" t="str">
        <f t="shared" si="181"/>
        <v xml:space="preserve"> </v>
      </c>
      <c r="X267" s="156" t="str">
        <f t="shared" si="194"/>
        <v xml:space="preserve"> </v>
      </c>
      <c r="Y267" s="157" t="str">
        <f t="shared" si="195"/>
        <v xml:space="preserve"> </v>
      </c>
      <c r="Z267" s="157" t="str">
        <f t="shared" si="182"/>
        <v xml:space="preserve"> </v>
      </c>
      <c r="AA267" s="157" t="str">
        <f t="shared" si="183"/>
        <v xml:space="preserve"> </v>
      </c>
      <c r="AB267" s="157" t="str">
        <f t="shared" si="184"/>
        <v xml:space="preserve"> </v>
      </c>
      <c r="AC267" s="158" t="str">
        <f t="shared" si="185"/>
        <v xml:space="preserve"> </v>
      </c>
      <c r="AD267" s="158" t="str">
        <f t="shared" si="186"/>
        <v xml:space="preserve"> </v>
      </c>
      <c r="AH267" s="164"/>
      <c r="AI267" s="164"/>
      <c r="AO267" s="164"/>
      <c r="AP267" s="164"/>
      <c r="AV267" s="164"/>
      <c r="AW267" s="164"/>
    </row>
    <row r="268" spans="2:49" ht="15" customHeight="1" x14ac:dyDescent="0.2">
      <c r="B268" s="154" t="str">
        <f t="shared" si="187"/>
        <v xml:space="preserve"> </v>
      </c>
      <c r="C268" s="155" t="str">
        <f t="shared" si="169"/>
        <v xml:space="preserve"> </v>
      </c>
      <c r="D268" s="156" t="str">
        <f t="shared" si="188"/>
        <v xml:space="preserve"> </v>
      </c>
      <c r="E268" s="157" t="str">
        <f t="shared" si="189"/>
        <v xml:space="preserve"> </v>
      </c>
      <c r="F268" s="157" t="str">
        <f t="shared" si="170"/>
        <v xml:space="preserve"> </v>
      </c>
      <c r="G268" s="157" t="str">
        <f t="shared" si="171"/>
        <v xml:space="preserve"> </v>
      </c>
      <c r="H268" s="157" t="str">
        <f t="shared" si="172"/>
        <v xml:space="preserve"> </v>
      </c>
      <c r="I268" s="158" t="str">
        <f t="shared" si="173"/>
        <v xml:space="preserve"> </v>
      </c>
      <c r="J268" s="158" t="str">
        <f t="shared" si="174"/>
        <v xml:space="preserve"> </v>
      </c>
      <c r="L268" s="154" t="str">
        <f t="shared" si="190"/>
        <v xml:space="preserve"> </v>
      </c>
      <c r="M268" s="155" t="str">
        <f t="shared" si="175"/>
        <v xml:space="preserve"> </v>
      </c>
      <c r="N268" s="156" t="str">
        <f t="shared" si="191"/>
        <v xml:space="preserve"> </v>
      </c>
      <c r="O268" s="157" t="str">
        <f t="shared" si="192"/>
        <v xml:space="preserve"> </v>
      </c>
      <c r="P268" s="157" t="str">
        <f t="shared" si="176"/>
        <v xml:space="preserve"> </v>
      </c>
      <c r="Q268" s="157" t="str">
        <f t="shared" si="177"/>
        <v xml:space="preserve"> </v>
      </c>
      <c r="R268" s="157" t="str">
        <f t="shared" si="178"/>
        <v xml:space="preserve"> </v>
      </c>
      <c r="S268" s="158" t="str">
        <f t="shared" si="179"/>
        <v xml:space="preserve"> </v>
      </c>
      <c r="T268" s="158" t="str">
        <f t="shared" si="180"/>
        <v xml:space="preserve"> </v>
      </c>
      <c r="V268" s="154" t="str">
        <f t="shared" si="193"/>
        <v xml:space="preserve"> </v>
      </c>
      <c r="W268" s="155" t="str">
        <f t="shared" si="181"/>
        <v xml:space="preserve"> </v>
      </c>
      <c r="X268" s="156" t="str">
        <f t="shared" si="194"/>
        <v xml:space="preserve"> </v>
      </c>
      <c r="Y268" s="157" t="str">
        <f t="shared" si="195"/>
        <v xml:space="preserve"> </v>
      </c>
      <c r="Z268" s="157" t="str">
        <f t="shared" si="182"/>
        <v xml:space="preserve"> </v>
      </c>
      <c r="AA268" s="157" t="str">
        <f t="shared" si="183"/>
        <v xml:space="preserve"> </v>
      </c>
      <c r="AB268" s="157" t="str">
        <f t="shared" si="184"/>
        <v xml:space="preserve"> </v>
      </c>
      <c r="AC268" s="158" t="str">
        <f t="shared" si="185"/>
        <v xml:space="preserve"> </v>
      </c>
      <c r="AD268" s="158" t="str">
        <f t="shared" si="186"/>
        <v xml:space="preserve"> </v>
      </c>
    </row>
    <row r="269" spans="2:49" ht="15" customHeight="1" x14ac:dyDescent="0.2">
      <c r="B269" s="159" t="str">
        <f t="shared" si="187"/>
        <v xml:space="preserve"> </v>
      </c>
      <c r="C269" s="160" t="str">
        <f t="shared" si="169"/>
        <v xml:space="preserve"> </v>
      </c>
      <c r="D269" s="161" t="str">
        <f t="shared" si="188"/>
        <v xml:space="preserve"> </v>
      </c>
      <c r="E269" s="162" t="str">
        <f t="shared" si="189"/>
        <v xml:space="preserve"> </v>
      </c>
      <c r="F269" s="162" t="str">
        <f t="shared" si="170"/>
        <v xml:space="preserve"> </v>
      </c>
      <c r="G269" s="162" t="str">
        <f t="shared" si="171"/>
        <v xml:space="preserve"> </v>
      </c>
      <c r="H269" s="162" t="str">
        <f t="shared" si="172"/>
        <v xml:space="preserve"> </v>
      </c>
      <c r="I269" s="163" t="str">
        <f t="shared" si="173"/>
        <v xml:space="preserve"> </v>
      </c>
      <c r="J269" s="163" t="str">
        <f t="shared" si="174"/>
        <v xml:space="preserve"> </v>
      </c>
      <c r="L269" s="159" t="str">
        <f t="shared" si="190"/>
        <v xml:space="preserve"> </v>
      </c>
      <c r="M269" s="160" t="str">
        <f t="shared" si="175"/>
        <v xml:space="preserve"> </v>
      </c>
      <c r="N269" s="161" t="str">
        <f t="shared" si="191"/>
        <v xml:space="preserve"> </v>
      </c>
      <c r="O269" s="162" t="str">
        <f t="shared" si="192"/>
        <v xml:space="preserve"> </v>
      </c>
      <c r="P269" s="162" t="str">
        <f t="shared" si="176"/>
        <v xml:space="preserve"> </v>
      </c>
      <c r="Q269" s="162" t="str">
        <f t="shared" si="177"/>
        <v xml:space="preserve"> </v>
      </c>
      <c r="R269" s="162" t="str">
        <f t="shared" si="178"/>
        <v xml:space="preserve"> </v>
      </c>
      <c r="S269" s="163" t="str">
        <f t="shared" si="179"/>
        <v xml:space="preserve"> </v>
      </c>
      <c r="T269" s="163" t="str">
        <f t="shared" si="180"/>
        <v xml:space="preserve"> </v>
      </c>
      <c r="V269" s="159" t="str">
        <f t="shared" si="193"/>
        <v xml:space="preserve"> </v>
      </c>
      <c r="W269" s="160" t="str">
        <f t="shared" si="181"/>
        <v xml:space="preserve"> </v>
      </c>
      <c r="X269" s="161" t="str">
        <f t="shared" si="194"/>
        <v xml:space="preserve"> </v>
      </c>
      <c r="Y269" s="162" t="str">
        <f t="shared" si="195"/>
        <v xml:space="preserve"> </v>
      </c>
      <c r="Z269" s="162" t="str">
        <f t="shared" si="182"/>
        <v xml:space="preserve"> </v>
      </c>
      <c r="AA269" s="162" t="str">
        <f t="shared" si="183"/>
        <v xml:space="preserve"> </v>
      </c>
      <c r="AB269" s="162" t="str">
        <f t="shared" si="184"/>
        <v xml:space="preserve"> </v>
      </c>
      <c r="AC269" s="163" t="str">
        <f t="shared" si="185"/>
        <v xml:space="preserve"> </v>
      </c>
      <c r="AD269" s="163" t="str">
        <f t="shared" si="186"/>
        <v xml:space="preserve"> </v>
      </c>
      <c r="AH269" s="139" t="str">
        <f>+IF(AH268&gt;0,10,"")</f>
        <v/>
      </c>
      <c r="AO269" s="139" t="str">
        <f>+IF(AO268&gt;0,10,"")</f>
        <v/>
      </c>
      <c r="AV269" s="139" t="str">
        <f>+IF(AV268&gt;0,10,"")</f>
        <v/>
      </c>
    </row>
    <row r="270" spans="2:49" ht="15" customHeight="1" x14ac:dyDescent="0.2">
      <c r="B270" s="149" t="str">
        <f t="shared" si="187"/>
        <v xml:space="preserve"> </v>
      </c>
      <c r="C270" s="150" t="str">
        <f t="shared" si="169"/>
        <v xml:space="preserve"> </v>
      </c>
      <c r="D270" s="151" t="str">
        <f t="shared" si="188"/>
        <v xml:space="preserve"> </v>
      </c>
      <c r="E270" s="152" t="str">
        <f t="shared" si="189"/>
        <v xml:space="preserve"> </v>
      </c>
      <c r="F270" s="152" t="str">
        <f t="shared" si="170"/>
        <v xml:space="preserve"> </v>
      </c>
      <c r="G270" s="152" t="str">
        <f t="shared" si="171"/>
        <v xml:space="preserve"> </v>
      </c>
      <c r="H270" s="152" t="str">
        <f t="shared" si="172"/>
        <v xml:space="preserve"> </v>
      </c>
      <c r="I270" s="153" t="str">
        <f t="shared" si="173"/>
        <v xml:space="preserve"> </v>
      </c>
      <c r="J270" s="153" t="str">
        <f t="shared" si="174"/>
        <v xml:space="preserve"> </v>
      </c>
      <c r="L270" s="149" t="str">
        <f t="shared" si="190"/>
        <v xml:space="preserve"> </v>
      </c>
      <c r="M270" s="150" t="str">
        <f t="shared" si="175"/>
        <v xml:space="preserve"> </v>
      </c>
      <c r="N270" s="151" t="str">
        <f t="shared" si="191"/>
        <v xml:space="preserve"> </v>
      </c>
      <c r="O270" s="152" t="str">
        <f t="shared" si="192"/>
        <v xml:space="preserve"> </v>
      </c>
      <c r="P270" s="152" t="str">
        <f t="shared" si="176"/>
        <v xml:space="preserve"> </v>
      </c>
      <c r="Q270" s="152" t="str">
        <f t="shared" si="177"/>
        <v xml:space="preserve"> </v>
      </c>
      <c r="R270" s="152" t="str">
        <f t="shared" si="178"/>
        <v xml:space="preserve"> </v>
      </c>
      <c r="S270" s="153" t="str">
        <f t="shared" si="179"/>
        <v xml:space="preserve"> </v>
      </c>
      <c r="T270" s="153" t="str">
        <f t="shared" si="180"/>
        <v xml:space="preserve"> </v>
      </c>
      <c r="V270" s="149" t="str">
        <f t="shared" si="193"/>
        <v xml:space="preserve"> </v>
      </c>
      <c r="W270" s="150" t="str">
        <f t="shared" si="181"/>
        <v xml:space="preserve"> </v>
      </c>
      <c r="X270" s="151" t="str">
        <f t="shared" si="194"/>
        <v xml:space="preserve"> </v>
      </c>
      <c r="Y270" s="152" t="str">
        <f t="shared" si="195"/>
        <v xml:space="preserve"> </v>
      </c>
      <c r="Z270" s="152" t="str">
        <f t="shared" si="182"/>
        <v xml:space="preserve"> </v>
      </c>
      <c r="AA270" s="152" t="str">
        <f t="shared" si="183"/>
        <v xml:space="preserve"> </v>
      </c>
      <c r="AB270" s="152" t="str">
        <f t="shared" si="184"/>
        <v xml:space="preserve"> </v>
      </c>
      <c r="AC270" s="153" t="str">
        <f t="shared" si="185"/>
        <v xml:space="preserve"> </v>
      </c>
      <c r="AD270" s="153" t="str">
        <f t="shared" si="186"/>
        <v xml:space="preserve"> </v>
      </c>
    </row>
    <row r="271" spans="2:49" ht="15" customHeight="1" x14ac:dyDescent="0.2">
      <c r="B271" s="154" t="str">
        <f t="shared" si="187"/>
        <v xml:space="preserve"> </v>
      </c>
      <c r="C271" s="155" t="str">
        <f t="shared" ref="C271:C334" si="196">+IF(E271=" "," ",I$10+I$9+1-B271)</f>
        <v xml:space="preserve"> </v>
      </c>
      <c r="D271" s="156" t="str">
        <f t="shared" si="188"/>
        <v xml:space="preserve"> </v>
      </c>
      <c r="E271" s="157" t="str">
        <f t="shared" si="189"/>
        <v xml:space="preserve"> </v>
      </c>
      <c r="F271" s="157" t="str">
        <f t="shared" ref="F271:F334" si="197">+IF(E271=" "," ",ROUND(E271*AK$11,8))</f>
        <v xml:space="preserve"> </v>
      </c>
      <c r="G271" s="157" t="str">
        <f t="shared" ref="G271:G334" si="198">+IF(E271=" "," ",H271-F271)</f>
        <v xml:space="preserve"> </v>
      </c>
      <c r="H271" s="157" t="str">
        <f t="shared" ref="H271:H334" si="199">+IF(E271=" "," ",IF(B271&gt;I$9,AK$10,F271))</f>
        <v xml:space="preserve"> </v>
      </c>
      <c r="I271" s="158" t="str">
        <f t="shared" ref="I271:I334" si="200">IF(D271=" "," ",+YEAR(D271))</f>
        <v xml:space="preserve"> </v>
      </c>
      <c r="J271" s="158" t="str">
        <f t="shared" ref="J271:J334" si="201">IF(D271=" "," ",+MONTH(D271))</f>
        <v xml:space="preserve"> </v>
      </c>
      <c r="L271" s="154" t="str">
        <f t="shared" si="190"/>
        <v xml:space="preserve"> </v>
      </c>
      <c r="M271" s="155" t="str">
        <f t="shared" ref="M271:M334" si="202">+IF(O271=" "," ",S$10+S$9+1-L271)</f>
        <v xml:space="preserve"> </v>
      </c>
      <c r="N271" s="156" t="str">
        <f t="shared" si="191"/>
        <v xml:space="preserve"> </v>
      </c>
      <c r="O271" s="157" t="str">
        <f t="shared" si="192"/>
        <v xml:space="preserve"> </v>
      </c>
      <c r="P271" s="157" t="str">
        <f t="shared" ref="P271:P334" si="203">+IF(O271=" "," ",ROUND(O271*AR$11,8))</f>
        <v xml:space="preserve"> </v>
      </c>
      <c r="Q271" s="157" t="str">
        <f t="shared" ref="Q271:Q334" si="204">+IF(O271=" "," ",R271-P271)</f>
        <v xml:space="preserve"> </v>
      </c>
      <c r="R271" s="157" t="str">
        <f t="shared" ref="R271:R334" si="205">+IF(O271=" "," ",IF(L271&gt;S$9,AR$10,P271))</f>
        <v xml:space="preserve"> </v>
      </c>
      <c r="S271" s="158" t="str">
        <f t="shared" ref="S271:S334" si="206">IF(N271=" "," ",+YEAR(N271))</f>
        <v xml:space="preserve"> </v>
      </c>
      <c r="T271" s="158" t="str">
        <f t="shared" ref="T271:T334" si="207">IF(N271=" "," ",+MONTH(N271))</f>
        <v xml:space="preserve"> </v>
      </c>
      <c r="V271" s="154" t="str">
        <f t="shared" si="193"/>
        <v xml:space="preserve"> </v>
      </c>
      <c r="W271" s="155" t="str">
        <f t="shared" ref="W271:W334" si="208">+IF(Y271=" "," ",AC$10+AC$9+1-V271)</f>
        <v xml:space="preserve"> </v>
      </c>
      <c r="X271" s="156" t="str">
        <f t="shared" si="194"/>
        <v xml:space="preserve"> </v>
      </c>
      <c r="Y271" s="157" t="str">
        <f t="shared" si="195"/>
        <v xml:space="preserve"> </v>
      </c>
      <c r="Z271" s="157" t="str">
        <f t="shared" ref="Z271:Z334" si="209">+IF(Y271=" "," ",ROUND(Y271*AY$11,8))</f>
        <v xml:space="preserve"> </v>
      </c>
      <c r="AA271" s="157" t="str">
        <f t="shared" ref="AA271:AA334" si="210">+IF(Y271=" "," ",AB271-Z271)</f>
        <v xml:space="preserve"> </v>
      </c>
      <c r="AB271" s="157" t="str">
        <f t="shared" ref="AB271:AB334" si="211">+IF(Y271=" "," ",IF(V271&gt;AC$9,AY$10,Z271))</f>
        <v xml:space="preserve"> </v>
      </c>
      <c r="AC271" s="158" t="str">
        <f t="shared" ref="AC271:AC334" si="212">IF(X271=" "," ",+YEAR(X271))</f>
        <v xml:space="preserve"> </v>
      </c>
      <c r="AD271" s="158" t="str">
        <f t="shared" ref="AD271:AD334" si="213">IF(X271=" "," ",+MONTH(X271))</f>
        <v xml:space="preserve"> </v>
      </c>
    </row>
    <row r="272" spans="2:49" ht="15" customHeight="1" x14ac:dyDescent="0.2">
      <c r="B272" s="154" t="str">
        <f t="shared" ref="B272:B335" si="214">IF(E272=" "," ",B271+1)</f>
        <v xml:space="preserve"> </v>
      </c>
      <c r="C272" s="155" t="str">
        <f t="shared" si="196"/>
        <v xml:space="preserve"> </v>
      </c>
      <c r="D272" s="156" t="str">
        <f t="shared" ref="D272:D335" si="215">+IF(E272=" "," ",DATE(YEAR(D271),MONTH(D271)+I$8,DAY(D271)))</f>
        <v xml:space="preserve"> </v>
      </c>
      <c r="E272" s="157" t="str">
        <f t="shared" ref="E272:E335" si="216">+IF(E271=" "," ",IF((E271-G271)&gt;1,E271-G271," "))</f>
        <v xml:space="preserve"> </v>
      </c>
      <c r="F272" s="157" t="str">
        <f t="shared" si="197"/>
        <v xml:space="preserve"> </v>
      </c>
      <c r="G272" s="157" t="str">
        <f t="shared" si="198"/>
        <v xml:space="preserve"> </v>
      </c>
      <c r="H272" s="157" t="str">
        <f t="shared" si="199"/>
        <v xml:space="preserve"> </v>
      </c>
      <c r="I272" s="158" t="str">
        <f t="shared" si="200"/>
        <v xml:space="preserve"> </v>
      </c>
      <c r="J272" s="158" t="str">
        <f t="shared" si="201"/>
        <v xml:space="preserve"> </v>
      </c>
      <c r="L272" s="154" t="str">
        <f t="shared" ref="L272:L335" si="217">IF(O272=" "," ",L271+1)</f>
        <v xml:space="preserve"> </v>
      </c>
      <c r="M272" s="155" t="str">
        <f t="shared" si="202"/>
        <v xml:space="preserve"> </v>
      </c>
      <c r="N272" s="156" t="str">
        <f t="shared" ref="N272:N335" si="218">+IF(O272=" "," ",DATE(YEAR(N271),MONTH(N271)+S$8,DAY(N271)))</f>
        <v xml:space="preserve"> </v>
      </c>
      <c r="O272" s="157" t="str">
        <f t="shared" ref="O272:O335" si="219">+IF(O271=" "," ",IF((O271-Q271)&gt;1,O271-Q271," "))</f>
        <v xml:space="preserve"> </v>
      </c>
      <c r="P272" s="157" t="str">
        <f t="shared" si="203"/>
        <v xml:space="preserve"> </v>
      </c>
      <c r="Q272" s="157" t="str">
        <f t="shared" si="204"/>
        <v xml:space="preserve"> </v>
      </c>
      <c r="R272" s="157" t="str">
        <f t="shared" si="205"/>
        <v xml:space="preserve"> </v>
      </c>
      <c r="S272" s="158" t="str">
        <f t="shared" si="206"/>
        <v xml:space="preserve"> </v>
      </c>
      <c r="T272" s="158" t="str">
        <f t="shared" si="207"/>
        <v xml:space="preserve"> </v>
      </c>
      <c r="V272" s="154" t="str">
        <f t="shared" ref="V272:V335" si="220">IF(Y272=" "," ",V271+1)</f>
        <v xml:space="preserve"> </v>
      </c>
      <c r="W272" s="155" t="str">
        <f t="shared" si="208"/>
        <v xml:space="preserve"> </v>
      </c>
      <c r="X272" s="156" t="str">
        <f t="shared" ref="X272:X335" si="221">+IF(Y272=" "," ",DATE(YEAR(X271),MONTH(X271)+AC$8,DAY(X271)))</f>
        <v xml:space="preserve"> </v>
      </c>
      <c r="Y272" s="157" t="str">
        <f t="shared" ref="Y272:Y335" si="222">+IF(Y271=" "," ",IF((Y271-AA271)&gt;1,Y271-AA271," "))</f>
        <v xml:space="preserve"> </v>
      </c>
      <c r="Z272" s="157" t="str">
        <f t="shared" si="209"/>
        <v xml:space="preserve"> </v>
      </c>
      <c r="AA272" s="157" t="str">
        <f t="shared" si="210"/>
        <v xml:space="preserve"> </v>
      </c>
      <c r="AB272" s="157" t="str">
        <f t="shared" si="211"/>
        <v xml:space="preserve"> </v>
      </c>
      <c r="AC272" s="158" t="str">
        <f t="shared" si="212"/>
        <v xml:space="preserve"> </v>
      </c>
      <c r="AD272" s="158" t="str">
        <f t="shared" si="213"/>
        <v xml:space="preserve"> </v>
      </c>
      <c r="AH272" s="164"/>
      <c r="AI272" s="164"/>
      <c r="AO272" s="164"/>
      <c r="AP272" s="164"/>
      <c r="AV272" s="164"/>
      <c r="AW272" s="164"/>
    </row>
    <row r="273" spans="2:49" ht="15" customHeight="1" x14ac:dyDescent="0.2">
      <c r="B273" s="154" t="str">
        <f t="shared" si="214"/>
        <v xml:space="preserve"> </v>
      </c>
      <c r="C273" s="155" t="str">
        <f t="shared" si="196"/>
        <v xml:space="preserve"> </v>
      </c>
      <c r="D273" s="156" t="str">
        <f t="shared" si="215"/>
        <v xml:space="preserve"> </v>
      </c>
      <c r="E273" s="157" t="str">
        <f t="shared" si="216"/>
        <v xml:space="preserve"> </v>
      </c>
      <c r="F273" s="157" t="str">
        <f t="shared" si="197"/>
        <v xml:space="preserve"> </v>
      </c>
      <c r="G273" s="157" t="str">
        <f t="shared" si="198"/>
        <v xml:space="preserve"> </v>
      </c>
      <c r="H273" s="157" t="str">
        <f t="shared" si="199"/>
        <v xml:space="preserve"> </v>
      </c>
      <c r="I273" s="158" t="str">
        <f t="shared" si="200"/>
        <v xml:space="preserve"> </v>
      </c>
      <c r="J273" s="158" t="str">
        <f t="shared" si="201"/>
        <v xml:space="preserve"> </v>
      </c>
      <c r="L273" s="154" t="str">
        <f t="shared" si="217"/>
        <v xml:space="preserve"> </v>
      </c>
      <c r="M273" s="155" t="str">
        <f t="shared" si="202"/>
        <v xml:space="preserve"> </v>
      </c>
      <c r="N273" s="156" t="str">
        <f t="shared" si="218"/>
        <v xml:space="preserve"> </v>
      </c>
      <c r="O273" s="157" t="str">
        <f t="shared" si="219"/>
        <v xml:space="preserve"> </v>
      </c>
      <c r="P273" s="157" t="str">
        <f t="shared" si="203"/>
        <v xml:space="preserve"> </v>
      </c>
      <c r="Q273" s="157" t="str">
        <f t="shared" si="204"/>
        <v xml:space="preserve"> </v>
      </c>
      <c r="R273" s="157" t="str">
        <f t="shared" si="205"/>
        <v xml:space="preserve"> </v>
      </c>
      <c r="S273" s="158" t="str">
        <f t="shared" si="206"/>
        <v xml:space="preserve"> </v>
      </c>
      <c r="T273" s="158" t="str">
        <f t="shared" si="207"/>
        <v xml:space="preserve"> </v>
      </c>
      <c r="V273" s="154" t="str">
        <f t="shared" si="220"/>
        <v xml:space="preserve"> </v>
      </c>
      <c r="W273" s="155" t="str">
        <f t="shared" si="208"/>
        <v xml:space="preserve"> </v>
      </c>
      <c r="X273" s="156" t="str">
        <f t="shared" si="221"/>
        <v xml:space="preserve"> </v>
      </c>
      <c r="Y273" s="157" t="str">
        <f t="shared" si="222"/>
        <v xml:space="preserve"> </v>
      </c>
      <c r="Z273" s="157" t="str">
        <f t="shared" si="209"/>
        <v xml:space="preserve"> </v>
      </c>
      <c r="AA273" s="157" t="str">
        <f t="shared" si="210"/>
        <v xml:space="preserve"> </v>
      </c>
      <c r="AB273" s="157" t="str">
        <f t="shared" si="211"/>
        <v xml:space="preserve"> </v>
      </c>
      <c r="AC273" s="158" t="str">
        <f t="shared" si="212"/>
        <v xml:space="preserve"> </v>
      </c>
      <c r="AD273" s="158" t="str">
        <f t="shared" si="213"/>
        <v xml:space="preserve"> </v>
      </c>
    </row>
    <row r="274" spans="2:49" ht="15" customHeight="1" x14ac:dyDescent="0.2">
      <c r="B274" s="159" t="str">
        <f t="shared" si="214"/>
        <v xml:space="preserve"> </v>
      </c>
      <c r="C274" s="160" t="str">
        <f t="shared" si="196"/>
        <v xml:space="preserve"> </v>
      </c>
      <c r="D274" s="161" t="str">
        <f t="shared" si="215"/>
        <v xml:space="preserve"> </v>
      </c>
      <c r="E274" s="162" t="str">
        <f t="shared" si="216"/>
        <v xml:space="preserve"> </v>
      </c>
      <c r="F274" s="162" t="str">
        <f t="shared" si="197"/>
        <v xml:space="preserve"> </v>
      </c>
      <c r="G274" s="162" t="str">
        <f t="shared" si="198"/>
        <v xml:space="preserve"> </v>
      </c>
      <c r="H274" s="162" t="str">
        <f t="shared" si="199"/>
        <v xml:space="preserve"> </v>
      </c>
      <c r="I274" s="163" t="str">
        <f t="shared" si="200"/>
        <v xml:space="preserve"> </v>
      </c>
      <c r="J274" s="163" t="str">
        <f t="shared" si="201"/>
        <v xml:space="preserve"> </v>
      </c>
      <c r="L274" s="159" t="str">
        <f t="shared" si="217"/>
        <v xml:space="preserve"> </v>
      </c>
      <c r="M274" s="160" t="str">
        <f t="shared" si="202"/>
        <v xml:space="preserve"> </v>
      </c>
      <c r="N274" s="161" t="str">
        <f t="shared" si="218"/>
        <v xml:space="preserve"> </v>
      </c>
      <c r="O274" s="162" t="str">
        <f t="shared" si="219"/>
        <v xml:space="preserve"> </v>
      </c>
      <c r="P274" s="162" t="str">
        <f t="shared" si="203"/>
        <v xml:space="preserve"> </v>
      </c>
      <c r="Q274" s="162" t="str">
        <f t="shared" si="204"/>
        <v xml:space="preserve"> </v>
      </c>
      <c r="R274" s="162" t="str">
        <f t="shared" si="205"/>
        <v xml:space="preserve"> </v>
      </c>
      <c r="S274" s="163" t="str">
        <f t="shared" si="206"/>
        <v xml:space="preserve"> </v>
      </c>
      <c r="T274" s="163" t="str">
        <f t="shared" si="207"/>
        <v xml:space="preserve"> </v>
      </c>
      <c r="V274" s="159" t="str">
        <f t="shared" si="220"/>
        <v xml:space="preserve"> </v>
      </c>
      <c r="W274" s="160" t="str">
        <f t="shared" si="208"/>
        <v xml:space="preserve"> </v>
      </c>
      <c r="X274" s="161" t="str">
        <f t="shared" si="221"/>
        <v xml:space="preserve"> </v>
      </c>
      <c r="Y274" s="162" t="str">
        <f t="shared" si="222"/>
        <v xml:space="preserve"> </v>
      </c>
      <c r="Z274" s="162" t="str">
        <f t="shared" si="209"/>
        <v xml:space="preserve"> </v>
      </c>
      <c r="AA274" s="162" t="str">
        <f t="shared" si="210"/>
        <v xml:space="preserve"> </v>
      </c>
      <c r="AB274" s="162" t="str">
        <f t="shared" si="211"/>
        <v xml:space="preserve"> </v>
      </c>
      <c r="AC274" s="163" t="str">
        <f t="shared" si="212"/>
        <v xml:space="preserve"> </v>
      </c>
      <c r="AD274" s="163" t="str">
        <f t="shared" si="213"/>
        <v xml:space="preserve"> </v>
      </c>
      <c r="AH274" s="139" t="str">
        <f>+IF(AH273&gt;0,10,"")</f>
        <v/>
      </c>
      <c r="AO274" s="139" t="str">
        <f>+IF(AO273&gt;0,10,"")</f>
        <v/>
      </c>
      <c r="AV274" s="139" t="str">
        <f>+IF(AV273&gt;0,10,"")</f>
        <v/>
      </c>
    </row>
    <row r="275" spans="2:49" ht="15" customHeight="1" x14ac:dyDescent="0.2">
      <c r="B275" s="149" t="str">
        <f t="shared" si="214"/>
        <v xml:space="preserve"> </v>
      </c>
      <c r="C275" s="150" t="str">
        <f t="shared" si="196"/>
        <v xml:space="preserve"> </v>
      </c>
      <c r="D275" s="151" t="str">
        <f t="shared" si="215"/>
        <v xml:space="preserve"> </v>
      </c>
      <c r="E275" s="152" t="str">
        <f t="shared" si="216"/>
        <v xml:space="preserve"> </v>
      </c>
      <c r="F275" s="152" t="str">
        <f t="shared" si="197"/>
        <v xml:space="preserve"> </v>
      </c>
      <c r="G275" s="152" t="str">
        <f t="shared" si="198"/>
        <v xml:space="preserve"> </v>
      </c>
      <c r="H275" s="152" t="str">
        <f t="shared" si="199"/>
        <v xml:space="preserve"> </v>
      </c>
      <c r="I275" s="153" t="str">
        <f t="shared" si="200"/>
        <v xml:space="preserve"> </v>
      </c>
      <c r="J275" s="153" t="str">
        <f t="shared" si="201"/>
        <v xml:space="preserve"> </v>
      </c>
      <c r="L275" s="149" t="str">
        <f t="shared" si="217"/>
        <v xml:space="preserve"> </v>
      </c>
      <c r="M275" s="150" t="str">
        <f t="shared" si="202"/>
        <v xml:space="preserve"> </v>
      </c>
      <c r="N275" s="151" t="str">
        <f t="shared" si="218"/>
        <v xml:space="preserve"> </v>
      </c>
      <c r="O275" s="152" t="str">
        <f t="shared" si="219"/>
        <v xml:space="preserve"> </v>
      </c>
      <c r="P275" s="152" t="str">
        <f t="shared" si="203"/>
        <v xml:space="preserve"> </v>
      </c>
      <c r="Q275" s="152" t="str">
        <f t="shared" si="204"/>
        <v xml:space="preserve"> </v>
      </c>
      <c r="R275" s="152" t="str">
        <f t="shared" si="205"/>
        <v xml:space="preserve"> </v>
      </c>
      <c r="S275" s="153" t="str">
        <f t="shared" si="206"/>
        <v xml:space="preserve"> </v>
      </c>
      <c r="T275" s="153" t="str">
        <f t="shared" si="207"/>
        <v xml:space="preserve"> </v>
      </c>
      <c r="V275" s="149" t="str">
        <f t="shared" si="220"/>
        <v xml:space="preserve"> </v>
      </c>
      <c r="W275" s="150" t="str">
        <f t="shared" si="208"/>
        <v xml:space="preserve"> </v>
      </c>
      <c r="X275" s="151" t="str">
        <f t="shared" si="221"/>
        <v xml:space="preserve"> </v>
      </c>
      <c r="Y275" s="152" t="str">
        <f t="shared" si="222"/>
        <v xml:space="preserve"> </v>
      </c>
      <c r="Z275" s="152" t="str">
        <f t="shared" si="209"/>
        <v xml:space="preserve"> </v>
      </c>
      <c r="AA275" s="152" t="str">
        <f t="shared" si="210"/>
        <v xml:space="preserve"> </v>
      </c>
      <c r="AB275" s="152" t="str">
        <f t="shared" si="211"/>
        <v xml:space="preserve"> </v>
      </c>
      <c r="AC275" s="153" t="str">
        <f t="shared" si="212"/>
        <v xml:space="preserve"> </v>
      </c>
      <c r="AD275" s="153" t="str">
        <f t="shared" si="213"/>
        <v xml:space="preserve"> </v>
      </c>
    </row>
    <row r="276" spans="2:49" ht="15" customHeight="1" x14ac:dyDescent="0.2">
      <c r="B276" s="154" t="str">
        <f t="shared" si="214"/>
        <v xml:space="preserve"> </v>
      </c>
      <c r="C276" s="155" t="str">
        <f t="shared" si="196"/>
        <v xml:space="preserve"> </v>
      </c>
      <c r="D276" s="156" t="str">
        <f t="shared" si="215"/>
        <v xml:space="preserve"> </v>
      </c>
      <c r="E276" s="157" t="str">
        <f t="shared" si="216"/>
        <v xml:space="preserve"> </v>
      </c>
      <c r="F276" s="157" t="str">
        <f t="shared" si="197"/>
        <v xml:space="preserve"> </v>
      </c>
      <c r="G276" s="157" t="str">
        <f t="shared" si="198"/>
        <v xml:space="preserve"> </v>
      </c>
      <c r="H276" s="157" t="str">
        <f t="shared" si="199"/>
        <v xml:space="preserve"> </v>
      </c>
      <c r="I276" s="158" t="str">
        <f t="shared" si="200"/>
        <v xml:space="preserve"> </v>
      </c>
      <c r="J276" s="158" t="str">
        <f t="shared" si="201"/>
        <v xml:space="preserve"> </v>
      </c>
      <c r="L276" s="154" t="str">
        <f t="shared" si="217"/>
        <v xml:space="preserve"> </v>
      </c>
      <c r="M276" s="155" t="str">
        <f t="shared" si="202"/>
        <v xml:space="preserve"> </v>
      </c>
      <c r="N276" s="156" t="str">
        <f t="shared" si="218"/>
        <v xml:space="preserve"> </v>
      </c>
      <c r="O276" s="157" t="str">
        <f t="shared" si="219"/>
        <v xml:space="preserve"> </v>
      </c>
      <c r="P276" s="157" t="str">
        <f t="shared" si="203"/>
        <v xml:space="preserve"> </v>
      </c>
      <c r="Q276" s="157" t="str">
        <f t="shared" si="204"/>
        <v xml:space="preserve"> </v>
      </c>
      <c r="R276" s="157" t="str">
        <f t="shared" si="205"/>
        <v xml:space="preserve"> </v>
      </c>
      <c r="S276" s="158" t="str">
        <f t="shared" si="206"/>
        <v xml:space="preserve"> </v>
      </c>
      <c r="T276" s="158" t="str">
        <f t="shared" si="207"/>
        <v xml:space="preserve"> </v>
      </c>
      <c r="V276" s="154" t="str">
        <f t="shared" si="220"/>
        <v xml:space="preserve"> </v>
      </c>
      <c r="W276" s="155" t="str">
        <f t="shared" si="208"/>
        <v xml:space="preserve"> </v>
      </c>
      <c r="X276" s="156" t="str">
        <f t="shared" si="221"/>
        <v xml:space="preserve"> </v>
      </c>
      <c r="Y276" s="157" t="str">
        <f t="shared" si="222"/>
        <v xml:space="preserve"> </v>
      </c>
      <c r="Z276" s="157" t="str">
        <f t="shared" si="209"/>
        <v xml:space="preserve"> </v>
      </c>
      <c r="AA276" s="157" t="str">
        <f t="shared" si="210"/>
        <v xml:space="preserve"> </v>
      </c>
      <c r="AB276" s="157" t="str">
        <f t="shared" si="211"/>
        <v xml:space="preserve"> </v>
      </c>
      <c r="AC276" s="158" t="str">
        <f t="shared" si="212"/>
        <v xml:space="preserve"> </v>
      </c>
      <c r="AD276" s="158" t="str">
        <f t="shared" si="213"/>
        <v xml:space="preserve"> </v>
      </c>
    </row>
    <row r="277" spans="2:49" ht="15" customHeight="1" x14ac:dyDescent="0.2">
      <c r="B277" s="154" t="str">
        <f t="shared" si="214"/>
        <v xml:space="preserve"> </v>
      </c>
      <c r="C277" s="155" t="str">
        <f t="shared" si="196"/>
        <v xml:space="preserve"> </v>
      </c>
      <c r="D277" s="156" t="str">
        <f t="shared" si="215"/>
        <v xml:space="preserve"> </v>
      </c>
      <c r="E277" s="157" t="str">
        <f t="shared" si="216"/>
        <v xml:space="preserve"> </v>
      </c>
      <c r="F277" s="157" t="str">
        <f t="shared" si="197"/>
        <v xml:space="preserve"> </v>
      </c>
      <c r="G277" s="157" t="str">
        <f t="shared" si="198"/>
        <v xml:space="preserve"> </v>
      </c>
      <c r="H277" s="157" t="str">
        <f t="shared" si="199"/>
        <v xml:space="preserve"> </v>
      </c>
      <c r="I277" s="158" t="str">
        <f t="shared" si="200"/>
        <v xml:space="preserve"> </v>
      </c>
      <c r="J277" s="158" t="str">
        <f t="shared" si="201"/>
        <v xml:space="preserve"> </v>
      </c>
      <c r="L277" s="154" t="str">
        <f t="shared" si="217"/>
        <v xml:space="preserve"> </v>
      </c>
      <c r="M277" s="155" t="str">
        <f t="shared" si="202"/>
        <v xml:space="preserve"> </v>
      </c>
      <c r="N277" s="156" t="str">
        <f t="shared" si="218"/>
        <v xml:space="preserve"> </v>
      </c>
      <c r="O277" s="157" t="str">
        <f t="shared" si="219"/>
        <v xml:space="preserve"> </v>
      </c>
      <c r="P277" s="157" t="str">
        <f t="shared" si="203"/>
        <v xml:space="preserve"> </v>
      </c>
      <c r="Q277" s="157" t="str">
        <f t="shared" si="204"/>
        <v xml:space="preserve"> </v>
      </c>
      <c r="R277" s="157" t="str">
        <f t="shared" si="205"/>
        <v xml:space="preserve"> </v>
      </c>
      <c r="S277" s="158" t="str">
        <f t="shared" si="206"/>
        <v xml:space="preserve"> </v>
      </c>
      <c r="T277" s="158" t="str">
        <f t="shared" si="207"/>
        <v xml:space="preserve"> </v>
      </c>
      <c r="V277" s="154" t="str">
        <f t="shared" si="220"/>
        <v xml:space="preserve"> </v>
      </c>
      <c r="W277" s="155" t="str">
        <f t="shared" si="208"/>
        <v xml:space="preserve"> </v>
      </c>
      <c r="X277" s="156" t="str">
        <f t="shared" si="221"/>
        <v xml:space="preserve"> </v>
      </c>
      <c r="Y277" s="157" t="str">
        <f t="shared" si="222"/>
        <v xml:space="preserve"> </v>
      </c>
      <c r="Z277" s="157" t="str">
        <f t="shared" si="209"/>
        <v xml:space="preserve"> </v>
      </c>
      <c r="AA277" s="157" t="str">
        <f t="shared" si="210"/>
        <v xml:space="preserve"> </v>
      </c>
      <c r="AB277" s="157" t="str">
        <f t="shared" si="211"/>
        <v xml:space="preserve"> </v>
      </c>
      <c r="AC277" s="158" t="str">
        <f t="shared" si="212"/>
        <v xml:space="preserve"> </v>
      </c>
      <c r="AD277" s="158" t="str">
        <f t="shared" si="213"/>
        <v xml:space="preserve"> </v>
      </c>
      <c r="AH277" s="164"/>
      <c r="AI277" s="164"/>
      <c r="AO277" s="164"/>
      <c r="AP277" s="164"/>
      <c r="AV277" s="164"/>
      <c r="AW277" s="164"/>
    </row>
    <row r="278" spans="2:49" ht="15" customHeight="1" x14ac:dyDescent="0.2">
      <c r="B278" s="154" t="str">
        <f t="shared" si="214"/>
        <v xml:space="preserve"> </v>
      </c>
      <c r="C278" s="155" t="str">
        <f t="shared" si="196"/>
        <v xml:space="preserve"> </v>
      </c>
      <c r="D278" s="156" t="str">
        <f t="shared" si="215"/>
        <v xml:space="preserve"> </v>
      </c>
      <c r="E278" s="157" t="str">
        <f t="shared" si="216"/>
        <v xml:space="preserve"> </v>
      </c>
      <c r="F278" s="157" t="str">
        <f t="shared" si="197"/>
        <v xml:space="preserve"> </v>
      </c>
      <c r="G278" s="157" t="str">
        <f t="shared" si="198"/>
        <v xml:space="preserve"> </v>
      </c>
      <c r="H278" s="157" t="str">
        <f t="shared" si="199"/>
        <v xml:space="preserve"> </v>
      </c>
      <c r="I278" s="158" t="str">
        <f t="shared" si="200"/>
        <v xml:space="preserve"> </v>
      </c>
      <c r="J278" s="158" t="str">
        <f t="shared" si="201"/>
        <v xml:space="preserve"> </v>
      </c>
      <c r="L278" s="154" t="str">
        <f t="shared" si="217"/>
        <v xml:space="preserve"> </v>
      </c>
      <c r="M278" s="155" t="str">
        <f t="shared" si="202"/>
        <v xml:space="preserve"> </v>
      </c>
      <c r="N278" s="156" t="str">
        <f t="shared" si="218"/>
        <v xml:space="preserve"> </v>
      </c>
      <c r="O278" s="157" t="str">
        <f t="shared" si="219"/>
        <v xml:space="preserve"> </v>
      </c>
      <c r="P278" s="157" t="str">
        <f t="shared" si="203"/>
        <v xml:space="preserve"> </v>
      </c>
      <c r="Q278" s="157" t="str">
        <f t="shared" si="204"/>
        <v xml:space="preserve"> </v>
      </c>
      <c r="R278" s="157" t="str">
        <f t="shared" si="205"/>
        <v xml:space="preserve"> </v>
      </c>
      <c r="S278" s="158" t="str">
        <f t="shared" si="206"/>
        <v xml:space="preserve"> </v>
      </c>
      <c r="T278" s="158" t="str">
        <f t="shared" si="207"/>
        <v xml:space="preserve"> </v>
      </c>
      <c r="V278" s="154" t="str">
        <f t="shared" si="220"/>
        <v xml:space="preserve"> </v>
      </c>
      <c r="W278" s="155" t="str">
        <f t="shared" si="208"/>
        <v xml:space="preserve"> </v>
      </c>
      <c r="X278" s="156" t="str">
        <f t="shared" si="221"/>
        <v xml:space="preserve"> </v>
      </c>
      <c r="Y278" s="157" t="str">
        <f t="shared" si="222"/>
        <v xml:space="preserve"> </v>
      </c>
      <c r="Z278" s="157" t="str">
        <f t="shared" si="209"/>
        <v xml:space="preserve"> </v>
      </c>
      <c r="AA278" s="157" t="str">
        <f t="shared" si="210"/>
        <v xml:space="preserve"> </v>
      </c>
      <c r="AB278" s="157" t="str">
        <f t="shared" si="211"/>
        <v xml:space="preserve"> </v>
      </c>
      <c r="AC278" s="158" t="str">
        <f t="shared" si="212"/>
        <v xml:space="preserve"> </v>
      </c>
      <c r="AD278" s="158" t="str">
        <f t="shared" si="213"/>
        <v xml:space="preserve"> </v>
      </c>
    </row>
    <row r="279" spans="2:49" ht="15" customHeight="1" x14ac:dyDescent="0.2">
      <c r="B279" s="159" t="str">
        <f t="shared" si="214"/>
        <v xml:space="preserve"> </v>
      </c>
      <c r="C279" s="160" t="str">
        <f t="shared" si="196"/>
        <v xml:space="preserve"> </v>
      </c>
      <c r="D279" s="161" t="str">
        <f t="shared" si="215"/>
        <v xml:space="preserve"> </v>
      </c>
      <c r="E279" s="162" t="str">
        <f t="shared" si="216"/>
        <v xml:space="preserve"> </v>
      </c>
      <c r="F279" s="162" t="str">
        <f t="shared" si="197"/>
        <v xml:space="preserve"> </v>
      </c>
      <c r="G279" s="162" t="str">
        <f t="shared" si="198"/>
        <v xml:space="preserve"> </v>
      </c>
      <c r="H279" s="162" t="str">
        <f t="shared" si="199"/>
        <v xml:space="preserve"> </v>
      </c>
      <c r="I279" s="163" t="str">
        <f t="shared" si="200"/>
        <v xml:space="preserve"> </v>
      </c>
      <c r="J279" s="163" t="str">
        <f t="shared" si="201"/>
        <v xml:space="preserve"> </v>
      </c>
      <c r="L279" s="159" t="str">
        <f t="shared" si="217"/>
        <v xml:space="preserve"> </v>
      </c>
      <c r="M279" s="160" t="str">
        <f t="shared" si="202"/>
        <v xml:space="preserve"> </v>
      </c>
      <c r="N279" s="161" t="str">
        <f t="shared" si="218"/>
        <v xml:space="preserve"> </v>
      </c>
      <c r="O279" s="162" t="str">
        <f t="shared" si="219"/>
        <v xml:space="preserve"> </v>
      </c>
      <c r="P279" s="162" t="str">
        <f t="shared" si="203"/>
        <v xml:space="preserve"> </v>
      </c>
      <c r="Q279" s="162" t="str">
        <f t="shared" si="204"/>
        <v xml:space="preserve"> </v>
      </c>
      <c r="R279" s="162" t="str">
        <f t="shared" si="205"/>
        <v xml:space="preserve"> </v>
      </c>
      <c r="S279" s="163" t="str">
        <f t="shared" si="206"/>
        <v xml:space="preserve"> </v>
      </c>
      <c r="T279" s="163" t="str">
        <f t="shared" si="207"/>
        <v xml:space="preserve"> </v>
      </c>
      <c r="V279" s="159" t="str">
        <f t="shared" si="220"/>
        <v xml:space="preserve"> </v>
      </c>
      <c r="W279" s="160" t="str">
        <f t="shared" si="208"/>
        <v xml:space="preserve"> </v>
      </c>
      <c r="X279" s="161" t="str">
        <f t="shared" si="221"/>
        <v xml:space="preserve"> </v>
      </c>
      <c r="Y279" s="162" t="str">
        <f t="shared" si="222"/>
        <v xml:space="preserve"> </v>
      </c>
      <c r="Z279" s="162" t="str">
        <f t="shared" si="209"/>
        <v xml:space="preserve"> </v>
      </c>
      <c r="AA279" s="162" t="str">
        <f t="shared" si="210"/>
        <v xml:space="preserve"> </v>
      </c>
      <c r="AB279" s="162" t="str">
        <f t="shared" si="211"/>
        <v xml:space="preserve"> </v>
      </c>
      <c r="AC279" s="163" t="str">
        <f t="shared" si="212"/>
        <v xml:space="preserve"> </v>
      </c>
      <c r="AD279" s="163" t="str">
        <f t="shared" si="213"/>
        <v xml:space="preserve"> </v>
      </c>
      <c r="AH279" s="139" t="str">
        <f>+IF(AH278&gt;0,10,"")</f>
        <v/>
      </c>
      <c r="AO279" s="139" t="str">
        <f>+IF(AO278&gt;0,10,"")</f>
        <v/>
      </c>
      <c r="AV279" s="139" t="str">
        <f>+IF(AV278&gt;0,10,"")</f>
        <v/>
      </c>
    </row>
    <row r="280" spans="2:49" ht="15" customHeight="1" x14ac:dyDescent="0.2">
      <c r="B280" s="149" t="str">
        <f t="shared" si="214"/>
        <v xml:space="preserve"> </v>
      </c>
      <c r="C280" s="150" t="str">
        <f t="shared" si="196"/>
        <v xml:space="preserve"> </v>
      </c>
      <c r="D280" s="151" t="str">
        <f t="shared" si="215"/>
        <v xml:space="preserve"> </v>
      </c>
      <c r="E280" s="152" t="str">
        <f t="shared" si="216"/>
        <v xml:space="preserve"> </v>
      </c>
      <c r="F280" s="152" t="str">
        <f t="shared" si="197"/>
        <v xml:space="preserve"> </v>
      </c>
      <c r="G280" s="152" t="str">
        <f t="shared" si="198"/>
        <v xml:space="preserve"> </v>
      </c>
      <c r="H280" s="152" t="str">
        <f t="shared" si="199"/>
        <v xml:space="preserve"> </v>
      </c>
      <c r="I280" s="153" t="str">
        <f t="shared" si="200"/>
        <v xml:space="preserve"> </v>
      </c>
      <c r="J280" s="153" t="str">
        <f t="shared" si="201"/>
        <v xml:space="preserve"> </v>
      </c>
      <c r="L280" s="149" t="str">
        <f t="shared" si="217"/>
        <v xml:space="preserve"> </v>
      </c>
      <c r="M280" s="150" t="str">
        <f t="shared" si="202"/>
        <v xml:space="preserve"> </v>
      </c>
      <c r="N280" s="151" t="str">
        <f t="shared" si="218"/>
        <v xml:space="preserve"> </v>
      </c>
      <c r="O280" s="152" t="str">
        <f t="shared" si="219"/>
        <v xml:space="preserve"> </v>
      </c>
      <c r="P280" s="152" t="str">
        <f t="shared" si="203"/>
        <v xml:space="preserve"> </v>
      </c>
      <c r="Q280" s="152" t="str">
        <f t="shared" si="204"/>
        <v xml:space="preserve"> </v>
      </c>
      <c r="R280" s="152" t="str">
        <f t="shared" si="205"/>
        <v xml:space="preserve"> </v>
      </c>
      <c r="S280" s="153" t="str">
        <f t="shared" si="206"/>
        <v xml:space="preserve"> </v>
      </c>
      <c r="T280" s="153" t="str">
        <f t="shared" si="207"/>
        <v xml:space="preserve"> </v>
      </c>
      <c r="V280" s="149" t="str">
        <f t="shared" si="220"/>
        <v xml:space="preserve"> </v>
      </c>
      <c r="W280" s="150" t="str">
        <f t="shared" si="208"/>
        <v xml:space="preserve"> </v>
      </c>
      <c r="X280" s="151" t="str">
        <f t="shared" si="221"/>
        <v xml:space="preserve"> </v>
      </c>
      <c r="Y280" s="152" t="str">
        <f t="shared" si="222"/>
        <v xml:space="preserve"> </v>
      </c>
      <c r="Z280" s="152" t="str">
        <f t="shared" si="209"/>
        <v xml:space="preserve"> </v>
      </c>
      <c r="AA280" s="152" t="str">
        <f t="shared" si="210"/>
        <v xml:space="preserve"> </v>
      </c>
      <c r="AB280" s="152" t="str">
        <f t="shared" si="211"/>
        <v xml:space="preserve"> </v>
      </c>
      <c r="AC280" s="153" t="str">
        <f t="shared" si="212"/>
        <v xml:space="preserve"> </v>
      </c>
      <c r="AD280" s="153" t="str">
        <f t="shared" si="213"/>
        <v xml:space="preserve"> </v>
      </c>
    </row>
    <row r="281" spans="2:49" ht="15" customHeight="1" x14ac:dyDescent="0.2">
      <c r="B281" s="154" t="str">
        <f t="shared" si="214"/>
        <v xml:space="preserve"> </v>
      </c>
      <c r="C281" s="155" t="str">
        <f t="shared" si="196"/>
        <v xml:space="preserve"> </v>
      </c>
      <c r="D281" s="156" t="str">
        <f t="shared" si="215"/>
        <v xml:space="preserve"> </v>
      </c>
      <c r="E281" s="157" t="str">
        <f t="shared" si="216"/>
        <v xml:space="preserve"> </v>
      </c>
      <c r="F281" s="157" t="str">
        <f t="shared" si="197"/>
        <v xml:space="preserve"> </v>
      </c>
      <c r="G281" s="157" t="str">
        <f t="shared" si="198"/>
        <v xml:space="preserve"> </v>
      </c>
      <c r="H281" s="157" t="str">
        <f t="shared" si="199"/>
        <v xml:space="preserve"> </v>
      </c>
      <c r="I281" s="158" t="str">
        <f t="shared" si="200"/>
        <v xml:space="preserve"> </v>
      </c>
      <c r="J281" s="158" t="str">
        <f t="shared" si="201"/>
        <v xml:space="preserve"> </v>
      </c>
      <c r="L281" s="154" t="str">
        <f t="shared" si="217"/>
        <v xml:space="preserve"> </v>
      </c>
      <c r="M281" s="155" t="str">
        <f t="shared" si="202"/>
        <v xml:space="preserve"> </v>
      </c>
      <c r="N281" s="156" t="str">
        <f t="shared" si="218"/>
        <v xml:space="preserve"> </v>
      </c>
      <c r="O281" s="157" t="str">
        <f t="shared" si="219"/>
        <v xml:space="preserve"> </v>
      </c>
      <c r="P281" s="157" t="str">
        <f t="shared" si="203"/>
        <v xml:space="preserve"> </v>
      </c>
      <c r="Q281" s="157" t="str">
        <f t="shared" si="204"/>
        <v xml:space="preserve"> </v>
      </c>
      <c r="R281" s="157" t="str">
        <f t="shared" si="205"/>
        <v xml:space="preserve"> </v>
      </c>
      <c r="S281" s="158" t="str">
        <f t="shared" si="206"/>
        <v xml:space="preserve"> </v>
      </c>
      <c r="T281" s="158" t="str">
        <f t="shared" si="207"/>
        <v xml:space="preserve"> </v>
      </c>
      <c r="V281" s="154" t="str">
        <f t="shared" si="220"/>
        <v xml:space="preserve"> </v>
      </c>
      <c r="W281" s="155" t="str">
        <f t="shared" si="208"/>
        <v xml:space="preserve"> </v>
      </c>
      <c r="X281" s="156" t="str">
        <f t="shared" si="221"/>
        <v xml:space="preserve"> </v>
      </c>
      <c r="Y281" s="157" t="str">
        <f t="shared" si="222"/>
        <v xml:space="preserve"> </v>
      </c>
      <c r="Z281" s="157" t="str">
        <f t="shared" si="209"/>
        <v xml:space="preserve"> </v>
      </c>
      <c r="AA281" s="157" t="str">
        <f t="shared" si="210"/>
        <v xml:space="preserve"> </v>
      </c>
      <c r="AB281" s="157" t="str">
        <f t="shared" si="211"/>
        <v xml:space="preserve"> </v>
      </c>
      <c r="AC281" s="158" t="str">
        <f t="shared" si="212"/>
        <v xml:space="preserve"> </v>
      </c>
      <c r="AD281" s="158" t="str">
        <f t="shared" si="213"/>
        <v xml:space="preserve"> </v>
      </c>
    </row>
    <row r="282" spans="2:49" ht="15" customHeight="1" x14ac:dyDescent="0.2">
      <c r="B282" s="154" t="str">
        <f t="shared" si="214"/>
        <v xml:space="preserve"> </v>
      </c>
      <c r="C282" s="155" t="str">
        <f t="shared" si="196"/>
        <v xml:space="preserve"> </v>
      </c>
      <c r="D282" s="156" t="str">
        <f t="shared" si="215"/>
        <v xml:space="preserve"> </v>
      </c>
      <c r="E282" s="157" t="str">
        <f t="shared" si="216"/>
        <v xml:space="preserve"> </v>
      </c>
      <c r="F282" s="157" t="str">
        <f t="shared" si="197"/>
        <v xml:space="preserve"> </v>
      </c>
      <c r="G282" s="157" t="str">
        <f t="shared" si="198"/>
        <v xml:space="preserve"> </v>
      </c>
      <c r="H282" s="157" t="str">
        <f t="shared" si="199"/>
        <v xml:space="preserve"> </v>
      </c>
      <c r="I282" s="158" t="str">
        <f t="shared" si="200"/>
        <v xml:space="preserve"> </v>
      </c>
      <c r="J282" s="158" t="str">
        <f t="shared" si="201"/>
        <v xml:space="preserve"> </v>
      </c>
      <c r="L282" s="154" t="str">
        <f t="shared" si="217"/>
        <v xml:space="preserve"> </v>
      </c>
      <c r="M282" s="155" t="str">
        <f t="shared" si="202"/>
        <v xml:space="preserve"> </v>
      </c>
      <c r="N282" s="156" t="str">
        <f t="shared" si="218"/>
        <v xml:space="preserve"> </v>
      </c>
      <c r="O282" s="157" t="str">
        <f t="shared" si="219"/>
        <v xml:space="preserve"> </v>
      </c>
      <c r="P282" s="157" t="str">
        <f t="shared" si="203"/>
        <v xml:space="preserve"> </v>
      </c>
      <c r="Q282" s="157" t="str">
        <f t="shared" si="204"/>
        <v xml:space="preserve"> </v>
      </c>
      <c r="R282" s="157" t="str">
        <f t="shared" si="205"/>
        <v xml:space="preserve"> </v>
      </c>
      <c r="S282" s="158" t="str">
        <f t="shared" si="206"/>
        <v xml:space="preserve"> </v>
      </c>
      <c r="T282" s="158" t="str">
        <f t="shared" si="207"/>
        <v xml:space="preserve"> </v>
      </c>
      <c r="V282" s="154" t="str">
        <f t="shared" si="220"/>
        <v xml:space="preserve"> </v>
      </c>
      <c r="W282" s="155" t="str">
        <f t="shared" si="208"/>
        <v xml:space="preserve"> </v>
      </c>
      <c r="X282" s="156" t="str">
        <f t="shared" si="221"/>
        <v xml:space="preserve"> </v>
      </c>
      <c r="Y282" s="157" t="str">
        <f t="shared" si="222"/>
        <v xml:space="preserve"> </v>
      </c>
      <c r="Z282" s="157" t="str">
        <f t="shared" si="209"/>
        <v xml:space="preserve"> </v>
      </c>
      <c r="AA282" s="157" t="str">
        <f t="shared" si="210"/>
        <v xml:space="preserve"> </v>
      </c>
      <c r="AB282" s="157" t="str">
        <f t="shared" si="211"/>
        <v xml:space="preserve"> </v>
      </c>
      <c r="AC282" s="158" t="str">
        <f t="shared" si="212"/>
        <v xml:space="preserve"> </v>
      </c>
      <c r="AD282" s="158" t="str">
        <f t="shared" si="213"/>
        <v xml:space="preserve"> </v>
      </c>
      <c r="AH282" s="164"/>
      <c r="AI282" s="164"/>
      <c r="AO282" s="164"/>
      <c r="AP282" s="164"/>
      <c r="AV282" s="164"/>
      <c r="AW282" s="164"/>
    </row>
    <row r="283" spans="2:49" ht="15" customHeight="1" x14ac:dyDescent="0.2">
      <c r="B283" s="154" t="str">
        <f t="shared" si="214"/>
        <v xml:space="preserve"> </v>
      </c>
      <c r="C283" s="155" t="str">
        <f t="shared" si="196"/>
        <v xml:space="preserve"> </v>
      </c>
      <c r="D283" s="156" t="str">
        <f t="shared" si="215"/>
        <v xml:space="preserve"> </v>
      </c>
      <c r="E283" s="157" t="str">
        <f t="shared" si="216"/>
        <v xml:space="preserve"> </v>
      </c>
      <c r="F283" s="157" t="str">
        <f t="shared" si="197"/>
        <v xml:space="preserve"> </v>
      </c>
      <c r="G283" s="157" t="str">
        <f t="shared" si="198"/>
        <v xml:space="preserve"> </v>
      </c>
      <c r="H283" s="157" t="str">
        <f t="shared" si="199"/>
        <v xml:space="preserve"> </v>
      </c>
      <c r="I283" s="158" t="str">
        <f t="shared" si="200"/>
        <v xml:space="preserve"> </v>
      </c>
      <c r="J283" s="158" t="str">
        <f t="shared" si="201"/>
        <v xml:space="preserve"> </v>
      </c>
      <c r="L283" s="154" t="str">
        <f t="shared" si="217"/>
        <v xml:space="preserve"> </v>
      </c>
      <c r="M283" s="155" t="str">
        <f t="shared" si="202"/>
        <v xml:space="preserve"> </v>
      </c>
      <c r="N283" s="156" t="str">
        <f t="shared" si="218"/>
        <v xml:space="preserve"> </v>
      </c>
      <c r="O283" s="157" t="str">
        <f t="shared" si="219"/>
        <v xml:space="preserve"> </v>
      </c>
      <c r="P283" s="157" t="str">
        <f t="shared" si="203"/>
        <v xml:space="preserve"> </v>
      </c>
      <c r="Q283" s="157" t="str">
        <f t="shared" si="204"/>
        <v xml:space="preserve"> </v>
      </c>
      <c r="R283" s="157" t="str">
        <f t="shared" si="205"/>
        <v xml:space="preserve"> </v>
      </c>
      <c r="S283" s="158" t="str">
        <f t="shared" si="206"/>
        <v xml:space="preserve"> </v>
      </c>
      <c r="T283" s="158" t="str">
        <f t="shared" si="207"/>
        <v xml:space="preserve"> </v>
      </c>
      <c r="V283" s="154" t="str">
        <f t="shared" si="220"/>
        <v xml:space="preserve"> </v>
      </c>
      <c r="W283" s="155" t="str">
        <f t="shared" si="208"/>
        <v xml:space="preserve"> </v>
      </c>
      <c r="X283" s="156" t="str">
        <f t="shared" si="221"/>
        <v xml:space="preserve"> </v>
      </c>
      <c r="Y283" s="157" t="str">
        <f t="shared" si="222"/>
        <v xml:space="preserve"> </v>
      </c>
      <c r="Z283" s="157" t="str">
        <f t="shared" si="209"/>
        <v xml:space="preserve"> </v>
      </c>
      <c r="AA283" s="157" t="str">
        <f t="shared" si="210"/>
        <v xml:space="preserve"> </v>
      </c>
      <c r="AB283" s="157" t="str">
        <f t="shared" si="211"/>
        <v xml:space="preserve"> </v>
      </c>
      <c r="AC283" s="158" t="str">
        <f t="shared" si="212"/>
        <v xml:space="preserve"> </v>
      </c>
      <c r="AD283" s="158" t="str">
        <f t="shared" si="213"/>
        <v xml:space="preserve"> </v>
      </c>
    </row>
    <row r="284" spans="2:49" ht="15" customHeight="1" x14ac:dyDescent="0.2">
      <c r="B284" s="159" t="str">
        <f t="shared" si="214"/>
        <v xml:space="preserve"> </v>
      </c>
      <c r="C284" s="160" t="str">
        <f t="shared" si="196"/>
        <v xml:space="preserve"> </v>
      </c>
      <c r="D284" s="161" t="str">
        <f t="shared" si="215"/>
        <v xml:space="preserve"> </v>
      </c>
      <c r="E284" s="162" t="str">
        <f t="shared" si="216"/>
        <v xml:space="preserve"> </v>
      </c>
      <c r="F284" s="162" t="str">
        <f t="shared" si="197"/>
        <v xml:space="preserve"> </v>
      </c>
      <c r="G284" s="162" t="str">
        <f t="shared" si="198"/>
        <v xml:space="preserve"> </v>
      </c>
      <c r="H284" s="162" t="str">
        <f t="shared" si="199"/>
        <v xml:space="preserve"> </v>
      </c>
      <c r="I284" s="163" t="str">
        <f t="shared" si="200"/>
        <v xml:space="preserve"> </v>
      </c>
      <c r="J284" s="163" t="str">
        <f t="shared" si="201"/>
        <v xml:space="preserve"> </v>
      </c>
      <c r="L284" s="159" t="str">
        <f t="shared" si="217"/>
        <v xml:space="preserve"> </v>
      </c>
      <c r="M284" s="160" t="str">
        <f t="shared" si="202"/>
        <v xml:space="preserve"> </v>
      </c>
      <c r="N284" s="161" t="str">
        <f t="shared" si="218"/>
        <v xml:space="preserve"> </v>
      </c>
      <c r="O284" s="162" t="str">
        <f t="shared" si="219"/>
        <v xml:space="preserve"> </v>
      </c>
      <c r="P284" s="162" t="str">
        <f t="shared" si="203"/>
        <v xml:space="preserve"> </v>
      </c>
      <c r="Q284" s="162" t="str">
        <f t="shared" si="204"/>
        <v xml:space="preserve"> </v>
      </c>
      <c r="R284" s="162" t="str">
        <f t="shared" si="205"/>
        <v xml:space="preserve"> </v>
      </c>
      <c r="S284" s="163" t="str">
        <f t="shared" si="206"/>
        <v xml:space="preserve"> </v>
      </c>
      <c r="T284" s="163" t="str">
        <f t="shared" si="207"/>
        <v xml:space="preserve"> </v>
      </c>
      <c r="V284" s="159" t="str">
        <f t="shared" si="220"/>
        <v xml:space="preserve"> </v>
      </c>
      <c r="W284" s="160" t="str">
        <f t="shared" si="208"/>
        <v xml:space="preserve"> </v>
      </c>
      <c r="X284" s="161" t="str">
        <f t="shared" si="221"/>
        <v xml:space="preserve"> </v>
      </c>
      <c r="Y284" s="162" t="str">
        <f t="shared" si="222"/>
        <v xml:space="preserve"> </v>
      </c>
      <c r="Z284" s="162" t="str">
        <f t="shared" si="209"/>
        <v xml:space="preserve"> </v>
      </c>
      <c r="AA284" s="162" t="str">
        <f t="shared" si="210"/>
        <v xml:space="preserve"> </v>
      </c>
      <c r="AB284" s="162" t="str">
        <f t="shared" si="211"/>
        <v xml:space="preserve"> </v>
      </c>
      <c r="AC284" s="163" t="str">
        <f t="shared" si="212"/>
        <v xml:space="preserve"> </v>
      </c>
      <c r="AD284" s="163" t="str">
        <f t="shared" si="213"/>
        <v xml:space="preserve"> </v>
      </c>
      <c r="AH284" s="139" t="str">
        <f>+IF(AH283&gt;0,10,"")</f>
        <v/>
      </c>
      <c r="AO284" s="139" t="str">
        <f>+IF(AO283&gt;0,10,"")</f>
        <v/>
      </c>
      <c r="AV284" s="139" t="str">
        <f>+IF(AV283&gt;0,10,"")</f>
        <v/>
      </c>
    </row>
    <row r="285" spans="2:49" ht="15" customHeight="1" x14ac:dyDescent="0.2">
      <c r="B285" s="149" t="str">
        <f t="shared" si="214"/>
        <v xml:space="preserve"> </v>
      </c>
      <c r="C285" s="150" t="str">
        <f t="shared" si="196"/>
        <v xml:space="preserve"> </v>
      </c>
      <c r="D285" s="151" t="str">
        <f t="shared" si="215"/>
        <v xml:space="preserve"> </v>
      </c>
      <c r="E285" s="152" t="str">
        <f t="shared" si="216"/>
        <v xml:space="preserve"> </v>
      </c>
      <c r="F285" s="152" t="str">
        <f t="shared" si="197"/>
        <v xml:space="preserve"> </v>
      </c>
      <c r="G285" s="152" t="str">
        <f t="shared" si="198"/>
        <v xml:space="preserve"> </v>
      </c>
      <c r="H285" s="152" t="str">
        <f t="shared" si="199"/>
        <v xml:space="preserve"> </v>
      </c>
      <c r="I285" s="153" t="str">
        <f t="shared" si="200"/>
        <v xml:space="preserve"> </v>
      </c>
      <c r="J285" s="153" t="str">
        <f t="shared" si="201"/>
        <v xml:space="preserve"> </v>
      </c>
      <c r="L285" s="149" t="str">
        <f t="shared" si="217"/>
        <v xml:space="preserve"> </v>
      </c>
      <c r="M285" s="150" t="str">
        <f t="shared" si="202"/>
        <v xml:space="preserve"> </v>
      </c>
      <c r="N285" s="151" t="str">
        <f t="shared" si="218"/>
        <v xml:space="preserve"> </v>
      </c>
      <c r="O285" s="152" t="str">
        <f t="shared" si="219"/>
        <v xml:space="preserve"> </v>
      </c>
      <c r="P285" s="152" t="str">
        <f t="shared" si="203"/>
        <v xml:space="preserve"> </v>
      </c>
      <c r="Q285" s="152" t="str">
        <f t="shared" si="204"/>
        <v xml:space="preserve"> </v>
      </c>
      <c r="R285" s="152" t="str">
        <f t="shared" si="205"/>
        <v xml:space="preserve"> </v>
      </c>
      <c r="S285" s="153" t="str">
        <f t="shared" si="206"/>
        <v xml:space="preserve"> </v>
      </c>
      <c r="T285" s="153" t="str">
        <f t="shared" si="207"/>
        <v xml:space="preserve"> </v>
      </c>
      <c r="V285" s="149" t="str">
        <f t="shared" si="220"/>
        <v xml:space="preserve"> </v>
      </c>
      <c r="W285" s="150" t="str">
        <f t="shared" si="208"/>
        <v xml:space="preserve"> </v>
      </c>
      <c r="X285" s="151" t="str">
        <f t="shared" si="221"/>
        <v xml:space="preserve"> </v>
      </c>
      <c r="Y285" s="152" t="str">
        <f t="shared" si="222"/>
        <v xml:space="preserve"> </v>
      </c>
      <c r="Z285" s="152" t="str">
        <f t="shared" si="209"/>
        <v xml:space="preserve"> </v>
      </c>
      <c r="AA285" s="152" t="str">
        <f t="shared" si="210"/>
        <v xml:space="preserve"> </v>
      </c>
      <c r="AB285" s="152" t="str">
        <f t="shared" si="211"/>
        <v xml:space="preserve"> </v>
      </c>
      <c r="AC285" s="153" t="str">
        <f t="shared" si="212"/>
        <v xml:space="preserve"> </v>
      </c>
      <c r="AD285" s="153" t="str">
        <f t="shared" si="213"/>
        <v xml:space="preserve"> </v>
      </c>
    </row>
    <row r="286" spans="2:49" ht="15" customHeight="1" x14ac:dyDescent="0.2">
      <c r="B286" s="154" t="str">
        <f t="shared" si="214"/>
        <v xml:space="preserve"> </v>
      </c>
      <c r="C286" s="155" t="str">
        <f t="shared" si="196"/>
        <v xml:space="preserve"> </v>
      </c>
      <c r="D286" s="156" t="str">
        <f t="shared" si="215"/>
        <v xml:space="preserve"> </v>
      </c>
      <c r="E286" s="157" t="str">
        <f t="shared" si="216"/>
        <v xml:space="preserve"> </v>
      </c>
      <c r="F286" s="157" t="str">
        <f t="shared" si="197"/>
        <v xml:space="preserve"> </v>
      </c>
      <c r="G286" s="157" t="str">
        <f t="shared" si="198"/>
        <v xml:space="preserve"> </v>
      </c>
      <c r="H286" s="157" t="str">
        <f t="shared" si="199"/>
        <v xml:space="preserve"> </v>
      </c>
      <c r="I286" s="158" t="str">
        <f t="shared" si="200"/>
        <v xml:space="preserve"> </v>
      </c>
      <c r="J286" s="158" t="str">
        <f t="shared" si="201"/>
        <v xml:space="preserve"> </v>
      </c>
      <c r="L286" s="154" t="str">
        <f t="shared" si="217"/>
        <v xml:space="preserve"> </v>
      </c>
      <c r="M286" s="155" t="str">
        <f t="shared" si="202"/>
        <v xml:space="preserve"> </v>
      </c>
      <c r="N286" s="156" t="str">
        <f t="shared" si="218"/>
        <v xml:space="preserve"> </v>
      </c>
      <c r="O286" s="157" t="str">
        <f t="shared" si="219"/>
        <v xml:space="preserve"> </v>
      </c>
      <c r="P286" s="157" t="str">
        <f t="shared" si="203"/>
        <v xml:space="preserve"> </v>
      </c>
      <c r="Q286" s="157" t="str">
        <f t="shared" si="204"/>
        <v xml:space="preserve"> </v>
      </c>
      <c r="R286" s="157" t="str">
        <f t="shared" si="205"/>
        <v xml:space="preserve"> </v>
      </c>
      <c r="S286" s="158" t="str">
        <f t="shared" si="206"/>
        <v xml:space="preserve"> </v>
      </c>
      <c r="T286" s="158" t="str">
        <f t="shared" si="207"/>
        <v xml:space="preserve"> </v>
      </c>
      <c r="V286" s="154" t="str">
        <f t="shared" si="220"/>
        <v xml:space="preserve"> </v>
      </c>
      <c r="W286" s="155" t="str">
        <f t="shared" si="208"/>
        <v xml:space="preserve"> </v>
      </c>
      <c r="X286" s="156" t="str">
        <f t="shared" si="221"/>
        <v xml:space="preserve"> </v>
      </c>
      <c r="Y286" s="157" t="str">
        <f t="shared" si="222"/>
        <v xml:space="preserve"> </v>
      </c>
      <c r="Z286" s="157" t="str">
        <f t="shared" si="209"/>
        <v xml:space="preserve"> </v>
      </c>
      <c r="AA286" s="157" t="str">
        <f t="shared" si="210"/>
        <v xml:space="preserve"> </v>
      </c>
      <c r="AB286" s="157" t="str">
        <f t="shared" si="211"/>
        <v xml:space="preserve"> </v>
      </c>
      <c r="AC286" s="158" t="str">
        <f t="shared" si="212"/>
        <v xml:space="preserve"> </v>
      </c>
      <c r="AD286" s="158" t="str">
        <f t="shared" si="213"/>
        <v xml:space="preserve"> </v>
      </c>
    </row>
    <row r="287" spans="2:49" ht="15" customHeight="1" x14ac:dyDescent="0.2">
      <c r="B287" s="154" t="str">
        <f t="shared" si="214"/>
        <v xml:space="preserve"> </v>
      </c>
      <c r="C287" s="155" t="str">
        <f t="shared" si="196"/>
        <v xml:space="preserve"> </v>
      </c>
      <c r="D287" s="156" t="str">
        <f t="shared" si="215"/>
        <v xml:space="preserve"> </v>
      </c>
      <c r="E287" s="157" t="str">
        <f t="shared" si="216"/>
        <v xml:space="preserve"> </v>
      </c>
      <c r="F287" s="157" t="str">
        <f t="shared" si="197"/>
        <v xml:space="preserve"> </v>
      </c>
      <c r="G287" s="157" t="str">
        <f t="shared" si="198"/>
        <v xml:space="preserve"> </v>
      </c>
      <c r="H287" s="157" t="str">
        <f t="shared" si="199"/>
        <v xml:space="preserve"> </v>
      </c>
      <c r="I287" s="158" t="str">
        <f t="shared" si="200"/>
        <v xml:space="preserve"> </v>
      </c>
      <c r="J287" s="158" t="str">
        <f t="shared" si="201"/>
        <v xml:space="preserve"> </v>
      </c>
      <c r="L287" s="154" t="str">
        <f t="shared" si="217"/>
        <v xml:space="preserve"> </v>
      </c>
      <c r="M287" s="155" t="str">
        <f t="shared" si="202"/>
        <v xml:space="preserve"> </v>
      </c>
      <c r="N287" s="156" t="str">
        <f t="shared" si="218"/>
        <v xml:space="preserve"> </v>
      </c>
      <c r="O287" s="157" t="str">
        <f t="shared" si="219"/>
        <v xml:space="preserve"> </v>
      </c>
      <c r="P287" s="157" t="str">
        <f t="shared" si="203"/>
        <v xml:space="preserve"> </v>
      </c>
      <c r="Q287" s="157" t="str">
        <f t="shared" si="204"/>
        <v xml:space="preserve"> </v>
      </c>
      <c r="R287" s="157" t="str">
        <f t="shared" si="205"/>
        <v xml:space="preserve"> </v>
      </c>
      <c r="S287" s="158" t="str">
        <f t="shared" si="206"/>
        <v xml:space="preserve"> </v>
      </c>
      <c r="T287" s="158" t="str">
        <f t="shared" si="207"/>
        <v xml:space="preserve"> </v>
      </c>
      <c r="V287" s="154" t="str">
        <f t="shared" si="220"/>
        <v xml:space="preserve"> </v>
      </c>
      <c r="W287" s="155" t="str">
        <f t="shared" si="208"/>
        <v xml:space="preserve"> </v>
      </c>
      <c r="X287" s="156" t="str">
        <f t="shared" si="221"/>
        <v xml:space="preserve"> </v>
      </c>
      <c r="Y287" s="157" t="str">
        <f t="shared" si="222"/>
        <v xml:space="preserve"> </v>
      </c>
      <c r="Z287" s="157" t="str">
        <f t="shared" si="209"/>
        <v xml:space="preserve"> </v>
      </c>
      <c r="AA287" s="157" t="str">
        <f t="shared" si="210"/>
        <v xml:space="preserve"> </v>
      </c>
      <c r="AB287" s="157" t="str">
        <f t="shared" si="211"/>
        <v xml:space="preserve"> </v>
      </c>
      <c r="AC287" s="158" t="str">
        <f t="shared" si="212"/>
        <v xml:space="preserve"> </v>
      </c>
      <c r="AD287" s="158" t="str">
        <f t="shared" si="213"/>
        <v xml:space="preserve"> </v>
      </c>
      <c r="AH287" s="164"/>
      <c r="AI287" s="164"/>
      <c r="AO287" s="164"/>
      <c r="AP287" s="164"/>
      <c r="AV287" s="164"/>
      <c r="AW287" s="164"/>
    </row>
    <row r="288" spans="2:49" ht="15" customHeight="1" x14ac:dyDescent="0.2">
      <c r="B288" s="154" t="str">
        <f t="shared" si="214"/>
        <v xml:space="preserve"> </v>
      </c>
      <c r="C288" s="155" t="str">
        <f t="shared" si="196"/>
        <v xml:space="preserve"> </v>
      </c>
      <c r="D288" s="156" t="str">
        <f t="shared" si="215"/>
        <v xml:space="preserve"> </v>
      </c>
      <c r="E288" s="157" t="str">
        <f t="shared" si="216"/>
        <v xml:space="preserve"> </v>
      </c>
      <c r="F288" s="157" t="str">
        <f t="shared" si="197"/>
        <v xml:space="preserve"> </v>
      </c>
      <c r="G288" s="157" t="str">
        <f t="shared" si="198"/>
        <v xml:space="preserve"> </v>
      </c>
      <c r="H288" s="157" t="str">
        <f t="shared" si="199"/>
        <v xml:space="preserve"> </v>
      </c>
      <c r="I288" s="158" t="str">
        <f t="shared" si="200"/>
        <v xml:space="preserve"> </v>
      </c>
      <c r="J288" s="158" t="str">
        <f t="shared" si="201"/>
        <v xml:space="preserve"> </v>
      </c>
      <c r="L288" s="154" t="str">
        <f t="shared" si="217"/>
        <v xml:space="preserve"> </v>
      </c>
      <c r="M288" s="155" t="str">
        <f t="shared" si="202"/>
        <v xml:space="preserve"> </v>
      </c>
      <c r="N288" s="156" t="str">
        <f t="shared" si="218"/>
        <v xml:space="preserve"> </v>
      </c>
      <c r="O288" s="157" t="str">
        <f t="shared" si="219"/>
        <v xml:space="preserve"> </v>
      </c>
      <c r="P288" s="157" t="str">
        <f t="shared" si="203"/>
        <v xml:space="preserve"> </v>
      </c>
      <c r="Q288" s="157" t="str">
        <f t="shared" si="204"/>
        <v xml:space="preserve"> </v>
      </c>
      <c r="R288" s="157" t="str">
        <f t="shared" si="205"/>
        <v xml:space="preserve"> </v>
      </c>
      <c r="S288" s="158" t="str">
        <f t="shared" si="206"/>
        <v xml:space="preserve"> </v>
      </c>
      <c r="T288" s="158" t="str">
        <f t="shared" si="207"/>
        <v xml:space="preserve"> </v>
      </c>
      <c r="V288" s="154" t="str">
        <f t="shared" si="220"/>
        <v xml:space="preserve"> </v>
      </c>
      <c r="W288" s="155" t="str">
        <f t="shared" si="208"/>
        <v xml:space="preserve"> </v>
      </c>
      <c r="X288" s="156" t="str">
        <f t="shared" si="221"/>
        <v xml:space="preserve"> </v>
      </c>
      <c r="Y288" s="157" t="str">
        <f t="shared" si="222"/>
        <v xml:space="preserve"> </v>
      </c>
      <c r="Z288" s="157" t="str">
        <f t="shared" si="209"/>
        <v xml:space="preserve"> </v>
      </c>
      <c r="AA288" s="157" t="str">
        <f t="shared" si="210"/>
        <v xml:space="preserve"> </v>
      </c>
      <c r="AB288" s="157" t="str">
        <f t="shared" si="211"/>
        <v xml:space="preserve"> </v>
      </c>
      <c r="AC288" s="158" t="str">
        <f t="shared" si="212"/>
        <v xml:space="preserve"> </v>
      </c>
      <c r="AD288" s="158" t="str">
        <f t="shared" si="213"/>
        <v xml:space="preserve"> </v>
      </c>
    </row>
    <row r="289" spans="2:49" ht="15" customHeight="1" x14ac:dyDescent="0.2">
      <c r="B289" s="159" t="str">
        <f t="shared" si="214"/>
        <v xml:space="preserve"> </v>
      </c>
      <c r="C289" s="160" t="str">
        <f t="shared" si="196"/>
        <v xml:space="preserve"> </v>
      </c>
      <c r="D289" s="161" t="str">
        <f t="shared" si="215"/>
        <v xml:space="preserve"> </v>
      </c>
      <c r="E289" s="162" t="str">
        <f t="shared" si="216"/>
        <v xml:space="preserve"> </v>
      </c>
      <c r="F289" s="162" t="str">
        <f t="shared" si="197"/>
        <v xml:space="preserve"> </v>
      </c>
      <c r="G289" s="162" t="str">
        <f t="shared" si="198"/>
        <v xml:space="preserve"> </v>
      </c>
      <c r="H289" s="162" t="str">
        <f t="shared" si="199"/>
        <v xml:space="preserve"> </v>
      </c>
      <c r="I289" s="163" t="str">
        <f t="shared" si="200"/>
        <v xml:space="preserve"> </v>
      </c>
      <c r="J289" s="163" t="str">
        <f t="shared" si="201"/>
        <v xml:space="preserve"> </v>
      </c>
      <c r="L289" s="159" t="str">
        <f t="shared" si="217"/>
        <v xml:space="preserve"> </v>
      </c>
      <c r="M289" s="160" t="str">
        <f t="shared" si="202"/>
        <v xml:space="preserve"> </v>
      </c>
      <c r="N289" s="161" t="str">
        <f t="shared" si="218"/>
        <v xml:space="preserve"> </v>
      </c>
      <c r="O289" s="162" t="str">
        <f t="shared" si="219"/>
        <v xml:space="preserve"> </v>
      </c>
      <c r="P289" s="162" t="str">
        <f t="shared" si="203"/>
        <v xml:space="preserve"> </v>
      </c>
      <c r="Q289" s="162" t="str">
        <f t="shared" si="204"/>
        <v xml:space="preserve"> </v>
      </c>
      <c r="R289" s="162" t="str">
        <f t="shared" si="205"/>
        <v xml:space="preserve"> </v>
      </c>
      <c r="S289" s="163" t="str">
        <f t="shared" si="206"/>
        <v xml:space="preserve"> </v>
      </c>
      <c r="T289" s="163" t="str">
        <f t="shared" si="207"/>
        <v xml:space="preserve"> </v>
      </c>
      <c r="V289" s="159" t="str">
        <f t="shared" si="220"/>
        <v xml:space="preserve"> </v>
      </c>
      <c r="W289" s="160" t="str">
        <f t="shared" si="208"/>
        <v xml:space="preserve"> </v>
      </c>
      <c r="X289" s="161" t="str">
        <f t="shared" si="221"/>
        <v xml:space="preserve"> </v>
      </c>
      <c r="Y289" s="162" t="str">
        <f t="shared" si="222"/>
        <v xml:space="preserve"> </v>
      </c>
      <c r="Z289" s="162" t="str">
        <f t="shared" si="209"/>
        <v xml:space="preserve"> </v>
      </c>
      <c r="AA289" s="162" t="str">
        <f t="shared" si="210"/>
        <v xml:space="preserve"> </v>
      </c>
      <c r="AB289" s="162" t="str">
        <f t="shared" si="211"/>
        <v xml:space="preserve"> </v>
      </c>
      <c r="AC289" s="163" t="str">
        <f t="shared" si="212"/>
        <v xml:space="preserve"> </v>
      </c>
      <c r="AD289" s="163" t="str">
        <f t="shared" si="213"/>
        <v xml:space="preserve"> </v>
      </c>
      <c r="AH289" s="139" t="str">
        <f>+IF(AH288&gt;0,10,"")</f>
        <v/>
      </c>
      <c r="AO289" s="139" t="str">
        <f>+IF(AO288&gt;0,10,"")</f>
        <v/>
      </c>
      <c r="AV289" s="139" t="str">
        <f>+IF(AV288&gt;0,10,"")</f>
        <v/>
      </c>
    </row>
    <row r="290" spans="2:49" ht="15" customHeight="1" x14ac:dyDescent="0.2">
      <c r="B290" s="149" t="str">
        <f t="shared" si="214"/>
        <v xml:space="preserve"> </v>
      </c>
      <c r="C290" s="150" t="str">
        <f t="shared" si="196"/>
        <v xml:space="preserve"> </v>
      </c>
      <c r="D290" s="151" t="str">
        <f t="shared" si="215"/>
        <v xml:space="preserve"> </v>
      </c>
      <c r="E290" s="152" t="str">
        <f t="shared" si="216"/>
        <v xml:space="preserve"> </v>
      </c>
      <c r="F290" s="152" t="str">
        <f t="shared" si="197"/>
        <v xml:space="preserve"> </v>
      </c>
      <c r="G290" s="152" t="str">
        <f t="shared" si="198"/>
        <v xml:space="preserve"> </v>
      </c>
      <c r="H290" s="152" t="str">
        <f t="shared" si="199"/>
        <v xml:space="preserve"> </v>
      </c>
      <c r="I290" s="153" t="str">
        <f t="shared" si="200"/>
        <v xml:space="preserve"> </v>
      </c>
      <c r="J290" s="153" t="str">
        <f t="shared" si="201"/>
        <v xml:space="preserve"> </v>
      </c>
      <c r="L290" s="149" t="str">
        <f t="shared" si="217"/>
        <v xml:space="preserve"> </v>
      </c>
      <c r="M290" s="150" t="str">
        <f t="shared" si="202"/>
        <v xml:space="preserve"> </v>
      </c>
      <c r="N290" s="151" t="str">
        <f t="shared" si="218"/>
        <v xml:space="preserve"> </v>
      </c>
      <c r="O290" s="152" t="str">
        <f t="shared" si="219"/>
        <v xml:space="preserve"> </v>
      </c>
      <c r="P290" s="152" t="str">
        <f t="shared" si="203"/>
        <v xml:space="preserve"> </v>
      </c>
      <c r="Q290" s="152" t="str">
        <f t="shared" si="204"/>
        <v xml:space="preserve"> </v>
      </c>
      <c r="R290" s="152" t="str">
        <f t="shared" si="205"/>
        <v xml:space="preserve"> </v>
      </c>
      <c r="S290" s="153" t="str">
        <f t="shared" si="206"/>
        <v xml:space="preserve"> </v>
      </c>
      <c r="T290" s="153" t="str">
        <f t="shared" si="207"/>
        <v xml:space="preserve"> </v>
      </c>
      <c r="V290" s="149" t="str">
        <f t="shared" si="220"/>
        <v xml:space="preserve"> </v>
      </c>
      <c r="W290" s="150" t="str">
        <f t="shared" si="208"/>
        <v xml:space="preserve"> </v>
      </c>
      <c r="X290" s="151" t="str">
        <f t="shared" si="221"/>
        <v xml:space="preserve"> </v>
      </c>
      <c r="Y290" s="152" t="str">
        <f t="shared" si="222"/>
        <v xml:space="preserve"> </v>
      </c>
      <c r="Z290" s="152" t="str">
        <f t="shared" si="209"/>
        <v xml:space="preserve"> </v>
      </c>
      <c r="AA290" s="152" t="str">
        <f t="shared" si="210"/>
        <v xml:space="preserve"> </v>
      </c>
      <c r="AB290" s="152" t="str">
        <f t="shared" si="211"/>
        <v xml:space="preserve"> </v>
      </c>
      <c r="AC290" s="153" t="str">
        <f t="shared" si="212"/>
        <v xml:space="preserve"> </v>
      </c>
      <c r="AD290" s="153" t="str">
        <f t="shared" si="213"/>
        <v xml:space="preserve"> </v>
      </c>
    </row>
    <row r="291" spans="2:49" ht="15" customHeight="1" x14ac:dyDescent="0.2">
      <c r="B291" s="154" t="str">
        <f t="shared" si="214"/>
        <v xml:space="preserve"> </v>
      </c>
      <c r="C291" s="155" t="str">
        <f t="shared" si="196"/>
        <v xml:space="preserve"> </v>
      </c>
      <c r="D291" s="156" t="str">
        <f t="shared" si="215"/>
        <v xml:space="preserve"> </v>
      </c>
      <c r="E291" s="157" t="str">
        <f t="shared" si="216"/>
        <v xml:space="preserve"> </v>
      </c>
      <c r="F291" s="157" t="str">
        <f t="shared" si="197"/>
        <v xml:space="preserve"> </v>
      </c>
      <c r="G291" s="157" t="str">
        <f t="shared" si="198"/>
        <v xml:space="preserve"> </v>
      </c>
      <c r="H291" s="157" t="str">
        <f t="shared" si="199"/>
        <v xml:space="preserve"> </v>
      </c>
      <c r="I291" s="158" t="str">
        <f t="shared" si="200"/>
        <v xml:space="preserve"> </v>
      </c>
      <c r="J291" s="158" t="str">
        <f t="shared" si="201"/>
        <v xml:space="preserve"> </v>
      </c>
      <c r="L291" s="154" t="str">
        <f t="shared" si="217"/>
        <v xml:space="preserve"> </v>
      </c>
      <c r="M291" s="155" t="str">
        <f t="shared" si="202"/>
        <v xml:space="preserve"> </v>
      </c>
      <c r="N291" s="156" t="str">
        <f t="shared" si="218"/>
        <v xml:space="preserve"> </v>
      </c>
      <c r="O291" s="157" t="str">
        <f t="shared" si="219"/>
        <v xml:space="preserve"> </v>
      </c>
      <c r="P291" s="157" t="str">
        <f t="shared" si="203"/>
        <v xml:space="preserve"> </v>
      </c>
      <c r="Q291" s="157" t="str">
        <f t="shared" si="204"/>
        <v xml:space="preserve"> </v>
      </c>
      <c r="R291" s="157" t="str">
        <f t="shared" si="205"/>
        <v xml:space="preserve"> </v>
      </c>
      <c r="S291" s="158" t="str">
        <f t="shared" si="206"/>
        <v xml:space="preserve"> </v>
      </c>
      <c r="T291" s="158" t="str">
        <f t="shared" si="207"/>
        <v xml:space="preserve"> </v>
      </c>
      <c r="V291" s="154" t="str">
        <f t="shared" si="220"/>
        <v xml:space="preserve"> </v>
      </c>
      <c r="W291" s="155" t="str">
        <f t="shared" si="208"/>
        <v xml:space="preserve"> </v>
      </c>
      <c r="X291" s="156" t="str">
        <f t="shared" si="221"/>
        <v xml:space="preserve"> </v>
      </c>
      <c r="Y291" s="157" t="str">
        <f t="shared" si="222"/>
        <v xml:space="preserve"> </v>
      </c>
      <c r="Z291" s="157" t="str">
        <f t="shared" si="209"/>
        <v xml:space="preserve"> </v>
      </c>
      <c r="AA291" s="157" t="str">
        <f t="shared" si="210"/>
        <v xml:space="preserve"> </v>
      </c>
      <c r="AB291" s="157" t="str">
        <f t="shared" si="211"/>
        <v xml:space="preserve"> </v>
      </c>
      <c r="AC291" s="158" t="str">
        <f t="shared" si="212"/>
        <v xml:space="preserve"> </v>
      </c>
      <c r="AD291" s="158" t="str">
        <f t="shared" si="213"/>
        <v xml:space="preserve"> </v>
      </c>
    </row>
    <row r="292" spans="2:49" ht="15" customHeight="1" x14ac:dyDescent="0.2">
      <c r="B292" s="154" t="str">
        <f t="shared" si="214"/>
        <v xml:space="preserve"> </v>
      </c>
      <c r="C292" s="155" t="str">
        <f t="shared" si="196"/>
        <v xml:space="preserve"> </v>
      </c>
      <c r="D292" s="156" t="str">
        <f t="shared" si="215"/>
        <v xml:space="preserve"> </v>
      </c>
      <c r="E292" s="157" t="str">
        <f t="shared" si="216"/>
        <v xml:space="preserve"> </v>
      </c>
      <c r="F292" s="157" t="str">
        <f t="shared" si="197"/>
        <v xml:space="preserve"> </v>
      </c>
      <c r="G292" s="157" t="str">
        <f t="shared" si="198"/>
        <v xml:space="preserve"> </v>
      </c>
      <c r="H292" s="157" t="str">
        <f t="shared" si="199"/>
        <v xml:space="preserve"> </v>
      </c>
      <c r="I292" s="158" t="str">
        <f t="shared" si="200"/>
        <v xml:space="preserve"> </v>
      </c>
      <c r="J292" s="158" t="str">
        <f t="shared" si="201"/>
        <v xml:space="preserve"> </v>
      </c>
      <c r="L292" s="154" t="str">
        <f t="shared" si="217"/>
        <v xml:space="preserve"> </v>
      </c>
      <c r="M292" s="155" t="str">
        <f t="shared" si="202"/>
        <v xml:space="preserve"> </v>
      </c>
      <c r="N292" s="156" t="str">
        <f t="shared" si="218"/>
        <v xml:space="preserve"> </v>
      </c>
      <c r="O292" s="157" t="str">
        <f t="shared" si="219"/>
        <v xml:space="preserve"> </v>
      </c>
      <c r="P292" s="157" t="str">
        <f t="shared" si="203"/>
        <v xml:space="preserve"> </v>
      </c>
      <c r="Q292" s="157" t="str">
        <f t="shared" si="204"/>
        <v xml:space="preserve"> </v>
      </c>
      <c r="R292" s="157" t="str">
        <f t="shared" si="205"/>
        <v xml:space="preserve"> </v>
      </c>
      <c r="S292" s="158" t="str">
        <f t="shared" si="206"/>
        <v xml:space="preserve"> </v>
      </c>
      <c r="T292" s="158" t="str">
        <f t="shared" si="207"/>
        <v xml:space="preserve"> </v>
      </c>
      <c r="V292" s="154" t="str">
        <f t="shared" si="220"/>
        <v xml:space="preserve"> </v>
      </c>
      <c r="W292" s="155" t="str">
        <f t="shared" si="208"/>
        <v xml:space="preserve"> </v>
      </c>
      <c r="X292" s="156" t="str">
        <f t="shared" si="221"/>
        <v xml:space="preserve"> </v>
      </c>
      <c r="Y292" s="157" t="str">
        <f t="shared" si="222"/>
        <v xml:space="preserve"> </v>
      </c>
      <c r="Z292" s="157" t="str">
        <f t="shared" si="209"/>
        <v xml:space="preserve"> </v>
      </c>
      <c r="AA292" s="157" t="str">
        <f t="shared" si="210"/>
        <v xml:space="preserve"> </v>
      </c>
      <c r="AB292" s="157" t="str">
        <f t="shared" si="211"/>
        <v xml:space="preserve"> </v>
      </c>
      <c r="AC292" s="158" t="str">
        <f t="shared" si="212"/>
        <v xml:space="preserve"> </v>
      </c>
      <c r="AD292" s="158" t="str">
        <f t="shared" si="213"/>
        <v xml:space="preserve"> </v>
      </c>
      <c r="AH292" s="164"/>
      <c r="AI292" s="164"/>
      <c r="AO292" s="164"/>
      <c r="AP292" s="164"/>
      <c r="AV292" s="164"/>
      <c r="AW292" s="164"/>
    </row>
    <row r="293" spans="2:49" ht="15" customHeight="1" x14ac:dyDescent="0.2">
      <c r="B293" s="154" t="str">
        <f t="shared" si="214"/>
        <v xml:space="preserve"> </v>
      </c>
      <c r="C293" s="155" t="str">
        <f t="shared" si="196"/>
        <v xml:space="preserve"> </v>
      </c>
      <c r="D293" s="156" t="str">
        <f t="shared" si="215"/>
        <v xml:space="preserve"> </v>
      </c>
      <c r="E293" s="157" t="str">
        <f t="shared" si="216"/>
        <v xml:space="preserve"> </v>
      </c>
      <c r="F293" s="157" t="str">
        <f t="shared" si="197"/>
        <v xml:space="preserve"> </v>
      </c>
      <c r="G293" s="157" t="str">
        <f t="shared" si="198"/>
        <v xml:space="preserve"> </v>
      </c>
      <c r="H293" s="157" t="str">
        <f t="shared" si="199"/>
        <v xml:space="preserve"> </v>
      </c>
      <c r="I293" s="158" t="str">
        <f t="shared" si="200"/>
        <v xml:space="preserve"> </v>
      </c>
      <c r="J293" s="158" t="str">
        <f t="shared" si="201"/>
        <v xml:space="preserve"> </v>
      </c>
      <c r="L293" s="154" t="str">
        <f t="shared" si="217"/>
        <v xml:space="preserve"> </v>
      </c>
      <c r="M293" s="155" t="str">
        <f t="shared" si="202"/>
        <v xml:space="preserve"> </v>
      </c>
      <c r="N293" s="156" t="str">
        <f t="shared" si="218"/>
        <v xml:space="preserve"> </v>
      </c>
      <c r="O293" s="157" t="str">
        <f t="shared" si="219"/>
        <v xml:space="preserve"> </v>
      </c>
      <c r="P293" s="157" t="str">
        <f t="shared" si="203"/>
        <v xml:space="preserve"> </v>
      </c>
      <c r="Q293" s="157" t="str">
        <f t="shared" si="204"/>
        <v xml:space="preserve"> </v>
      </c>
      <c r="R293" s="157" t="str">
        <f t="shared" si="205"/>
        <v xml:space="preserve"> </v>
      </c>
      <c r="S293" s="158" t="str">
        <f t="shared" si="206"/>
        <v xml:space="preserve"> </v>
      </c>
      <c r="T293" s="158" t="str">
        <f t="shared" si="207"/>
        <v xml:space="preserve"> </v>
      </c>
      <c r="V293" s="154" t="str">
        <f t="shared" si="220"/>
        <v xml:space="preserve"> </v>
      </c>
      <c r="W293" s="155" t="str">
        <f t="shared" si="208"/>
        <v xml:space="preserve"> </v>
      </c>
      <c r="X293" s="156" t="str">
        <f t="shared" si="221"/>
        <v xml:space="preserve"> </v>
      </c>
      <c r="Y293" s="157" t="str">
        <f t="shared" si="222"/>
        <v xml:space="preserve"> </v>
      </c>
      <c r="Z293" s="157" t="str">
        <f t="shared" si="209"/>
        <v xml:space="preserve"> </v>
      </c>
      <c r="AA293" s="157" t="str">
        <f t="shared" si="210"/>
        <v xml:space="preserve"> </v>
      </c>
      <c r="AB293" s="157" t="str">
        <f t="shared" si="211"/>
        <v xml:space="preserve"> </v>
      </c>
      <c r="AC293" s="158" t="str">
        <f t="shared" si="212"/>
        <v xml:space="preserve"> </v>
      </c>
      <c r="AD293" s="158" t="str">
        <f t="shared" si="213"/>
        <v xml:space="preserve"> </v>
      </c>
    </row>
    <row r="294" spans="2:49" ht="15" customHeight="1" x14ac:dyDescent="0.2">
      <c r="B294" s="159" t="str">
        <f t="shared" si="214"/>
        <v xml:space="preserve"> </v>
      </c>
      <c r="C294" s="160" t="str">
        <f t="shared" si="196"/>
        <v xml:space="preserve"> </v>
      </c>
      <c r="D294" s="161" t="str">
        <f t="shared" si="215"/>
        <v xml:space="preserve"> </v>
      </c>
      <c r="E294" s="162" t="str">
        <f t="shared" si="216"/>
        <v xml:space="preserve"> </v>
      </c>
      <c r="F294" s="162" t="str">
        <f t="shared" si="197"/>
        <v xml:space="preserve"> </v>
      </c>
      <c r="G294" s="162" t="str">
        <f t="shared" si="198"/>
        <v xml:space="preserve"> </v>
      </c>
      <c r="H294" s="162" t="str">
        <f t="shared" si="199"/>
        <v xml:space="preserve"> </v>
      </c>
      <c r="I294" s="163" t="str">
        <f t="shared" si="200"/>
        <v xml:space="preserve"> </v>
      </c>
      <c r="J294" s="163" t="str">
        <f t="shared" si="201"/>
        <v xml:space="preserve"> </v>
      </c>
      <c r="L294" s="159" t="str">
        <f t="shared" si="217"/>
        <v xml:space="preserve"> </v>
      </c>
      <c r="M294" s="160" t="str">
        <f t="shared" si="202"/>
        <v xml:space="preserve"> </v>
      </c>
      <c r="N294" s="161" t="str">
        <f t="shared" si="218"/>
        <v xml:space="preserve"> </v>
      </c>
      <c r="O294" s="162" t="str">
        <f t="shared" si="219"/>
        <v xml:space="preserve"> </v>
      </c>
      <c r="P294" s="162" t="str">
        <f t="shared" si="203"/>
        <v xml:space="preserve"> </v>
      </c>
      <c r="Q294" s="162" t="str">
        <f t="shared" si="204"/>
        <v xml:space="preserve"> </v>
      </c>
      <c r="R294" s="162" t="str">
        <f t="shared" si="205"/>
        <v xml:space="preserve"> </v>
      </c>
      <c r="S294" s="163" t="str">
        <f t="shared" si="206"/>
        <v xml:space="preserve"> </v>
      </c>
      <c r="T294" s="163" t="str">
        <f t="shared" si="207"/>
        <v xml:space="preserve"> </v>
      </c>
      <c r="V294" s="159" t="str">
        <f t="shared" si="220"/>
        <v xml:space="preserve"> </v>
      </c>
      <c r="W294" s="160" t="str">
        <f t="shared" si="208"/>
        <v xml:space="preserve"> </v>
      </c>
      <c r="X294" s="161" t="str">
        <f t="shared" si="221"/>
        <v xml:space="preserve"> </v>
      </c>
      <c r="Y294" s="162" t="str">
        <f t="shared" si="222"/>
        <v xml:space="preserve"> </v>
      </c>
      <c r="Z294" s="162" t="str">
        <f t="shared" si="209"/>
        <v xml:space="preserve"> </v>
      </c>
      <c r="AA294" s="162" t="str">
        <f t="shared" si="210"/>
        <v xml:space="preserve"> </v>
      </c>
      <c r="AB294" s="162" t="str">
        <f t="shared" si="211"/>
        <v xml:space="preserve"> </v>
      </c>
      <c r="AC294" s="163" t="str">
        <f t="shared" si="212"/>
        <v xml:space="preserve"> </v>
      </c>
      <c r="AD294" s="163" t="str">
        <f t="shared" si="213"/>
        <v xml:space="preserve"> </v>
      </c>
      <c r="AH294" s="139" t="str">
        <f>+IF(AH293&gt;0,10,"")</f>
        <v/>
      </c>
      <c r="AO294" s="139" t="str">
        <f>+IF(AO293&gt;0,10,"")</f>
        <v/>
      </c>
      <c r="AV294" s="139" t="str">
        <f>+IF(AV293&gt;0,10,"")</f>
        <v/>
      </c>
    </row>
    <row r="295" spans="2:49" ht="15" customHeight="1" x14ac:dyDescent="0.2">
      <c r="B295" s="149" t="str">
        <f t="shared" si="214"/>
        <v xml:space="preserve"> </v>
      </c>
      <c r="C295" s="150" t="str">
        <f t="shared" si="196"/>
        <v xml:space="preserve"> </v>
      </c>
      <c r="D295" s="151" t="str">
        <f t="shared" si="215"/>
        <v xml:space="preserve"> </v>
      </c>
      <c r="E295" s="152" t="str">
        <f t="shared" si="216"/>
        <v xml:space="preserve"> </v>
      </c>
      <c r="F295" s="152" t="str">
        <f t="shared" si="197"/>
        <v xml:space="preserve"> </v>
      </c>
      <c r="G295" s="152" t="str">
        <f t="shared" si="198"/>
        <v xml:space="preserve"> </v>
      </c>
      <c r="H295" s="152" t="str">
        <f t="shared" si="199"/>
        <v xml:space="preserve"> </v>
      </c>
      <c r="I295" s="153" t="str">
        <f t="shared" si="200"/>
        <v xml:space="preserve"> </v>
      </c>
      <c r="J295" s="153" t="str">
        <f t="shared" si="201"/>
        <v xml:space="preserve"> </v>
      </c>
      <c r="L295" s="149" t="str">
        <f t="shared" si="217"/>
        <v xml:space="preserve"> </v>
      </c>
      <c r="M295" s="150" t="str">
        <f t="shared" si="202"/>
        <v xml:space="preserve"> </v>
      </c>
      <c r="N295" s="151" t="str">
        <f t="shared" si="218"/>
        <v xml:space="preserve"> </v>
      </c>
      <c r="O295" s="152" t="str">
        <f t="shared" si="219"/>
        <v xml:space="preserve"> </v>
      </c>
      <c r="P295" s="152" t="str">
        <f t="shared" si="203"/>
        <v xml:space="preserve"> </v>
      </c>
      <c r="Q295" s="152" t="str">
        <f t="shared" si="204"/>
        <v xml:space="preserve"> </v>
      </c>
      <c r="R295" s="152" t="str">
        <f t="shared" si="205"/>
        <v xml:space="preserve"> </v>
      </c>
      <c r="S295" s="153" t="str">
        <f t="shared" si="206"/>
        <v xml:space="preserve"> </v>
      </c>
      <c r="T295" s="153" t="str">
        <f t="shared" si="207"/>
        <v xml:space="preserve"> </v>
      </c>
      <c r="V295" s="149" t="str">
        <f t="shared" si="220"/>
        <v xml:space="preserve"> </v>
      </c>
      <c r="W295" s="150" t="str">
        <f t="shared" si="208"/>
        <v xml:space="preserve"> </v>
      </c>
      <c r="X295" s="151" t="str">
        <f t="shared" si="221"/>
        <v xml:space="preserve"> </v>
      </c>
      <c r="Y295" s="152" t="str">
        <f t="shared" si="222"/>
        <v xml:space="preserve"> </v>
      </c>
      <c r="Z295" s="152" t="str">
        <f t="shared" si="209"/>
        <v xml:space="preserve"> </v>
      </c>
      <c r="AA295" s="152" t="str">
        <f t="shared" si="210"/>
        <v xml:space="preserve"> </v>
      </c>
      <c r="AB295" s="152" t="str">
        <f t="shared" si="211"/>
        <v xml:space="preserve"> </v>
      </c>
      <c r="AC295" s="153" t="str">
        <f t="shared" si="212"/>
        <v xml:space="preserve"> </v>
      </c>
      <c r="AD295" s="153" t="str">
        <f t="shared" si="213"/>
        <v xml:space="preserve"> </v>
      </c>
    </row>
    <row r="296" spans="2:49" ht="15" customHeight="1" x14ac:dyDescent="0.2">
      <c r="B296" s="154" t="str">
        <f t="shared" si="214"/>
        <v xml:space="preserve"> </v>
      </c>
      <c r="C296" s="155" t="str">
        <f t="shared" si="196"/>
        <v xml:space="preserve"> </v>
      </c>
      <c r="D296" s="156" t="str">
        <f t="shared" si="215"/>
        <v xml:space="preserve"> </v>
      </c>
      <c r="E296" s="157" t="str">
        <f t="shared" si="216"/>
        <v xml:space="preserve"> </v>
      </c>
      <c r="F296" s="157" t="str">
        <f t="shared" si="197"/>
        <v xml:space="preserve"> </v>
      </c>
      <c r="G296" s="157" t="str">
        <f t="shared" si="198"/>
        <v xml:space="preserve"> </v>
      </c>
      <c r="H296" s="157" t="str">
        <f t="shared" si="199"/>
        <v xml:space="preserve"> </v>
      </c>
      <c r="I296" s="158" t="str">
        <f t="shared" si="200"/>
        <v xml:space="preserve"> </v>
      </c>
      <c r="J296" s="158" t="str">
        <f t="shared" si="201"/>
        <v xml:space="preserve"> </v>
      </c>
      <c r="L296" s="154" t="str">
        <f t="shared" si="217"/>
        <v xml:space="preserve"> </v>
      </c>
      <c r="M296" s="155" t="str">
        <f t="shared" si="202"/>
        <v xml:space="preserve"> </v>
      </c>
      <c r="N296" s="156" t="str">
        <f t="shared" si="218"/>
        <v xml:space="preserve"> </v>
      </c>
      <c r="O296" s="157" t="str">
        <f t="shared" si="219"/>
        <v xml:space="preserve"> </v>
      </c>
      <c r="P296" s="157" t="str">
        <f t="shared" si="203"/>
        <v xml:space="preserve"> </v>
      </c>
      <c r="Q296" s="157" t="str">
        <f t="shared" si="204"/>
        <v xml:space="preserve"> </v>
      </c>
      <c r="R296" s="157" t="str">
        <f t="shared" si="205"/>
        <v xml:space="preserve"> </v>
      </c>
      <c r="S296" s="158" t="str">
        <f t="shared" si="206"/>
        <v xml:space="preserve"> </v>
      </c>
      <c r="T296" s="158" t="str">
        <f t="shared" si="207"/>
        <v xml:space="preserve"> </v>
      </c>
      <c r="V296" s="154" t="str">
        <f t="shared" si="220"/>
        <v xml:space="preserve"> </v>
      </c>
      <c r="W296" s="155" t="str">
        <f t="shared" si="208"/>
        <v xml:space="preserve"> </v>
      </c>
      <c r="X296" s="156" t="str">
        <f t="shared" si="221"/>
        <v xml:space="preserve"> </v>
      </c>
      <c r="Y296" s="157" t="str">
        <f t="shared" si="222"/>
        <v xml:space="preserve"> </v>
      </c>
      <c r="Z296" s="157" t="str">
        <f t="shared" si="209"/>
        <v xml:space="preserve"> </v>
      </c>
      <c r="AA296" s="157" t="str">
        <f t="shared" si="210"/>
        <v xml:space="preserve"> </v>
      </c>
      <c r="AB296" s="157" t="str">
        <f t="shared" si="211"/>
        <v xml:space="preserve"> </v>
      </c>
      <c r="AC296" s="158" t="str">
        <f t="shared" si="212"/>
        <v xml:space="preserve"> </v>
      </c>
      <c r="AD296" s="158" t="str">
        <f t="shared" si="213"/>
        <v xml:space="preserve"> </v>
      </c>
    </row>
    <row r="297" spans="2:49" ht="15" customHeight="1" x14ac:dyDescent="0.2">
      <c r="B297" s="154" t="str">
        <f t="shared" si="214"/>
        <v xml:space="preserve"> </v>
      </c>
      <c r="C297" s="155" t="str">
        <f t="shared" si="196"/>
        <v xml:space="preserve"> </v>
      </c>
      <c r="D297" s="156" t="str">
        <f t="shared" si="215"/>
        <v xml:space="preserve"> </v>
      </c>
      <c r="E297" s="157" t="str">
        <f t="shared" si="216"/>
        <v xml:space="preserve"> </v>
      </c>
      <c r="F297" s="157" t="str">
        <f t="shared" si="197"/>
        <v xml:space="preserve"> </v>
      </c>
      <c r="G297" s="157" t="str">
        <f t="shared" si="198"/>
        <v xml:space="preserve"> </v>
      </c>
      <c r="H297" s="157" t="str">
        <f t="shared" si="199"/>
        <v xml:space="preserve"> </v>
      </c>
      <c r="I297" s="158" t="str">
        <f t="shared" si="200"/>
        <v xml:space="preserve"> </v>
      </c>
      <c r="J297" s="158" t="str">
        <f t="shared" si="201"/>
        <v xml:space="preserve"> </v>
      </c>
      <c r="L297" s="154" t="str">
        <f t="shared" si="217"/>
        <v xml:space="preserve"> </v>
      </c>
      <c r="M297" s="155" t="str">
        <f t="shared" si="202"/>
        <v xml:space="preserve"> </v>
      </c>
      <c r="N297" s="156" t="str">
        <f t="shared" si="218"/>
        <v xml:space="preserve"> </v>
      </c>
      <c r="O297" s="157" t="str">
        <f t="shared" si="219"/>
        <v xml:space="preserve"> </v>
      </c>
      <c r="P297" s="157" t="str">
        <f t="shared" si="203"/>
        <v xml:space="preserve"> </v>
      </c>
      <c r="Q297" s="157" t="str">
        <f t="shared" si="204"/>
        <v xml:space="preserve"> </v>
      </c>
      <c r="R297" s="157" t="str">
        <f t="shared" si="205"/>
        <v xml:space="preserve"> </v>
      </c>
      <c r="S297" s="158" t="str">
        <f t="shared" si="206"/>
        <v xml:space="preserve"> </v>
      </c>
      <c r="T297" s="158" t="str">
        <f t="shared" si="207"/>
        <v xml:space="preserve"> </v>
      </c>
      <c r="V297" s="154" t="str">
        <f t="shared" si="220"/>
        <v xml:space="preserve"> </v>
      </c>
      <c r="W297" s="155" t="str">
        <f t="shared" si="208"/>
        <v xml:space="preserve"> </v>
      </c>
      <c r="X297" s="156" t="str">
        <f t="shared" si="221"/>
        <v xml:space="preserve"> </v>
      </c>
      <c r="Y297" s="157" t="str">
        <f t="shared" si="222"/>
        <v xml:space="preserve"> </v>
      </c>
      <c r="Z297" s="157" t="str">
        <f t="shared" si="209"/>
        <v xml:space="preserve"> </v>
      </c>
      <c r="AA297" s="157" t="str">
        <f t="shared" si="210"/>
        <v xml:space="preserve"> </v>
      </c>
      <c r="AB297" s="157" t="str">
        <f t="shared" si="211"/>
        <v xml:space="preserve"> </v>
      </c>
      <c r="AC297" s="158" t="str">
        <f t="shared" si="212"/>
        <v xml:space="preserve"> </v>
      </c>
      <c r="AD297" s="158" t="str">
        <f t="shared" si="213"/>
        <v xml:space="preserve"> </v>
      </c>
      <c r="AH297" s="164"/>
      <c r="AI297" s="164"/>
      <c r="AO297" s="164"/>
      <c r="AP297" s="164"/>
      <c r="AV297" s="164"/>
      <c r="AW297" s="164"/>
    </row>
    <row r="298" spans="2:49" ht="15" customHeight="1" x14ac:dyDescent="0.2">
      <c r="B298" s="154" t="str">
        <f t="shared" si="214"/>
        <v xml:space="preserve"> </v>
      </c>
      <c r="C298" s="155" t="str">
        <f t="shared" si="196"/>
        <v xml:space="preserve"> </v>
      </c>
      <c r="D298" s="156" t="str">
        <f t="shared" si="215"/>
        <v xml:space="preserve"> </v>
      </c>
      <c r="E298" s="157" t="str">
        <f t="shared" si="216"/>
        <v xml:space="preserve"> </v>
      </c>
      <c r="F298" s="157" t="str">
        <f t="shared" si="197"/>
        <v xml:space="preserve"> </v>
      </c>
      <c r="G298" s="157" t="str">
        <f t="shared" si="198"/>
        <v xml:space="preserve"> </v>
      </c>
      <c r="H298" s="157" t="str">
        <f t="shared" si="199"/>
        <v xml:space="preserve"> </v>
      </c>
      <c r="I298" s="158" t="str">
        <f t="shared" si="200"/>
        <v xml:space="preserve"> </v>
      </c>
      <c r="J298" s="158" t="str">
        <f t="shared" si="201"/>
        <v xml:space="preserve"> </v>
      </c>
      <c r="L298" s="154" t="str">
        <f t="shared" si="217"/>
        <v xml:space="preserve"> </v>
      </c>
      <c r="M298" s="155" t="str">
        <f t="shared" si="202"/>
        <v xml:space="preserve"> </v>
      </c>
      <c r="N298" s="156" t="str">
        <f t="shared" si="218"/>
        <v xml:space="preserve"> </v>
      </c>
      <c r="O298" s="157" t="str">
        <f t="shared" si="219"/>
        <v xml:space="preserve"> </v>
      </c>
      <c r="P298" s="157" t="str">
        <f t="shared" si="203"/>
        <v xml:space="preserve"> </v>
      </c>
      <c r="Q298" s="157" t="str">
        <f t="shared" si="204"/>
        <v xml:space="preserve"> </v>
      </c>
      <c r="R298" s="157" t="str">
        <f t="shared" si="205"/>
        <v xml:space="preserve"> </v>
      </c>
      <c r="S298" s="158" t="str">
        <f t="shared" si="206"/>
        <v xml:space="preserve"> </v>
      </c>
      <c r="T298" s="158" t="str">
        <f t="shared" si="207"/>
        <v xml:space="preserve"> </v>
      </c>
      <c r="V298" s="154" t="str">
        <f t="shared" si="220"/>
        <v xml:space="preserve"> </v>
      </c>
      <c r="W298" s="155" t="str">
        <f t="shared" si="208"/>
        <v xml:space="preserve"> </v>
      </c>
      <c r="X298" s="156" t="str">
        <f t="shared" si="221"/>
        <v xml:space="preserve"> </v>
      </c>
      <c r="Y298" s="157" t="str">
        <f t="shared" si="222"/>
        <v xml:space="preserve"> </v>
      </c>
      <c r="Z298" s="157" t="str">
        <f t="shared" si="209"/>
        <v xml:space="preserve"> </v>
      </c>
      <c r="AA298" s="157" t="str">
        <f t="shared" si="210"/>
        <v xml:space="preserve"> </v>
      </c>
      <c r="AB298" s="157" t="str">
        <f t="shared" si="211"/>
        <v xml:space="preserve"> </v>
      </c>
      <c r="AC298" s="158" t="str">
        <f t="shared" si="212"/>
        <v xml:space="preserve"> </v>
      </c>
      <c r="AD298" s="158" t="str">
        <f t="shared" si="213"/>
        <v xml:space="preserve"> </v>
      </c>
    </row>
    <row r="299" spans="2:49" ht="15" customHeight="1" x14ac:dyDescent="0.2">
      <c r="B299" s="159" t="str">
        <f t="shared" si="214"/>
        <v xml:space="preserve"> </v>
      </c>
      <c r="C299" s="160" t="str">
        <f t="shared" si="196"/>
        <v xml:space="preserve"> </v>
      </c>
      <c r="D299" s="161" t="str">
        <f t="shared" si="215"/>
        <v xml:space="preserve"> </v>
      </c>
      <c r="E299" s="162" t="str">
        <f t="shared" si="216"/>
        <v xml:space="preserve"> </v>
      </c>
      <c r="F299" s="162" t="str">
        <f t="shared" si="197"/>
        <v xml:space="preserve"> </v>
      </c>
      <c r="G299" s="162" t="str">
        <f t="shared" si="198"/>
        <v xml:space="preserve"> </v>
      </c>
      <c r="H299" s="162" t="str">
        <f t="shared" si="199"/>
        <v xml:space="preserve"> </v>
      </c>
      <c r="I299" s="163" t="str">
        <f t="shared" si="200"/>
        <v xml:space="preserve"> </v>
      </c>
      <c r="J299" s="163" t="str">
        <f t="shared" si="201"/>
        <v xml:space="preserve"> </v>
      </c>
      <c r="L299" s="159" t="str">
        <f t="shared" si="217"/>
        <v xml:space="preserve"> </v>
      </c>
      <c r="M299" s="160" t="str">
        <f t="shared" si="202"/>
        <v xml:space="preserve"> </v>
      </c>
      <c r="N299" s="161" t="str">
        <f t="shared" si="218"/>
        <v xml:space="preserve"> </v>
      </c>
      <c r="O299" s="162" t="str">
        <f t="shared" si="219"/>
        <v xml:space="preserve"> </v>
      </c>
      <c r="P299" s="162" t="str">
        <f t="shared" si="203"/>
        <v xml:space="preserve"> </v>
      </c>
      <c r="Q299" s="162" t="str">
        <f t="shared" si="204"/>
        <v xml:space="preserve"> </v>
      </c>
      <c r="R299" s="162" t="str">
        <f t="shared" si="205"/>
        <v xml:space="preserve"> </v>
      </c>
      <c r="S299" s="163" t="str">
        <f t="shared" si="206"/>
        <v xml:space="preserve"> </v>
      </c>
      <c r="T299" s="163" t="str">
        <f t="shared" si="207"/>
        <v xml:space="preserve"> </v>
      </c>
      <c r="V299" s="159" t="str">
        <f t="shared" si="220"/>
        <v xml:space="preserve"> </v>
      </c>
      <c r="W299" s="160" t="str">
        <f t="shared" si="208"/>
        <v xml:space="preserve"> </v>
      </c>
      <c r="X299" s="161" t="str">
        <f t="shared" si="221"/>
        <v xml:space="preserve"> </v>
      </c>
      <c r="Y299" s="162" t="str">
        <f t="shared" si="222"/>
        <v xml:space="preserve"> </v>
      </c>
      <c r="Z299" s="162" t="str">
        <f t="shared" si="209"/>
        <v xml:space="preserve"> </v>
      </c>
      <c r="AA299" s="162" t="str">
        <f t="shared" si="210"/>
        <v xml:space="preserve"> </v>
      </c>
      <c r="AB299" s="162" t="str">
        <f t="shared" si="211"/>
        <v xml:space="preserve"> </v>
      </c>
      <c r="AC299" s="163" t="str">
        <f t="shared" si="212"/>
        <v xml:space="preserve"> </v>
      </c>
      <c r="AD299" s="163" t="str">
        <f t="shared" si="213"/>
        <v xml:space="preserve"> </v>
      </c>
      <c r="AH299" s="139" t="str">
        <f>+IF(AH298&gt;0,10,"")</f>
        <v/>
      </c>
      <c r="AO299" s="139" t="str">
        <f>+IF(AO298&gt;0,10,"")</f>
        <v/>
      </c>
      <c r="AV299" s="139" t="str">
        <f>+IF(AV298&gt;0,10,"")</f>
        <v/>
      </c>
    </row>
    <row r="300" spans="2:49" ht="15" customHeight="1" x14ac:dyDescent="0.2">
      <c r="B300" s="149" t="str">
        <f t="shared" si="214"/>
        <v xml:space="preserve"> </v>
      </c>
      <c r="C300" s="150" t="str">
        <f t="shared" si="196"/>
        <v xml:space="preserve"> </v>
      </c>
      <c r="D300" s="151" t="str">
        <f t="shared" si="215"/>
        <v xml:space="preserve"> </v>
      </c>
      <c r="E300" s="152" t="str">
        <f t="shared" si="216"/>
        <v xml:space="preserve"> </v>
      </c>
      <c r="F300" s="152" t="str">
        <f t="shared" si="197"/>
        <v xml:space="preserve"> </v>
      </c>
      <c r="G300" s="152" t="str">
        <f t="shared" si="198"/>
        <v xml:space="preserve"> </v>
      </c>
      <c r="H300" s="152" t="str">
        <f t="shared" si="199"/>
        <v xml:space="preserve"> </v>
      </c>
      <c r="I300" s="153" t="str">
        <f t="shared" si="200"/>
        <v xml:space="preserve"> </v>
      </c>
      <c r="J300" s="153" t="str">
        <f t="shared" si="201"/>
        <v xml:space="preserve"> </v>
      </c>
      <c r="L300" s="149" t="str">
        <f t="shared" si="217"/>
        <v xml:space="preserve"> </v>
      </c>
      <c r="M300" s="150" t="str">
        <f t="shared" si="202"/>
        <v xml:space="preserve"> </v>
      </c>
      <c r="N300" s="151" t="str">
        <f t="shared" si="218"/>
        <v xml:space="preserve"> </v>
      </c>
      <c r="O300" s="152" t="str">
        <f t="shared" si="219"/>
        <v xml:space="preserve"> </v>
      </c>
      <c r="P300" s="152" t="str">
        <f t="shared" si="203"/>
        <v xml:space="preserve"> </v>
      </c>
      <c r="Q300" s="152" t="str">
        <f t="shared" si="204"/>
        <v xml:space="preserve"> </v>
      </c>
      <c r="R300" s="152" t="str">
        <f t="shared" si="205"/>
        <v xml:space="preserve"> </v>
      </c>
      <c r="S300" s="153" t="str">
        <f t="shared" si="206"/>
        <v xml:space="preserve"> </v>
      </c>
      <c r="T300" s="153" t="str">
        <f t="shared" si="207"/>
        <v xml:space="preserve"> </v>
      </c>
      <c r="V300" s="149" t="str">
        <f t="shared" si="220"/>
        <v xml:space="preserve"> </v>
      </c>
      <c r="W300" s="150" t="str">
        <f t="shared" si="208"/>
        <v xml:space="preserve"> </v>
      </c>
      <c r="X300" s="151" t="str">
        <f t="shared" si="221"/>
        <v xml:space="preserve"> </v>
      </c>
      <c r="Y300" s="152" t="str">
        <f t="shared" si="222"/>
        <v xml:space="preserve"> </v>
      </c>
      <c r="Z300" s="152" t="str">
        <f t="shared" si="209"/>
        <v xml:space="preserve"> </v>
      </c>
      <c r="AA300" s="152" t="str">
        <f t="shared" si="210"/>
        <v xml:space="preserve"> </v>
      </c>
      <c r="AB300" s="152" t="str">
        <f t="shared" si="211"/>
        <v xml:space="preserve"> </v>
      </c>
      <c r="AC300" s="153" t="str">
        <f t="shared" si="212"/>
        <v xml:space="preserve"> </v>
      </c>
      <c r="AD300" s="153" t="str">
        <f t="shared" si="213"/>
        <v xml:space="preserve"> </v>
      </c>
    </row>
    <row r="301" spans="2:49" ht="15" customHeight="1" x14ac:dyDescent="0.2">
      <c r="B301" s="154" t="str">
        <f t="shared" si="214"/>
        <v xml:space="preserve"> </v>
      </c>
      <c r="C301" s="155" t="str">
        <f t="shared" si="196"/>
        <v xml:space="preserve"> </v>
      </c>
      <c r="D301" s="156" t="str">
        <f t="shared" si="215"/>
        <v xml:space="preserve"> </v>
      </c>
      <c r="E301" s="157" t="str">
        <f t="shared" si="216"/>
        <v xml:space="preserve"> </v>
      </c>
      <c r="F301" s="157" t="str">
        <f t="shared" si="197"/>
        <v xml:space="preserve"> </v>
      </c>
      <c r="G301" s="157" t="str">
        <f t="shared" si="198"/>
        <v xml:space="preserve"> </v>
      </c>
      <c r="H301" s="157" t="str">
        <f t="shared" si="199"/>
        <v xml:space="preserve"> </v>
      </c>
      <c r="I301" s="158" t="str">
        <f t="shared" si="200"/>
        <v xml:space="preserve"> </v>
      </c>
      <c r="J301" s="158" t="str">
        <f t="shared" si="201"/>
        <v xml:space="preserve"> </v>
      </c>
      <c r="L301" s="154" t="str">
        <f t="shared" si="217"/>
        <v xml:space="preserve"> </v>
      </c>
      <c r="M301" s="155" t="str">
        <f t="shared" si="202"/>
        <v xml:space="preserve"> </v>
      </c>
      <c r="N301" s="156" t="str">
        <f t="shared" si="218"/>
        <v xml:space="preserve"> </v>
      </c>
      <c r="O301" s="157" t="str">
        <f t="shared" si="219"/>
        <v xml:space="preserve"> </v>
      </c>
      <c r="P301" s="157" t="str">
        <f t="shared" si="203"/>
        <v xml:space="preserve"> </v>
      </c>
      <c r="Q301" s="157" t="str">
        <f t="shared" si="204"/>
        <v xml:space="preserve"> </v>
      </c>
      <c r="R301" s="157" t="str">
        <f t="shared" si="205"/>
        <v xml:space="preserve"> </v>
      </c>
      <c r="S301" s="158" t="str">
        <f t="shared" si="206"/>
        <v xml:space="preserve"> </v>
      </c>
      <c r="T301" s="158" t="str">
        <f t="shared" si="207"/>
        <v xml:space="preserve"> </v>
      </c>
      <c r="V301" s="154" t="str">
        <f t="shared" si="220"/>
        <v xml:space="preserve"> </v>
      </c>
      <c r="W301" s="155" t="str">
        <f t="shared" si="208"/>
        <v xml:space="preserve"> </v>
      </c>
      <c r="X301" s="156" t="str">
        <f t="shared" si="221"/>
        <v xml:space="preserve"> </v>
      </c>
      <c r="Y301" s="157" t="str">
        <f t="shared" si="222"/>
        <v xml:space="preserve"> </v>
      </c>
      <c r="Z301" s="157" t="str">
        <f t="shared" si="209"/>
        <v xml:space="preserve"> </v>
      </c>
      <c r="AA301" s="157" t="str">
        <f t="shared" si="210"/>
        <v xml:space="preserve"> </v>
      </c>
      <c r="AB301" s="157" t="str">
        <f t="shared" si="211"/>
        <v xml:space="preserve"> </v>
      </c>
      <c r="AC301" s="158" t="str">
        <f t="shared" si="212"/>
        <v xml:space="preserve"> </v>
      </c>
      <c r="AD301" s="158" t="str">
        <f t="shared" si="213"/>
        <v xml:space="preserve"> </v>
      </c>
    </row>
    <row r="302" spans="2:49" ht="15" customHeight="1" x14ac:dyDescent="0.2">
      <c r="B302" s="154" t="str">
        <f t="shared" si="214"/>
        <v xml:space="preserve"> </v>
      </c>
      <c r="C302" s="155" t="str">
        <f t="shared" si="196"/>
        <v xml:space="preserve"> </v>
      </c>
      <c r="D302" s="156" t="str">
        <f t="shared" si="215"/>
        <v xml:space="preserve"> </v>
      </c>
      <c r="E302" s="157" t="str">
        <f t="shared" si="216"/>
        <v xml:space="preserve"> </v>
      </c>
      <c r="F302" s="157" t="str">
        <f t="shared" si="197"/>
        <v xml:space="preserve"> </v>
      </c>
      <c r="G302" s="157" t="str">
        <f t="shared" si="198"/>
        <v xml:space="preserve"> </v>
      </c>
      <c r="H302" s="157" t="str">
        <f t="shared" si="199"/>
        <v xml:space="preserve"> </v>
      </c>
      <c r="I302" s="158" t="str">
        <f t="shared" si="200"/>
        <v xml:space="preserve"> </v>
      </c>
      <c r="J302" s="158" t="str">
        <f t="shared" si="201"/>
        <v xml:space="preserve"> </v>
      </c>
      <c r="L302" s="154" t="str">
        <f t="shared" si="217"/>
        <v xml:space="preserve"> </v>
      </c>
      <c r="M302" s="155" t="str">
        <f t="shared" si="202"/>
        <v xml:space="preserve"> </v>
      </c>
      <c r="N302" s="156" t="str">
        <f t="shared" si="218"/>
        <v xml:space="preserve"> </v>
      </c>
      <c r="O302" s="157" t="str">
        <f t="shared" si="219"/>
        <v xml:space="preserve"> </v>
      </c>
      <c r="P302" s="157" t="str">
        <f t="shared" si="203"/>
        <v xml:space="preserve"> </v>
      </c>
      <c r="Q302" s="157" t="str">
        <f t="shared" si="204"/>
        <v xml:space="preserve"> </v>
      </c>
      <c r="R302" s="157" t="str">
        <f t="shared" si="205"/>
        <v xml:space="preserve"> </v>
      </c>
      <c r="S302" s="158" t="str">
        <f t="shared" si="206"/>
        <v xml:space="preserve"> </v>
      </c>
      <c r="T302" s="158" t="str">
        <f t="shared" si="207"/>
        <v xml:space="preserve"> </v>
      </c>
      <c r="V302" s="154" t="str">
        <f t="shared" si="220"/>
        <v xml:space="preserve"> </v>
      </c>
      <c r="W302" s="155" t="str">
        <f t="shared" si="208"/>
        <v xml:space="preserve"> </v>
      </c>
      <c r="X302" s="156" t="str">
        <f t="shared" si="221"/>
        <v xml:space="preserve"> </v>
      </c>
      <c r="Y302" s="157" t="str">
        <f t="shared" si="222"/>
        <v xml:space="preserve"> </v>
      </c>
      <c r="Z302" s="157" t="str">
        <f t="shared" si="209"/>
        <v xml:space="preserve"> </v>
      </c>
      <c r="AA302" s="157" t="str">
        <f t="shared" si="210"/>
        <v xml:space="preserve"> </v>
      </c>
      <c r="AB302" s="157" t="str">
        <f t="shared" si="211"/>
        <v xml:space="preserve"> </v>
      </c>
      <c r="AC302" s="158" t="str">
        <f t="shared" si="212"/>
        <v xml:space="preserve"> </v>
      </c>
      <c r="AD302" s="158" t="str">
        <f t="shared" si="213"/>
        <v xml:space="preserve"> </v>
      </c>
      <c r="AH302" s="164"/>
      <c r="AI302" s="164"/>
      <c r="AO302" s="164"/>
      <c r="AP302" s="164"/>
      <c r="AV302" s="164"/>
      <c r="AW302" s="164"/>
    </row>
    <row r="303" spans="2:49" ht="15" customHeight="1" x14ac:dyDescent="0.2">
      <c r="B303" s="154" t="str">
        <f t="shared" si="214"/>
        <v xml:space="preserve"> </v>
      </c>
      <c r="C303" s="155" t="str">
        <f t="shared" si="196"/>
        <v xml:space="preserve"> </v>
      </c>
      <c r="D303" s="156" t="str">
        <f t="shared" si="215"/>
        <v xml:space="preserve"> </v>
      </c>
      <c r="E303" s="157" t="str">
        <f t="shared" si="216"/>
        <v xml:space="preserve"> </v>
      </c>
      <c r="F303" s="157" t="str">
        <f t="shared" si="197"/>
        <v xml:space="preserve"> </v>
      </c>
      <c r="G303" s="157" t="str">
        <f t="shared" si="198"/>
        <v xml:space="preserve"> </v>
      </c>
      <c r="H303" s="157" t="str">
        <f t="shared" si="199"/>
        <v xml:space="preserve"> </v>
      </c>
      <c r="I303" s="158" t="str">
        <f t="shared" si="200"/>
        <v xml:space="preserve"> </v>
      </c>
      <c r="J303" s="158" t="str">
        <f t="shared" si="201"/>
        <v xml:space="preserve"> </v>
      </c>
      <c r="L303" s="154" t="str">
        <f t="shared" si="217"/>
        <v xml:space="preserve"> </v>
      </c>
      <c r="M303" s="155" t="str">
        <f t="shared" si="202"/>
        <v xml:space="preserve"> </v>
      </c>
      <c r="N303" s="156" t="str">
        <f t="shared" si="218"/>
        <v xml:space="preserve"> </v>
      </c>
      <c r="O303" s="157" t="str">
        <f t="shared" si="219"/>
        <v xml:space="preserve"> </v>
      </c>
      <c r="P303" s="157" t="str">
        <f t="shared" si="203"/>
        <v xml:space="preserve"> </v>
      </c>
      <c r="Q303" s="157" t="str">
        <f t="shared" si="204"/>
        <v xml:space="preserve"> </v>
      </c>
      <c r="R303" s="157" t="str">
        <f t="shared" si="205"/>
        <v xml:space="preserve"> </v>
      </c>
      <c r="S303" s="158" t="str">
        <f t="shared" si="206"/>
        <v xml:space="preserve"> </v>
      </c>
      <c r="T303" s="158" t="str">
        <f t="shared" si="207"/>
        <v xml:space="preserve"> </v>
      </c>
      <c r="V303" s="154" t="str">
        <f t="shared" si="220"/>
        <v xml:space="preserve"> </v>
      </c>
      <c r="W303" s="155" t="str">
        <f t="shared" si="208"/>
        <v xml:space="preserve"> </v>
      </c>
      <c r="X303" s="156" t="str">
        <f t="shared" si="221"/>
        <v xml:space="preserve"> </v>
      </c>
      <c r="Y303" s="157" t="str">
        <f t="shared" si="222"/>
        <v xml:space="preserve"> </v>
      </c>
      <c r="Z303" s="157" t="str">
        <f t="shared" si="209"/>
        <v xml:space="preserve"> </v>
      </c>
      <c r="AA303" s="157" t="str">
        <f t="shared" si="210"/>
        <v xml:space="preserve"> </v>
      </c>
      <c r="AB303" s="157" t="str">
        <f t="shared" si="211"/>
        <v xml:space="preserve"> </v>
      </c>
      <c r="AC303" s="158" t="str">
        <f t="shared" si="212"/>
        <v xml:space="preserve"> </v>
      </c>
      <c r="AD303" s="158" t="str">
        <f t="shared" si="213"/>
        <v xml:space="preserve"> </v>
      </c>
    </row>
    <row r="304" spans="2:49" ht="15" customHeight="1" x14ac:dyDescent="0.2">
      <c r="B304" s="159" t="str">
        <f t="shared" si="214"/>
        <v xml:space="preserve"> </v>
      </c>
      <c r="C304" s="160" t="str">
        <f t="shared" si="196"/>
        <v xml:space="preserve"> </v>
      </c>
      <c r="D304" s="161" t="str">
        <f t="shared" si="215"/>
        <v xml:space="preserve"> </v>
      </c>
      <c r="E304" s="162" t="str">
        <f t="shared" si="216"/>
        <v xml:space="preserve"> </v>
      </c>
      <c r="F304" s="162" t="str">
        <f t="shared" si="197"/>
        <v xml:space="preserve"> </v>
      </c>
      <c r="G304" s="162" t="str">
        <f t="shared" si="198"/>
        <v xml:space="preserve"> </v>
      </c>
      <c r="H304" s="162" t="str">
        <f t="shared" si="199"/>
        <v xml:space="preserve"> </v>
      </c>
      <c r="I304" s="163" t="str">
        <f t="shared" si="200"/>
        <v xml:space="preserve"> </v>
      </c>
      <c r="J304" s="163" t="str">
        <f t="shared" si="201"/>
        <v xml:space="preserve"> </v>
      </c>
      <c r="L304" s="159" t="str">
        <f t="shared" si="217"/>
        <v xml:space="preserve"> </v>
      </c>
      <c r="M304" s="160" t="str">
        <f t="shared" si="202"/>
        <v xml:space="preserve"> </v>
      </c>
      <c r="N304" s="161" t="str">
        <f t="shared" si="218"/>
        <v xml:space="preserve"> </v>
      </c>
      <c r="O304" s="162" t="str">
        <f t="shared" si="219"/>
        <v xml:space="preserve"> </v>
      </c>
      <c r="P304" s="162" t="str">
        <f t="shared" si="203"/>
        <v xml:space="preserve"> </v>
      </c>
      <c r="Q304" s="162" t="str">
        <f t="shared" si="204"/>
        <v xml:space="preserve"> </v>
      </c>
      <c r="R304" s="162" t="str">
        <f t="shared" si="205"/>
        <v xml:space="preserve"> </v>
      </c>
      <c r="S304" s="163" t="str">
        <f t="shared" si="206"/>
        <v xml:space="preserve"> </v>
      </c>
      <c r="T304" s="163" t="str">
        <f t="shared" si="207"/>
        <v xml:space="preserve"> </v>
      </c>
      <c r="V304" s="159" t="str">
        <f t="shared" si="220"/>
        <v xml:space="preserve"> </v>
      </c>
      <c r="W304" s="160" t="str">
        <f t="shared" si="208"/>
        <v xml:space="preserve"> </v>
      </c>
      <c r="X304" s="161" t="str">
        <f t="shared" si="221"/>
        <v xml:space="preserve"> </v>
      </c>
      <c r="Y304" s="162" t="str">
        <f t="shared" si="222"/>
        <v xml:space="preserve"> </v>
      </c>
      <c r="Z304" s="162" t="str">
        <f t="shared" si="209"/>
        <v xml:space="preserve"> </v>
      </c>
      <c r="AA304" s="162" t="str">
        <f t="shared" si="210"/>
        <v xml:space="preserve"> </v>
      </c>
      <c r="AB304" s="162" t="str">
        <f t="shared" si="211"/>
        <v xml:space="preserve"> </v>
      </c>
      <c r="AC304" s="163" t="str">
        <f t="shared" si="212"/>
        <v xml:space="preserve"> </v>
      </c>
      <c r="AD304" s="163" t="str">
        <f t="shared" si="213"/>
        <v xml:space="preserve"> </v>
      </c>
      <c r="AH304" s="139" t="str">
        <f>+IF(AH303&gt;0,10,"")</f>
        <v/>
      </c>
      <c r="AO304" s="139" t="str">
        <f>+IF(AO303&gt;0,10,"")</f>
        <v/>
      </c>
      <c r="AV304" s="139" t="str">
        <f>+IF(AV303&gt;0,10,"")</f>
        <v/>
      </c>
    </row>
    <row r="305" spans="2:49" ht="15" customHeight="1" x14ac:dyDescent="0.2">
      <c r="B305" s="149" t="str">
        <f t="shared" si="214"/>
        <v xml:space="preserve"> </v>
      </c>
      <c r="C305" s="150" t="str">
        <f t="shared" si="196"/>
        <v xml:space="preserve"> </v>
      </c>
      <c r="D305" s="151" t="str">
        <f t="shared" si="215"/>
        <v xml:space="preserve"> </v>
      </c>
      <c r="E305" s="152" t="str">
        <f t="shared" si="216"/>
        <v xml:space="preserve"> </v>
      </c>
      <c r="F305" s="152" t="str">
        <f t="shared" si="197"/>
        <v xml:space="preserve"> </v>
      </c>
      <c r="G305" s="152" t="str">
        <f t="shared" si="198"/>
        <v xml:space="preserve"> </v>
      </c>
      <c r="H305" s="152" t="str">
        <f t="shared" si="199"/>
        <v xml:space="preserve"> </v>
      </c>
      <c r="I305" s="153" t="str">
        <f t="shared" si="200"/>
        <v xml:space="preserve"> </v>
      </c>
      <c r="J305" s="153" t="str">
        <f t="shared" si="201"/>
        <v xml:space="preserve"> </v>
      </c>
      <c r="L305" s="149" t="str">
        <f t="shared" si="217"/>
        <v xml:space="preserve"> </v>
      </c>
      <c r="M305" s="150" t="str">
        <f t="shared" si="202"/>
        <v xml:space="preserve"> </v>
      </c>
      <c r="N305" s="151" t="str">
        <f t="shared" si="218"/>
        <v xml:space="preserve"> </v>
      </c>
      <c r="O305" s="152" t="str">
        <f t="shared" si="219"/>
        <v xml:space="preserve"> </v>
      </c>
      <c r="P305" s="152" t="str">
        <f t="shared" si="203"/>
        <v xml:space="preserve"> </v>
      </c>
      <c r="Q305" s="152" t="str">
        <f t="shared" si="204"/>
        <v xml:space="preserve"> </v>
      </c>
      <c r="R305" s="152" t="str">
        <f t="shared" si="205"/>
        <v xml:space="preserve"> </v>
      </c>
      <c r="S305" s="153" t="str">
        <f t="shared" si="206"/>
        <v xml:space="preserve"> </v>
      </c>
      <c r="T305" s="153" t="str">
        <f t="shared" si="207"/>
        <v xml:space="preserve"> </v>
      </c>
      <c r="V305" s="149" t="str">
        <f t="shared" si="220"/>
        <v xml:space="preserve"> </v>
      </c>
      <c r="W305" s="150" t="str">
        <f t="shared" si="208"/>
        <v xml:space="preserve"> </v>
      </c>
      <c r="X305" s="151" t="str">
        <f t="shared" si="221"/>
        <v xml:space="preserve"> </v>
      </c>
      <c r="Y305" s="152" t="str">
        <f t="shared" si="222"/>
        <v xml:space="preserve"> </v>
      </c>
      <c r="Z305" s="152" t="str">
        <f t="shared" si="209"/>
        <v xml:space="preserve"> </v>
      </c>
      <c r="AA305" s="152" t="str">
        <f t="shared" si="210"/>
        <v xml:space="preserve"> </v>
      </c>
      <c r="AB305" s="152" t="str">
        <f t="shared" si="211"/>
        <v xml:space="preserve"> </v>
      </c>
      <c r="AC305" s="153" t="str">
        <f t="shared" si="212"/>
        <v xml:space="preserve"> </v>
      </c>
      <c r="AD305" s="153" t="str">
        <f t="shared" si="213"/>
        <v xml:space="preserve"> </v>
      </c>
    </row>
    <row r="306" spans="2:49" ht="15" customHeight="1" x14ac:dyDescent="0.2">
      <c r="B306" s="154" t="str">
        <f t="shared" si="214"/>
        <v xml:space="preserve"> </v>
      </c>
      <c r="C306" s="155" t="str">
        <f t="shared" si="196"/>
        <v xml:space="preserve"> </v>
      </c>
      <c r="D306" s="156" t="str">
        <f t="shared" si="215"/>
        <v xml:space="preserve"> </v>
      </c>
      <c r="E306" s="157" t="str">
        <f t="shared" si="216"/>
        <v xml:space="preserve"> </v>
      </c>
      <c r="F306" s="157" t="str">
        <f t="shared" si="197"/>
        <v xml:space="preserve"> </v>
      </c>
      <c r="G306" s="157" t="str">
        <f t="shared" si="198"/>
        <v xml:space="preserve"> </v>
      </c>
      <c r="H306" s="157" t="str">
        <f t="shared" si="199"/>
        <v xml:space="preserve"> </v>
      </c>
      <c r="I306" s="158" t="str">
        <f t="shared" si="200"/>
        <v xml:space="preserve"> </v>
      </c>
      <c r="J306" s="158" t="str">
        <f t="shared" si="201"/>
        <v xml:space="preserve"> </v>
      </c>
      <c r="L306" s="154" t="str">
        <f t="shared" si="217"/>
        <v xml:space="preserve"> </v>
      </c>
      <c r="M306" s="155" t="str">
        <f t="shared" si="202"/>
        <v xml:space="preserve"> </v>
      </c>
      <c r="N306" s="156" t="str">
        <f t="shared" si="218"/>
        <v xml:space="preserve"> </v>
      </c>
      <c r="O306" s="157" t="str">
        <f t="shared" si="219"/>
        <v xml:space="preserve"> </v>
      </c>
      <c r="P306" s="157" t="str">
        <f t="shared" si="203"/>
        <v xml:space="preserve"> </v>
      </c>
      <c r="Q306" s="157" t="str">
        <f t="shared" si="204"/>
        <v xml:space="preserve"> </v>
      </c>
      <c r="R306" s="157" t="str">
        <f t="shared" si="205"/>
        <v xml:space="preserve"> </v>
      </c>
      <c r="S306" s="158" t="str">
        <f t="shared" si="206"/>
        <v xml:space="preserve"> </v>
      </c>
      <c r="T306" s="158" t="str">
        <f t="shared" si="207"/>
        <v xml:space="preserve"> </v>
      </c>
      <c r="V306" s="154" t="str">
        <f t="shared" si="220"/>
        <v xml:space="preserve"> </v>
      </c>
      <c r="W306" s="155" t="str">
        <f t="shared" si="208"/>
        <v xml:space="preserve"> </v>
      </c>
      <c r="X306" s="156" t="str">
        <f t="shared" si="221"/>
        <v xml:space="preserve"> </v>
      </c>
      <c r="Y306" s="157" t="str">
        <f t="shared" si="222"/>
        <v xml:space="preserve"> </v>
      </c>
      <c r="Z306" s="157" t="str">
        <f t="shared" si="209"/>
        <v xml:space="preserve"> </v>
      </c>
      <c r="AA306" s="157" t="str">
        <f t="shared" si="210"/>
        <v xml:space="preserve"> </v>
      </c>
      <c r="AB306" s="157" t="str">
        <f t="shared" si="211"/>
        <v xml:space="preserve"> </v>
      </c>
      <c r="AC306" s="158" t="str">
        <f t="shared" si="212"/>
        <v xml:space="preserve"> </v>
      </c>
      <c r="AD306" s="158" t="str">
        <f t="shared" si="213"/>
        <v xml:space="preserve"> </v>
      </c>
    </row>
    <row r="307" spans="2:49" ht="15" customHeight="1" x14ac:dyDescent="0.2">
      <c r="B307" s="154" t="str">
        <f t="shared" si="214"/>
        <v xml:space="preserve"> </v>
      </c>
      <c r="C307" s="155" t="str">
        <f t="shared" si="196"/>
        <v xml:space="preserve"> </v>
      </c>
      <c r="D307" s="156" t="str">
        <f t="shared" si="215"/>
        <v xml:space="preserve"> </v>
      </c>
      <c r="E307" s="157" t="str">
        <f t="shared" si="216"/>
        <v xml:space="preserve"> </v>
      </c>
      <c r="F307" s="157" t="str">
        <f t="shared" si="197"/>
        <v xml:space="preserve"> </v>
      </c>
      <c r="G307" s="157" t="str">
        <f t="shared" si="198"/>
        <v xml:space="preserve"> </v>
      </c>
      <c r="H307" s="157" t="str">
        <f t="shared" si="199"/>
        <v xml:space="preserve"> </v>
      </c>
      <c r="I307" s="158" t="str">
        <f t="shared" si="200"/>
        <v xml:space="preserve"> </v>
      </c>
      <c r="J307" s="158" t="str">
        <f t="shared" si="201"/>
        <v xml:space="preserve"> </v>
      </c>
      <c r="L307" s="154" t="str">
        <f t="shared" si="217"/>
        <v xml:space="preserve"> </v>
      </c>
      <c r="M307" s="155" t="str">
        <f t="shared" si="202"/>
        <v xml:space="preserve"> </v>
      </c>
      <c r="N307" s="156" t="str">
        <f t="shared" si="218"/>
        <v xml:space="preserve"> </v>
      </c>
      <c r="O307" s="157" t="str">
        <f t="shared" si="219"/>
        <v xml:space="preserve"> </v>
      </c>
      <c r="P307" s="157" t="str">
        <f t="shared" si="203"/>
        <v xml:space="preserve"> </v>
      </c>
      <c r="Q307" s="157" t="str">
        <f t="shared" si="204"/>
        <v xml:space="preserve"> </v>
      </c>
      <c r="R307" s="157" t="str">
        <f t="shared" si="205"/>
        <v xml:space="preserve"> </v>
      </c>
      <c r="S307" s="158" t="str">
        <f t="shared" si="206"/>
        <v xml:space="preserve"> </v>
      </c>
      <c r="T307" s="158" t="str">
        <f t="shared" si="207"/>
        <v xml:space="preserve"> </v>
      </c>
      <c r="V307" s="154" t="str">
        <f t="shared" si="220"/>
        <v xml:space="preserve"> </v>
      </c>
      <c r="W307" s="155" t="str">
        <f t="shared" si="208"/>
        <v xml:space="preserve"> </v>
      </c>
      <c r="X307" s="156" t="str">
        <f t="shared" si="221"/>
        <v xml:space="preserve"> </v>
      </c>
      <c r="Y307" s="157" t="str">
        <f t="shared" si="222"/>
        <v xml:space="preserve"> </v>
      </c>
      <c r="Z307" s="157" t="str">
        <f t="shared" si="209"/>
        <v xml:space="preserve"> </v>
      </c>
      <c r="AA307" s="157" t="str">
        <f t="shared" si="210"/>
        <v xml:space="preserve"> </v>
      </c>
      <c r="AB307" s="157" t="str">
        <f t="shared" si="211"/>
        <v xml:space="preserve"> </v>
      </c>
      <c r="AC307" s="158" t="str">
        <f t="shared" si="212"/>
        <v xml:space="preserve"> </v>
      </c>
      <c r="AD307" s="158" t="str">
        <f t="shared" si="213"/>
        <v xml:space="preserve"> </v>
      </c>
      <c r="AH307" s="164"/>
      <c r="AI307" s="164"/>
      <c r="AO307" s="164"/>
      <c r="AP307" s="164"/>
      <c r="AV307" s="164"/>
      <c r="AW307" s="164"/>
    </row>
    <row r="308" spans="2:49" ht="15" customHeight="1" x14ac:dyDescent="0.2">
      <c r="B308" s="154" t="str">
        <f t="shared" si="214"/>
        <v xml:space="preserve"> </v>
      </c>
      <c r="C308" s="155" t="str">
        <f t="shared" si="196"/>
        <v xml:space="preserve"> </v>
      </c>
      <c r="D308" s="156" t="str">
        <f t="shared" si="215"/>
        <v xml:space="preserve"> </v>
      </c>
      <c r="E308" s="157" t="str">
        <f t="shared" si="216"/>
        <v xml:space="preserve"> </v>
      </c>
      <c r="F308" s="157" t="str">
        <f t="shared" si="197"/>
        <v xml:space="preserve"> </v>
      </c>
      <c r="G308" s="157" t="str">
        <f t="shared" si="198"/>
        <v xml:space="preserve"> </v>
      </c>
      <c r="H308" s="157" t="str">
        <f t="shared" si="199"/>
        <v xml:space="preserve"> </v>
      </c>
      <c r="I308" s="158" t="str">
        <f t="shared" si="200"/>
        <v xml:space="preserve"> </v>
      </c>
      <c r="J308" s="158" t="str">
        <f t="shared" si="201"/>
        <v xml:space="preserve"> </v>
      </c>
      <c r="L308" s="154" t="str">
        <f t="shared" si="217"/>
        <v xml:space="preserve"> </v>
      </c>
      <c r="M308" s="155" t="str">
        <f t="shared" si="202"/>
        <v xml:space="preserve"> </v>
      </c>
      <c r="N308" s="156" t="str">
        <f t="shared" si="218"/>
        <v xml:space="preserve"> </v>
      </c>
      <c r="O308" s="157" t="str">
        <f t="shared" si="219"/>
        <v xml:space="preserve"> </v>
      </c>
      <c r="P308" s="157" t="str">
        <f t="shared" si="203"/>
        <v xml:space="preserve"> </v>
      </c>
      <c r="Q308" s="157" t="str">
        <f t="shared" si="204"/>
        <v xml:space="preserve"> </v>
      </c>
      <c r="R308" s="157" t="str">
        <f t="shared" si="205"/>
        <v xml:space="preserve"> </v>
      </c>
      <c r="S308" s="158" t="str">
        <f t="shared" si="206"/>
        <v xml:space="preserve"> </v>
      </c>
      <c r="T308" s="158" t="str">
        <f t="shared" si="207"/>
        <v xml:space="preserve"> </v>
      </c>
      <c r="V308" s="154" t="str">
        <f t="shared" si="220"/>
        <v xml:space="preserve"> </v>
      </c>
      <c r="W308" s="155" t="str">
        <f t="shared" si="208"/>
        <v xml:space="preserve"> </v>
      </c>
      <c r="X308" s="156" t="str">
        <f t="shared" si="221"/>
        <v xml:space="preserve"> </v>
      </c>
      <c r="Y308" s="157" t="str">
        <f t="shared" si="222"/>
        <v xml:space="preserve"> </v>
      </c>
      <c r="Z308" s="157" t="str">
        <f t="shared" si="209"/>
        <v xml:space="preserve"> </v>
      </c>
      <c r="AA308" s="157" t="str">
        <f t="shared" si="210"/>
        <v xml:space="preserve"> </v>
      </c>
      <c r="AB308" s="157" t="str">
        <f t="shared" si="211"/>
        <v xml:space="preserve"> </v>
      </c>
      <c r="AC308" s="158" t="str">
        <f t="shared" si="212"/>
        <v xml:space="preserve"> </v>
      </c>
      <c r="AD308" s="158" t="str">
        <f t="shared" si="213"/>
        <v xml:space="preserve"> </v>
      </c>
    </row>
    <row r="309" spans="2:49" ht="15" customHeight="1" x14ac:dyDescent="0.2">
      <c r="B309" s="159" t="str">
        <f t="shared" si="214"/>
        <v xml:space="preserve"> </v>
      </c>
      <c r="C309" s="160" t="str">
        <f t="shared" si="196"/>
        <v xml:space="preserve"> </v>
      </c>
      <c r="D309" s="161" t="str">
        <f t="shared" si="215"/>
        <v xml:space="preserve"> </v>
      </c>
      <c r="E309" s="162" t="str">
        <f t="shared" si="216"/>
        <v xml:space="preserve"> </v>
      </c>
      <c r="F309" s="162" t="str">
        <f t="shared" si="197"/>
        <v xml:space="preserve"> </v>
      </c>
      <c r="G309" s="162" t="str">
        <f t="shared" si="198"/>
        <v xml:space="preserve"> </v>
      </c>
      <c r="H309" s="162" t="str">
        <f t="shared" si="199"/>
        <v xml:space="preserve"> </v>
      </c>
      <c r="I309" s="163" t="str">
        <f t="shared" si="200"/>
        <v xml:space="preserve"> </v>
      </c>
      <c r="J309" s="163" t="str">
        <f t="shared" si="201"/>
        <v xml:space="preserve"> </v>
      </c>
      <c r="L309" s="159" t="str">
        <f t="shared" si="217"/>
        <v xml:space="preserve"> </v>
      </c>
      <c r="M309" s="160" t="str">
        <f t="shared" si="202"/>
        <v xml:space="preserve"> </v>
      </c>
      <c r="N309" s="161" t="str">
        <f t="shared" si="218"/>
        <v xml:space="preserve"> </v>
      </c>
      <c r="O309" s="162" t="str">
        <f t="shared" si="219"/>
        <v xml:space="preserve"> </v>
      </c>
      <c r="P309" s="162" t="str">
        <f t="shared" si="203"/>
        <v xml:space="preserve"> </v>
      </c>
      <c r="Q309" s="162" t="str">
        <f t="shared" si="204"/>
        <v xml:space="preserve"> </v>
      </c>
      <c r="R309" s="162" t="str">
        <f t="shared" si="205"/>
        <v xml:space="preserve"> </v>
      </c>
      <c r="S309" s="163" t="str">
        <f t="shared" si="206"/>
        <v xml:space="preserve"> </v>
      </c>
      <c r="T309" s="163" t="str">
        <f t="shared" si="207"/>
        <v xml:space="preserve"> </v>
      </c>
      <c r="V309" s="159" t="str">
        <f t="shared" si="220"/>
        <v xml:space="preserve"> </v>
      </c>
      <c r="W309" s="160" t="str">
        <f t="shared" si="208"/>
        <v xml:space="preserve"> </v>
      </c>
      <c r="X309" s="161" t="str">
        <f t="shared" si="221"/>
        <v xml:space="preserve"> </v>
      </c>
      <c r="Y309" s="162" t="str">
        <f t="shared" si="222"/>
        <v xml:space="preserve"> </v>
      </c>
      <c r="Z309" s="162" t="str">
        <f t="shared" si="209"/>
        <v xml:space="preserve"> </v>
      </c>
      <c r="AA309" s="162" t="str">
        <f t="shared" si="210"/>
        <v xml:space="preserve"> </v>
      </c>
      <c r="AB309" s="162" t="str">
        <f t="shared" si="211"/>
        <v xml:space="preserve"> </v>
      </c>
      <c r="AC309" s="163" t="str">
        <f t="shared" si="212"/>
        <v xml:space="preserve"> </v>
      </c>
      <c r="AD309" s="163" t="str">
        <f t="shared" si="213"/>
        <v xml:space="preserve"> </v>
      </c>
      <c r="AH309" s="139" t="str">
        <f>+IF(AH308&gt;0,10,"")</f>
        <v/>
      </c>
      <c r="AO309" s="139" t="str">
        <f>+IF(AO308&gt;0,10,"")</f>
        <v/>
      </c>
      <c r="AV309" s="139" t="str">
        <f>+IF(AV308&gt;0,10,"")</f>
        <v/>
      </c>
    </row>
    <row r="310" spans="2:49" ht="15" customHeight="1" x14ac:dyDescent="0.2">
      <c r="B310" s="149" t="str">
        <f t="shared" si="214"/>
        <v xml:space="preserve"> </v>
      </c>
      <c r="C310" s="150" t="str">
        <f t="shared" si="196"/>
        <v xml:space="preserve"> </v>
      </c>
      <c r="D310" s="151" t="str">
        <f t="shared" si="215"/>
        <v xml:space="preserve"> </v>
      </c>
      <c r="E310" s="152" t="str">
        <f t="shared" si="216"/>
        <v xml:space="preserve"> </v>
      </c>
      <c r="F310" s="152" t="str">
        <f t="shared" si="197"/>
        <v xml:space="preserve"> </v>
      </c>
      <c r="G310" s="152" t="str">
        <f t="shared" si="198"/>
        <v xml:space="preserve"> </v>
      </c>
      <c r="H310" s="152" t="str">
        <f t="shared" si="199"/>
        <v xml:space="preserve"> </v>
      </c>
      <c r="I310" s="153" t="str">
        <f t="shared" si="200"/>
        <v xml:space="preserve"> </v>
      </c>
      <c r="J310" s="153" t="str">
        <f t="shared" si="201"/>
        <v xml:space="preserve"> </v>
      </c>
      <c r="L310" s="149" t="str">
        <f t="shared" si="217"/>
        <v xml:space="preserve"> </v>
      </c>
      <c r="M310" s="150" t="str">
        <f t="shared" si="202"/>
        <v xml:space="preserve"> </v>
      </c>
      <c r="N310" s="151" t="str">
        <f t="shared" si="218"/>
        <v xml:space="preserve"> </v>
      </c>
      <c r="O310" s="152" t="str">
        <f t="shared" si="219"/>
        <v xml:space="preserve"> </v>
      </c>
      <c r="P310" s="152" t="str">
        <f t="shared" si="203"/>
        <v xml:space="preserve"> </v>
      </c>
      <c r="Q310" s="152" t="str">
        <f t="shared" si="204"/>
        <v xml:space="preserve"> </v>
      </c>
      <c r="R310" s="152" t="str">
        <f t="shared" si="205"/>
        <v xml:space="preserve"> </v>
      </c>
      <c r="S310" s="153" t="str">
        <f t="shared" si="206"/>
        <v xml:space="preserve"> </v>
      </c>
      <c r="T310" s="153" t="str">
        <f t="shared" si="207"/>
        <v xml:space="preserve"> </v>
      </c>
      <c r="V310" s="149" t="str">
        <f t="shared" si="220"/>
        <v xml:space="preserve"> </v>
      </c>
      <c r="W310" s="150" t="str">
        <f t="shared" si="208"/>
        <v xml:space="preserve"> </v>
      </c>
      <c r="X310" s="151" t="str">
        <f t="shared" si="221"/>
        <v xml:space="preserve"> </v>
      </c>
      <c r="Y310" s="152" t="str">
        <f t="shared" si="222"/>
        <v xml:space="preserve"> </v>
      </c>
      <c r="Z310" s="152" t="str">
        <f t="shared" si="209"/>
        <v xml:space="preserve"> </v>
      </c>
      <c r="AA310" s="152" t="str">
        <f t="shared" si="210"/>
        <v xml:space="preserve"> </v>
      </c>
      <c r="AB310" s="152" t="str">
        <f t="shared" si="211"/>
        <v xml:space="preserve"> </v>
      </c>
      <c r="AC310" s="153" t="str">
        <f t="shared" si="212"/>
        <v xml:space="preserve"> </v>
      </c>
      <c r="AD310" s="153" t="str">
        <f t="shared" si="213"/>
        <v xml:space="preserve"> </v>
      </c>
    </row>
    <row r="311" spans="2:49" ht="15" customHeight="1" x14ac:dyDescent="0.2">
      <c r="B311" s="154" t="str">
        <f t="shared" si="214"/>
        <v xml:space="preserve"> </v>
      </c>
      <c r="C311" s="155" t="str">
        <f t="shared" si="196"/>
        <v xml:space="preserve"> </v>
      </c>
      <c r="D311" s="156" t="str">
        <f t="shared" si="215"/>
        <v xml:space="preserve"> </v>
      </c>
      <c r="E311" s="157" t="str">
        <f t="shared" si="216"/>
        <v xml:space="preserve"> </v>
      </c>
      <c r="F311" s="157" t="str">
        <f t="shared" si="197"/>
        <v xml:space="preserve"> </v>
      </c>
      <c r="G311" s="157" t="str">
        <f t="shared" si="198"/>
        <v xml:space="preserve"> </v>
      </c>
      <c r="H311" s="157" t="str">
        <f t="shared" si="199"/>
        <v xml:space="preserve"> </v>
      </c>
      <c r="I311" s="158" t="str">
        <f t="shared" si="200"/>
        <v xml:space="preserve"> </v>
      </c>
      <c r="J311" s="158" t="str">
        <f t="shared" si="201"/>
        <v xml:space="preserve"> </v>
      </c>
      <c r="L311" s="154" t="str">
        <f t="shared" si="217"/>
        <v xml:space="preserve"> </v>
      </c>
      <c r="M311" s="155" t="str">
        <f t="shared" si="202"/>
        <v xml:space="preserve"> </v>
      </c>
      <c r="N311" s="156" t="str">
        <f t="shared" si="218"/>
        <v xml:space="preserve"> </v>
      </c>
      <c r="O311" s="157" t="str">
        <f t="shared" si="219"/>
        <v xml:space="preserve"> </v>
      </c>
      <c r="P311" s="157" t="str">
        <f t="shared" si="203"/>
        <v xml:space="preserve"> </v>
      </c>
      <c r="Q311" s="157" t="str">
        <f t="shared" si="204"/>
        <v xml:space="preserve"> </v>
      </c>
      <c r="R311" s="157" t="str">
        <f t="shared" si="205"/>
        <v xml:space="preserve"> </v>
      </c>
      <c r="S311" s="158" t="str">
        <f t="shared" si="206"/>
        <v xml:space="preserve"> </v>
      </c>
      <c r="T311" s="158" t="str">
        <f t="shared" si="207"/>
        <v xml:space="preserve"> </v>
      </c>
      <c r="V311" s="154" t="str">
        <f t="shared" si="220"/>
        <v xml:space="preserve"> </v>
      </c>
      <c r="W311" s="155" t="str">
        <f t="shared" si="208"/>
        <v xml:space="preserve"> </v>
      </c>
      <c r="X311" s="156" t="str">
        <f t="shared" si="221"/>
        <v xml:space="preserve"> </v>
      </c>
      <c r="Y311" s="157" t="str">
        <f t="shared" si="222"/>
        <v xml:space="preserve"> </v>
      </c>
      <c r="Z311" s="157" t="str">
        <f t="shared" si="209"/>
        <v xml:space="preserve"> </v>
      </c>
      <c r="AA311" s="157" t="str">
        <f t="shared" si="210"/>
        <v xml:space="preserve"> </v>
      </c>
      <c r="AB311" s="157" t="str">
        <f t="shared" si="211"/>
        <v xml:space="preserve"> </v>
      </c>
      <c r="AC311" s="158" t="str">
        <f t="shared" si="212"/>
        <v xml:space="preserve"> </v>
      </c>
      <c r="AD311" s="158" t="str">
        <f t="shared" si="213"/>
        <v xml:space="preserve"> </v>
      </c>
    </row>
    <row r="312" spans="2:49" ht="15" customHeight="1" x14ac:dyDescent="0.2">
      <c r="B312" s="154" t="str">
        <f t="shared" si="214"/>
        <v xml:space="preserve"> </v>
      </c>
      <c r="C312" s="155" t="str">
        <f t="shared" si="196"/>
        <v xml:space="preserve"> </v>
      </c>
      <c r="D312" s="156" t="str">
        <f t="shared" si="215"/>
        <v xml:space="preserve"> </v>
      </c>
      <c r="E312" s="157" t="str">
        <f t="shared" si="216"/>
        <v xml:space="preserve"> </v>
      </c>
      <c r="F312" s="157" t="str">
        <f t="shared" si="197"/>
        <v xml:space="preserve"> </v>
      </c>
      <c r="G312" s="157" t="str">
        <f t="shared" si="198"/>
        <v xml:space="preserve"> </v>
      </c>
      <c r="H312" s="157" t="str">
        <f t="shared" si="199"/>
        <v xml:space="preserve"> </v>
      </c>
      <c r="I312" s="158" t="str">
        <f t="shared" si="200"/>
        <v xml:space="preserve"> </v>
      </c>
      <c r="J312" s="158" t="str">
        <f t="shared" si="201"/>
        <v xml:space="preserve"> </v>
      </c>
      <c r="L312" s="154" t="str">
        <f t="shared" si="217"/>
        <v xml:space="preserve"> </v>
      </c>
      <c r="M312" s="155" t="str">
        <f t="shared" si="202"/>
        <v xml:space="preserve"> </v>
      </c>
      <c r="N312" s="156" t="str">
        <f t="shared" si="218"/>
        <v xml:space="preserve"> </v>
      </c>
      <c r="O312" s="157" t="str">
        <f t="shared" si="219"/>
        <v xml:space="preserve"> </v>
      </c>
      <c r="P312" s="157" t="str">
        <f t="shared" si="203"/>
        <v xml:space="preserve"> </v>
      </c>
      <c r="Q312" s="157" t="str">
        <f t="shared" si="204"/>
        <v xml:space="preserve"> </v>
      </c>
      <c r="R312" s="157" t="str">
        <f t="shared" si="205"/>
        <v xml:space="preserve"> </v>
      </c>
      <c r="S312" s="158" t="str">
        <f t="shared" si="206"/>
        <v xml:space="preserve"> </v>
      </c>
      <c r="T312" s="158" t="str">
        <f t="shared" si="207"/>
        <v xml:space="preserve"> </v>
      </c>
      <c r="V312" s="154" t="str">
        <f t="shared" si="220"/>
        <v xml:space="preserve"> </v>
      </c>
      <c r="W312" s="155" t="str">
        <f t="shared" si="208"/>
        <v xml:space="preserve"> </v>
      </c>
      <c r="X312" s="156" t="str">
        <f t="shared" si="221"/>
        <v xml:space="preserve"> </v>
      </c>
      <c r="Y312" s="157" t="str">
        <f t="shared" si="222"/>
        <v xml:space="preserve"> </v>
      </c>
      <c r="Z312" s="157" t="str">
        <f t="shared" si="209"/>
        <v xml:space="preserve"> </v>
      </c>
      <c r="AA312" s="157" t="str">
        <f t="shared" si="210"/>
        <v xml:space="preserve"> </v>
      </c>
      <c r="AB312" s="157" t="str">
        <f t="shared" si="211"/>
        <v xml:space="preserve"> </v>
      </c>
      <c r="AC312" s="158" t="str">
        <f t="shared" si="212"/>
        <v xml:space="preserve"> </v>
      </c>
      <c r="AD312" s="158" t="str">
        <f t="shared" si="213"/>
        <v xml:space="preserve"> </v>
      </c>
      <c r="AH312" s="164"/>
      <c r="AI312" s="164"/>
      <c r="AO312" s="164"/>
      <c r="AP312" s="164"/>
      <c r="AV312" s="164"/>
      <c r="AW312" s="164"/>
    </row>
    <row r="313" spans="2:49" ht="15" customHeight="1" x14ac:dyDescent="0.2">
      <c r="B313" s="154" t="str">
        <f t="shared" si="214"/>
        <v xml:space="preserve"> </v>
      </c>
      <c r="C313" s="155" t="str">
        <f t="shared" si="196"/>
        <v xml:space="preserve"> </v>
      </c>
      <c r="D313" s="156" t="str">
        <f t="shared" si="215"/>
        <v xml:space="preserve"> </v>
      </c>
      <c r="E313" s="157" t="str">
        <f t="shared" si="216"/>
        <v xml:space="preserve"> </v>
      </c>
      <c r="F313" s="157" t="str">
        <f t="shared" si="197"/>
        <v xml:space="preserve"> </v>
      </c>
      <c r="G313" s="157" t="str">
        <f t="shared" si="198"/>
        <v xml:space="preserve"> </v>
      </c>
      <c r="H313" s="157" t="str">
        <f t="shared" si="199"/>
        <v xml:space="preserve"> </v>
      </c>
      <c r="I313" s="158" t="str">
        <f t="shared" si="200"/>
        <v xml:space="preserve"> </v>
      </c>
      <c r="J313" s="158" t="str">
        <f t="shared" si="201"/>
        <v xml:space="preserve"> </v>
      </c>
      <c r="L313" s="154" t="str">
        <f t="shared" si="217"/>
        <v xml:space="preserve"> </v>
      </c>
      <c r="M313" s="155" t="str">
        <f t="shared" si="202"/>
        <v xml:space="preserve"> </v>
      </c>
      <c r="N313" s="156" t="str">
        <f t="shared" si="218"/>
        <v xml:space="preserve"> </v>
      </c>
      <c r="O313" s="157" t="str">
        <f t="shared" si="219"/>
        <v xml:space="preserve"> </v>
      </c>
      <c r="P313" s="157" t="str">
        <f t="shared" si="203"/>
        <v xml:space="preserve"> </v>
      </c>
      <c r="Q313" s="157" t="str">
        <f t="shared" si="204"/>
        <v xml:space="preserve"> </v>
      </c>
      <c r="R313" s="157" t="str">
        <f t="shared" si="205"/>
        <v xml:space="preserve"> </v>
      </c>
      <c r="S313" s="158" t="str">
        <f t="shared" si="206"/>
        <v xml:space="preserve"> </v>
      </c>
      <c r="T313" s="158" t="str">
        <f t="shared" si="207"/>
        <v xml:space="preserve"> </v>
      </c>
      <c r="V313" s="154" t="str">
        <f t="shared" si="220"/>
        <v xml:space="preserve"> </v>
      </c>
      <c r="W313" s="155" t="str">
        <f t="shared" si="208"/>
        <v xml:space="preserve"> </v>
      </c>
      <c r="X313" s="156" t="str">
        <f t="shared" si="221"/>
        <v xml:space="preserve"> </v>
      </c>
      <c r="Y313" s="157" t="str">
        <f t="shared" si="222"/>
        <v xml:space="preserve"> </v>
      </c>
      <c r="Z313" s="157" t="str">
        <f t="shared" si="209"/>
        <v xml:space="preserve"> </v>
      </c>
      <c r="AA313" s="157" t="str">
        <f t="shared" si="210"/>
        <v xml:space="preserve"> </v>
      </c>
      <c r="AB313" s="157" t="str">
        <f t="shared" si="211"/>
        <v xml:space="preserve"> </v>
      </c>
      <c r="AC313" s="158" t="str">
        <f t="shared" si="212"/>
        <v xml:space="preserve"> </v>
      </c>
      <c r="AD313" s="158" t="str">
        <f t="shared" si="213"/>
        <v xml:space="preserve"> </v>
      </c>
    </row>
    <row r="314" spans="2:49" ht="15" customHeight="1" x14ac:dyDescent="0.2">
      <c r="B314" s="159" t="str">
        <f t="shared" si="214"/>
        <v xml:space="preserve"> </v>
      </c>
      <c r="C314" s="160" t="str">
        <f t="shared" si="196"/>
        <v xml:space="preserve"> </v>
      </c>
      <c r="D314" s="161" t="str">
        <f t="shared" si="215"/>
        <v xml:space="preserve"> </v>
      </c>
      <c r="E314" s="162" t="str">
        <f t="shared" si="216"/>
        <v xml:space="preserve"> </v>
      </c>
      <c r="F314" s="162" t="str">
        <f t="shared" si="197"/>
        <v xml:space="preserve"> </v>
      </c>
      <c r="G314" s="162" t="str">
        <f t="shared" si="198"/>
        <v xml:space="preserve"> </v>
      </c>
      <c r="H314" s="162" t="str">
        <f t="shared" si="199"/>
        <v xml:space="preserve"> </v>
      </c>
      <c r="I314" s="163" t="str">
        <f t="shared" si="200"/>
        <v xml:space="preserve"> </v>
      </c>
      <c r="J314" s="163" t="str">
        <f t="shared" si="201"/>
        <v xml:space="preserve"> </v>
      </c>
      <c r="L314" s="159" t="str">
        <f t="shared" si="217"/>
        <v xml:space="preserve"> </v>
      </c>
      <c r="M314" s="160" t="str">
        <f t="shared" si="202"/>
        <v xml:space="preserve"> </v>
      </c>
      <c r="N314" s="161" t="str">
        <f t="shared" si="218"/>
        <v xml:space="preserve"> </v>
      </c>
      <c r="O314" s="162" t="str">
        <f t="shared" si="219"/>
        <v xml:space="preserve"> </v>
      </c>
      <c r="P314" s="162" t="str">
        <f t="shared" si="203"/>
        <v xml:space="preserve"> </v>
      </c>
      <c r="Q314" s="162" t="str">
        <f t="shared" si="204"/>
        <v xml:space="preserve"> </v>
      </c>
      <c r="R314" s="162" t="str">
        <f t="shared" si="205"/>
        <v xml:space="preserve"> </v>
      </c>
      <c r="S314" s="163" t="str">
        <f t="shared" si="206"/>
        <v xml:space="preserve"> </v>
      </c>
      <c r="T314" s="163" t="str">
        <f t="shared" si="207"/>
        <v xml:space="preserve"> </v>
      </c>
      <c r="V314" s="159" t="str">
        <f t="shared" si="220"/>
        <v xml:space="preserve"> </v>
      </c>
      <c r="W314" s="160" t="str">
        <f t="shared" si="208"/>
        <v xml:space="preserve"> </v>
      </c>
      <c r="X314" s="161" t="str">
        <f t="shared" si="221"/>
        <v xml:space="preserve"> </v>
      </c>
      <c r="Y314" s="162" t="str">
        <f t="shared" si="222"/>
        <v xml:space="preserve"> </v>
      </c>
      <c r="Z314" s="162" t="str">
        <f t="shared" si="209"/>
        <v xml:space="preserve"> </v>
      </c>
      <c r="AA314" s="162" t="str">
        <f t="shared" si="210"/>
        <v xml:space="preserve"> </v>
      </c>
      <c r="AB314" s="162" t="str">
        <f t="shared" si="211"/>
        <v xml:space="preserve"> </v>
      </c>
      <c r="AC314" s="163" t="str">
        <f t="shared" si="212"/>
        <v xml:space="preserve"> </v>
      </c>
      <c r="AD314" s="163" t="str">
        <f t="shared" si="213"/>
        <v xml:space="preserve"> </v>
      </c>
      <c r="AH314" s="139" t="str">
        <f>+IF(AH313&gt;0,10,"")</f>
        <v/>
      </c>
      <c r="AO314" s="139" t="str">
        <f>+IF(AO313&gt;0,10,"")</f>
        <v/>
      </c>
      <c r="AV314" s="139" t="str">
        <f>+IF(AV313&gt;0,10,"")</f>
        <v/>
      </c>
    </row>
    <row r="315" spans="2:49" ht="15" customHeight="1" x14ac:dyDescent="0.2">
      <c r="B315" s="149" t="str">
        <f t="shared" si="214"/>
        <v xml:space="preserve"> </v>
      </c>
      <c r="C315" s="150" t="str">
        <f t="shared" si="196"/>
        <v xml:space="preserve"> </v>
      </c>
      <c r="D315" s="151" t="str">
        <f t="shared" si="215"/>
        <v xml:space="preserve"> </v>
      </c>
      <c r="E315" s="152" t="str">
        <f t="shared" si="216"/>
        <v xml:space="preserve"> </v>
      </c>
      <c r="F315" s="152" t="str">
        <f t="shared" si="197"/>
        <v xml:space="preserve"> </v>
      </c>
      <c r="G315" s="152" t="str">
        <f t="shared" si="198"/>
        <v xml:space="preserve"> </v>
      </c>
      <c r="H315" s="152" t="str">
        <f t="shared" si="199"/>
        <v xml:space="preserve"> </v>
      </c>
      <c r="I315" s="153" t="str">
        <f t="shared" si="200"/>
        <v xml:space="preserve"> </v>
      </c>
      <c r="J315" s="153" t="str">
        <f t="shared" si="201"/>
        <v xml:space="preserve"> </v>
      </c>
      <c r="L315" s="149" t="str">
        <f t="shared" si="217"/>
        <v xml:space="preserve"> </v>
      </c>
      <c r="M315" s="150" t="str">
        <f t="shared" si="202"/>
        <v xml:space="preserve"> </v>
      </c>
      <c r="N315" s="151" t="str">
        <f t="shared" si="218"/>
        <v xml:space="preserve"> </v>
      </c>
      <c r="O315" s="152" t="str">
        <f t="shared" si="219"/>
        <v xml:space="preserve"> </v>
      </c>
      <c r="P315" s="152" t="str">
        <f t="shared" si="203"/>
        <v xml:space="preserve"> </v>
      </c>
      <c r="Q315" s="152" t="str">
        <f t="shared" si="204"/>
        <v xml:space="preserve"> </v>
      </c>
      <c r="R315" s="152" t="str">
        <f t="shared" si="205"/>
        <v xml:space="preserve"> </v>
      </c>
      <c r="S315" s="153" t="str">
        <f t="shared" si="206"/>
        <v xml:space="preserve"> </v>
      </c>
      <c r="T315" s="153" t="str">
        <f t="shared" si="207"/>
        <v xml:space="preserve"> </v>
      </c>
      <c r="V315" s="149" t="str">
        <f t="shared" si="220"/>
        <v xml:space="preserve"> </v>
      </c>
      <c r="W315" s="150" t="str">
        <f t="shared" si="208"/>
        <v xml:space="preserve"> </v>
      </c>
      <c r="X315" s="151" t="str">
        <f t="shared" si="221"/>
        <v xml:space="preserve"> </v>
      </c>
      <c r="Y315" s="152" t="str">
        <f t="shared" si="222"/>
        <v xml:space="preserve"> </v>
      </c>
      <c r="Z315" s="152" t="str">
        <f t="shared" si="209"/>
        <v xml:space="preserve"> </v>
      </c>
      <c r="AA315" s="152" t="str">
        <f t="shared" si="210"/>
        <v xml:space="preserve"> </v>
      </c>
      <c r="AB315" s="152" t="str">
        <f t="shared" si="211"/>
        <v xml:space="preserve"> </v>
      </c>
      <c r="AC315" s="153" t="str">
        <f t="shared" si="212"/>
        <v xml:space="preserve"> </v>
      </c>
      <c r="AD315" s="153" t="str">
        <f t="shared" si="213"/>
        <v xml:space="preserve"> </v>
      </c>
    </row>
    <row r="316" spans="2:49" ht="15" customHeight="1" x14ac:dyDescent="0.2">
      <c r="B316" s="154" t="str">
        <f t="shared" si="214"/>
        <v xml:space="preserve"> </v>
      </c>
      <c r="C316" s="155" t="str">
        <f t="shared" si="196"/>
        <v xml:space="preserve"> </v>
      </c>
      <c r="D316" s="156" t="str">
        <f t="shared" si="215"/>
        <v xml:space="preserve"> </v>
      </c>
      <c r="E316" s="157" t="str">
        <f t="shared" si="216"/>
        <v xml:space="preserve"> </v>
      </c>
      <c r="F316" s="157" t="str">
        <f t="shared" si="197"/>
        <v xml:space="preserve"> </v>
      </c>
      <c r="G316" s="157" t="str">
        <f t="shared" si="198"/>
        <v xml:space="preserve"> </v>
      </c>
      <c r="H316" s="157" t="str">
        <f t="shared" si="199"/>
        <v xml:space="preserve"> </v>
      </c>
      <c r="I316" s="158" t="str">
        <f t="shared" si="200"/>
        <v xml:space="preserve"> </v>
      </c>
      <c r="J316" s="158" t="str">
        <f t="shared" si="201"/>
        <v xml:space="preserve"> </v>
      </c>
      <c r="L316" s="154" t="str">
        <f t="shared" si="217"/>
        <v xml:space="preserve"> </v>
      </c>
      <c r="M316" s="155" t="str">
        <f t="shared" si="202"/>
        <v xml:space="preserve"> </v>
      </c>
      <c r="N316" s="156" t="str">
        <f t="shared" si="218"/>
        <v xml:space="preserve"> </v>
      </c>
      <c r="O316" s="157" t="str">
        <f t="shared" si="219"/>
        <v xml:space="preserve"> </v>
      </c>
      <c r="P316" s="157" t="str">
        <f t="shared" si="203"/>
        <v xml:space="preserve"> </v>
      </c>
      <c r="Q316" s="157" t="str">
        <f t="shared" si="204"/>
        <v xml:space="preserve"> </v>
      </c>
      <c r="R316" s="157" t="str">
        <f t="shared" si="205"/>
        <v xml:space="preserve"> </v>
      </c>
      <c r="S316" s="158" t="str">
        <f t="shared" si="206"/>
        <v xml:space="preserve"> </v>
      </c>
      <c r="T316" s="158" t="str">
        <f t="shared" si="207"/>
        <v xml:space="preserve"> </v>
      </c>
      <c r="V316" s="154" t="str">
        <f t="shared" si="220"/>
        <v xml:space="preserve"> </v>
      </c>
      <c r="W316" s="155" t="str">
        <f t="shared" si="208"/>
        <v xml:space="preserve"> </v>
      </c>
      <c r="X316" s="156" t="str">
        <f t="shared" si="221"/>
        <v xml:space="preserve"> </v>
      </c>
      <c r="Y316" s="157" t="str">
        <f t="shared" si="222"/>
        <v xml:space="preserve"> </v>
      </c>
      <c r="Z316" s="157" t="str">
        <f t="shared" si="209"/>
        <v xml:space="preserve"> </v>
      </c>
      <c r="AA316" s="157" t="str">
        <f t="shared" si="210"/>
        <v xml:space="preserve"> </v>
      </c>
      <c r="AB316" s="157" t="str">
        <f t="shared" si="211"/>
        <v xml:space="preserve"> </v>
      </c>
      <c r="AC316" s="158" t="str">
        <f t="shared" si="212"/>
        <v xml:space="preserve"> </v>
      </c>
      <c r="AD316" s="158" t="str">
        <f t="shared" si="213"/>
        <v xml:space="preserve"> </v>
      </c>
    </row>
    <row r="317" spans="2:49" ht="15" customHeight="1" x14ac:dyDescent="0.2">
      <c r="B317" s="154" t="str">
        <f t="shared" si="214"/>
        <v xml:space="preserve"> </v>
      </c>
      <c r="C317" s="155" t="str">
        <f t="shared" si="196"/>
        <v xml:space="preserve"> </v>
      </c>
      <c r="D317" s="156" t="str">
        <f t="shared" si="215"/>
        <v xml:space="preserve"> </v>
      </c>
      <c r="E317" s="157" t="str">
        <f t="shared" si="216"/>
        <v xml:space="preserve"> </v>
      </c>
      <c r="F317" s="157" t="str">
        <f t="shared" si="197"/>
        <v xml:space="preserve"> </v>
      </c>
      <c r="G317" s="157" t="str">
        <f t="shared" si="198"/>
        <v xml:space="preserve"> </v>
      </c>
      <c r="H317" s="157" t="str">
        <f t="shared" si="199"/>
        <v xml:space="preserve"> </v>
      </c>
      <c r="I317" s="158" t="str">
        <f t="shared" si="200"/>
        <v xml:space="preserve"> </v>
      </c>
      <c r="J317" s="158" t="str">
        <f t="shared" si="201"/>
        <v xml:space="preserve"> </v>
      </c>
      <c r="L317" s="154" t="str">
        <f t="shared" si="217"/>
        <v xml:space="preserve"> </v>
      </c>
      <c r="M317" s="155" t="str">
        <f t="shared" si="202"/>
        <v xml:space="preserve"> </v>
      </c>
      <c r="N317" s="156" t="str">
        <f t="shared" si="218"/>
        <v xml:space="preserve"> </v>
      </c>
      <c r="O317" s="157" t="str">
        <f t="shared" si="219"/>
        <v xml:space="preserve"> </v>
      </c>
      <c r="P317" s="157" t="str">
        <f t="shared" si="203"/>
        <v xml:space="preserve"> </v>
      </c>
      <c r="Q317" s="157" t="str">
        <f t="shared" si="204"/>
        <v xml:space="preserve"> </v>
      </c>
      <c r="R317" s="157" t="str">
        <f t="shared" si="205"/>
        <v xml:space="preserve"> </v>
      </c>
      <c r="S317" s="158" t="str">
        <f t="shared" si="206"/>
        <v xml:space="preserve"> </v>
      </c>
      <c r="T317" s="158" t="str">
        <f t="shared" si="207"/>
        <v xml:space="preserve"> </v>
      </c>
      <c r="V317" s="154" t="str">
        <f t="shared" si="220"/>
        <v xml:space="preserve"> </v>
      </c>
      <c r="W317" s="155" t="str">
        <f t="shared" si="208"/>
        <v xml:space="preserve"> </v>
      </c>
      <c r="X317" s="156" t="str">
        <f t="shared" si="221"/>
        <v xml:space="preserve"> </v>
      </c>
      <c r="Y317" s="157" t="str">
        <f t="shared" si="222"/>
        <v xml:space="preserve"> </v>
      </c>
      <c r="Z317" s="157" t="str">
        <f t="shared" si="209"/>
        <v xml:space="preserve"> </v>
      </c>
      <c r="AA317" s="157" t="str">
        <f t="shared" si="210"/>
        <v xml:space="preserve"> </v>
      </c>
      <c r="AB317" s="157" t="str">
        <f t="shared" si="211"/>
        <v xml:space="preserve"> </v>
      </c>
      <c r="AC317" s="158" t="str">
        <f t="shared" si="212"/>
        <v xml:space="preserve"> </v>
      </c>
      <c r="AD317" s="158" t="str">
        <f t="shared" si="213"/>
        <v xml:space="preserve"> </v>
      </c>
      <c r="AH317" s="164"/>
      <c r="AI317" s="164"/>
      <c r="AO317" s="164"/>
      <c r="AP317" s="164"/>
      <c r="AV317" s="164"/>
      <c r="AW317" s="164"/>
    </row>
    <row r="318" spans="2:49" ht="15" customHeight="1" x14ac:dyDescent="0.2">
      <c r="B318" s="154" t="str">
        <f t="shared" si="214"/>
        <v xml:space="preserve"> </v>
      </c>
      <c r="C318" s="155" t="str">
        <f t="shared" si="196"/>
        <v xml:space="preserve"> </v>
      </c>
      <c r="D318" s="156" t="str">
        <f t="shared" si="215"/>
        <v xml:space="preserve"> </v>
      </c>
      <c r="E318" s="157" t="str">
        <f t="shared" si="216"/>
        <v xml:space="preserve"> </v>
      </c>
      <c r="F318" s="157" t="str">
        <f t="shared" si="197"/>
        <v xml:space="preserve"> </v>
      </c>
      <c r="G318" s="157" t="str">
        <f t="shared" si="198"/>
        <v xml:space="preserve"> </v>
      </c>
      <c r="H318" s="157" t="str">
        <f t="shared" si="199"/>
        <v xml:space="preserve"> </v>
      </c>
      <c r="I318" s="158" t="str">
        <f t="shared" si="200"/>
        <v xml:space="preserve"> </v>
      </c>
      <c r="J318" s="158" t="str">
        <f t="shared" si="201"/>
        <v xml:space="preserve"> </v>
      </c>
      <c r="L318" s="154" t="str">
        <f t="shared" si="217"/>
        <v xml:space="preserve"> </v>
      </c>
      <c r="M318" s="155" t="str">
        <f t="shared" si="202"/>
        <v xml:space="preserve"> </v>
      </c>
      <c r="N318" s="156" t="str">
        <f t="shared" si="218"/>
        <v xml:space="preserve"> </v>
      </c>
      <c r="O318" s="157" t="str">
        <f t="shared" si="219"/>
        <v xml:space="preserve"> </v>
      </c>
      <c r="P318" s="157" t="str">
        <f t="shared" si="203"/>
        <v xml:space="preserve"> </v>
      </c>
      <c r="Q318" s="157" t="str">
        <f t="shared" si="204"/>
        <v xml:space="preserve"> </v>
      </c>
      <c r="R318" s="157" t="str">
        <f t="shared" si="205"/>
        <v xml:space="preserve"> </v>
      </c>
      <c r="S318" s="158" t="str">
        <f t="shared" si="206"/>
        <v xml:space="preserve"> </v>
      </c>
      <c r="T318" s="158" t="str">
        <f t="shared" si="207"/>
        <v xml:space="preserve"> </v>
      </c>
      <c r="V318" s="154" t="str">
        <f t="shared" si="220"/>
        <v xml:space="preserve"> </v>
      </c>
      <c r="W318" s="155" t="str">
        <f t="shared" si="208"/>
        <v xml:space="preserve"> </v>
      </c>
      <c r="X318" s="156" t="str">
        <f t="shared" si="221"/>
        <v xml:space="preserve"> </v>
      </c>
      <c r="Y318" s="157" t="str">
        <f t="shared" si="222"/>
        <v xml:space="preserve"> </v>
      </c>
      <c r="Z318" s="157" t="str">
        <f t="shared" si="209"/>
        <v xml:space="preserve"> </v>
      </c>
      <c r="AA318" s="157" t="str">
        <f t="shared" si="210"/>
        <v xml:space="preserve"> </v>
      </c>
      <c r="AB318" s="157" t="str">
        <f t="shared" si="211"/>
        <v xml:space="preserve"> </v>
      </c>
      <c r="AC318" s="158" t="str">
        <f t="shared" si="212"/>
        <v xml:space="preserve"> </v>
      </c>
      <c r="AD318" s="158" t="str">
        <f t="shared" si="213"/>
        <v xml:space="preserve"> </v>
      </c>
    </row>
    <row r="319" spans="2:49" ht="15" customHeight="1" x14ac:dyDescent="0.2">
      <c r="B319" s="159" t="str">
        <f t="shared" si="214"/>
        <v xml:space="preserve"> </v>
      </c>
      <c r="C319" s="160" t="str">
        <f t="shared" si="196"/>
        <v xml:space="preserve"> </v>
      </c>
      <c r="D319" s="161" t="str">
        <f t="shared" si="215"/>
        <v xml:space="preserve"> </v>
      </c>
      <c r="E319" s="162" t="str">
        <f t="shared" si="216"/>
        <v xml:space="preserve"> </v>
      </c>
      <c r="F319" s="162" t="str">
        <f t="shared" si="197"/>
        <v xml:space="preserve"> </v>
      </c>
      <c r="G319" s="162" t="str">
        <f t="shared" si="198"/>
        <v xml:space="preserve"> </v>
      </c>
      <c r="H319" s="162" t="str">
        <f t="shared" si="199"/>
        <v xml:space="preserve"> </v>
      </c>
      <c r="I319" s="163" t="str">
        <f t="shared" si="200"/>
        <v xml:space="preserve"> </v>
      </c>
      <c r="J319" s="163" t="str">
        <f t="shared" si="201"/>
        <v xml:space="preserve"> </v>
      </c>
      <c r="L319" s="159" t="str">
        <f t="shared" si="217"/>
        <v xml:space="preserve"> </v>
      </c>
      <c r="M319" s="160" t="str">
        <f t="shared" si="202"/>
        <v xml:space="preserve"> </v>
      </c>
      <c r="N319" s="161" t="str">
        <f t="shared" si="218"/>
        <v xml:space="preserve"> </v>
      </c>
      <c r="O319" s="162" t="str">
        <f t="shared" si="219"/>
        <v xml:space="preserve"> </v>
      </c>
      <c r="P319" s="162" t="str">
        <f t="shared" si="203"/>
        <v xml:space="preserve"> </v>
      </c>
      <c r="Q319" s="162" t="str">
        <f t="shared" si="204"/>
        <v xml:space="preserve"> </v>
      </c>
      <c r="R319" s="162" t="str">
        <f t="shared" si="205"/>
        <v xml:space="preserve"> </v>
      </c>
      <c r="S319" s="163" t="str">
        <f t="shared" si="206"/>
        <v xml:space="preserve"> </v>
      </c>
      <c r="T319" s="163" t="str">
        <f t="shared" si="207"/>
        <v xml:space="preserve"> </v>
      </c>
      <c r="V319" s="159" t="str">
        <f t="shared" si="220"/>
        <v xml:space="preserve"> </v>
      </c>
      <c r="W319" s="160" t="str">
        <f t="shared" si="208"/>
        <v xml:space="preserve"> </v>
      </c>
      <c r="X319" s="161" t="str">
        <f t="shared" si="221"/>
        <v xml:space="preserve"> </v>
      </c>
      <c r="Y319" s="162" t="str">
        <f t="shared" si="222"/>
        <v xml:space="preserve"> </v>
      </c>
      <c r="Z319" s="162" t="str">
        <f t="shared" si="209"/>
        <v xml:space="preserve"> </v>
      </c>
      <c r="AA319" s="162" t="str">
        <f t="shared" si="210"/>
        <v xml:space="preserve"> </v>
      </c>
      <c r="AB319" s="162" t="str">
        <f t="shared" si="211"/>
        <v xml:space="preserve"> </v>
      </c>
      <c r="AC319" s="163" t="str">
        <f t="shared" si="212"/>
        <v xml:space="preserve"> </v>
      </c>
      <c r="AD319" s="163" t="str">
        <f t="shared" si="213"/>
        <v xml:space="preserve"> </v>
      </c>
      <c r="AH319" s="139" t="str">
        <f>+IF(AH318&gt;0,10,"")</f>
        <v/>
      </c>
      <c r="AO319" s="139" t="str">
        <f>+IF(AO318&gt;0,10,"")</f>
        <v/>
      </c>
      <c r="AV319" s="139" t="str">
        <f>+IF(AV318&gt;0,10,"")</f>
        <v/>
      </c>
    </row>
    <row r="320" spans="2:49" ht="15" customHeight="1" x14ac:dyDescent="0.2">
      <c r="B320" s="149" t="str">
        <f t="shared" si="214"/>
        <v xml:space="preserve"> </v>
      </c>
      <c r="C320" s="150" t="str">
        <f t="shared" si="196"/>
        <v xml:space="preserve"> </v>
      </c>
      <c r="D320" s="151" t="str">
        <f t="shared" si="215"/>
        <v xml:space="preserve"> </v>
      </c>
      <c r="E320" s="152" t="str">
        <f t="shared" si="216"/>
        <v xml:space="preserve"> </v>
      </c>
      <c r="F320" s="152" t="str">
        <f t="shared" si="197"/>
        <v xml:space="preserve"> </v>
      </c>
      <c r="G320" s="152" t="str">
        <f t="shared" si="198"/>
        <v xml:space="preserve"> </v>
      </c>
      <c r="H320" s="152" t="str">
        <f t="shared" si="199"/>
        <v xml:space="preserve"> </v>
      </c>
      <c r="I320" s="153" t="str">
        <f t="shared" si="200"/>
        <v xml:space="preserve"> </v>
      </c>
      <c r="J320" s="153" t="str">
        <f t="shared" si="201"/>
        <v xml:space="preserve"> </v>
      </c>
      <c r="L320" s="149" t="str">
        <f t="shared" si="217"/>
        <v xml:space="preserve"> </v>
      </c>
      <c r="M320" s="150" t="str">
        <f t="shared" si="202"/>
        <v xml:space="preserve"> </v>
      </c>
      <c r="N320" s="151" t="str">
        <f t="shared" si="218"/>
        <v xml:space="preserve"> </v>
      </c>
      <c r="O320" s="152" t="str">
        <f t="shared" si="219"/>
        <v xml:space="preserve"> </v>
      </c>
      <c r="P320" s="152" t="str">
        <f t="shared" si="203"/>
        <v xml:space="preserve"> </v>
      </c>
      <c r="Q320" s="152" t="str">
        <f t="shared" si="204"/>
        <v xml:space="preserve"> </v>
      </c>
      <c r="R320" s="152" t="str">
        <f t="shared" si="205"/>
        <v xml:space="preserve"> </v>
      </c>
      <c r="S320" s="153" t="str">
        <f t="shared" si="206"/>
        <v xml:space="preserve"> </v>
      </c>
      <c r="T320" s="153" t="str">
        <f t="shared" si="207"/>
        <v xml:space="preserve"> </v>
      </c>
      <c r="V320" s="149" t="str">
        <f t="shared" si="220"/>
        <v xml:space="preserve"> </v>
      </c>
      <c r="W320" s="150" t="str">
        <f t="shared" si="208"/>
        <v xml:space="preserve"> </v>
      </c>
      <c r="X320" s="151" t="str">
        <f t="shared" si="221"/>
        <v xml:space="preserve"> </v>
      </c>
      <c r="Y320" s="152" t="str">
        <f t="shared" si="222"/>
        <v xml:space="preserve"> </v>
      </c>
      <c r="Z320" s="152" t="str">
        <f t="shared" si="209"/>
        <v xml:space="preserve"> </v>
      </c>
      <c r="AA320" s="152" t="str">
        <f t="shared" si="210"/>
        <v xml:space="preserve"> </v>
      </c>
      <c r="AB320" s="152" t="str">
        <f t="shared" si="211"/>
        <v xml:space="preserve"> </v>
      </c>
      <c r="AC320" s="153" t="str">
        <f t="shared" si="212"/>
        <v xml:space="preserve"> </v>
      </c>
      <c r="AD320" s="153" t="str">
        <f t="shared" si="213"/>
        <v xml:space="preserve"> </v>
      </c>
    </row>
    <row r="321" spans="2:49" ht="15" customHeight="1" x14ac:dyDescent="0.2">
      <c r="B321" s="154" t="str">
        <f t="shared" si="214"/>
        <v xml:space="preserve"> </v>
      </c>
      <c r="C321" s="155" t="str">
        <f t="shared" si="196"/>
        <v xml:space="preserve"> </v>
      </c>
      <c r="D321" s="156" t="str">
        <f t="shared" si="215"/>
        <v xml:space="preserve"> </v>
      </c>
      <c r="E321" s="157" t="str">
        <f t="shared" si="216"/>
        <v xml:space="preserve"> </v>
      </c>
      <c r="F321" s="157" t="str">
        <f t="shared" si="197"/>
        <v xml:space="preserve"> </v>
      </c>
      <c r="G321" s="157" t="str">
        <f t="shared" si="198"/>
        <v xml:space="preserve"> </v>
      </c>
      <c r="H321" s="157" t="str">
        <f t="shared" si="199"/>
        <v xml:space="preserve"> </v>
      </c>
      <c r="I321" s="158" t="str">
        <f t="shared" si="200"/>
        <v xml:space="preserve"> </v>
      </c>
      <c r="J321" s="158" t="str">
        <f t="shared" si="201"/>
        <v xml:space="preserve"> </v>
      </c>
      <c r="L321" s="154" t="str">
        <f t="shared" si="217"/>
        <v xml:space="preserve"> </v>
      </c>
      <c r="M321" s="155" t="str">
        <f t="shared" si="202"/>
        <v xml:space="preserve"> </v>
      </c>
      <c r="N321" s="156" t="str">
        <f t="shared" si="218"/>
        <v xml:space="preserve"> </v>
      </c>
      <c r="O321" s="157" t="str">
        <f t="shared" si="219"/>
        <v xml:space="preserve"> </v>
      </c>
      <c r="P321" s="157" t="str">
        <f t="shared" si="203"/>
        <v xml:space="preserve"> </v>
      </c>
      <c r="Q321" s="157" t="str">
        <f t="shared" si="204"/>
        <v xml:space="preserve"> </v>
      </c>
      <c r="R321" s="157" t="str">
        <f t="shared" si="205"/>
        <v xml:space="preserve"> </v>
      </c>
      <c r="S321" s="158" t="str">
        <f t="shared" si="206"/>
        <v xml:space="preserve"> </v>
      </c>
      <c r="T321" s="158" t="str">
        <f t="shared" si="207"/>
        <v xml:space="preserve"> </v>
      </c>
      <c r="V321" s="154" t="str">
        <f t="shared" si="220"/>
        <v xml:space="preserve"> </v>
      </c>
      <c r="W321" s="155" t="str">
        <f t="shared" si="208"/>
        <v xml:space="preserve"> </v>
      </c>
      <c r="X321" s="156" t="str">
        <f t="shared" si="221"/>
        <v xml:space="preserve"> </v>
      </c>
      <c r="Y321" s="157" t="str">
        <f t="shared" si="222"/>
        <v xml:space="preserve"> </v>
      </c>
      <c r="Z321" s="157" t="str">
        <f t="shared" si="209"/>
        <v xml:space="preserve"> </v>
      </c>
      <c r="AA321" s="157" t="str">
        <f t="shared" si="210"/>
        <v xml:space="preserve"> </v>
      </c>
      <c r="AB321" s="157" t="str">
        <f t="shared" si="211"/>
        <v xml:space="preserve"> </v>
      </c>
      <c r="AC321" s="158" t="str">
        <f t="shared" si="212"/>
        <v xml:space="preserve"> </v>
      </c>
      <c r="AD321" s="158" t="str">
        <f t="shared" si="213"/>
        <v xml:space="preserve"> </v>
      </c>
    </row>
    <row r="322" spans="2:49" ht="15" customHeight="1" x14ac:dyDescent="0.2">
      <c r="B322" s="154" t="str">
        <f t="shared" si="214"/>
        <v xml:space="preserve"> </v>
      </c>
      <c r="C322" s="155" t="str">
        <f t="shared" si="196"/>
        <v xml:space="preserve"> </v>
      </c>
      <c r="D322" s="156" t="str">
        <f t="shared" si="215"/>
        <v xml:space="preserve"> </v>
      </c>
      <c r="E322" s="157" t="str">
        <f t="shared" si="216"/>
        <v xml:space="preserve"> </v>
      </c>
      <c r="F322" s="157" t="str">
        <f t="shared" si="197"/>
        <v xml:space="preserve"> </v>
      </c>
      <c r="G322" s="157" t="str">
        <f t="shared" si="198"/>
        <v xml:space="preserve"> </v>
      </c>
      <c r="H322" s="157" t="str">
        <f t="shared" si="199"/>
        <v xml:space="preserve"> </v>
      </c>
      <c r="I322" s="158" t="str">
        <f t="shared" si="200"/>
        <v xml:space="preserve"> </v>
      </c>
      <c r="J322" s="158" t="str">
        <f t="shared" si="201"/>
        <v xml:space="preserve"> </v>
      </c>
      <c r="L322" s="154" t="str">
        <f t="shared" si="217"/>
        <v xml:space="preserve"> </v>
      </c>
      <c r="M322" s="155" t="str">
        <f t="shared" si="202"/>
        <v xml:space="preserve"> </v>
      </c>
      <c r="N322" s="156" t="str">
        <f t="shared" si="218"/>
        <v xml:space="preserve"> </v>
      </c>
      <c r="O322" s="157" t="str">
        <f t="shared" si="219"/>
        <v xml:space="preserve"> </v>
      </c>
      <c r="P322" s="157" t="str">
        <f t="shared" si="203"/>
        <v xml:space="preserve"> </v>
      </c>
      <c r="Q322" s="157" t="str">
        <f t="shared" si="204"/>
        <v xml:space="preserve"> </v>
      </c>
      <c r="R322" s="157" t="str">
        <f t="shared" si="205"/>
        <v xml:space="preserve"> </v>
      </c>
      <c r="S322" s="158" t="str">
        <f t="shared" si="206"/>
        <v xml:space="preserve"> </v>
      </c>
      <c r="T322" s="158" t="str">
        <f t="shared" si="207"/>
        <v xml:space="preserve"> </v>
      </c>
      <c r="V322" s="154" t="str">
        <f t="shared" si="220"/>
        <v xml:space="preserve"> </v>
      </c>
      <c r="W322" s="155" t="str">
        <f t="shared" si="208"/>
        <v xml:space="preserve"> </v>
      </c>
      <c r="X322" s="156" t="str">
        <f t="shared" si="221"/>
        <v xml:space="preserve"> </v>
      </c>
      <c r="Y322" s="157" t="str">
        <f t="shared" si="222"/>
        <v xml:space="preserve"> </v>
      </c>
      <c r="Z322" s="157" t="str">
        <f t="shared" si="209"/>
        <v xml:space="preserve"> </v>
      </c>
      <c r="AA322" s="157" t="str">
        <f t="shared" si="210"/>
        <v xml:space="preserve"> </v>
      </c>
      <c r="AB322" s="157" t="str">
        <f t="shared" si="211"/>
        <v xml:space="preserve"> </v>
      </c>
      <c r="AC322" s="158" t="str">
        <f t="shared" si="212"/>
        <v xml:space="preserve"> </v>
      </c>
      <c r="AD322" s="158" t="str">
        <f t="shared" si="213"/>
        <v xml:space="preserve"> </v>
      </c>
      <c r="AH322" s="164"/>
      <c r="AI322" s="164"/>
      <c r="AO322" s="164"/>
      <c r="AP322" s="164"/>
      <c r="AV322" s="164"/>
      <c r="AW322" s="164"/>
    </row>
    <row r="323" spans="2:49" ht="15" customHeight="1" x14ac:dyDescent="0.2">
      <c r="B323" s="154" t="str">
        <f t="shared" si="214"/>
        <v xml:space="preserve"> </v>
      </c>
      <c r="C323" s="155" t="str">
        <f t="shared" si="196"/>
        <v xml:space="preserve"> </v>
      </c>
      <c r="D323" s="156" t="str">
        <f t="shared" si="215"/>
        <v xml:space="preserve"> </v>
      </c>
      <c r="E323" s="157" t="str">
        <f t="shared" si="216"/>
        <v xml:space="preserve"> </v>
      </c>
      <c r="F323" s="157" t="str">
        <f t="shared" si="197"/>
        <v xml:space="preserve"> </v>
      </c>
      <c r="G323" s="157" t="str">
        <f t="shared" si="198"/>
        <v xml:space="preserve"> </v>
      </c>
      <c r="H323" s="157" t="str">
        <f t="shared" si="199"/>
        <v xml:space="preserve"> </v>
      </c>
      <c r="I323" s="158" t="str">
        <f t="shared" si="200"/>
        <v xml:space="preserve"> </v>
      </c>
      <c r="J323" s="158" t="str">
        <f t="shared" si="201"/>
        <v xml:space="preserve"> </v>
      </c>
      <c r="L323" s="154" t="str">
        <f t="shared" si="217"/>
        <v xml:space="preserve"> </v>
      </c>
      <c r="M323" s="155" t="str">
        <f t="shared" si="202"/>
        <v xml:space="preserve"> </v>
      </c>
      <c r="N323" s="156" t="str">
        <f t="shared" si="218"/>
        <v xml:space="preserve"> </v>
      </c>
      <c r="O323" s="157" t="str">
        <f t="shared" si="219"/>
        <v xml:space="preserve"> </v>
      </c>
      <c r="P323" s="157" t="str">
        <f t="shared" si="203"/>
        <v xml:space="preserve"> </v>
      </c>
      <c r="Q323" s="157" t="str">
        <f t="shared" si="204"/>
        <v xml:space="preserve"> </v>
      </c>
      <c r="R323" s="157" t="str">
        <f t="shared" si="205"/>
        <v xml:space="preserve"> </v>
      </c>
      <c r="S323" s="158" t="str">
        <f t="shared" si="206"/>
        <v xml:space="preserve"> </v>
      </c>
      <c r="T323" s="158" t="str">
        <f t="shared" si="207"/>
        <v xml:space="preserve"> </v>
      </c>
      <c r="V323" s="154" t="str">
        <f t="shared" si="220"/>
        <v xml:space="preserve"> </v>
      </c>
      <c r="W323" s="155" t="str">
        <f t="shared" si="208"/>
        <v xml:space="preserve"> </v>
      </c>
      <c r="X323" s="156" t="str">
        <f t="shared" si="221"/>
        <v xml:space="preserve"> </v>
      </c>
      <c r="Y323" s="157" t="str">
        <f t="shared" si="222"/>
        <v xml:space="preserve"> </v>
      </c>
      <c r="Z323" s="157" t="str">
        <f t="shared" si="209"/>
        <v xml:space="preserve"> </v>
      </c>
      <c r="AA323" s="157" t="str">
        <f t="shared" si="210"/>
        <v xml:space="preserve"> </v>
      </c>
      <c r="AB323" s="157" t="str">
        <f t="shared" si="211"/>
        <v xml:space="preserve"> </v>
      </c>
      <c r="AC323" s="158" t="str">
        <f t="shared" si="212"/>
        <v xml:space="preserve"> </v>
      </c>
      <c r="AD323" s="158" t="str">
        <f t="shared" si="213"/>
        <v xml:space="preserve"> </v>
      </c>
    </row>
    <row r="324" spans="2:49" ht="15" customHeight="1" x14ac:dyDescent="0.2">
      <c r="B324" s="159" t="str">
        <f t="shared" si="214"/>
        <v xml:space="preserve"> </v>
      </c>
      <c r="C324" s="160" t="str">
        <f t="shared" si="196"/>
        <v xml:space="preserve"> </v>
      </c>
      <c r="D324" s="161" t="str">
        <f t="shared" si="215"/>
        <v xml:space="preserve"> </v>
      </c>
      <c r="E324" s="162" t="str">
        <f t="shared" si="216"/>
        <v xml:space="preserve"> </v>
      </c>
      <c r="F324" s="162" t="str">
        <f t="shared" si="197"/>
        <v xml:space="preserve"> </v>
      </c>
      <c r="G324" s="162" t="str">
        <f t="shared" si="198"/>
        <v xml:space="preserve"> </v>
      </c>
      <c r="H324" s="162" t="str">
        <f t="shared" si="199"/>
        <v xml:space="preserve"> </v>
      </c>
      <c r="I324" s="163" t="str">
        <f t="shared" si="200"/>
        <v xml:space="preserve"> </v>
      </c>
      <c r="J324" s="163" t="str">
        <f t="shared" si="201"/>
        <v xml:space="preserve"> </v>
      </c>
      <c r="L324" s="159" t="str">
        <f t="shared" si="217"/>
        <v xml:space="preserve"> </v>
      </c>
      <c r="M324" s="160" t="str">
        <f t="shared" si="202"/>
        <v xml:space="preserve"> </v>
      </c>
      <c r="N324" s="161" t="str">
        <f t="shared" si="218"/>
        <v xml:space="preserve"> </v>
      </c>
      <c r="O324" s="162" t="str">
        <f t="shared" si="219"/>
        <v xml:space="preserve"> </v>
      </c>
      <c r="P324" s="162" t="str">
        <f t="shared" si="203"/>
        <v xml:space="preserve"> </v>
      </c>
      <c r="Q324" s="162" t="str">
        <f t="shared" si="204"/>
        <v xml:space="preserve"> </v>
      </c>
      <c r="R324" s="162" t="str">
        <f t="shared" si="205"/>
        <v xml:space="preserve"> </v>
      </c>
      <c r="S324" s="163" t="str">
        <f t="shared" si="206"/>
        <v xml:space="preserve"> </v>
      </c>
      <c r="T324" s="163" t="str">
        <f t="shared" si="207"/>
        <v xml:space="preserve"> </v>
      </c>
      <c r="V324" s="159" t="str">
        <f t="shared" si="220"/>
        <v xml:space="preserve"> </v>
      </c>
      <c r="W324" s="160" t="str">
        <f t="shared" si="208"/>
        <v xml:space="preserve"> </v>
      </c>
      <c r="X324" s="161" t="str">
        <f t="shared" si="221"/>
        <v xml:space="preserve"> </v>
      </c>
      <c r="Y324" s="162" t="str">
        <f t="shared" si="222"/>
        <v xml:space="preserve"> </v>
      </c>
      <c r="Z324" s="162" t="str">
        <f t="shared" si="209"/>
        <v xml:space="preserve"> </v>
      </c>
      <c r="AA324" s="162" t="str">
        <f t="shared" si="210"/>
        <v xml:space="preserve"> </v>
      </c>
      <c r="AB324" s="162" t="str">
        <f t="shared" si="211"/>
        <v xml:space="preserve"> </v>
      </c>
      <c r="AC324" s="163" t="str">
        <f t="shared" si="212"/>
        <v xml:space="preserve"> </v>
      </c>
      <c r="AD324" s="163" t="str">
        <f t="shared" si="213"/>
        <v xml:space="preserve"> </v>
      </c>
      <c r="AH324" s="139" t="str">
        <f>+IF(AH323&gt;0,10,"")</f>
        <v/>
      </c>
      <c r="AO324" s="139" t="str">
        <f>+IF(AO323&gt;0,10,"")</f>
        <v/>
      </c>
      <c r="AV324" s="139" t="str">
        <f>+IF(AV323&gt;0,10,"")</f>
        <v/>
      </c>
    </row>
    <row r="325" spans="2:49" ht="15" customHeight="1" x14ac:dyDescent="0.2">
      <c r="B325" s="149" t="str">
        <f t="shared" si="214"/>
        <v xml:space="preserve"> </v>
      </c>
      <c r="C325" s="150" t="str">
        <f t="shared" si="196"/>
        <v xml:space="preserve"> </v>
      </c>
      <c r="D325" s="151" t="str">
        <f t="shared" si="215"/>
        <v xml:space="preserve"> </v>
      </c>
      <c r="E325" s="152" t="str">
        <f t="shared" si="216"/>
        <v xml:space="preserve"> </v>
      </c>
      <c r="F325" s="152" t="str">
        <f t="shared" si="197"/>
        <v xml:space="preserve"> </v>
      </c>
      <c r="G325" s="152" t="str">
        <f t="shared" si="198"/>
        <v xml:space="preserve"> </v>
      </c>
      <c r="H325" s="152" t="str">
        <f t="shared" si="199"/>
        <v xml:space="preserve"> </v>
      </c>
      <c r="I325" s="153" t="str">
        <f t="shared" si="200"/>
        <v xml:space="preserve"> </v>
      </c>
      <c r="J325" s="153" t="str">
        <f t="shared" si="201"/>
        <v xml:space="preserve"> </v>
      </c>
      <c r="L325" s="149" t="str">
        <f t="shared" si="217"/>
        <v xml:space="preserve"> </v>
      </c>
      <c r="M325" s="150" t="str">
        <f t="shared" si="202"/>
        <v xml:space="preserve"> </v>
      </c>
      <c r="N325" s="151" t="str">
        <f t="shared" si="218"/>
        <v xml:space="preserve"> </v>
      </c>
      <c r="O325" s="152" t="str">
        <f t="shared" si="219"/>
        <v xml:space="preserve"> </v>
      </c>
      <c r="P325" s="152" t="str">
        <f t="shared" si="203"/>
        <v xml:space="preserve"> </v>
      </c>
      <c r="Q325" s="152" t="str">
        <f t="shared" si="204"/>
        <v xml:space="preserve"> </v>
      </c>
      <c r="R325" s="152" t="str">
        <f t="shared" si="205"/>
        <v xml:space="preserve"> </v>
      </c>
      <c r="S325" s="153" t="str">
        <f t="shared" si="206"/>
        <v xml:space="preserve"> </v>
      </c>
      <c r="T325" s="153" t="str">
        <f t="shared" si="207"/>
        <v xml:space="preserve"> </v>
      </c>
      <c r="V325" s="149" t="str">
        <f t="shared" si="220"/>
        <v xml:space="preserve"> </v>
      </c>
      <c r="W325" s="150" t="str">
        <f t="shared" si="208"/>
        <v xml:space="preserve"> </v>
      </c>
      <c r="X325" s="151" t="str">
        <f t="shared" si="221"/>
        <v xml:space="preserve"> </v>
      </c>
      <c r="Y325" s="152" t="str">
        <f t="shared" si="222"/>
        <v xml:space="preserve"> </v>
      </c>
      <c r="Z325" s="152" t="str">
        <f t="shared" si="209"/>
        <v xml:space="preserve"> </v>
      </c>
      <c r="AA325" s="152" t="str">
        <f t="shared" si="210"/>
        <v xml:space="preserve"> </v>
      </c>
      <c r="AB325" s="152" t="str">
        <f t="shared" si="211"/>
        <v xml:space="preserve"> </v>
      </c>
      <c r="AC325" s="153" t="str">
        <f t="shared" si="212"/>
        <v xml:space="preserve"> </v>
      </c>
      <c r="AD325" s="153" t="str">
        <f t="shared" si="213"/>
        <v xml:space="preserve"> </v>
      </c>
    </row>
    <row r="326" spans="2:49" ht="15" customHeight="1" x14ac:dyDescent="0.2">
      <c r="B326" s="154" t="str">
        <f t="shared" si="214"/>
        <v xml:space="preserve"> </v>
      </c>
      <c r="C326" s="155" t="str">
        <f t="shared" si="196"/>
        <v xml:space="preserve"> </v>
      </c>
      <c r="D326" s="156" t="str">
        <f t="shared" si="215"/>
        <v xml:space="preserve"> </v>
      </c>
      <c r="E326" s="157" t="str">
        <f t="shared" si="216"/>
        <v xml:space="preserve"> </v>
      </c>
      <c r="F326" s="157" t="str">
        <f t="shared" si="197"/>
        <v xml:space="preserve"> </v>
      </c>
      <c r="G326" s="157" t="str">
        <f t="shared" si="198"/>
        <v xml:space="preserve"> </v>
      </c>
      <c r="H326" s="157" t="str">
        <f t="shared" si="199"/>
        <v xml:space="preserve"> </v>
      </c>
      <c r="I326" s="158" t="str">
        <f t="shared" si="200"/>
        <v xml:space="preserve"> </v>
      </c>
      <c r="J326" s="158" t="str">
        <f t="shared" si="201"/>
        <v xml:space="preserve"> </v>
      </c>
      <c r="L326" s="154" t="str">
        <f t="shared" si="217"/>
        <v xml:space="preserve"> </v>
      </c>
      <c r="M326" s="155" t="str">
        <f t="shared" si="202"/>
        <v xml:space="preserve"> </v>
      </c>
      <c r="N326" s="156" t="str">
        <f t="shared" si="218"/>
        <v xml:space="preserve"> </v>
      </c>
      <c r="O326" s="157" t="str">
        <f t="shared" si="219"/>
        <v xml:space="preserve"> </v>
      </c>
      <c r="P326" s="157" t="str">
        <f t="shared" si="203"/>
        <v xml:space="preserve"> </v>
      </c>
      <c r="Q326" s="157" t="str">
        <f t="shared" si="204"/>
        <v xml:space="preserve"> </v>
      </c>
      <c r="R326" s="157" t="str">
        <f t="shared" si="205"/>
        <v xml:space="preserve"> </v>
      </c>
      <c r="S326" s="158" t="str">
        <f t="shared" si="206"/>
        <v xml:space="preserve"> </v>
      </c>
      <c r="T326" s="158" t="str">
        <f t="shared" si="207"/>
        <v xml:space="preserve"> </v>
      </c>
      <c r="V326" s="154" t="str">
        <f t="shared" si="220"/>
        <v xml:space="preserve"> </v>
      </c>
      <c r="W326" s="155" t="str">
        <f t="shared" si="208"/>
        <v xml:space="preserve"> </v>
      </c>
      <c r="X326" s="156" t="str">
        <f t="shared" si="221"/>
        <v xml:space="preserve"> </v>
      </c>
      <c r="Y326" s="157" t="str">
        <f t="shared" si="222"/>
        <v xml:space="preserve"> </v>
      </c>
      <c r="Z326" s="157" t="str">
        <f t="shared" si="209"/>
        <v xml:space="preserve"> </v>
      </c>
      <c r="AA326" s="157" t="str">
        <f t="shared" si="210"/>
        <v xml:space="preserve"> </v>
      </c>
      <c r="AB326" s="157" t="str">
        <f t="shared" si="211"/>
        <v xml:space="preserve"> </v>
      </c>
      <c r="AC326" s="158" t="str">
        <f t="shared" si="212"/>
        <v xml:space="preserve"> </v>
      </c>
      <c r="AD326" s="158" t="str">
        <f t="shared" si="213"/>
        <v xml:space="preserve"> </v>
      </c>
    </row>
    <row r="327" spans="2:49" ht="15" customHeight="1" x14ac:dyDescent="0.2">
      <c r="B327" s="154" t="str">
        <f t="shared" si="214"/>
        <v xml:space="preserve"> </v>
      </c>
      <c r="C327" s="155" t="str">
        <f t="shared" si="196"/>
        <v xml:space="preserve"> </v>
      </c>
      <c r="D327" s="156" t="str">
        <f t="shared" si="215"/>
        <v xml:space="preserve"> </v>
      </c>
      <c r="E327" s="157" t="str">
        <f t="shared" si="216"/>
        <v xml:space="preserve"> </v>
      </c>
      <c r="F327" s="157" t="str">
        <f t="shared" si="197"/>
        <v xml:space="preserve"> </v>
      </c>
      <c r="G327" s="157" t="str">
        <f t="shared" si="198"/>
        <v xml:space="preserve"> </v>
      </c>
      <c r="H327" s="157" t="str">
        <f t="shared" si="199"/>
        <v xml:space="preserve"> </v>
      </c>
      <c r="I327" s="158" t="str">
        <f t="shared" si="200"/>
        <v xml:space="preserve"> </v>
      </c>
      <c r="J327" s="158" t="str">
        <f t="shared" si="201"/>
        <v xml:space="preserve"> </v>
      </c>
      <c r="L327" s="154" t="str">
        <f t="shared" si="217"/>
        <v xml:space="preserve"> </v>
      </c>
      <c r="M327" s="155" t="str">
        <f t="shared" si="202"/>
        <v xml:space="preserve"> </v>
      </c>
      <c r="N327" s="156" t="str">
        <f t="shared" si="218"/>
        <v xml:space="preserve"> </v>
      </c>
      <c r="O327" s="157" t="str">
        <f t="shared" si="219"/>
        <v xml:space="preserve"> </v>
      </c>
      <c r="P327" s="157" t="str">
        <f t="shared" si="203"/>
        <v xml:space="preserve"> </v>
      </c>
      <c r="Q327" s="157" t="str">
        <f t="shared" si="204"/>
        <v xml:space="preserve"> </v>
      </c>
      <c r="R327" s="157" t="str">
        <f t="shared" si="205"/>
        <v xml:space="preserve"> </v>
      </c>
      <c r="S327" s="158" t="str">
        <f t="shared" si="206"/>
        <v xml:space="preserve"> </v>
      </c>
      <c r="T327" s="158" t="str">
        <f t="shared" si="207"/>
        <v xml:space="preserve"> </v>
      </c>
      <c r="V327" s="154" t="str">
        <f t="shared" si="220"/>
        <v xml:space="preserve"> </v>
      </c>
      <c r="W327" s="155" t="str">
        <f t="shared" si="208"/>
        <v xml:space="preserve"> </v>
      </c>
      <c r="X327" s="156" t="str">
        <f t="shared" si="221"/>
        <v xml:space="preserve"> </v>
      </c>
      <c r="Y327" s="157" t="str">
        <f t="shared" si="222"/>
        <v xml:space="preserve"> </v>
      </c>
      <c r="Z327" s="157" t="str">
        <f t="shared" si="209"/>
        <v xml:space="preserve"> </v>
      </c>
      <c r="AA327" s="157" t="str">
        <f t="shared" si="210"/>
        <v xml:space="preserve"> </v>
      </c>
      <c r="AB327" s="157" t="str">
        <f t="shared" si="211"/>
        <v xml:space="preserve"> </v>
      </c>
      <c r="AC327" s="158" t="str">
        <f t="shared" si="212"/>
        <v xml:space="preserve"> </v>
      </c>
      <c r="AD327" s="158" t="str">
        <f t="shared" si="213"/>
        <v xml:space="preserve"> </v>
      </c>
      <c r="AH327" s="164"/>
      <c r="AI327" s="164"/>
      <c r="AO327" s="164"/>
      <c r="AP327" s="164"/>
      <c r="AV327" s="164"/>
      <c r="AW327" s="164"/>
    </row>
    <row r="328" spans="2:49" ht="15" customHeight="1" x14ac:dyDescent="0.2">
      <c r="B328" s="154" t="str">
        <f t="shared" si="214"/>
        <v xml:space="preserve"> </v>
      </c>
      <c r="C328" s="155" t="str">
        <f t="shared" si="196"/>
        <v xml:space="preserve"> </v>
      </c>
      <c r="D328" s="156" t="str">
        <f t="shared" si="215"/>
        <v xml:space="preserve"> </v>
      </c>
      <c r="E328" s="157" t="str">
        <f t="shared" si="216"/>
        <v xml:space="preserve"> </v>
      </c>
      <c r="F328" s="157" t="str">
        <f t="shared" si="197"/>
        <v xml:space="preserve"> </v>
      </c>
      <c r="G328" s="157" t="str">
        <f t="shared" si="198"/>
        <v xml:space="preserve"> </v>
      </c>
      <c r="H328" s="157" t="str">
        <f t="shared" si="199"/>
        <v xml:space="preserve"> </v>
      </c>
      <c r="I328" s="158" t="str">
        <f t="shared" si="200"/>
        <v xml:space="preserve"> </v>
      </c>
      <c r="J328" s="158" t="str">
        <f t="shared" si="201"/>
        <v xml:space="preserve"> </v>
      </c>
      <c r="L328" s="154" t="str">
        <f t="shared" si="217"/>
        <v xml:space="preserve"> </v>
      </c>
      <c r="M328" s="155" t="str">
        <f t="shared" si="202"/>
        <v xml:space="preserve"> </v>
      </c>
      <c r="N328" s="156" t="str">
        <f t="shared" si="218"/>
        <v xml:space="preserve"> </v>
      </c>
      <c r="O328" s="157" t="str">
        <f t="shared" si="219"/>
        <v xml:space="preserve"> </v>
      </c>
      <c r="P328" s="157" t="str">
        <f t="shared" si="203"/>
        <v xml:space="preserve"> </v>
      </c>
      <c r="Q328" s="157" t="str">
        <f t="shared" si="204"/>
        <v xml:space="preserve"> </v>
      </c>
      <c r="R328" s="157" t="str">
        <f t="shared" si="205"/>
        <v xml:space="preserve"> </v>
      </c>
      <c r="S328" s="158" t="str">
        <f t="shared" si="206"/>
        <v xml:space="preserve"> </v>
      </c>
      <c r="T328" s="158" t="str">
        <f t="shared" si="207"/>
        <v xml:space="preserve"> </v>
      </c>
      <c r="V328" s="154" t="str">
        <f t="shared" si="220"/>
        <v xml:space="preserve"> </v>
      </c>
      <c r="W328" s="155" t="str">
        <f t="shared" si="208"/>
        <v xml:space="preserve"> </v>
      </c>
      <c r="X328" s="156" t="str">
        <f t="shared" si="221"/>
        <v xml:space="preserve"> </v>
      </c>
      <c r="Y328" s="157" t="str">
        <f t="shared" si="222"/>
        <v xml:space="preserve"> </v>
      </c>
      <c r="Z328" s="157" t="str">
        <f t="shared" si="209"/>
        <v xml:space="preserve"> </v>
      </c>
      <c r="AA328" s="157" t="str">
        <f t="shared" si="210"/>
        <v xml:space="preserve"> </v>
      </c>
      <c r="AB328" s="157" t="str">
        <f t="shared" si="211"/>
        <v xml:space="preserve"> </v>
      </c>
      <c r="AC328" s="158" t="str">
        <f t="shared" si="212"/>
        <v xml:space="preserve"> </v>
      </c>
      <c r="AD328" s="158" t="str">
        <f t="shared" si="213"/>
        <v xml:space="preserve"> </v>
      </c>
    </row>
    <row r="329" spans="2:49" ht="15" customHeight="1" x14ac:dyDescent="0.2">
      <c r="B329" s="159" t="str">
        <f t="shared" si="214"/>
        <v xml:space="preserve"> </v>
      </c>
      <c r="C329" s="160" t="str">
        <f t="shared" si="196"/>
        <v xml:space="preserve"> </v>
      </c>
      <c r="D329" s="161" t="str">
        <f t="shared" si="215"/>
        <v xml:space="preserve"> </v>
      </c>
      <c r="E329" s="162" t="str">
        <f t="shared" si="216"/>
        <v xml:space="preserve"> </v>
      </c>
      <c r="F329" s="162" t="str">
        <f t="shared" si="197"/>
        <v xml:space="preserve"> </v>
      </c>
      <c r="G329" s="162" t="str">
        <f t="shared" si="198"/>
        <v xml:space="preserve"> </v>
      </c>
      <c r="H329" s="162" t="str">
        <f t="shared" si="199"/>
        <v xml:space="preserve"> </v>
      </c>
      <c r="I329" s="163" t="str">
        <f t="shared" si="200"/>
        <v xml:space="preserve"> </v>
      </c>
      <c r="J329" s="163" t="str">
        <f t="shared" si="201"/>
        <v xml:space="preserve"> </v>
      </c>
      <c r="L329" s="159" t="str">
        <f t="shared" si="217"/>
        <v xml:space="preserve"> </v>
      </c>
      <c r="M329" s="160" t="str">
        <f t="shared" si="202"/>
        <v xml:space="preserve"> </v>
      </c>
      <c r="N329" s="161" t="str">
        <f t="shared" si="218"/>
        <v xml:space="preserve"> </v>
      </c>
      <c r="O329" s="162" t="str">
        <f t="shared" si="219"/>
        <v xml:space="preserve"> </v>
      </c>
      <c r="P329" s="162" t="str">
        <f t="shared" si="203"/>
        <v xml:space="preserve"> </v>
      </c>
      <c r="Q329" s="162" t="str">
        <f t="shared" si="204"/>
        <v xml:space="preserve"> </v>
      </c>
      <c r="R329" s="162" t="str">
        <f t="shared" si="205"/>
        <v xml:space="preserve"> </v>
      </c>
      <c r="S329" s="163" t="str">
        <f t="shared" si="206"/>
        <v xml:space="preserve"> </v>
      </c>
      <c r="T329" s="163" t="str">
        <f t="shared" si="207"/>
        <v xml:space="preserve"> </v>
      </c>
      <c r="V329" s="159" t="str">
        <f t="shared" si="220"/>
        <v xml:space="preserve"> </v>
      </c>
      <c r="W329" s="160" t="str">
        <f t="shared" si="208"/>
        <v xml:space="preserve"> </v>
      </c>
      <c r="X329" s="161" t="str">
        <f t="shared" si="221"/>
        <v xml:space="preserve"> </v>
      </c>
      <c r="Y329" s="162" t="str">
        <f t="shared" si="222"/>
        <v xml:space="preserve"> </v>
      </c>
      <c r="Z329" s="162" t="str">
        <f t="shared" si="209"/>
        <v xml:space="preserve"> </v>
      </c>
      <c r="AA329" s="162" t="str">
        <f t="shared" si="210"/>
        <v xml:space="preserve"> </v>
      </c>
      <c r="AB329" s="162" t="str">
        <f t="shared" si="211"/>
        <v xml:space="preserve"> </v>
      </c>
      <c r="AC329" s="163" t="str">
        <f t="shared" si="212"/>
        <v xml:space="preserve"> </v>
      </c>
      <c r="AD329" s="163" t="str">
        <f t="shared" si="213"/>
        <v xml:space="preserve"> </v>
      </c>
      <c r="AH329" s="139" t="str">
        <f>+IF(AH328&gt;0,10,"")</f>
        <v/>
      </c>
      <c r="AO329" s="139" t="str">
        <f>+IF(AO328&gt;0,10,"")</f>
        <v/>
      </c>
      <c r="AV329" s="139" t="str">
        <f>+IF(AV328&gt;0,10,"")</f>
        <v/>
      </c>
    </row>
    <row r="330" spans="2:49" ht="15" customHeight="1" x14ac:dyDescent="0.2">
      <c r="B330" s="149" t="str">
        <f t="shared" si="214"/>
        <v xml:space="preserve"> </v>
      </c>
      <c r="C330" s="150" t="str">
        <f t="shared" si="196"/>
        <v xml:space="preserve"> </v>
      </c>
      <c r="D330" s="151" t="str">
        <f t="shared" si="215"/>
        <v xml:space="preserve"> </v>
      </c>
      <c r="E330" s="152" t="str">
        <f t="shared" si="216"/>
        <v xml:space="preserve"> </v>
      </c>
      <c r="F330" s="152" t="str">
        <f t="shared" si="197"/>
        <v xml:space="preserve"> </v>
      </c>
      <c r="G330" s="152" t="str">
        <f t="shared" si="198"/>
        <v xml:space="preserve"> </v>
      </c>
      <c r="H330" s="152" t="str">
        <f t="shared" si="199"/>
        <v xml:space="preserve"> </v>
      </c>
      <c r="I330" s="153" t="str">
        <f t="shared" si="200"/>
        <v xml:space="preserve"> </v>
      </c>
      <c r="J330" s="153" t="str">
        <f t="shared" si="201"/>
        <v xml:space="preserve"> </v>
      </c>
      <c r="L330" s="149" t="str">
        <f t="shared" si="217"/>
        <v xml:space="preserve"> </v>
      </c>
      <c r="M330" s="150" t="str">
        <f t="shared" si="202"/>
        <v xml:space="preserve"> </v>
      </c>
      <c r="N330" s="151" t="str">
        <f t="shared" si="218"/>
        <v xml:space="preserve"> </v>
      </c>
      <c r="O330" s="152" t="str">
        <f t="shared" si="219"/>
        <v xml:space="preserve"> </v>
      </c>
      <c r="P330" s="152" t="str">
        <f t="shared" si="203"/>
        <v xml:space="preserve"> </v>
      </c>
      <c r="Q330" s="152" t="str">
        <f t="shared" si="204"/>
        <v xml:space="preserve"> </v>
      </c>
      <c r="R330" s="152" t="str">
        <f t="shared" si="205"/>
        <v xml:space="preserve"> </v>
      </c>
      <c r="S330" s="153" t="str">
        <f t="shared" si="206"/>
        <v xml:space="preserve"> </v>
      </c>
      <c r="T330" s="153" t="str">
        <f t="shared" si="207"/>
        <v xml:space="preserve"> </v>
      </c>
      <c r="V330" s="149" t="str">
        <f t="shared" si="220"/>
        <v xml:space="preserve"> </v>
      </c>
      <c r="W330" s="150" t="str">
        <f t="shared" si="208"/>
        <v xml:space="preserve"> </v>
      </c>
      <c r="X330" s="151" t="str">
        <f t="shared" si="221"/>
        <v xml:space="preserve"> </v>
      </c>
      <c r="Y330" s="152" t="str">
        <f t="shared" si="222"/>
        <v xml:space="preserve"> </v>
      </c>
      <c r="Z330" s="152" t="str">
        <f t="shared" si="209"/>
        <v xml:space="preserve"> </v>
      </c>
      <c r="AA330" s="152" t="str">
        <f t="shared" si="210"/>
        <v xml:space="preserve"> </v>
      </c>
      <c r="AB330" s="152" t="str">
        <f t="shared" si="211"/>
        <v xml:space="preserve"> </v>
      </c>
      <c r="AC330" s="153" t="str">
        <f t="shared" si="212"/>
        <v xml:space="preserve"> </v>
      </c>
      <c r="AD330" s="153" t="str">
        <f t="shared" si="213"/>
        <v xml:space="preserve"> </v>
      </c>
    </row>
    <row r="331" spans="2:49" ht="15" customHeight="1" x14ac:dyDescent="0.2">
      <c r="B331" s="154" t="str">
        <f t="shared" si="214"/>
        <v xml:space="preserve"> </v>
      </c>
      <c r="C331" s="155" t="str">
        <f t="shared" si="196"/>
        <v xml:space="preserve"> </v>
      </c>
      <c r="D331" s="156" t="str">
        <f t="shared" si="215"/>
        <v xml:space="preserve"> </v>
      </c>
      <c r="E331" s="157" t="str">
        <f t="shared" si="216"/>
        <v xml:space="preserve"> </v>
      </c>
      <c r="F331" s="157" t="str">
        <f t="shared" si="197"/>
        <v xml:space="preserve"> </v>
      </c>
      <c r="G331" s="157" t="str">
        <f t="shared" si="198"/>
        <v xml:space="preserve"> </v>
      </c>
      <c r="H331" s="157" t="str">
        <f t="shared" si="199"/>
        <v xml:space="preserve"> </v>
      </c>
      <c r="I331" s="158" t="str">
        <f t="shared" si="200"/>
        <v xml:space="preserve"> </v>
      </c>
      <c r="J331" s="158" t="str">
        <f t="shared" si="201"/>
        <v xml:space="preserve"> </v>
      </c>
      <c r="L331" s="154" t="str">
        <f t="shared" si="217"/>
        <v xml:space="preserve"> </v>
      </c>
      <c r="M331" s="155" t="str">
        <f t="shared" si="202"/>
        <v xml:space="preserve"> </v>
      </c>
      <c r="N331" s="156" t="str">
        <f t="shared" si="218"/>
        <v xml:space="preserve"> </v>
      </c>
      <c r="O331" s="157" t="str">
        <f t="shared" si="219"/>
        <v xml:space="preserve"> </v>
      </c>
      <c r="P331" s="157" t="str">
        <f t="shared" si="203"/>
        <v xml:space="preserve"> </v>
      </c>
      <c r="Q331" s="157" t="str">
        <f t="shared" si="204"/>
        <v xml:space="preserve"> </v>
      </c>
      <c r="R331" s="157" t="str">
        <f t="shared" si="205"/>
        <v xml:space="preserve"> </v>
      </c>
      <c r="S331" s="158" t="str">
        <f t="shared" si="206"/>
        <v xml:space="preserve"> </v>
      </c>
      <c r="T331" s="158" t="str">
        <f t="shared" si="207"/>
        <v xml:space="preserve"> </v>
      </c>
      <c r="V331" s="154" t="str">
        <f t="shared" si="220"/>
        <v xml:space="preserve"> </v>
      </c>
      <c r="W331" s="155" t="str">
        <f t="shared" si="208"/>
        <v xml:space="preserve"> </v>
      </c>
      <c r="X331" s="156" t="str">
        <f t="shared" si="221"/>
        <v xml:space="preserve"> </v>
      </c>
      <c r="Y331" s="157" t="str">
        <f t="shared" si="222"/>
        <v xml:space="preserve"> </v>
      </c>
      <c r="Z331" s="157" t="str">
        <f t="shared" si="209"/>
        <v xml:space="preserve"> </v>
      </c>
      <c r="AA331" s="157" t="str">
        <f t="shared" si="210"/>
        <v xml:space="preserve"> </v>
      </c>
      <c r="AB331" s="157" t="str">
        <f t="shared" si="211"/>
        <v xml:space="preserve"> </v>
      </c>
      <c r="AC331" s="158" t="str">
        <f t="shared" si="212"/>
        <v xml:space="preserve"> </v>
      </c>
      <c r="AD331" s="158" t="str">
        <f t="shared" si="213"/>
        <v xml:space="preserve"> </v>
      </c>
    </row>
    <row r="332" spans="2:49" ht="15" customHeight="1" x14ac:dyDescent="0.2">
      <c r="B332" s="154" t="str">
        <f t="shared" si="214"/>
        <v xml:space="preserve"> </v>
      </c>
      <c r="C332" s="155" t="str">
        <f t="shared" si="196"/>
        <v xml:space="preserve"> </v>
      </c>
      <c r="D332" s="156" t="str">
        <f t="shared" si="215"/>
        <v xml:space="preserve"> </v>
      </c>
      <c r="E332" s="157" t="str">
        <f t="shared" si="216"/>
        <v xml:space="preserve"> </v>
      </c>
      <c r="F332" s="157" t="str">
        <f t="shared" si="197"/>
        <v xml:space="preserve"> </v>
      </c>
      <c r="G332" s="157" t="str">
        <f t="shared" si="198"/>
        <v xml:space="preserve"> </v>
      </c>
      <c r="H332" s="157" t="str">
        <f t="shared" si="199"/>
        <v xml:space="preserve"> </v>
      </c>
      <c r="I332" s="158" t="str">
        <f t="shared" si="200"/>
        <v xml:space="preserve"> </v>
      </c>
      <c r="J332" s="158" t="str">
        <f t="shared" si="201"/>
        <v xml:space="preserve"> </v>
      </c>
      <c r="L332" s="154" t="str">
        <f t="shared" si="217"/>
        <v xml:space="preserve"> </v>
      </c>
      <c r="M332" s="155" t="str">
        <f t="shared" si="202"/>
        <v xml:space="preserve"> </v>
      </c>
      <c r="N332" s="156" t="str">
        <f t="shared" si="218"/>
        <v xml:space="preserve"> </v>
      </c>
      <c r="O332" s="157" t="str">
        <f t="shared" si="219"/>
        <v xml:space="preserve"> </v>
      </c>
      <c r="P332" s="157" t="str">
        <f t="shared" si="203"/>
        <v xml:space="preserve"> </v>
      </c>
      <c r="Q332" s="157" t="str">
        <f t="shared" si="204"/>
        <v xml:space="preserve"> </v>
      </c>
      <c r="R332" s="157" t="str">
        <f t="shared" si="205"/>
        <v xml:space="preserve"> </v>
      </c>
      <c r="S332" s="158" t="str">
        <f t="shared" si="206"/>
        <v xml:space="preserve"> </v>
      </c>
      <c r="T332" s="158" t="str">
        <f t="shared" si="207"/>
        <v xml:space="preserve"> </v>
      </c>
      <c r="V332" s="154" t="str">
        <f t="shared" si="220"/>
        <v xml:space="preserve"> </v>
      </c>
      <c r="W332" s="155" t="str">
        <f t="shared" si="208"/>
        <v xml:space="preserve"> </v>
      </c>
      <c r="X332" s="156" t="str">
        <f t="shared" si="221"/>
        <v xml:space="preserve"> </v>
      </c>
      <c r="Y332" s="157" t="str">
        <f t="shared" si="222"/>
        <v xml:space="preserve"> </v>
      </c>
      <c r="Z332" s="157" t="str">
        <f t="shared" si="209"/>
        <v xml:space="preserve"> </v>
      </c>
      <c r="AA332" s="157" t="str">
        <f t="shared" si="210"/>
        <v xml:space="preserve"> </v>
      </c>
      <c r="AB332" s="157" t="str">
        <f t="shared" si="211"/>
        <v xml:space="preserve"> </v>
      </c>
      <c r="AC332" s="158" t="str">
        <f t="shared" si="212"/>
        <v xml:space="preserve"> </v>
      </c>
      <c r="AD332" s="158" t="str">
        <f t="shared" si="213"/>
        <v xml:space="preserve"> </v>
      </c>
      <c r="AH332" s="164"/>
      <c r="AI332" s="164"/>
      <c r="AO332" s="164"/>
      <c r="AP332" s="164"/>
      <c r="AV332" s="164"/>
      <c r="AW332" s="164"/>
    </row>
    <row r="333" spans="2:49" ht="15" customHeight="1" x14ac:dyDescent="0.2">
      <c r="B333" s="154" t="str">
        <f t="shared" si="214"/>
        <v xml:space="preserve"> </v>
      </c>
      <c r="C333" s="155" t="str">
        <f t="shared" si="196"/>
        <v xml:space="preserve"> </v>
      </c>
      <c r="D333" s="156" t="str">
        <f t="shared" si="215"/>
        <v xml:space="preserve"> </v>
      </c>
      <c r="E333" s="157" t="str">
        <f t="shared" si="216"/>
        <v xml:space="preserve"> </v>
      </c>
      <c r="F333" s="157" t="str">
        <f t="shared" si="197"/>
        <v xml:space="preserve"> </v>
      </c>
      <c r="G333" s="157" t="str">
        <f t="shared" si="198"/>
        <v xml:space="preserve"> </v>
      </c>
      <c r="H333" s="157" t="str">
        <f t="shared" si="199"/>
        <v xml:space="preserve"> </v>
      </c>
      <c r="I333" s="158" t="str">
        <f t="shared" si="200"/>
        <v xml:space="preserve"> </v>
      </c>
      <c r="J333" s="158" t="str">
        <f t="shared" si="201"/>
        <v xml:space="preserve"> </v>
      </c>
      <c r="L333" s="154" t="str">
        <f t="shared" si="217"/>
        <v xml:space="preserve"> </v>
      </c>
      <c r="M333" s="155" t="str">
        <f t="shared" si="202"/>
        <v xml:space="preserve"> </v>
      </c>
      <c r="N333" s="156" t="str">
        <f t="shared" si="218"/>
        <v xml:space="preserve"> </v>
      </c>
      <c r="O333" s="157" t="str">
        <f t="shared" si="219"/>
        <v xml:space="preserve"> </v>
      </c>
      <c r="P333" s="157" t="str">
        <f t="shared" si="203"/>
        <v xml:space="preserve"> </v>
      </c>
      <c r="Q333" s="157" t="str">
        <f t="shared" si="204"/>
        <v xml:space="preserve"> </v>
      </c>
      <c r="R333" s="157" t="str">
        <f t="shared" si="205"/>
        <v xml:space="preserve"> </v>
      </c>
      <c r="S333" s="158" t="str">
        <f t="shared" si="206"/>
        <v xml:space="preserve"> </v>
      </c>
      <c r="T333" s="158" t="str">
        <f t="shared" si="207"/>
        <v xml:space="preserve"> </v>
      </c>
      <c r="V333" s="154" t="str">
        <f t="shared" si="220"/>
        <v xml:space="preserve"> </v>
      </c>
      <c r="W333" s="155" t="str">
        <f t="shared" si="208"/>
        <v xml:space="preserve"> </v>
      </c>
      <c r="X333" s="156" t="str">
        <f t="shared" si="221"/>
        <v xml:space="preserve"> </v>
      </c>
      <c r="Y333" s="157" t="str">
        <f t="shared" si="222"/>
        <v xml:space="preserve"> </v>
      </c>
      <c r="Z333" s="157" t="str">
        <f t="shared" si="209"/>
        <v xml:space="preserve"> </v>
      </c>
      <c r="AA333" s="157" t="str">
        <f t="shared" si="210"/>
        <v xml:space="preserve"> </v>
      </c>
      <c r="AB333" s="157" t="str">
        <f t="shared" si="211"/>
        <v xml:space="preserve"> </v>
      </c>
      <c r="AC333" s="158" t="str">
        <f t="shared" si="212"/>
        <v xml:space="preserve"> </v>
      </c>
      <c r="AD333" s="158" t="str">
        <f t="shared" si="213"/>
        <v xml:space="preserve"> </v>
      </c>
    </row>
    <row r="334" spans="2:49" ht="15" customHeight="1" x14ac:dyDescent="0.2">
      <c r="B334" s="159" t="str">
        <f t="shared" si="214"/>
        <v xml:space="preserve"> </v>
      </c>
      <c r="C334" s="160" t="str">
        <f t="shared" si="196"/>
        <v xml:space="preserve"> </v>
      </c>
      <c r="D334" s="161" t="str">
        <f t="shared" si="215"/>
        <v xml:space="preserve"> </v>
      </c>
      <c r="E334" s="162" t="str">
        <f t="shared" si="216"/>
        <v xml:space="preserve"> </v>
      </c>
      <c r="F334" s="162" t="str">
        <f t="shared" si="197"/>
        <v xml:space="preserve"> </v>
      </c>
      <c r="G334" s="162" t="str">
        <f t="shared" si="198"/>
        <v xml:space="preserve"> </v>
      </c>
      <c r="H334" s="162" t="str">
        <f t="shared" si="199"/>
        <v xml:space="preserve"> </v>
      </c>
      <c r="I334" s="163" t="str">
        <f t="shared" si="200"/>
        <v xml:space="preserve"> </v>
      </c>
      <c r="J334" s="163" t="str">
        <f t="shared" si="201"/>
        <v xml:space="preserve"> </v>
      </c>
      <c r="L334" s="159" t="str">
        <f t="shared" si="217"/>
        <v xml:space="preserve"> </v>
      </c>
      <c r="M334" s="160" t="str">
        <f t="shared" si="202"/>
        <v xml:space="preserve"> </v>
      </c>
      <c r="N334" s="161" t="str">
        <f t="shared" si="218"/>
        <v xml:space="preserve"> </v>
      </c>
      <c r="O334" s="162" t="str">
        <f t="shared" si="219"/>
        <v xml:space="preserve"> </v>
      </c>
      <c r="P334" s="162" t="str">
        <f t="shared" si="203"/>
        <v xml:space="preserve"> </v>
      </c>
      <c r="Q334" s="162" t="str">
        <f t="shared" si="204"/>
        <v xml:space="preserve"> </v>
      </c>
      <c r="R334" s="162" t="str">
        <f t="shared" si="205"/>
        <v xml:space="preserve"> </v>
      </c>
      <c r="S334" s="163" t="str">
        <f t="shared" si="206"/>
        <v xml:space="preserve"> </v>
      </c>
      <c r="T334" s="163" t="str">
        <f t="shared" si="207"/>
        <v xml:space="preserve"> </v>
      </c>
      <c r="V334" s="159" t="str">
        <f t="shared" si="220"/>
        <v xml:space="preserve"> </v>
      </c>
      <c r="W334" s="160" t="str">
        <f t="shared" si="208"/>
        <v xml:space="preserve"> </v>
      </c>
      <c r="X334" s="161" t="str">
        <f t="shared" si="221"/>
        <v xml:space="preserve"> </v>
      </c>
      <c r="Y334" s="162" t="str">
        <f t="shared" si="222"/>
        <v xml:space="preserve"> </v>
      </c>
      <c r="Z334" s="162" t="str">
        <f t="shared" si="209"/>
        <v xml:space="preserve"> </v>
      </c>
      <c r="AA334" s="162" t="str">
        <f t="shared" si="210"/>
        <v xml:space="preserve"> </v>
      </c>
      <c r="AB334" s="162" t="str">
        <f t="shared" si="211"/>
        <v xml:space="preserve"> </v>
      </c>
      <c r="AC334" s="163" t="str">
        <f t="shared" si="212"/>
        <v xml:space="preserve"> </v>
      </c>
      <c r="AD334" s="163" t="str">
        <f t="shared" si="213"/>
        <v xml:space="preserve"> </v>
      </c>
      <c r="AH334" s="139" t="str">
        <f>+IF(AH333&gt;0,10,"")</f>
        <v/>
      </c>
      <c r="AO334" s="139" t="str">
        <f>+IF(AO333&gt;0,10,"")</f>
        <v/>
      </c>
      <c r="AV334" s="139" t="str">
        <f>+IF(AV333&gt;0,10,"")</f>
        <v/>
      </c>
    </row>
    <row r="335" spans="2:49" ht="15" customHeight="1" x14ac:dyDescent="0.2">
      <c r="B335" s="149" t="str">
        <f t="shared" si="214"/>
        <v xml:space="preserve"> </v>
      </c>
      <c r="C335" s="150" t="str">
        <f t="shared" ref="C335:C376" si="223">+IF(E335=" "," ",I$10+I$9+1-B335)</f>
        <v xml:space="preserve"> </v>
      </c>
      <c r="D335" s="151" t="str">
        <f t="shared" si="215"/>
        <v xml:space="preserve"> </v>
      </c>
      <c r="E335" s="152" t="str">
        <f t="shared" si="216"/>
        <v xml:space="preserve"> </v>
      </c>
      <c r="F335" s="152" t="str">
        <f t="shared" ref="F335:F376" si="224">+IF(E335=" "," ",ROUND(E335*AK$11,8))</f>
        <v xml:space="preserve"> </v>
      </c>
      <c r="G335" s="152" t="str">
        <f t="shared" ref="G335:G376" si="225">+IF(E335=" "," ",H335-F335)</f>
        <v xml:space="preserve"> </v>
      </c>
      <c r="H335" s="152" t="str">
        <f t="shared" ref="H335:H376" si="226">+IF(E335=" "," ",IF(B335&gt;I$9,AK$10,F335))</f>
        <v xml:space="preserve"> </v>
      </c>
      <c r="I335" s="153" t="str">
        <f t="shared" ref="I335:I376" si="227">IF(D335=" "," ",+YEAR(D335))</f>
        <v xml:space="preserve"> </v>
      </c>
      <c r="J335" s="153" t="str">
        <f t="shared" ref="J335:J376" si="228">IF(D335=" "," ",+MONTH(D335))</f>
        <v xml:space="preserve"> </v>
      </c>
      <c r="L335" s="149" t="str">
        <f t="shared" si="217"/>
        <v xml:space="preserve"> </v>
      </c>
      <c r="M335" s="150" t="str">
        <f t="shared" ref="M335:M376" si="229">+IF(O335=" "," ",S$10+S$9+1-L335)</f>
        <v xml:space="preserve"> </v>
      </c>
      <c r="N335" s="151" t="str">
        <f t="shared" si="218"/>
        <v xml:space="preserve"> </v>
      </c>
      <c r="O335" s="152" t="str">
        <f t="shared" si="219"/>
        <v xml:space="preserve"> </v>
      </c>
      <c r="P335" s="152" t="str">
        <f t="shared" ref="P335:P376" si="230">+IF(O335=" "," ",ROUND(O335*AR$11,8))</f>
        <v xml:space="preserve"> </v>
      </c>
      <c r="Q335" s="152" t="str">
        <f t="shared" ref="Q335:Q376" si="231">+IF(O335=" "," ",R335-P335)</f>
        <v xml:space="preserve"> </v>
      </c>
      <c r="R335" s="152" t="str">
        <f t="shared" ref="R335:R376" si="232">+IF(O335=" "," ",IF(L335&gt;S$9,AR$10,P335))</f>
        <v xml:space="preserve"> </v>
      </c>
      <c r="S335" s="153" t="str">
        <f t="shared" ref="S335:S376" si="233">IF(N335=" "," ",+YEAR(N335))</f>
        <v xml:space="preserve"> </v>
      </c>
      <c r="T335" s="153" t="str">
        <f t="shared" ref="T335:T376" si="234">IF(N335=" "," ",+MONTH(N335))</f>
        <v xml:space="preserve"> </v>
      </c>
      <c r="V335" s="149" t="str">
        <f t="shared" si="220"/>
        <v xml:space="preserve"> </v>
      </c>
      <c r="W335" s="150" t="str">
        <f t="shared" ref="W335:W376" si="235">+IF(Y335=" "," ",AC$10+AC$9+1-V335)</f>
        <v xml:space="preserve"> </v>
      </c>
      <c r="X335" s="151" t="str">
        <f t="shared" si="221"/>
        <v xml:space="preserve"> </v>
      </c>
      <c r="Y335" s="152" t="str">
        <f t="shared" si="222"/>
        <v xml:space="preserve"> </v>
      </c>
      <c r="Z335" s="152" t="str">
        <f t="shared" ref="Z335:Z376" si="236">+IF(Y335=" "," ",ROUND(Y335*AY$11,8))</f>
        <v xml:space="preserve"> </v>
      </c>
      <c r="AA335" s="152" t="str">
        <f t="shared" ref="AA335:AA376" si="237">+IF(Y335=" "," ",AB335-Z335)</f>
        <v xml:space="preserve"> </v>
      </c>
      <c r="AB335" s="152" t="str">
        <f t="shared" ref="AB335:AB376" si="238">+IF(Y335=" "," ",IF(V335&gt;AC$9,AY$10,Z335))</f>
        <v xml:space="preserve"> </v>
      </c>
      <c r="AC335" s="153" t="str">
        <f t="shared" ref="AC335:AC376" si="239">IF(X335=" "," ",+YEAR(X335))</f>
        <v xml:space="preserve"> </v>
      </c>
      <c r="AD335" s="153" t="str">
        <f t="shared" ref="AD335:AD376" si="240">IF(X335=" "," ",+MONTH(X335))</f>
        <v xml:space="preserve"> </v>
      </c>
    </row>
    <row r="336" spans="2:49" ht="15" customHeight="1" x14ac:dyDescent="0.2">
      <c r="B336" s="154" t="str">
        <f t="shared" ref="B336:B376" si="241">IF(E336=" "," ",B335+1)</f>
        <v xml:space="preserve"> </v>
      </c>
      <c r="C336" s="155" t="str">
        <f t="shared" si="223"/>
        <v xml:space="preserve"> </v>
      </c>
      <c r="D336" s="156" t="str">
        <f t="shared" ref="D336:D376" si="242">+IF(E336=" "," ",DATE(YEAR(D335),MONTH(D335)+I$8,DAY(D335)))</f>
        <v xml:space="preserve"> </v>
      </c>
      <c r="E336" s="157" t="str">
        <f t="shared" ref="E336:E376" si="243">+IF(E335=" "," ",IF((E335-G335)&gt;1,E335-G335," "))</f>
        <v xml:space="preserve"> </v>
      </c>
      <c r="F336" s="157" t="str">
        <f t="shared" si="224"/>
        <v xml:space="preserve"> </v>
      </c>
      <c r="G336" s="157" t="str">
        <f t="shared" si="225"/>
        <v xml:space="preserve"> </v>
      </c>
      <c r="H336" s="157" t="str">
        <f t="shared" si="226"/>
        <v xml:space="preserve"> </v>
      </c>
      <c r="I336" s="158" t="str">
        <f t="shared" si="227"/>
        <v xml:space="preserve"> </v>
      </c>
      <c r="J336" s="158" t="str">
        <f t="shared" si="228"/>
        <v xml:space="preserve"> </v>
      </c>
      <c r="L336" s="154" t="str">
        <f t="shared" ref="L336:L376" si="244">IF(O336=" "," ",L335+1)</f>
        <v xml:space="preserve"> </v>
      </c>
      <c r="M336" s="155" t="str">
        <f t="shared" si="229"/>
        <v xml:space="preserve"> </v>
      </c>
      <c r="N336" s="156" t="str">
        <f t="shared" ref="N336:N376" si="245">+IF(O336=" "," ",DATE(YEAR(N335),MONTH(N335)+S$8,DAY(N335)))</f>
        <v xml:space="preserve"> </v>
      </c>
      <c r="O336" s="157" t="str">
        <f t="shared" ref="O336:O376" si="246">+IF(O335=" "," ",IF((O335-Q335)&gt;1,O335-Q335," "))</f>
        <v xml:space="preserve"> </v>
      </c>
      <c r="P336" s="157" t="str">
        <f t="shared" si="230"/>
        <v xml:space="preserve"> </v>
      </c>
      <c r="Q336" s="157" t="str">
        <f t="shared" si="231"/>
        <v xml:space="preserve"> </v>
      </c>
      <c r="R336" s="157" t="str">
        <f t="shared" si="232"/>
        <v xml:space="preserve"> </v>
      </c>
      <c r="S336" s="158" t="str">
        <f t="shared" si="233"/>
        <v xml:space="preserve"> </v>
      </c>
      <c r="T336" s="158" t="str">
        <f t="shared" si="234"/>
        <v xml:space="preserve"> </v>
      </c>
      <c r="V336" s="154" t="str">
        <f t="shared" ref="V336:V376" si="247">IF(Y336=" "," ",V335+1)</f>
        <v xml:space="preserve"> </v>
      </c>
      <c r="W336" s="155" t="str">
        <f t="shared" si="235"/>
        <v xml:space="preserve"> </v>
      </c>
      <c r="X336" s="156" t="str">
        <f t="shared" ref="X336:X376" si="248">+IF(Y336=" "," ",DATE(YEAR(X335),MONTH(X335)+AC$8,DAY(X335)))</f>
        <v xml:space="preserve"> </v>
      </c>
      <c r="Y336" s="157" t="str">
        <f t="shared" ref="Y336:Y376" si="249">+IF(Y335=" "," ",IF((Y335-AA335)&gt;1,Y335-AA335," "))</f>
        <v xml:space="preserve"> </v>
      </c>
      <c r="Z336" s="157" t="str">
        <f t="shared" si="236"/>
        <v xml:space="preserve"> </v>
      </c>
      <c r="AA336" s="157" t="str">
        <f t="shared" si="237"/>
        <v xml:space="preserve"> </v>
      </c>
      <c r="AB336" s="157" t="str">
        <f t="shared" si="238"/>
        <v xml:space="preserve"> </v>
      </c>
      <c r="AC336" s="158" t="str">
        <f t="shared" si="239"/>
        <v xml:space="preserve"> </v>
      </c>
      <c r="AD336" s="158" t="str">
        <f t="shared" si="240"/>
        <v xml:space="preserve"> </v>
      </c>
    </row>
    <row r="337" spans="2:49" ht="15" customHeight="1" x14ac:dyDescent="0.2">
      <c r="B337" s="154" t="str">
        <f t="shared" si="241"/>
        <v xml:space="preserve"> </v>
      </c>
      <c r="C337" s="155" t="str">
        <f t="shared" si="223"/>
        <v xml:space="preserve"> </v>
      </c>
      <c r="D337" s="156" t="str">
        <f t="shared" si="242"/>
        <v xml:space="preserve"> </v>
      </c>
      <c r="E337" s="157" t="str">
        <f t="shared" si="243"/>
        <v xml:space="preserve"> </v>
      </c>
      <c r="F337" s="157" t="str">
        <f t="shared" si="224"/>
        <v xml:space="preserve"> </v>
      </c>
      <c r="G337" s="157" t="str">
        <f t="shared" si="225"/>
        <v xml:space="preserve"> </v>
      </c>
      <c r="H337" s="157" t="str">
        <f t="shared" si="226"/>
        <v xml:space="preserve"> </v>
      </c>
      <c r="I337" s="158" t="str">
        <f t="shared" si="227"/>
        <v xml:space="preserve"> </v>
      </c>
      <c r="J337" s="158" t="str">
        <f t="shared" si="228"/>
        <v xml:space="preserve"> </v>
      </c>
      <c r="L337" s="154" t="str">
        <f t="shared" si="244"/>
        <v xml:space="preserve"> </v>
      </c>
      <c r="M337" s="155" t="str">
        <f t="shared" si="229"/>
        <v xml:space="preserve"> </v>
      </c>
      <c r="N337" s="156" t="str">
        <f t="shared" si="245"/>
        <v xml:space="preserve"> </v>
      </c>
      <c r="O337" s="157" t="str">
        <f t="shared" si="246"/>
        <v xml:space="preserve"> </v>
      </c>
      <c r="P337" s="157" t="str">
        <f t="shared" si="230"/>
        <v xml:space="preserve"> </v>
      </c>
      <c r="Q337" s="157" t="str">
        <f t="shared" si="231"/>
        <v xml:space="preserve"> </v>
      </c>
      <c r="R337" s="157" t="str">
        <f t="shared" si="232"/>
        <v xml:space="preserve"> </v>
      </c>
      <c r="S337" s="158" t="str">
        <f t="shared" si="233"/>
        <v xml:space="preserve"> </v>
      </c>
      <c r="T337" s="158" t="str">
        <f t="shared" si="234"/>
        <v xml:space="preserve"> </v>
      </c>
      <c r="V337" s="154" t="str">
        <f t="shared" si="247"/>
        <v xml:space="preserve"> </v>
      </c>
      <c r="W337" s="155" t="str">
        <f t="shared" si="235"/>
        <v xml:space="preserve"> </v>
      </c>
      <c r="X337" s="156" t="str">
        <f t="shared" si="248"/>
        <v xml:space="preserve"> </v>
      </c>
      <c r="Y337" s="157" t="str">
        <f t="shared" si="249"/>
        <v xml:space="preserve"> </v>
      </c>
      <c r="Z337" s="157" t="str">
        <f t="shared" si="236"/>
        <v xml:space="preserve"> </v>
      </c>
      <c r="AA337" s="157" t="str">
        <f t="shared" si="237"/>
        <v xml:space="preserve"> </v>
      </c>
      <c r="AB337" s="157" t="str">
        <f t="shared" si="238"/>
        <v xml:space="preserve"> </v>
      </c>
      <c r="AC337" s="158" t="str">
        <f t="shared" si="239"/>
        <v xml:space="preserve"> </v>
      </c>
      <c r="AD337" s="158" t="str">
        <f t="shared" si="240"/>
        <v xml:space="preserve"> </v>
      </c>
      <c r="AH337" s="164"/>
      <c r="AI337" s="164"/>
      <c r="AO337" s="164"/>
      <c r="AP337" s="164"/>
      <c r="AV337" s="164"/>
      <c r="AW337" s="164"/>
    </row>
    <row r="338" spans="2:49" ht="15" customHeight="1" x14ac:dyDescent="0.2">
      <c r="B338" s="154" t="str">
        <f t="shared" si="241"/>
        <v xml:space="preserve"> </v>
      </c>
      <c r="C338" s="155" t="str">
        <f t="shared" si="223"/>
        <v xml:space="preserve"> </v>
      </c>
      <c r="D338" s="156" t="str">
        <f t="shared" si="242"/>
        <v xml:space="preserve"> </v>
      </c>
      <c r="E338" s="157" t="str">
        <f t="shared" si="243"/>
        <v xml:space="preserve"> </v>
      </c>
      <c r="F338" s="157" t="str">
        <f t="shared" si="224"/>
        <v xml:space="preserve"> </v>
      </c>
      <c r="G338" s="157" t="str">
        <f t="shared" si="225"/>
        <v xml:space="preserve"> </v>
      </c>
      <c r="H338" s="157" t="str">
        <f t="shared" si="226"/>
        <v xml:space="preserve"> </v>
      </c>
      <c r="I338" s="158" t="str">
        <f t="shared" si="227"/>
        <v xml:space="preserve"> </v>
      </c>
      <c r="J338" s="158" t="str">
        <f t="shared" si="228"/>
        <v xml:space="preserve"> </v>
      </c>
      <c r="L338" s="154" t="str">
        <f t="shared" si="244"/>
        <v xml:space="preserve"> </v>
      </c>
      <c r="M338" s="155" t="str">
        <f t="shared" si="229"/>
        <v xml:space="preserve"> </v>
      </c>
      <c r="N338" s="156" t="str">
        <f t="shared" si="245"/>
        <v xml:space="preserve"> </v>
      </c>
      <c r="O338" s="157" t="str">
        <f t="shared" si="246"/>
        <v xml:space="preserve"> </v>
      </c>
      <c r="P338" s="157" t="str">
        <f t="shared" si="230"/>
        <v xml:space="preserve"> </v>
      </c>
      <c r="Q338" s="157" t="str">
        <f t="shared" si="231"/>
        <v xml:space="preserve"> </v>
      </c>
      <c r="R338" s="157" t="str">
        <f t="shared" si="232"/>
        <v xml:space="preserve"> </v>
      </c>
      <c r="S338" s="158" t="str">
        <f t="shared" si="233"/>
        <v xml:space="preserve"> </v>
      </c>
      <c r="T338" s="158" t="str">
        <f t="shared" si="234"/>
        <v xml:space="preserve"> </v>
      </c>
      <c r="V338" s="154" t="str">
        <f t="shared" si="247"/>
        <v xml:space="preserve"> </v>
      </c>
      <c r="W338" s="155" t="str">
        <f t="shared" si="235"/>
        <v xml:space="preserve"> </v>
      </c>
      <c r="X338" s="156" t="str">
        <f t="shared" si="248"/>
        <v xml:space="preserve"> </v>
      </c>
      <c r="Y338" s="157" t="str">
        <f t="shared" si="249"/>
        <v xml:space="preserve"> </v>
      </c>
      <c r="Z338" s="157" t="str">
        <f t="shared" si="236"/>
        <v xml:space="preserve"> </v>
      </c>
      <c r="AA338" s="157" t="str">
        <f t="shared" si="237"/>
        <v xml:space="preserve"> </v>
      </c>
      <c r="AB338" s="157" t="str">
        <f t="shared" si="238"/>
        <v xml:space="preserve"> </v>
      </c>
      <c r="AC338" s="158" t="str">
        <f t="shared" si="239"/>
        <v xml:space="preserve"> </v>
      </c>
      <c r="AD338" s="158" t="str">
        <f t="shared" si="240"/>
        <v xml:space="preserve"> </v>
      </c>
    </row>
    <row r="339" spans="2:49" ht="15" customHeight="1" x14ac:dyDescent="0.2">
      <c r="B339" s="159" t="str">
        <f t="shared" si="241"/>
        <v xml:space="preserve"> </v>
      </c>
      <c r="C339" s="160" t="str">
        <f t="shared" si="223"/>
        <v xml:space="preserve"> </v>
      </c>
      <c r="D339" s="161" t="str">
        <f t="shared" si="242"/>
        <v xml:space="preserve"> </v>
      </c>
      <c r="E339" s="162" t="str">
        <f t="shared" si="243"/>
        <v xml:space="preserve"> </v>
      </c>
      <c r="F339" s="162" t="str">
        <f t="shared" si="224"/>
        <v xml:space="preserve"> </v>
      </c>
      <c r="G339" s="162" t="str">
        <f t="shared" si="225"/>
        <v xml:space="preserve"> </v>
      </c>
      <c r="H339" s="162" t="str">
        <f t="shared" si="226"/>
        <v xml:space="preserve"> </v>
      </c>
      <c r="I339" s="163" t="str">
        <f t="shared" si="227"/>
        <v xml:space="preserve"> </v>
      </c>
      <c r="J339" s="163" t="str">
        <f t="shared" si="228"/>
        <v xml:space="preserve"> </v>
      </c>
      <c r="L339" s="159" t="str">
        <f t="shared" si="244"/>
        <v xml:space="preserve"> </v>
      </c>
      <c r="M339" s="160" t="str">
        <f t="shared" si="229"/>
        <v xml:space="preserve"> </v>
      </c>
      <c r="N339" s="161" t="str">
        <f t="shared" si="245"/>
        <v xml:space="preserve"> </v>
      </c>
      <c r="O339" s="162" t="str">
        <f t="shared" si="246"/>
        <v xml:space="preserve"> </v>
      </c>
      <c r="P339" s="162" t="str">
        <f t="shared" si="230"/>
        <v xml:space="preserve"> </v>
      </c>
      <c r="Q339" s="162" t="str">
        <f t="shared" si="231"/>
        <v xml:space="preserve"> </v>
      </c>
      <c r="R339" s="162" t="str">
        <f t="shared" si="232"/>
        <v xml:space="preserve"> </v>
      </c>
      <c r="S339" s="163" t="str">
        <f t="shared" si="233"/>
        <v xml:space="preserve"> </v>
      </c>
      <c r="T339" s="163" t="str">
        <f t="shared" si="234"/>
        <v xml:space="preserve"> </v>
      </c>
      <c r="V339" s="159" t="str">
        <f t="shared" si="247"/>
        <v xml:space="preserve"> </v>
      </c>
      <c r="W339" s="160" t="str">
        <f t="shared" si="235"/>
        <v xml:space="preserve"> </v>
      </c>
      <c r="X339" s="161" t="str">
        <f t="shared" si="248"/>
        <v xml:space="preserve"> </v>
      </c>
      <c r="Y339" s="162" t="str">
        <f t="shared" si="249"/>
        <v xml:space="preserve"> </v>
      </c>
      <c r="Z339" s="162" t="str">
        <f t="shared" si="236"/>
        <v xml:space="preserve"> </v>
      </c>
      <c r="AA339" s="162" t="str">
        <f t="shared" si="237"/>
        <v xml:space="preserve"> </v>
      </c>
      <c r="AB339" s="162" t="str">
        <f t="shared" si="238"/>
        <v xml:space="preserve"> </v>
      </c>
      <c r="AC339" s="163" t="str">
        <f t="shared" si="239"/>
        <v xml:space="preserve"> </v>
      </c>
      <c r="AD339" s="163" t="str">
        <f t="shared" si="240"/>
        <v xml:space="preserve"> </v>
      </c>
      <c r="AH339" s="139" t="str">
        <f>+IF(AH338&gt;0,10,"")</f>
        <v/>
      </c>
      <c r="AO339" s="139" t="str">
        <f>+IF(AO338&gt;0,10,"")</f>
        <v/>
      </c>
      <c r="AV339" s="139" t="str">
        <f>+IF(AV338&gt;0,10,"")</f>
        <v/>
      </c>
    </row>
    <row r="340" spans="2:49" ht="15" customHeight="1" x14ac:dyDescent="0.2">
      <c r="B340" s="149" t="str">
        <f t="shared" si="241"/>
        <v xml:space="preserve"> </v>
      </c>
      <c r="C340" s="150" t="str">
        <f t="shared" si="223"/>
        <v xml:space="preserve"> </v>
      </c>
      <c r="D340" s="151" t="str">
        <f t="shared" si="242"/>
        <v xml:space="preserve"> </v>
      </c>
      <c r="E340" s="152" t="str">
        <f t="shared" si="243"/>
        <v xml:space="preserve"> </v>
      </c>
      <c r="F340" s="152" t="str">
        <f t="shared" si="224"/>
        <v xml:space="preserve"> </v>
      </c>
      <c r="G340" s="152" t="str">
        <f t="shared" si="225"/>
        <v xml:space="preserve"> </v>
      </c>
      <c r="H340" s="152" t="str">
        <f t="shared" si="226"/>
        <v xml:space="preserve"> </v>
      </c>
      <c r="I340" s="153" t="str">
        <f t="shared" si="227"/>
        <v xml:space="preserve"> </v>
      </c>
      <c r="J340" s="153" t="str">
        <f t="shared" si="228"/>
        <v xml:space="preserve"> </v>
      </c>
      <c r="L340" s="149" t="str">
        <f t="shared" si="244"/>
        <v xml:space="preserve"> </v>
      </c>
      <c r="M340" s="150" t="str">
        <f t="shared" si="229"/>
        <v xml:space="preserve"> </v>
      </c>
      <c r="N340" s="151" t="str">
        <f t="shared" si="245"/>
        <v xml:space="preserve"> </v>
      </c>
      <c r="O340" s="152" t="str">
        <f t="shared" si="246"/>
        <v xml:space="preserve"> </v>
      </c>
      <c r="P340" s="152" t="str">
        <f t="shared" si="230"/>
        <v xml:space="preserve"> </v>
      </c>
      <c r="Q340" s="152" t="str">
        <f t="shared" si="231"/>
        <v xml:space="preserve"> </v>
      </c>
      <c r="R340" s="152" t="str">
        <f t="shared" si="232"/>
        <v xml:space="preserve"> </v>
      </c>
      <c r="S340" s="153" t="str">
        <f t="shared" si="233"/>
        <v xml:space="preserve"> </v>
      </c>
      <c r="T340" s="153" t="str">
        <f t="shared" si="234"/>
        <v xml:space="preserve"> </v>
      </c>
      <c r="V340" s="149" t="str">
        <f t="shared" si="247"/>
        <v xml:space="preserve"> </v>
      </c>
      <c r="W340" s="150" t="str">
        <f t="shared" si="235"/>
        <v xml:space="preserve"> </v>
      </c>
      <c r="X340" s="151" t="str">
        <f t="shared" si="248"/>
        <v xml:space="preserve"> </v>
      </c>
      <c r="Y340" s="152" t="str">
        <f t="shared" si="249"/>
        <v xml:space="preserve"> </v>
      </c>
      <c r="Z340" s="152" t="str">
        <f t="shared" si="236"/>
        <v xml:space="preserve"> </v>
      </c>
      <c r="AA340" s="152" t="str">
        <f t="shared" si="237"/>
        <v xml:space="preserve"> </v>
      </c>
      <c r="AB340" s="152" t="str">
        <f t="shared" si="238"/>
        <v xml:space="preserve"> </v>
      </c>
      <c r="AC340" s="153" t="str">
        <f t="shared" si="239"/>
        <v xml:space="preserve"> </v>
      </c>
      <c r="AD340" s="153" t="str">
        <f t="shared" si="240"/>
        <v xml:space="preserve"> </v>
      </c>
    </row>
    <row r="341" spans="2:49" ht="15" customHeight="1" x14ac:dyDescent="0.2">
      <c r="B341" s="154" t="str">
        <f t="shared" si="241"/>
        <v xml:space="preserve"> </v>
      </c>
      <c r="C341" s="155" t="str">
        <f t="shared" si="223"/>
        <v xml:space="preserve"> </v>
      </c>
      <c r="D341" s="156" t="str">
        <f t="shared" si="242"/>
        <v xml:space="preserve"> </v>
      </c>
      <c r="E341" s="157" t="str">
        <f t="shared" si="243"/>
        <v xml:space="preserve"> </v>
      </c>
      <c r="F341" s="157" t="str">
        <f t="shared" si="224"/>
        <v xml:space="preserve"> </v>
      </c>
      <c r="G341" s="157" t="str">
        <f t="shared" si="225"/>
        <v xml:space="preserve"> </v>
      </c>
      <c r="H341" s="157" t="str">
        <f t="shared" si="226"/>
        <v xml:space="preserve"> </v>
      </c>
      <c r="I341" s="158" t="str">
        <f t="shared" si="227"/>
        <v xml:space="preserve"> </v>
      </c>
      <c r="J341" s="158" t="str">
        <f t="shared" si="228"/>
        <v xml:space="preserve"> </v>
      </c>
      <c r="L341" s="154" t="str">
        <f t="shared" si="244"/>
        <v xml:space="preserve"> </v>
      </c>
      <c r="M341" s="155" t="str">
        <f t="shared" si="229"/>
        <v xml:space="preserve"> </v>
      </c>
      <c r="N341" s="156" t="str">
        <f t="shared" si="245"/>
        <v xml:space="preserve"> </v>
      </c>
      <c r="O341" s="157" t="str">
        <f t="shared" si="246"/>
        <v xml:space="preserve"> </v>
      </c>
      <c r="P341" s="157" t="str">
        <f t="shared" si="230"/>
        <v xml:space="preserve"> </v>
      </c>
      <c r="Q341" s="157" t="str">
        <f t="shared" si="231"/>
        <v xml:space="preserve"> </v>
      </c>
      <c r="R341" s="157" t="str">
        <f t="shared" si="232"/>
        <v xml:space="preserve"> </v>
      </c>
      <c r="S341" s="158" t="str">
        <f t="shared" si="233"/>
        <v xml:space="preserve"> </v>
      </c>
      <c r="T341" s="158" t="str">
        <f t="shared" si="234"/>
        <v xml:space="preserve"> </v>
      </c>
      <c r="V341" s="154" t="str">
        <f t="shared" si="247"/>
        <v xml:space="preserve"> </v>
      </c>
      <c r="W341" s="155" t="str">
        <f t="shared" si="235"/>
        <v xml:space="preserve"> </v>
      </c>
      <c r="X341" s="156" t="str">
        <f t="shared" si="248"/>
        <v xml:space="preserve"> </v>
      </c>
      <c r="Y341" s="157" t="str">
        <f t="shared" si="249"/>
        <v xml:space="preserve"> </v>
      </c>
      <c r="Z341" s="157" t="str">
        <f t="shared" si="236"/>
        <v xml:space="preserve"> </v>
      </c>
      <c r="AA341" s="157" t="str">
        <f t="shared" si="237"/>
        <v xml:space="preserve"> </v>
      </c>
      <c r="AB341" s="157" t="str">
        <f t="shared" si="238"/>
        <v xml:space="preserve"> </v>
      </c>
      <c r="AC341" s="158" t="str">
        <f t="shared" si="239"/>
        <v xml:space="preserve"> </v>
      </c>
      <c r="AD341" s="158" t="str">
        <f t="shared" si="240"/>
        <v xml:space="preserve"> </v>
      </c>
    </row>
    <row r="342" spans="2:49" ht="15" customHeight="1" x14ac:dyDescent="0.2">
      <c r="B342" s="154" t="str">
        <f t="shared" si="241"/>
        <v xml:space="preserve"> </v>
      </c>
      <c r="C342" s="155" t="str">
        <f t="shared" si="223"/>
        <v xml:space="preserve"> </v>
      </c>
      <c r="D342" s="156" t="str">
        <f t="shared" si="242"/>
        <v xml:space="preserve"> </v>
      </c>
      <c r="E342" s="157" t="str">
        <f t="shared" si="243"/>
        <v xml:space="preserve"> </v>
      </c>
      <c r="F342" s="157" t="str">
        <f t="shared" si="224"/>
        <v xml:space="preserve"> </v>
      </c>
      <c r="G342" s="157" t="str">
        <f t="shared" si="225"/>
        <v xml:space="preserve"> </v>
      </c>
      <c r="H342" s="157" t="str">
        <f t="shared" si="226"/>
        <v xml:space="preserve"> </v>
      </c>
      <c r="I342" s="158" t="str">
        <f t="shared" si="227"/>
        <v xml:space="preserve"> </v>
      </c>
      <c r="J342" s="158" t="str">
        <f t="shared" si="228"/>
        <v xml:space="preserve"> </v>
      </c>
      <c r="L342" s="154" t="str">
        <f t="shared" si="244"/>
        <v xml:space="preserve"> </v>
      </c>
      <c r="M342" s="155" t="str">
        <f t="shared" si="229"/>
        <v xml:space="preserve"> </v>
      </c>
      <c r="N342" s="156" t="str">
        <f t="shared" si="245"/>
        <v xml:space="preserve"> </v>
      </c>
      <c r="O342" s="157" t="str">
        <f t="shared" si="246"/>
        <v xml:space="preserve"> </v>
      </c>
      <c r="P342" s="157" t="str">
        <f t="shared" si="230"/>
        <v xml:space="preserve"> </v>
      </c>
      <c r="Q342" s="157" t="str">
        <f t="shared" si="231"/>
        <v xml:space="preserve"> </v>
      </c>
      <c r="R342" s="157" t="str">
        <f t="shared" si="232"/>
        <v xml:space="preserve"> </v>
      </c>
      <c r="S342" s="158" t="str">
        <f t="shared" si="233"/>
        <v xml:space="preserve"> </v>
      </c>
      <c r="T342" s="158" t="str">
        <f t="shared" si="234"/>
        <v xml:space="preserve"> </v>
      </c>
      <c r="V342" s="154" t="str">
        <f t="shared" si="247"/>
        <v xml:space="preserve"> </v>
      </c>
      <c r="W342" s="155" t="str">
        <f t="shared" si="235"/>
        <v xml:space="preserve"> </v>
      </c>
      <c r="X342" s="156" t="str">
        <f t="shared" si="248"/>
        <v xml:space="preserve"> </v>
      </c>
      <c r="Y342" s="157" t="str">
        <f t="shared" si="249"/>
        <v xml:space="preserve"> </v>
      </c>
      <c r="Z342" s="157" t="str">
        <f t="shared" si="236"/>
        <v xml:space="preserve"> </v>
      </c>
      <c r="AA342" s="157" t="str">
        <f t="shared" si="237"/>
        <v xml:space="preserve"> </v>
      </c>
      <c r="AB342" s="157" t="str">
        <f t="shared" si="238"/>
        <v xml:space="preserve"> </v>
      </c>
      <c r="AC342" s="158" t="str">
        <f t="shared" si="239"/>
        <v xml:space="preserve"> </v>
      </c>
      <c r="AD342" s="158" t="str">
        <f t="shared" si="240"/>
        <v xml:space="preserve"> </v>
      </c>
      <c r="AH342" s="164"/>
      <c r="AI342" s="164"/>
      <c r="AO342" s="164"/>
      <c r="AP342" s="164"/>
      <c r="AV342" s="164"/>
      <c r="AW342" s="164"/>
    </row>
    <row r="343" spans="2:49" ht="15" customHeight="1" x14ac:dyDescent="0.2">
      <c r="B343" s="154" t="str">
        <f t="shared" si="241"/>
        <v xml:space="preserve"> </v>
      </c>
      <c r="C343" s="155" t="str">
        <f t="shared" si="223"/>
        <v xml:space="preserve"> </v>
      </c>
      <c r="D343" s="156" t="str">
        <f t="shared" si="242"/>
        <v xml:space="preserve"> </v>
      </c>
      <c r="E343" s="157" t="str">
        <f t="shared" si="243"/>
        <v xml:space="preserve"> </v>
      </c>
      <c r="F343" s="157" t="str">
        <f t="shared" si="224"/>
        <v xml:space="preserve"> </v>
      </c>
      <c r="G343" s="157" t="str">
        <f t="shared" si="225"/>
        <v xml:space="preserve"> </v>
      </c>
      <c r="H343" s="157" t="str">
        <f t="shared" si="226"/>
        <v xml:space="preserve"> </v>
      </c>
      <c r="I343" s="158" t="str">
        <f t="shared" si="227"/>
        <v xml:space="preserve"> </v>
      </c>
      <c r="J343" s="158" t="str">
        <f t="shared" si="228"/>
        <v xml:space="preserve"> </v>
      </c>
      <c r="L343" s="154" t="str">
        <f t="shared" si="244"/>
        <v xml:space="preserve"> </v>
      </c>
      <c r="M343" s="155" t="str">
        <f t="shared" si="229"/>
        <v xml:space="preserve"> </v>
      </c>
      <c r="N343" s="156" t="str">
        <f t="shared" si="245"/>
        <v xml:space="preserve"> </v>
      </c>
      <c r="O343" s="157" t="str">
        <f t="shared" si="246"/>
        <v xml:space="preserve"> </v>
      </c>
      <c r="P343" s="157" t="str">
        <f t="shared" si="230"/>
        <v xml:space="preserve"> </v>
      </c>
      <c r="Q343" s="157" t="str">
        <f t="shared" si="231"/>
        <v xml:space="preserve"> </v>
      </c>
      <c r="R343" s="157" t="str">
        <f t="shared" si="232"/>
        <v xml:space="preserve"> </v>
      </c>
      <c r="S343" s="158" t="str">
        <f t="shared" si="233"/>
        <v xml:space="preserve"> </v>
      </c>
      <c r="T343" s="158" t="str">
        <f t="shared" si="234"/>
        <v xml:space="preserve"> </v>
      </c>
      <c r="V343" s="154" t="str">
        <f t="shared" si="247"/>
        <v xml:space="preserve"> </v>
      </c>
      <c r="W343" s="155" t="str">
        <f t="shared" si="235"/>
        <v xml:space="preserve"> </v>
      </c>
      <c r="X343" s="156" t="str">
        <f t="shared" si="248"/>
        <v xml:space="preserve"> </v>
      </c>
      <c r="Y343" s="157" t="str">
        <f t="shared" si="249"/>
        <v xml:space="preserve"> </v>
      </c>
      <c r="Z343" s="157" t="str">
        <f t="shared" si="236"/>
        <v xml:space="preserve"> </v>
      </c>
      <c r="AA343" s="157" t="str">
        <f t="shared" si="237"/>
        <v xml:space="preserve"> </v>
      </c>
      <c r="AB343" s="157" t="str">
        <f t="shared" si="238"/>
        <v xml:space="preserve"> </v>
      </c>
      <c r="AC343" s="158" t="str">
        <f t="shared" si="239"/>
        <v xml:space="preserve"> </v>
      </c>
      <c r="AD343" s="158" t="str">
        <f t="shared" si="240"/>
        <v xml:space="preserve"> </v>
      </c>
    </row>
    <row r="344" spans="2:49" ht="15" customHeight="1" x14ac:dyDescent="0.2">
      <c r="B344" s="159" t="str">
        <f t="shared" si="241"/>
        <v xml:space="preserve"> </v>
      </c>
      <c r="C344" s="160" t="str">
        <f t="shared" si="223"/>
        <v xml:space="preserve"> </v>
      </c>
      <c r="D344" s="161" t="str">
        <f t="shared" si="242"/>
        <v xml:space="preserve"> </v>
      </c>
      <c r="E344" s="162" t="str">
        <f t="shared" si="243"/>
        <v xml:space="preserve"> </v>
      </c>
      <c r="F344" s="162" t="str">
        <f t="shared" si="224"/>
        <v xml:space="preserve"> </v>
      </c>
      <c r="G344" s="162" t="str">
        <f t="shared" si="225"/>
        <v xml:space="preserve"> </v>
      </c>
      <c r="H344" s="162" t="str">
        <f t="shared" si="226"/>
        <v xml:space="preserve"> </v>
      </c>
      <c r="I344" s="163" t="str">
        <f t="shared" si="227"/>
        <v xml:space="preserve"> </v>
      </c>
      <c r="J344" s="163" t="str">
        <f t="shared" si="228"/>
        <v xml:space="preserve"> </v>
      </c>
      <c r="L344" s="159" t="str">
        <f t="shared" si="244"/>
        <v xml:space="preserve"> </v>
      </c>
      <c r="M344" s="160" t="str">
        <f t="shared" si="229"/>
        <v xml:space="preserve"> </v>
      </c>
      <c r="N344" s="161" t="str">
        <f t="shared" si="245"/>
        <v xml:space="preserve"> </v>
      </c>
      <c r="O344" s="162" t="str">
        <f t="shared" si="246"/>
        <v xml:space="preserve"> </v>
      </c>
      <c r="P344" s="162" t="str">
        <f t="shared" si="230"/>
        <v xml:space="preserve"> </v>
      </c>
      <c r="Q344" s="162" t="str">
        <f t="shared" si="231"/>
        <v xml:space="preserve"> </v>
      </c>
      <c r="R344" s="162" t="str">
        <f t="shared" si="232"/>
        <v xml:space="preserve"> </v>
      </c>
      <c r="S344" s="163" t="str">
        <f t="shared" si="233"/>
        <v xml:space="preserve"> </v>
      </c>
      <c r="T344" s="163" t="str">
        <f t="shared" si="234"/>
        <v xml:space="preserve"> </v>
      </c>
      <c r="V344" s="159" t="str">
        <f t="shared" si="247"/>
        <v xml:space="preserve"> </v>
      </c>
      <c r="W344" s="160" t="str">
        <f t="shared" si="235"/>
        <v xml:space="preserve"> </v>
      </c>
      <c r="X344" s="161" t="str">
        <f t="shared" si="248"/>
        <v xml:space="preserve"> </v>
      </c>
      <c r="Y344" s="162" t="str">
        <f t="shared" si="249"/>
        <v xml:space="preserve"> </v>
      </c>
      <c r="Z344" s="162" t="str">
        <f t="shared" si="236"/>
        <v xml:space="preserve"> </v>
      </c>
      <c r="AA344" s="162" t="str">
        <f t="shared" si="237"/>
        <v xml:space="preserve"> </v>
      </c>
      <c r="AB344" s="162" t="str">
        <f t="shared" si="238"/>
        <v xml:space="preserve"> </v>
      </c>
      <c r="AC344" s="163" t="str">
        <f t="shared" si="239"/>
        <v xml:space="preserve"> </v>
      </c>
      <c r="AD344" s="163" t="str">
        <f t="shared" si="240"/>
        <v xml:space="preserve"> </v>
      </c>
      <c r="AH344" s="139" t="str">
        <f>+IF(AH343&gt;0,10,"")</f>
        <v/>
      </c>
      <c r="AO344" s="139" t="str">
        <f>+IF(AO343&gt;0,10,"")</f>
        <v/>
      </c>
      <c r="AV344" s="139" t="str">
        <f>+IF(AV343&gt;0,10,"")</f>
        <v/>
      </c>
    </row>
    <row r="345" spans="2:49" ht="15" customHeight="1" x14ac:dyDescent="0.2">
      <c r="B345" s="149" t="str">
        <f t="shared" si="241"/>
        <v xml:space="preserve"> </v>
      </c>
      <c r="C345" s="150" t="str">
        <f t="shared" si="223"/>
        <v xml:space="preserve"> </v>
      </c>
      <c r="D345" s="151" t="str">
        <f t="shared" si="242"/>
        <v xml:space="preserve"> </v>
      </c>
      <c r="E345" s="152" t="str">
        <f t="shared" si="243"/>
        <v xml:space="preserve"> </v>
      </c>
      <c r="F345" s="152" t="str">
        <f t="shared" si="224"/>
        <v xml:space="preserve"> </v>
      </c>
      <c r="G345" s="152" t="str">
        <f t="shared" si="225"/>
        <v xml:space="preserve"> </v>
      </c>
      <c r="H345" s="152" t="str">
        <f t="shared" si="226"/>
        <v xml:space="preserve"> </v>
      </c>
      <c r="I345" s="153" t="str">
        <f t="shared" si="227"/>
        <v xml:space="preserve"> </v>
      </c>
      <c r="J345" s="153" t="str">
        <f t="shared" si="228"/>
        <v xml:space="preserve"> </v>
      </c>
      <c r="L345" s="149" t="str">
        <f t="shared" si="244"/>
        <v xml:space="preserve"> </v>
      </c>
      <c r="M345" s="150" t="str">
        <f t="shared" si="229"/>
        <v xml:space="preserve"> </v>
      </c>
      <c r="N345" s="151" t="str">
        <f t="shared" si="245"/>
        <v xml:space="preserve"> </v>
      </c>
      <c r="O345" s="152" t="str">
        <f t="shared" si="246"/>
        <v xml:space="preserve"> </v>
      </c>
      <c r="P345" s="152" t="str">
        <f t="shared" si="230"/>
        <v xml:space="preserve"> </v>
      </c>
      <c r="Q345" s="152" t="str">
        <f t="shared" si="231"/>
        <v xml:space="preserve"> </v>
      </c>
      <c r="R345" s="152" t="str">
        <f t="shared" si="232"/>
        <v xml:space="preserve"> </v>
      </c>
      <c r="S345" s="153" t="str">
        <f t="shared" si="233"/>
        <v xml:space="preserve"> </v>
      </c>
      <c r="T345" s="153" t="str">
        <f t="shared" si="234"/>
        <v xml:space="preserve"> </v>
      </c>
      <c r="V345" s="149" t="str">
        <f t="shared" si="247"/>
        <v xml:space="preserve"> </v>
      </c>
      <c r="W345" s="150" t="str">
        <f t="shared" si="235"/>
        <v xml:space="preserve"> </v>
      </c>
      <c r="X345" s="151" t="str">
        <f t="shared" si="248"/>
        <v xml:space="preserve"> </v>
      </c>
      <c r="Y345" s="152" t="str">
        <f t="shared" si="249"/>
        <v xml:space="preserve"> </v>
      </c>
      <c r="Z345" s="152" t="str">
        <f t="shared" si="236"/>
        <v xml:space="preserve"> </v>
      </c>
      <c r="AA345" s="152" t="str">
        <f t="shared" si="237"/>
        <v xml:space="preserve"> </v>
      </c>
      <c r="AB345" s="152" t="str">
        <f t="shared" si="238"/>
        <v xml:space="preserve"> </v>
      </c>
      <c r="AC345" s="153" t="str">
        <f t="shared" si="239"/>
        <v xml:space="preserve"> </v>
      </c>
      <c r="AD345" s="153" t="str">
        <f t="shared" si="240"/>
        <v xml:space="preserve"> </v>
      </c>
    </row>
    <row r="346" spans="2:49" ht="15" customHeight="1" x14ac:dyDescent="0.2">
      <c r="B346" s="154" t="str">
        <f t="shared" si="241"/>
        <v xml:space="preserve"> </v>
      </c>
      <c r="C346" s="155" t="str">
        <f t="shared" si="223"/>
        <v xml:space="preserve"> </v>
      </c>
      <c r="D346" s="156" t="str">
        <f t="shared" si="242"/>
        <v xml:space="preserve"> </v>
      </c>
      <c r="E346" s="157" t="str">
        <f t="shared" si="243"/>
        <v xml:space="preserve"> </v>
      </c>
      <c r="F346" s="157" t="str">
        <f t="shared" si="224"/>
        <v xml:space="preserve"> </v>
      </c>
      <c r="G346" s="157" t="str">
        <f t="shared" si="225"/>
        <v xml:space="preserve"> </v>
      </c>
      <c r="H346" s="157" t="str">
        <f t="shared" si="226"/>
        <v xml:space="preserve"> </v>
      </c>
      <c r="I346" s="158" t="str">
        <f t="shared" si="227"/>
        <v xml:space="preserve"> </v>
      </c>
      <c r="J346" s="158" t="str">
        <f t="shared" si="228"/>
        <v xml:space="preserve"> </v>
      </c>
      <c r="L346" s="154" t="str">
        <f t="shared" si="244"/>
        <v xml:space="preserve"> </v>
      </c>
      <c r="M346" s="155" t="str">
        <f t="shared" si="229"/>
        <v xml:space="preserve"> </v>
      </c>
      <c r="N346" s="156" t="str">
        <f t="shared" si="245"/>
        <v xml:space="preserve"> </v>
      </c>
      <c r="O346" s="157" t="str">
        <f t="shared" si="246"/>
        <v xml:space="preserve"> </v>
      </c>
      <c r="P346" s="157" t="str">
        <f t="shared" si="230"/>
        <v xml:space="preserve"> </v>
      </c>
      <c r="Q346" s="157" t="str">
        <f t="shared" si="231"/>
        <v xml:space="preserve"> </v>
      </c>
      <c r="R346" s="157" t="str">
        <f t="shared" si="232"/>
        <v xml:space="preserve"> </v>
      </c>
      <c r="S346" s="158" t="str">
        <f t="shared" si="233"/>
        <v xml:space="preserve"> </v>
      </c>
      <c r="T346" s="158" t="str">
        <f t="shared" si="234"/>
        <v xml:space="preserve"> </v>
      </c>
      <c r="V346" s="154" t="str">
        <f t="shared" si="247"/>
        <v xml:space="preserve"> </v>
      </c>
      <c r="W346" s="155" t="str">
        <f t="shared" si="235"/>
        <v xml:space="preserve"> </v>
      </c>
      <c r="X346" s="156" t="str">
        <f t="shared" si="248"/>
        <v xml:space="preserve"> </v>
      </c>
      <c r="Y346" s="157" t="str">
        <f t="shared" si="249"/>
        <v xml:space="preserve"> </v>
      </c>
      <c r="Z346" s="157" t="str">
        <f t="shared" si="236"/>
        <v xml:space="preserve"> </v>
      </c>
      <c r="AA346" s="157" t="str">
        <f t="shared" si="237"/>
        <v xml:space="preserve"> </v>
      </c>
      <c r="AB346" s="157" t="str">
        <f t="shared" si="238"/>
        <v xml:space="preserve"> </v>
      </c>
      <c r="AC346" s="158" t="str">
        <f t="shared" si="239"/>
        <v xml:space="preserve"> </v>
      </c>
      <c r="AD346" s="158" t="str">
        <f t="shared" si="240"/>
        <v xml:space="preserve"> </v>
      </c>
    </row>
    <row r="347" spans="2:49" ht="15" customHeight="1" x14ac:dyDescent="0.2">
      <c r="B347" s="154" t="str">
        <f t="shared" si="241"/>
        <v xml:space="preserve"> </v>
      </c>
      <c r="C347" s="155" t="str">
        <f t="shared" si="223"/>
        <v xml:space="preserve"> </v>
      </c>
      <c r="D347" s="156" t="str">
        <f t="shared" si="242"/>
        <v xml:space="preserve"> </v>
      </c>
      <c r="E347" s="157" t="str">
        <f t="shared" si="243"/>
        <v xml:space="preserve"> </v>
      </c>
      <c r="F347" s="157" t="str">
        <f t="shared" si="224"/>
        <v xml:space="preserve"> </v>
      </c>
      <c r="G347" s="157" t="str">
        <f t="shared" si="225"/>
        <v xml:space="preserve"> </v>
      </c>
      <c r="H347" s="157" t="str">
        <f t="shared" si="226"/>
        <v xml:space="preserve"> </v>
      </c>
      <c r="I347" s="158" t="str">
        <f t="shared" si="227"/>
        <v xml:space="preserve"> </v>
      </c>
      <c r="J347" s="158" t="str">
        <f t="shared" si="228"/>
        <v xml:space="preserve"> </v>
      </c>
      <c r="L347" s="154" t="str">
        <f t="shared" si="244"/>
        <v xml:space="preserve"> </v>
      </c>
      <c r="M347" s="155" t="str">
        <f t="shared" si="229"/>
        <v xml:space="preserve"> </v>
      </c>
      <c r="N347" s="156" t="str">
        <f t="shared" si="245"/>
        <v xml:space="preserve"> </v>
      </c>
      <c r="O347" s="157" t="str">
        <f t="shared" si="246"/>
        <v xml:space="preserve"> </v>
      </c>
      <c r="P347" s="157" t="str">
        <f t="shared" si="230"/>
        <v xml:space="preserve"> </v>
      </c>
      <c r="Q347" s="157" t="str">
        <f t="shared" si="231"/>
        <v xml:space="preserve"> </v>
      </c>
      <c r="R347" s="157" t="str">
        <f t="shared" si="232"/>
        <v xml:space="preserve"> </v>
      </c>
      <c r="S347" s="158" t="str">
        <f t="shared" si="233"/>
        <v xml:space="preserve"> </v>
      </c>
      <c r="T347" s="158" t="str">
        <f t="shared" si="234"/>
        <v xml:space="preserve"> </v>
      </c>
      <c r="V347" s="154" t="str">
        <f t="shared" si="247"/>
        <v xml:space="preserve"> </v>
      </c>
      <c r="W347" s="155" t="str">
        <f t="shared" si="235"/>
        <v xml:space="preserve"> </v>
      </c>
      <c r="X347" s="156" t="str">
        <f t="shared" si="248"/>
        <v xml:space="preserve"> </v>
      </c>
      <c r="Y347" s="157" t="str">
        <f t="shared" si="249"/>
        <v xml:space="preserve"> </v>
      </c>
      <c r="Z347" s="157" t="str">
        <f t="shared" si="236"/>
        <v xml:space="preserve"> </v>
      </c>
      <c r="AA347" s="157" t="str">
        <f t="shared" si="237"/>
        <v xml:space="preserve"> </v>
      </c>
      <c r="AB347" s="157" t="str">
        <f t="shared" si="238"/>
        <v xml:space="preserve"> </v>
      </c>
      <c r="AC347" s="158" t="str">
        <f t="shared" si="239"/>
        <v xml:space="preserve"> </v>
      </c>
      <c r="AD347" s="158" t="str">
        <f t="shared" si="240"/>
        <v xml:space="preserve"> </v>
      </c>
      <c r="AH347" s="164"/>
      <c r="AI347" s="164"/>
      <c r="AO347" s="164"/>
      <c r="AP347" s="164"/>
      <c r="AV347" s="164"/>
      <c r="AW347" s="164"/>
    </row>
    <row r="348" spans="2:49" ht="15" customHeight="1" x14ac:dyDescent="0.2">
      <c r="B348" s="154" t="str">
        <f t="shared" si="241"/>
        <v xml:space="preserve"> </v>
      </c>
      <c r="C348" s="155" t="str">
        <f t="shared" si="223"/>
        <v xml:space="preserve"> </v>
      </c>
      <c r="D348" s="156" t="str">
        <f t="shared" si="242"/>
        <v xml:space="preserve"> </v>
      </c>
      <c r="E348" s="157" t="str">
        <f t="shared" si="243"/>
        <v xml:space="preserve"> </v>
      </c>
      <c r="F348" s="157" t="str">
        <f t="shared" si="224"/>
        <v xml:space="preserve"> </v>
      </c>
      <c r="G348" s="157" t="str">
        <f t="shared" si="225"/>
        <v xml:space="preserve"> </v>
      </c>
      <c r="H348" s="157" t="str">
        <f t="shared" si="226"/>
        <v xml:space="preserve"> </v>
      </c>
      <c r="I348" s="158" t="str">
        <f t="shared" si="227"/>
        <v xml:space="preserve"> </v>
      </c>
      <c r="J348" s="158" t="str">
        <f t="shared" si="228"/>
        <v xml:space="preserve"> </v>
      </c>
      <c r="L348" s="154" t="str">
        <f t="shared" si="244"/>
        <v xml:space="preserve"> </v>
      </c>
      <c r="M348" s="155" t="str">
        <f t="shared" si="229"/>
        <v xml:space="preserve"> </v>
      </c>
      <c r="N348" s="156" t="str">
        <f t="shared" si="245"/>
        <v xml:space="preserve"> </v>
      </c>
      <c r="O348" s="157" t="str">
        <f t="shared" si="246"/>
        <v xml:space="preserve"> </v>
      </c>
      <c r="P348" s="157" t="str">
        <f t="shared" si="230"/>
        <v xml:space="preserve"> </v>
      </c>
      <c r="Q348" s="157" t="str">
        <f t="shared" si="231"/>
        <v xml:space="preserve"> </v>
      </c>
      <c r="R348" s="157" t="str">
        <f t="shared" si="232"/>
        <v xml:space="preserve"> </v>
      </c>
      <c r="S348" s="158" t="str">
        <f t="shared" si="233"/>
        <v xml:space="preserve"> </v>
      </c>
      <c r="T348" s="158" t="str">
        <f t="shared" si="234"/>
        <v xml:space="preserve"> </v>
      </c>
      <c r="V348" s="154" t="str">
        <f t="shared" si="247"/>
        <v xml:space="preserve"> </v>
      </c>
      <c r="W348" s="155" t="str">
        <f t="shared" si="235"/>
        <v xml:space="preserve"> </v>
      </c>
      <c r="X348" s="156" t="str">
        <f t="shared" si="248"/>
        <v xml:space="preserve"> </v>
      </c>
      <c r="Y348" s="157" t="str">
        <f t="shared" si="249"/>
        <v xml:space="preserve"> </v>
      </c>
      <c r="Z348" s="157" t="str">
        <f t="shared" si="236"/>
        <v xml:space="preserve"> </v>
      </c>
      <c r="AA348" s="157" t="str">
        <f t="shared" si="237"/>
        <v xml:space="preserve"> </v>
      </c>
      <c r="AB348" s="157" t="str">
        <f t="shared" si="238"/>
        <v xml:space="preserve"> </v>
      </c>
      <c r="AC348" s="158" t="str">
        <f t="shared" si="239"/>
        <v xml:space="preserve"> </v>
      </c>
      <c r="AD348" s="158" t="str">
        <f t="shared" si="240"/>
        <v xml:space="preserve"> </v>
      </c>
    </row>
    <row r="349" spans="2:49" ht="15" customHeight="1" x14ac:dyDescent="0.2">
      <c r="B349" s="159" t="str">
        <f t="shared" si="241"/>
        <v xml:space="preserve"> </v>
      </c>
      <c r="C349" s="160" t="str">
        <f t="shared" si="223"/>
        <v xml:space="preserve"> </v>
      </c>
      <c r="D349" s="161" t="str">
        <f t="shared" si="242"/>
        <v xml:space="preserve"> </v>
      </c>
      <c r="E349" s="162" t="str">
        <f t="shared" si="243"/>
        <v xml:space="preserve"> </v>
      </c>
      <c r="F349" s="162" t="str">
        <f t="shared" si="224"/>
        <v xml:space="preserve"> </v>
      </c>
      <c r="G349" s="162" t="str">
        <f t="shared" si="225"/>
        <v xml:space="preserve"> </v>
      </c>
      <c r="H349" s="162" t="str">
        <f t="shared" si="226"/>
        <v xml:space="preserve"> </v>
      </c>
      <c r="I349" s="163" t="str">
        <f t="shared" si="227"/>
        <v xml:space="preserve"> </v>
      </c>
      <c r="J349" s="163" t="str">
        <f t="shared" si="228"/>
        <v xml:space="preserve"> </v>
      </c>
      <c r="L349" s="159" t="str">
        <f t="shared" si="244"/>
        <v xml:space="preserve"> </v>
      </c>
      <c r="M349" s="160" t="str">
        <f t="shared" si="229"/>
        <v xml:space="preserve"> </v>
      </c>
      <c r="N349" s="161" t="str">
        <f t="shared" si="245"/>
        <v xml:space="preserve"> </v>
      </c>
      <c r="O349" s="162" t="str">
        <f t="shared" si="246"/>
        <v xml:space="preserve"> </v>
      </c>
      <c r="P349" s="162" t="str">
        <f t="shared" si="230"/>
        <v xml:space="preserve"> </v>
      </c>
      <c r="Q349" s="162" t="str">
        <f t="shared" si="231"/>
        <v xml:space="preserve"> </v>
      </c>
      <c r="R349" s="162" t="str">
        <f t="shared" si="232"/>
        <v xml:space="preserve"> </v>
      </c>
      <c r="S349" s="163" t="str">
        <f t="shared" si="233"/>
        <v xml:space="preserve"> </v>
      </c>
      <c r="T349" s="163" t="str">
        <f t="shared" si="234"/>
        <v xml:space="preserve"> </v>
      </c>
      <c r="V349" s="159" t="str">
        <f t="shared" si="247"/>
        <v xml:space="preserve"> </v>
      </c>
      <c r="W349" s="160" t="str">
        <f t="shared" si="235"/>
        <v xml:space="preserve"> </v>
      </c>
      <c r="X349" s="161" t="str">
        <f t="shared" si="248"/>
        <v xml:space="preserve"> </v>
      </c>
      <c r="Y349" s="162" t="str">
        <f t="shared" si="249"/>
        <v xml:space="preserve"> </v>
      </c>
      <c r="Z349" s="162" t="str">
        <f t="shared" si="236"/>
        <v xml:space="preserve"> </v>
      </c>
      <c r="AA349" s="162" t="str">
        <f t="shared" si="237"/>
        <v xml:space="preserve"> </v>
      </c>
      <c r="AB349" s="162" t="str">
        <f t="shared" si="238"/>
        <v xml:space="preserve"> </v>
      </c>
      <c r="AC349" s="163" t="str">
        <f t="shared" si="239"/>
        <v xml:space="preserve"> </v>
      </c>
      <c r="AD349" s="163" t="str">
        <f t="shared" si="240"/>
        <v xml:space="preserve"> </v>
      </c>
      <c r="AH349" s="139" t="str">
        <f>+IF(AH348&gt;0,10,"")</f>
        <v/>
      </c>
      <c r="AO349" s="139" t="str">
        <f>+IF(AO348&gt;0,10,"")</f>
        <v/>
      </c>
      <c r="AV349" s="139" t="str">
        <f>+IF(AV348&gt;0,10,"")</f>
        <v/>
      </c>
    </row>
    <row r="350" spans="2:49" ht="15" customHeight="1" x14ac:dyDescent="0.2">
      <c r="B350" s="149" t="str">
        <f t="shared" si="241"/>
        <v xml:space="preserve"> </v>
      </c>
      <c r="C350" s="150" t="str">
        <f t="shared" si="223"/>
        <v xml:space="preserve"> </v>
      </c>
      <c r="D350" s="151" t="str">
        <f t="shared" si="242"/>
        <v xml:space="preserve"> </v>
      </c>
      <c r="E350" s="152" t="str">
        <f t="shared" si="243"/>
        <v xml:space="preserve"> </v>
      </c>
      <c r="F350" s="152" t="str">
        <f t="shared" si="224"/>
        <v xml:space="preserve"> </v>
      </c>
      <c r="G350" s="152" t="str">
        <f t="shared" si="225"/>
        <v xml:space="preserve"> </v>
      </c>
      <c r="H350" s="152" t="str">
        <f t="shared" si="226"/>
        <v xml:space="preserve"> </v>
      </c>
      <c r="I350" s="153" t="str">
        <f t="shared" si="227"/>
        <v xml:space="preserve"> </v>
      </c>
      <c r="J350" s="153" t="str">
        <f t="shared" si="228"/>
        <v xml:space="preserve"> </v>
      </c>
      <c r="L350" s="149" t="str">
        <f t="shared" si="244"/>
        <v xml:space="preserve"> </v>
      </c>
      <c r="M350" s="150" t="str">
        <f t="shared" si="229"/>
        <v xml:space="preserve"> </v>
      </c>
      <c r="N350" s="151" t="str">
        <f t="shared" si="245"/>
        <v xml:space="preserve"> </v>
      </c>
      <c r="O350" s="152" t="str">
        <f t="shared" si="246"/>
        <v xml:space="preserve"> </v>
      </c>
      <c r="P350" s="152" t="str">
        <f t="shared" si="230"/>
        <v xml:space="preserve"> </v>
      </c>
      <c r="Q350" s="152" t="str">
        <f t="shared" si="231"/>
        <v xml:space="preserve"> </v>
      </c>
      <c r="R350" s="152" t="str">
        <f t="shared" si="232"/>
        <v xml:space="preserve"> </v>
      </c>
      <c r="S350" s="153" t="str">
        <f t="shared" si="233"/>
        <v xml:space="preserve"> </v>
      </c>
      <c r="T350" s="153" t="str">
        <f t="shared" si="234"/>
        <v xml:space="preserve"> </v>
      </c>
      <c r="V350" s="149" t="str">
        <f t="shared" si="247"/>
        <v xml:space="preserve"> </v>
      </c>
      <c r="W350" s="150" t="str">
        <f t="shared" si="235"/>
        <v xml:space="preserve"> </v>
      </c>
      <c r="X350" s="151" t="str">
        <f t="shared" si="248"/>
        <v xml:space="preserve"> </v>
      </c>
      <c r="Y350" s="152" t="str">
        <f t="shared" si="249"/>
        <v xml:space="preserve"> </v>
      </c>
      <c r="Z350" s="152" t="str">
        <f t="shared" si="236"/>
        <v xml:space="preserve"> </v>
      </c>
      <c r="AA350" s="152" t="str">
        <f t="shared" si="237"/>
        <v xml:space="preserve"> </v>
      </c>
      <c r="AB350" s="152" t="str">
        <f t="shared" si="238"/>
        <v xml:space="preserve"> </v>
      </c>
      <c r="AC350" s="153" t="str">
        <f t="shared" si="239"/>
        <v xml:space="preserve"> </v>
      </c>
      <c r="AD350" s="153" t="str">
        <f t="shared" si="240"/>
        <v xml:space="preserve"> </v>
      </c>
    </row>
    <row r="351" spans="2:49" ht="15" customHeight="1" x14ac:dyDescent="0.2">
      <c r="B351" s="154" t="str">
        <f t="shared" si="241"/>
        <v xml:space="preserve"> </v>
      </c>
      <c r="C351" s="155" t="str">
        <f t="shared" si="223"/>
        <v xml:space="preserve"> </v>
      </c>
      <c r="D351" s="156" t="str">
        <f t="shared" si="242"/>
        <v xml:space="preserve"> </v>
      </c>
      <c r="E351" s="157" t="str">
        <f t="shared" si="243"/>
        <v xml:space="preserve"> </v>
      </c>
      <c r="F351" s="157" t="str">
        <f t="shared" si="224"/>
        <v xml:space="preserve"> </v>
      </c>
      <c r="G351" s="157" t="str">
        <f t="shared" si="225"/>
        <v xml:space="preserve"> </v>
      </c>
      <c r="H351" s="157" t="str">
        <f t="shared" si="226"/>
        <v xml:space="preserve"> </v>
      </c>
      <c r="I351" s="158" t="str">
        <f t="shared" si="227"/>
        <v xml:space="preserve"> </v>
      </c>
      <c r="J351" s="158" t="str">
        <f t="shared" si="228"/>
        <v xml:space="preserve"> </v>
      </c>
      <c r="L351" s="154" t="str">
        <f t="shared" si="244"/>
        <v xml:space="preserve"> </v>
      </c>
      <c r="M351" s="155" t="str">
        <f t="shared" si="229"/>
        <v xml:space="preserve"> </v>
      </c>
      <c r="N351" s="156" t="str">
        <f t="shared" si="245"/>
        <v xml:space="preserve"> </v>
      </c>
      <c r="O351" s="157" t="str">
        <f t="shared" si="246"/>
        <v xml:space="preserve"> </v>
      </c>
      <c r="P351" s="157" t="str">
        <f t="shared" si="230"/>
        <v xml:space="preserve"> </v>
      </c>
      <c r="Q351" s="157" t="str">
        <f t="shared" si="231"/>
        <v xml:space="preserve"> </v>
      </c>
      <c r="R351" s="157" t="str">
        <f t="shared" si="232"/>
        <v xml:space="preserve"> </v>
      </c>
      <c r="S351" s="158" t="str">
        <f t="shared" si="233"/>
        <v xml:space="preserve"> </v>
      </c>
      <c r="T351" s="158" t="str">
        <f t="shared" si="234"/>
        <v xml:space="preserve"> </v>
      </c>
      <c r="V351" s="154" t="str">
        <f t="shared" si="247"/>
        <v xml:space="preserve"> </v>
      </c>
      <c r="W351" s="155" t="str">
        <f t="shared" si="235"/>
        <v xml:space="preserve"> </v>
      </c>
      <c r="X351" s="156" t="str">
        <f t="shared" si="248"/>
        <v xml:space="preserve"> </v>
      </c>
      <c r="Y351" s="157" t="str">
        <f t="shared" si="249"/>
        <v xml:space="preserve"> </v>
      </c>
      <c r="Z351" s="157" t="str">
        <f t="shared" si="236"/>
        <v xml:space="preserve"> </v>
      </c>
      <c r="AA351" s="157" t="str">
        <f t="shared" si="237"/>
        <v xml:space="preserve"> </v>
      </c>
      <c r="AB351" s="157" t="str">
        <f t="shared" si="238"/>
        <v xml:space="preserve"> </v>
      </c>
      <c r="AC351" s="158" t="str">
        <f t="shared" si="239"/>
        <v xml:space="preserve"> </v>
      </c>
      <c r="AD351" s="158" t="str">
        <f t="shared" si="240"/>
        <v xml:space="preserve"> </v>
      </c>
    </row>
    <row r="352" spans="2:49" ht="15" customHeight="1" x14ac:dyDescent="0.2">
      <c r="B352" s="154" t="str">
        <f t="shared" si="241"/>
        <v xml:space="preserve"> </v>
      </c>
      <c r="C352" s="155" t="str">
        <f t="shared" si="223"/>
        <v xml:space="preserve"> </v>
      </c>
      <c r="D352" s="156" t="str">
        <f t="shared" si="242"/>
        <v xml:space="preserve"> </v>
      </c>
      <c r="E352" s="157" t="str">
        <f t="shared" si="243"/>
        <v xml:space="preserve"> </v>
      </c>
      <c r="F352" s="157" t="str">
        <f t="shared" si="224"/>
        <v xml:space="preserve"> </v>
      </c>
      <c r="G352" s="157" t="str">
        <f t="shared" si="225"/>
        <v xml:space="preserve"> </v>
      </c>
      <c r="H352" s="157" t="str">
        <f t="shared" si="226"/>
        <v xml:space="preserve"> </v>
      </c>
      <c r="I352" s="158" t="str">
        <f t="shared" si="227"/>
        <v xml:space="preserve"> </v>
      </c>
      <c r="J352" s="158" t="str">
        <f t="shared" si="228"/>
        <v xml:space="preserve"> </v>
      </c>
      <c r="L352" s="154" t="str">
        <f t="shared" si="244"/>
        <v xml:space="preserve"> </v>
      </c>
      <c r="M352" s="155" t="str">
        <f t="shared" si="229"/>
        <v xml:space="preserve"> </v>
      </c>
      <c r="N352" s="156" t="str">
        <f t="shared" si="245"/>
        <v xml:space="preserve"> </v>
      </c>
      <c r="O352" s="157" t="str">
        <f t="shared" si="246"/>
        <v xml:space="preserve"> </v>
      </c>
      <c r="P352" s="157" t="str">
        <f t="shared" si="230"/>
        <v xml:space="preserve"> </v>
      </c>
      <c r="Q352" s="157" t="str">
        <f t="shared" si="231"/>
        <v xml:space="preserve"> </v>
      </c>
      <c r="R352" s="157" t="str">
        <f t="shared" si="232"/>
        <v xml:space="preserve"> </v>
      </c>
      <c r="S352" s="158" t="str">
        <f t="shared" si="233"/>
        <v xml:space="preserve"> </v>
      </c>
      <c r="T352" s="158" t="str">
        <f t="shared" si="234"/>
        <v xml:space="preserve"> </v>
      </c>
      <c r="V352" s="154" t="str">
        <f t="shared" si="247"/>
        <v xml:space="preserve"> </v>
      </c>
      <c r="W352" s="155" t="str">
        <f t="shared" si="235"/>
        <v xml:space="preserve"> </v>
      </c>
      <c r="X352" s="156" t="str">
        <f t="shared" si="248"/>
        <v xml:space="preserve"> </v>
      </c>
      <c r="Y352" s="157" t="str">
        <f t="shared" si="249"/>
        <v xml:space="preserve"> </v>
      </c>
      <c r="Z352" s="157" t="str">
        <f t="shared" si="236"/>
        <v xml:space="preserve"> </v>
      </c>
      <c r="AA352" s="157" t="str">
        <f t="shared" si="237"/>
        <v xml:space="preserve"> </v>
      </c>
      <c r="AB352" s="157" t="str">
        <f t="shared" si="238"/>
        <v xml:space="preserve"> </v>
      </c>
      <c r="AC352" s="158" t="str">
        <f t="shared" si="239"/>
        <v xml:space="preserve"> </v>
      </c>
      <c r="AD352" s="158" t="str">
        <f t="shared" si="240"/>
        <v xml:space="preserve"> </v>
      </c>
      <c r="AH352" s="164"/>
      <c r="AI352" s="164"/>
      <c r="AO352" s="164"/>
      <c r="AP352" s="164"/>
      <c r="AV352" s="164"/>
      <c r="AW352" s="164"/>
    </row>
    <row r="353" spans="2:49" ht="15" customHeight="1" x14ac:dyDescent="0.2">
      <c r="B353" s="154" t="str">
        <f t="shared" si="241"/>
        <v xml:space="preserve"> </v>
      </c>
      <c r="C353" s="155" t="str">
        <f t="shared" si="223"/>
        <v xml:space="preserve"> </v>
      </c>
      <c r="D353" s="156" t="str">
        <f t="shared" si="242"/>
        <v xml:space="preserve"> </v>
      </c>
      <c r="E353" s="157" t="str">
        <f t="shared" si="243"/>
        <v xml:space="preserve"> </v>
      </c>
      <c r="F353" s="157" t="str">
        <f t="shared" si="224"/>
        <v xml:space="preserve"> </v>
      </c>
      <c r="G353" s="157" t="str">
        <f t="shared" si="225"/>
        <v xml:space="preserve"> </v>
      </c>
      <c r="H353" s="157" t="str">
        <f t="shared" si="226"/>
        <v xml:space="preserve"> </v>
      </c>
      <c r="I353" s="158" t="str">
        <f t="shared" si="227"/>
        <v xml:space="preserve"> </v>
      </c>
      <c r="J353" s="158" t="str">
        <f t="shared" si="228"/>
        <v xml:space="preserve"> </v>
      </c>
      <c r="L353" s="154" t="str">
        <f t="shared" si="244"/>
        <v xml:space="preserve"> </v>
      </c>
      <c r="M353" s="155" t="str">
        <f t="shared" si="229"/>
        <v xml:space="preserve"> </v>
      </c>
      <c r="N353" s="156" t="str">
        <f t="shared" si="245"/>
        <v xml:space="preserve"> </v>
      </c>
      <c r="O353" s="157" t="str">
        <f t="shared" si="246"/>
        <v xml:space="preserve"> </v>
      </c>
      <c r="P353" s="157" t="str">
        <f t="shared" si="230"/>
        <v xml:space="preserve"> </v>
      </c>
      <c r="Q353" s="157" t="str">
        <f t="shared" si="231"/>
        <v xml:space="preserve"> </v>
      </c>
      <c r="R353" s="157" t="str">
        <f t="shared" si="232"/>
        <v xml:space="preserve"> </v>
      </c>
      <c r="S353" s="158" t="str">
        <f t="shared" si="233"/>
        <v xml:space="preserve"> </v>
      </c>
      <c r="T353" s="158" t="str">
        <f t="shared" si="234"/>
        <v xml:space="preserve"> </v>
      </c>
      <c r="V353" s="154" t="str">
        <f t="shared" si="247"/>
        <v xml:space="preserve"> </v>
      </c>
      <c r="W353" s="155" t="str">
        <f t="shared" si="235"/>
        <v xml:space="preserve"> </v>
      </c>
      <c r="X353" s="156" t="str">
        <f t="shared" si="248"/>
        <v xml:space="preserve"> </v>
      </c>
      <c r="Y353" s="157" t="str">
        <f t="shared" si="249"/>
        <v xml:space="preserve"> </v>
      </c>
      <c r="Z353" s="157" t="str">
        <f t="shared" si="236"/>
        <v xml:space="preserve"> </v>
      </c>
      <c r="AA353" s="157" t="str">
        <f t="shared" si="237"/>
        <v xml:space="preserve"> </v>
      </c>
      <c r="AB353" s="157" t="str">
        <f t="shared" si="238"/>
        <v xml:space="preserve"> </v>
      </c>
      <c r="AC353" s="158" t="str">
        <f t="shared" si="239"/>
        <v xml:space="preserve"> </v>
      </c>
      <c r="AD353" s="158" t="str">
        <f t="shared" si="240"/>
        <v xml:space="preserve"> </v>
      </c>
    </row>
    <row r="354" spans="2:49" ht="15" customHeight="1" x14ac:dyDescent="0.2">
      <c r="B354" s="159" t="str">
        <f t="shared" si="241"/>
        <v xml:space="preserve"> </v>
      </c>
      <c r="C354" s="160" t="str">
        <f t="shared" si="223"/>
        <v xml:space="preserve"> </v>
      </c>
      <c r="D354" s="161" t="str">
        <f t="shared" si="242"/>
        <v xml:space="preserve"> </v>
      </c>
      <c r="E354" s="162" t="str">
        <f t="shared" si="243"/>
        <v xml:space="preserve"> </v>
      </c>
      <c r="F354" s="162" t="str">
        <f t="shared" si="224"/>
        <v xml:space="preserve"> </v>
      </c>
      <c r="G354" s="162" t="str">
        <f t="shared" si="225"/>
        <v xml:space="preserve"> </v>
      </c>
      <c r="H354" s="162" t="str">
        <f t="shared" si="226"/>
        <v xml:space="preserve"> </v>
      </c>
      <c r="I354" s="163" t="str">
        <f t="shared" si="227"/>
        <v xml:space="preserve"> </v>
      </c>
      <c r="J354" s="163" t="str">
        <f t="shared" si="228"/>
        <v xml:space="preserve"> </v>
      </c>
      <c r="L354" s="159" t="str">
        <f t="shared" si="244"/>
        <v xml:space="preserve"> </v>
      </c>
      <c r="M354" s="160" t="str">
        <f t="shared" si="229"/>
        <v xml:space="preserve"> </v>
      </c>
      <c r="N354" s="161" t="str">
        <f t="shared" si="245"/>
        <v xml:space="preserve"> </v>
      </c>
      <c r="O354" s="162" t="str">
        <f t="shared" si="246"/>
        <v xml:space="preserve"> </v>
      </c>
      <c r="P354" s="162" t="str">
        <f t="shared" si="230"/>
        <v xml:space="preserve"> </v>
      </c>
      <c r="Q354" s="162" t="str">
        <f t="shared" si="231"/>
        <v xml:space="preserve"> </v>
      </c>
      <c r="R354" s="162" t="str">
        <f t="shared" si="232"/>
        <v xml:space="preserve"> </v>
      </c>
      <c r="S354" s="163" t="str">
        <f t="shared" si="233"/>
        <v xml:space="preserve"> </v>
      </c>
      <c r="T354" s="163" t="str">
        <f t="shared" si="234"/>
        <v xml:space="preserve"> </v>
      </c>
      <c r="V354" s="159" t="str">
        <f t="shared" si="247"/>
        <v xml:space="preserve"> </v>
      </c>
      <c r="W354" s="160" t="str">
        <f t="shared" si="235"/>
        <v xml:space="preserve"> </v>
      </c>
      <c r="X354" s="161" t="str">
        <f t="shared" si="248"/>
        <v xml:space="preserve"> </v>
      </c>
      <c r="Y354" s="162" t="str">
        <f t="shared" si="249"/>
        <v xml:space="preserve"> </v>
      </c>
      <c r="Z354" s="162" t="str">
        <f t="shared" si="236"/>
        <v xml:space="preserve"> </v>
      </c>
      <c r="AA354" s="162" t="str">
        <f t="shared" si="237"/>
        <v xml:space="preserve"> </v>
      </c>
      <c r="AB354" s="162" t="str">
        <f t="shared" si="238"/>
        <v xml:space="preserve"> </v>
      </c>
      <c r="AC354" s="163" t="str">
        <f t="shared" si="239"/>
        <v xml:space="preserve"> </v>
      </c>
      <c r="AD354" s="163" t="str">
        <f t="shared" si="240"/>
        <v xml:space="preserve"> </v>
      </c>
      <c r="AH354" s="139" t="str">
        <f>+IF(AH353&gt;0,10,"")</f>
        <v/>
      </c>
      <c r="AO354" s="139" t="str">
        <f>+IF(AO353&gt;0,10,"")</f>
        <v/>
      </c>
      <c r="AV354" s="139" t="str">
        <f>+IF(AV353&gt;0,10,"")</f>
        <v/>
      </c>
    </row>
    <row r="355" spans="2:49" ht="15" customHeight="1" x14ac:dyDescent="0.2">
      <c r="B355" s="149" t="str">
        <f t="shared" si="241"/>
        <v xml:space="preserve"> </v>
      </c>
      <c r="C355" s="150" t="str">
        <f t="shared" si="223"/>
        <v xml:space="preserve"> </v>
      </c>
      <c r="D355" s="151" t="str">
        <f t="shared" si="242"/>
        <v xml:space="preserve"> </v>
      </c>
      <c r="E355" s="152" t="str">
        <f t="shared" si="243"/>
        <v xml:space="preserve"> </v>
      </c>
      <c r="F355" s="152" t="str">
        <f t="shared" si="224"/>
        <v xml:space="preserve"> </v>
      </c>
      <c r="G355" s="152" t="str">
        <f t="shared" si="225"/>
        <v xml:space="preserve"> </v>
      </c>
      <c r="H355" s="152" t="str">
        <f t="shared" si="226"/>
        <v xml:space="preserve"> </v>
      </c>
      <c r="I355" s="153" t="str">
        <f t="shared" si="227"/>
        <v xml:space="preserve"> </v>
      </c>
      <c r="J355" s="153" t="str">
        <f t="shared" si="228"/>
        <v xml:space="preserve"> </v>
      </c>
      <c r="L355" s="149" t="str">
        <f t="shared" si="244"/>
        <v xml:space="preserve"> </v>
      </c>
      <c r="M355" s="150" t="str">
        <f t="shared" si="229"/>
        <v xml:space="preserve"> </v>
      </c>
      <c r="N355" s="151" t="str">
        <f t="shared" si="245"/>
        <v xml:space="preserve"> </v>
      </c>
      <c r="O355" s="152" t="str">
        <f t="shared" si="246"/>
        <v xml:space="preserve"> </v>
      </c>
      <c r="P355" s="152" t="str">
        <f t="shared" si="230"/>
        <v xml:space="preserve"> </v>
      </c>
      <c r="Q355" s="152" t="str">
        <f t="shared" si="231"/>
        <v xml:space="preserve"> </v>
      </c>
      <c r="R355" s="152" t="str">
        <f t="shared" si="232"/>
        <v xml:space="preserve"> </v>
      </c>
      <c r="S355" s="153" t="str">
        <f t="shared" si="233"/>
        <v xml:space="preserve"> </v>
      </c>
      <c r="T355" s="153" t="str">
        <f t="shared" si="234"/>
        <v xml:space="preserve"> </v>
      </c>
      <c r="V355" s="149" t="str">
        <f t="shared" si="247"/>
        <v xml:space="preserve"> </v>
      </c>
      <c r="W355" s="150" t="str">
        <f t="shared" si="235"/>
        <v xml:space="preserve"> </v>
      </c>
      <c r="X355" s="151" t="str">
        <f t="shared" si="248"/>
        <v xml:space="preserve"> </v>
      </c>
      <c r="Y355" s="152" t="str">
        <f t="shared" si="249"/>
        <v xml:space="preserve"> </v>
      </c>
      <c r="Z355" s="152" t="str">
        <f t="shared" si="236"/>
        <v xml:space="preserve"> </v>
      </c>
      <c r="AA355" s="152" t="str">
        <f t="shared" si="237"/>
        <v xml:space="preserve"> </v>
      </c>
      <c r="AB355" s="152" t="str">
        <f t="shared" si="238"/>
        <v xml:space="preserve"> </v>
      </c>
      <c r="AC355" s="153" t="str">
        <f t="shared" si="239"/>
        <v xml:space="preserve"> </v>
      </c>
      <c r="AD355" s="153" t="str">
        <f t="shared" si="240"/>
        <v xml:space="preserve"> </v>
      </c>
    </row>
    <row r="356" spans="2:49" ht="15" customHeight="1" x14ac:dyDescent="0.2">
      <c r="B356" s="154" t="str">
        <f t="shared" si="241"/>
        <v xml:space="preserve"> </v>
      </c>
      <c r="C356" s="155" t="str">
        <f t="shared" si="223"/>
        <v xml:space="preserve"> </v>
      </c>
      <c r="D356" s="156" t="str">
        <f t="shared" si="242"/>
        <v xml:space="preserve"> </v>
      </c>
      <c r="E356" s="157" t="str">
        <f t="shared" si="243"/>
        <v xml:space="preserve"> </v>
      </c>
      <c r="F356" s="157" t="str">
        <f t="shared" si="224"/>
        <v xml:space="preserve"> </v>
      </c>
      <c r="G356" s="157" t="str">
        <f t="shared" si="225"/>
        <v xml:space="preserve"> </v>
      </c>
      <c r="H356" s="157" t="str">
        <f t="shared" si="226"/>
        <v xml:space="preserve"> </v>
      </c>
      <c r="I356" s="158" t="str">
        <f t="shared" si="227"/>
        <v xml:space="preserve"> </v>
      </c>
      <c r="J356" s="158" t="str">
        <f t="shared" si="228"/>
        <v xml:space="preserve"> </v>
      </c>
      <c r="L356" s="154" t="str">
        <f t="shared" si="244"/>
        <v xml:space="preserve"> </v>
      </c>
      <c r="M356" s="155" t="str">
        <f t="shared" si="229"/>
        <v xml:space="preserve"> </v>
      </c>
      <c r="N356" s="156" t="str">
        <f t="shared" si="245"/>
        <v xml:space="preserve"> </v>
      </c>
      <c r="O356" s="157" t="str">
        <f t="shared" si="246"/>
        <v xml:space="preserve"> </v>
      </c>
      <c r="P356" s="157" t="str">
        <f t="shared" si="230"/>
        <v xml:space="preserve"> </v>
      </c>
      <c r="Q356" s="157" t="str">
        <f t="shared" si="231"/>
        <v xml:space="preserve"> </v>
      </c>
      <c r="R356" s="157" t="str">
        <f t="shared" si="232"/>
        <v xml:space="preserve"> </v>
      </c>
      <c r="S356" s="158" t="str">
        <f t="shared" si="233"/>
        <v xml:space="preserve"> </v>
      </c>
      <c r="T356" s="158" t="str">
        <f t="shared" si="234"/>
        <v xml:space="preserve"> </v>
      </c>
      <c r="V356" s="154" t="str">
        <f t="shared" si="247"/>
        <v xml:space="preserve"> </v>
      </c>
      <c r="W356" s="155" t="str">
        <f t="shared" si="235"/>
        <v xml:space="preserve"> </v>
      </c>
      <c r="X356" s="156" t="str">
        <f t="shared" si="248"/>
        <v xml:space="preserve"> </v>
      </c>
      <c r="Y356" s="157" t="str">
        <f t="shared" si="249"/>
        <v xml:space="preserve"> </v>
      </c>
      <c r="Z356" s="157" t="str">
        <f t="shared" si="236"/>
        <v xml:space="preserve"> </v>
      </c>
      <c r="AA356" s="157" t="str">
        <f t="shared" si="237"/>
        <v xml:space="preserve"> </v>
      </c>
      <c r="AB356" s="157" t="str">
        <f t="shared" si="238"/>
        <v xml:space="preserve"> </v>
      </c>
      <c r="AC356" s="158" t="str">
        <f t="shared" si="239"/>
        <v xml:space="preserve"> </v>
      </c>
      <c r="AD356" s="158" t="str">
        <f t="shared" si="240"/>
        <v xml:space="preserve"> </v>
      </c>
    </row>
    <row r="357" spans="2:49" ht="15" customHeight="1" x14ac:dyDescent="0.2">
      <c r="B357" s="154" t="str">
        <f t="shared" si="241"/>
        <v xml:space="preserve"> </v>
      </c>
      <c r="C357" s="155" t="str">
        <f t="shared" si="223"/>
        <v xml:space="preserve"> </v>
      </c>
      <c r="D357" s="156" t="str">
        <f t="shared" si="242"/>
        <v xml:space="preserve"> </v>
      </c>
      <c r="E357" s="157" t="str">
        <f t="shared" si="243"/>
        <v xml:space="preserve"> </v>
      </c>
      <c r="F357" s="157" t="str">
        <f t="shared" si="224"/>
        <v xml:space="preserve"> </v>
      </c>
      <c r="G357" s="157" t="str">
        <f t="shared" si="225"/>
        <v xml:space="preserve"> </v>
      </c>
      <c r="H357" s="157" t="str">
        <f t="shared" si="226"/>
        <v xml:space="preserve"> </v>
      </c>
      <c r="I357" s="158" t="str">
        <f t="shared" si="227"/>
        <v xml:space="preserve"> </v>
      </c>
      <c r="J357" s="158" t="str">
        <f t="shared" si="228"/>
        <v xml:space="preserve"> </v>
      </c>
      <c r="L357" s="154" t="str">
        <f t="shared" si="244"/>
        <v xml:space="preserve"> </v>
      </c>
      <c r="M357" s="155" t="str">
        <f t="shared" si="229"/>
        <v xml:space="preserve"> </v>
      </c>
      <c r="N357" s="156" t="str">
        <f t="shared" si="245"/>
        <v xml:space="preserve"> </v>
      </c>
      <c r="O357" s="157" t="str">
        <f t="shared" si="246"/>
        <v xml:space="preserve"> </v>
      </c>
      <c r="P357" s="157" t="str">
        <f t="shared" si="230"/>
        <v xml:space="preserve"> </v>
      </c>
      <c r="Q357" s="157" t="str">
        <f t="shared" si="231"/>
        <v xml:space="preserve"> </v>
      </c>
      <c r="R357" s="157" t="str">
        <f t="shared" si="232"/>
        <v xml:space="preserve"> </v>
      </c>
      <c r="S357" s="158" t="str">
        <f t="shared" si="233"/>
        <v xml:space="preserve"> </v>
      </c>
      <c r="T357" s="158" t="str">
        <f t="shared" si="234"/>
        <v xml:space="preserve"> </v>
      </c>
      <c r="V357" s="154" t="str">
        <f t="shared" si="247"/>
        <v xml:space="preserve"> </v>
      </c>
      <c r="W357" s="155" t="str">
        <f t="shared" si="235"/>
        <v xml:space="preserve"> </v>
      </c>
      <c r="X357" s="156" t="str">
        <f t="shared" si="248"/>
        <v xml:space="preserve"> </v>
      </c>
      <c r="Y357" s="157" t="str">
        <f t="shared" si="249"/>
        <v xml:space="preserve"> </v>
      </c>
      <c r="Z357" s="157" t="str">
        <f t="shared" si="236"/>
        <v xml:space="preserve"> </v>
      </c>
      <c r="AA357" s="157" t="str">
        <f t="shared" si="237"/>
        <v xml:space="preserve"> </v>
      </c>
      <c r="AB357" s="157" t="str">
        <f t="shared" si="238"/>
        <v xml:space="preserve"> </v>
      </c>
      <c r="AC357" s="158" t="str">
        <f t="shared" si="239"/>
        <v xml:space="preserve"> </v>
      </c>
      <c r="AD357" s="158" t="str">
        <f t="shared" si="240"/>
        <v xml:space="preserve"> </v>
      </c>
      <c r="AH357" s="164"/>
      <c r="AI357" s="164"/>
      <c r="AO357" s="164"/>
      <c r="AP357" s="164"/>
      <c r="AV357" s="164"/>
      <c r="AW357" s="164"/>
    </row>
    <row r="358" spans="2:49" ht="15" customHeight="1" x14ac:dyDescent="0.2">
      <c r="B358" s="154" t="str">
        <f t="shared" si="241"/>
        <v xml:space="preserve"> </v>
      </c>
      <c r="C358" s="155" t="str">
        <f t="shared" si="223"/>
        <v xml:space="preserve"> </v>
      </c>
      <c r="D358" s="156" t="str">
        <f t="shared" si="242"/>
        <v xml:space="preserve"> </v>
      </c>
      <c r="E358" s="157" t="str">
        <f t="shared" si="243"/>
        <v xml:space="preserve"> </v>
      </c>
      <c r="F358" s="157" t="str">
        <f t="shared" si="224"/>
        <v xml:space="preserve"> </v>
      </c>
      <c r="G358" s="157" t="str">
        <f t="shared" si="225"/>
        <v xml:space="preserve"> </v>
      </c>
      <c r="H358" s="157" t="str">
        <f t="shared" si="226"/>
        <v xml:space="preserve"> </v>
      </c>
      <c r="I358" s="158" t="str">
        <f t="shared" si="227"/>
        <v xml:space="preserve"> </v>
      </c>
      <c r="J358" s="158" t="str">
        <f t="shared" si="228"/>
        <v xml:space="preserve"> </v>
      </c>
      <c r="L358" s="154" t="str">
        <f t="shared" si="244"/>
        <v xml:space="preserve"> </v>
      </c>
      <c r="M358" s="155" t="str">
        <f t="shared" si="229"/>
        <v xml:space="preserve"> </v>
      </c>
      <c r="N358" s="156" t="str">
        <f t="shared" si="245"/>
        <v xml:space="preserve"> </v>
      </c>
      <c r="O358" s="157" t="str">
        <f t="shared" si="246"/>
        <v xml:space="preserve"> </v>
      </c>
      <c r="P358" s="157" t="str">
        <f t="shared" si="230"/>
        <v xml:space="preserve"> </v>
      </c>
      <c r="Q358" s="157" t="str">
        <f t="shared" si="231"/>
        <v xml:space="preserve"> </v>
      </c>
      <c r="R358" s="157" t="str">
        <f t="shared" si="232"/>
        <v xml:space="preserve"> </v>
      </c>
      <c r="S358" s="158" t="str">
        <f t="shared" si="233"/>
        <v xml:space="preserve"> </v>
      </c>
      <c r="T358" s="158" t="str">
        <f t="shared" si="234"/>
        <v xml:space="preserve"> </v>
      </c>
      <c r="V358" s="154" t="str">
        <f t="shared" si="247"/>
        <v xml:space="preserve"> </v>
      </c>
      <c r="W358" s="155" t="str">
        <f t="shared" si="235"/>
        <v xml:space="preserve"> </v>
      </c>
      <c r="X358" s="156" t="str">
        <f t="shared" si="248"/>
        <v xml:space="preserve"> </v>
      </c>
      <c r="Y358" s="157" t="str">
        <f t="shared" si="249"/>
        <v xml:space="preserve"> </v>
      </c>
      <c r="Z358" s="157" t="str">
        <f t="shared" si="236"/>
        <v xml:space="preserve"> </v>
      </c>
      <c r="AA358" s="157" t="str">
        <f t="shared" si="237"/>
        <v xml:space="preserve"> </v>
      </c>
      <c r="AB358" s="157" t="str">
        <f t="shared" si="238"/>
        <v xml:space="preserve"> </v>
      </c>
      <c r="AC358" s="158" t="str">
        <f t="shared" si="239"/>
        <v xml:space="preserve"> </v>
      </c>
      <c r="AD358" s="158" t="str">
        <f t="shared" si="240"/>
        <v xml:space="preserve"> </v>
      </c>
    </row>
    <row r="359" spans="2:49" ht="15" customHeight="1" x14ac:dyDescent="0.2">
      <c r="B359" s="159" t="str">
        <f t="shared" si="241"/>
        <v xml:space="preserve"> </v>
      </c>
      <c r="C359" s="160" t="str">
        <f t="shared" si="223"/>
        <v xml:space="preserve"> </v>
      </c>
      <c r="D359" s="161" t="str">
        <f t="shared" si="242"/>
        <v xml:space="preserve"> </v>
      </c>
      <c r="E359" s="162" t="str">
        <f t="shared" si="243"/>
        <v xml:space="preserve"> </v>
      </c>
      <c r="F359" s="162" t="str">
        <f t="shared" si="224"/>
        <v xml:space="preserve"> </v>
      </c>
      <c r="G359" s="162" t="str">
        <f t="shared" si="225"/>
        <v xml:space="preserve"> </v>
      </c>
      <c r="H359" s="162" t="str">
        <f t="shared" si="226"/>
        <v xml:space="preserve"> </v>
      </c>
      <c r="I359" s="163" t="str">
        <f t="shared" si="227"/>
        <v xml:space="preserve"> </v>
      </c>
      <c r="J359" s="163" t="str">
        <f t="shared" si="228"/>
        <v xml:space="preserve"> </v>
      </c>
      <c r="L359" s="159" t="str">
        <f t="shared" si="244"/>
        <v xml:space="preserve"> </v>
      </c>
      <c r="M359" s="160" t="str">
        <f t="shared" si="229"/>
        <v xml:space="preserve"> </v>
      </c>
      <c r="N359" s="161" t="str">
        <f t="shared" si="245"/>
        <v xml:space="preserve"> </v>
      </c>
      <c r="O359" s="162" t="str">
        <f t="shared" si="246"/>
        <v xml:space="preserve"> </v>
      </c>
      <c r="P359" s="162" t="str">
        <f t="shared" si="230"/>
        <v xml:space="preserve"> </v>
      </c>
      <c r="Q359" s="162" t="str">
        <f t="shared" si="231"/>
        <v xml:space="preserve"> </v>
      </c>
      <c r="R359" s="162" t="str">
        <f t="shared" si="232"/>
        <v xml:space="preserve"> </v>
      </c>
      <c r="S359" s="163" t="str">
        <f t="shared" si="233"/>
        <v xml:space="preserve"> </v>
      </c>
      <c r="T359" s="163" t="str">
        <f t="shared" si="234"/>
        <v xml:space="preserve"> </v>
      </c>
      <c r="V359" s="159" t="str">
        <f t="shared" si="247"/>
        <v xml:space="preserve"> </v>
      </c>
      <c r="W359" s="160" t="str">
        <f t="shared" si="235"/>
        <v xml:space="preserve"> </v>
      </c>
      <c r="X359" s="161" t="str">
        <f t="shared" si="248"/>
        <v xml:space="preserve"> </v>
      </c>
      <c r="Y359" s="162" t="str">
        <f t="shared" si="249"/>
        <v xml:space="preserve"> </v>
      </c>
      <c r="Z359" s="162" t="str">
        <f t="shared" si="236"/>
        <v xml:space="preserve"> </v>
      </c>
      <c r="AA359" s="162" t="str">
        <f t="shared" si="237"/>
        <v xml:space="preserve"> </v>
      </c>
      <c r="AB359" s="162" t="str">
        <f t="shared" si="238"/>
        <v xml:space="preserve"> </v>
      </c>
      <c r="AC359" s="163" t="str">
        <f t="shared" si="239"/>
        <v xml:space="preserve"> </v>
      </c>
      <c r="AD359" s="163" t="str">
        <f t="shared" si="240"/>
        <v xml:space="preserve"> </v>
      </c>
      <c r="AH359" s="139" t="str">
        <f>+IF(AH358&gt;0,10,"")</f>
        <v/>
      </c>
      <c r="AO359" s="139" t="str">
        <f>+IF(AO358&gt;0,10,"")</f>
        <v/>
      </c>
      <c r="AV359" s="139" t="str">
        <f>+IF(AV358&gt;0,10,"")</f>
        <v/>
      </c>
    </row>
    <row r="360" spans="2:49" ht="15" customHeight="1" x14ac:dyDescent="0.2">
      <c r="B360" s="149" t="str">
        <f t="shared" si="241"/>
        <v xml:space="preserve"> </v>
      </c>
      <c r="C360" s="150" t="str">
        <f t="shared" si="223"/>
        <v xml:space="preserve"> </v>
      </c>
      <c r="D360" s="151" t="str">
        <f t="shared" si="242"/>
        <v xml:space="preserve"> </v>
      </c>
      <c r="E360" s="152" t="str">
        <f t="shared" si="243"/>
        <v xml:space="preserve"> </v>
      </c>
      <c r="F360" s="152" t="str">
        <f t="shared" si="224"/>
        <v xml:space="preserve"> </v>
      </c>
      <c r="G360" s="152" t="str">
        <f t="shared" si="225"/>
        <v xml:space="preserve"> </v>
      </c>
      <c r="H360" s="152" t="str">
        <f t="shared" si="226"/>
        <v xml:space="preserve"> </v>
      </c>
      <c r="I360" s="153" t="str">
        <f t="shared" si="227"/>
        <v xml:space="preserve"> </v>
      </c>
      <c r="J360" s="153" t="str">
        <f t="shared" si="228"/>
        <v xml:space="preserve"> </v>
      </c>
      <c r="L360" s="149" t="str">
        <f t="shared" si="244"/>
        <v xml:space="preserve"> </v>
      </c>
      <c r="M360" s="150" t="str">
        <f t="shared" si="229"/>
        <v xml:space="preserve"> </v>
      </c>
      <c r="N360" s="151" t="str">
        <f t="shared" si="245"/>
        <v xml:space="preserve"> </v>
      </c>
      <c r="O360" s="152" t="str">
        <f t="shared" si="246"/>
        <v xml:space="preserve"> </v>
      </c>
      <c r="P360" s="152" t="str">
        <f t="shared" si="230"/>
        <v xml:space="preserve"> </v>
      </c>
      <c r="Q360" s="152" t="str">
        <f t="shared" si="231"/>
        <v xml:space="preserve"> </v>
      </c>
      <c r="R360" s="152" t="str">
        <f t="shared" si="232"/>
        <v xml:space="preserve"> </v>
      </c>
      <c r="S360" s="153" t="str">
        <f t="shared" si="233"/>
        <v xml:space="preserve"> </v>
      </c>
      <c r="T360" s="153" t="str">
        <f t="shared" si="234"/>
        <v xml:space="preserve"> </v>
      </c>
      <c r="V360" s="149" t="str">
        <f t="shared" si="247"/>
        <v xml:space="preserve"> </v>
      </c>
      <c r="W360" s="150" t="str">
        <f t="shared" si="235"/>
        <v xml:space="preserve"> </v>
      </c>
      <c r="X360" s="151" t="str">
        <f t="shared" si="248"/>
        <v xml:space="preserve"> </v>
      </c>
      <c r="Y360" s="152" t="str">
        <f t="shared" si="249"/>
        <v xml:space="preserve"> </v>
      </c>
      <c r="Z360" s="152" t="str">
        <f t="shared" si="236"/>
        <v xml:space="preserve"> </v>
      </c>
      <c r="AA360" s="152" t="str">
        <f t="shared" si="237"/>
        <v xml:space="preserve"> </v>
      </c>
      <c r="AB360" s="152" t="str">
        <f t="shared" si="238"/>
        <v xml:space="preserve"> </v>
      </c>
      <c r="AC360" s="153" t="str">
        <f t="shared" si="239"/>
        <v xml:space="preserve"> </v>
      </c>
      <c r="AD360" s="153" t="str">
        <f t="shared" si="240"/>
        <v xml:space="preserve"> </v>
      </c>
    </row>
    <row r="361" spans="2:49" ht="15" customHeight="1" x14ac:dyDescent="0.2">
      <c r="B361" s="154" t="str">
        <f t="shared" si="241"/>
        <v xml:space="preserve"> </v>
      </c>
      <c r="C361" s="155" t="str">
        <f t="shared" si="223"/>
        <v xml:space="preserve"> </v>
      </c>
      <c r="D361" s="156" t="str">
        <f t="shared" si="242"/>
        <v xml:space="preserve"> </v>
      </c>
      <c r="E361" s="157" t="str">
        <f t="shared" si="243"/>
        <v xml:space="preserve"> </v>
      </c>
      <c r="F361" s="157" t="str">
        <f t="shared" si="224"/>
        <v xml:space="preserve"> </v>
      </c>
      <c r="G361" s="157" t="str">
        <f t="shared" si="225"/>
        <v xml:space="preserve"> </v>
      </c>
      <c r="H361" s="157" t="str">
        <f t="shared" si="226"/>
        <v xml:space="preserve"> </v>
      </c>
      <c r="I361" s="158" t="str">
        <f t="shared" si="227"/>
        <v xml:space="preserve"> </v>
      </c>
      <c r="J361" s="158" t="str">
        <f t="shared" si="228"/>
        <v xml:space="preserve"> </v>
      </c>
      <c r="L361" s="154" t="str">
        <f t="shared" si="244"/>
        <v xml:space="preserve"> </v>
      </c>
      <c r="M361" s="155" t="str">
        <f t="shared" si="229"/>
        <v xml:space="preserve"> </v>
      </c>
      <c r="N361" s="156" t="str">
        <f t="shared" si="245"/>
        <v xml:space="preserve"> </v>
      </c>
      <c r="O361" s="157" t="str">
        <f t="shared" si="246"/>
        <v xml:space="preserve"> </v>
      </c>
      <c r="P361" s="157" t="str">
        <f t="shared" si="230"/>
        <v xml:space="preserve"> </v>
      </c>
      <c r="Q361" s="157" t="str">
        <f t="shared" si="231"/>
        <v xml:space="preserve"> </v>
      </c>
      <c r="R361" s="157" t="str">
        <f t="shared" si="232"/>
        <v xml:space="preserve"> </v>
      </c>
      <c r="S361" s="158" t="str">
        <f t="shared" si="233"/>
        <v xml:space="preserve"> </v>
      </c>
      <c r="T361" s="158" t="str">
        <f t="shared" si="234"/>
        <v xml:space="preserve"> </v>
      </c>
      <c r="V361" s="154" t="str">
        <f t="shared" si="247"/>
        <v xml:space="preserve"> </v>
      </c>
      <c r="W361" s="155" t="str">
        <f t="shared" si="235"/>
        <v xml:space="preserve"> </v>
      </c>
      <c r="X361" s="156" t="str">
        <f t="shared" si="248"/>
        <v xml:space="preserve"> </v>
      </c>
      <c r="Y361" s="157" t="str">
        <f t="shared" si="249"/>
        <v xml:space="preserve"> </v>
      </c>
      <c r="Z361" s="157" t="str">
        <f t="shared" si="236"/>
        <v xml:space="preserve"> </v>
      </c>
      <c r="AA361" s="157" t="str">
        <f t="shared" si="237"/>
        <v xml:space="preserve"> </v>
      </c>
      <c r="AB361" s="157" t="str">
        <f t="shared" si="238"/>
        <v xml:space="preserve"> </v>
      </c>
      <c r="AC361" s="158" t="str">
        <f t="shared" si="239"/>
        <v xml:space="preserve"> </v>
      </c>
      <c r="AD361" s="158" t="str">
        <f t="shared" si="240"/>
        <v xml:space="preserve"> </v>
      </c>
    </row>
    <row r="362" spans="2:49" ht="15" customHeight="1" x14ac:dyDescent="0.2">
      <c r="B362" s="154" t="str">
        <f t="shared" si="241"/>
        <v xml:space="preserve"> </v>
      </c>
      <c r="C362" s="155" t="str">
        <f t="shared" si="223"/>
        <v xml:space="preserve"> </v>
      </c>
      <c r="D362" s="156" t="str">
        <f t="shared" si="242"/>
        <v xml:space="preserve"> </v>
      </c>
      <c r="E362" s="157" t="str">
        <f t="shared" si="243"/>
        <v xml:space="preserve"> </v>
      </c>
      <c r="F362" s="157" t="str">
        <f t="shared" si="224"/>
        <v xml:space="preserve"> </v>
      </c>
      <c r="G362" s="157" t="str">
        <f t="shared" si="225"/>
        <v xml:space="preserve"> </v>
      </c>
      <c r="H362" s="157" t="str">
        <f t="shared" si="226"/>
        <v xml:space="preserve"> </v>
      </c>
      <c r="I362" s="158" t="str">
        <f t="shared" si="227"/>
        <v xml:space="preserve"> </v>
      </c>
      <c r="J362" s="158" t="str">
        <f t="shared" si="228"/>
        <v xml:space="preserve"> </v>
      </c>
      <c r="L362" s="154" t="str">
        <f t="shared" si="244"/>
        <v xml:space="preserve"> </v>
      </c>
      <c r="M362" s="155" t="str">
        <f t="shared" si="229"/>
        <v xml:space="preserve"> </v>
      </c>
      <c r="N362" s="156" t="str">
        <f t="shared" si="245"/>
        <v xml:space="preserve"> </v>
      </c>
      <c r="O362" s="157" t="str">
        <f t="shared" si="246"/>
        <v xml:space="preserve"> </v>
      </c>
      <c r="P362" s="157" t="str">
        <f t="shared" si="230"/>
        <v xml:space="preserve"> </v>
      </c>
      <c r="Q362" s="157" t="str">
        <f t="shared" si="231"/>
        <v xml:space="preserve"> </v>
      </c>
      <c r="R362" s="157" t="str">
        <f t="shared" si="232"/>
        <v xml:space="preserve"> </v>
      </c>
      <c r="S362" s="158" t="str">
        <f t="shared" si="233"/>
        <v xml:space="preserve"> </v>
      </c>
      <c r="T362" s="158" t="str">
        <f t="shared" si="234"/>
        <v xml:space="preserve"> </v>
      </c>
      <c r="V362" s="154" t="str">
        <f t="shared" si="247"/>
        <v xml:space="preserve"> </v>
      </c>
      <c r="W362" s="155" t="str">
        <f t="shared" si="235"/>
        <v xml:space="preserve"> </v>
      </c>
      <c r="X362" s="156" t="str">
        <f t="shared" si="248"/>
        <v xml:space="preserve"> </v>
      </c>
      <c r="Y362" s="157" t="str">
        <f t="shared" si="249"/>
        <v xml:space="preserve"> </v>
      </c>
      <c r="Z362" s="157" t="str">
        <f t="shared" si="236"/>
        <v xml:space="preserve"> </v>
      </c>
      <c r="AA362" s="157" t="str">
        <f t="shared" si="237"/>
        <v xml:space="preserve"> </v>
      </c>
      <c r="AB362" s="157" t="str">
        <f t="shared" si="238"/>
        <v xml:space="preserve"> </v>
      </c>
      <c r="AC362" s="158" t="str">
        <f t="shared" si="239"/>
        <v xml:space="preserve"> </v>
      </c>
      <c r="AD362" s="158" t="str">
        <f t="shared" si="240"/>
        <v xml:space="preserve"> </v>
      </c>
      <c r="AH362" s="164"/>
      <c r="AI362" s="164"/>
      <c r="AO362" s="164"/>
      <c r="AP362" s="164"/>
      <c r="AV362" s="164"/>
      <c r="AW362" s="164"/>
    </row>
    <row r="363" spans="2:49" ht="15" customHeight="1" x14ac:dyDescent="0.2">
      <c r="B363" s="154" t="str">
        <f t="shared" si="241"/>
        <v xml:space="preserve"> </v>
      </c>
      <c r="C363" s="155" t="str">
        <f t="shared" si="223"/>
        <v xml:space="preserve"> </v>
      </c>
      <c r="D363" s="156" t="str">
        <f t="shared" si="242"/>
        <v xml:space="preserve"> </v>
      </c>
      <c r="E363" s="157" t="str">
        <f t="shared" si="243"/>
        <v xml:space="preserve"> </v>
      </c>
      <c r="F363" s="157" t="str">
        <f t="shared" si="224"/>
        <v xml:space="preserve"> </v>
      </c>
      <c r="G363" s="157" t="str">
        <f t="shared" si="225"/>
        <v xml:space="preserve"> </v>
      </c>
      <c r="H363" s="157" t="str">
        <f t="shared" si="226"/>
        <v xml:space="preserve"> </v>
      </c>
      <c r="I363" s="158" t="str">
        <f t="shared" si="227"/>
        <v xml:space="preserve"> </v>
      </c>
      <c r="J363" s="158" t="str">
        <f t="shared" si="228"/>
        <v xml:space="preserve"> </v>
      </c>
      <c r="L363" s="154" t="str">
        <f t="shared" si="244"/>
        <v xml:space="preserve"> </v>
      </c>
      <c r="M363" s="155" t="str">
        <f t="shared" si="229"/>
        <v xml:space="preserve"> </v>
      </c>
      <c r="N363" s="156" t="str">
        <f t="shared" si="245"/>
        <v xml:space="preserve"> </v>
      </c>
      <c r="O363" s="157" t="str">
        <f t="shared" si="246"/>
        <v xml:space="preserve"> </v>
      </c>
      <c r="P363" s="157" t="str">
        <f t="shared" si="230"/>
        <v xml:space="preserve"> </v>
      </c>
      <c r="Q363" s="157" t="str">
        <f t="shared" si="231"/>
        <v xml:space="preserve"> </v>
      </c>
      <c r="R363" s="157" t="str">
        <f t="shared" si="232"/>
        <v xml:space="preserve"> </v>
      </c>
      <c r="S363" s="158" t="str">
        <f t="shared" si="233"/>
        <v xml:space="preserve"> </v>
      </c>
      <c r="T363" s="158" t="str">
        <f t="shared" si="234"/>
        <v xml:space="preserve"> </v>
      </c>
      <c r="V363" s="154" t="str">
        <f t="shared" si="247"/>
        <v xml:space="preserve"> </v>
      </c>
      <c r="W363" s="155" t="str">
        <f t="shared" si="235"/>
        <v xml:space="preserve"> </v>
      </c>
      <c r="X363" s="156" t="str">
        <f t="shared" si="248"/>
        <v xml:space="preserve"> </v>
      </c>
      <c r="Y363" s="157" t="str">
        <f t="shared" si="249"/>
        <v xml:space="preserve"> </v>
      </c>
      <c r="Z363" s="157" t="str">
        <f t="shared" si="236"/>
        <v xml:space="preserve"> </v>
      </c>
      <c r="AA363" s="157" t="str">
        <f t="shared" si="237"/>
        <v xml:space="preserve"> </v>
      </c>
      <c r="AB363" s="157" t="str">
        <f t="shared" si="238"/>
        <v xml:space="preserve"> </v>
      </c>
      <c r="AC363" s="158" t="str">
        <f t="shared" si="239"/>
        <v xml:space="preserve"> </v>
      </c>
      <c r="AD363" s="158" t="str">
        <f t="shared" si="240"/>
        <v xml:space="preserve"> </v>
      </c>
    </row>
    <row r="364" spans="2:49" ht="15" customHeight="1" x14ac:dyDescent="0.2">
      <c r="B364" s="159" t="str">
        <f t="shared" si="241"/>
        <v xml:space="preserve"> </v>
      </c>
      <c r="C364" s="160" t="str">
        <f t="shared" si="223"/>
        <v xml:space="preserve"> </v>
      </c>
      <c r="D364" s="161" t="str">
        <f t="shared" si="242"/>
        <v xml:space="preserve"> </v>
      </c>
      <c r="E364" s="162" t="str">
        <f t="shared" si="243"/>
        <v xml:space="preserve"> </v>
      </c>
      <c r="F364" s="162" t="str">
        <f t="shared" si="224"/>
        <v xml:space="preserve"> </v>
      </c>
      <c r="G364" s="162" t="str">
        <f t="shared" si="225"/>
        <v xml:space="preserve"> </v>
      </c>
      <c r="H364" s="162" t="str">
        <f t="shared" si="226"/>
        <v xml:space="preserve"> </v>
      </c>
      <c r="I364" s="163" t="str">
        <f t="shared" si="227"/>
        <v xml:space="preserve"> </v>
      </c>
      <c r="J364" s="163" t="str">
        <f t="shared" si="228"/>
        <v xml:space="preserve"> </v>
      </c>
      <c r="L364" s="159" t="str">
        <f t="shared" si="244"/>
        <v xml:space="preserve"> </v>
      </c>
      <c r="M364" s="160" t="str">
        <f t="shared" si="229"/>
        <v xml:space="preserve"> </v>
      </c>
      <c r="N364" s="161" t="str">
        <f t="shared" si="245"/>
        <v xml:space="preserve"> </v>
      </c>
      <c r="O364" s="162" t="str">
        <f t="shared" si="246"/>
        <v xml:space="preserve"> </v>
      </c>
      <c r="P364" s="162" t="str">
        <f t="shared" si="230"/>
        <v xml:space="preserve"> </v>
      </c>
      <c r="Q364" s="162" t="str">
        <f t="shared" si="231"/>
        <v xml:space="preserve"> </v>
      </c>
      <c r="R364" s="162" t="str">
        <f t="shared" si="232"/>
        <v xml:space="preserve"> </v>
      </c>
      <c r="S364" s="163" t="str">
        <f t="shared" si="233"/>
        <v xml:space="preserve"> </v>
      </c>
      <c r="T364" s="163" t="str">
        <f t="shared" si="234"/>
        <v xml:space="preserve"> </v>
      </c>
      <c r="V364" s="159" t="str">
        <f t="shared" si="247"/>
        <v xml:space="preserve"> </v>
      </c>
      <c r="W364" s="160" t="str">
        <f t="shared" si="235"/>
        <v xml:space="preserve"> </v>
      </c>
      <c r="X364" s="161" t="str">
        <f t="shared" si="248"/>
        <v xml:space="preserve"> </v>
      </c>
      <c r="Y364" s="162" t="str">
        <f t="shared" si="249"/>
        <v xml:space="preserve"> </v>
      </c>
      <c r="Z364" s="162" t="str">
        <f t="shared" si="236"/>
        <v xml:space="preserve"> </v>
      </c>
      <c r="AA364" s="162" t="str">
        <f t="shared" si="237"/>
        <v xml:space="preserve"> </v>
      </c>
      <c r="AB364" s="162" t="str">
        <f t="shared" si="238"/>
        <v xml:space="preserve"> </v>
      </c>
      <c r="AC364" s="163" t="str">
        <f t="shared" si="239"/>
        <v xml:space="preserve"> </v>
      </c>
      <c r="AD364" s="163" t="str">
        <f t="shared" si="240"/>
        <v xml:space="preserve"> </v>
      </c>
      <c r="AH364" s="139" t="str">
        <f>+IF(AH363&gt;0,10,"")</f>
        <v/>
      </c>
      <c r="AO364" s="139" t="str">
        <f>+IF(AO363&gt;0,10,"")</f>
        <v/>
      </c>
      <c r="AV364" s="139" t="str">
        <f>+IF(AV363&gt;0,10,"")</f>
        <v/>
      </c>
    </row>
    <row r="365" spans="2:49" ht="15" customHeight="1" x14ac:dyDescent="0.2">
      <c r="B365" s="149" t="str">
        <f t="shared" si="241"/>
        <v xml:space="preserve"> </v>
      </c>
      <c r="C365" s="150" t="str">
        <f t="shared" si="223"/>
        <v xml:space="preserve"> </v>
      </c>
      <c r="D365" s="151" t="str">
        <f t="shared" si="242"/>
        <v xml:space="preserve"> </v>
      </c>
      <c r="E365" s="152" t="str">
        <f t="shared" si="243"/>
        <v xml:space="preserve"> </v>
      </c>
      <c r="F365" s="152" t="str">
        <f t="shared" si="224"/>
        <v xml:space="preserve"> </v>
      </c>
      <c r="G365" s="152" t="str">
        <f t="shared" si="225"/>
        <v xml:space="preserve"> </v>
      </c>
      <c r="H365" s="152" t="str">
        <f t="shared" si="226"/>
        <v xml:space="preserve"> </v>
      </c>
      <c r="I365" s="153" t="str">
        <f t="shared" si="227"/>
        <v xml:space="preserve"> </v>
      </c>
      <c r="J365" s="153" t="str">
        <f t="shared" si="228"/>
        <v xml:space="preserve"> </v>
      </c>
      <c r="L365" s="149" t="str">
        <f t="shared" si="244"/>
        <v xml:space="preserve"> </v>
      </c>
      <c r="M365" s="150" t="str">
        <f t="shared" si="229"/>
        <v xml:space="preserve"> </v>
      </c>
      <c r="N365" s="151" t="str">
        <f t="shared" si="245"/>
        <v xml:space="preserve"> </v>
      </c>
      <c r="O365" s="152" t="str">
        <f t="shared" si="246"/>
        <v xml:space="preserve"> </v>
      </c>
      <c r="P365" s="152" t="str">
        <f t="shared" si="230"/>
        <v xml:space="preserve"> </v>
      </c>
      <c r="Q365" s="152" t="str">
        <f t="shared" si="231"/>
        <v xml:space="preserve"> </v>
      </c>
      <c r="R365" s="152" t="str">
        <f t="shared" si="232"/>
        <v xml:space="preserve"> </v>
      </c>
      <c r="S365" s="153" t="str">
        <f t="shared" si="233"/>
        <v xml:space="preserve"> </v>
      </c>
      <c r="T365" s="153" t="str">
        <f t="shared" si="234"/>
        <v xml:space="preserve"> </v>
      </c>
      <c r="V365" s="149" t="str">
        <f t="shared" si="247"/>
        <v xml:space="preserve"> </v>
      </c>
      <c r="W365" s="150" t="str">
        <f t="shared" si="235"/>
        <v xml:space="preserve"> </v>
      </c>
      <c r="X365" s="151" t="str">
        <f t="shared" si="248"/>
        <v xml:space="preserve"> </v>
      </c>
      <c r="Y365" s="152" t="str">
        <f t="shared" si="249"/>
        <v xml:space="preserve"> </v>
      </c>
      <c r="Z365" s="152" t="str">
        <f t="shared" si="236"/>
        <v xml:space="preserve"> </v>
      </c>
      <c r="AA365" s="152" t="str">
        <f t="shared" si="237"/>
        <v xml:space="preserve"> </v>
      </c>
      <c r="AB365" s="152" t="str">
        <f t="shared" si="238"/>
        <v xml:space="preserve"> </v>
      </c>
      <c r="AC365" s="153" t="str">
        <f t="shared" si="239"/>
        <v xml:space="preserve"> </v>
      </c>
      <c r="AD365" s="153" t="str">
        <f t="shared" si="240"/>
        <v xml:space="preserve"> </v>
      </c>
    </row>
    <row r="366" spans="2:49" ht="15" customHeight="1" x14ac:dyDescent="0.2">
      <c r="B366" s="154" t="str">
        <f t="shared" si="241"/>
        <v xml:space="preserve"> </v>
      </c>
      <c r="C366" s="155" t="str">
        <f t="shared" si="223"/>
        <v xml:space="preserve"> </v>
      </c>
      <c r="D366" s="156" t="str">
        <f t="shared" si="242"/>
        <v xml:space="preserve"> </v>
      </c>
      <c r="E366" s="157" t="str">
        <f t="shared" si="243"/>
        <v xml:space="preserve"> </v>
      </c>
      <c r="F366" s="157" t="str">
        <f t="shared" si="224"/>
        <v xml:space="preserve"> </v>
      </c>
      <c r="G366" s="157" t="str">
        <f t="shared" si="225"/>
        <v xml:space="preserve"> </v>
      </c>
      <c r="H366" s="157" t="str">
        <f t="shared" si="226"/>
        <v xml:space="preserve"> </v>
      </c>
      <c r="I366" s="158" t="str">
        <f t="shared" si="227"/>
        <v xml:space="preserve"> </v>
      </c>
      <c r="J366" s="158" t="str">
        <f t="shared" si="228"/>
        <v xml:space="preserve"> </v>
      </c>
      <c r="L366" s="154" t="str">
        <f t="shared" si="244"/>
        <v xml:space="preserve"> </v>
      </c>
      <c r="M366" s="155" t="str">
        <f t="shared" si="229"/>
        <v xml:space="preserve"> </v>
      </c>
      <c r="N366" s="156" t="str">
        <f t="shared" si="245"/>
        <v xml:space="preserve"> </v>
      </c>
      <c r="O366" s="157" t="str">
        <f t="shared" si="246"/>
        <v xml:space="preserve"> </v>
      </c>
      <c r="P366" s="157" t="str">
        <f t="shared" si="230"/>
        <v xml:space="preserve"> </v>
      </c>
      <c r="Q366" s="157" t="str">
        <f t="shared" si="231"/>
        <v xml:space="preserve"> </v>
      </c>
      <c r="R366" s="157" t="str">
        <f t="shared" si="232"/>
        <v xml:space="preserve"> </v>
      </c>
      <c r="S366" s="158" t="str">
        <f t="shared" si="233"/>
        <v xml:space="preserve"> </v>
      </c>
      <c r="T366" s="158" t="str">
        <f t="shared" si="234"/>
        <v xml:space="preserve"> </v>
      </c>
      <c r="V366" s="154" t="str">
        <f t="shared" si="247"/>
        <v xml:space="preserve"> </v>
      </c>
      <c r="W366" s="155" t="str">
        <f t="shared" si="235"/>
        <v xml:space="preserve"> </v>
      </c>
      <c r="X366" s="156" t="str">
        <f t="shared" si="248"/>
        <v xml:space="preserve"> </v>
      </c>
      <c r="Y366" s="157" t="str">
        <f t="shared" si="249"/>
        <v xml:space="preserve"> </v>
      </c>
      <c r="Z366" s="157" t="str">
        <f t="shared" si="236"/>
        <v xml:space="preserve"> </v>
      </c>
      <c r="AA366" s="157" t="str">
        <f t="shared" si="237"/>
        <v xml:space="preserve"> </v>
      </c>
      <c r="AB366" s="157" t="str">
        <f t="shared" si="238"/>
        <v xml:space="preserve"> </v>
      </c>
      <c r="AC366" s="158" t="str">
        <f t="shared" si="239"/>
        <v xml:space="preserve"> </v>
      </c>
      <c r="AD366" s="158" t="str">
        <f t="shared" si="240"/>
        <v xml:space="preserve"> </v>
      </c>
    </row>
    <row r="367" spans="2:49" ht="15" customHeight="1" x14ac:dyDescent="0.2">
      <c r="B367" s="154" t="str">
        <f t="shared" si="241"/>
        <v xml:space="preserve"> </v>
      </c>
      <c r="C367" s="155" t="str">
        <f t="shared" si="223"/>
        <v xml:space="preserve"> </v>
      </c>
      <c r="D367" s="156" t="str">
        <f t="shared" si="242"/>
        <v xml:space="preserve"> </v>
      </c>
      <c r="E367" s="157" t="str">
        <f t="shared" si="243"/>
        <v xml:space="preserve"> </v>
      </c>
      <c r="F367" s="157" t="str">
        <f t="shared" si="224"/>
        <v xml:space="preserve"> </v>
      </c>
      <c r="G367" s="157" t="str">
        <f t="shared" si="225"/>
        <v xml:space="preserve"> </v>
      </c>
      <c r="H367" s="157" t="str">
        <f t="shared" si="226"/>
        <v xml:space="preserve"> </v>
      </c>
      <c r="I367" s="158" t="str">
        <f t="shared" si="227"/>
        <v xml:space="preserve"> </v>
      </c>
      <c r="J367" s="158" t="str">
        <f t="shared" si="228"/>
        <v xml:space="preserve"> </v>
      </c>
      <c r="L367" s="154" t="str">
        <f t="shared" si="244"/>
        <v xml:space="preserve"> </v>
      </c>
      <c r="M367" s="155" t="str">
        <f t="shared" si="229"/>
        <v xml:space="preserve"> </v>
      </c>
      <c r="N367" s="156" t="str">
        <f t="shared" si="245"/>
        <v xml:space="preserve"> </v>
      </c>
      <c r="O367" s="157" t="str">
        <f t="shared" si="246"/>
        <v xml:space="preserve"> </v>
      </c>
      <c r="P367" s="157" t="str">
        <f t="shared" si="230"/>
        <v xml:space="preserve"> </v>
      </c>
      <c r="Q367" s="157" t="str">
        <f t="shared" si="231"/>
        <v xml:space="preserve"> </v>
      </c>
      <c r="R367" s="157" t="str">
        <f t="shared" si="232"/>
        <v xml:space="preserve"> </v>
      </c>
      <c r="S367" s="158" t="str">
        <f t="shared" si="233"/>
        <v xml:space="preserve"> </v>
      </c>
      <c r="T367" s="158" t="str">
        <f t="shared" si="234"/>
        <v xml:space="preserve"> </v>
      </c>
      <c r="V367" s="154" t="str">
        <f t="shared" si="247"/>
        <v xml:space="preserve"> </v>
      </c>
      <c r="W367" s="155" t="str">
        <f t="shared" si="235"/>
        <v xml:space="preserve"> </v>
      </c>
      <c r="X367" s="156" t="str">
        <f t="shared" si="248"/>
        <v xml:space="preserve"> </v>
      </c>
      <c r="Y367" s="157" t="str">
        <f t="shared" si="249"/>
        <v xml:space="preserve"> </v>
      </c>
      <c r="Z367" s="157" t="str">
        <f t="shared" si="236"/>
        <v xml:space="preserve"> </v>
      </c>
      <c r="AA367" s="157" t="str">
        <f t="shared" si="237"/>
        <v xml:space="preserve"> </v>
      </c>
      <c r="AB367" s="157" t="str">
        <f t="shared" si="238"/>
        <v xml:space="preserve"> </v>
      </c>
      <c r="AC367" s="158" t="str">
        <f t="shared" si="239"/>
        <v xml:space="preserve"> </v>
      </c>
      <c r="AD367" s="158" t="str">
        <f t="shared" si="240"/>
        <v xml:space="preserve"> </v>
      </c>
      <c r="AH367" s="164"/>
      <c r="AI367" s="164"/>
      <c r="AO367" s="164"/>
      <c r="AP367" s="164"/>
      <c r="AV367" s="164"/>
      <c r="AW367" s="164"/>
    </row>
    <row r="368" spans="2:49" ht="15" customHeight="1" x14ac:dyDescent="0.2">
      <c r="B368" s="154" t="str">
        <f t="shared" si="241"/>
        <v xml:space="preserve"> </v>
      </c>
      <c r="C368" s="155" t="str">
        <f t="shared" si="223"/>
        <v xml:space="preserve"> </v>
      </c>
      <c r="D368" s="156" t="str">
        <f t="shared" si="242"/>
        <v xml:space="preserve"> </v>
      </c>
      <c r="E368" s="157" t="str">
        <f t="shared" si="243"/>
        <v xml:space="preserve"> </v>
      </c>
      <c r="F368" s="157" t="str">
        <f t="shared" si="224"/>
        <v xml:space="preserve"> </v>
      </c>
      <c r="G368" s="157" t="str">
        <f t="shared" si="225"/>
        <v xml:space="preserve"> </v>
      </c>
      <c r="H368" s="157" t="str">
        <f t="shared" si="226"/>
        <v xml:space="preserve"> </v>
      </c>
      <c r="I368" s="158" t="str">
        <f t="shared" si="227"/>
        <v xml:space="preserve"> </v>
      </c>
      <c r="J368" s="158" t="str">
        <f t="shared" si="228"/>
        <v xml:space="preserve"> </v>
      </c>
      <c r="L368" s="154" t="str">
        <f t="shared" si="244"/>
        <v xml:space="preserve"> </v>
      </c>
      <c r="M368" s="155" t="str">
        <f t="shared" si="229"/>
        <v xml:space="preserve"> </v>
      </c>
      <c r="N368" s="156" t="str">
        <f t="shared" si="245"/>
        <v xml:space="preserve"> </v>
      </c>
      <c r="O368" s="157" t="str">
        <f t="shared" si="246"/>
        <v xml:space="preserve"> </v>
      </c>
      <c r="P368" s="157" t="str">
        <f t="shared" si="230"/>
        <v xml:space="preserve"> </v>
      </c>
      <c r="Q368" s="157" t="str">
        <f t="shared" si="231"/>
        <v xml:space="preserve"> </v>
      </c>
      <c r="R368" s="157" t="str">
        <f t="shared" si="232"/>
        <v xml:space="preserve"> </v>
      </c>
      <c r="S368" s="158" t="str">
        <f t="shared" si="233"/>
        <v xml:space="preserve"> </v>
      </c>
      <c r="T368" s="158" t="str">
        <f t="shared" si="234"/>
        <v xml:space="preserve"> </v>
      </c>
      <c r="V368" s="154" t="str">
        <f t="shared" si="247"/>
        <v xml:space="preserve"> </v>
      </c>
      <c r="W368" s="155" t="str">
        <f t="shared" si="235"/>
        <v xml:space="preserve"> </v>
      </c>
      <c r="X368" s="156" t="str">
        <f t="shared" si="248"/>
        <v xml:space="preserve"> </v>
      </c>
      <c r="Y368" s="157" t="str">
        <f t="shared" si="249"/>
        <v xml:space="preserve"> </v>
      </c>
      <c r="Z368" s="157" t="str">
        <f t="shared" si="236"/>
        <v xml:space="preserve"> </v>
      </c>
      <c r="AA368" s="157" t="str">
        <f t="shared" si="237"/>
        <v xml:space="preserve"> </v>
      </c>
      <c r="AB368" s="157" t="str">
        <f t="shared" si="238"/>
        <v xml:space="preserve"> </v>
      </c>
      <c r="AC368" s="158" t="str">
        <f t="shared" si="239"/>
        <v xml:space="preserve"> </v>
      </c>
      <c r="AD368" s="158" t="str">
        <f t="shared" si="240"/>
        <v xml:space="preserve"> </v>
      </c>
    </row>
    <row r="369" spans="2:49" ht="15" customHeight="1" x14ac:dyDescent="0.2">
      <c r="B369" s="159" t="str">
        <f t="shared" si="241"/>
        <v xml:space="preserve"> </v>
      </c>
      <c r="C369" s="160" t="str">
        <f t="shared" si="223"/>
        <v xml:space="preserve"> </v>
      </c>
      <c r="D369" s="161" t="str">
        <f t="shared" si="242"/>
        <v xml:space="preserve"> </v>
      </c>
      <c r="E369" s="162" t="str">
        <f t="shared" si="243"/>
        <v xml:space="preserve"> </v>
      </c>
      <c r="F369" s="162" t="str">
        <f t="shared" si="224"/>
        <v xml:space="preserve"> </v>
      </c>
      <c r="G369" s="162" t="str">
        <f t="shared" si="225"/>
        <v xml:space="preserve"> </v>
      </c>
      <c r="H369" s="162" t="str">
        <f t="shared" si="226"/>
        <v xml:space="preserve"> </v>
      </c>
      <c r="I369" s="163" t="str">
        <f t="shared" si="227"/>
        <v xml:space="preserve"> </v>
      </c>
      <c r="J369" s="163" t="str">
        <f t="shared" si="228"/>
        <v xml:space="preserve"> </v>
      </c>
      <c r="L369" s="159" t="str">
        <f t="shared" si="244"/>
        <v xml:space="preserve"> </v>
      </c>
      <c r="M369" s="160" t="str">
        <f t="shared" si="229"/>
        <v xml:space="preserve"> </v>
      </c>
      <c r="N369" s="161" t="str">
        <f t="shared" si="245"/>
        <v xml:space="preserve"> </v>
      </c>
      <c r="O369" s="162" t="str">
        <f t="shared" si="246"/>
        <v xml:space="preserve"> </v>
      </c>
      <c r="P369" s="162" t="str">
        <f t="shared" si="230"/>
        <v xml:space="preserve"> </v>
      </c>
      <c r="Q369" s="162" t="str">
        <f t="shared" si="231"/>
        <v xml:space="preserve"> </v>
      </c>
      <c r="R369" s="162" t="str">
        <f t="shared" si="232"/>
        <v xml:space="preserve"> </v>
      </c>
      <c r="S369" s="163" t="str">
        <f t="shared" si="233"/>
        <v xml:space="preserve"> </v>
      </c>
      <c r="T369" s="163" t="str">
        <f t="shared" si="234"/>
        <v xml:space="preserve"> </v>
      </c>
      <c r="V369" s="159" t="str">
        <f t="shared" si="247"/>
        <v xml:space="preserve"> </v>
      </c>
      <c r="W369" s="160" t="str">
        <f t="shared" si="235"/>
        <v xml:space="preserve"> </v>
      </c>
      <c r="X369" s="161" t="str">
        <f t="shared" si="248"/>
        <v xml:space="preserve"> </v>
      </c>
      <c r="Y369" s="162" t="str">
        <f t="shared" si="249"/>
        <v xml:space="preserve"> </v>
      </c>
      <c r="Z369" s="162" t="str">
        <f t="shared" si="236"/>
        <v xml:space="preserve"> </v>
      </c>
      <c r="AA369" s="162" t="str">
        <f t="shared" si="237"/>
        <v xml:space="preserve"> </v>
      </c>
      <c r="AB369" s="162" t="str">
        <f t="shared" si="238"/>
        <v xml:space="preserve"> </v>
      </c>
      <c r="AC369" s="163" t="str">
        <f t="shared" si="239"/>
        <v xml:space="preserve"> </v>
      </c>
      <c r="AD369" s="163" t="str">
        <f t="shared" si="240"/>
        <v xml:space="preserve"> </v>
      </c>
      <c r="AH369" s="139" t="str">
        <f>+IF(AH368&gt;0,10,"")</f>
        <v/>
      </c>
      <c r="AO369" s="139" t="str">
        <f>+IF(AO368&gt;0,10,"")</f>
        <v/>
      </c>
      <c r="AV369" s="139" t="str">
        <f>+IF(AV368&gt;0,10,"")</f>
        <v/>
      </c>
    </row>
    <row r="370" spans="2:49" ht="15" customHeight="1" x14ac:dyDescent="0.2">
      <c r="B370" s="149" t="str">
        <f t="shared" si="241"/>
        <v xml:space="preserve"> </v>
      </c>
      <c r="C370" s="150" t="str">
        <f t="shared" si="223"/>
        <v xml:space="preserve"> </v>
      </c>
      <c r="D370" s="151" t="str">
        <f t="shared" si="242"/>
        <v xml:space="preserve"> </v>
      </c>
      <c r="E370" s="152" t="str">
        <f t="shared" si="243"/>
        <v xml:space="preserve"> </v>
      </c>
      <c r="F370" s="152" t="str">
        <f t="shared" si="224"/>
        <v xml:space="preserve"> </v>
      </c>
      <c r="G370" s="152" t="str">
        <f t="shared" si="225"/>
        <v xml:space="preserve"> </v>
      </c>
      <c r="H370" s="152" t="str">
        <f t="shared" si="226"/>
        <v xml:space="preserve"> </v>
      </c>
      <c r="I370" s="153" t="str">
        <f t="shared" si="227"/>
        <v xml:space="preserve"> </v>
      </c>
      <c r="J370" s="153" t="str">
        <f t="shared" si="228"/>
        <v xml:space="preserve"> </v>
      </c>
      <c r="L370" s="149" t="str">
        <f t="shared" si="244"/>
        <v xml:space="preserve"> </v>
      </c>
      <c r="M370" s="150" t="str">
        <f t="shared" si="229"/>
        <v xml:space="preserve"> </v>
      </c>
      <c r="N370" s="151" t="str">
        <f t="shared" si="245"/>
        <v xml:space="preserve"> </v>
      </c>
      <c r="O370" s="152" t="str">
        <f t="shared" si="246"/>
        <v xml:space="preserve"> </v>
      </c>
      <c r="P370" s="152" t="str">
        <f t="shared" si="230"/>
        <v xml:space="preserve"> </v>
      </c>
      <c r="Q370" s="152" t="str">
        <f t="shared" si="231"/>
        <v xml:space="preserve"> </v>
      </c>
      <c r="R370" s="152" t="str">
        <f t="shared" si="232"/>
        <v xml:space="preserve"> </v>
      </c>
      <c r="S370" s="153" t="str">
        <f t="shared" si="233"/>
        <v xml:space="preserve"> </v>
      </c>
      <c r="T370" s="153" t="str">
        <f t="shared" si="234"/>
        <v xml:space="preserve"> </v>
      </c>
      <c r="V370" s="149" t="str">
        <f t="shared" si="247"/>
        <v xml:space="preserve"> </v>
      </c>
      <c r="W370" s="150" t="str">
        <f t="shared" si="235"/>
        <v xml:space="preserve"> </v>
      </c>
      <c r="X370" s="151" t="str">
        <f t="shared" si="248"/>
        <v xml:space="preserve"> </v>
      </c>
      <c r="Y370" s="152" t="str">
        <f t="shared" si="249"/>
        <v xml:space="preserve"> </v>
      </c>
      <c r="Z370" s="152" t="str">
        <f t="shared" si="236"/>
        <v xml:space="preserve"> </v>
      </c>
      <c r="AA370" s="152" t="str">
        <f t="shared" si="237"/>
        <v xml:space="preserve"> </v>
      </c>
      <c r="AB370" s="152" t="str">
        <f t="shared" si="238"/>
        <v xml:space="preserve"> </v>
      </c>
      <c r="AC370" s="153" t="str">
        <f t="shared" si="239"/>
        <v xml:space="preserve"> </v>
      </c>
      <c r="AD370" s="153" t="str">
        <f t="shared" si="240"/>
        <v xml:space="preserve"> </v>
      </c>
    </row>
    <row r="371" spans="2:49" ht="15" customHeight="1" x14ac:dyDescent="0.2">
      <c r="B371" s="154" t="str">
        <f t="shared" si="241"/>
        <v xml:space="preserve"> </v>
      </c>
      <c r="C371" s="155" t="str">
        <f t="shared" si="223"/>
        <v xml:space="preserve"> </v>
      </c>
      <c r="D371" s="156" t="str">
        <f t="shared" si="242"/>
        <v xml:space="preserve"> </v>
      </c>
      <c r="E371" s="157" t="str">
        <f t="shared" si="243"/>
        <v xml:space="preserve"> </v>
      </c>
      <c r="F371" s="157" t="str">
        <f t="shared" si="224"/>
        <v xml:space="preserve"> </v>
      </c>
      <c r="G371" s="157" t="str">
        <f t="shared" si="225"/>
        <v xml:space="preserve"> </v>
      </c>
      <c r="H371" s="157" t="str">
        <f t="shared" si="226"/>
        <v xml:space="preserve"> </v>
      </c>
      <c r="I371" s="158" t="str">
        <f t="shared" si="227"/>
        <v xml:space="preserve"> </v>
      </c>
      <c r="J371" s="158" t="str">
        <f t="shared" si="228"/>
        <v xml:space="preserve"> </v>
      </c>
      <c r="L371" s="154" t="str">
        <f t="shared" si="244"/>
        <v xml:space="preserve"> </v>
      </c>
      <c r="M371" s="155" t="str">
        <f t="shared" si="229"/>
        <v xml:space="preserve"> </v>
      </c>
      <c r="N371" s="156" t="str">
        <f t="shared" si="245"/>
        <v xml:space="preserve"> </v>
      </c>
      <c r="O371" s="157" t="str">
        <f t="shared" si="246"/>
        <v xml:space="preserve"> </v>
      </c>
      <c r="P371" s="157" t="str">
        <f t="shared" si="230"/>
        <v xml:space="preserve"> </v>
      </c>
      <c r="Q371" s="157" t="str">
        <f t="shared" si="231"/>
        <v xml:space="preserve"> </v>
      </c>
      <c r="R371" s="157" t="str">
        <f t="shared" si="232"/>
        <v xml:space="preserve"> </v>
      </c>
      <c r="S371" s="158" t="str">
        <f t="shared" si="233"/>
        <v xml:space="preserve"> </v>
      </c>
      <c r="T371" s="158" t="str">
        <f t="shared" si="234"/>
        <v xml:space="preserve"> </v>
      </c>
      <c r="V371" s="154" t="str">
        <f t="shared" si="247"/>
        <v xml:space="preserve"> </v>
      </c>
      <c r="W371" s="155" t="str">
        <f t="shared" si="235"/>
        <v xml:space="preserve"> </v>
      </c>
      <c r="X371" s="156" t="str">
        <f t="shared" si="248"/>
        <v xml:space="preserve"> </v>
      </c>
      <c r="Y371" s="157" t="str">
        <f t="shared" si="249"/>
        <v xml:space="preserve"> </v>
      </c>
      <c r="Z371" s="157" t="str">
        <f t="shared" si="236"/>
        <v xml:space="preserve"> </v>
      </c>
      <c r="AA371" s="157" t="str">
        <f t="shared" si="237"/>
        <v xml:space="preserve"> </v>
      </c>
      <c r="AB371" s="157" t="str">
        <f t="shared" si="238"/>
        <v xml:space="preserve"> </v>
      </c>
      <c r="AC371" s="158" t="str">
        <f t="shared" si="239"/>
        <v xml:space="preserve"> </v>
      </c>
      <c r="AD371" s="158" t="str">
        <f t="shared" si="240"/>
        <v xml:space="preserve"> </v>
      </c>
    </row>
    <row r="372" spans="2:49" ht="15" customHeight="1" x14ac:dyDescent="0.2">
      <c r="B372" s="154" t="str">
        <f t="shared" si="241"/>
        <v xml:space="preserve"> </v>
      </c>
      <c r="C372" s="155" t="str">
        <f t="shared" si="223"/>
        <v xml:space="preserve"> </v>
      </c>
      <c r="D372" s="156" t="str">
        <f t="shared" si="242"/>
        <v xml:space="preserve"> </v>
      </c>
      <c r="E372" s="157" t="str">
        <f t="shared" si="243"/>
        <v xml:space="preserve"> </v>
      </c>
      <c r="F372" s="157" t="str">
        <f t="shared" si="224"/>
        <v xml:space="preserve"> </v>
      </c>
      <c r="G372" s="157" t="str">
        <f t="shared" si="225"/>
        <v xml:space="preserve"> </v>
      </c>
      <c r="H372" s="157" t="str">
        <f t="shared" si="226"/>
        <v xml:space="preserve"> </v>
      </c>
      <c r="I372" s="158" t="str">
        <f t="shared" si="227"/>
        <v xml:space="preserve"> </v>
      </c>
      <c r="J372" s="158" t="str">
        <f t="shared" si="228"/>
        <v xml:space="preserve"> </v>
      </c>
      <c r="L372" s="154" t="str">
        <f t="shared" si="244"/>
        <v xml:space="preserve"> </v>
      </c>
      <c r="M372" s="155" t="str">
        <f t="shared" si="229"/>
        <v xml:space="preserve"> </v>
      </c>
      <c r="N372" s="156" t="str">
        <f t="shared" si="245"/>
        <v xml:space="preserve"> </v>
      </c>
      <c r="O372" s="157" t="str">
        <f t="shared" si="246"/>
        <v xml:space="preserve"> </v>
      </c>
      <c r="P372" s="157" t="str">
        <f t="shared" si="230"/>
        <v xml:space="preserve"> </v>
      </c>
      <c r="Q372" s="157" t="str">
        <f t="shared" si="231"/>
        <v xml:space="preserve"> </v>
      </c>
      <c r="R372" s="157" t="str">
        <f t="shared" si="232"/>
        <v xml:space="preserve"> </v>
      </c>
      <c r="S372" s="158" t="str">
        <f t="shared" si="233"/>
        <v xml:space="preserve"> </v>
      </c>
      <c r="T372" s="158" t="str">
        <f t="shared" si="234"/>
        <v xml:space="preserve"> </v>
      </c>
      <c r="V372" s="154" t="str">
        <f t="shared" si="247"/>
        <v xml:space="preserve"> </v>
      </c>
      <c r="W372" s="155" t="str">
        <f t="shared" si="235"/>
        <v xml:space="preserve"> </v>
      </c>
      <c r="X372" s="156" t="str">
        <f t="shared" si="248"/>
        <v xml:space="preserve"> </v>
      </c>
      <c r="Y372" s="157" t="str">
        <f t="shared" si="249"/>
        <v xml:space="preserve"> </v>
      </c>
      <c r="Z372" s="157" t="str">
        <f t="shared" si="236"/>
        <v xml:space="preserve"> </v>
      </c>
      <c r="AA372" s="157" t="str">
        <f t="shared" si="237"/>
        <v xml:space="preserve"> </v>
      </c>
      <c r="AB372" s="157" t="str">
        <f t="shared" si="238"/>
        <v xml:space="preserve"> </v>
      </c>
      <c r="AC372" s="158" t="str">
        <f t="shared" si="239"/>
        <v xml:space="preserve"> </v>
      </c>
      <c r="AD372" s="158" t="str">
        <f t="shared" si="240"/>
        <v xml:space="preserve"> </v>
      </c>
      <c r="AH372" s="164"/>
      <c r="AI372" s="164"/>
      <c r="AO372" s="164"/>
      <c r="AP372" s="164"/>
      <c r="AV372" s="164"/>
      <c r="AW372" s="164"/>
    </row>
    <row r="373" spans="2:49" ht="15" customHeight="1" x14ac:dyDescent="0.2">
      <c r="B373" s="154" t="str">
        <f t="shared" si="241"/>
        <v xml:space="preserve"> </v>
      </c>
      <c r="C373" s="155" t="str">
        <f t="shared" si="223"/>
        <v xml:space="preserve"> </v>
      </c>
      <c r="D373" s="156" t="str">
        <f t="shared" si="242"/>
        <v xml:space="preserve"> </v>
      </c>
      <c r="E373" s="157" t="str">
        <f t="shared" si="243"/>
        <v xml:space="preserve"> </v>
      </c>
      <c r="F373" s="157" t="str">
        <f t="shared" si="224"/>
        <v xml:space="preserve"> </v>
      </c>
      <c r="G373" s="157" t="str">
        <f t="shared" si="225"/>
        <v xml:space="preserve"> </v>
      </c>
      <c r="H373" s="157" t="str">
        <f t="shared" si="226"/>
        <v xml:space="preserve"> </v>
      </c>
      <c r="I373" s="158" t="str">
        <f t="shared" si="227"/>
        <v xml:space="preserve"> </v>
      </c>
      <c r="J373" s="158" t="str">
        <f t="shared" si="228"/>
        <v xml:space="preserve"> </v>
      </c>
      <c r="L373" s="154" t="str">
        <f t="shared" si="244"/>
        <v xml:space="preserve"> </v>
      </c>
      <c r="M373" s="155" t="str">
        <f t="shared" si="229"/>
        <v xml:space="preserve"> </v>
      </c>
      <c r="N373" s="156" t="str">
        <f t="shared" si="245"/>
        <v xml:space="preserve"> </v>
      </c>
      <c r="O373" s="157" t="str">
        <f t="shared" si="246"/>
        <v xml:space="preserve"> </v>
      </c>
      <c r="P373" s="157" t="str">
        <f t="shared" si="230"/>
        <v xml:space="preserve"> </v>
      </c>
      <c r="Q373" s="157" t="str">
        <f t="shared" si="231"/>
        <v xml:space="preserve"> </v>
      </c>
      <c r="R373" s="157" t="str">
        <f t="shared" si="232"/>
        <v xml:space="preserve"> </v>
      </c>
      <c r="S373" s="158" t="str">
        <f t="shared" si="233"/>
        <v xml:space="preserve"> </v>
      </c>
      <c r="T373" s="158" t="str">
        <f t="shared" si="234"/>
        <v xml:space="preserve"> </v>
      </c>
      <c r="V373" s="154" t="str">
        <f t="shared" si="247"/>
        <v xml:space="preserve"> </v>
      </c>
      <c r="W373" s="155" t="str">
        <f t="shared" si="235"/>
        <v xml:space="preserve"> </v>
      </c>
      <c r="X373" s="156" t="str">
        <f t="shared" si="248"/>
        <v xml:space="preserve"> </v>
      </c>
      <c r="Y373" s="157" t="str">
        <f t="shared" si="249"/>
        <v xml:space="preserve"> </v>
      </c>
      <c r="Z373" s="157" t="str">
        <f t="shared" si="236"/>
        <v xml:space="preserve"> </v>
      </c>
      <c r="AA373" s="157" t="str">
        <f t="shared" si="237"/>
        <v xml:space="preserve"> </v>
      </c>
      <c r="AB373" s="157" t="str">
        <f t="shared" si="238"/>
        <v xml:space="preserve"> </v>
      </c>
      <c r="AC373" s="158" t="str">
        <f t="shared" si="239"/>
        <v xml:space="preserve"> </v>
      </c>
      <c r="AD373" s="158" t="str">
        <f t="shared" si="240"/>
        <v xml:space="preserve"> </v>
      </c>
    </row>
    <row r="374" spans="2:49" ht="15" customHeight="1" x14ac:dyDescent="0.2">
      <c r="B374" s="159" t="str">
        <f t="shared" si="241"/>
        <v xml:space="preserve"> </v>
      </c>
      <c r="C374" s="160" t="str">
        <f t="shared" si="223"/>
        <v xml:space="preserve"> </v>
      </c>
      <c r="D374" s="161" t="str">
        <f t="shared" si="242"/>
        <v xml:space="preserve"> </v>
      </c>
      <c r="E374" s="162" t="str">
        <f t="shared" si="243"/>
        <v xml:space="preserve"> </v>
      </c>
      <c r="F374" s="162" t="str">
        <f t="shared" si="224"/>
        <v xml:space="preserve"> </v>
      </c>
      <c r="G374" s="162" t="str">
        <f t="shared" si="225"/>
        <v xml:space="preserve"> </v>
      </c>
      <c r="H374" s="162" t="str">
        <f t="shared" si="226"/>
        <v xml:space="preserve"> </v>
      </c>
      <c r="I374" s="163" t="str">
        <f t="shared" si="227"/>
        <v xml:space="preserve"> </v>
      </c>
      <c r="J374" s="163" t="str">
        <f t="shared" si="228"/>
        <v xml:space="preserve"> </v>
      </c>
      <c r="L374" s="159" t="str">
        <f t="shared" si="244"/>
        <v xml:space="preserve"> </v>
      </c>
      <c r="M374" s="160" t="str">
        <f t="shared" si="229"/>
        <v xml:space="preserve"> </v>
      </c>
      <c r="N374" s="161" t="str">
        <f t="shared" si="245"/>
        <v xml:space="preserve"> </v>
      </c>
      <c r="O374" s="162" t="str">
        <f t="shared" si="246"/>
        <v xml:space="preserve"> </v>
      </c>
      <c r="P374" s="162" t="str">
        <f t="shared" si="230"/>
        <v xml:space="preserve"> </v>
      </c>
      <c r="Q374" s="162" t="str">
        <f t="shared" si="231"/>
        <v xml:space="preserve"> </v>
      </c>
      <c r="R374" s="162" t="str">
        <f t="shared" si="232"/>
        <v xml:space="preserve"> </v>
      </c>
      <c r="S374" s="163" t="str">
        <f t="shared" si="233"/>
        <v xml:space="preserve"> </v>
      </c>
      <c r="T374" s="163" t="str">
        <f t="shared" si="234"/>
        <v xml:space="preserve"> </v>
      </c>
      <c r="V374" s="159" t="str">
        <f t="shared" si="247"/>
        <v xml:space="preserve"> </v>
      </c>
      <c r="W374" s="160" t="str">
        <f t="shared" si="235"/>
        <v xml:space="preserve"> </v>
      </c>
      <c r="X374" s="161" t="str">
        <f t="shared" si="248"/>
        <v xml:space="preserve"> </v>
      </c>
      <c r="Y374" s="162" t="str">
        <f t="shared" si="249"/>
        <v xml:space="preserve"> </v>
      </c>
      <c r="Z374" s="162" t="str">
        <f t="shared" si="236"/>
        <v xml:space="preserve"> </v>
      </c>
      <c r="AA374" s="162" t="str">
        <f t="shared" si="237"/>
        <v xml:space="preserve"> </v>
      </c>
      <c r="AB374" s="162" t="str">
        <f t="shared" si="238"/>
        <v xml:space="preserve"> </v>
      </c>
      <c r="AC374" s="163" t="str">
        <f t="shared" si="239"/>
        <v xml:space="preserve"> </v>
      </c>
      <c r="AD374" s="163" t="str">
        <f t="shared" si="240"/>
        <v xml:space="preserve"> </v>
      </c>
      <c r="AH374" s="139" t="str">
        <f>+IF(AH373&gt;0,10,"")</f>
        <v/>
      </c>
      <c r="AO374" s="139" t="str">
        <f>+IF(AO373&gt;0,10,"")</f>
        <v/>
      </c>
      <c r="AV374" s="139" t="str">
        <f>+IF(AV373&gt;0,10,"")</f>
        <v/>
      </c>
    </row>
    <row r="375" spans="2:49" ht="15" customHeight="1" x14ac:dyDescent="0.2">
      <c r="B375" s="149" t="str">
        <f t="shared" si="241"/>
        <v xml:space="preserve"> </v>
      </c>
      <c r="C375" s="150" t="str">
        <f t="shared" si="223"/>
        <v xml:space="preserve"> </v>
      </c>
      <c r="D375" s="151" t="str">
        <f t="shared" si="242"/>
        <v xml:space="preserve"> </v>
      </c>
      <c r="E375" s="152" t="str">
        <f t="shared" si="243"/>
        <v xml:space="preserve"> </v>
      </c>
      <c r="F375" s="152" t="str">
        <f t="shared" si="224"/>
        <v xml:space="preserve"> </v>
      </c>
      <c r="G375" s="152" t="str">
        <f t="shared" si="225"/>
        <v xml:space="preserve"> </v>
      </c>
      <c r="H375" s="152" t="str">
        <f t="shared" si="226"/>
        <v xml:space="preserve"> </v>
      </c>
      <c r="I375" s="153" t="str">
        <f t="shared" si="227"/>
        <v xml:space="preserve"> </v>
      </c>
      <c r="J375" s="153" t="str">
        <f t="shared" si="228"/>
        <v xml:space="preserve"> </v>
      </c>
      <c r="L375" s="149" t="str">
        <f t="shared" si="244"/>
        <v xml:space="preserve"> </v>
      </c>
      <c r="M375" s="150" t="str">
        <f t="shared" si="229"/>
        <v xml:space="preserve"> </v>
      </c>
      <c r="N375" s="151" t="str">
        <f t="shared" si="245"/>
        <v xml:space="preserve"> </v>
      </c>
      <c r="O375" s="152" t="str">
        <f t="shared" si="246"/>
        <v xml:space="preserve"> </v>
      </c>
      <c r="P375" s="152" t="str">
        <f t="shared" si="230"/>
        <v xml:space="preserve"> </v>
      </c>
      <c r="Q375" s="152" t="str">
        <f t="shared" si="231"/>
        <v xml:space="preserve"> </v>
      </c>
      <c r="R375" s="152" t="str">
        <f t="shared" si="232"/>
        <v xml:space="preserve"> </v>
      </c>
      <c r="S375" s="153" t="str">
        <f t="shared" si="233"/>
        <v xml:space="preserve"> </v>
      </c>
      <c r="T375" s="153" t="str">
        <f t="shared" si="234"/>
        <v xml:space="preserve"> </v>
      </c>
      <c r="V375" s="149" t="str">
        <f t="shared" si="247"/>
        <v xml:space="preserve"> </v>
      </c>
      <c r="W375" s="150" t="str">
        <f t="shared" si="235"/>
        <v xml:space="preserve"> </v>
      </c>
      <c r="X375" s="151" t="str">
        <f t="shared" si="248"/>
        <v xml:space="preserve"> </v>
      </c>
      <c r="Y375" s="152" t="str">
        <f t="shared" si="249"/>
        <v xml:space="preserve"> </v>
      </c>
      <c r="Z375" s="152" t="str">
        <f t="shared" si="236"/>
        <v xml:space="preserve"> </v>
      </c>
      <c r="AA375" s="152" t="str">
        <f t="shared" si="237"/>
        <v xml:space="preserve"> </v>
      </c>
      <c r="AB375" s="152" t="str">
        <f t="shared" si="238"/>
        <v xml:space="preserve"> </v>
      </c>
      <c r="AC375" s="153" t="str">
        <f t="shared" si="239"/>
        <v xml:space="preserve"> </v>
      </c>
      <c r="AD375" s="153" t="str">
        <f t="shared" si="240"/>
        <v xml:space="preserve"> </v>
      </c>
    </row>
    <row r="376" spans="2:49" ht="15" customHeight="1" x14ac:dyDescent="0.2">
      <c r="B376" s="154" t="str">
        <f t="shared" si="241"/>
        <v xml:space="preserve"> </v>
      </c>
      <c r="C376" s="155" t="str">
        <f t="shared" si="223"/>
        <v xml:space="preserve"> </v>
      </c>
      <c r="D376" s="156" t="str">
        <f t="shared" si="242"/>
        <v xml:space="preserve"> </v>
      </c>
      <c r="E376" s="157" t="str">
        <f t="shared" si="243"/>
        <v xml:space="preserve"> </v>
      </c>
      <c r="F376" s="157" t="str">
        <f t="shared" si="224"/>
        <v xml:space="preserve"> </v>
      </c>
      <c r="G376" s="157" t="str">
        <f t="shared" si="225"/>
        <v xml:space="preserve"> </v>
      </c>
      <c r="H376" s="157" t="str">
        <f t="shared" si="226"/>
        <v xml:space="preserve"> </v>
      </c>
      <c r="I376" s="158" t="str">
        <f t="shared" si="227"/>
        <v xml:space="preserve"> </v>
      </c>
      <c r="J376" s="158" t="str">
        <f t="shared" si="228"/>
        <v xml:space="preserve"> </v>
      </c>
      <c r="L376" s="154" t="str">
        <f t="shared" si="244"/>
        <v xml:space="preserve"> </v>
      </c>
      <c r="M376" s="155" t="str">
        <f t="shared" si="229"/>
        <v xml:space="preserve"> </v>
      </c>
      <c r="N376" s="156" t="str">
        <f t="shared" si="245"/>
        <v xml:space="preserve"> </v>
      </c>
      <c r="O376" s="157" t="str">
        <f t="shared" si="246"/>
        <v xml:space="preserve"> </v>
      </c>
      <c r="P376" s="157" t="str">
        <f t="shared" si="230"/>
        <v xml:space="preserve"> </v>
      </c>
      <c r="Q376" s="157" t="str">
        <f t="shared" si="231"/>
        <v xml:space="preserve"> </v>
      </c>
      <c r="R376" s="157" t="str">
        <f t="shared" si="232"/>
        <v xml:space="preserve"> </v>
      </c>
      <c r="S376" s="158" t="str">
        <f t="shared" si="233"/>
        <v xml:space="preserve"> </v>
      </c>
      <c r="T376" s="158" t="str">
        <f t="shared" si="234"/>
        <v xml:space="preserve"> </v>
      </c>
      <c r="V376" s="154" t="str">
        <f t="shared" si="247"/>
        <v xml:space="preserve"> </v>
      </c>
      <c r="W376" s="155" t="str">
        <f t="shared" si="235"/>
        <v xml:space="preserve"> </v>
      </c>
      <c r="X376" s="156" t="str">
        <f t="shared" si="248"/>
        <v xml:space="preserve"> </v>
      </c>
      <c r="Y376" s="157" t="str">
        <f t="shared" si="249"/>
        <v xml:space="preserve"> </v>
      </c>
      <c r="Z376" s="157" t="str">
        <f t="shared" si="236"/>
        <v xml:space="preserve"> </v>
      </c>
      <c r="AA376" s="157" t="str">
        <f t="shared" si="237"/>
        <v xml:space="preserve"> </v>
      </c>
      <c r="AB376" s="157" t="str">
        <f t="shared" si="238"/>
        <v xml:space="preserve"> </v>
      </c>
      <c r="AC376" s="158" t="str">
        <f t="shared" si="239"/>
        <v xml:space="preserve"> </v>
      </c>
      <c r="AD376" s="158" t="str">
        <f t="shared" si="240"/>
        <v xml:space="preserve"> </v>
      </c>
    </row>
    <row r="377" spans="2:49" ht="15" customHeight="1" x14ac:dyDescent="0.2">
      <c r="AH377" s="164"/>
      <c r="AI377" s="164"/>
    </row>
    <row r="379" spans="2:49" ht="15" customHeight="1" x14ac:dyDescent="0.2">
      <c r="AH379" s="139" t="str">
        <f>+IF(AH378&gt;0,10,"")</f>
        <v/>
      </c>
    </row>
    <row r="382" spans="2:49" ht="15" customHeight="1" x14ac:dyDescent="0.2">
      <c r="AH382" s="164"/>
      <c r="AI382" s="164"/>
    </row>
    <row r="384" spans="2:49" ht="15" customHeight="1" x14ac:dyDescent="0.2">
      <c r="AH384" s="139" t="str">
        <f>+IF(AH383&gt;0,10,"")</f>
        <v/>
      </c>
    </row>
    <row r="387" spans="34:35" ht="15" customHeight="1" x14ac:dyDescent="0.2">
      <c r="AH387" s="164"/>
      <c r="AI387" s="164"/>
    </row>
    <row r="389" spans="34:35" ht="15" customHeight="1" x14ac:dyDescent="0.2">
      <c r="AH389" s="139" t="str">
        <f>+IF(AH388&gt;0,10,"")</f>
        <v/>
      </c>
    </row>
    <row r="392" spans="34:35" ht="15" customHeight="1" x14ac:dyDescent="0.2">
      <c r="AH392" s="164"/>
      <c r="AI392" s="164"/>
    </row>
    <row r="394" spans="34:35" ht="15" customHeight="1" x14ac:dyDescent="0.2">
      <c r="AH394" s="139" t="str">
        <f>+IF(AH393&gt;0,10,"")</f>
        <v/>
      </c>
    </row>
    <row r="397" spans="34:35" ht="15" customHeight="1" x14ac:dyDescent="0.2">
      <c r="AH397" s="164"/>
      <c r="AI397" s="164"/>
    </row>
    <row r="399" spans="34:35" ht="15" customHeight="1" x14ac:dyDescent="0.2">
      <c r="AH399" s="139" t="str">
        <f>+IF(AH398&gt;0,10,"")</f>
        <v/>
      </c>
    </row>
    <row r="402" spans="34:35" ht="15" customHeight="1" x14ac:dyDescent="0.2">
      <c r="AH402" s="164"/>
      <c r="AI402" s="164"/>
    </row>
    <row r="404" spans="34:35" ht="15" customHeight="1" x14ac:dyDescent="0.2">
      <c r="AH404" s="139" t="str">
        <f>+IF(AH403&gt;0,10,"")</f>
        <v/>
      </c>
    </row>
    <row r="407" spans="34:35" ht="15" customHeight="1" x14ac:dyDescent="0.2">
      <c r="AH407" s="164"/>
      <c r="AI407" s="164"/>
    </row>
    <row r="409" spans="34:35" ht="15" customHeight="1" x14ac:dyDescent="0.2">
      <c r="AH409" s="139" t="str">
        <f>+IF(AH408&gt;0,10,"")</f>
        <v/>
      </c>
    </row>
    <row r="412" spans="34:35" ht="15" customHeight="1" x14ac:dyDescent="0.2">
      <c r="AH412" s="164"/>
      <c r="AI412" s="164"/>
    </row>
    <row r="414" spans="34:35" ht="15" customHeight="1" x14ac:dyDescent="0.2">
      <c r="AH414" s="139" t="str">
        <f>+IF(AH413&gt;0,10,"")</f>
        <v/>
      </c>
    </row>
  </sheetData>
  <mergeCells count="66">
    <mergeCell ref="F7:H7"/>
    <mergeCell ref="F8:H8"/>
    <mergeCell ref="B2:J2"/>
    <mergeCell ref="L2:T2"/>
    <mergeCell ref="V2:AD2"/>
    <mergeCell ref="V7:X7"/>
    <mergeCell ref="V8:X8"/>
    <mergeCell ref="P7:R7"/>
    <mergeCell ref="P8:R8"/>
    <mergeCell ref="B5:J5"/>
    <mergeCell ref="I7:J7"/>
    <mergeCell ref="B7:D7"/>
    <mergeCell ref="I8:J8"/>
    <mergeCell ref="B8:D8"/>
    <mergeCell ref="Z8:AB8"/>
    <mergeCell ref="S7:T7"/>
    <mergeCell ref="L5:T5"/>
    <mergeCell ref="V5:AD5"/>
    <mergeCell ref="L7:N7"/>
    <mergeCell ref="L8:N8"/>
    <mergeCell ref="L9:N9"/>
    <mergeCell ref="AC8:AD8"/>
    <mergeCell ref="AC9:AD9"/>
    <mergeCell ref="S8:T8"/>
    <mergeCell ref="Z7:AB7"/>
    <mergeCell ref="AC7:AD7"/>
    <mergeCell ref="AF5:AK5"/>
    <mergeCell ref="AC10:AD10"/>
    <mergeCell ref="AF7:AJ7"/>
    <mergeCell ref="AF8:AJ8"/>
    <mergeCell ref="AF9:AJ9"/>
    <mergeCell ref="AM5:AR5"/>
    <mergeCell ref="AT5:AY5"/>
    <mergeCell ref="AM7:AQ7"/>
    <mergeCell ref="AT7:AX7"/>
    <mergeCell ref="AT8:AX8"/>
    <mergeCell ref="AM8:AQ8"/>
    <mergeCell ref="AM13:AR13"/>
    <mergeCell ref="AT13:AY13"/>
    <mergeCell ref="Z9:AB9"/>
    <mergeCell ref="V9:X9"/>
    <mergeCell ref="AF13:AK13"/>
    <mergeCell ref="AT10:AX10"/>
    <mergeCell ref="AM9:AQ9"/>
    <mergeCell ref="AM10:AQ10"/>
    <mergeCell ref="AT11:AX11"/>
    <mergeCell ref="AM11:AQ11"/>
    <mergeCell ref="AT9:AX9"/>
    <mergeCell ref="AF11:AJ11"/>
    <mergeCell ref="V10:X10"/>
    <mergeCell ref="Z10:AB10"/>
    <mergeCell ref="AF10:AJ10"/>
    <mergeCell ref="B13:J13"/>
    <mergeCell ref="L13:T13"/>
    <mergeCell ref="V13:AD13"/>
    <mergeCell ref="L10:N10"/>
    <mergeCell ref="S9:T9"/>
    <mergeCell ref="S10:T10"/>
    <mergeCell ref="P10:R10"/>
    <mergeCell ref="P9:R9"/>
    <mergeCell ref="I10:J10"/>
    <mergeCell ref="I9:J9"/>
    <mergeCell ref="B9:D9"/>
    <mergeCell ref="B10:D10"/>
    <mergeCell ref="F10:H10"/>
    <mergeCell ref="F9:H9"/>
  </mergeCells>
  <conditionalFormatting sqref="B195:B376">
    <cfRule type="expression" dxfId="137" priority="159" stopIfTrue="1">
      <formula>$H195=""</formula>
    </cfRule>
    <cfRule type="expression" dxfId="136" priority="160" stopIfTrue="1">
      <formula>$H195&lt;=Différé</formula>
    </cfRule>
  </conditionalFormatting>
  <conditionalFormatting sqref="L90:L376">
    <cfRule type="expression" dxfId="135" priority="155" stopIfTrue="1">
      <formula>$H90=""</formula>
    </cfRule>
    <cfRule type="expression" dxfId="134" priority="156" stopIfTrue="1">
      <formula>$H90&lt;=Différé</formula>
    </cfRule>
  </conditionalFormatting>
  <conditionalFormatting sqref="V90:V376">
    <cfRule type="expression" dxfId="133" priority="151" stopIfTrue="1">
      <formula>$H90=""</formula>
    </cfRule>
    <cfRule type="expression" dxfId="132" priority="152" stopIfTrue="1">
      <formula>$H90&lt;=Différé</formula>
    </cfRule>
  </conditionalFormatting>
  <conditionalFormatting sqref="B120:B124">
    <cfRule type="expression" dxfId="131" priority="129" stopIfTrue="1">
      <formula>$H120=""</formula>
    </cfRule>
    <cfRule type="expression" dxfId="130" priority="130" stopIfTrue="1">
      <formula>$H120&lt;=Différé</formula>
    </cfRule>
  </conditionalFormatting>
  <conditionalFormatting sqref="B90:B94">
    <cfRule type="expression" dxfId="129" priority="141" stopIfTrue="1">
      <formula>$H90=""</formula>
    </cfRule>
    <cfRule type="expression" dxfId="128" priority="142" stopIfTrue="1">
      <formula>$H90&lt;=Différé</formula>
    </cfRule>
  </conditionalFormatting>
  <conditionalFormatting sqref="B95:B99">
    <cfRule type="expression" dxfId="127" priority="139" stopIfTrue="1">
      <formula>$H95=""</formula>
    </cfRule>
    <cfRule type="expression" dxfId="126" priority="140" stopIfTrue="1">
      <formula>$H95&lt;=Différé</formula>
    </cfRule>
  </conditionalFormatting>
  <conditionalFormatting sqref="B100:B104">
    <cfRule type="expression" dxfId="125" priority="137" stopIfTrue="1">
      <formula>$H100=""</formula>
    </cfRule>
    <cfRule type="expression" dxfId="124" priority="138" stopIfTrue="1">
      <formula>$H100&lt;=Différé</formula>
    </cfRule>
  </conditionalFormatting>
  <conditionalFormatting sqref="B105:B109">
    <cfRule type="expression" dxfId="123" priority="135" stopIfTrue="1">
      <formula>$H105=""</formula>
    </cfRule>
    <cfRule type="expression" dxfId="122" priority="136" stopIfTrue="1">
      <formula>$H105&lt;=Différé</formula>
    </cfRule>
  </conditionalFormatting>
  <conditionalFormatting sqref="B110:B114">
    <cfRule type="expression" dxfId="121" priority="133" stopIfTrue="1">
      <formula>$H110=""</formula>
    </cfRule>
    <cfRule type="expression" dxfId="120" priority="134" stopIfTrue="1">
      <formula>$H110&lt;=Différé</formula>
    </cfRule>
  </conditionalFormatting>
  <conditionalFormatting sqref="B115:B119">
    <cfRule type="expression" dxfId="119" priority="131" stopIfTrue="1">
      <formula>$H115=""</formula>
    </cfRule>
    <cfRule type="expression" dxfId="118" priority="132" stopIfTrue="1">
      <formula>$H115&lt;=Différé</formula>
    </cfRule>
  </conditionalFormatting>
  <conditionalFormatting sqref="B125:B129">
    <cfRule type="expression" dxfId="117" priority="127" stopIfTrue="1">
      <formula>$H125=""</formula>
    </cfRule>
    <cfRule type="expression" dxfId="116" priority="128" stopIfTrue="1">
      <formula>$H125&lt;=Différé</formula>
    </cfRule>
  </conditionalFormatting>
  <conditionalFormatting sqref="B130:B134">
    <cfRule type="expression" dxfId="115" priority="125" stopIfTrue="1">
      <formula>$H130=""</formula>
    </cfRule>
    <cfRule type="expression" dxfId="114" priority="126" stopIfTrue="1">
      <formula>$H130&lt;=Différé</formula>
    </cfRule>
  </conditionalFormatting>
  <conditionalFormatting sqref="B135:B139">
    <cfRule type="expression" dxfId="113" priority="123" stopIfTrue="1">
      <formula>$H135=""</formula>
    </cfRule>
    <cfRule type="expression" dxfId="112" priority="124" stopIfTrue="1">
      <formula>$H135&lt;=Différé</formula>
    </cfRule>
  </conditionalFormatting>
  <conditionalFormatting sqref="B140:B144">
    <cfRule type="expression" dxfId="111" priority="121" stopIfTrue="1">
      <formula>$H140=""</formula>
    </cfRule>
    <cfRule type="expression" dxfId="110" priority="122" stopIfTrue="1">
      <formula>$H140&lt;=Différé</formula>
    </cfRule>
  </conditionalFormatting>
  <conditionalFormatting sqref="B145:B149">
    <cfRule type="expression" dxfId="109" priority="119" stopIfTrue="1">
      <formula>$H145=""</formula>
    </cfRule>
    <cfRule type="expression" dxfId="108" priority="120" stopIfTrue="1">
      <formula>$H145&lt;=Différé</formula>
    </cfRule>
  </conditionalFormatting>
  <conditionalFormatting sqref="B150:B154">
    <cfRule type="expression" dxfId="107" priority="117" stopIfTrue="1">
      <formula>$H150=""</formula>
    </cfRule>
    <cfRule type="expression" dxfId="106" priority="118" stopIfTrue="1">
      <formula>$H150&lt;=Différé</formula>
    </cfRule>
  </conditionalFormatting>
  <conditionalFormatting sqref="B155:B159">
    <cfRule type="expression" dxfId="105" priority="115" stopIfTrue="1">
      <formula>$H155=""</formula>
    </cfRule>
    <cfRule type="expression" dxfId="104" priority="116" stopIfTrue="1">
      <formula>$H155&lt;=Différé</formula>
    </cfRule>
  </conditionalFormatting>
  <conditionalFormatting sqref="B160:B164">
    <cfRule type="expression" dxfId="103" priority="113" stopIfTrue="1">
      <formula>$H160=""</formula>
    </cfRule>
    <cfRule type="expression" dxfId="102" priority="114" stopIfTrue="1">
      <formula>$H160&lt;=Différé</formula>
    </cfRule>
  </conditionalFormatting>
  <conditionalFormatting sqref="B165:B169">
    <cfRule type="expression" dxfId="101" priority="111" stopIfTrue="1">
      <formula>$H165=""</formula>
    </cfRule>
    <cfRule type="expression" dxfId="100" priority="112" stopIfTrue="1">
      <formula>$H165&lt;=Différé</formula>
    </cfRule>
  </conditionalFormatting>
  <conditionalFormatting sqref="B170:B174">
    <cfRule type="expression" dxfId="99" priority="109" stopIfTrue="1">
      <formula>$H170=""</formula>
    </cfRule>
    <cfRule type="expression" dxfId="98" priority="110" stopIfTrue="1">
      <formula>$H170&lt;=Différé</formula>
    </cfRule>
  </conditionalFormatting>
  <conditionalFormatting sqref="B175:B179">
    <cfRule type="expression" dxfId="97" priority="107" stopIfTrue="1">
      <formula>$H175=""</formula>
    </cfRule>
    <cfRule type="expression" dxfId="96" priority="108" stopIfTrue="1">
      <formula>$H175&lt;=Différé</formula>
    </cfRule>
  </conditionalFormatting>
  <conditionalFormatting sqref="B180:B184">
    <cfRule type="expression" dxfId="95" priority="105" stopIfTrue="1">
      <formula>$H180=""</formula>
    </cfRule>
    <cfRule type="expression" dxfId="94" priority="106" stopIfTrue="1">
      <formula>$H180&lt;=Différé</formula>
    </cfRule>
  </conditionalFormatting>
  <conditionalFormatting sqref="B185:B189">
    <cfRule type="expression" dxfId="93" priority="103" stopIfTrue="1">
      <formula>$H185=""</formula>
    </cfRule>
    <cfRule type="expression" dxfId="92" priority="104" stopIfTrue="1">
      <formula>$H185&lt;=Différé</formula>
    </cfRule>
  </conditionalFormatting>
  <conditionalFormatting sqref="B190:B194">
    <cfRule type="expression" dxfId="91" priority="101" stopIfTrue="1">
      <formula>$H190=""</formula>
    </cfRule>
    <cfRule type="expression" dxfId="90" priority="102" stopIfTrue="1">
      <formula>$H190&lt;=Différé</formula>
    </cfRule>
  </conditionalFormatting>
  <conditionalFormatting sqref="B15:B19">
    <cfRule type="expression" dxfId="89" priority="91" stopIfTrue="1">
      <formula>$H15=""</formula>
    </cfRule>
    <cfRule type="expression" dxfId="88" priority="92" stopIfTrue="1">
      <formula>$H15&lt;=Différé</formula>
    </cfRule>
  </conditionalFormatting>
  <conditionalFormatting sqref="B20:B24">
    <cfRule type="expression" dxfId="87" priority="89" stopIfTrue="1">
      <formula>$H20=""</formula>
    </cfRule>
    <cfRule type="expression" dxfId="86" priority="90" stopIfTrue="1">
      <formula>$H20&lt;=Différé</formula>
    </cfRule>
  </conditionalFormatting>
  <conditionalFormatting sqref="B25:B29">
    <cfRule type="expression" dxfId="85" priority="87" stopIfTrue="1">
      <formula>$H25=""</formula>
    </cfRule>
    <cfRule type="expression" dxfId="84" priority="88" stopIfTrue="1">
      <formula>$H25&lt;=Différé</formula>
    </cfRule>
  </conditionalFormatting>
  <conditionalFormatting sqref="B30:B34">
    <cfRule type="expression" dxfId="83" priority="85" stopIfTrue="1">
      <formula>$H30=""</formula>
    </cfRule>
    <cfRule type="expression" dxfId="82" priority="86" stopIfTrue="1">
      <formula>$H30&lt;=Différé</formula>
    </cfRule>
  </conditionalFormatting>
  <conditionalFormatting sqref="B35:B39">
    <cfRule type="expression" dxfId="81" priority="83" stopIfTrue="1">
      <formula>$H35=""</formula>
    </cfRule>
    <cfRule type="expression" dxfId="80" priority="84" stopIfTrue="1">
      <formula>$H35&lt;=Différé</formula>
    </cfRule>
  </conditionalFormatting>
  <conditionalFormatting sqref="B40:B44">
    <cfRule type="expression" dxfId="79" priority="81" stopIfTrue="1">
      <formula>$H40=""</formula>
    </cfRule>
    <cfRule type="expression" dxfId="78" priority="82" stopIfTrue="1">
      <formula>$H40&lt;=Différé</formula>
    </cfRule>
  </conditionalFormatting>
  <conditionalFormatting sqref="B45:B49">
    <cfRule type="expression" dxfId="77" priority="79" stopIfTrue="1">
      <formula>$H45=""</formula>
    </cfRule>
    <cfRule type="expression" dxfId="76" priority="80" stopIfTrue="1">
      <formula>$H45&lt;=Différé</formula>
    </cfRule>
  </conditionalFormatting>
  <conditionalFormatting sqref="B50:B54">
    <cfRule type="expression" dxfId="75" priority="77" stopIfTrue="1">
      <formula>$H50=""</formula>
    </cfRule>
    <cfRule type="expression" dxfId="74" priority="78" stopIfTrue="1">
      <formula>$H50&lt;=Différé</formula>
    </cfRule>
  </conditionalFormatting>
  <conditionalFormatting sqref="B55:B59">
    <cfRule type="expression" dxfId="73" priority="75" stopIfTrue="1">
      <formula>$H55=""</formula>
    </cfRule>
    <cfRule type="expression" dxfId="72" priority="76" stopIfTrue="1">
      <formula>$H55&lt;=Différé</formula>
    </cfRule>
  </conditionalFormatting>
  <conditionalFormatting sqref="B60:B64">
    <cfRule type="expression" dxfId="71" priority="73" stopIfTrue="1">
      <formula>$H60=""</formula>
    </cfRule>
    <cfRule type="expression" dxfId="70" priority="74" stopIfTrue="1">
      <formula>$H60&lt;=Différé</formula>
    </cfRule>
  </conditionalFormatting>
  <conditionalFormatting sqref="B65:B69">
    <cfRule type="expression" dxfId="69" priority="71" stopIfTrue="1">
      <formula>$H65=""</formula>
    </cfRule>
    <cfRule type="expression" dxfId="68" priority="72" stopIfTrue="1">
      <formula>$H65&lt;=Différé</formula>
    </cfRule>
  </conditionalFormatting>
  <conditionalFormatting sqref="B70:B74">
    <cfRule type="expression" dxfId="67" priority="69" stopIfTrue="1">
      <formula>$H70=""</formula>
    </cfRule>
    <cfRule type="expression" dxfId="66" priority="70" stopIfTrue="1">
      <formula>$H70&lt;=Différé</formula>
    </cfRule>
  </conditionalFormatting>
  <conditionalFormatting sqref="L55:L59">
    <cfRule type="expression" dxfId="65" priority="49" stopIfTrue="1">
      <formula>$H55=""</formula>
    </cfRule>
    <cfRule type="expression" dxfId="64" priority="50" stopIfTrue="1">
      <formula>$H55&lt;=Différé</formula>
    </cfRule>
  </conditionalFormatting>
  <conditionalFormatting sqref="L15:L19">
    <cfRule type="expression" dxfId="63" priority="65" stopIfTrue="1">
      <formula>$H15=""</formula>
    </cfRule>
    <cfRule type="expression" dxfId="62" priority="66" stopIfTrue="1">
      <formula>$H15&lt;=Différé</formula>
    </cfRule>
  </conditionalFormatting>
  <conditionalFormatting sqref="L20:L24">
    <cfRule type="expression" dxfId="61" priority="63" stopIfTrue="1">
      <formula>$H20=""</formula>
    </cfRule>
    <cfRule type="expression" dxfId="60" priority="64" stopIfTrue="1">
      <formula>$H20&lt;=Différé</formula>
    </cfRule>
  </conditionalFormatting>
  <conditionalFormatting sqref="L25:L29">
    <cfRule type="expression" dxfId="59" priority="61" stopIfTrue="1">
      <formula>$H25=""</formula>
    </cfRule>
    <cfRule type="expression" dxfId="58" priority="62" stopIfTrue="1">
      <formula>$H25&lt;=Différé</formula>
    </cfRule>
  </conditionalFormatting>
  <conditionalFormatting sqref="L30:L34">
    <cfRule type="expression" dxfId="57" priority="59" stopIfTrue="1">
      <formula>$H30=""</formula>
    </cfRule>
    <cfRule type="expression" dxfId="56" priority="60" stopIfTrue="1">
      <formula>$H30&lt;=Différé</formula>
    </cfRule>
  </conditionalFormatting>
  <conditionalFormatting sqref="L35:L39">
    <cfRule type="expression" dxfId="55" priority="57" stopIfTrue="1">
      <formula>$H35=""</formula>
    </cfRule>
    <cfRule type="expression" dxfId="54" priority="58" stopIfTrue="1">
      <formula>$H35&lt;=Différé</formula>
    </cfRule>
  </conditionalFormatting>
  <conditionalFormatting sqref="L40:L44">
    <cfRule type="expression" dxfId="53" priority="55" stopIfTrue="1">
      <formula>$H40=""</formula>
    </cfRule>
    <cfRule type="expression" dxfId="52" priority="56" stopIfTrue="1">
      <formula>$H40&lt;=Différé</formula>
    </cfRule>
  </conditionalFormatting>
  <conditionalFormatting sqref="L45:L49">
    <cfRule type="expression" dxfId="51" priority="53" stopIfTrue="1">
      <formula>$H45=""</formula>
    </cfRule>
    <cfRule type="expression" dxfId="50" priority="54" stopIfTrue="1">
      <formula>$H45&lt;=Différé</formula>
    </cfRule>
  </conditionalFormatting>
  <conditionalFormatting sqref="L50:L54">
    <cfRule type="expression" dxfId="49" priority="51" stopIfTrue="1">
      <formula>$H50=""</formula>
    </cfRule>
    <cfRule type="expression" dxfId="48" priority="52" stopIfTrue="1">
      <formula>$H50&lt;=Différé</formula>
    </cfRule>
  </conditionalFormatting>
  <conditionalFormatting sqref="L60:L64">
    <cfRule type="expression" dxfId="47" priority="47" stopIfTrue="1">
      <formula>$H60=""</formula>
    </cfRule>
    <cfRule type="expression" dxfId="46" priority="48" stopIfTrue="1">
      <formula>$H60&lt;=Différé</formula>
    </cfRule>
  </conditionalFormatting>
  <conditionalFormatting sqref="L65:L69">
    <cfRule type="expression" dxfId="45" priority="45" stopIfTrue="1">
      <formula>$H65=""</formula>
    </cfRule>
    <cfRule type="expression" dxfId="44" priority="46" stopIfTrue="1">
      <formula>$H65&lt;=Différé</formula>
    </cfRule>
  </conditionalFormatting>
  <conditionalFormatting sqref="L70:L74">
    <cfRule type="expression" dxfId="43" priority="43" stopIfTrue="1">
      <formula>$H70=""</formula>
    </cfRule>
    <cfRule type="expression" dxfId="42" priority="44" stopIfTrue="1">
      <formula>$H70&lt;=Différé</formula>
    </cfRule>
  </conditionalFormatting>
  <conditionalFormatting sqref="V15:V19">
    <cfRule type="expression" dxfId="41" priority="41" stopIfTrue="1">
      <formula>$H15=""</formula>
    </cfRule>
    <cfRule type="expression" dxfId="40" priority="42" stopIfTrue="1">
      <formula>$H15&lt;=Différé</formula>
    </cfRule>
  </conditionalFormatting>
  <conditionalFormatting sqref="V20:V24">
    <cfRule type="expression" dxfId="39" priority="39" stopIfTrue="1">
      <formula>$H20=""</formula>
    </cfRule>
    <cfRule type="expression" dxfId="38" priority="40" stopIfTrue="1">
      <formula>$H20&lt;=Différé</formula>
    </cfRule>
  </conditionalFormatting>
  <conditionalFormatting sqref="V25:V29">
    <cfRule type="expression" dxfId="37" priority="37" stopIfTrue="1">
      <formula>$H25=""</formula>
    </cfRule>
    <cfRule type="expression" dxfId="36" priority="38" stopIfTrue="1">
      <formula>$H25&lt;=Différé</formula>
    </cfRule>
  </conditionalFormatting>
  <conditionalFormatting sqref="V30:V34">
    <cfRule type="expression" dxfId="35" priority="35" stopIfTrue="1">
      <formula>$H30=""</formula>
    </cfRule>
    <cfRule type="expression" dxfId="34" priority="36" stopIfTrue="1">
      <formula>$H30&lt;=Différé</formula>
    </cfRule>
  </conditionalFormatting>
  <conditionalFormatting sqref="V35:V39">
    <cfRule type="expression" dxfId="33" priority="33" stopIfTrue="1">
      <formula>$H35=""</formula>
    </cfRule>
    <cfRule type="expression" dxfId="32" priority="34" stopIfTrue="1">
      <formula>$H35&lt;=Différé</formula>
    </cfRule>
  </conditionalFormatting>
  <conditionalFormatting sqref="V40:V44">
    <cfRule type="expression" dxfId="31" priority="31" stopIfTrue="1">
      <formula>$H40=""</formula>
    </cfRule>
    <cfRule type="expression" dxfId="30" priority="32" stopIfTrue="1">
      <formula>$H40&lt;=Différé</formula>
    </cfRule>
  </conditionalFormatting>
  <conditionalFormatting sqref="V45:V49">
    <cfRule type="expression" dxfId="29" priority="29" stopIfTrue="1">
      <formula>$H45=""</formula>
    </cfRule>
    <cfRule type="expression" dxfId="28" priority="30" stopIfTrue="1">
      <formula>$H45&lt;=Différé</formula>
    </cfRule>
  </conditionalFormatting>
  <conditionalFormatting sqref="V50:V54">
    <cfRule type="expression" dxfId="27" priority="27" stopIfTrue="1">
      <formula>$H50=""</formula>
    </cfRule>
    <cfRule type="expression" dxfId="26" priority="28" stopIfTrue="1">
      <formula>$H50&lt;=Différé</formula>
    </cfRule>
  </conditionalFormatting>
  <conditionalFormatting sqref="V55:V59">
    <cfRule type="expression" dxfId="25" priority="25" stopIfTrue="1">
      <formula>$H55=""</formula>
    </cfRule>
    <cfRule type="expression" dxfId="24" priority="26" stopIfTrue="1">
      <formula>$H55&lt;=Différé</formula>
    </cfRule>
  </conditionalFormatting>
  <conditionalFormatting sqref="V60:V64">
    <cfRule type="expression" dxfId="23" priority="23" stopIfTrue="1">
      <formula>$H60=""</formula>
    </cfRule>
    <cfRule type="expression" dxfId="22" priority="24" stopIfTrue="1">
      <formula>$H60&lt;=Différé</formula>
    </cfRule>
  </conditionalFormatting>
  <conditionalFormatting sqref="V65:V69">
    <cfRule type="expression" dxfId="21" priority="21" stopIfTrue="1">
      <formula>$H65=""</formula>
    </cfRule>
    <cfRule type="expression" dxfId="20" priority="22" stopIfTrue="1">
      <formula>$H65&lt;=Différé</formula>
    </cfRule>
  </conditionalFormatting>
  <conditionalFormatting sqref="V70:V74">
    <cfRule type="expression" dxfId="19" priority="19" stopIfTrue="1">
      <formula>$H70=""</formula>
    </cfRule>
    <cfRule type="expression" dxfId="18" priority="20" stopIfTrue="1">
      <formula>$H70&lt;=Différé</formula>
    </cfRule>
  </conditionalFormatting>
  <conditionalFormatting sqref="B75:B79">
    <cfRule type="expression" dxfId="17" priority="17" stopIfTrue="1">
      <formula>$H75=""</formula>
    </cfRule>
    <cfRule type="expression" dxfId="16" priority="18" stopIfTrue="1">
      <formula>$H75&lt;=Différé</formula>
    </cfRule>
  </conditionalFormatting>
  <conditionalFormatting sqref="B80:B84">
    <cfRule type="expression" dxfId="15" priority="15" stopIfTrue="1">
      <formula>$H80=""</formula>
    </cfRule>
    <cfRule type="expression" dxfId="14" priority="16" stopIfTrue="1">
      <formula>$H80&lt;=Différé</formula>
    </cfRule>
  </conditionalFormatting>
  <conditionalFormatting sqref="B85:B89">
    <cfRule type="expression" dxfId="13" priority="13" stopIfTrue="1">
      <formula>$H85=""</formula>
    </cfRule>
    <cfRule type="expression" dxfId="12" priority="14" stopIfTrue="1">
      <formula>$H85&lt;=Différé</formula>
    </cfRule>
  </conditionalFormatting>
  <conditionalFormatting sqref="L75:L79">
    <cfRule type="expression" dxfId="11" priority="11" stopIfTrue="1">
      <formula>$H75=""</formula>
    </cfRule>
    <cfRule type="expression" dxfId="10" priority="12" stopIfTrue="1">
      <formula>$H75&lt;=Différé</formula>
    </cfRule>
  </conditionalFormatting>
  <conditionalFormatting sqref="L80:L84">
    <cfRule type="expression" dxfId="9" priority="9" stopIfTrue="1">
      <formula>$H80=""</formula>
    </cfRule>
    <cfRule type="expression" dxfId="8" priority="10" stopIfTrue="1">
      <formula>$H80&lt;=Différé</formula>
    </cfRule>
  </conditionalFormatting>
  <conditionalFormatting sqref="L85:L89">
    <cfRule type="expression" dxfId="7" priority="7" stopIfTrue="1">
      <formula>$H85=""</formula>
    </cfRule>
    <cfRule type="expression" dxfId="6" priority="8" stopIfTrue="1">
      <formula>$H85&lt;=Différé</formula>
    </cfRule>
  </conditionalFormatting>
  <conditionalFormatting sqref="V75:V79">
    <cfRule type="expression" dxfId="5" priority="5" stopIfTrue="1">
      <formula>$H75=""</formula>
    </cfRule>
    <cfRule type="expression" dxfId="4" priority="6" stopIfTrue="1">
      <formula>$H75&lt;=Différé</formula>
    </cfRule>
  </conditionalFormatting>
  <conditionalFormatting sqref="V80:V84">
    <cfRule type="expression" dxfId="3" priority="3" stopIfTrue="1">
      <formula>$H80=""</formula>
    </cfRule>
    <cfRule type="expression" dxfId="2" priority="4" stopIfTrue="1">
      <formula>$H80&lt;=Différé</formula>
    </cfRule>
  </conditionalFormatting>
  <conditionalFormatting sqref="V85:V89">
    <cfRule type="expression" dxfId="1" priority="1" stopIfTrue="1">
      <formula>$H85=""</formula>
    </cfRule>
    <cfRule type="expression" dxfId="0" priority="2" stopIfTrue="1">
      <formula>$H85&lt;=Différé</formula>
    </cfRule>
  </conditionalFormatting>
  <pageMargins left="0.75" right="0.75" top="0.25" bottom="0.25" header="0" footer="0"/>
  <pageSetup paperSize="9" scale="73" fitToWidth="3"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4">
    <tabColor theme="5"/>
  </sheetPr>
  <dimension ref="A2:CC300"/>
  <sheetViews>
    <sheetView showGridLines="0" view="pageBreakPreview" zoomScale="25" zoomScaleNormal="40" zoomScaleSheetLayoutView="25" workbookViewId="0">
      <pane xSplit="3" ySplit="8" topLeftCell="D48" activePane="bottomRight" state="frozen"/>
      <selection pane="topRight" activeCell="D1" sqref="D1"/>
      <selection pane="bottomLeft" activeCell="A9" sqref="A9"/>
      <selection pane="bottomRight" activeCell="B125" sqref="B125:C125"/>
    </sheetView>
  </sheetViews>
  <sheetFormatPr baseColWidth="10" defaultColWidth="9.140625" defaultRowHeight="15" customHeight="1" outlineLevelRow="1" outlineLevelCol="1" x14ac:dyDescent="0.2"/>
  <cols>
    <col min="1" max="1" width="2.7109375" style="13" customWidth="1"/>
    <col min="2" max="2" width="50.7109375" style="13" customWidth="1"/>
    <col min="3" max="3" width="10.28515625" style="69" customWidth="1"/>
    <col min="4" max="15" width="10.28515625" style="13" customWidth="1"/>
    <col min="16" max="16" width="10.28515625" style="63" customWidth="1"/>
    <col min="17" max="28" width="10.28515625" style="13" customWidth="1" outlineLevel="1"/>
    <col min="29" max="29" width="10.28515625" style="63" customWidth="1"/>
    <col min="30" max="41" width="10.28515625" style="13" customWidth="1" outlineLevel="1"/>
    <col min="42" max="42" width="10.28515625" style="63" customWidth="1"/>
    <col min="43" max="54" width="10.28515625" style="13" customWidth="1" outlineLevel="1"/>
    <col min="55" max="55" width="10.28515625" style="63" customWidth="1"/>
    <col min="56" max="67" width="10.28515625" style="13" customWidth="1" outlineLevel="1"/>
    <col min="68" max="68" width="10.28515625" style="63" customWidth="1"/>
    <col min="69" max="80" width="10.28515625" style="13" customWidth="1" outlineLevel="1"/>
    <col min="81" max="81" width="10.28515625" style="533" customWidth="1"/>
    <col min="82" max="83" width="10.28515625" style="13" customWidth="1"/>
    <col min="84" max="16384" width="9.140625" style="13"/>
  </cols>
  <sheetData>
    <row r="2" spans="2:81" s="16" customFormat="1" ht="30" customHeight="1" x14ac:dyDescent="0.2">
      <c r="B2" s="878" t="s">
        <v>349</v>
      </c>
      <c r="C2" s="878"/>
      <c r="D2" s="878"/>
      <c r="E2" s="878"/>
      <c r="F2" s="878"/>
      <c r="G2" s="878"/>
      <c r="H2" s="878"/>
      <c r="I2" s="878"/>
      <c r="J2" s="878"/>
      <c r="K2" s="878"/>
      <c r="L2" s="878"/>
      <c r="M2" s="878"/>
      <c r="N2" s="878"/>
      <c r="O2" s="878"/>
      <c r="P2" s="878"/>
      <c r="Q2" s="300"/>
      <c r="R2" s="300"/>
      <c r="S2" s="300"/>
      <c r="T2" s="300"/>
      <c r="U2" s="300"/>
      <c r="V2" s="300"/>
      <c r="W2" s="686" t="s">
        <v>835</v>
      </c>
      <c r="X2" s="300"/>
      <c r="Y2" s="300"/>
      <c r="Z2" s="300"/>
      <c r="AA2" s="300"/>
      <c r="AB2" s="300"/>
      <c r="AC2" s="301"/>
      <c r="AD2" s="300"/>
      <c r="AE2" s="300"/>
      <c r="AF2" s="300"/>
      <c r="AG2" s="300"/>
      <c r="AH2" s="300"/>
      <c r="AI2" s="300"/>
      <c r="AJ2" s="686" t="s">
        <v>835</v>
      </c>
      <c r="AK2" s="300"/>
      <c r="AL2" s="300"/>
      <c r="AM2" s="300"/>
      <c r="AN2" s="300"/>
      <c r="AO2" s="300"/>
      <c r="AP2" s="301"/>
      <c r="AQ2" s="300"/>
      <c r="AR2" s="300"/>
      <c r="AS2" s="300"/>
      <c r="AT2" s="300"/>
      <c r="AU2" s="300"/>
      <c r="AV2" s="300"/>
      <c r="AW2" s="686" t="s">
        <v>835</v>
      </c>
      <c r="AX2" s="300"/>
      <c r="AY2" s="300"/>
      <c r="AZ2" s="300"/>
      <c r="BA2" s="300"/>
      <c r="BB2" s="300"/>
      <c r="BC2" s="301"/>
      <c r="BD2" s="300"/>
      <c r="BE2" s="300"/>
      <c r="BF2" s="300"/>
      <c r="BG2" s="300"/>
      <c r="BH2" s="300"/>
      <c r="BI2" s="300"/>
      <c r="BJ2" s="300"/>
      <c r="BK2" s="300"/>
      <c r="BL2" s="300"/>
      <c r="BM2" s="300"/>
      <c r="BN2" s="300"/>
      <c r="BO2" s="300"/>
      <c r="BP2" s="686" t="s">
        <v>835</v>
      </c>
      <c r="BQ2" s="300"/>
      <c r="BR2" s="300"/>
      <c r="BS2" s="300"/>
      <c r="BT2" s="300"/>
      <c r="BU2" s="300"/>
      <c r="BV2" s="300"/>
      <c r="BW2" s="300"/>
      <c r="BX2" s="300"/>
      <c r="BY2" s="300"/>
      <c r="BZ2" s="300"/>
      <c r="CA2" s="300"/>
      <c r="CB2" s="300"/>
      <c r="CC2" s="301"/>
    </row>
    <row r="5" spans="2:81" ht="15" customHeight="1" x14ac:dyDescent="0.2">
      <c r="D5" s="838" t="str">
        <f>+CONCATENATE('Données de base'!$C$12," - ",+'Données de base'!$C$13)</f>
        <v>Année 1 - 2017</v>
      </c>
      <c r="E5" s="839"/>
      <c r="F5" s="839"/>
      <c r="G5" s="839"/>
      <c r="H5" s="839"/>
      <c r="I5" s="839"/>
      <c r="J5" s="839"/>
      <c r="K5" s="839"/>
      <c r="L5" s="839"/>
      <c r="M5" s="839"/>
      <c r="N5" s="839"/>
      <c r="O5" s="839"/>
      <c r="P5" s="835" t="str">
        <f>'Données de base'!$O$19</f>
        <v>TOTAL 2017</v>
      </c>
      <c r="Q5" s="838" t="str">
        <f>+CONCATENATE('Données de base'!$E$12," - ",+'Données de base'!$E$13)</f>
        <v>Année 2 - 2018</v>
      </c>
      <c r="R5" s="839"/>
      <c r="S5" s="839"/>
      <c r="T5" s="839"/>
      <c r="U5" s="839"/>
      <c r="V5" s="839"/>
      <c r="W5" s="839"/>
      <c r="X5" s="839"/>
      <c r="Y5" s="839"/>
      <c r="Z5" s="839"/>
      <c r="AA5" s="839"/>
      <c r="AB5" s="839"/>
      <c r="AC5" s="835" t="str">
        <f>'Données de base'!$AB$19</f>
        <v>TOTAL 2018</v>
      </c>
      <c r="AD5" s="838" t="str">
        <f>+CONCATENATE('Données de base'!$G$12," - ",+'Données de base'!$G$13)</f>
        <v>Année 3 - 2019</v>
      </c>
      <c r="AE5" s="839"/>
      <c r="AF5" s="839"/>
      <c r="AG5" s="839"/>
      <c r="AH5" s="839"/>
      <c r="AI5" s="839"/>
      <c r="AJ5" s="839"/>
      <c r="AK5" s="839"/>
      <c r="AL5" s="839"/>
      <c r="AM5" s="839"/>
      <c r="AN5" s="839"/>
      <c r="AO5" s="839"/>
      <c r="AP5" s="835" t="str">
        <f>'Données de base'!$AO$19</f>
        <v>TOTAL 2019</v>
      </c>
      <c r="AQ5" s="838" t="str">
        <f>+CONCATENATE('Données de base'!$I$12," - ",+'Données de base'!$I$13)</f>
        <v>Année 4 - 2020</v>
      </c>
      <c r="AR5" s="839"/>
      <c r="AS5" s="839"/>
      <c r="AT5" s="839"/>
      <c r="AU5" s="839"/>
      <c r="AV5" s="839"/>
      <c r="AW5" s="839"/>
      <c r="AX5" s="839"/>
      <c r="AY5" s="839"/>
      <c r="AZ5" s="839"/>
      <c r="BA5" s="839"/>
      <c r="BB5" s="839"/>
      <c r="BC5" s="835" t="str">
        <f>'Données de base'!$BB$19</f>
        <v>TOTAL 2020</v>
      </c>
      <c r="BD5" s="838" t="str">
        <f>+CONCATENATE('Données de base'!$K$12," - ",+'Données de base'!$K$13)</f>
        <v>Année 5 - 2021</v>
      </c>
      <c r="BE5" s="839"/>
      <c r="BF5" s="839"/>
      <c r="BG5" s="839"/>
      <c r="BH5" s="839"/>
      <c r="BI5" s="839"/>
      <c r="BJ5" s="839"/>
      <c r="BK5" s="839"/>
      <c r="BL5" s="839"/>
      <c r="BM5" s="839"/>
      <c r="BN5" s="839"/>
      <c r="BO5" s="839"/>
      <c r="BP5" s="835" t="str">
        <f>'Données de base'!$BO$19</f>
        <v>TOTAL 2021</v>
      </c>
      <c r="BQ5" s="838" t="str">
        <f>+CONCATENATE('Données de base'!$M$12," - ",+'Données de base'!$M$13)</f>
        <v>Année 6 - 2022</v>
      </c>
      <c r="BR5" s="839"/>
      <c r="BS5" s="839"/>
      <c r="BT5" s="839"/>
      <c r="BU5" s="839"/>
      <c r="BV5" s="839"/>
      <c r="BW5" s="839"/>
      <c r="BX5" s="839"/>
      <c r="BY5" s="839"/>
      <c r="BZ5" s="839"/>
      <c r="CA5" s="839"/>
      <c r="CB5" s="839"/>
      <c r="CC5" s="835" t="str">
        <f>'Données de base'!$CB$19</f>
        <v>TOTAL 2022</v>
      </c>
    </row>
    <row r="6" spans="2:81" ht="15" customHeight="1" x14ac:dyDescent="0.2">
      <c r="D6" s="66"/>
      <c r="E6" s="66"/>
      <c r="F6" s="66"/>
      <c r="G6" s="66"/>
      <c r="H6" s="66"/>
      <c r="I6" s="66"/>
      <c r="J6" s="66"/>
      <c r="K6" s="66"/>
      <c r="L6" s="66"/>
      <c r="M6" s="66"/>
      <c r="N6" s="66"/>
      <c r="O6" s="66"/>
      <c r="P6" s="836"/>
      <c r="AC6" s="836"/>
      <c r="AP6" s="836"/>
      <c r="BC6" s="836"/>
      <c r="BP6" s="836"/>
      <c r="CC6" s="836"/>
    </row>
    <row r="7" spans="2:81" ht="15" customHeight="1" x14ac:dyDescent="0.2">
      <c r="D7" s="187" t="str">
        <f>'Données de base'!C$20</f>
        <v>1/2017</v>
      </c>
      <c r="E7" s="187" t="str">
        <f>'Données de base'!D$20</f>
        <v>2/2017</v>
      </c>
      <c r="F7" s="187" t="str">
        <f>'Données de base'!E$20</f>
        <v>3/2017</v>
      </c>
      <c r="G7" s="187" t="str">
        <f>'Données de base'!F$20</f>
        <v>4/2017</v>
      </c>
      <c r="H7" s="187" t="str">
        <f>'Données de base'!G$20</f>
        <v>5/2017</v>
      </c>
      <c r="I7" s="187" t="str">
        <f>'Données de base'!H$20</f>
        <v>6/2017</v>
      </c>
      <c r="J7" s="187" t="str">
        <f>'Données de base'!I$20</f>
        <v>7/2017</v>
      </c>
      <c r="K7" s="187" t="str">
        <f>'Données de base'!J$20</f>
        <v>8/2017</v>
      </c>
      <c r="L7" s="187" t="str">
        <f>'Données de base'!K$20</f>
        <v>9/2017</v>
      </c>
      <c r="M7" s="187" t="str">
        <f>'Données de base'!L$20</f>
        <v>10/2017</v>
      </c>
      <c r="N7" s="187" t="str">
        <f>'Données de base'!M$20</f>
        <v>11/2017</v>
      </c>
      <c r="O7" s="187" t="str">
        <f>'Données de base'!N$20</f>
        <v>12/2017</v>
      </c>
      <c r="P7" s="837"/>
      <c r="Q7" s="187" t="str">
        <f>'Données de base'!P$20</f>
        <v>1/2018</v>
      </c>
      <c r="R7" s="187" t="str">
        <f>'Données de base'!Q$20</f>
        <v>2/2018</v>
      </c>
      <c r="S7" s="187" t="str">
        <f>'Données de base'!R$20</f>
        <v>3/2018</v>
      </c>
      <c r="T7" s="187" t="str">
        <f>'Données de base'!S$20</f>
        <v>4/2018</v>
      </c>
      <c r="U7" s="187" t="str">
        <f>'Données de base'!T$20</f>
        <v>5/2018</v>
      </c>
      <c r="V7" s="187" t="str">
        <f>'Données de base'!U$20</f>
        <v>6/2018</v>
      </c>
      <c r="W7" s="187" t="str">
        <f>'Données de base'!V$20</f>
        <v>7/2018</v>
      </c>
      <c r="X7" s="187" t="str">
        <f>'Données de base'!W$20</f>
        <v>8/2018</v>
      </c>
      <c r="Y7" s="187" t="str">
        <f>'Données de base'!X$20</f>
        <v>9/2018</v>
      </c>
      <c r="Z7" s="187" t="str">
        <f>'Données de base'!Y$20</f>
        <v>10/2018</v>
      </c>
      <c r="AA7" s="187" t="str">
        <f>'Données de base'!Z$20</f>
        <v>11/2018</v>
      </c>
      <c r="AB7" s="187" t="str">
        <f>'Données de base'!AA$20</f>
        <v>12/2018</v>
      </c>
      <c r="AC7" s="837"/>
      <c r="AD7" s="187" t="str">
        <f>'Données de base'!AC$20</f>
        <v>1/2019</v>
      </c>
      <c r="AE7" s="187" t="str">
        <f>'Données de base'!AD$20</f>
        <v>2/2019</v>
      </c>
      <c r="AF7" s="187" t="str">
        <f>'Données de base'!AE$20</f>
        <v>3/2019</v>
      </c>
      <c r="AG7" s="187" t="str">
        <f>'Données de base'!AF$20</f>
        <v>4/2019</v>
      </c>
      <c r="AH7" s="187" t="str">
        <f>'Données de base'!AG$20</f>
        <v>5/2019</v>
      </c>
      <c r="AI7" s="187" t="str">
        <f>'Données de base'!AH$20</f>
        <v>6/2019</v>
      </c>
      <c r="AJ7" s="187" t="str">
        <f>'Données de base'!AI$20</f>
        <v>7/2019</v>
      </c>
      <c r="AK7" s="187" t="str">
        <f>'Données de base'!AJ$20</f>
        <v>8/2019</v>
      </c>
      <c r="AL7" s="187" t="str">
        <f>'Données de base'!AK$20</f>
        <v>9/2019</v>
      </c>
      <c r="AM7" s="187" t="str">
        <f>'Données de base'!AL$20</f>
        <v>10/2019</v>
      </c>
      <c r="AN7" s="187" t="str">
        <f>'Données de base'!AM$20</f>
        <v>11/2019</v>
      </c>
      <c r="AO7" s="187" t="str">
        <f>'Données de base'!AN$20</f>
        <v>12/2019</v>
      </c>
      <c r="AP7" s="837"/>
      <c r="AQ7" s="187" t="str">
        <f>'Données de base'!AP$20</f>
        <v>1/2020</v>
      </c>
      <c r="AR7" s="187" t="str">
        <f>'Données de base'!AQ$20</f>
        <v>2/2020</v>
      </c>
      <c r="AS7" s="187" t="str">
        <f>'Données de base'!AR$20</f>
        <v>3/2020</v>
      </c>
      <c r="AT7" s="187" t="str">
        <f>'Données de base'!AS$20</f>
        <v>4/2020</v>
      </c>
      <c r="AU7" s="187" t="str">
        <f>'Données de base'!AT$20</f>
        <v>5/2020</v>
      </c>
      <c r="AV7" s="187" t="str">
        <f>'Données de base'!AU$20</f>
        <v>6/2020</v>
      </c>
      <c r="AW7" s="187" t="str">
        <f>'Données de base'!AV$20</f>
        <v>7/2020</v>
      </c>
      <c r="AX7" s="187" t="str">
        <f>'Données de base'!AW$20</f>
        <v>8/2020</v>
      </c>
      <c r="AY7" s="187" t="str">
        <f>'Données de base'!AX$20</f>
        <v>9/2020</v>
      </c>
      <c r="AZ7" s="187" t="str">
        <f>'Données de base'!AY$20</f>
        <v>10/2020</v>
      </c>
      <c r="BA7" s="187" t="str">
        <f>'Données de base'!AZ$20</f>
        <v>11/2020</v>
      </c>
      <c r="BB7" s="187" t="str">
        <f>'Données de base'!BA$20</f>
        <v>12/2020</v>
      </c>
      <c r="BC7" s="837"/>
      <c r="BD7" s="187" t="str">
        <f>'Données de base'!BC$20</f>
        <v>1/2021</v>
      </c>
      <c r="BE7" s="187" t="str">
        <f>'Données de base'!BD$20</f>
        <v>2/2021</v>
      </c>
      <c r="BF7" s="187" t="str">
        <f>'Données de base'!BE$20</f>
        <v>3/2021</v>
      </c>
      <c r="BG7" s="187" t="str">
        <f>'Données de base'!BF$20</f>
        <v>4/2021</v>
      </c>
      <c r="BH7" s="187" t="str">
        <f>'Données de base'!BG$20</f>
        <v>5/2021</v>
      </c>
      <c r="BI7" s="187" t="str">
        <f>'Données de base'!BH$20</f>
        <v>6/2021</v>
      </c>
      <c r="BJ7" s="187" t="str">
        <f>'Données de base'!BI$20</f>
        <v>7/2021</v>
      </c>
      <c r="BK7" s="187" t="str">
        <f>'Données de base'!BJ$20</f>
        <v>8/2021</v>
      </c>
      <c r="BL7" s="187" t="str">
        <f>'Données de base'!BK$20</f>
        <v>9/2021</v>
      </c>
      <c r="BM7" s="187" t="str">
        <f>'Données de base'!BL$20</f>
        <v>10/2021</v>
      </c>
      <c r="BN7" s="187" t="str">
        <f>'Données de base'!BM$20</f>
        <v>11/2021</v>
      </c>
      <c r="BO7" s="187" t="str">
        <f>'Données de base'!BN$20</f>
        <v>12/2021</v>
      </c>
      <c r="BP7" s="837"/>
      <c r="BQ7" s="187" t="str">
        <f>'Données de base'!BP$20</f>
        <v>1/2022</v>
      </c>
      <c r="BR7" s="187" t="str">
        <f>'Données de base'!BQ$20</f>
        <v>2/2022</v>
      </c>
      <c r="BS7" s="187" t="str">
        <f>'Données de base'!BR$20</f>
        <v>3/2022</v>
      </c>
      <c r="BT7" s="187" t="str">
        <f>'Données de base'!BS$20</f>
        <v>4/2022</v>
      </c>
      <c r="BU7" s="187" t="str">
        <f>'Données de base'!BT$20</f>
        <v>5/2022</v>
      </c>
      <c r="BV7" s="187" t="str">
        <f>'Données de base'!BU$20</f>
        <v>6/2022</v>
      </c>
      <c r="BW7" s="187" t="str">
        <f>'Données de base'!BV$20</f>
        <v>7/2022</v>
      </c>
      <c r="BX7" s="187" t="str">
        <f>'Données de base'!BW$20</f>
        <v>8/2022</v>
      </c>
      <c r="BY7" s="187" t="str">
        <f>'Données de base'!BX$20</f>
        <v>9/2022</v>
      </c>
      <c r="BZ7" s="187" t="str">
        <f>'Données de base'!BY$20</f>
        <v>10/2022</v>
      </c>
      <c r="CA7" s="187" t="str">
        <f>'Données de base'!BZ$20</f>
        <v>11/2022</v>
      </c>
      <c r="CB7" s="187" t="str">
        <f>'Données de base'!CA$20</f>
        <v>12/2022</v>
      </c>
      <c r="CC7" s="837"/>
    </row>
    <row r="9" spans="2:81" ht="15" customHeight="1" x14ac:dyDescent="0.2">
      <c r="AV9" s="66"/>
    </row>
    <row r="10" spans="2:81" ht="15" customHeight="1" x14ac:dyDescent="0.2">
      <c r="B10" s="191" t="s">
        <v>124</v>
      </c>
      <c r="C10" s="192"/>
      <c r="D10" s="232"/>
      <c r="E10" s="232"/>
      <c r="F10" s="232"/>
      <c r="G10" s="232"/>
      <c r="H10" s="232"/>
      <c r="I10" s="232"/>
      <c r="J10" s="232"/>
      <c r="K10" s="232"/>
      <c r="L10" s="232"/>
      <c r="M10" s="232"/>
      <c r="N10" s="232"/>
      <c r="O10" s="232"/>
      <c r="P10" s="220"/>
      <c r="Q10" s="232"/>
      <c r="R10" s="232"/>
      <c r="S10" s="232"/>
      <c r="T10" s="232"/>
      <c r="U10" s="232"/>
      <c r="V10" s="232"/>
      <c r="W10" s="232"/>
      <c r="X10" s="232"/>
      <c r="Y10" s="232"/>
      <c r="Z10" s="232"/>
      <c r="AA10" s="232"/>
      <c r="AB10" s="232"/>
      <c r="AC10" s="220"/>
      <c r="AD10" s="232"/>
      <c r="AE10" s="232"/>
      <c r="AF10" s="232"/>
      <c r="AG10" s="232"/>
      <c r="AH10" s="232"/>
      <c r="AI10" s="232"/>
      <c r="AJ10" s="232"/>
      <c r="AK10" s="232"/>
      <c r="AL10" s="232"/>
      <c r="AM10" s="232"/>
      <c r="AN10" s="232"/>
      <c r="AO10" s="232"/>
      <c r="AP10" s="220"/>
      <c r="AQ10" s="232"/>
      <c r="AR10" s="232"/>
      <c r="AS10" s="232"/>
      <c r="AT10" s="232"/>
      <c r="AU10" s="232"/>
      <c r="AV10" s="232"/>
      <c r="AW10" s="232"/>
      <c r="AX10" s="232"/>
      <c r="AY10" s="232"/>
      <c r="AZ10" s="232"/>
      <c r="BA10" s="232"/>
      <c r="BB10" s="232"/>
      <c r="BC10" s="220"/>
      <c r="BD10" s="232"/>
      <c r="BE10" s="232"/>
      <c r="BF10" s="232"/>
      <c r="BG10" s="232"/>
      <c r="BH10" s="232"/>
      <c r="BI10" s="232"/>
      <c r="BJ10" s="232"/>
      <c r="BK10" s="232"/>
      <c r="BL10" s="232"/>
      <c r="BM10" s="232"/>
      <c r="BN10" s="232"/>
      <c r="BO10" s="232"/>
      <c r="BP10" s="220"/>
      <c r="BQ10" s="232"/>
      <c r="BR10" s="232"/>
      <c r="BS10" s="232"/>
      <c r="BT10" s="232"/>
      <c r="BU10" s="232"/>
      <c r="BV10" s="232"/>
      <c r="BW10" s="232"/>
      <c r="BX10" s="232"/>
      <c r="BY10" s="232"/>
      <c r="BZ10" s="232"/>
      <c r="CA10" s="232"/>
      <c r="CB10" s="232"/>
      <c r="CC10" s="221"/>
    </row>
    <row r="11" spans="2:81" ht="15" customHeight="1" x14ac:dyDescent="0.2">
      <c r="B11" s="120"/>
      <c r="C11" s="242"/>
      <c r="D11" s="120"/>
      <c r="E11" s="120"/>
      <c r="F11" s="120"/>
      <c r="G11" s="120"/>
      <c r="H11" s="120"/>
      <c r="I11" s="120"/>
      <c r="J11" s="120"/>
      <c r="K11" s="120"/>
      <c r="L11" s="120"/>
      <c r="M11" s="120"/>
      <c r="N11" s="120"/>
      <c r="O11" s="120"/>
      <c r="P11" s="197"/>
      <c r="Q11" s="120"/>
      <c r="R11" s="120"/>
      <c r="S11" s="120"/>
      <c r="T11" s="120"/>
      <c r="U11" s="120"/>
      <c r="V11" s="120"/>
      <c r="W11" s="120"/>
      <c r="X11" s="120"/>
      <c r="Y11" s="120"/>
      <c r="Z11" s="120"/>
      <c r="AA11" s="120"/>
      <c r="AB11" s="120"/>
      <c r="AC11" s="197"/>
      <c r="AD11" s="120"/>
      <c r="AE11" s="120"/>
      <c r="AF11" s="120"/>
      <c r="AG11" s="120"/>
      <c r="AH11" s="120"/>
      <c r="AI11" s="120"/>
      <c r="AJ11" s="120"/>
      <c r="AK11" s="120"/>
      <c r="AL11" s="120"/>
      <c r="AM11" s="120"/>
      <c r="AN11" s="120"/>
      <c r="AO11" s="120"/>
      <c r="AP11" s="197"/>
      <c r="AQ11" s="120"/>
      <c r="AR11" s="120"/>
      <c r="AS11" s="120"/>
      <c r="AT11" s="120"/>
      <c r="AU11" s="120"/>
      <c r="AV11" s="120"/>
      <c r="AW11" s="120"/>
      <c r="AX11" s="120"/>
      <c r="AY11" s="120"/>
      <c r="AZ11" s="120"/>
      <c r="BA11" s="120"/>
      <c r="BB11" s="120"/>
      <c r="BC11" s="197"/>
      <c r="BD11" s="120"/>
      <c r="BE11" s="120"/>
      <c r="BF11" s="120"/>
      <c r="BG11" s="120"/>
      <c r="BH11" s="120"/>
      <c r="BI11" s="120"/>
      <c r="BJ11" s="120"/>
      <c r="BK11" s="120"/>
      <c r="BL11" s="120"/>
      <c r="BM11" s="120"/>
      <c r="BN11" s="120"/>
      <c r="BO11" s="120"/>
      <c r="BP11" s="197"/>
      <c r="BQ11" s="120"/>
      <c r="BR11" s="120"/>
      <c r="BS11" s="120"/>
      <c r="BT11" s="120"/>
      <c r="BU11" s="120"/>
      <c r="BV11" s="120"/>
      <c r="BW11" s="120"/>
      <c r="BX11" s="120"/>
      <c r="BY11" s="120"/>
      <c r="BZ11" s="120"/>
      <c r="CA11" s="120"/>
      <c r="CB11" s="120"/>
      <c r="CC11" s="197"/>
    </row>
    <row r="12" spans="2:81" s="63" customFormat="1" ht="15" customHeight="1" x14ac:dyDescent="0.2">
      <c r="B12" s="198" t="s">
        <v>395</v>
      </c>
      <c r="C12" s="244"/>
      <c r="D12" s="190">
        <f t="shared" ref="D12:O12" si="0">+D13-D14-D15</f>
        <v>0</v>
      </c>
      <c r="E12" s="190">
        <f t="shared" si="0"/>
        <v>0</v>
      </c>
      <c r="F12" s="190">
        <f t="shared" si="0"/>
        <v>0</v>
      </c>
      <c r="G12" s="190">
        <f t="shared" si="0"/>
        <v>0</v>
      </c>
      <c r="H12" s="190">
        <f t="shared" si="0"/>
        <v>0</v>
      </c>
      <c r="I12" s="190">
        <f t="shared" si="0"/>
        <v>0</v>
      </c>
      <c r="J12" s="190">
        <f t="shared" si="0"/>
        <v>0</v>
      </c>
      <c r="K12" s="190">
        <f t="shared" si="0"/>
        <v>0</v>
      </c>
      <c r="L12" s="190">
        <f t="shared" si="0"/>
        <v>558</v>
      </c>
      <c r="M12" s="190">
        <f t="shared" si="0"/>
        <v>558</v>
      </c>
      <c r="N12" s="190">
        <f t="shared" si="0"/>
        <v>552</v>
      </c>
      <c r="O12" s="190">
        <f t="shared" si="0"/>
        <v>552</v>
      </c>
      <c r="P12" s="190">
        <f>SUM(D12:O12)</f>
        <v>2220</v>
      </c>
      <c r="Q12" s="190">
        <f t="shared" ref="Q12:AB12" si="1">+Q13-Q14-Q15</f>
        <v>4888</v>
      </c>
      <c r="R12" s="190">
        <f t="shared" si="1"/>
        <v>12504</v>
      </c>
      <c r="S12" s="190">
        <f t="shared" si="1"/>
        <v>4218</v>
      </c>
      <c r="T12" s="190">
        <f t="shared" si="1"/>
        <v>-2821.5</v>
      </c>
      <c r="U12" s="190">
        <f t="shared" si="1"/>
        <v>10506.5</v>
      </c>
      <c r="V12" s="190">
        <f t="shared" si="1"/>
        <v>13196</v>
      </c>
      <c r="W12" s="190">
        <f t="shared" si="1"/>
        <v>-5844</v>
      </c>
      <c r="X12" s="190">
        <f t="shared" si="1"/>
        <v>-11556</v>
      </c>
      <c r="Y12" s="190">
        <f t="shared" si="1"/>
        <v>10878.5</v>
      </c>
      <c r="Z12" s="190">
        <f t="shared" si="1"/>
        <v>5166.5</v>
      </c>
      <c r="AA12" s="190">
        <f t="shared" si="1"/>
        <v>23734</v>
      </c>
      <c r="AB12" s="190">
        <f t="shared" si="1"/>
        <v>29446</v>
      </c>
      <c r="AC12" s="190">
        <f>SUM(Q12:AB12)</f>
        <v>94316</v>
      </c>
      <c r="AD12" s="190">
        <f t="shared" ref="AD12:AO12" si="2">+AD13-AD14-AD15</f>
        <v>4860.1399999999994</v>
      </c>
      <c r="AE12" s="190">
        <f t="shared" si="2"/>
        <v>11196.139999999985</v>
      </c>
      <c r="AF12" s="190">
        <f t="shared" si="2"/>
        <v>17532.139999999985</v>
      </c>
      <c r="AG12" s="190">
        <f t="shared" si="2"/>
        <v>12780.139999999985</v>
      </c>
      <c r="AH12" s="190">
        <f t="shared" si="2"/>
        <v>46044.139999999985</v>
      </c>
      <c r="AI12" s="190">
        <f t="shared" si="2"/>
        <v>47479.639999999985</v>
      </c>
      <c r="AJ12" s="190">
        <f t="shared" si="2"/>
        <v>32791.639999999985</v>
      </c>
      <c r="AK12" s="190">
        <f t="shared" si="2"/>
        <v>20119.639999999985</v>
      </c>
      <c r="AL12" s="190">
        <f t="shared" si="2"/>
        <v>47047.639999999985</v>
      </c>
      <c r="AM12" s="190">
        <f t="shared" si="2"/>
        <v>59719.639999999956</v>
      </c>
      <c r="AN12" s="190">
        <f t="shared" si="2"/>
        <v>59719.639999999956</v>
      </c>
      <c r="AO12" s="190">
        <f t="shared" si="2"/>
        <v>53383.639999999985</v>
      </c>
      <c r="AP12" s="190">
        <f>SUM(AD12:AO12)</f>
        <v>412674.1799999997</v>
      </c>
      <c r="AQ12" s="190">
        <f t="shared" ref="AQ12:BB12" si="3">+AQ13-AQ14-AQ15</f>
        <v>50140.816400000011</v>
      </c>
      <c r="AR12" s="190">
        <f t="shared" si="3"/>
        <v>59644.816400000011</v>
      </c>
      <c r="AS12" s="190">
        <f t="shared" si="3"/>
        <v>62812.816400000011</v>
      </c>
      <c r="AT12" s="190">
        <f t="shared" si="3"/>
        <v>70732.816400000011</v>
      </c>
      <c r="AU12" s="190">
        <f t="shared" si="3"/>
        <v>143596.81640000001</v>
      </c>
      <c r="AV12" s="190">
        <f t="shared" si="3"/>
        <v>140226.31640000001</v>
      </c>
      <c r="AW12" s="190">
        <f t="shared" si="3"/>
        <v>179826.31640000007</v>
      </c>
      <c r="AX12" s="190">
        <f t="shared" si="3"/>
        <v>259026.31640000013</v>
      </c>
      <c r="AY12" s="190">
        <f t="shared" si="3"/>
        <v>265362.31640000013</v>
      </c>
      <c r="AZ12" s="190">
        <f t="shared" si="3"/>
        <v>311298.31640000013</v>
      </c>
      <c r="BA12" s="190">
        <f t="shared" si="3"/>
        <v>306546.31640000013</v>
      </c>
      <c r="BB12" s="190">
        <f t="shared" si="3"/>
        <v>371490.31640000013</v>
      </c>
      <c r="BC12" s="190">
        <f>SUM(AQ12:BB12)</f>
        <v>2220704.2968000006</v>
      </c>
      <c r="BD12" s="190">
        <f t="shared" ref="BD12:BO12" si="4">+BD13-BD14-BD15</f>
        <v>272722.65956400009</v>
      </c>
      <c r="BE12" s="190">
        <f t="shared" si="4"/>
        <v>327153.65956400009</v>
      </c>
      <c r="BF12" s="190">
        <f t="shared" si="4"/>
        <v>389800.65956400009</v>
      </c>
      <c r="BG12" s="190">
        <f t="shared" si="4"/>
        <v>478122.65956400009</v>
      </c>
      <c r="BH12" s="190">
        <f t="shared" si="4"/>
        <v>656820.65956400009</v>
      </c>
      <c r="BI12" s="190">
        <f t="shared" si="4"/>
        <v>755412.65956400009</v>
      </c>
      <c r="BJ12" s="190">
        <f t="shared" si="4"/>
        <v>944380.65956400009</v>
      </c>
      <c r="BK12" s="190">
        <f t="shared" si="4"/>
        <v>1209346.6595639996</v>
      </c>
      <c r="BL12" s="190">
        <f t="shared" si="4"/>
        <v>1403449.6595639996</v>
      </c>
      <c r="BM12" s="190">
        <f t="shared" si="4"/>
        <v>1701279.6595639996</v>
      </c>
      <c r="BN12" s="190">
        <f t="shared" si="4"/>
        <v>1982677.6595639996</v>
      </c>
      <c r="BO12" s="190">
        <f t="shared" si="4"/>
        <v>2416071.6595639996</v>
      </c>
      <c r="BP12" s="190">
        <f>SUM(BD12:BO12)</f>
        <v>12537238.914767999</v>
      </c>
      <c r="BQ12" s="190">
        <f>+BQ13-BQ14-BQ15</f>
        <v>1581569.7914767992</v>
      </c>
      <c r="BR12" s="190">
        <f t="shared" ref="BR12:CB12" si="5">+BR13-BR14-BR15</f>
        <v>2032403.7914767992</v>
      </c>
      <c r="BS12" s="190">
        <f t="shared" si="5"/>
        <v>1921137.791476801</v>
      </c>
      <c r="BT12" s="190">
        <f t="shared" si="5"/>
        <v>2334571.791476801</v>
      </c>
      <c r="BU12" s="190">
        <f t="shared" si="5"/>
        <v>2661472.4581434689</v>
      </c>
      <c r="BV12" s="190">
        <f t="shared" si="5"/>
        <v>2790373.1248101313</v>
      </c>
      <c r="BW12" s="190">
        <f t="shared" si="5"/>
        <v>3203073.7914767992</v>
      </c>
      <c r="BX12" s="190">
        <f t="shared" si="5"/>
        <v>3892485.5692545753</v>
      </c>
      <c r="BY12" s="190">
        <f t="shared" si="5"/>
        <v>4209241.791476801</v>
      </c>
      <c r="BZ12" s="190">
        <f t="shared" si="5"/>
        <v>4770564.6803656891</v>
      </c>
      <c r="CA12" s="190">
        <f t="shared" si="5"/>
        <v>5399761.6433286518</v>
      </c>
      <c r="CB12" s="190">
        <f t="shared" si="5"/>
        <v>6270062.309995316</v>
      </c>
      <c r="CC12" s="190">
        <f>SUM(BQ12:CB12)</f>
        <v>41066718.534758635</v>
      </c>
    </row>
    <row r="13" spans="2:81" ht="15" customHeight="1" x14ac:dyDescent="0.2">
      <c r="B13" s="120" t="str">
        <f>+B22</f>
        <v>TVA perçue sur produits d'exploitation</v>
      </c>
      <c r="C13" s="242"/>
      <c r="D13" s="181">
        <f>+D22</f>
        <v>0</v>
      </c>
      <c r="E13" s="181">
        <f t="shared" ref="E13:O13" si="6">+E22</f>
        <v>0</v>
      </c>
      <c r="F13" s="181">
        <f t="shared" si="6"/>
        <v>0</v>
      </c>
      <c r="G13" s="181">
        <f t="shared" si="6"/>
        <v>0</v>
      </c>
      <c r="H13" s="181">
        <f t="shared" si="6"/>
        <v>0</v>
      </c>
      <c r="I13" s="181">
        <f t="shared" si="6"/>
        <v>0</v>
      </c>
      <c r="J13" s="181">
        <f t="shared" si="6"/>
        <v>0</v>
      </c>
      <c r="K13" s="181">
        <f t="shared" si="6"/>
        <v>0</v>
      </c>
      <c r="L13" s="181">
        <f t="shared" si="6"/>
        <v>7140</v>
      </c>
      <c r="M13" s="181">
        <f t="shared" si="6"/>
        <v>7140</v>
      </c>
      <c r="N13" s="181">
        <f t="shared" si="6"/>
        <v>7140</v>
      </c>
      <c r="O13" s="181">
        <f t="shared" si="6"/>
        <v>7140</v>
      </c>
      <c r="P13" s="190">
        <f>SUM(D13:O13)</f>
        <v>28560</v>
      </c>
      <c r="Q13" s="181">
        <f t="shared" ref="Q13:AB13" si="7">+Q22</f>
        <v>14280</v>
      </c>
      <c r="R13" s="181">
        <f t="shared" si="7"/>
        <v>23800</v>
      </c>
      <c r="S13" s="181">
        <f t="shared" si="7"/>
        <v>14280</v>
      </c>
      <c r="T13" s="181">
        <f t="shared" si="7"/>
        <v>7140</v>
      </c>
      <c r="U13" s="181">
        <f t="shared" si="7"/>
        <v>23800</v>
      </c>
      <c r="V13" s="181">
        <f t="shared" si="7"/>
        <v>30940</v>
      </c>
      <c r="W13" s="181">
        <f t="shared" si="7"/>
        <v>7140</v>
      </c>
      <c r="X13" s="181">
        <f t="shared" si="7"/>
        <v>0</v>
      </c>
      <c r="Y13" s="181">
        <f t="shared" si="7"/>
        <v>30940</v>
      </c>
      <c r="Z13" s="181">
        <f t="shared" si="7"/>
        <v>23800</v>
      </c>
      <c r="AA13" s="181">
        <f t="shared" si="7"/>
        <v>47600</v>
      </c>
      <c r="AB13" s="181">
        <f t="shared" si="7"/>
        <v>54740</v>
      </c>
      <c r="AC13" s="190">
        <f>SUM(Q13:AB13)</f>
        <v>278460</v>
      </c>
      <c r="AD13" s="181">
        <f t="shared" ref="AD13:AO13" si="8">+AD22</f>
        <v>29700</v>
      </c>
      <c r="AE13" s="181">
        <f t="shared" si="8"/>
        <v>37620</v>
      </c>
      <c r="AF13" s="181">
        <f t="shared" si="8"/>
        <v>45540</v>
      </c>
      <c r="AG13" s="181">
        <f t="shared" si="8"/>
        <v>39600</v>
      </c>
      <c r="AH13" s="181">
        <f t="shared" si="8"/>
        <v>81180</v>
      </c>
      <c r="AI13" s="181">
        <f t="shared" si="8"/>
        <v>85140</v>
      </c>
      <c r="AJ13" s="181">
        <f t="shared" si="8"/>
        <v>71280</v>
      </c>
      <c r="AK13" s="181">
        <f t="shared" si="8"/>
        <v>55440</v>
      </c>
      <c r="AL13" s="181">
        <f t="shared" si="8"/>
        <v>89100</v>
      </c>
      <c r="AM13" s="181">
        <f t="shared" si="8"/>
        <v>104940</v>
      </c>
      <c r="AN13" s="181">
        <f t="shared" si="8"/>
        <v>104940</v>
      </c>
      <c r="AO13" s="181">
        <f t="shared" si="8"/>
        <v>97020</v>
      </c>
      <c r="AP13" s="190">
        <f>SUM(AD13:AO13)</f>
        <v>841500</v>
      </c>
      <c r="AQ13" s="181">
        <f t="shared" ref="AQ13:BB13" si="9">+AQ22</f>
        <v>110880</v>
      </c>
      <c r="AR13" s="181">
        <f t="shared" si="9"/>
        <v>122760</v>
      </c>
      <c r="AS13" s="181">
        <f t="shared" si="9"/>
        <v>126720</v>
      </c>
      <c r="AT13" s="181">
        <f t="shared" si="9"/>
        <v>136620</v>
      </c>
      <c r="AU13" s="181">
        <f t="shared" si="9"/>
        <v>227700</v>
      </c>
      <c r="AV13" s="181">
        <f t="shared" si="9"/>
        <v>223740</v>
      </c>
      <c r="AW13" s="181">
        <f t="shared" si="9"/>
        <v>273240</v>
      </c>
      <c r="AX13" s="181">
        <f t="shared" si="9"/>
        <v>372240</v>
      </c>
      <c r="AY13" s="181">
        <f t="shared" si="9"/>
        <v>380160</v>
      </c>
      <c r="AZ13" s="181">
        <f t="shared" si="9"/>
        <v>437580</v>
      </c>
      <c r="BA13" s="181">
        <f t="shared" si="9"/>
        <v>431640</v>
      </c>
      <c r="BB13" s="181">
        <f t="shared" si="9"/>
        <v>512820</v>
      </c>
      <c r="BC13" s="190">
        <f>SUM(AQ13:BB13)</f>
        <v>3356100</v>
      </c>
      <c r="BD13" s="181">
        <f t="shared" ref="BD13:BO13" si="10">+BD22</f>
        <v>515080</v>
      </c>
      <c r="BE13" s="181">
        <f t="shared" si="10"/>
        <v>598820</v>
      </c>
      <c r="BF13" s="181">
        <f t="shared" si="10"/>
        <v>695200</v>
      </c>
      <c r="BG13" s="181">
        <f t="shared" si="10"/>
        <v>831080</v>
      </c>
      <c r="BH13" s="181">
        <f t="shared" si="10"/>
        <v>1106000</v>
      </c>
      <c r="BI13" s="181">
        <f t="shared" si="10"/>
        <v>1257680</v>
      </c>
      <c r="BJ13" s="181">
        <f t="shared" si="10"/>
        <v>1548400</v>
      </c>
      <c r="BK13" s="181">
        <f t="shared" si="10"/>
        <v>1956040</v>
      </c>
      <c r="BL13" s="181">
        <f t="shared" si="10"/>
        <v>2254660</v>
      </c>
      <c r="BM13" s="181">
        <f t="shared" si="10"/>
        <v>2712860</v>
      </c>
      <c r="BN13" s="181">
        <f t="shared" si="10"/>
        <v>3145780</v>
      </c>
      <c r="BO13" s="181">
        <f t="shared" si="10"/>
        <v>3812540</v>
      </c>
      <c r="BP13" s="190">
        <f>SUM(BD13:BO13)</f>
        <v>20434140</v>
      </c>
      <c r="BQ13" s="181">
        <f>+BQ22</f>
        <v>3257100</v>
      </c>
      <c r="BR13" s="181">
        <f t="shared" ref="BR13:CB13" si="11">+BR22</f>
        <v>3941300</v>
      </c>
      <c r="BS13" s="181">
        <f t="shared" si="11"/>
        <v>4063400</v>
      </c>
      <c r="BT13" s="181">
        <f t="shared" si="11"/>
        <v>4710200</v>
      </c>
      <c r="BU13" s="181">
        <f t="shared" si="11"/>
        <v>5270466.6666666679</v>
      </c>
      <c r="BV13" s="181">
        <f t="shared" si="11"/>
        <v>5632733.3333333321</v>
      </c>
      <c r="BW13" s="181">
        <f t="shared" si="11"/>
        <v>6278800</v>
      </c>
      <c r="BX13" s="181">
        <f t="shared" si="11"/>
        <v>7201577.7777777761</v>
      </c>
      <c r="BY13" s="181">
        <f t="shared" si="11"/>
        <v>7751700</v>
      </c>
      <c r="BZ13" s="181">
        <f t="shared" si="11"/>
        <v>8546388.8888888881</v>
      </c>
      <c r="CA13" s="181">
        <f t="shared" si="11"/>
        <v>9408951.8518518507</v>
      </c>
      <c r="CB13" s="181">
        <f t="shared" si="11"/>
        <v>10512618.518518515</v>
      </c>
      <c r="CC13" s="190">
        <f>SUM(BQ13:CB13)</f>
        <v>76575237.03703703</v>
      </c>
    </row>
    <row r="14" spans="2:81" ht="15" customHeight="1" x14ac:dyDescent="0.2">
      <c r="B14" s="120" t="str">
        <f>+B75</f>
        <v>TVA payées sur charges</v>
      </c>
      <c r="C14" s="242"/>
      <c r="D14" s="181">
        <f>+D75</f>
        <v>0</v>
      </c>
      <c r="E14" s="181">
        <f t="shared" ref="E14:O14" si="12">+E75</f>
        <v>0</v>
      </c>
      <c r="F14" s="181">
        <f t="shared" si="12"/>
        <v>0</v>
      </c>
      <c r="G14" s="181">
        <f t="shared" si="12"/>
        <v>0</v>
      </c>
      <c r="H14" s="181">
        <f t="shared" si="12"/>
        <v>0</v>
      </c>
      <c r="I14" s="181">
        <f t="shared" si="12"/>
        <v>0</v>
      </c>
      <c r="J14" s="181">
        <f t="shared" si="12"/>
        <v>0</v>
      </c>
      <c r="K14" s="181">
        <f t="shared" si="12"/>
        <v>0</v>
      </c>
      <c r="L14" s="181">
        <f t="shared" si="12"/>
        <v>6582</v>
      </c>
      <c r="M14" s="181">
        <f t="shared" si="12"/>
        <v>6582</v>
      </c>
      <c r="N14" s="181">
        <f t="shared" si="12"/>
        <v>6588</v>
      </c>
      <c r="O14" s="181">
        <f t="shared" si="12"/>
        <v>6588</v>
      </c>
      <c r="P14" s="190">
        <f>SUM(D14:O14)</f>
        <v>26340</v>
      </c>
      <c r="Q14" s="181">
        <f t="shared" ref="Q14:AB14" si="13">+Q75</f>
        <v>9392</v>
      </c>
      <c r="R14" s="181">
        <f t="shared" si="13"/>
        <v>11296</v>
      </c>
      <c r="S14" s="181">
        <f t="shared" si="13"/>
        <v>10062</v>
      </c>
      <c r="T14" s="181">
        <f t="shared" si="13"/>
        <v>9961.5</v>
      </c>
      <c r="U14" s="181">
        <f t="shared" si="13"/>
        <v>13293.5</v>
      </c>
      <c r="V14" s="181">
        <f t="shared" si="13"/>
        <v>17744</v>
      </c>
      <c r="W14" s="181">
        <f t="shared" si="13"/>
        <v>12984</v>
      </c>
      <c r="X14" s="181">
        <f t="shared" si="13"/>
        <v>11556</v>
      </c>
      <c r="Y14" s="181">
        <f t="shared" si="13"/>
        <v>20061.5</v>
      </c>
      <c r="Z14" s="181">
        <f t="shared" si="13"/>
        <v>18633.5</v>
      </c>
      <c r="AA14" s="181">
        <f t="shared" si="13"/>
        <v>23866</v>
      </c>
      <c r="AB14" s="181">
        <f t="shared" si="13"/>
        <v>25294</v>
      </c>
      <c r="AC14" s="190">
        <f>SUM(Q14:AB14)</f>
        <v>184144</v>
      </c>
      <c r="AD14" s="181">
        <f t="shared" ref="AD14:AO14" si="14">+AD75</f>
        <v>24839.86</v>
      </c>
      <c r="AE14" s="181">
        <f t="shared" si="14"/>
        <v>26423.860000000015</v>
      </c>
      <c r="AF14" s="181">
        <f t="shared" si="14"/>
        <v>28007.860000000015</v>
      </c>
      <c r="AG14" s="181">
        <f t="shared" si="14"/>
        <v>26819.860000000015</v>
      </c>
      <c r="AH14" s="181">
        <f t="shared" si="14"/>
        <v>35135.860000000015</v>
      </c>
      <c r="AI14" s="181">
        <f t="shared" si="14"/>
        <v>37660.360000000015</v>
      </c>
      <c r="AJ14" s="181">
        <f t="shared" si="14"/>
        <v>38488.360000000015</v>
      </c>
      <c r="AK14" s="181">
        <f t="shared" si="14"/>
        <v>35320.360000000015</v>
      </c>
      <c r="AL14" s="181">
        <f t="shared" si="14"/>
        <v>42052.360000000015</v>
      </c>
      <c r="AM14" s="181">
        <f t="shared" si="14"/>
        <v>45220.360000000044</v>
      </c>
      <c r="AN14" s="181">
        <f t="shared" si="14"/>
        <v>45220.360000000044</v>
      </c>
      <c r="AO14" s="181">
        <f t="shared" si="14"/>
        <v>43636.360000000015</v>
      </c>
      <c r="AP14" s="190">
        <f>SUM(AD14:AO14)</f>
        <v>428825.82000000018</v>
      </c>
      <c r="AQ14" s="181">
        <f t="shared" ref="AQ14:BB14" si="15">+AQ75</f>
        <v>60739.183599999989</v>
      </c>
      <c r="AR14" s="181">
        <f t="shared" si="15"/>
        <v>63115.183599999989</v>
      </c>
      <c r="AS14" s="181">
        <f t="shared" si="15"/>
        <v>63907.183599999989</v>
      </c>
      <c r="AT14" s="181">
        <f t="shared" si="15"/>
        <v>65887.183599999989</v>
      </c>
      <c r="AU14" s="181">
        <f t="shared" si="15"/>
        <v>84103.183599999989</v>
      </c>
      <c r="AV14" s="181">
        <f t="shared" si="15"/>
        <v>83513.683599999989</v>
      </c>
      <c r="AW14" s="181">
        <f t="shared" si="15"/>
        <v>93413.683599999931</v>
      </c>
      <c r="AX14" s="181">
        <f t="shared" si="15"/>
        <v>113213.68359999987</v>
      </c>
      <c r="AY14" s="181">
        <f t="shared" si="15"/>
        <v>114797.68359999987</v>
      </c>
      <c r="AZ14" s="181">
        <f t="shared" si="15"/>
        <v>126281.68359999987</v>
      </c>
      <c r="BA14" s="181">
        <f t="shared" si="15"/>
        <v>125093.68359999987</v>
      </c>
      <c r="BB14" s="181">
        <f t="shared" si="15"/>
        <v>141329.68359999987</v>
      </c>
      <c r="BC14" s="190">
        <f>SUM(AQ14:BB14)</f>
        <v>1135395.7031999992</v>
      </c>
      <c r="BD14" s="181">
        <f t="shared" ref="BD14:BO14" si="16">+BD75</f>
        <v>242357.34043599991</v>
      </c>
      <c r="BE14" s="181">
        <f t="shared" si="16"/>
        <v>271666.34043599991</v>
      </c>
      <c r="BF14" s="181">
        <f t="shared" si="16"/>
        <v>305399.34043599991</v>
      </c>
      <c r="BG14" s="181">
        <f t="shared" si="16"/>
        <v>352957.34043599991</v>
      </c>
      <c r="BH14" s="181">
        <f t="shared" si="16"/>
        <v>449179.34043599991</v>
      </c>
      <c r="BI14" s="181">
        <f t="shared" si="16"/>
        <v>502267.34043599991</v>
      </c>
      <c r="BJ14" s="181">
        <f t="shared" si="16"/>
        <v>604019.34043599991</v>
      </c>
      <c r="BK14" s="181">
        <f t="shared" si="16"/>
        <v>746693.34043600038</v>
      </c>
      <c r="BL14" s="181">
        <f t="shared" si="16"/>
        <v>851210.34043600038</v>
      </c>
      <c r="BM14" s="181">
        <f t="shared" si="16"/>
        <v>1011580.3404360004</v>
      </c>
      <c r="BN14" s="181">
        <f t="shared" si="16"/>
        <v>1163102.3404360004</v>
      </c>
      <c r="BO14" s="181">
        <f t="shared" si="16"/>
        <v>1396468.3404360004</v>
      </c>
      <c r="BP14" s="190">
        <f>SUM(BD14:BO14)</f>
        <v>7896901.0852320008</v>
      </c>
      <c r="BQ14" s="181">
        <f t="shared" ref="BQ14:CB14" si="17">+BQ75</f>
        <v>1675530.2085232008</v>
      </c>
      <c r="BR14" s="181">
        <f t="shared" si="17"/>
        <v>1908896.2085232008</v>
      </c>
      <c r="BS14" s="181">
        <f t="shared" si="17"/>
        <v>2142262.208523199</v>
      </c>
      <c r="BT14" s="181">
        <f t="shared" si="17"/>
        <v>2375628.208523199</v>
      </c>
      <c r="BU14" s="181">
        <f t="shared" si="17"/>
        <v>2608994.208523199</v>
      </c>
      <c r="BV14" s="181">
        <f t="shared" si="17"/>
        <v>2842360.2085232008</v>
      </c>
      <c r="BW14" s="181">
        <f t="shared" si="17"/>
        <v>3075726.2085232008</v>
      </c>
      <c r="BX14" s="181">
        <f t="shared" si="17"/>
        <v>3309092.2085232008</v>
      </c>
      <c r="BY14" s="181">
        <f t="shared" si="17"/>
        <v>3542458.208523199</v>
      </c>
      <c r="BZ14" s="181">
        <f t="shared" si="17"/>
        <v>3775824.208523199</v>
      </c>
      <c r="CA14" s="181">
        <f t="shared" si="17"/>
        <v>4009190.208523199</v>
      </c>
      <c r="CB14" s="181">
        <f t="shared" si="17"/>
        <v>4242556.208523199</v>
      </c>
      <c r="CC14" s="190">
        <f>SUM(BQ14:CB14)</f>
        <v>35508518.502278395</v>
      </c>
    </row>
    <row r="15" spans="2:81" ht="15" customHeight="1" x14ac:dyDescent="0.2">
      <c r="B15" s="120" t="str">
        <f>B213</f>
        <v>TVA payées sur investissements</v>
      </c>
      <c r="C15" s="242"/>
      <c r="D15" s="181">
        <f>D213</f>
        <v>0</v>
      </c>
      <c r="E15" s="181">
        <f t="shared" ref="E15:O15" si="18">E213</f>
        <v>0</v>
      </c>
      <c r="F15" s="181">
        <f t="shared" si="18"/>
        <v>0</v>
      </c>
      <c r="G15" s="181">
        <f t="shared" si="18"/>
        <v>0</v>
      </c>
      <c r="H15" s="181">
        <f t="shared" si="18"/>
        <v>0</v>
      </c>
      <c r="I15" s="181">
        <f t="shared" si="18"/>
        <v>0</v>
      </c>
      <c r="J15" s="181">
        <f t="shared" si="18"/>
        <v>0</v>
      </c>
      <c r="K15" s="181">
        <f t="shared" si="18"/>
        <v>0</v>
      </c>
      <c r="L15" s="181">
        <f t="shared" si="18"/>
        <v>0</v>
      </c>
      <c r="M15" s="181">
        <f t="shared" si="18"/>
        <v>0</v>
      </c>
      <c r="N15" s="181">
        <f t="shared" si="18"/>
        <v>0</v>
      </c>
      <c r="O15" s="181">
        <f t="shared" si="18"/>
        <v>0</v>
      </c>
      <c r="P15" s="190">
        <f>SUM(D15:O15)</f>
        <v>0</v>
      </c>
      <c r="Q15" s="181">
        <f t="shared" ref="Q15:AB15" si="19">Q213</f>
        <v>0</v>
      </c>
      <c r="R15" s="181">
        <f t="shared" si="19"/>
        <v>0</v>
      </c>
      <c r="S15" s="181">
        <f t="shared" si="19"/>
        <v>0</v>
      </c>
      <c r="T15" s="181">
        <f t="shared" si="19"/>
        <v>0</v>
      </c>
      <c r="U15" s="181">
        <f t="shared" si="19"/>
        <v>0</v>
      </c>
      <c r="V15" s="181">
        <f t="shared" si="19"/>
        <v>0</v>
      </c>
      <c r="W15" s="181">
        <f t="shared" si="19"/>
        <v>0</v>
      </c>
      <c r="X15" s="181">
        <f t="shared" si="19"/>
        <v>0</v>
      </c>
      <c r="Y15" s="181">
        <f t="shared" si="19"/>
        <v>0</v>
      </c>
      <c r="Z15" s="181">
        <f t="shared" si="19"/>
        <v>0</v>
      </c>
      <c r="AA15" s="181">
        <f t="shared" si="19"/>
        <v>0</v>
      </c>
      <c r="AB15" s="181">
        <f t="shared" si="19"/>
        <v>0</v>
      </c>
      <c r="AC15" s="190">
        <f>SUM(Q15:AB15)</f>
        <v>0</v>
      </c>
      <c r="AD15" s="181">
        <f t="shared" ref="AD15:AO15" si="20">AD213</f>
        <v>0</v>
      </c>
      <c r="AE15" s="181">
        <f t="shared" si="20"/>
        <v>0</v>
      </c>
      <c r="AF15" s="181">
        <f t="shared" si="20"/>
        <v>0</v>
      </c>
      <c r="AG15" s="181">
        <f t="shared" si="20"/>
        <v>0</v>
      </c>
      <c r="AH15" s="181">
        <f t="shared" si="20"/>
        <v>0</v>
      </c>
      <c r="AI15" s="181">
        <f t="shared" si="20"/>
        <v>0</v>
      </c>
      <c r="AJ15" s="181">
        <f t="shared" si="20"/>
        <v>0</v>
      </c>
      <c r="AK15" s="181">
        <f t="shared" si="20"/>
        <v>0</v>
      </c>
      <c r="AL15" s="181">
        <f t="shared" si="20"/>
        <v>0</v>
      </c>
      <c r="AM15" s="181">
        <f t="shared" si="20"/>
        <v>0</v>
      </c>
      <c r="AN15" s="181">
        <f t="shared" si="20"/>
        <v>0</v>
      </c>
      <c r="AO15" s="181">
        <f t="shared" si="20"/>
        <v>0</v>
      </c>
      <c r="AP15" s="190">
        <f>SUM(AD15:AO15)</f>
        <v>0</v>
      </c>
      <c r="AQ15" s="181">
        <f t="shared" ref="AQ15:BB15" si="21">AQ213</f>
        <v>0</v>
      </c>
      <c r="AR15" s="181">
        <f t="shared" si="21"/>
        <v>0</v>
      </c>
      <c r="AS15" s="181">
        <f t="shared" si="21"/>
        <v>0</v>
      </c>
      <c r="AT15" s="181">
        <f t="shared" si="21"/>
        <v>0</v>
      </c>
      <c r="AU15" s="181">
        <f t="shared" si="21"/>
        <v>0</v>
      </c>
      <c r="AV15" s="181">
        <f t="shared" si="21"/>
        <v>0</v>
      </c>
      <c r="AW15" s="181">
        <f t="shared" si="21"/>
        <v>0</v>
      </c>
      <c r="AX15" s="181">
        <f t="shared" si="21"/>
        <v>0</v>
      </c>
      <c r="AY15" s="181">
        <f t="shared" si="21"/>
        <v>0</v>
      </c>
      <c r="AZ15" s="181">
        <f t="shared" si="21"/>
        <v>0</v>
      </c>
      <c r="BA15" s="181">
        <f t="shared" si="21"/>
        <v>0</v>
      </c>
      <c r="BB15" s="181">
        <f t="shared" si="21"/>
        <v>0</v>
      </c>
      <c r="BC15" s="190">
        <f>SUM(AQ15:BB15)</f>
        <v>0</v>
      </c>
      <c r="BD15" s="181">
        <f t="shared" ref="BD15:BO15" si="22">BD213</f>
        <v>0</v>
      </c>
      <c r="BE15" s="181">
        <f t="shared" si="22"/>
        <v>0</v>
      </c>
      <c r="BF15" s="181">
        <f t="shared" si="22"/>
        <v>0</v>
      </c>
      <c r="BG15" s="181">
        <f t="shared" si="22"/>
        <v>0</v>
      </c>
      <c r="BH15" s="181">
        <f t="shared" si="22"/>
        <v>0</v>
      </c>
      <c r="BI15" s="181">
        <f t="shared" si="22"/>
        <v>0</v>
      </c>
      <c r="BJ15" s="181">
        <f t="shared" si="22"/>
        <v>0</v>
      </c>
      <c r="BK15" s="181">
        <f t="shared" si="22"/>
        <v>0</v>
      </c>
      <c r="BL15" s="181">
        <f t="shared" si="22"/>
        <v>0</v>
      </c>
      <c r="BM15" s="181">
        <f t="shared" si="22"/>
        <v>0</v>
      </c>
      <c r="BN15" s="181">
        <f t="shared" si="22"/>
        <v>0</v>
      </c>
      <c r="BO15" s="181">
        <f t="shared" si="22"/>
        <v>0</v>
      </c>
      <c r="BP15" s="190">
        <f>SUM(BD15:BO15)</f>
        <v>0</v>
      </c>
      <c r="BQ15" s="181">
        <f t="shared" ref="BQ15:CB15" si="23">BQ213</f>
        <v>0</v>
      </c>
      <c r="BR15" s="181">
        <f t="shared" si="23"/>
        <v>0</v>
      </c>
      <c r="BS15" s="181">
        <f t="shared" si="23"/>
        <v>0</v>
      </c>
      <c r="BT15" s="181">
        <f t="shared" si="23"/>
        <v>0</v>
      </c>
      <c r="BU15" s="181">
        <f t="shared" si="23"/>
        <v>0</v>
      </c>
      <c r="BV15" s="181">
        <f t="shared" si="23"/>
        <v>0</v>
      </c>
      <c r="BW15" s="181">
        <f t="shared" si="23"/>
        <v>0</v>
      </c>
      <c r="BX15" s="181">
        <f t="shared" si="23"/>
        <v>0</v>
      </c>
      <c r="BY15" s="181">
        <f t="shared" si="23"/>
        <v>0</v>
      </c>
      <c r="BZ15" s="181">
        <f t="shared" si="23"/>
        <v>0</v>
      </c>
      <c r="CA15" s="181">
        <f t="shared" si="23"/>
        <v>0</v>
      </c>
      <c r="CB15" s="181">
        <f t="shared" si="23"/>
        <v>0</v>
      </c>
      <c r="CC15" s="190">
        <f>SUM(BQ15:CB15)</f>
        <v>0</v>
      </c>
    </row>
    <row r="16" spans="2:81" ht="15" customHeight="1" x14ac:dyDescent="0.2">
      <c r="B16" s="120"/>
      <c r="C16" s="242"/>
      <c r="D16" s="16"/>
      <c r="E16" s="16"/>
      <c r="F16" s="16"/>
      <c r="G16" s="16"/>
      <c r="H16" s="16"/>
      <c r="I16" s="16"/>
      <c r="J16" s="16"/>
      <c r="K16" s="16"/>
      <c r="L16" s="16"/>
      <c r="M16" s="16"/>
      <c r="N16" s="16"/>
      <c r="O16" s="16"/>
      <c r="P16" s="130"/>
      <c r="Q16" s="16"/>
      <c r="R16" s="16"/>
      <c r="S16" s="16"/>
      <c r="T16" s="16"/>
      <c r="U16" s="16"/>
      <c r="V16" s="16"/>
      <c r="W16" s="16"/>
      <c r="X16" s="16"/>
      <c r="Y16" s="16"/>
      <c r="Z16" s="16"/>
      <c r="AA16" s="16"/>
      <c r="AB16" s="16"/>
      <c r="AC16" s="130"/>
      <c r="AD16" s="16"/>
      <c r="AE16" s="16"/>
      <c r="AF16" s="16"/>
      <c r="AG16" s="16"/>
      <c r="AH16" s="16"/>
      <c r="AI16" s="16"/>
      <c r="AJ16" s="16"/>
      <c r="AK16" s="16"/>
      <c r="AL16" s="16"/>
      <c r="AM16" s="16"/>
      <c r="AN16" s="16"/>
      <c r="AO16" s="16"/>
      <c r="AP16" s="130"/>
      <c r="AQ16" s="16"/>
      <c r="AR16" s="16"/>
      <c r="AS16" s="16"/>
      <c r="AT16" s="16"/>
      <c r="AU16" s="16"/>
      <c r="AV16" s="16"/>
      <c r="AW16" s="16"/>
      <c r="AX16" s="16"/>
      <c r="AY16" s="16"/>
      <c r="AZ16" s="16"/>
      <c r="BA16" s="16"/>
      <c r="BB16" s="16"/>
      <c r="BC16" s="130"/>
      <c r="BD16" s="16"/>
      <c r="BE16" s="16"/>
      <c r="BF16" s="16"/>
      <c r="BG16" s="16"/>
      <c r="BH16" s="16"/>
      <c r="BI16" s="16"/>
      <c r="BJ16" s="16"/>
      <c r="BK16" s="16"/>
      <c r="BL16" s="16"/>
      <c r="BM16" s="16"/>
      <c r="BN16" s="16"/>
      <c r="BO16" s="16"/>
      <c r="BP16" s="130"/>
      <c r="BQ16" s="16"/>
      <c r="BR16" s="16"/>
      <c r="BS16" s="16"/>
      <c r="BT16" s="16"/>
      <c r="BU16" s="16"/>
      <c r="BV16" s="16"/>
      <c r="BW16" s="16"/>
      <c r="BX16" s="16"/>
      <c r="BY16" s="16"/>
      <c r="BZ16" s="16"/>
      <c r="CA16" s="16"/>
      <c r="CB16" s="16"/>
      <c r="CC16" s="130"/>
    </row>
    <row r="17" spans="2:81" s="197" customFormat="1" ht="15" customHeight="1" x14ac:dyDescent="0.2">
      <c r="B17" s="257" t="s">
        <v>396</v>
      </c>
      <c r="C17" s="244"/>
      <c r="D17" s="190">
        <f>+IF(D12&lt;0,-D12,0)</f>
        <v>0</v>
      </c>
      <c r="E17" s="190">
        <f>+IF((D12+E12)&lt;0,-(D12+E12),0)</f>
        <v>0</v>
      </c>
      <c r="F17" s="190">
        <f>+IF((D12+E12+F12)&lt;0,-(D12+E12+F12),0)</f>
        <v>0</v>
      </c>
      <c r="G17" s="190">
        <f>+IF(G12&lt;0,-G12,0)</f>
        <v>0</v>
      </c>
      <c r="H17" s="190">
        <f>+IF((G12+H12)&lt;0,-(G12+H12),0)</f>
        <v>0</v>
      </c>
      <c r="I17" s="190">
        <f>+IF((G12+H12+I12)&lt;0,-(G12+H12+I12),0)</f>
        <v>0</v>
      </c>
      <c r="J17" s="190">
        <f>+IF(J12&lt;0,-J12,0)</f>
        <v>0</v>
      </c>
      <c r="K17" s="190">
        <f>+IF((J12+K12)&lt;0,-(J12+K12),0)</f>
        <v>0</v>
      </c>
      <c r="L17" s="190">
        <f>+IF((J12+K12+L12)&lt;0,-(J12+K12+L12),0)</f>
        <v>0</v>
      </c>
      <c r="M17" s="190">
        <f>+IF(M12&lt;0,-M12,0)</f>
        <v>0</v>
      </c>
      <c r="N17" s="190">
        <f>+IF((M12+N12)&lt;0,-(M12+N12),0)</f>
        <v>0</v>
      </c>
      <c r="O17" s="190">
        <f>+IF((M12+N12+O12)&lt;0,-(M12+N12+O12),0)</f>
        <v>0</v>
      </c>
      <c r="P17" s="190">
        <f>SUM(D17:O17)</f>
        <v>0</v>
      </c>
      <c r="Q17" s="190">
        <f>+IF(Q12&lt;0,-Q12,0)</f>
        <v>0</v>
      </c>
      <c r="R17" s="190">
        <f>+IF((Q12+R12)&lt;0,-(Q12+R12),0)</f>
        <v>0</v>
      </c>
      <c r="S17" s="190">
        <f>+IF((Q12+R12+S12)&lt;0,-(Q12+R12+S12),0)</f>
        <v>0</v>
      </c>
      <c r="T17" s="190">
        <f>+IF(T12&lt;0,-T12,0)</f>
        <v>2821.5</v>
      </c>
      <c r="U17" s="190">
        <f>+IF((T12+U12)&lt;0,-(T12+U12),0)</f>
        <v>0</v>
      </c>
      <c r="V17" s="190">
        <f>+IF((T12+U12+V12)&lt;0,-(T12+U12+V12),0)</f>
        <v>0</v>
      </c>
      <c r="W17" s="190">
        <f>+IF(W12&lt;0,-W12,0)</f>
        <v>5844</v>
      </c>
      <c r="X17" s="190">
        <f>+IF((W12+X12)&lt;0,-(W12+X12),0)</f>
        <v>17400</v>
      </c>
      <c r="Y17" s="190">
        <f>+IF((W12+X12+Y12)&lt;0,-(W12+X12+Y12),0)</f>
        <v>6521.5</v>
      </c>
      <c r="Z17" s="190">
        <f>+IF(Z12&lt;0,-Z12,0)</f>
        <v>0</v>
      </c>
      <c r="AA17" s="190">
        <f>+IF((Z12+AA12)&lt;0,-(Z12+AA12),0)</f>
        <v>0</v>
      </c>
      <c r="AB17" s="190">
        <f>+IF((Z12+AA12+AB12)&lt;0,-(Z12+AA12+AB12),0)</f>
        <v>0</v>
      </c>
      <c r="AC17" s="190">
        <f>SUM(Q17:AB17)</f>
        <v>32587</v>
      </c>
      <c r="AD17" s="190">
        <f>+IF(AD12&lt;0,-AD12,0)</f>
        <v>0</v>
      </c>
      <c r="AE17" s="190">
        <f>+IF((AD12+AE12)&lt;0,-(AD12+AE12),0)</f>
        <v>0</v>
      </c>
      <c r="AF17" s="190">
        <f>+IF((AD12+AE12+AF12)&lt;0,-(AD12+AE12+AF12),0)</f>
        <v>0</v>
      </c>
      <c r="AG17" s="190">
        <f>+IF(AG12&lt;0,-AG12,0)</f>
        <v>0</v>
      </c>
      <c r="AH17" s="190">
        <f>+IF((AG12+AH12)&lt;0,-(AG12+AH12),0)</f>
        <v>0</v>
      </c>
      <c r="AI17" s="190">
        <f>+IF((AG12+AH12+AI12)&lt;0,-(AG12+AH12+AI12),0)</f>
        <v>0</v>
      </c>
      <c r="AJ17" s="190">
        <f>+IF(AJ12&lt;0,-AJ12,0)</f>
        <v>0</v>
      </c>
      <c r="AK17" s="190">
        <f>+IF((AJ12+AK12)&lt;0,-(AJ12+AK12),0)</f>
        <v>0</v>
      </c>
      <c r="AL17" s="190">
        <f>+IF((AJ12+AK12+AL12)&lt;0,-(AJ12+AK12+AL12),0)</f>
        <v>0</v>
      </c>
      <c r="AM17" s="190">
        <f>+IF(AM12&lt;0,-AM12,0)</f>
        <v>0</v>
      </c>
      <c r="AN17" s="190">
        <f>+IF((AM12+AN12)&lt;0,-(AM12+AN12),0)</f>
        <v>0</v>
      </c>
      <c r="AO17" s="190">
        <f>+IF((AM12+AN12+AO12)&lt;0,-(AM12+AN12+AO12),0)</f>
        <v>0</v>
      </c>
      <c r="AP17" s="190">
        <f>SUM(AD17:AO17)</f>
        <v>0</v>
      </c>
      <c r="AQ17" s="190">
        <f>+IF(AQ12&lt;0,-AQ12,0)</f>
        <v>0</v>
      </c>
      <c r="AR17" s="190">
        <f>+IF((AQ12+AR12)&lt;0,-(AQ12+AR12),0)</f>
        <v>0</v>
      </c>
      <c r="AS17" s="190">
        <f>+IF((AQ12+AR12+AS12)&lt;0,-(AQ12+AR12+AS12),0)</f>
        <v>0</v>
      </c>
      <c r="AT17" s="190">
        <f>+IF(AT12&lt;0,-AT12,0)</f>
        <v>0</v>
      </c>
      <c r="AU17" s="190">
        <f>+IF((AT12+AU12)&lt;0,-(AT12+AU12),0)</f>
        <v>0</v>
      </c>
      <c r="AV17" s="190">
        <f>+IF((AT12+AU12+AV12)&lt;0,-(AT12+AU12+AV12),0)</f>
        <v>0</v>
      </c>
      <c r="AW17" s="190">
        <f>+IF(AW12&lt;0,-AW12,0)</f>
        <v>0</v>
      </c>
      <c r="AX17" s="190">
        <f>+IF((AW12+AX12)&lt;0,-(AW12+AX12),0)</f>
        <v>0</v>
      </c>
      <c r="AY17" s="190">
        <f>+IF((AW12+AX12+AY12)&lt;0,-(AW12+AX12+AY12),0)</f>
        <v>0</v>
      </c>
      <c r="AZ17" s="190">
        <f>+IF(AZ12&lt;0,-AZ12,0)</f>
        <v>0</v>
      </c>
      <c r="BA17" s="190">
        <f>+IF((AZ12+BA12)&lt;0,-(AZ12+BA12),0)</f>
        <v>0</v>
      </c>
      <c r="BB17" s="190">
        <f>+IF((AZ12+BA12+BB12)&lt;0,-(AZ12+BA12+BB12),0)</f>
        <v>0</v>
      </c>
      <c r="BC17" s="190">
        <f>SUM(AQ17:BB17)</f>
        <v>0</v>
      </c>
      <c r="BD17" s="190">
        <f>+IF(BD12&lt;0,-BD12,0)</f>
        <v>0</v>
      </c>
      <c r="BE17" s="190">
        <f>+IF((BD12+BE12)&lt;0,-(BD12+BE12),0)</f>
        <v>0</v>
      </c>
      <c r="BF17" s="190">
        <f>+IF((BD12+BE12+BF12)&lt;0,-(BD12+BE12+BF12),0)</f>
        <v>0</v>
      </c>
      <c r="BG17" s="190">
        <f>+IF(BG12&lt;0,-BG12,0)</f>
        <v>0</v>
      </c>
      <c r="BH17" s="190">
        <f>+IF((BG12+BH12)&lt;0,-(BG12+BH12),0)</f>
        <v>0</v>
      </c>
      <c r="BI17" s="190">
        <f>+IF((BG12+BH12+BI12)&lt;0,-(BG12+BH12+BI12),0)</f>
        <v>0</v>
      </c>
      <c r="BJ17" s="190">
        <f>+IF(BJ12&lt;0,-BJ12,0)</f>
        <v>0</v>
      </c>
      <c r="BK17" s="190">
        <f>+IF((BJ12+BK12)&lt;0,-(BJ12+BK12),0)</f>
        <v>0</v>
      </c>
      <c r="BL17" s="190">
        <f>+IF((BJ12+BK12+BL12)&lt;0,-(BJ12+BK12+BL12),0)</f>
        <v>0</v>
      </c>
      <c r="BM17" s="190">
        <f>+IF(BM12&lt;0,-BM12,0)</f>
        <v>0</v>
      </c>
      <c r="BN17" s="190">
        <f>+IF((BM12+BN12)&lt;0,-(BM12+BN12),0)</f>
        <v>0</v>
      </c>
      <c r="BO17" s="190">
        <f>+IF((BM12+BN12+BO12)&lt;0,-(BM12+BN12+BO12),0)</f>
        <v>0</v>
      </c>
      <c r="BP17" s="190">
        <f>SUM(BD17:BO17)</f>
        <v>0</v>
      </c>
      <c r="BQ17" s="190">
        <f>+IF(BQ12&lt;0,-BQ12,0)</f>
        <v>0</v>
      </c>
      <c r="BR17" s="190">
        <f>+IF((BQ12+BR12)&lt;0,-(BQ12+BR12),0)</f>
        <v>0</v>
      </c>
      <c r="BS17" s="190">
        <f>+IF((BQ12+BR12+BS12)&lt;0,-(BQ12+BR12+BS12),0)</f>
        <v>0</v>
      </c>
      <c r="BT17" s="190">
        <f>+IF(BT12&lt;0,-BT12,0)</f>
        <v>0</v>
      </c>
      <c r="BU17" s="190">
        <f>+IF((BT12+BU12)&lt;0,-(BT12+BU12),0)</f>
        <v>0</v>
      </c>
      <c r="BV17" s="190">
        <f>+IF((BT12+BU12+BV12)&lt;0,-(BT12+BU12+BV12),0)</f>
        <v>0</v>
      </c>
      <c r="BW17" s="190">
        <f>+IF(BW12&lt;0,-BW12,0)</f>
        <v>0</v>
      </c>
      <c r="BX17" s="190">
        <f>+IF((BW12+BX12)&lt;0,-(BW12+BX12),0)</f>
        <v>0</v>
      </c>
      <c r="BY17" s="190">
        <f>+IF((BW12+BX12+BY12)&lt;0,-(BW12+BX12+BY12),0)</f>
        <v>0</v>
      </c>
      <c r="BZ17" s="190">
        <f>+IF(BZ12&lt;0,-BZ12,0)</f>
        <v>0</v>
      </c>
      <c r="CA17" s="190">
        <f>+IF((BZ12+CA12)&lt;0,-(BZ12+CA12),0)</f>
        <v>0</v>
      </c>
      <c r="CB17" s="190">
        <f>+IF((BZ12+CA12+CB12)&lt;0,-(BZ12+CA12+CB12),0)</f>
        <v>0</v>
      </c>
      <c r="CC17" s="190">
        <f>SUM(BQ17:CB17)</f>
        <v>0</v>
      </c>
    </row>
    <row r="18" spans="2:81" s="197" customFormat="1" ht="15" customHeight="1" x14ac:dyDescent="0.2">
      <c r="B18" s="257" t="s">
        <v>397</v>
      </c>
      <c r="C18" s="244"/>
      <c r="D18" s="190">
        <f>+IF(D12&gt;0,D12,0)</f>
        <v>0</v>
      </c>
      <c r="E18" s="190">
        <f>+IF((D12+E12)&gt;0,(D12+E12),0)</f>
        <v>0</v>
      </c>
      <c r="F18" s="190">
        <f>+IF((D12+E12+F12)&gt;0,(D12+E12+F12),0)</f>
        <v>0</v>
      </c>
      <c r="G18" s="190">
        <f>+IF(G12&gt;0,G12,0)</f>
        <v>0</v>
      </c>
      <c r="H18" s="190">
        <f>+IF((G12+H12)&gt;0,(G12+H12),0)</f>
        <v>0</v>
      </c>
      <c r="I18" s="190">
        <f>+IF((G12+H12+I12)&gt;0,(G12+H12+I12),0)</f>
        <v>0</v>
      </c>
      <c r="J18" s="190">
        <f>+IF(J12&gt;0,J12,0)</f>
        <v>0</v>
      </c>
      <c r="K18" s="190">
        <f>+IF((J12+K12)&gt;0,(J12+K12),0)</f>
        <v>0</v>
      </c>
      <c r="L18" s="190">
        <f>+IF((J12+K12+L12)&gt;0,(J12+K12+L12),0)</f>
        <v>558</v>
      </c>
      <c r="M18" s="190">
        <f>+IF(M12&gt;0,M12,0)</f>
        <v>558</v>
      </c>
      <c r="N18" s="190">
        <f>+IF((M12+N12)&gt;0,(M12+N12),0)</f>
        <v>1110</v>
      </c>
      <c r="O18" s="190">
        <f>+IF((M12+N12+O12)&gt;0,(M12+N12+O12),0)</f>
        <v>1662</v>
      </c>
      <c r="P18" s="190">
        <f>SUM(D18:O18)</f>
        <v>3888</v>
      </c>
      <c r="Q18" s="190">
        <f>+IF(Q12&gt;0,Q12,0)</f>
        <v>4888</v>
      </c>
      <c r="R18" s="190">
        <f>+IF((Q12+R12)&gt;0,(Q12+R12),0)</f>
        <v>17392</v>
      </c>
      <c r="S18" s="190">
        <f>+IF((Q12+R12+S12)&gt;0,(Q12+R12+S12),0)</f>
        <v>21610</v>
      </c>
      <c r="T18" s="190">
        <f>+IF(T12&gt;0,T12,0)</f>
        <v>0</v>
      </c>
      <c r="U18" s="190">
        <f>+IF((T12+U12)&gt;0,(T12+U12),0)</f>
        <v>7685</v>
      </c>
      <c r="V18" s="190">
        <f>+IF((T12+U12+V12)&gt;0,(T12+U12+V12),0)</f>
        <v>20881</v>
      </c>
      <c r="W18" s="190">
        <f>+IF(W12&gt;0,W12,0)</f>
        <v>0</v>
      </c>
      <c r="X18" s="190">
        <f>+IF((W12+X12)&gt;0,(W12+X12),0)</f>
        <v>0</v>
      </c>
      <c r="Y18" s="190">
        <f>+IF((W12+X12+Y12)&gt;0,(W12+X12+Y12),0)</f>
        <v>0</v>
      </c>
      <c r="Z18" s="190">
        <f>+IF(Z12&gt;0,Z12,0)</f>
        <v>5166.5</v>
      </c>
      <c r="AA18" s="190">
        <f>+IF((Z12+AA12)&gt;0,(Z12+AA12),0)</f>
        <v>28900.5</v>
      </c>
      <c r="AB18" s="190">
        <f>+IF((Z12+AA12+AB12)&gt;0,(Z12+AA12+AB12),0)</f>
        <v>58346.5</v>
      </c>
      <c r="AC18" s="190">
        <f>SUM(Q18:AB18)</f>
        <v>164869.5</v>
      </c>
      <c r="AD18" s="190">
        <f>+IF(AD12&gt;0,AD12,0)</f>
        <v>4860.1399999999994</v>
      </c>
      <c r="AE18" s="190">
        <f>+IF((AD12+AE12)&gt;0,(AD12+AE12),0)</f>
        <v>16056.279999999984</v>
      </c>
      <c r="AF18" s="190">
        <f>+IF((AD12+AE12+AF12)&gt;0,(AD12+AE12+AF12),0)</f>
        <v>33588.419999999969</v>
      </c>
      <c r="AG18" s="190">
        <f>+IF(AG12&gt;0,AG12,0)</f>
        <v>12780.139999999985</v>
      </c>
      <c r="AH18" s="190">
        <f>+IF((AG12+AH12)&gt;0,(AG12+AH12),0)</f>
        <v>58824.27999999997</v>
      </c>
      <c r="AI18" s="190">
        <f>+IF((AG12+AH12+AI12)&gt;0,(AG12+AH12+AI12),0)</f>
        <v>106303.91999999995</v>
      </c>
      <c r="AJ18" s="190">
        <f>+IF(AJ12&gt;0,AJ12,0)</f>
        <v>32791.639999999985</v>
      </c>
      <c r="AK18" s="190">
        <f>+IF((AJ12+AK12)&gt;0,(AJ12+AK12),0)</f>
        <v>52911.27999999997</v>
      </c>
      <c r="AL18" s="190">
        <f>+IF((AJ12+AK12+AL12)&gt;0,(AJ12+AK12+AL12),0)</f>
        <v>99958.919999999955</v>
      </c>
      <c r="AM18" s="190">
        <f>+IF(AM12&gt;0,AM12,0)</f>
        <v>59719.639999999956</v>
      </c>
      <c r="AN18" s="190">
        <f>+IF((AM12+AN12)&gt;0,(AM12+AN12),0)</f>
        <v>119439.27999999991</v>
      </c>
      <c r="AO18" s="190">
        <f>+IF((AM12+AN12+AO12)&gt;0,(AM12+AN12+AO12),0)</f>
        <v>172822.9199999999</v>
      </c>
      <c r="AP18" s="190">
        <f>SUM(AD18:AO18)</f>
        <v>770056.85999999964</v>
      </c>
      <c r="AQ18" s="190">
        <f>+IF(AQ12&gt;0,AQ12,0)</f>
        <v>50140.816400000011</v>
      </c>
      <c r="AR18" s="190">
        <f>+IF((AQ12+AR12)&gt;0,(AQ12+AR12),0)</f>
        <v>109785.63280000002</v>
      </c>
      <c r="AS18" s="190">
        <f>+IF((AQ12+AR12+AS12)&gt;0,(AQ12+AR12+AS12),0)</f>
        <v>172598.44920000003</v>
      </c>
      <c r="AT18" s="190">
        <f>+IF(AT12&gt;0,AT12,0)</f>
        <v>70732.816400000011</v>
      </c>
      <c r="AU18" s="190">
        <f>+IF((AT12+AU12)&gt;0,(AT12+AU12),0)</f>
        <v>214329.63280000002</v>
      </c>
      <c r="AV18" s="190">
        <f>+IF((AT12+AU12+AV12)&gt;0,(AT12+AU12+AV12),0)</f>
        <v>354555.94920000003</v>
      </c>
      <c r="AW18" s="190">
        <f>+IF(AW12&gt;0,AW12,0)</f>
        <v>179826.31640000007</v>
      </c>
      <c r="AX18" s="190">
        <f>+IF((AW12+AX12)&gt;0,(AW12+AX12),0)</f>
        <v>438852.6328000002</v>
      </c>
      <c r="AY18" s="190">
        <f>+IF((AW12+AX12+AY12)&gt;0,(AW12+AX12+AY12),0)</f>
        <v>704214.94920000038</v>
      </c>
      <c r="AZ18" s="190">
        <f>+IF(AZ12&gt;0,AZ12,0)</f>
        <v>311298.31640000013</v>
      </c>
      <c r="BA18" s="190">
        <f>+IF((AZ12+BA12)&gt;0,(AZ12+BA12),0)</f>
        <v>617844.63280000025</v>
      </c>
      <c r="BB18" s="190">
        <f>+IF((AZ12+BA12+BB12)&gt;0,(AZ12+BA12+BB12),0)</f>
        <v>989334.94920000038</v>
      </c>
      <c r="BC18" s="190">
        <f>SUM(AQ18:BB18)</f>
        <v>4213515.0936000012</v>
      </c>
      <c r="BD18" s="190">
        <f>+IF(BD12&gt;0,BD12,0)</f>
        <v>272722.65956400009</v>
      </c>
      <c r="BE18" s="190">
        <f>+IF((BD12+BE12)&gt;0,(BD12+BE12),0)</f>
        <v>599876.31912800018</v>
      </c>
      <c r="BF18" s="190">
        <f>+IF((BD12+BE12+BF12)&gt;0,(BD12+BE12+BF12),0)</f>
        <v>989676.97869200027</v>
      </c>
      <c r="BG18" s="190">
        <f>+IF(BG12&gt;0,BG12,0)</f>
        <v>478122.65956400009</v>
      </c>
      <c r="BH18" s="190">
        <f>+IF((BG12+BH12)&gt;0,(BG12+BH12),0)</f>
        <v>1134943.3191280002</v>
      </c>
      <c r="BI18" s="190">
        <f>+IF((BG12+BH12+BI12)&gt;0,(BG12+BH12+BI12),0)</f>
        <v>1890355.9786920003</v>
      </c>
      <c r="BJ18" s="190">
        <f>+IF(BJ12&gt;0,BJ12,0)</f>
        <v>944380.65956400009</v>
      </c>
      <c r="BK18" s="190">
        <f>+IF((BJ12+BK12)&gt;0,(BJ12+BK12),0)</f>
        <v>2153727.3191279997</v>
      </c>
      <c r="BL18" s="190">
        <f>+IF((BJ12+BK12+BL12)&gt;0,(BJ12+BK12+BL12),0)</f>
        <v>3557176.9786919993</v>
      </c>
      <c r="BM18" s="190">
        <f>+IF(BM12&gt;0,BM12,0)</f>
        <v>1701279.6595639996</v>
      </c>
      <c r="BN18" s="190">
        <f>+IF((BM12+BN12)&gt;0,(BM12+BN12),0)</f>
        <v>3683957.3191279992</v>
      </c>
      <c r="BO18" s="190">
        <f>+IF((BM12+BN12+BO12)&gt;0,(BM12+BN12+BO12),0)</f>
        <v>6100028.9786919989</v>
      </c>
      <c r="BP18" s="190">
        <f>SUM(BD18:BO18)</f>
        <v>23506248.829535995</v>
      </c>
      <c r="BQ18" s="190">
        <f>+IF(BQ12&gt;0,BQ12,0)</f>
        <v>1581569.7914767992</v>
      </c>
      <c r="BR18" s="190">
        <f>+IF((BQ12+BR12)&gt;0,(BQ12+BR12),0)</f>
        <v>3613973.5829535984</v>
      </c>
      <c r="BS18" s="190">
        <f>+IF((BQ12+BR12+BS12)&gt;0,(BQ12+BR12+BS12),0)</f>
        <v>5535111.3744303994</v>
      </c>
      <c r="BT18" s="190">
        <f>+IF(BT12&gt;0,BT12,0)</f>
        <v>2334571.791476801</v>
      </c>
      <c r="BU18" s="190">
        <f>+IF((BT12+BU12)&gt;0,(BT12+BU12),0)</f>
        <v>4996044.24962027</v>
      </c>
      <c r="BV18" s="190">
        <f>+IF((BT12+BU12+BV12)&gt;0,(BT12+BU12+BV12),0)</f>
        <v>7786417.3744304013</v>
      </c>
      <c r="BW18" s="190">
        <f>+IF(BW12&gt;0,BW12,0)</f>
        <v>3203073.7914767992</v>
      </c>
      <c r="BX18" s="190">
        <f>+IF((BW12+BX12)&gt;0,(BW12+BX12),0)</f>
        <v>7095559.3607313745</v>
      </c>
      <c r="BY18" s="190">
        <f>+IF((BW12+BX12+BY12)&gt;0,(BW12+BX12+BY12),0)</f>
        <v>11304801.152208176</v>
      </c>
      <c r="BZ18" s="190">
        <f>+IF(BZ12&gt;0,BZ12,0)</f>
        <v>4770564.6803656891</v>
      </c>
      <c r="CA18" s="190">
        <f>+IF((BZ12+CA12)&gt;0,(BZ12+CA12),0)</f>
        <v>10170326.323694341</v>
      </c>
      <c r="CB18" s="190">
        <f>+IF((BZ12+CA12+CB12)&gt;0,(BZ12+CA12+CB12),0)</f>
        <v>16440388.633689657</v>
      </c>
      <c r="CC18" s="190">
        <f>SUM(BQ18:CB18)</f>
        <v>78832402.106554314</v>
      </c>
    </row>
    <row r="19" spans="2:81" ht="15" customHeight="1" x14ac:dyDescent="0.2">
      <c r="B19" s="120"/>
      <c r="C19" s="203"/>
      <c r="D19" s="120"/>
      <c r="E19" s="120"/>
      <c r="F19" s="120"/>
      <c r="G19" s="120"/>
      <c r="H19" s="120"/>
      <c r="I19" s="120"/>
      <c r="J19" s="120"/>
      <c r="K19" s="120"/>
      <c r="L19" s="120"/>
      <c r="M19" s="120"/>
      <c r="N19" s="120"/>
      <c r="O19" s="120"/>
      <c r="P19" s="197"/>
      <c r="Q19" s="120"/>
      <c r="R19" s="120"/>
      <c r="S19" s="120"/>
      <c r="T19" s="120"/>
      <c r="U19" s="120"/>
      <c r="V19" s="120"/>
      <c r="W19" s="120"/>
      <c r="X19" s="120"/>
      <c r="Y19" s="120"/>
      <c r="Z19" s="120"/>
      <c r="AA19" s="120"/>
      <c r="AB19" s="120"/>
      <c r="AC19" s="197"/>
      <c r="AD19" s="120"/>
      <c r="AE19" s="120"/>
      <c r="AF19" s="120"/>
      <c r="AG19" s="120"/>
      <c r="AH19" s="120"/>
      <c r="AI19" s="120"/>
      <c r="AJ19" s="120"/>
      <c r="AK19" s="120"/>
      <c r="AL19" s="120"/>
      <c r="AM19" s="120"/>
      <c r="AN19" s="120"/>
      <c r="AO19" s="120"/>
      <c r="AP19" s="197"/>
      <c r="AQ19" s="120"/>
      <c r="AR19" s="120"/>
      <c r="AS19" s="120"/>
      <c r="AT19" s="120"/>
      <c r="AU19" s="120"/>
      <c r="AV19" s="120"/>
      <c r="AW19" s="120"/>
      <c r="AX19" s="120"/>
      <c r="AY19" s="120"/>
      <c r="AZ19" s="120"/>
      <c r="BA19" s="120"/>
      <c r="BB19" s="120"/>
      <c r="BC19" s="197"/>
      <c r="BD19" s="120"/>
      <c r="BE19" s="120"/>
      <c r="BF19" s="120"/>
      <c r="BG19" s="120"/>
      <c r="BH19" s="120"/>
      <c r="BI19" s="120"/>
      <c r="BJ19" s="120"/>
      <c r="BK19" s="120"/>
      <c r="BL19" s="120"/>
      <c r="BM19" s="120"/>
      <c r="BN19" s="120"/>
      <c r="BO19" s="120"/>
      <c r="BP19" s="197"/>
      <c r="BQ19" s="120"/>
      <c r="BR19" s="120"/>
      <c r="BS19" s="120"/>
      <c r="BT19" s="120"/>
      <c r="BU19" s="120"/>
      <c r="BV19" s="120"/>
      <c r="BW19" s="120"/>
      <c r="BX19" s="120"/>
      <c r="BY19" s="120"/>
      <c r="BZ19" s="120"/>
      <c r="CA19" s="120"/>
      <c r="CB19" s="120"/>
      <c r="CC19" s="197"/>
    </row>
    <row r="20" spans="2:81" ht="15" customHeight="1" x14ac:dyDescent="0.2">
      <c r="B20" s="191" t="s">
        <v>170</v>
      </c>
      <c r="C20" s="192"/>
      <c r="D20" s="232"/>
      <c r="E20" s="232"/>
      <c r="F20" s="232"/>
      <c r="G20" s="232"/>
      <c r="H20" s="232"/>
      <c r="I20" s="232"/>
      <c r="J20" s="232"/>
      <c r="K20" s="232"/>
      <c r="L20" s="232"/>
      <c r="M20" s="232"/>
      <c r="N20" s="232"/>
      <c r="O20" s="232"/>
      <c r="P20" s="220"/>
      <c r="Q20" s="232"/>
      <c r="R20" s="232"/>
      <c r="S20" s="232"/>
      <c r="T20" s="232"/>
      <c r="U20" s="232"/>
      <c r="V20" s="232"/>
      <c r="W20" s="232"/>
      <c r="X20" s="232"/>
      <c r="Y20" s="232"/>
      <c r="Z20" s="232"/>
      <c r="AA20" s="232"/>
      <c r="AB20" s="232"/>
      <c r="AC20" s="220"/>
      <c r="AD20" s="232"/>
      <c r="AE20" s="232"/>
      <c r="AF20" s="232"/>
      <c r="AG20" s="232"/>
      <c r="AH20" s="232"/>
      <c r="AI20" s="232"/>
      <c r="AJ20" s="232"/>
      <c r="AK20" s="232"/>
      <c r="AL20" s="232"/>
      <c r="AM20" s="232"/>
      <c r="AN20" s="232"/>
      <c r="AO20" s="232"/>
      <c r="AP20" s="220"/>
      <c r="AQ20" s="232"/>
      <c r="AR20" s="232"/>
      <c r="AS20" s="232"/>
      <c r="AT20" s="232"/>
      <c r="AU20" s="232"/>
      <c r="AV20" s="232"/>
      <c r="AW20" s="232"/>
      <c r="AX20" s="232"/>
      <c r="AY20" s="232"/>
      <c r="AZ20" s="232"/>
      <c r="BA20" s="232"/>
      <c r="BB20" s="232"/>
      <c r="BC20" s="220"/>
      <c r="BD20" s="232"/>
      <c r="BE20" s="232"/>
      <c r="BF20" s="232"/>
      <c r="BG20" s="232"/>
      <c r="BH20" s="232"/>
      <c r="BI20" s="232"/>
      <c r="BJ20" s="232"/>
      <c r="BK20" s="232"/>
      <c r="BL20" s="232"/>
      <c r="BM20" s="232"/>
      <c r="BN20" s="232"/>
      <c r="BO20" s="232"/>
      <c r="BP20" s="220"/>
      <c r="BQ20" s="232"/>
      <c r="BR20" s="232"/>
      <c r="BS20" s="232"/>
      <c r="BT20" s="232"/>
      <c r="BU20" s="232"/>
      <c r="BV20" s="232"/>
      <c r="BW20" s="232"/>
      <c r="BX20" s="232"/>
      <c r="BY20" s="232"/>
      <c r="BZ20" s="232"/>
      <c r="CA20" s="232"/>
      <c r="CB20" s="232"/>
      <c r="CC20" s="221"/>
    </row>
    <row r="21" spans="2:81" ht="15" customHeight="1" x14ac:dyDescent="0.2">
      <c r="C21" s="68"/>
    </row>
    <row r="22" spans="2:81" s="63" customFormat="1" ht="15" customHeight="1" x14ac:dyDescent="0.2">
      <c r="B22" s="209" t="str">
        <f>B20</f>
        <v>TVA perçue sur produits d'exploitation</v>
      </c>
      <c r="C22" s="216"/>
      <c r="D22" s="190">
        <f>+D28-D24</f>
        <v>0</v>
      </c>
      <c r="E22" s="190">
        <f t="shared" ref="E22:O22" si="24">+E28-E24</f>
        <v>0</v>
      </c>
      <c r="F22" s="190">
        <f t="shared" si="24"/>
        <v>0</v>
      </c>
      <c r="G22" s="190">
        <f t="shared" si="24"/>
        <v>0</v>
      </c>
      <c r="H22" s="190">
        <f t="shared" si="24"/>
        <v>0</v>
      </c>
      <c r="I22" s="190">
        <f t="shared" si="24"/>
        <v>0</v>
      </c>
      <c r="J22" s="190">
        <f t="shared" si="24"/>
        <v>0</v>
      </c>
      <c r="K22" s="190">
        <f t="shared" si="24"/>
        <v>0</v>
      </c>
      <c r="L22" s="190">
        <f t="shared" si="24"/>
        <v>7140</v>
      </c>
      <c r="M22" s="190">
        <f t="shared" si="24"/>
        <v>7140</v>
      </c>
      <c r="N22" s="190">
        <f t="shared" si="24"/>
        <v>7140</v>
      </c>
      <c r="O22" s="190">
        <f t="shared" si="24"/>
        <v>7140</v>
      </c>
      <c r="P22" s="190">
        <f>SUM(D22:O22)</f>
        <v>28560</v>
      </c>
      <c r="Q22" s="190">
        <f t="shared" ref="Q22:AB22" si="25">+Q28-Q24</f>
        <v>14280</v>
      </c>
      <c r="R22" s="190">
        <f t="shared" si="25"/>
        <v>23800</v>
      </c>
      <c r="S22" s="190">
        <f t="shared" si="25"/>
        <v>14280</v>
      </c>
      <c r="T22" s="190">
        <f t="shared" si="25"/>
        <v>7140</v>
      </c>
      <c r="U22" s="190">
        <f t="shared" si="25"/>
        <v>23800</v>
      </c>
      <c r="V22" s="190">
        <f t="shared" si="25"/>
        <v>30940</v>
      </c>
      <c r="W22" s="190">
        <f t="shared" si="25"/>
        <v>7140</v>
      </c>
      <c r="X22" s="190">
        <f t="shared" si="25"/>
        <v>0</v>
      </c>
      <c r="Y22" s="190">
        <f t="shared" si="25"/>
        <v>30940</v>
      </c>
      <c r="Z22" s="190">
        <f t="shared" si="25"/>
        <v>23800</v>
      </c>
      <c r="AA22" s="190">
        <f t="shared" si="25"/>
        <v>47600</v>
      </c>
      <c r="AB22" s="190">
        <f t="shared" si="25"/>
        <v>54740</v>
      </c>
      <c r="AC22" s="190">
        <f>SUM(Q22:AB22)</f>
        <v>278460</v>
      </c>
      <c r="AD22" s="190">
        <f t="shared" ref="AD22:AO22" si="26">+AD28-AD24</f>
        <v>29700</v>
      </c>
      <c r="AE22" s="190">
        <f t="shared" si="26"/>
        <v>37620</v>
      </c>
      <c r="AF22" s="190">
        <f t="shared" si="26"/>
        <v>45540</v>
      </c>
      <c r="AG22" s="190">
        <f t="shared" si="26"/>
        <v>39600</v>
      </c>
      <c r="AH22" s="190">
        <f t="shared" si="26"/>
        <v>81180</v>
      </c>
      <c r="AI22" s="190">
        <f t="shared" si="26"/>
        <v>85140</v>
      </c>
      <c r="AJ22" s="190">
        <f t="shared" si="26"/>
        <v>71280</v>
      </c>
      <c r="AK22" s="190">
        <f t="shared" si="26"/>
        <v>55440</v>
      </c>
      <c r="AL22" s="190">
        <f t="shared" si="26"/>
        <v>89100</v>
      </c>
      <c r="AM22" s="190">
        <f t="shared" si="26"/>
        <v>104940</v>
      </c>
      <c r="AN22" s="190">
        <f t="shared" si="26"/>
        <v>104940</v>
      </c>
      <c r="AO22" s="190">
        <f t="shared" si="26"/>
        <v>97020</v>
      </c>
      <c r="AP22" s="190">
        <f>SUM(AD22:AO22)</f>
        <v>841500</v>
      </c>
      <c r="AQ22" s="190">
        <f t="shared" ref="AQ22:BB22" si="27">+AQ28-AQ24</f>
        <v>110880</v>
      </c>
      <c r="AR22" s="190">
        <f t="shared" si="27"/>
        <v>122760</v>
      </c>
      <c r="AS22" s="190">
        <f t="shared" si="27"/>
        <v>126720</v>
      </c>
      <c r="AT22" s="190">
        <f t="shared" si="27"/>
        <v>136620</v>
      </c>
      <c r="AU22" s="190">
        <f t="shared" si="27"/>
        <v>227700</v>
      </c>
      <c r="AV22" s="190">
        <f t="shared" si="27"/>
        <v>223740</v>
      </c>
      <c r="AW22" s="190">
        <f t="shared" si="27"/>
        <v>273240</v>
      </c>
      <c r="AX22" s="190">
        <f t="shared" si="27"/>
        <v>372240</v>
      </c>
      <c r="AY22" s="190">
        <f t="shared" si="27"/>
        <v>380160</v>
      </c>
      <c r="AZ22" s="190">
        <f t="shared" si="27"/>
        <v>437580</v>
      </c>
      <c r="BA22" s="190">
        <f t="shared" si="27"/>
        <v>431640</v>
      </c>
      <c r="BB22" s="190">
        <f t="shared" si="27"/>
        <v>512820</v>
      </c>
      <c r="BC22" s="190">
        <f>SUM(AQ22:BB22)</f>
        <v>3356100</v>
      </c>
      <c r="BD22" s="190">
        <f t="shared" ref="BD22:BO22" si="28">+BD28-BD24</f>
        <v>515080</v>
      </c>
      <c r="BE22" s="190">
        <f t="shared" si="28"/>
        <v>598820</v>
      </c>
      <c r="BF22" s="190">
        <f t="shared" si="28"/>
        <v>695200</v>
      </c>
      <c r="BG22" s="190">
        <f t="shared" si="28"/>
        <v>831080</v>
      </c>
      <c r="BH22" s="190">
        <f t="shared" si="28"/>
        <v>1106000</v>
      </c>
      <c r="BI22" s="190">
        <f t="shared" si="28"/>
        <v>1257680</v>
      </c>
      <c r="BJ22" s="190">
        <f t="shared" si="28"/>
        <v>1548400</v>
      </c>
      <c r="BK22" s="190">
        <f t="shared" si="28"/>
        <v>1956040</v>
      </c>
      <c r="BL22" s="190">
        <f t="shared" si="28"/>
        <v>2254660</v>
      </c>
      <c r="BM22" s="190">
        <f t="shared" si="28"/>
        <v>2712860</v>
      </c>
      <c r="BN22" s="190">
        <f t="shared" si="28"/>
        <v>3145780</v>
      </c>
      <c r="BO22" s="190">
        <f t="shared" si="28"/>
        <v>3812540</v>
      </c>
      <c r="BP22" s="190">
        <f>SUM(BD22:BO22)</f>
        <v>20434140</v>
      </c>
      <c r="BQ22" s="190">
        <f>+BQ28-BQ24</f>
        <v>3257100</v>
      </c>
      <c r="BR22" s="190">
        <f t="shared" ref="BR22:CB22" si="29">+BR28-BR24</f>
        <v>3941300</v>
      </c>
      <c r="BS22" s="190">
        <f t="shared" si="29"/>
        <v>4063400</v>
      </c>
      <c r="BT22" s="190">
        <f t="shared" si="29"/>
        <v>4710200</v>
      </c>
      <c r="BU22" s="190">
        <f t="shared" si="29"/>
        <v>5270466.6666666679</v>
      </c>
      <c r="BV22" s="190">
        <f t="shared" si="29"/>
        <v>5632733.3333333321</v>
      </c>
      <c r="BW22" s="190">
        <f t="shared" si="29"/>
        <v>6278800</v>
      </c>
      <c r="BX22" s="190">
        <f t="shared" si="29"/>
        <v>7201577.7777777761</v>
      </c>
      <c r="BY22" s="190">
        <f t="shared" si="29"/>
        <v>7751700</v>
      </c>
      <c r="BZ22" s="190">
        <f t="shared" si="29"/>
        <v>8546388.8888888881</v>
      </c>
      <c r="CA22" s="190">
        <f t="shared" si="29"/>
        <v>9408951.8518518507</v>
      </c>
      <c r="CB22" s="190">
        <f t="shared" si="29"/>
        <v>10512618.518518515</v>
      </c>
      <c r="CC22" s="190">
        <f>SUM(BQ22:CB22)</f>
        <v>76575237.03703703</v>
      </c>
    </row>
    <row r="23" spans="2:81" ht="15" customHeight="1" x14ac:dyDescent="0.2">
      <c r="B23" s="16"/>
      <c r="C23" s="131"/>
      <c r="D23" s="16"/>
      <c r="E23" s="16"/>
      <c r="F23" s="16"/>
      <c r="G23" s="16"/>
      <c r="H23" s="16"/>
      <c r="I23" s="16"/>
      <c r="J23" s="16"/>
      <c r="K23" s="16"/>
      <c r="L23" s="16"/>
      <c r="M23" s="16"/>
      <c r="N23" s="16"/>
      <c r="O23" s="16"/>
      <c r="P23" s="130"/>
      <c r="Q23" s="16"/>
      <c r="R23" s="16"/>
      <c r="S23" s="16"/>
      <c r="T23" s="16"/>
      <c r="U23" s="16"/>
      <c r="V23" s="16"/>
      <c r="W23" s="16"/>
      <c r="X23" s="16"/>
      <c r="Y23" s="16"/>
      <c r="Z23" s="16"/>
      <c r="AA23" s="16"/>
      <c r="AB23" s="16"/>
      <c r="AC23" s="130"/>
      <c r="AD23" s="16"/>
      <c r="AE23" s="16"/>
      <c r="AF23" s="16"/>
      <c r="AG23" s="16"/>
      <c r="AH23" s="16"/>
      <c r="AI23" s="16"/>
      <c r="AJ23" s="16"/>
      <c r="AK23" s="16"/>
      <c r="AL23" s="16"/>
      <c r="AM23" s="16"/>
      <c r="AN23" s="16"/>
      <c r="AO23" s="16"/>
      <c r="AP23" s="130"/>
      <c r="AQ23" s="16"/>
      <c r="AR23" s="16"/>
      <c r="AS23" s="16"/>
      <c r="AT23" s="16"/>
      <c r="AU23" s="16"/>
      <c r="AV23" s="16"/>
      <c r="AW23" s="16"/>
      <c r="AX23" s="16"/>
      <c r="AY23" s="16"/>
      <c r="AZ23" s="16"/>
      <c r="BA23" s="16"/>
      <c r="BB23" s="16"/>
      <c r="BC23" s="130"/>
      <c r="BD23" s="16"/>
      <c r="BE23" s="16"/>
      <c r="BF23" s="16"/>
      <c r="BG23" s="16"/>
      <c r="BH23" s="16"/>
      <c r="BI23" s="16"/>
      <c r="BJ23" s="16"/>
      <c r="BK23" s="16"/>
      <c r="BL23" s="16"/>
      <c r="BM23" s="16"/>
      <c r="BN23" s="16"/>
      <c r="BO23" s="16"/>
      <c r="BP23" s="130"/>
      <c r="BQ23" s="16"/>
      <c r="BR23" s="16"/>
      <c r="BS23" s="16"/>
      <c r="BT23" s="16"/>
      <c r="BU23" s="16"/>
      <c r="BV23" s="16"/>
      <c r="BW23" s="16"/>
      <c r="BX23" s="16"/>
      <c r="BY23" s="16"/>
      <c r="BZ23" s="16"/>
      <c r="CA23" s="16"/>
      <c r="CB23" s="16"/>
      <c r="CC23" s="130"/>
    </row>
    <row r="24" spans="2:81" s="63" customFormat="1" ht="15" customHeight="1" x14ac:dyDescent="0.2">
      <c r="B24" s="245" t="s">
        <v>165</v>
      </c>
      <c r="C24" s="130"/>
      <c r="D24" s="190">
        <f>SUM(D25:D26)</f>
        <v>0</v>
      </c>
      <c r="E24" s="190">
        <f t="shared" ref="E24:O24" si="30">SUM(E25:E26)</f>
        <v>0</v>
      </c>
      <c r="F24" s="190">
        <f t="shared" si="30"/>
        <v>0</v>
      </c>
      <c r="G24" s="190">
        <f t="shared" si="30"/>
        <v>0</v>
      </c>
      <c r="H24" s="190">
        <f t="shared" si="30"/>
        <v>0</v>
      </c>
      <c r="I24" s="190">
        <f t="shared" si="30"/>
        <v>0</v>
      </c>
      <c r="J24" s="190">
        <f t="shared" si="30"/>
        <v>0</v>
      </c>
      <c r="K24" s="190">
        <f t="shared" si="30"/>
        <v>0</v>
      </c>
      <c r="L24" s="190">
        <f t="shared" si="30"/>
        <v>35700</v>
      </c>
      <c r="M24" s="190">
        <f t="shared" si="30"/>
        <v>35700</v>
      </c>
      <c r="N24" s="190">
        <f t="shared" si="30"/>
        <v>35700</v>
      </c>
      <c r="O24" s="190">
        <f t="shared" si="30"/>
        <v>35700</v>
      </c>
      <c r="P24" s="190">
        <f>SUM(D24:O24)</f>
        <v>142800</v>
      </c>
      <c r="Q24" s="190">
        <f t="shared" ref="Q24:AB24" si="31">SUM(Q25:Q26)</f>
        <v>71400</v>
      </c>
      <c r="R24" s="190">
        <f t="shared" si="31"/>
        <v>119000</v>
      </c>
      <c r="S24" s="190">
        <f t="shared" si="31"/>
        <v>71400</v>
      </c>
      <c r="T24" s="190">
        <f t="shared" si="31"/>
        <v>35700</v>
      </c>
      <c r="U24" s="190">
        <f t="shared" si="31"/>
        <v>119000</v>
      </c>
      <c r="V24" s="190">
        <f t="shared" si="31"/>
        <v>154700</v>
      </c>
      <c r="W24" s="190">
        <f t="shared" si="31"/>
        <v>35700</v>
      </c>
      <c r="X24" s="190">
        <f t="shared" si="31"/>
        <v>0</v>
      </c>
      <c r="Y24" s="190">
        <f t="shared" si="31"/>
        <v>154700</v>
      </c>
      <c r="Z24" s="190">
        <f t="shared" si="31"/>
        <v>119000</v>
      </c>
      <c r="AA24" s="190">
        <f t="shared" si="31"/>
        <v>238000</v>
      </c>
      <c r="AB24" s="190">
        <f t="shared" si="31"/>
        <v>273700</v>
      </c>
      <c r="AC24" s="190">
        <f>SUM(Q24:AB24)</f>
        <v>1392300</v>
      </c>
      <c r="AD24" s="190">
        <f t="shared" ref="AD24:AO24" si="32">SUM(AD25:AD26)</f>
        <v>148500</v>
      </c>
      <c r="AE24" s="190">
        <f t="shared" si="32"/>
        <v>188100</v>
      </c>
      <c r="AF24" s="190">
        <f t="shared" si="32"/>
        <v>227700</v>
      </c>
      <c r="AG24" s="190">
        <f t="shared" si="32"/>
        <v>198000</v>
      </c>
      <c r="AH24" s="190">
        <f t="shared" si="32"/>
        <v>405900</v>
      </c>
      <c r="AI24" s="190">
        <f t="shared" si="32"/>
        <v>425700</v>
      </c>
      <c r="AJ24" s="190">
        <f t="shared" si="32"/>
        <v>356400</v>
      </c>
      <c r="AK24" s="190">
        <f t="shared" si="32"/>
        <v>277200</v>
      </c>
      <c r="AL24" s="190">
        <f t="shared" si="32"/>
        <v>445500</v>
      </c>
      <c r="AM24" s="190">
        <f t="shared" si="32"/>
        <v>524700</v>
      </c>
      <c r="AN24" s="190">
        <f t="shared" si="32"/>
        <v>524700</v>
      </c>
      <c r="AO24" s="190">
        <f t="shared" si="32"/>
        <v>485100</v>
      </c>
      <c r="AP24" s="190">
        <f>SUM(AD24:AO24)</f>
        <v>4207500</v>
      </c>
      <c r="AQ24" s="190">
        <f t="shared" ref="AQ24:BB24" si="33">SUM(AQ25:AQ26)</f>
        <v>554400</v>
      </c>
      <c r="AR24" s="190">
        <f t="shared" si="33"/>
        <v>613800</v>
      </c>
      <c r="AS24" s="190">
        <f t="shared" si="33"/>
        <v>633600</v>
      </c>
      <c r="AT24" s="190">
        <f t="shared" si="33"/>
        <v>683100</v>
      </c>
      <c r="AU24" s="190">
        <f t="shared" si="33"/>
        <v>1138500</v>
      </c>
      <c r="AV24" s="190">
        <f t="shared" si="33"/>
        <v>1118700</v>
      </c>
      <c r="AW24" s="190">
        <f t="shared" si="33"/>
        <v>1366200</v>
      </c>
      <c r="AX24" s="190">
        <f t="shared" si="33"/>
        <v>1861200</v>
      </c>
      <c r="AY24" s="190">
        <f t="shared" si="33"/>
        <v>1900800</v>
      </c>
      <c r="AZ24" s="190">
        <f t="shared" si="33"/>
        <v>2187900</v>
      </c>
      <c r="BA24" s="190">
        <f t="shared" si="33"/>
        <v>2158200</v>
      </c>
      <c r="BB24" s="190">
        <f t="shared" si="33"/>
        <v>2564100</v>
      </c>
      <c r="BC24" s="190">
        <f>SUM(AQ24:BB24)</f>
        <v>16780500</v>
      </c>
      <c r="BD24" s="190">
        <f t="shared" ref="BD24:BO24" si="34">SUM(BD25:BD26)</f>
        <v>2575400</v>
      </c>
      <c r="BE24" s="190">
        <f t="shared" si="34"/>
        <v>2994100</v>
      </c>
      <c r="BF24" s="190">
        <f t="shared" si="34"/>
        <v>3476000</v>
      </c>
      <c r="BG24" s="190">
        <f t="shared" si="34"/>
        <v>4155400</v>
      </c>
      <c r="BH24" s="190">
        <f t="shared" si="34"/>
        <v>5530000</v>
      </c>
      <c r="BI24" s="190">
        <f t="shared" si="34"/>
        <v>6288400</v>
      </c>
      <c r="BJ24" s="190">
        <f t="shared" si="34"/>
        <v>7742000</v>
      </c>
      <c r="BK24" s="190">
        <f t="shared" si="34"/>
        <v>9780200</v>
      </c>
      <c r="BL24" s="190">
        <f t="shared" si="34"/>
        <v>11273300</v>
      </c>
      <c r="BM24" s="190">
        <f t="shared" si="34"/>
        <v>13564300</v>
      </c>
      <c r="BN24" s="190">
        <f t="shared" si="34"/>
        <v>15728900</v>
      </c>
      <c r="BO24" s="190">
        <f t="shared" si="34"/>
        <v>19062700</v>
      </c>
      <c r="BP24" s="190">
        <f>SUM(BD24:BO24)</f>
        <v>102170700</v>
      </c>
      <c r="BQ24" s="190">
        <f>SUM(BQ25:BQ26)</f>
        <v>16285500</v>
      </c>
      <c r="BR24" s="190">
        <f t="shared" ref="BR24:CB24" si="35">SUM(BR25:BR26)</f>
        <v>19706500</v>
      </c>
      <c r="BS24" s="190">
        <f t="shared" si="35"/>
        <v>20317000</v>
      </c>
      <c r="BT24" s="190">
        <f t="shared" si="35"/>
        <v>23551000</v>
      </c>
      <c r="BU24" s="190">
        <f t="shared" si="35"/>
        <v>26352333.333333336</v>
      </c>
      <c r="BV24" s="190">
        <f t="shared" si="35"/>
        <v>28163666.666666668</v>
      </c>
      <c r="BW24" s="190">
        <f t="shared" si="35"/>
        <v>31394000</v>
      </c>
      <c r="BX24" s="190">
        <f t="shared" si="35"/>
        <v>36007888.888888896</v>
      </c>
      <c r="BY24" s="190">
        <f t="shared" si="35"/>
        <v>38758500</v>
      </c>
      <c r="BZ24" s="190">
        <f t="shared" si="35"/>
        <v>42731944.444444448</v>
      </c>
      <c r="CA24" s="190">
        <f t="shared" si="35"/>
        <v>47044759.259259269</v>
      </c>
      <c r="CB24" s="190">
        <f t="shared" si="35"/>
        <v>52563092.592592597</v>
      </c>
      <c r="CC24" s="190">
        <f>SUM(BQ24:CB24)</f>
        <v>382876185.18518525</v>
      </c>
    </row>
    <row r="25" spans="2:81" ht="15" customHeight="1" x14ac:dyDescent="0.2">
      <c r="B25" s="16" t="str">
        <f>B32</f>
        <v>Chiffre d'affaires Hors TVA</v>
      </c>
      <c r="C25" s="131"/>
      <c r="D25" s="181">
        <f>D32</f>
        <v>0</v>
      </c>
      <c r="E25" s="181">
        <f t="shared" ref="E25:O25" si="36">E32</f>
        <v>0</v>
      </c>
      <c r="F25" s="181">
        <f t="shared" si="36"/>
        <v>0</v>
      </c>
      <c r="G25" s="181">
        <f t="shared" si="36"/>
        <v>0</v>
      </c>
      <c r="H25" s="181">
        <f t="shared" si="36"/>
        <v>0</v>
      </c>
      <c r="I25" s="181">
        <f t="shared" si="36"/>
        <v>0</v>
      </c>
      <c r="J25" s="181">
        <f t="shared" si="36"/>
        <v>0</v>
      </c>
      <c r="K25" s="181">
        <f t="shared" si="36"/>
        <v>0</v>
      </c>
      <c r="L25" s="181">
        <f t="shared" si="36"/>
        <v>35700</v>
      </c>
      <c r="M25" s="181">
        <f t="shared" si="36"/>
        <v>35700</v>
      </c>
      <c r="N25" s="181">
        <f t="shared" si="36"/>
        <v>35700</v>
      </c>
      <c r="O25" s="181">
        <f t="shared" si="36"/>
        <v>35700</v>
      </c>
      <c r="P25" s="190">
        <f>SUM(D25:O25)</f>
        <v>142800</v>
      </c>
      <c r="Q25" s="181">
        <f t="shared" ref="Q25:AB25" si="37">Q32</f>
        <v>71400</v>
      </c>
      <c r="R25" s="181">
        <f t="shared" si="37"/>
        <v>119000</v>
      </c>
      <c r="S25" s="181">
        <f t="shared" si="37"/>
        <v>71400</v>
      </c>
      <c r="T25" s="181">
        <f t="shared" si="37"/>
        <v>35700</v>
      </c>
      <c r="U25" s="181">
        <f t="shared" si="37"/>
        <v>119000</v>
      </c>
      <c r="V25" s="181">
        <f t="shared" si="37"/>
        <v>154700</v>
      </c>
      <c r="W25" s="181">
        <f t="shared" si="37"/>
        <v>35700</v>
      </c>
      <c r="X25" s="181">
        <f t="shared" si="37"/>
        <v>0</v>
      </c>
      <c r="Y25" s="181">
        <f t="shared" si="37"/>
        <v>154700</v>
      </c>
      <c r="Z25" s="181">
        <f t="shared" si="37"/>
        <v>119000</v>
      </c>
      <c r="AA25" s="181">
        <f t="shared" si="37"/>
        <v>238000</v>
      </c>
      <c r="AB25" s="181">
        <f t="shared" si="37"/>
        <v>273700</v>
      </c>
      <c r="AC25" s="190">
        <f>SUM(Q25:AB25)</f>
        <v>1392300</v>
      </c>
      <c r="AD25" s="181">
        <f t="shared" ref="AD25:AO25" si="38">AD32</f>
        <v>148500</v>
      </c>
      <c r="AE25" s="181">
        <f t="shared" si="38"/>
        <v>188100</v>
      </c>
      <c r="AF25" s="181">
        <f t="shared" si="38"/>
        <v>227700</v>
      </c>
      <c r="AG25" s="181">
        <f t="shared" si="38"/>
        <v>198000</v>
      </c>
      <c r="AH25" s="181">
        <f t="shared" si="38"/>
        <v>405900</v>
      </c>
      <c r="AI25" s="181">
        <f t="shared" si="38"/>
        <v>425700</v>
      </c>
      <c r="AJ25" s="181">
        <f t="shared" si="38"/>
        <v>356400</v>
      </c>
      <c r="AK25" s="181">
        <f t="shared" si="38"/>
        <v>277200</v>
      </c>
      <c r="AL25" s="181">
        <f t="shared" si="38"/>
        <v>445500</v>
      </c>
      <c r="AM25" s="181">
        <f t="shared" si="38"/>
        <v>524700</v>
      </c>
      <c r="AN25" s="181">
        <f t="shared" si="38"/>
        <v>524700</v>
      </c>
      <c r="AO25" s="181">
        <f t="shared" si="38"/>
        <v>485100</v>
      </c>
      <c r="AP25" s="190">
        <f>SUM(AD25:AO25)</f>
        <v>4207500</v>
      </c>
      <c r="AQ25" s="181">
        <f t="shared" ref="AQ25:BB25" si="39">AQ32</f>
        <v>554400</v>
      </c>
      <c r="AR25" s="181">
        <f t="shared" si="39"/>
        <v>613800</v>
      </c>
      <c r="AS25" s="181">
        <f t="shared" si="39"/>
        <v>633600</v>
      </c>
      <c r="AT25" s="181">
        <f t="shared" si="39"/>
        <v>683100</v>
      </c>
      <c r="AU25" s="181">
        <f t="shared" si="39"/>
        <v>1138500</v>
      </c>
      <c r="AV25" s="181">
        <f t="shared" si="39"/>
        <v>1118700</v>
      </c>
      <c r="AW25" s="181">
        <f t="shared" si="39"/>
        <v>1366200</v>
      </c>
      <c r="AX25" s="181">
        <f t="shared" si="39"/>
        <v>1861200</v>
      </c>
      <c r="AY25" s="181">
        <f t="shared" si="39"/>
        <v>1900800</v>
      </c>
      <c r="AZ25" s="181">
        <f t="shared" si="39"/>
        <v>2187900</v>
      </c>
      <c r="BA25" s="181">
        <f t="shared" si="39"/>
        <v>2158200</v>
      </c>
      <c r="BB25" s="181">
        <f t="shared" si="39"/>
        <v>2564100</v>
      </c>
      <c r="BC25" s="190">
        <f>SUM(AQ25:BB25)</f>
        <v>16780500</v>
      </c>
      <c r="BD25" s="181">
        <f t="shared" ref="BD25:BO25" si="40">BD32</f>
        <v>2575400</v>
      </c>
      <c r="BE25" s="181">
        <f t="shared" si="40"/>
        <v>2994100</v>
      </c>
      <c r="BF25" s="181">
        <f t="shared" si="40"/>
        <v>3476000</v>
      </c>
      <c r="BG25" s="181">
        <f t="shared" si="40"/>
        <v>4155400</v>
      </c>
      <c r="BH25" s="181">
        <f t="shared" si="40"/>
        <v>5530000</v>
      </c>
      <c r="BI25" s="181">
        <f t="shared" si="40"/>
        <v>6288400</v>
      </c>
      <c r="BJ25" s="181">
        <f t="shared" si="40"/>
        <v>7742000</v>
      </c>
      <c r="BK25" s="181">
        <f t="shared" si="40"/>
        <v>9780200</v>
      </c>
      <c r="BL25" s="181">
        <f t="shared" si="40"/>
        <v>11273300</v>
      </c>
      <c r="BM25" s="181">
        <f t="shared" si="40"/>
        <v>13564300</v>
      </c>
      <c r="BN25" s="181">
        <f t="shared" si="40"/>
        <v>15728900</v>
      </c>
      <c r="BO25" s="181">
        <f t="shared" si="40"/>
        <v>19062700</v>
      </c>
      <c r="BP25" s="190">
        <f>SUM(BD25:BO25)</f>
        <v>102170700</v>
      </c>
      <c r="BQ25" s="181">
        <f t="shared" ref="BQ25:CB25" si="41">BQ32</f>
        <v>16285500</v>
      </c>
      <c r="BR25" s="181">
        <f t="shared" si="41"/>
        <v>19706500</v>
      </c>
      <c r="BS25" s="181">
        <f t="shared" si="41"/>
        <v>20317000</v>
      </c>
      <c r="BT25" s="181">
        <f t="shared" si="41"/>
        <v>23551000</v>
      </c>
      <c r="BU25" s="181">
        <f t="shared" si="41"/>
        <v>26352333.333333336</v>
      </c>
      <c r="BV25" s="181">
        <f t="shared" si="41"/>
        <v>28163666.666666668</v>
      </c>
      <c r="BW25" s="181">
        <f t="shared" si="41"/>
        <v>31394000</v>
      </c>
      <c r="BX25" s="181">
        <f t="shared" si="41"/>
        <v>36007888.888888896</v>
      </c>
      <c r="BY25" s="181">
        <f t="shared" si="41"/>
        <v>38758500</v>
      </c>
      <c r="BZ25" s="181">
        <f t="shared" si="41"/>
        <v>42731944.444444448</v>
      </c>
      <c r="CA25" s="181">
        <f t="shared" si="41"/>
        <v>47044759.259259269</v>
      </c>
      <c r="CB25" s="181">
        <f t="shared" si="41"/>
        <v>52563092.592592597</v>
      </c>
      <c r="CC25" s="190">
        <f>SUM(BQ25:CB25)</f>
        <v>382876185.18518525</v>
      </c>
    </row>
    <row r="26" spans="2:81" ht="15" customHeight="1" x14ac:dyDescent="0.2">
      <c r="B26" s="16" t="str">
        <f>B56</f>
        <v>Autres produits d'exploitation Hors TVA</v>
      </c>
      <c r="C26" s="131"/>
      <c r="D26" s="181">
        <f>D56</f>
        <v>0</v>
      </c>
      <c r="E26" s="181">
        <f t="shared" ref="E26:O26" si="42">E56</f>
        <v>0</v>
      </c>
      <c r="F26" s="181">
        <f t="shared" si="42"/>
        <v>0</v>
      </c>
      <c r="G26" s="181">
        <f t="shared" si="42"/>
        <v>0</v>
      </c>
      <c r="H26" s="181">
        <f t="shared" si="42"/>
        <v>0</v>
      </c>
      <c r="I26" s="181">
        <f t="shared" si="42"/>
        <v>0</v>
      </c>
      <c r="J26" s="181">
        <f t="shared" si="42"/>
        <v>0</v>
      </c>
      <c r="K26" s="181">
        <f t="shared" si="42"/>
        <v>0</v>
      </c>
      <c r="L26" s="181">
        <f t="shared" si="42"/>
        <v>0</v>
      </c>
      <c r="M26" s="181">
        <f t="shared" si="42"/>
        <v>0</v>
      </c>
      <c r="N26" s="181">
        <f t="shared" si="42"/>
        <v>0</v>
      </c>
      <c r="O26" s="181">
        <f t="shared" si="42"/>
        <v>0</v>
      </c>
      <c r="P26" s="190">
        <f>SUM(D26:O26)</f>
        <v>0</v>
      </c>
      <c r="Q26" s="181">
        <f t="shared" ref="Q26:AB26" si="43">Q56</f>
        <v>0</v>
      </c>
      <c r="R26" s="181">
        <f t="shared" si="43"/>
        <v>0</v>
      </c>
      <c r="S26" s="181">
        <f t="shared" si="43"/>
        <v>0</v>
      </c>
      <c r="T26" s="181">
        <f t="shared" si="43"/>
        <v>0</v>
      </c>
      <c r="U26" s="181">
        <f t="shared" si="43"/>
        <v>0</v>
      </c>
      <c r="V26" s="181">
        <f t="shared" si="43"/>
        <v>0</v>
      </c>
      <c r="W26" s="181">
        <f t="shared" si="43"/>
        <v>0</v>
      </c>
      <c r="X26" s="181">
        <f t="shared" si="43"/>
        <v>0</v>
      </c>
      <c r="Y26" s="181">
        <f t="shared" si="43"/>
        <v>0</v>
      </c>
      <c r="Z26" s="181">
        <f t="shared" si="43"/>
        <v>0</v>
      </c>
      <c r="AA26" s="181">
        <f t="shared" si="43"/>
        <v>0</v>
      </c>
      <c r="AB26" s="181">
        <f t="shared" si="43"/>
        <v>0</v>
      </c>
      <c r="AC26" s="190">
        <f>SUM(Q26:AB26)</f>
        <v>0</v>
      </c>
      <c r="AD26" s="181">
        <f t="shared" ref="AD26:AO26" si="44">AD56</f>
        <v>0</v>
      </c>
      <c r="AE26" s="181">
        <f t="shared" si="44"/>
        <v>0</v>
      </c>
      <c r="AF26" s="181">
        <f t="shared" si="44"/>
        <v>0</v>
      </c>
      <c r="AG26" s="181">
        <f t="shared" si="44"/>
        <v>0</v>
      </c>
      <c r="AH26" s="181">
        <f t="shared" si="44"/>
        <v>0</v>
      </c>
      <c r="AI26" s="181">
        <f t="shared" si="44"/>
        <v>0</v>
      </c>
      <c r="AJ26" s="181">
        <f t="shared" si="44"/>
        <v>0</v>
      </c>
      <c r="AK26" s="181">
        <f t="shared" si="44"/>
        <v>0</v>
      </c>
      <c r="AL26" s="181">
        <f t="shared" si="44"/>
        <v>0</v>
      </c>
      <c r="AM26" s="181">
        <f t="shared" si="44"/>
        <v>0</v>
      </c>
      <c r="AN26" s="181">
        <f t="shared" si="44"/>
        <v>0</v>
      </c>
      <c r="AO26" s="181">
        <f t="shared" si="44"/>
        <v>0</v>
      </c>
      <c r="AP26" s="190">
        <f>SUM(AD26:AO26)</f>
        <v>0</v>
      </c>
      <c r="AQ26" s="181">
        <f t="shared" ref="AQ26:BB26" si="45">AQ56</f>
        <v>0</v>
      </c>
      <c r="AR26" s="181">
        <f t="shared" si="45"/>
        <v>0</v>
      </c>
      <c r="AS26" s="181">
        <f t="shared" si="45"/>
        <v>0</v>
      </c>
      <c r="AT26" s="181">
        <f t="shared" si="45"/>
        <v>0</v>
      </c>
      <c r="AU26" s="181">
        <f t="shared" si="45"/>
        <v>0</v>
      </c>
      <c r="AV26" s="181">
        <f t="shared" si="45"/>
        <v>0</v>
      </c>
      <c r="AW26" s="181">
        <f t="shared" si="45"/>
        <v>0</v>
      </c>
      <c r="AX26" s="181">
        <f t="shared" si="45"/>
        <v>0</v>
      </c>
      <c r="AY26" s="181">
        <f t="shared" si="45"/>
        <v>0</v>
      </c>
      <c r="AZ26" s="181">
        <f t="shared" si="45"/>
        <v>0</v>
      </c>
      <c r="BA26" s="181">
        <f t="shared" si="45"/>
        <v>0</v>
      </c>
      <c r="BB26" s="181">
        <f t="shared" si="45"/>
        <v>0</v>
      </c>
      <c r="BC26" s="190">
        <f>SUM(AQ26:BB26)</f>
        <v>0</v>
      </c>
      <c r="BD26" s="181">
        <f t="shared" ref="BD26:BO26" si="46">BD56</f>
        <v>0</v>
      </c>
      <c r="BE26" s="181">
        <f t="shared" si="46"/>
        <v>0</v>
      </c>
      <c r="BF26" s="181">
        <f t="shared" si="46"/>
        <v>0</v>
      </c>
      <c r="BG26" s="181">
        <f t="shared" si="46"/>
        <v>0</v>
      </c>
      <c r="BH26" s="181">
        <f t="shared" si="46"/>
        <v>0</v>
      </c>
      <c r="BI26" s="181">
        <f t="shared" si="46"/>
        <v>0</v>
      </c>
      <c r="BJ26" s="181">
        <f t="shared" si="46"/>
        <v>0</v>
      </c>
      <c r="BK26" s="181">
        <f t="shared" si="46"/>
        <v>0</v>
      </c>
      <c r="BL26" s="181">
        <f t="shared" si="46"/>
        <v>0</v>
      </c>
      <c r="BM26" s="181">
        <f t="shared" si="46"/>
        <v>0</v>
      </c>
      <c r="BN26" s="181">
        <f t="shared" si="46"/>
        <v>0</v>
      </c>
      <c r="BO26" s="181">
        <f t="shared" si="46"/>
        <v>0</v>
      </c>
      <c r="BP26" s="190">
        <f>SUM(BD26:BO26)</f>
        <v>0</v>
      </c>
      <c r="BQ26" s="181">
        <f t="shared" ref="BQ26:CB26" si="47">BQ56</f>
        <v>0</v>
      </c>
      <c r="BR26" s="181">
        <f t="shared" si="47"/>
        <v>0</v>
      </c>
      <c r="BS26" s="181">
        <f t="shared" si="47"/>
        <v>0</v>
      </c>
      <c r="BT26" s="181">
        <f t="shared" si="47"/>
        <v>0</v>
      </c>
      <c r="BU26" s="181">
        <f t="shared" si="47"/>
        <v>0</v>
      </c>
      <c r="BV26" s="181">
        <f t="shared" si="47"/>
        <v>0</v>
      </c>
      <c r="BW26" s="181">
        <f t="shared" si="47"/>
        <v>0</v>
      </c>
      <c r="BX26" s="181">
        <f t="shared" si="47"/>
        <v>0</v>
      </c>
      <c r="BY26" s="181">
        <f t="shared" si="47"/>
        <v>0</v>
      </c>
      <c r="BZ26" s="181">
        <f t="shared" si="47"/>
        <v>0</v>
      </c>
      <c r="CA26" s="181">
        <f t="shared" si="47"/>
        <v>0</v>
      </c>
      <c r="CB26" s="181">
        <f t="shared" si="47"/>
        <v>0</v>
      </c>
      <c r="CC26" s="190">
        <f>SUM(BQ26:CB26)</f>
        <v>0</v>
      </c>
    </row>
    <row r="27" spans="2:81" ht="15" customHeight="1" x14ac:dyDescent="0.2">
      <c r="B27" s="182"/>
      <c r="C27" s="131"/>
      <c r="D27" s="16"/>
      <c r="E27" s="16"/>
      <c r="F27" s="16"/>
      <c r="G27" s="16"/>
      <c r="H27" s="16"/>
      <c r="I27" s="16"/>
      <c r="J27" s="16"/>
      <c r="K27" s="16"/>
      <c r="L27" s="16"/>
      <c r="M27" s="16"/>
      <c r="N27" s="16"/>
      <c r="O27" s="16"/>
      <c r="P27" s="130"/>
      <c r="Q27" s="16"/>
      <c r="R27" s="16"/>
      <c r="S27" s="16"/>
      <c r="T27" s="16"/>
      <c r="U27" s="16"/>
      <c r="V27" s="16"/>
      <c r="W27" s="16"/>
      <c r="X27" s="16"/>
      <c r="Y27" s="16"/>
      <c r="Z27" s="16"/>
      <c r="AA27" s="16"/>
      <c r="AB27" s="16"/>
      <c r="AC27" s="130"/>
      <c r="AD27" s="16"/>
      <c r="AE27" s="16"/>
      <c r="AF27" s="16"/>
      <c r="AG27" s="16"/>
      <c r="AH27" s="16"/>
      <c r="AI27" s="16"/>
      <c r="AJ27" s="16"/>
      <c r="AK27" s="16"/>
      <c r="AL27" s="16"/>
      <c r="AM27" s="16"/>
      <c r="AN27" s="16"/>
      <c r="AO27" s="16"/>
      <c r="AP27" s="130"/>
      <c r="AQ27" s="16"/>
      <c r="AR27" s="16"/>
      <c r="AS27" s="16"/>
      <c r="AT27" s="16"/>
      <c r="AU27" s="16"/>
      <c r="AV27" s="16"/>
      <c r="AW27" s="16"/>
      <c r="AX27" s="16"/>
      <c r="AY27" s="16"/>
      <c r="AZ27" s="16"/>
      <c r="BA27" s="16"/>
      <c r="BB27" s="16"/>
      <c r="BC27" s="130"/>
      <c r="BD27" s="16"/>
      <c r="BE27" s="16"/>
      <c r="BF27" s="16"/>
      <c r="BG27" s="16"/>
      <c r="BH27" s="16"/>
      <c r="BI27" s="16"/>
      <c r="BJ27" s="16"/>
      <c r="BK27" s="16"/>
      <c r="BL27" s="16"/>
      <c r="BM27" s="16"/>
      <c r="BN27" s="16"/>
      <c r="BO27" s="16"/>
      <c r="BP27" s="130"/>
      <c r="BQ27" s="16"/>
      <c r="BR27" s="16"/>
      <c r="BS27" s="16"/>
      <c r="BT27" s="16"/>
      <c r="BU27" s="16"/>
      <c r="BV27" s="16"/>
      <c r="BW27" s="16"/>
      <c r="BX27" s="16"/>
      <c r="BY27" s="16"/>
      <c r="BZ27" s="16"/>
      <c r="CA27" s="16"/>
      <c r="CB27" s="16"/>
      <c r="CC27" s="130"/>
    </row>
    <row r="28" spans="2:81" s="63" customFormat="1" ht="15" customHeight="1" x14ac:dyDescent="0.2">
      <c r="B28" s="245" t="s">
        <v>166</v>
      </c>
      <c r="C28" s="130"/>
      <c r="D28" s="190">
        <f>SUM(D29:D30)</f>
        <v>0</v>
      </c>
      <c r="E28" s="190">
        <f t="shared" ref="E28:O28" si="48">SUM(E29:E30)</f>
        <v>0</v>
      </c>
      <c r="F28" s="190">
        <f t="shared" si="48"/>
        <v>0</v>
      </c>
      <c r="G28" s="190">
        <f t="shared" si="48"/>
        <v>0</v>
      </c>
      <c r="H28" s="190">
        <f t="shared" si="48"/>
        <v>0</v>
      </c>
      <c r="I28" s="190">
        <f t="shared" si="48"/>
        <v>0</v>
      </c>
      <c r="J28" s="190">
        <f t="shared" si="48"/>
        <v>0</v>
      </c>
      <c r="K28" s="190">
        <f t="shared" si="48"/>
        <v>0</v>
      </c>
      <c r="L28" s="190">
        <f t="shared" si="48"/>
        <v>42840</v>
      </c>
      <c r="M28" s="190">
        <f t="shared" si="48"/>
        <v>42840</v>
      </c>
      <c r="N28" s="190">
        <f t="shared" si="48"/>
        <v>42840</v>
      </c>
      <c r="O28" s="190">
        <f t="shared" si="48"/>
        <v>42840</v>
      </c>
      <c r="P28" s="190">
        <f>SUM(D28:O28)</f>
        <v>171360</v>
      </c>
      <c r="Q28" s="190">
        <f t="shared" ref="Q28:AB28" si="49">SUM(Q29:Q30)</f>
        <v>85680</v>
      </c>
      <c r="R28" s="190">
        <f t="shared" si="49"/>
        <v>142800</v>
      </c>
      <c r="S28" s="190">
        <f t="shared" si="49"/>
        <v>85680</v>
      </c>
      <c r="T28" s="190">
        <f t="shared" si="49"/>
        <v>42840</v>
      </c>
      <c r="U28" s="190">
        <f t="shared" si="49"/>
        <v>142800</v>
      </c>
      <c r="V28" s="190">
        <f t="shared" si="49"/>
        <v>185640</v>
      </c>
      <c r="W28" s="190">
        <f t="shared" si="49"/>
        <v>42840</v>
      </c>
      <c r="X28" s="190">
        <f t="shared" si="49"/>
        <v>0</v>
      </c>
      <c r="Y28" s="190">
        <f t="shared" si="49"/>
        <v>185640</v>
      </c>
      <c r="Z28" s="190">
        <f t="shared" si="49"/>
        <v>142800</v>
      </c>
      <c r="AA28" s="190">
        <f t="shared" si="49"/>
        <v>285600</v>
      </c>
      <c r="AB28" s="190">
        <f t="shared" si="49"/>
        <v>328440</v>
      </c>
      <c r="AC28" s="190">
        <f>SUM(Q28:AB28)</f>
        <v>1670760</v>
      </c>
      <c r="AD28" s="190">
        <f t="shared" ref="AD28:AO28" si="50">SUM(AD29:AD30)</f>
        <v>178200</v>
      </c>
      <c r="AE28" s="190">
        <f t="shared" si="50"/>
        <v>225720</v>
      </c>
      <c r="AF28" s="190">
        <f t="shared" si="50"/>
        <v>273240</v>
      </c>
      <c r="AG28" s="190">
        <f t="shared" si="50"/>
        <v>237600</v>
      </c>
      <c r="AH28" s="190">
        <f t="shared" si="50"/>
        <v>487080</v>
      </c>
      <c r="AI28" s="190">
        <f t="shared" si="50"/>
        <v>510840</v>
      </c>
      <c r="AJ28" s="190">
        <f t="shared" si="50"/>
        <v>427680</v>
      </c>
      <c r="AK28" s="190">
        <f t="shared" si="50"/>
        <v>332640</v>
      </c>
      <c r="AL28" s="190">
        <f t="shared" si="50"/>
        <v>534600</v>
      </c>
      <c r="AM28" s="190">
        <f t="shared" si="50"/>
        <v>629640</v>
      </c>
      <c r="AN28" s="190">
        <f t="shared" si="50"/>
        <v>629640</v>
      </c>
      <c r="AO28" s="190">
        <f t="shared" si="50"/>
        <v>582120</v>
      </c>
      <c r="AP28" s="190">
        <f>SUM(AD28:AO28)</f>
        <v>5049000</v>
      </c>
      <c r="AQ28" s="190">
        <f t="shared" ref="AQ28:BB28" si="51">SUM(AQ29:AQ30)</f>
        <v>665280</v>
      </c>
      <c r="AR28" s="190">
        <f t="shared" si="51"/>
        <v>736560</v>
      </c>
      <c r="AS28" s="190">
        <f t="shared" si="51"/>
        <v>760320</v>
      </c>
      <c r="AT28" s="190">
        <f t="shared" si="51"/>
        <v>819720</v>
      </c>
      <c r="AU28" s="190">
        <f t="shared" si="51"/>
        <v>1366200</v>
      </c>
      <c r="AV28" s="190">
        <f t="shared" si="51"/>
        <v>1342440</v>
      </c>
      <c r="AW28" s="190">
        <f t="shared" si="51"/>
        <v>1639440</v>
      </c>
      <c r="AX28" s="190">
        <f t="shared" si="51"/>
        <v>2233440</v>
      </c>
      <c r="AY28" s="190">
        <f t="shared" si="51"/>
        <v>2280960</v>
      </c>
      <c r="AZ28" s="190">
        <f t="shared" si="51"/>
        <v>2625480</v>
      </c>
      <c r="BA28" s="190">
        <f t="shared" si="51"/>
        <v>2589840</v>
      </c>
      <c r="BB28" s="190">
        <f t="shared" si="51"/>
        <v>3076920</v>
      </c>
      <c r="BC28" s="190">
        <f>SUM(AQ28:BB28)</f>
        <v>20136600</v>
      </c>
      <c r="BD28" s="190">
        <f t="shared" ref="BD28:BO28" si="52">SUM(BD29:BD30)</f>
        <v>3090480</v>
      </c>
      <c r="BE28" s="190">
        <f t="shared" si="52"/>
        <v>3592920</v>
      </c>
      <c r="BF28" s="190">
        <f t="shared" si="52"/>
        <v>4171200</v>
      </c>
      <c r="BG28" s="190">
        <f t="shared" si="52"/>
        <v>4986480</v>
      </c>
      <c r="BH28" s="190">
        <f t="shared" si="52"/>
        <v>6636000</v>
      </c>
      <c r="BI28" s="190">
        <f t="shared" si="52"/>
        <v>7546080</v>
      </c>
      <c r="BJ28" s="190">
        <f t="shared" si="52"/>
        <v>9290400</v>
      </c>
      <c r="BK28" s="190">
        <f t="shared" si="52"/>
        <v>11736240</v>
      </c>
      <c r="BL28" s="190">
        <f t="shared" si="52"/>
        <v>13527960</v>
      </c>
      <c r="BM28" s="190">
        <f t="shared" si="52"/>
        <v>16277160</v>
      </c>
      <c r="BN28" s="190">
        <f t="shared" si="52"/>
        <v>18874680</v>
      </c>
      <c r="BO28" s="190">
        <f t="shared" si="52"/>
        <v>22875240</v>
      </c>
      <c r="BP28" s="190">
        <f>SUM(BD28:BO28)</f>
        <v>122604840</v>
      </c>
      <c r="BQ28" s="190">
        <f>SUM(BQ29:BQ30)</f>
        <v>19542600</v>
      </c>
      <c r="BR28" s="190">
        <f t="shared" ref="BR28:CB28" si="53">SUM(BR29:BR30)</f>
        <v>23647800</v>
      </c>
      <c r="BS28" s="190">
        <f t="shared" si="53"/>
        <v>24380400</v>
      </c>
      <c r="BT28" s="190">
        <f t="shared" si="53"/>
        <v>28261200</v>
      </c>
      <c r="BU28" s="190">
        <f t="shared" si="53"/>
        <v>31622800.000000004</v>
      </c>
      <c r="BV28" s="190">
        <f t="shared" si="53"/>
        <v>33796400</v>
      </c>
      <c r="BW28" s="190">
        <f t="shared" si="53"/>
        <v>37672800</v>
      </c>
      <c r="BX28" s="190">
        <f t="shared" si="53"/>
        <v>43209466.666666672</v>
      </c>
      <c r="BY28" s="190">
        <f t="shared" si="53"/>
        <v>46510200</v>
      </c>
      <c r="BZ28" s="190">
        <f t="shared" si="53"/>
        <v>51278333.333333336</v>
      </c>
      <c r="CA28" s="190">
        <f t="shared" si="53"/>
        <v>56453711.111111119</v>
      </c>
      <c r="CB28" s="190">
        <f t="shared" si="53"/>
        <v>63075711.111111112</v>
      </c>
      <c r="CC28" s="190">
        <f>SUM(BQ28:CB28)</f>
        <v>459451422.22222221</v>
      </c>
    </row>
    <row r="29" spans="2:81" ht="15" customHeight="1" x14ac:dyDescent="0.2">
      <c r="B29" s="16" t="str">
        <f>B44</f>
        <v>Chiffre d'affaire TVA comprise</v>
      </c>
      <c r="C29" s="131"/>
      <c r="D29" s="181">
        <f>D44</f>
        <v>0</v>
      </c>
      <c r="E29" s="181">
        <f t="shared" ref="E29:O29" si="54">E44</f>
        <v>0</v>
      </c>
      <c r="F29" s="181">
        <f t="shared" si="54"/>
        <v>0</v>
      </c>
      <c r="G29" s="181">
        <f t="shared" si="54"/>
        <v>0</v>
      </c>
      <c r="H29" s="181">
        <f t="shared" si="54"/>
        <v>0</v>
      </c>
      <c r="I29" s="181">
        <f t="shared" si="54"/>
        <v>0</v>
      </c>
      <c r="J29" s="181">
        <f t="shared" si="54"/>
        <v>0</v>
      </c>
      <c r="K29" s="181">
        <f t="shared" si="54"/>
        <v>0</v>
      </c>
      <c r="L29" s="181">
        <f t="shared" si="54"/>
        <v>42840</v>
      </c>
      <c r="M29" s="181">
        <f t="shared" si="54"/>
        <v>42840</v>
      </c>
      <c r="N29" s="181">
        <f t="shared" si="54"/>
        <v>42840</v>
      </c>
      <c r="O29" s="181">
        <f t="shared" si="54"/>
        <v>42840</v>
      </c>
      <c r="P29" s="190">
        <f>SUM(D29:O29)</f>
        <v>171360</v>
      </c>
      <c r="Q29" s="181">
        <f t="shared" ref="Q29:AB29" si="55">Q44</f>
        <v>85680</v>
      </c>
      <c r="R29" s="181">
        <f t="shared" si="55"/>
        <v>142800</v>
      </c>
      <c r="S29" s="181">
        <f t="shared" si="55"/>
        <v>85680</v>
      </c>
      <c r="T29" s="181">
        <f t="shared" si="55"/>
        <v>42840</v>
      </c>
      <c r="U29" s="181">
        <f t="shared" si="55"/>
        <v>142800</v>
      </c>
      <c r="V29" s="181">
        <f t="shared" si="55"/>
        <v>185640</v>
      </c>
      <c r="W29" s="181">
        <f t="shared" si="55"/>
        <v>42840</v>
      </c>
      <c r="X29" s="181">
        <f t="shared" si="55"/>
        <v>0</v>
      </c>
      <c r="Y29" s="181">
        <f t="shared" si="55"/>
        <v>185640</v>
      </c>
      <c r="Z29" s="181">
        <f t="shared" si="55"/>
        <v>142800</v>
      </c>
      <c r="AA29" s="181">
        <f t="shared" si="55"/>
        <v>285600</v>
      </c>
      <c r="AB29" s="181">
        <f t="shared" si="55"/>
        <v>328440</v>
      </c>
      <c r="AC29" s="190">
        <f>SUM(Q29:AB29)</f>
        <v>1670760</v>
      </c>
      <c r="AD29" s="181">
        <f t="shared" ref="AD29:AO29" si="56">AD44</f>
        <v>178200</v>
      </c>
      <c r="AE29" s="181">
        <f t="shared" si="56"/>
        <v>225720</v>
      </c>
      <c r="AF29" s="181">
        <f t="shared" si="56"/>
        <v>273240</v>
      </c>
      <c r="AG29" s="181">
        <f t="shared" si="56"/>
        <v>237600</v>
      </c>
      <c r="AH29" s="181">
        <f t="shared" si="56"/>
        <v>487080</v>
      </c>
      <c r="AI29" s="181">
        <f t="shared" si="56"/>
        <v>510840</v>
      </c>
      <c r="AJ29" s="181">
        <f t="shared" si="56"/>
        <v>427680</v>
      </c>
      <c r="AK29" s="181">
        <f t="shared" si="56"/>
        <v>332640</v>
      </c>
      <c r="AL29" s="181">
        <f t="shared" si="56"/>
        <v>534600</v>
      </c>
      <c r="AM29" s="181">
        <f t="shared" si="56"/>
        <v>629640</v>
      </c>
      <c r="AN29" s="181">
        <f t="shared" si="56"/>
        <v>629640</v>
      </c>
      <c r="AO29" s="181">
        <f t="shared" si="56"/>
        <v>582120</v>
      </c>
      <c r="AP29" s="190">
        <f>SUM(AD29:AO29)</f>
        <v>5049000</v>
      </c>
      <c r="AQ29" s="181">
        <f t="shared" ref="AQ29:BB29" si="57">AQ44</f>
        <v>665280</v>
      </c>
      <c r="AR29" s="181">
        <f t="shared" si="57"/>
        <v>736560</v>
      </c>
      <c r="AS29" s="181">
        <f t="shared" si="57"/>
        <v>760320</v>
      </c>
      <c r="AT29" s="181">
        <f t="shared" si="57"/>
        <v>819720</v>
      </c>
      <c r="AU29" s="181">
        <f t="shared" si="57"/>
        <v>1366200</v>
      </c>
      <c r="AV29" s="181">
        <f t="shared" si="57"/>
        <v>1342440</v>
      </c>
      <c r="AW29" s="181">
        <f t="shared" si="57"/>
        <v>1639440</v>
      </c>
      <c r="AX29" s="181">
        <f t="shared" si="57"/>
        <v>2233440</v>
      </c>
      <c r="AY29" s="181">
        <f t="shared" si="57"/>
        <v>2280960</v>
      </c>
      <c r="AZ29" s="181">
        <f t="shared" si="57"/>
        <v>2625480</v>
      </c>
      <c r="BA29" s="181">
        <f t="shared" si="57"/>
        <v>2589840</v>
      </c>
      <c r="BB29" s="181">
        <f t="shared" si="57"/>
        <v>3076920</v>
      </c>
      <c r="BC29" s="190">
        <f>SUM(AQ29:BB29)</f>
        <v>20136600</v>
      </c>
      <c r="BD29" s="181">
        <f t="shared" ref="BD29:BO29" si="58">BD44</f>
        <v>3090480</v>
      </c>
      <c r="BE29" s="181">
        <f t="shared" si="58"/>
        <v>3592920</v>
      </c>
      <c r="BF29" s="181">
        <f t="shared" si="58"/>
        <v>4171200</v>
      </c>
      <c r="BG29" s="181">
        <f t="shared" si="58"/>
        <v>4986480</v>
      </c>
      <c r="BH29" s="181">
        <f t="shared" si="58"/>
        <v>6636000</v>
      </c>
      <c r="BI29" s="181">
        <f t="shared" si="58"/>
        <v>7546080</v>
      </c>
      <c r="BJ29" s="181">
        <f t="shared" si="58"/>
        <v>9290400</v>
      </c>
      <c r="BK29" s="181">
        <f t="shared" si="58"/>
        <v>11736240</v>
      </c>
      <c r="BL29" s="181">
        <f t="shared" si="58"/>
        <v>13527960</v>
      </c>
      <c r="BM29" s="181">
        <f t="shared" si="58"/>
        <v>16277160</v>
      </c>
      <c r="BN29" s="181">
        <f t="shared" si="58"/>
        <v>18874680</v>
      </c>
      <c r="BO29" s="181">
        <f t="shared" si="58"/>
        <v>22875240</v>
      </c>
      <c r="BP29" s="190">
        <f>SUM(BD29:BO29)</f>
        <v>122604840</v>
      </c>
      <c r="BQ29" s="181">
        <f t="shared" ref="BQ29:CB29" si="59">BQ44</f>
        <v>19542600</v>
      </c>
      <c r="BR29" s="181">
        <f t="shared" si="59"/>
        <v>23647800</v>
      </c>
      <c r="BS29" s="181">
        <f t="shared" si="59"/>
        <v>24380400</v>
      </c>
      <c r="BT29" s="181">
        <f t="shared" si="59"/>
        <v>28261200</v>
      </c>
      <c r="BU29" s="181">
        <f t="shared" si="59"/>
        <v>31622800.000000004</v>
      </c>
      <c r="BV29" s="181">
        <f t="shared" si="59"/>
        <v>33796400</v>
      </c>
      <c r="BW29" s="181">
        <f t="shared" si="59"/>
        <v>37672800</v>
      </c>
      <c r="BX29" s="181">
        <f t="shared" si="59"/>
        <v>43209466.666666672</v>
      </c>
      <c r="BY29" s="181">
        <f t="shared" si="59"/>
        <v>46510200</v>
      </c>
      <c r="BZ29" s="181">
        <f t="shared" si="59"/>
        <v>51278333.333333336</v>
      </c>
      <c r="CA29" s="181">
        <f t="shared" si="59"/>
        <v>56453711.111111119</v>
      </c>
      <c r="CB29" s="181">
        <f t="shared" si="59"/>
        <v>63075711.111111112</v>
      </c>
      <c r="CC29" s="190">
        <f>SUM(BQ29:CB29)</f>
        <v>459451422.22222221</v>
      </c>
    </row>
    <row r="30" spans="2:81" ht="15" customHeight="1" x14ac:dyDescent="0.2">
      <c r="B30" s="16" t="str">
        <f>B61</f>
        <v>Autres produits d'exploitation TVA comprise</v>
      </c>
      <c r="C30" s="131"/>
      <c r="D30" s="181">
        <f>D61</f>
        <v>0</v>
      </c>
      <c r="E30" s="181">
        <f t="shared" ref="E30:O30" si="60">E61</f>
        <v>0</v>
      </c>
      <c r="F30" s="181">
        <f t="shared" si="60"/>
        <v>0</v>
      </c>
      <c r="G30" s="181">
        <f t="shared" si="60"/>
        <v>0</v>
      </c>
      <c r="H30" s="181">
        <f t="shared" si="60"/>
        <v>0</v>
      </c>
      <c r="I30" s="181">
        <f t="shared" si="60"/>
        <v>0</v>
      </c>
      <c r="J30" s="181">
        <f t="shared" si="60"/>
        <v>0</v>
      </c>
      <c r="K30" s="181">
        <f t="shared" si="60"/>
        <v>0</v>
      </c>
      <c r="L30" s="181">
        <f t="shared" si="60"/>
        <v>0</v>
      </c>
      <c r="M30" s="181">
        <f t="shared" si="60"/>
        <v>0</v>
      </c>
      <c r="N30" s="181">
        <f t="shared" si="60"/>
        <v>0</v>
      </c>
      <c r="O30" s="181">
        <f t="shared" si="60"/>
        <v>0</v>
      </c>
      <c r="P30" s="190">
        <f>SUM(D30:O30)</f>
        <v>0</v>
      </c>
      <c r="Q30" s="181">
        <f t="shared" ref="Q30:AB30" si="61">Q61</f>
        <v>0</v>
      </c>
      <c r="R30" s="181">
        <f t="shared" si="61"/>
        <v>0</v>
      </c>
      <c r="S30" s="181">
        <f t="shared" si="61"/>
        <v>0</v>
      </c>
      <c r="T30" s="181">
        <f t="shared" si="61"/>
        <v>0</v>
      </c>
      <c r="U30" s="181">
        <f t="shared" si="61"/>
        <v>0</v>
      </c>
      <c r="V30" s="181">
        <f t="shared" si="61"/>
        <v>0</v>
      </c>
      <c r="W30" s="181">
        <f t="shared" si="61"/>
        <v>0</v>
      </c>
      <c r="X30" s="181">
        <f t="shared" si="61"/>
        <v>0</v>
      </c>
      <c r="Y30" s="181">
        <f t="shared" si="61"/>
        <v>0</v>
      </c>
      <c r="Z30" s="181">
        <f t="shared" si="61"/>
        <v>0</v>
      </c>
      <c r="AA30" s="181">
        <f t="shared" si="61"/>
        <v>0</v>
      </c>
      <c r="AB30" s="181">
        <f t="shared" si="61"/>
        <v>0</v>
      </c>
      <c r="AC30" s="190">
        <f>SUM(Q30:AB30)</f>
        <v>0</v>
      </c>
      <c r="AD30" s="181">
        <f t="shared" ref="AD30:AO30" si="62">AD61</f>
        <v>0</v>
      </c>
      <c r="AE30" s="181">
        <f t="shared" si="62"/>
        <v>0</v>
      </c>
      <c r="AF30" s="181">
        <f t="shared" si="62"/>
        <v>0</v>
      </c>
      <c r="AG30" s="181">
        <f t="shared" si="62"/>
        <v>0</v>
      </c>
      <c r="AH30" s="181">
        <f t="shared" si="62"/>
        <v>0</v>
      </c>
      <c r="AI30" s="181">
        <f t="shared" si="62"/>
        <v>0</v>
      </c>
      <c r="AJ30" s="181">
        <f t="shared" si="62"/>
        <v>0</v>
      </c>
      <c r="AK30" s="181">
        <f t="shared" si="62"/>
        <v>0</v>
      </c>
      <c r="AL30" s="181">
        <f t="shared" si="62"/>
        <v>0</v>
      </c>
      <c r="AM30" s="181">
        <f t="shared" si="62"/>
        <v>0</v>
      </c>
      <c r="AN30" s="181">
        <f t="shared" si="62"/>
        <v>0</v>
      </c>
      <c r="AO30" s="181">
        <f t="shared" si="62"/>
        <v>0</v>
      </c>
      <c r="AP30" s="190">
        <f>SUM(AD30:AO30)</f>
        <v>0</v>
      </c>
      <c r="AQ30" s="181">
        <f t="shared" ref="AQ30:BB30" si="63">AQ61</f>
        <v>0</v>
      </c>
      <c r="AR30" s="181">
        <f t="shared" si="63"/>
        <v>0</v>
      </c>
      <c r="AS30" s="181">
        <f t="shared" si="63"/>
        <v>0</v>
      </c>
      <c r="AT30" s="181">
        <f t="shared" si="63"/>
        <v>0</v>
      </c>
      <c r="AU30" s="181">
        <f t="shared" si="63"/>
        <v>0</v>
      </c>
      <c r="AV30" s="181">
        <f t="shared" si="63"/>
        <v>0</v>
      </c>
      <c r="AW30" s="181">
        <f t="shared" si="63"/>
        <v>0</v>
      </c>
      <c r="AX30" s="181">
        <f t="shared" si="63"/>
        <v>0</v>
      </c>
      <c r="AY30" s="181">
        <f t="shared" si="63"/>
        <v>0</v>
      </c>
      <c r="AZ30" s="181">
        <f t="shared" si="63"/>
        <v>0</v>
      </c>
      <c r="BA30" s="181">
        <f t="shared" si="63"/>
        <v>0</v>
      </c>
      <c r="BB30" s="181">
        <f t="shared" si="63"/>
        <v>0</v>
      </c>
      <c r="BC30" s="190">
        <f>SUM(AQ30:BB30)</f>
        <v>0</v>
      </c>
      <c r="BD30" s="181">
        <f t="shared" ref="BD30:BO30" si="64">BD61</f>
        <v>0</v>
      </c>
      <c r="BE30" s="181">
        <f t="shared" si="64"/>
        <v>0</v>
      </c>
      <c r="BF30" s="181">
        <f t="shared" si="64"/>
        <v>0</v>
      </c>
      <c r="BG30" s="181">
        <f t="shared" si="64"/>
        <v>0</v>
      </c>
      <c r="BH30" s="181">
        <f t="shared" si="64"/>
        <v>0</v>
      </c>
      <c r="BI30" s="181">
        <f t="shared" si="64"/>
        <v>0</v>
      </c>
      <c r="BJ30" s="181">
        <f t="shared" si="64"/>
        <v>0</v>
      </c>
      <c r="BK30" s="181">
        <f t="shared" si="64"/>
        <v>0</v>
      </c>
      <c r="BL30" s="181">
        <f t="shared" si="64"/>
        <v>0</v>
      </c>
      <c r="BM30" s="181">
        <f t="shared" si="64"/>
        <v>0</v>
      </c>
      <c r="BN30" s="181">
        <f t="shared" si="64"/>
        <v>0</v>
      </c>
      <c r="BO30" s="181">
        <f t="shared" si="64"/>
        <v>0</v>
      </c>
      <c r="BP30" s="190">
        <f>SUM(BD30:BO30)</f>
        <v>0</v>
      </c>
      <c r="BQ30" s="181">
        <f>BQ61</f>
        <v>0</v>
      </c>
      <c r="BR30" s="181">
        <f t="shared" ref="BR30:CB30" si="65">BR61</f>
        <v>0</v>
      </c>
      <c r="BS30" s="181">
        <f t="shared" si="65"/>
        <v>0</v>
      </c>
      <c r="BT30" s="181">
        <f t="shared" si="65"/>
        <v>0</v>
      </c>
      <c r="BU30" s="181">
        <f t="shared" si="65"/>
        <v>0</v>
      </c>
      <c r="BV30" s="181">
        <f t="shared" si="65"/>
        <v>0</v>
      </c>
      <c r="BW30" s="181">
        <f t="shared" si="65"/>
        <v>0</v>
      </c>
      <c r="BX30" s="181">
        <f t="shared" si="65"/>
        <v>0</v>
      </c>
      <c r="BY30" s="181">
        <f t="shared" si="65"/>
        <v>0</v>
      </c>
      <c r="BZ30" s="181">
        <f t="shared" si="65"/>
        <v>0</v>
      </c>
      <c r="CA30" s="181">
        <f t="shared" si="65"/>
        <v>0</v>
      </c>
      <c r="CB30" s="181">
        <f t="shared" si="65"/>
        <v>0</v>
      </c>
      <c r="CC30" s="190">
        <f>SUM(BQ30:CB30)</f>
        <v>0</v>
      </c>
    </row>
    <row r="31" spans="2:81" ht="15" customHeight="1" x14ac:dyDescent="0.2">
      <c r="B31" s="16"/>
      <c r="C31" s="131"/>
      <c r="D31" s="16"/>
      <c r="E31" s="16"/>
      <c r="F31" s="16"/>
      <c r="G31" s="16"/>
      <c r="H31" s="16"/>
      <c r="I31" s="16"/>
      <c r="J31" s="16"/>
      <c r="K31" s="16"/>
      <c r="L31" s="16"/>
      <c r="M31" s="16"/>
      <c r="N31" s="16"/>
      <c r="O31" s="16"/>
      <c r="P31" s="130"/>
      <c r="Q31" s="16"/>
      <c r="R31" s="16"/>
      <c r="S31" s="16"/>
      <c r="T31" s="16"/>
      <c r="U31" s="16"/>
      <c r="V31" s="16"/>
      <c r="W31" s="16"/>
      <c r="X31" s="16"/>
      <c r="Y31" s="16"/>
      <c r="Z31" s="16"/>
      <c r="AA31" s="16"/>
      <c r="AB31" s="16"/>
      <c r="AC31" s="130"/>
      <c r="AD31" s="16"/>
      <c r="AE31" s="16"/>
      <c r="AF31" s="16"/>
      <c r="AG31" s="16"/>
      <c r="AH31" s="16"/>
      <c r="AI31" s="16"/>
      <c r="AJ31" s="16"/>
      <c r="AK31" s="16"/>
      <c r="AL31" s="16"/>
      <c r="AM31" s="16"/>
      <c r="AN31" s="16"/>
      <c r="AO31" s="16"/>
      <c r="AP31" s="130"/>
      <c r="AQ31" s="16"/>
      <c r="AR31" s="16"/>
      <c r="AS31" s="16"/>
      <c r="AT31" s="16"/>
      <c r="AU31" s="16"/>
      <c r="AV31" s="16"/>
      <c r="AW31" s="16"/>
      <c r="AX31" s="16"/>
      <c r="AY31" s="16"/>
      <c r="AZ31" s="16"/>
      <c r="BA31" s="16"/>
      <c r="BB31" s="16"/>
      <c r="BC31" s="130"/>
      <c r="BD31" s="16"/>
      <c r="BE31" s="16"/>
      <c r="BF31" s="16"/>
      <c r="BG31" s="16"/>
      <c r="BH31" s="16"/>
      <c r="BI31" s="16"/>
      <c r="BJ31" s="16"/>
      <c r="BK31" s="16"/>
      <c r="BL31" s="16"/>
      <c r="BM31" s="16"/>
      <c r="BN31" s="16"/>
      <c r="BO31" s="16"/>
      <c r="BP31" s="130"/>
      <c r="BQ31" s="16"/>
      <c r="BR31" s="16"/>
      <c r="BS31" s="16"/>
      <c r="BT31" s="16"/>
      <c r="BU31" s="16"/>
      <c r="BV31" s="16"/>
      <c r="BW31" s="16"/>
      <c r="BX31" s="16"/>
      <c r="BY31" s="16"/>
      <c r="BZ31" s="16"/>
      <c r="CA31" s="16"/>
      <c r="CB31" s="16"/>
      <c r="CC31" s="130"/>
    </row>
    <row r="32" spans="2:81" s="63" customFormat="1" ht="15" customHeight="1" x14ac:dyDescent="0.2">
      <c r="B32" s="245" t="s">
        <v>160</v>
      </c>
      <c r="C32" s="130"/>
      <c r="D32" s="190">
        <f>+SUM(D33:D42)</f>
        <v>0</v>
      </c>
      <c r="E32" s="190">
        <f t="shared" ref="E32:O32" si="66">+SUM(E33:E42)</f>
        <v>0</v>
      </c>
      <c r="F32" s="190">
        <f t="shared" si="66"/>
        <v>0</v>
      </c>
      <c r="G32" s="190">
        <f t="shared" si="66"/>
        <v>0</v>
      </c>
      <c r="H32" s="190">
        <f t="shared" si="66"/>
        <v>0</v>
      </c>
      <c r="I32" s="190">
        <f t="shared" si="66"/>
        <v>0</v>
      </c>
      <c r="J32" s="190">
        <f t="shared" si="66"/>
        <v>0</v>
      </c>
      <c r="K32" s="190">
        <f t="shared" si="66"/>
        <v>0</v>
      </c>
      <c r="L32" s="190">
        <f t="shared" si="66"/>
        <v>35700</v>
      </c>
      <c r="M32" s="190">
        <f t="shared" si="66"/>
        <v>35700</v>
      </c>
      <c r="N32" s="190">
        <f t="shared" si="66"/>
        <v>35700</v>
      </c>
      <c r="O32" s="190">
        <f t="shared" si="66"/>
        <v>35700</v>
      </c>
      <c r="P32" s="190">
        <f>SUM(D32:O32)</f>
        <v>142800</v>
      </c>
      <c r="Q32" s="190">
        <f t="shared" ref="Q32:AB32" si="67">+SUM(Q33:Q42)</f>
        <v>71400</v>
      </c>
      <c r="R32" s="190">
        <f t="shared" si="67"/>
        <v>119000</v>
      </c>
      <c r="S32" s="190">
        <f t="shared" si="67"/>
        <v>71400</v>
      </c>
      <c r="T32" s="190">
        <f t="shared" si="67"/>
        <v>35700</v>
      </c>
      <c r="U32" s="190">
        <f t="shared" si="67"/>
        <v>119000</v>
      </c>
      <c r="V32" s="190">
        <f t="shared" si="67"/>
        <v>154700</v>
      </c>
      <c r="W32" s="190">
        <f t="shared" si="67"/>
        <v>35700</v>
      </c>
      <c r="X32" s="190">
        <f t="shared" si="67"/>
        <v>0</v>
      </c>
      <c r="Y32" s="190">
        <f t="shared" si="67"/>
        <v>154700</v>
      </c>
      <c r="Z32" s="190">
        <f t="shared" si="67"/>
        <v>119000</v>
      </c>
      <c r="AA32" s="190">
        <f t="shared" si="67"/>
        <v>238000</v>
      </c>
      <c r="AB32" s="190">
        <f t="shared" si="67"/>
        <v>273700</v>
      </c>
      <c r="AC32" s="190">
        <f>SUM(Q32:AB32)</f>
        <v>1392300</v>
      </c>
      <c r="AD32" s="190">
        <f t="shared" ref="AD32:AO32" si="68">+SUM(AD33:AD42)</f>
        <v>148500</v>
      </c>
      <c r="AE32" s="190">
        <f t="shared" si="68"/>
        <v>188100</v>
      </c>
      <c r="AF32" s="190">
        <f t="shared" si="68"/>
        <v>227700</v>
      </c>
      <c r="AG32" s="190">
        <f t="shared" si="68"/>
        <v>198000</v>
      </c>
      <c r="AH32" s="190">
        <f t="shared" si="68"/>
        <v>405900</v>
      </c>
      <c r="AI32" s="190">
        <f t="shared" si="68"/>
        <v>425700</v>
      </c>
      <c r="AJ32" s="190">
        <f t="shared" si="68"/>
        <v>356400</v>
      </c>
      <c r="AK32" s="190">
        <f t="shared" si="68"/>
        <v>277200</v>
      </c>
      <c r="AL32" s="190">
        <f t="shared" si="68"/>
        <v>445500</v>
      </c>
      <c r="AM32" s="190">
        <f t="shared" si="68"/>
        <v>524700</v>
      </c>
      <c r="AN32" s="190">
        <f t="shared" si="68"/>
        <v>524700</v>
      </c>
      <c r="AO32" s="190">
        <f t="shared" si="68"/>
        <v>485100</v>
      </c>
      <c r="AP32" s="190">
        <f>SUM(AD32:AO32)</f>
        <v>4207500</v>
      </c>
      <c r="AQ32" s="190">
        <f t="shared" ref="AQ32:BB32" si="69">+SUM(AQ33:AQ42)</f>
        <v>554400</v>
      </c>
      <c r="AR32" s="190">
        <f t="shared" si="69"/>
        <v>613800</v>
      </c>
      <c r="AS32" s="190">
        <f t="shared" si="69"/>
        <v>633600</v>
      </c>
      <c r="AT32" s="190">
        <f t="shared" si="69"/>
        <v>683100</v>
      </c>
      <c r="AU32" s="190">
        <f t="shared" si="69"/>
        <v>1138500</v>
      </c>
      <c r="AV32" s="190">
        <f t="shared" si="69"/>
        <v>1118700</v>
      </c>
      <c r="AW32" s="190">
        <f t="shared" si="69"/>
        <v>1366200</v>
      </c>
      <c r="AX32" s="190">
        <f t="shared" si="69"/>
        <v>1861200</v>
      </c>
      <c r="AY32" s="190">
        <f t="shared" si="69"/>
        <v>1900800</v>
      </c>
      <c r="AZ32" s="190">
        <f t="shared" si="69"/>
        <v>2187900</v>
      </c>
      <c r="BA32" s="190">
        <f t="shared" si="69"/>
        <v>2158200</v>
      </c>
      <c r="BB32" s="190">
        <f t="shared" si="69"/>
        <v>2564100</v>
      </c>
      <c r="BC32" s="190">
        <f>SUM(AQ32:BB32)</f>
        <v>16780500</v>
      </c>
      <c r="BD32" s="190">
        <f t="shared" ref="BD32:BO32" si="70">+SUM(BD33:BD42)</f>
        <v>2575400</v>
      </c>
      <c r="BE32" s="190">
        <f t="shared" si="70"/>
        <v>2994100</v>
      </c>
      <c r="BF32" s="190">
        <f t="shared" si="70"/>
        <v>3476000</v>
      </c>
      <c r="BG32" s="190">
        <f t="shared" si="70"/>
        <v>4155400</v>
      </c>
      <c r="BH32" s="190">
        <f t="shared" si="70"/>
        <v>5530000</v>
      </c>
      <c r="BI32" s="190">
        <f t="shared" si="70"/>
        <v>6288400</v>
      </c>
      <c r="BJ32" s="190">
        <f t="shared" si="70"/>
        <v>7742000</v>
      </c>
      <c r="BK32" s="190">
        <f t="shared" si="70"/>
        <v>9780200</v>
      </c>
      <c r="BL32" s="190">
        <f t="shared" si="70"/>
        <v>11273300</v>
      </c>
      <c r="BM32" s="190">
        <f t="shared" si="70"/>
        <v>13564300</v>
      </c>
      <c r="BN32" s="190">
        <f t="shared" si="70"/>
        <v>15728900</v>
      </c>
      <c r="BO32" s="190">
        <f t="shared" si="70"/>
        <v>19062700</v>
      </c>
      <c r="BP32" s="190">
        <f>SUM(BD32:BO32)</f>
        <v>102170700</v>
      </c>
      <c r="BQ32" s="190">
        <f t="shared" ref="BQ32:CB32" si="71">+SUM(BQ33:BQ42)</f>
        <v>16285500</v>
      </c>
      <c r="BR32" s="190">
        <f t="shared" si="71"/>
        <v>19706500</v>
      </c>
      <c r="BS32" s="190">
        <f t="shared" si="71"/>
        <v>20317000</v>
      </c>
      <c r="BT32" s="190">
        <f t="shared" si="71"/>
        <v>23551000</v>
      </c>
      <c r="BU32" s="190">
        <f t="shared" si="71"/>
        <v>26352333.333333336</v>
      </c>
      <c r="BV32" s="190">
        <f t="shared" si="71"/>
        <v>28163666.666666668</v>
      </c>
      <c r="BW32" s="190">
        <f t="shared" si="71"/>
        <v>31394000</v>
      </c>
      <c r="BX32" s="190">
        <f t="shared" si="71"/>
        <v>36007888.888888896</v>
      </c>
      <c r="BY32" s="190">
        <f t="shared" si="71"/>
        <v>38758500</v>
      </c>
      <c r="BZ32" s="190">
        <f t="shared" si="71"/>
        <v>42731944.444444448</v>
      </c>
      <c r="CA32" s="190">
        <f t="shared" si="71"/>
        <v>47044759.259259269</v>
      </c>
      <c r="CB32" s="190">
        <f t="shared" si="71"/>
        <v>52563092.592592597</v>
      </c>
      <c r="CC32" s="190">
        <f>SUM(BQ32:CB32)</f>
        <v>382876185.18518525</v>
      </c>
    </row>
    <row r="33" spans="1:81" ht="15" customHeight="1" x14ac:dyDescent="0.2">
      <c r="A33" s="119"/>
      <c r="B33" s="275" t="str">
        <f>'Données de base'!$A$33</f>
        <v>Preuve de concept</v>
      </c>
      <c r="C33" s="246">
        <f>'Données de base'!$B$33</f>
        <v>0.2</v>
      </c>
      <c r="D33" s="181">
        <f>'Données de base'!C59</f>
        <v>0</v>
      </c>
      <c r="E33" s="181">
        <f>'Données de base'!D59</f>
        <v>0</v>
      </c>
      <c r="F33" s="181">
        <f>'Données de base'!E59</f>
        <v>0</v>
      </c>
      <c r="G33" s="181">
        <f>'Données de base'!F59</f>
        <v>0</v>
      </c>
      <c r="H33" s="181">
        <f>'Données de base'!G59</f>
        <v>0</v>
      </c>
      <c r="I33" s="181">
        <f>'Données de base'!H59</f>
        <v>0</v>
      </c>
      <c r="J33" s="181">
        <f>'Données de base'!I59</f>
        <v>0</v>
      </c>
      <c r="K33" s="181">
        <f>'Données de base'!J59</f>
        <v>0</v>
      </c>
      <c r="L33" s="181">
        <f>'Données de base'!K59</f>
        <v>35700</v>
      </c>
      <c r="M33" s="181">
        <f>'Données de base'!L59</f>
        <v>35700</v>
      </c>
      <c r="N33" s="181">
        <f>'Données de base'!M59</f>
        <v>35700</v>
      </c>
      <c r="O33" s="181">
        <f>'Données de base'!N59</f>
        <v>35700</v>
      </c>
      <c r="P33" s="190">
        <f t="shared" ref="P33:P42" si="72">SUM(D33:O33)</f>
        <v>142800</v>
      </c>
      <c r="Q33" s="181">
        <f>'Données de base'!P59</f>
        <v>71400</v>
      </c>
      <c r="R33" s="181">
        <f>'Données de base'!Q59</f>
        <v>35700</v>
      </c>
      <c r="S33" s="181">
        <f>'Données de base'!R59</f>
        <v>71400</v>
      </c>
      <c r="T33" s="181">
        <f>'Données de base'!S59</f>
        <v>35700</v>
      </c>
      <c r="U33" s="181">
        <f>'Données de base'!T59</f>
        <v>35700</v>
      </c>
      <c r="V33" s="181">
        <f>'Données de base'!U59</f>
        <v>71400</v>
      </c>
      <c r="W33" s="181">
        <f>'Données de base'!V59</f>
        <v>35700</v>
      </c>
      <c r="X33" s="181">
        <f>'Données de base'!W59</f>
        <v>0</v>
      </c>
      <c r="Y33" s="181">
        <f>'Données de base'!X59</f>
        <v>71400</v>
      </c>
      <c r="Z33" s="181">
        <f>'Données de base'!Y59</f>
        <v>35700</v>
      </c>
      <c r="AA33" s="181">
        <f>'Données de base'!Z59</f>
        <v>71400</v>
      </c>
      <c r="AB33" s="181">
        <f>'Données de base'!AA59</f>
        <v>107100</v>
      </c>
      <c r="AC33" s="190">
        <f t="shared" ref="AC33:AC42" si="73">SUM(Q33:AB33)</f>
        <v>642600</v>
      </c>
      <c r="AD33" s="181">
        <f>'Données de base'!AC59</f>
        <v>59400</v>
      </c>
      <c r="AE33" s="181">
        <f>'Données de base'!AD59</f>
        <v>89100</v>
      </c>
      <c r="AF33" s="181">
        <f>'Données de base'!AE59</f>
        <v>59400</v>
      </c>
      <c r="AG33" s="181">
        <f>'Données de base'!AF59</f>
        <v>89100</v>
      </c>
      <c r="AH33" s="181">
        <f>'Données de base'!AG59</f>
        <v>148500</v>
      </c>
      <c r="AI33" s="181">
        <f>'Données de base'!AH59</f>
        <v>89100</v>
      </c>
      <c r="AJ33" s="181">
        <f>'Données de base'!AI59</f>
        <v>148500</v>
      </c>
      <c r="AK33" s="181">
        <f>'Données de base'!AJ59</f>
        <v>59400</v>
      </c>
      <c r="AL33" s="181">
        <f>'Données de base'!AK59</f>
        <v>207900</v>
      </c>
      <c r="AM33" s="181">
        <f>'Données de base'!AL59</f>
        <v>118800</v>
      </c>
      <c r="AN33" s="181">
        <f>'Données de base'!AM59</f>
        <v>148500</v>
      </c>
      <c r="AO33" s="181">
        <f>'Données de base'!AN59</f>
        <v>89100</v>
      </c>
      <c r="AP33" s="190">
        <f t="shared" ref="AP33:AP42" si="74">SUM(AD33:AO33)</f>
        <v>1306800</v>
      </c>
      <c r="AQ33" s="181">
        <f>'Données de base'!AP59</f>
        <v>178200</v>
      </c>
      <c r="AR33" s="181">
        <f>'Données de base'!AQ59</f>
        <v>237600</v>
      </c>
      <c r="AS33" s="181">
        <f>'Données de base'!AR59</f>
        <v>267300</v>
      </c>
      <c r="AT33" s="181">
        <f>'Données de base'!AS59</f>
        <v>118800</v>
      </c>
      <c r="AU33" s="181">
        <f>'Données de base'!AT59</f>
        <v>237600</v>
      </c>
      <c r="AV33" s="181">
        <f>'Données de base'!AU59</f>
        <v>89100</v>
      </c>
      <c r="AW33" s="181">
        <f>'Données de base'!AV59</f>
        <v>237600</v>
      </c>
      <c r="AX33" s="181">
        <f>'Données de base'!AW59</f>
        <v>356400</v>
      </c>
      <c r="AY33" s="181">
        <f>'Données de base'!AX59</f>
        <v>237600</v>
      </c>
      <c r="AZ33" s="181">
        <f>'Données de base'!AY59</f>
        <v>118800</v>
      </c>
      <c r="BA33" s="181">
        <f>'Données de base'!AZ59</f>
        <v>207900</v>
      </c>
      <c r="BB33" s="181">
        <f>'Données de base'!BA59</f>
        <v>89100</v>
      </c>
      <c r="BC33" s="190">
        <f t="shared" ref="BC33:BC42" si="75">SUM(AQ33:BB33)</f>
        <v>2376000</v>
      </c>
      <c r="BD33" s="181">
        <f>'Données de base'!BC59</f>
        <v>284400</v>
      </c>
      <c r="BE33" s="181">
        <f>'Données de base'!BD59</f>
        <v>379200</v>
      </c>
      <c r="BF33" s="181">
        <f>'Données de base'!BE59</f>
        <v>426600</v>
      </c>
      <c r="BG33" s="181">
        <f>'Données de base'!BF59</f>
        <v>189600</v>
      </c>
      <c r="BH33" s="181">
        <f>'Données de base'!BG59</f>
        <v>379200</v>
      </c>
      <c r="BI33" s="181">
        <f>'Données de base'!BH59</f>
        <v>142200</v>
      </c>
      <c r="BJ33" s="181">
        <f>'Données de base'!BI59</f>
        <v>379200</v>
      </c>
      <c r="BK33" s="181">
        <f>'Données de base'!BJ59</f>
        <v>568800</v>
      </c>
      <c r="BL33" s="181">
        <f>'Données de base'!BK59</f>
        <v>379200</v>
      </c>
      <c r="BM33" s="181">
        <f>'Données de base'!BL59</f>
        <v>189600</v>
      </c>
      <c r="BN33" s="181">
        <f>'Données de base'!BM59</f>
        <v>331800</v>
      </c>
      <c r="BO33" s="181">
        <f>'Données de base'!BN59</f>
        <v>142200</v>
      </c>
      <c r="BP33" s="190">
        <f t="shared" ref="BP33:BP42" si="76">SUM(BD33:BO33)</f>
        <v>3792000</v>
      </c>
      <c r="BQ33" s="181">
        <f>'Données de base'!BP59</f>
        <v>396000</v>
      </c>
      <c r="BR33" s="181">
        <f>'Données de base'!BQ59</f>
        <v>528000</v>
      </c>
      <c r="BS33" s="181">
        <f>'Données de base'!BR59</f>
        <v>594000</v>
      </c>
      <c r="BT33" s="181">
        <f>'Données de base'!BS59</f>
        <v>264000</v>
      </c>
      <c r="BU33" s="181">
        <f>'Données de base'!BT59</f>
        <v>528000</v>
      </c>
      <c r="BV33" s="181">
        <f>'Données de base'!BU59</f>
        <v>198000</v>
      </c>
      <c r="BW33" s="181">
        <f>'Données de base'!BV59</f>
        <v>528000</v>
      </c>
      <c r="BX33" s="181">
        <f>'Données de base'!BW59</f>
        <v>792000</v>
      </c>
      <c r="BY33" s="181">
        <f>'Données de base'!BX59</f>
        <v>528000</v>
      </c>
      <c r="BZ33" s="181">
        <f>'Données de base'!BY59</f>
        <v>264000</v>
      </c>
      <c r="CA33" s="181">
        <f>'Données de base'!BZ59</f>
        <v>462000</v>
      </c>
      <c r="CB33" s="181">
        <f>'Données de base'!CA59</f>
        <v>198000</v>
      </c>
      <c r="CC33" s="190">
        <f t="shared" ref="CC33:CC42" si="77">SUM(BQ33:CB33)</f>
        <v>5280000</v>
      </c>
    </row>
    <row r="34" spans="1:81" ht="15" customHeight="1" x14ac:dyDescent="0.2">
      <c r="A34" s="119"/>
      <c r="B34" s="275" t="str">
        <f>'Données de base'!$A$34</f>
        <v>Redevance porte-à-porte (Indus.)</v>
      </c>
      <c r="C34" s="246">
        <f>'Données de base'!$B$34</f>
        <v>0.2</v>
      </c>
      <c r="D34" s="181">
        <f>'Données de base'!C60</f>
        <v>0</v>
      </c>
      <c r="E34" s="181">
        <f>'Données de base'!D60</f>
        <v>0</v>
      </c>
      <c r="F34" s="181">
        <f>'Données de base'!E60</f>
        <v>0</v>
      </c>
      <c r="G34" s="181">
        <f>'Données de base'!F60</f>
        <v>0</v>
      </c>
      <c r="H34" s="181">
        <f>'Données de base'!G60</f>
        <v>0</v>
      </c>
      <c r="I34" s="181">
        <f>'Données de base'!H60</f>
        <v>0</v>
      </c>
      <c r="J34" s="181">
        <f>'Données de base'!I60</f>
        <v>0</v>
      </c>
      <c r="K34" s="181">
        <f>'Données de base'!J60</f>
        <v>0</v>
      </c>
      <c r="L34" s="181">
        <f>'Données de base'!K60</f>
        <v>0</v>
      </c>
      <c r="M34" s="181">
        <f>'Données de base'!L60</f>
        <v>0</v>
      </c>
      <c r="N34" s="181">
        <f>'Données de base'!M60</f>
        <v>0</v>
      </c>
      <c r="O34" s="181">
        <f>'Données de base'!N60</f>
        <v>0</v>
      </c>
      <c r="P34" s="190">
        <f t="shared" si="72"/>
        <v>0</v>
      </c>
      <c r="Q34" s="181">
        <f>'Données de base'!P60</f>
        <v>0</v>
      </c>
      <c r="R34" s="181">
        <f>'Données de base'!Q60</f>
        <v>83300</v>
      </c>
      <c r="S34" s="181">
        <f>'Données de base'!R60</f>
        <v>0</v>
      </c>
      <c r="T34" s="181">
        <f>'Données de base'!S60</f>
        <v>0</v>
      </c>
      <c r="U34" s="181">
        <f>'Données de base'!T60</f>
        <v>83300</v>
      </c>
      <c r="V34" s="181">
        <f>'Données de base'!U60</f>
        <v>83300</v>
      </c>
      <c r="W34" s="181">
        <f>'Données de base'!V60</f>
        <v>0</v>
      </c>
      <c r="X34" s="181">
        <f>'Données de base'!W60</f>
        <v>0</v>
      </c>
      <c r="Y34" s="181">
        <f>'Données de base'!X60</f>
        <v>83300</v>
      </c>
      <c r="Z34" s="181">
        <f>'Données de base'!Y60</f>
        <v>83300</v>
      </c>
      <c r="AA34" s="181">
        <f>'Données de base'!Z60</f>
        <v>166600</v>
      </c>
      <c r="AB34" s="181">
        <f>'Données de base'!AA60</f>
        <v>166600</v>
      </c>
      <c r="AC34" s="190">
        <f t="shared" si="73"/>
        <v>749700</v>
      </c>
      <c r="AD34" s="181">
        <f>'Données de base'!AC60</f>
        <v>69300</v>
      </c>
      <c r="AE34" s="181">
        <f>'Données de base'!AD60</f>
        <v>69300</v>
      </c>
      <c r="AF34" s="181">
        <f>'Données de base'!AE60</f>
        <v>138600</v>
      </c>
      <c r="AG34" s="181">
        <f>'Données de base'!AF60</f>
        <v>69300</v>
      </c>
      <c r="AH34" s="181">
        <f>'Données de base'!AG60</f>
        <v>207900</v>
      </c>
      <c r="AI34" s="181">
        <f>'Données de base'!AH60</f>
        <v>277200</v>
      </c>
      <c r="AJ34" s="181">
        <f>'Données de base'!AI60</f>
        <v>138600</v>
      </c>
      <c r="AK34" s="181">
        <f>'Données de base'!AJ60</f>
        <v>138600</v>
      </c>
      <c r="AL34" s="181">
        <f>'Données de base'!AK60</f>
        <v>138600</v>
      </c>
      <c r="AM34" s="181">
        <f>'Données de base'!AL60</f>
        <v>277200</v>
      </c>
      <c r="AN34" s="181">
        <f>'Données de base'!AM60</f>
        <v>207900</v>
      </c>
      <c r="AO34" s="181">
        <f>'Données de base'!AN60</f>
        <v>207900</v>
      </c>
      <c r="AP34" s="190">
        <f t="shared" si="74"/>
        <v>1940400</v>
      </c>
      <c r="AQ34" s="181">
        <f>'Données de base'!AP60</f>
        <v>138600</v>
      </c>
      <c r="AR34" s="181">
        <f>'Données de base'!AQ60</f>
        <v>69300</v>
      </c>
      <c r="AS34" s="181">
        <f>'Données de base'!AR60</f>
        <v>0</v>
      </c>
      <c r="AT34" s="181">
        <f>'Données de base'!AS60</f>
        <v>138600</v>
      </c>
      <c r="AU34" s="181">
        <f>'Données de base'!AT60</f>
        <v>346500</v>
      </c>
      <c r="AV34" s="181">
        <f>'Données de base'!AU60</f>
        <v>346500</v>
      </c>
      <c r="AW34" s="181">
        <f>'Données de base'!AV60</f>
        <v>346500</v>
      </c>
      <c r="AX34" s="181">
        <f>'Données de base'!AW60</f>
        <v>554400</v>
      </c>
      <c r="AY34" s="181">
        <f>'Données de base'!AX60</f>
        <v>485100</v>
      </c>
      <c r="AZ34" s="181">
        <f>'Données de base'!AY60</f>
        <v>623700</v>
      </c>
      <c r="BA34" s="181">
        <f>'Données de base'!AZ60</f>
        <v>207900</v>
      </c>
      <c r="BB34" s="181">
        <f>'Données de base'!BA60</f>
        <v>346500</v>
      </c>
      <c r="BC34" s="190">
        <f t="shared" si="75"/>
        <v>3603600</v>
      </c>
      <c r="BD34" s="181">
        <f>'Données de base'!BC60</f>
        <v>221200</v>
      </c>
      <c r="BE34" s="181">
        <f>'Données de base'!BD60</f>
        <v>110600</v>
      </c>
      <c r="BF34" s="181">
        <f>'Données de base'!BE60</f>
        <v>0</v>
      </c>
      <c r="BG34" s="181">
        <f>'Données de base'!BF60</f>
        <v>221200</v>
      </c>
      <c r="BH34" s="181">
        <f>'Données de base'!BG60</f>
        <v>553000</v>
      </c>
      <c r="BI34" s="181">
        <f>'Données de base'!BH60</f>
        <v>553000</v>
      </c>
      <c r="BJ34" s="181">
        <f>'Données de base'!BI60</f>
        <v>553000</v>
      </c>
      <c r="BK34" s="181">
        <f>'Données de base'!BJ60</f>
        <v>884800</v>
      </c>
      <c r="BL34" s="181">
        <f>'Données de base'!BK60</f>
        <v>774200</v>
      </c>
      <c r="BM34" s="181">
        <f>'Données de base'!BL60</f>
        <v>995400</v>
      </c>
      <c r="BN34" s="181">
        <f>'Données de base'!BM60</f>
        <v>331800</v>
      </c>
      <c r="BO34" s="181">
        <f>'Données de base'!BN60</f>
        <v>553000</v>
      </c>
      <c r="BP34" s="190">
        <f t="shared" si="76"/>
        <v>5751200</v>
      </c>
      <c r="BQ34" s="181">
        <f>'Données de base'!BP60</f>
        <v>308000</v>
      </c>
      <c r="BR34" s="181">
        <f>'Données de base'!BQ60</f>
        <v>154000</v>
      </c>
      <c r="BS34" s="181">
        <f>'Données de base'!BR60</f>
        <v>0</v>
      </c>
      <c r="BT34" s="181">
        <f>'Données de base'!BS60</f>
        <v>308000</v>
      </c>
      <c r="BU34" s="181">
        <f>'Données de base'!BT60</f>
        <v>770000</v>
      </c>
      <c r="BV34" s="181">
        <f>'Données de base'!BU60</f>
        <v>770000</v>
      </c>
      <c r="BW34" s="181">
        <f>'Données de base'!BV60</f>
        <v>770000</v>
      </c>
      <c r="BX34" s="181">
        <f>'Données de base'!BW60</f>
        <v>1232000</v>
      </c>
      <c r="BY34" s="181">
        <f>'Données de base'!BX60</f>
        <v>1078000</v>
      </c>
      <c r="BZ34" s="181">
        <f>'Données de base'!BY60</f>
        <v>1386000</v>
      </c>
      <c r="CA34" s="181">
        <f>'Données de base'!BZ60</f>
        <v>462000</v>
      </c>
      <c r="CB34" s="181">
        <f>'Données de base'!CA60</f>
        <v>770000</v>
      </c>
      <c r="CC34" s="190">
        <f t="shared" si="77"/>
        <v>8008000</v>
      </c>
    </row>
    <row r="35" spans="1:81" ht="15" customHeight="1" x14ac:dyDescent="0.2">
      <c r="A35" s="119"/>
      <c r="B35" s="275" t="str">
        <f>'Données de base'!$A$35</f>
        <v>Redevance virale</v>
      </c>
      <c r="C35" s="246">
        <f>'Données de base'!$B$35</f>
        <v>0.2</v>
      </c>
      <c r="D35" s="181">
        <f>'Données de base'!C61</f>
        <v>0</v>
      </c>
      <c r="E35" s="181">
        <f>'Données de base'!D61</f>
        <v>0</v>
      </c>
      <c r="F35" s="181">
        <f>'Données de base'!E61</f>
        <v>0</v>
      </c>
      <c r="G35" s="181">
        <f>'Données de base'!F61</f>
        <v>0</v>
      </c>
      <c r="H35" s="181">
        <f>'Données de base'!G61</f>
        <v>0</v>
      </c>
      <c r="I35" s="181">
        <f>'Données de base'!H61</f>
        <v>0</v>
      </c>
      <c r="J35" s="181">
        <f>'Données de base'!I61</f>
        <v>0</v>
      </c>
      <c r="K35" s="181">
        <f>'Données de base'!J61</f>
        <v>0</v>
      </c>
      <c r="L35" s="181">
        <f>'Données de base'!K61</f>
        <v>0</v>
      </c>
      <c r="M35" s="181">
        <f>'Données de base'!L61</f>
        <v>0</v>
      </c>
      <c r="N35" s="181">
        <f>'Données de base'!M61</f>
        <v>0</v>
      </c>
      <c r="O35" s="181">
        <f>'Données de base'!N61</f>
        <v>0</v>
      </c>
      <c r="P35" s="190">
        <f t="shared" si="72"/>
        <v>0</v>
      </c>
      <c r="Q35" s="181">
        <f>'Données de base'!P61</f>
        <v>0</v>
      </c>
      <c r="R35" s="181">
        <f>'Données de base'!Q61</f>
        <v>0</v>
      </c>
      <c r="S35" s="181">
        <f>'Données de base'!R61</f>
        <v>0</v>
      </c>
      <c r="T35" s="181">
        <f>'Données de base'!S61</f>
        <v>0</v>
      </c>
      <c r="U35" s="181">
        <f>'Données de base'!T61</f>
        <v>0</v>
      </c>
      <c r="V35" s="181">
        <f>'Données de base'!U61</f>
        <v>0</v>
      </c>
      <c r="W35" s="181">
        <f>'Données de base'!V61</f>
        <v>0</v>
      </c>
      <c r="X35" s="181">
        <f>'Données de base'!W61</f>
        <v>0</v>
      </c>
      <c r="Y35" s="181">
        <f>'Données de base'!X61</f>
        <v>0</v>
      </c>
      <c r="Z35" s="181">
        <f>'Données de base'!Y61</f>
        <v>0</v>
      </c>
      <c r="AA35" s="181">
        <f>'Données de base'!Z61</f>
        <v>0</v>
      </c>
      <c r="AB35" s="181">
        <f>'Données de base'!AA61</f>
        <v>0</v>
      </c>
      <c r="AC35" s="190">
        <f t="shared" si="73"/>
        <v>0</v>
      </c>
      <c r="AD35" s="181">
        <f>'Données de base'!AC61</f>
        <v>19800</v>
      </c>
      <c r="AE35" s="181">
        <f>'Données de base'!AD61</f>
        <v>19800</v>
      </c>
      <c r="AF35" s="181">
        <f>'Données de base'!AE61</f>
        <v>29700</v>
      </c>
      <c r="AG35" s="181">
        <f>'Données de base'!AF61</f>
        <v>39600</v>
      </c>
      <c r="AH35" s="181">
        <f>'Données de base'!AG61</f>
        <v>39600</v>
      </c>
      <c r="AI35" s="181">
        <f>'Données de base'!AH61</f>
        <v>49500</v>
      </c>
      <c r="AJ35" s="181">
        <f>'Données de base'!AI61</f>
        <v>69300</v>
      </c>
      <c r="AK35" s="181">
        <f>'Données de base'!AJ61</f>
        <v>79200</v>
      </c>
      <c r="AL35" s="181">
        <f>'Données de base'!AK61</f>
        <v>89100</v>
      </c>
      <c r="AM35" s="181">
        <f>'Données de base'!AL61</f>
        <v>118800</v>
      </c>
      <c r="AN35" s="181">
        <f>'Données de base'!AM61</f>
        <v>148500</v>
      </c>
      <c r="AO35" s="181">
        <f>'Données de base'!AN61</f>
        <v>168300</v>
      </c>
      <c r="AP35" s="190">
        <f t="shared" si="74"/>
        <v>871200</v>
      </c>
      <c r="AQ35" s="181">
        <f>'Données de base'!AP61</f>
        <v>207900</v>
      </c>
      <c r="AR35" s="181">
        <f>'Données de base'!AQ61</f>
        <v>267300</v>
      </c>
      <c r="AS35" s="181">
        <f>'Données de base'!AR61</f>
        <v>316800</v>
      </c>
      <c r="AT35" s="181">
        <f>'Données de base'!AS61</f>
        <v>376200</v>
      </c>
      <c r="AU35" s="181">
        <f>'Données de base'!AT61</f>
        <v>475200</v>
      </c>
      <c r="AV35" s="181">
        <f>'Données de base'!AU61</f>
        <v>584100</v>
      </c>
      <c r="AW35" s="181">
        <f>'Données de base'!AV61</f>
        <v>693000</v>
      </c>
      <c r="AX35" s="181">
        <f>'Données de base'!AW61</f>
        <v>851400</v>
      </c>
      <c r="AY35" s="181">
        <f>'Données de base'!AX61</f>
        <v>1059300</v>
      </c>
      <c r="AZ35" s="181">
        <f>'Données de base'!AY61</f>
        <v>1277100</v>
      </c>
      <c r="BA35" s="181">
        <f>'Données de base'!AZ61</f>
        <v>1544400</v>
      </c>
      <c r="BB35" s="181">
        <f>'Données de base'!BA61</f>
        <v>1910700</v>
      </c>
      <c r="BC35" s="190">
        <f t="shared" si="75"/>
        <v>9563400</v>
      </c>
      <c r="BD35" s="181">
        <f>'Données de base'!BC61</f>
        <v>1864400</v>
      </c>
      <c r="BE35" s="181">
        <f>'Données de base'!BD61</f>
        <v>2251500</v>
      </c>
      <c r="BF35" s="181">
        <f>'Données de base'!BE61</f>
        <v>2757100</v>
      </c>
      <c r="BG35" s="181">
        <f>'Données de base'!BF61</f>
        <v>3389100</v>
      </c>
      <c r="BH35" s="181">
        <f>'Données de base'!BG61</f>
        <v>4115900</v>
      </c>
      <c r="BI35" s="181">
        <f>'Données de base'!BH61</f>
        <v>5008600</v>
      </c>
      <c r="BJ35" s="181">
        <f>'Données de base'!BI61</f>
        <v>6146200</v>
      </c>
      <c r="BK35" s="181">
        <f>'Données de base'!BJ61</f>
        <v>7505000</v>
      </c>
      <c r="BL35" s="181">
        <f>'Données de base'!BK61</f>
        <v>9124500</v>
      </c>
      <c r="BM35" s="181">
        <f>'Données de base'!BL61</f>
        <v>11154800</v>
      </c>
      <c r="BN35" s="181">
        <f>'Données de base'!BM61</f>
        <v>13651200</v>
      </c>
      <c r="BO35" s="181">
        <f>'Données de base'!BN61</f>
        <v>16629500</v>
      </c>
      <c r="BP35" s="190">
        <f t="shared" si="76"/>
        <v>83597800</v>
      </c>
      <c r="BQ35" s="181">
        <f>'Données de base'!BP61</f>
        <v>14118500</v>
      </c>
      <c r="BR35" s="181">
        <f>'Données de base'!BQ61</f>
        <v>17270000</v>
      </c>
      <c r="BS35" s="181">
        <f>'Données de base'!BR61</f>
        <v>17600000</v>
      </c>
      <c r="BT35" s="181">
        <f>'Données de base'!BS61</f>
        <v>20350000</v>
      </c>
      <c r="BU35" s="181">
        <f>'Données de base'!BT61</f>
        <v>21798333.333333336</v>
      </c>
      <c r="BV35" s="181">
        <f>'Données de base'!BU61</f>
        <v>23246666.666666668</v>
      </c>
      <c r="BW35" s="181">
        <f>'Données de base'!BV61</f>
        <v>25300000</v>
      </c>
      <c r="BX35" s="181">
        <f>'Données de base'!BW61</f>
        <v>28098888.888888892</v>
      </c>
      <c r="BY35" s="181">
        <f>'Données de base'!BX61</f>
        <v>30030000</v>
      </c>
      <c r="BZ35" s="181">
        <f>'Données de base'!BY61</f>
        <v>32364444.444444448</v>
      </c>
      <c r="CA35" s="181">
        <f>'Données de base'!BZ61</f>
        <v>35599259.259259269</v>
      </c>
      <c r="CB35" s="181">
        <f>'Données de base'!CA61</f>
        <v>38752592.592592597</v>
      </c>
      <c r="CC35" s="190">
        <f t="shared" si="77"/>
        <v>304528685.18518519</v>
      </c>
    </row>
    <row r="36" spans="1:81" ht="15" customHeight="1" x14ac:dyDescent="0.2">
      <c r="A36" s="119"/>
      <c r="B36" s="275" t="str">
        <f>'Données de base'!$A$36</f>
        <v>Reconduction redevance (Vir ou PaP)</v>
      </c>
      <c r="C36" s="246">
        <f>'Données de base'!$B$35</f>
        <v>0.2</v>
      </c>
      <c r="D36" s="181">
        <f>'Données de base'!C62</f>
        <v>0</v>
      </c>
      <c r="E36" s="181">
        <f>'Données de base'!D62</f>
        <v>0</v>
      </c>
      <c r="F36" s="181">
        <f>'Données de base'!E62</f>
        <v>0</v>
      </c>
      <c r="G36" s="181">
        <f>'Données de base'!F62</f>
        <v>0</v>
      </c>
      <c r="H36" s="181">
        <f>'Données de base'!G62</f>
        <v>0</v>
      </c>
      <c r="I36" s="181">
        <f>'Données de base'!H62</f>
        <v>0</v>
      </c>
      <c r="J36" s="181">
        <f>'Données de base'!I62</f>
        <v>0</v>
      </c>
      <c r="K36" s="181">
        <f>'Données de base'!J62</f>
        <v>0</v>
      </c>
      <c r="L36" s="181">
        <f>'Données de base'!K62</f>
        <v>0</v>
      </c>
      <c r="M36" s="181">
        <f>'Données de base'!L62</f>
        <v>0</v>
      </c>
      <c r="N36" s="181">
        <f>'Données de base'!M62</f>
        <v>0</v>
      </c>
      <c r="O36" s="181">
        <f>'Données de base'!N62</f>
        <v>0</v>
      </c>
      <c r="P36" s="190">
        <f>SUM(D36:O36)</f>
        <v>0</v>
      </c>
      <c r="Q36" s="181">
        <f>'Données de base'!P62</f>
        <v>0</v>
      </c>
      <c r="R36" s="181">
        <f>'Données de base'!Q62</f>
        <v>0</v>
      </c>
      <c r="S36" s="181">
        <f>'Données de base'!R62</f>
        <v>0</v>
      </c>
      <c r="T36" s="181">
        <f>'Données de base'!S62</f>
        <v>0</v>
      </c>
      <c r="U36" s="181">
        <f>'Données de base'!T62</f>
        <v>0</v>
      </c>
      <c r="V36" s="181">
        <f>'Données de base'!U62</f>
        <v>0</v>
      </c>
      <c r="W36" s="181">
        <f>'Données de base'!V62</f>
        <v>0</v>
      </c>
      <c r="X36" s="181">
        <f>'Données de base'!W62</f>
        <v>0</v>
      </c>
      <c r="Y36" s="181">
        <f>'Données de base'!X62</f>
        <v>0</v>
      </c>
      <c r="Z36" s="181">
        <f>'Données de base'!Y62</f>
        <v>0</v>
      </c>
      <c r="AA36" s="181">
        <f>'Données de base'!Z62</f>
        <v>0</v>
      </c>
      <c r="AB36" s="181">
        <f>'Données de base'!AA62</f>
        <v>0</v>
      </c>
      <c r="AC36" s="190">
        <f>SUM(Q36:AB36)</f>
        <v>0</v>
      </c>
      <c r="AD36" s="181">
        <f>'Données de base'!AC62</f>
        <v>0</v>
      </c>
      <c r="AE36" s="181">
        <f>'Données de base'!AD62</f>
        <v>9900</v>
      </c>
      <c r="AF36" s="181">
        <f>'Données de base'!AE62</f>
        <v>0</v>
      </c>
      <c r="AG36" s="181">
        <f>'Données de base'!AF62</f>
        <v>0</v>
      </c>
      <c r="AH36" s="181">
        <f>'Données de base'!AG62</f>
        <v>9900</v>
      </c>
      <c r="AI36" s="181">
        <f>'Données de base'!AH62</f>
        <v>9900</v>
      </c>
      <c r="AJ36" s="181">
        <f>'Données de base'!AI62</f>
        <v>0</v>
      </c>
      <c r="AK36" s="181">
        <f>'Données de base'!AJ62</f>
        <v>0</v>
      </c>
      <c r="AL36" s="181">
        <f>'Données de base'!AK62</f>
        <v>9900</v>
      </c>
      <c r="AM36" s="181">
        <f>'Données de base'!AL62</f>
        <v>9900</v>
      </c>
      <c r="AN36" s="181">
        <f>'Données de base'!AM62</f>
        <v>19800</v>
      </c>
      <c r="AO36" s="181">
        <f>'Données de base'!AN62</f>
        <v>19800</v>
      </c>
      <c r="AP36" s="190">
        <f>SUM(AD36:AO36)</f>
        <v>89100</v>
      </c>
      <c r="AQ36" s="181">
        <f>'Données de base'!AP62</f>
        <v>29700</v>
      </c>
      <c r="AR36" s="181">
        <f>'Données de base'!AQ62</f>
        <v>39600</v>
      </c>
      <c r="AS36" s="181">
        <f>'Données de base'!AR62</f>
        <v>49500</v>
      </c>
      <c r="AT36" s="181">
        <f>'Données de base'!AS62</f>
        <v>49500</v>
      </c>
      <c r="AU36" s="181">
        <f>'Données de base'!AT62</f>
        <v>79200</v>
      </c>
      <c r="AV36" s="181">
        <f>'Données de base'!AU62</f>
        <v>99000</v>
      </c>
      <c r="AW36" s="181">
        <f>'Données de base'!AV62</f>
        <v>89100</v>
      </c>
      <c r="AX36" s="181">
        <f>'Données de base'!AW62</f>
        <v>99000</v>
      </c>
      <c r="AY36" s="181">
        <f>'Données de base'!AX62</f>
        <v>118800</v>
      </c>
      <c r="AZ36" s="181">
        <f>'Données de base'!AY62</f>
        <v>168300</v>
      </c>
      <c r="BA36" s="181">
        <f>'Données de base'!AZ62</f>
        <v>198000</v>
      </c>
      <c r="BB36" s="181">
        <f>'Données de base'!BA62</f>
        <v>217800</v>
      </c>
      <c r="BC36" s="190">
        <f>SUM(AQ36:BB36)</f>
        <v>1237500</v>
      </c>
      <c r="BD36" s="181">
        <f>'Données de base'!BC62</f>
        <v>205400</v>
      </c>
      <c r="BE36" s="181">
        <f>'Données de base'!BD62</f>
        <v>252800</v>
      </c>
      <c r="BF36" s="181">
        <f>'Données de base'!BE62</f>
        <v>292300</v>
      </c>
      <c r="BG36" s="181">
        <f>'Données de base'!BF62</f>
        <v>355500</v>
      </c>
      <c r="BH36" s="181">
        <f>'Données de base'!BG62</f>
        <v>481900</v>
      </c>
      <c r="BI36" s="181">
        <f>'Données de base'!BH62</f>
        <v>584600</v>
      </c>
      <c r="BJ36" s="181">
        <f>'Données de base'!BI62</f>
        <v>663600</v>
      </c>
      <c r="BK36" s="181">
        <f>'Données de base'!BJ62</f>
        <v>821600</v>
      </c>
      <c r="BL36" s="181">
        <f>'Données de base'!BK62</f>
        <v>995400</v>
      </c>
      <c r="BM36" s="181">
        <f>'Données de base'!BL62</f>
        <v>1224500</v>
      </c>
      <c r="BN36" s="181">
        <f>'Données de base'!BM62</f>
        <v>1414100</v>
      </c>
      <c r="BO36" s="181">
        <f>'Données de base'!BN62</f>
        <v>1738000</v>
      </c>
      <c r="BP36" s="190">
        <f>SUM(BD36:BO36)</f>
        <v>9029700</v>
      </c>
      <c r="BQ36" s="181">
        <f>'Données de base'!BP62</f>
        <v>1463000</v>
      </c>
      <c r="BR36" s="181">
        <f>'Données de base'!BQ62</f>
        <v>1754500</v>
      </c>
      <c r="BS36" s="181">
        <f>'Données de base'!BR62</f>
        <v>2123000</v>
      </c>
      <c r="BT36" s="181">
        <f>'Données de base'!BS62</f>
        <v>2629000</v>
      </c>
      <c r="BU36" s="181">
        <f>'Données de base'!BT62</f>
        <v>3256000</v>
      </c>
      <c r="BV36" s="181">
        <f>'Données de base'!BU62</f>
        <v>3949000</v>
      </c>
      <c r="BW36" s="181">
        <f>'Données de base'!BV62</f>
        <v>4796000</v>
      </c>
      <c r="BX36" s="181">
        <f>'Données de base'!BW62</f>
        <v>5885000</v>
      </c>
      <c r="BY36" s="181">
        <f>'Données de base'!BX62</f>
        <v>7122500</v>
      </c>
      <c r="BZ36" s="181">
        <f>'Données de base'!BY62</f>
        <v>8717500</v>
      </c>
      <c r="CA36" s="181">
        <f>'Données de base'!BZ62</f>
        <v>10521500</v>
      </c>
      <c r="CB36" s="181">
        <f>'Données de base'!CA62</f>
        <v>12842500</v>
      </c>
      <c r="CC36" s="190">
        <f>SUM(BQ36:CB36)</f>
        <v>65059500</v>
      </c>
    </row>
    <row r="37" spans="1:81" ht="15" customHeight="1" x14ac:dyDescent="0.2">
      <c r="A37" s="119"/>
      <c r="B37" s="275" t="str">
        <f>'Données de base'!$A$37</f>
        <v>(-)</v>
      </c>
      <c r="C37" s="246">
        <f>'Données de base'!$B$35</f>
        <v>0.2</v>
      </c>
      <c r="D37" s="181">
        <f>'Données de base'!C63</f>
        <v>0</v>
      </c>
      <c r="E37" s="181">
        <f>'Données de base'!D63</f>
        <v>0</v>
      </c>
      <c r="F37" s="181">
        <f>'Données de base'!E63</f>
        <v>0</v>
      </c>
      <c r="G37" s="181">
        <f>'Données de base'!F63</f>
        <v>0</v>
      </c>
      <c r="H37" s="181">
        <f>'Données de base'!G63</f>
        <v>0</v>
      </c>
      <c r="I37" s="181">
        <f>'Données de base'!H63</f>
        <v>0</v>
      </c>
      <c r="J37" s="181">
        <f>'Données de base'!I63</f>
        <v>0</v>
      </c>
      <c r="K37" s="181">
        <f>'Données de base'!J63</f>
        <v>0</v>
      </c>
      <c r="L37" s="181">
        <f>'Données de base'!K63</f>
        <v>0</v>
      </c>
      <c r="M37" s="181">
        <f>'Données de base'!L63</f>
        <v>0</v>
      </c>
      <c r="N37" s="181">
        <f>'Données de base'!M63</f>
        <v>0</v>
      </c>
      <c r="O37" s="181">
        <f>'Données de base'!N63</f>
        <v>0</v>
      </c>
      <c r="P37" s="190">
        <f>SUM(D37:O37)</f>
        <v>0</v>
      </c>
      <c r="Q37" s="181">
        <f>'Données de base'!P63</f>
        <v>0</v>
      </c>
      <c r="R37" s="181">
        <f>'Données de base'!Q63</f>
        <v>0</v>
      </c>
      <c r="S37" s="181">
        <f>'Données de base'!R63</f>
        <v>0</v>
      </c>
      <c r="T37" s="181">
        <f>'Données de base'!S63</f>
        <v>0</v>
      </c>
      <c r="U37" s="181">
        <f>'Données de base'!T63</f>
        <v>0</v>
      </c>
      <c r="V37" s="181">
        <f>'Données de base'!U63</f>
        <v>0</v>
      </c>
      <c r="W37" s="181">
        <f>'Données de base'!V63</f>
        <v>0</v>
      </c>
      <c r="X37" s="181">
        <f>'Données de base'!W63</f>
        <v>0</v>
      </c>
      <c r="Y37" s="181">
        <f>'Données de base'!X63</f>
        <v>0</v>
      </c>
      <c r="Z37" s="181">
        <f>'Données de base'!Y63</f>
        <v>0</v>
      </c>
      <c r="AA37" s="181">
        <f>'Données de base'!Z63</f>
        <v>0</v>
      </c>
      <c r="AB37" s="181">
        <f>'Données de base'!AA63</f>
        <v>0</v>
      </c>
      <c r="AC37" s="190">
        <f>SUM(Q37:AB37)</f>
        <v>0</v>
      </c>
      <c r="AD37" s="181">
        <f>'Données de base'!AC63</f>
        <v>0</v>
      </c>
      <c r="AE37" s="181">
        <f>'Données de base'!AD63</f>
        <v>0</v>
      </c>
      <c r="AF37" s="181">
        <f>'Données de base'!AE63</f>
        <v>0</v>
      </c>
      <c r="AG37" s="181">
        <f>'Données de base'!AF63</f>
        <v>0</v>
      </c>
      <c r="AH37" s="181">
        <f>'Données de base'!AG63</f>
        <v>0</v>
      </c>
      <c r="AI37" s="181">
        <f>'Données de base'!AH63</f>
        <v>0</v>
      </c>
      <c r="AJ37" s="181">
        <f>'Données de base'!AI63</f>
        <v>0</v>
      </c>
      <c r="AK37" s="181">
        <f>'Données de base'!AJ63</f>
        <v>0</v>
      </c>
      <c r="AL37" s="181">
        <f>'Données de base'!AK63</f>
        <v>0</v>
      </c>
      <c r="AM37" s="181">
        <f>'Données de base'!AL63</f>
        <v>0</v>
      </c>
      <c r="AN37" s="181">
        <f>'Données de base'!AM63</f>
        <v>0</v>
      </c>
      <c r="AO37" s="181">
        <f>'Données de base'!AN63</f>
        <v>0</v>
      </c>
      <c r="AP37" s="190">
        <f>SUM(AD37:AO37)</f>
        <v>0</v>
      </c>
      <c r="AQ37" s="181">
        <f>'Données de base'!AP63</f>
        <v>0</v>
      </c>
      <c r="AR37" s="181">
        <f>'Données de base'!AQ63</f>
        <v>0</v>
      </c>
      <c r="AS37" s="181">
        <f>'Données de base'!AR63</f>
        <v>0</v>
      </c>
      <c r="AT37" s="181">
        <f>'Données de base'!AS63</f>
        <v>0</v>
      </c>
      <c r="AU37" s="181">
        <f>'Données de base'!AT63</f>
        <v>0</v>
      </c>
      <c r="AV37" s="181">
        <f>'Données de base'!AU63</f>
        <v>0</v>
      </c>
      <c r="AW37" s="181">
        <f>'Données de base'!AV63</f>
        <v>0</v>
      </c>
      <c r="AX37" s="181">
        <f>'Données de base'!AW63</f>
        <v>0</v>
      </c>
      <c r="AY37" s="181">
        <f>'Données de base'!AX63</f>
        <v>0</v>
      </c>
      <c r="AZ37" s="181">
        <f>'Données de base'!AY63</f>
        <v>0</v>
      </c>
      <c r="BA37" s="181">
        <f>'Données de base'!AZ63</f>
        <v>0</v>
      </c>
      <c r="BB37" s="181">
        <f>'Données de base'!BA63</f>
        <v>0</v>
      </c>
      <c r="BC37" s="190">
        <f>SUM(AQ37:BB37)</f>
        <v>0</v>
      </c>
      <c r="BD37" s="181">
        <f>'Données de base'!BC63</f>
        <v>0</v>
      </c>
      <c r="BE37" s="181">
        <f>'Données de base'!BD63</f>
        <v>0</v>
      </c>
      <c r="BF37" s="181">
        <f>'Données de base'!BE63</f>
        <v>0</v>
      </c>
      <c r="BG37" s="181">
        <f>'Données de base'!BF63</f>
        <v>0</v>
      </c>
      <c r="BH37" s="181">
        <f>'Données de base'!BG63</f>
        <v>0</v>
      </c>
      <c r="BI37" s="181">
        <f>'Données de base'!BH63</f>
        <v>0</v>
      </c>
      <c r="BJ37" s="181">
        <f>'Données de base'!BI63</f>
        <v>0</v>
      </c>
      <c r="BK37" s="181">
        <f>'Données de base'!BJ63</f>
        <v>0</v>
      </c>
      <c r="BL37" s="181">
        <f>'Données de base'!BK63</f>
        <v>0</v>
      </c>
      <c r="BM37" s="181">
        <f>'Données de base'!BL63</f>
        <v>0</v>
      </c>
      <c r="BN37" s="181">
        <f>'Données de base'!BM63</f>
        <v>0</v>
      </c>
      <c r="BO37" s="181">
        <f>'Données de base'!BN63</f>
        <v>0</v>
      </c>
      <c r="BP37" s="190">
        <f>SUM(BD37:BO37)</f>
        <v>0</v>
      </c>
      <c r="BQ37" s="181">
        <f>'Données de base'!BP63</f>
        <v>0</v>
      </c>
      <c r="BR37" s="181">
        <f>'Données de base'!BQ63</f>
        <v>0</v>
      </c>
      <c r="BS37" s="181">
        <f>'Données de base'!BR63</f>
        <v>0</v>
      </c>
      <c r="BT37" s="181">
        <f>'Données de base'!BS63</f>
        <v>0</v>
      </c>
      <c r="BU37" s="181">
        <f>'Données de base'!BT63</f>
        <v>0</v>
      </c>
      <c r="BV37" s="181">
        <f>'Données de base'!BU63</f>
        <v>0</v>
      </c>
      <c r="BW37" s="181">
        <f>'Données de base'!BV63</f>
        <v>0</v>
      </c>
      <c r="BX37" s="181">
        <f>'Données de base'!BW63</f>
        <v>0</v>
      </c>
      <c r="BY37" s="181">
        <f>'Données de base'!BX63</f>
        <v>0</v>
      </c>
      <c r="BZ37" s="181">
        <f>'Données de base'!BY63</f>
        <v>0</v>
      </c>
      <c r="CA37" s="181">
        <f>'Données de base'!BZ63</f>
        <v>0</v>
      </c>
      <c r="CB37" s="181">
        <f>'Données de base'!CA63</f>
        <v>0</v>
      </c>
      <c r="CC37" s="190">
        <f>SUM(BQ37:CB37)</f>
        <v>0</v>
      </c>
    </row>
    <row r="38" spans="1:81" ht="15" customHeight="1" x14ac:dyDescent="0.2">
      <c r="A38" s="119"/>
      <c r="B38" s="275" t="str">
        <f>'Données de base'!$A$38</f>
        <v>(-)</v>
      </c>
      <c r="C38" s="246">
        <f>'Données de base'!$B$35</f>
        <v>0.2</v>
      </c>
      <c r="D38" s="181">
        <f>'Données de base'!C64</f>
        <v>0</v>
      </c>
      <c r="E38" s="181">
        <f>'Données de base'!D64</f>
        <v>0</v>
      </c>
      <c r="F38" s="181">
        <f>'Données de base'!E64</f>
        <v>0</v>
      </c>
      <c r="G38" s="181">
        <f>'Données de base'!F64</f>
        <v>0</v>
      </c>
      <c r="H38" s="181">
        <f>'Données de base'!G64</f>
        <v>0</v>
      </c>
      <c r="I38" s="181">
        <f>'Données de base'!H64</f>
        <v>0</v>
      </c>
      <c r="J38" s="181">
        <f>'Données de base'!I64</f>
        <v>0</v>
      </c>
      <c r="K38" s="181">
        <f>'Données de base'!J64</f>
        <v>0</v>
      </c>
      <c r="L38" s="181">
        <f>'Données de base'!K64</f>
        <v>0</v>
      </c>
      <c r="M38" s="181">
        <f>'Données de base'!L64</f>
        <v>0</v>
      </c>
      <c r="N38" s="181">
        <f>'Données de base'!M64</f>
        <v>0</v>
      </c>
      <c r="O38" s="181">
        <f>'Données de base'!N64</f>
        <v>0</v>
      </c>
      <c r="P38" s="190">
        <f>SUM(D38:O38)</f>
        <v>0</v>
      </c>
      <c r="Q38" s="181">
        <f>'Données de base'!P64</f>
        <v>0</v>
      </c>
      <c r="R38" s="181">
        <f>'Données de base'!Q64</f>
        <v>0</v>
      </c>
      <c r="S38" s="181">
        <f>'Données de base'!R64</f>
        <v>0</v>
      </c>
      <c r="T38" s="181">
        <f>'Données de base'!S64</f>
        <v>0</v>
      </c>
      <c r="U38" s="181">
        <f>'Données de base'!T64</f>
        <v>0</v>
      </c>
      <c r="V38" s="181">
        <f>'Données de base'!U64</f>
        <v>0</v>
      </c>
      <c r="W38" s="181">
        <f>'Données de base'!V64</f>
        <v>0</v>
      </c>
      <c r="X38" s="181">
        <f>'Données de base'!W64</f>
        <v>0</v>
      </c>
      <c r="Y38" s="181">
        <f>'Données de base'!X64</f>
        <v>0</v>
      </c>
      <c r="Z38" s="181">
        <f>'Données de base'!Y64</f>
        <v>0</v>
      </c>
      <c r="AA38" s="181">
        <f>'Données de base'!Z64</f>
        <v>0</v>
      </c>
      <c r="AB38" s="181">
        <f>'Données de base'!AA64</f>
        <v>0</v>
      </c>
      <c r="AC38" s="190">
        <f>SUM(Q38:AB38)</f>
        <v>0</v>
      </c>
      <c r="AD38" s="181">
        <f>'Données de base'!AC64</f>
        <v>0</v>
      </c>
      <c r="AE38" s="181">
        <f>'Données de base'!AD64</f>
        <v>0</v>
      </c>
      <c r="AF38" s="181">
        <f>'Données de base'!AE64</f>
        <v>0</v>
      </c>
      <c r="AG38" s="181">
        <f>'Données de base'!AF64</f>
        <v>0</v>
      </c>
      <c r="AH38" s="181">
        <f>'Données de base'!AG64</f>
        <v>0</v>
      </c>
      <c r="AI38" s="181">
        <f>'Données de base'!AH64</f>
        <v>0</v>
      </c>
      <c r="AJ38" s="181">
        <f>'Données de base'!AI64</f>
        <v>0</v>
      </c>
      <c r="AK38" s="181">
        <f>'Données de base'!AJ64</f>
        <v>0</v>
      </c>
      <c r="AL38" s="181">
        <f>'Données de base'!AK64</f>
        <v>0</v>
      </c>
      <c r="AM38" s="181">
        <f>'Données de base'!AL64</f>
        <v>0</v>
      </c>
      <c r="AN38" s="181">
        <f>'Données de base'!AM64</f>
        <v>0</v>
      </c>
      <c r="AO38" s="181">
        <f>'Données de base'!AN64</f>
        <v>0</v>
      </c>
      <c r="AP38" s="190">
        <f>SUM(AD38:AO38)</f>
        <v>0</v>
      </c>
      <c r="AQ38" s="181">
        <f>'Données de base'!AP64</f>
        <v>0</v>
      </c>
      <c r="AR38" s="181">
        <f>'Données de base'!AQ64</f>
        <v>0</v>
      </c>
      <c r="AS38" s="181">
        <f>'Données de base'!AR64</f>
        <v>0</v>
      </c>
      <c r="AT38" s="181">
        <f>'Données de base'!AS64</f>
        <v>0</v>
      </c>
      <c r="AU38" s="181">
        <f>'Données de base'!AT64</f>
        <v>0</v>
      </c>
      <c r="AV38" s="181">
        <f>'Données de base'!AU64</f>
        <v>0</v>
      </c>
      <c r="AW38" s="181">
        <f>'Données de base'!AV64</f>
        <v>0</v>
      </c>
      <c r="AX38" s="181">
        <f>'Données de base'!AW64</f>
        <v>0</v>
      </c>
      <c r="AY38" s="181">
        <f>'Données de base'!AX64</f>
        <v>0</v>
      </c>
      <c r="AZ38" s="181">
        <f>'Données de base'!AY64</f>
        <v>0</v>
      </c>
      <c r="BA38" s="181">
        <f>'Données de base'!AZ64</f>
        <v>0</v>
      </c>
      <c r="BB38" s="181">
        <f>'Données de base'!BA64</f>
        <v>0</v>
      </c>
      <c r="BC38" s="190">
        <f>SUM(AQ38:BB38)</f>
        <v>0</v>
      </c>
      <c r="BD38" s="181">
        <f>'Données de base'!BC64</f>
        <v>0</v>
      </c>
      <c r="BE38" s="181">
        <f>'Données de base'!BD64</f>
        <v>0</v>
      </c>
      <c r="BF38" s="181">
        <f>'Données de base'!BE64</f>
        <v>0</v>
      </c>
      <c r="BG38" s="181">
        <f>'Données de base'!BF64</f>
        <v>0</v>
      </c>
      <c r="BH38" s="181">
        <f>'Données de base'!BG64</f>
        <v>0</v>
      </c>
      <c r="BI38" s="181">
        <f>'Données de base'!BH64</f>
        <v>0</v>
      </c>
      <c r="BJ38" s="181">
        <f>'Données de base'!BI64</f>
        <v>0</v>
      </c>
      <c r="BK38" s="181">
        <f>'Données de base'!BJ64</f>
        <v>0</v>
      </c>
      <c r="BL38" s="181">
        <f>'Données de base'!BK64</f>
        <v>0</v>
      </c>
      <c r="BM38" s="181">
        <f>'Données de base'!BL64</f>
        <v>0</v>
      </c>
      <c r="BN38" s="181">
        <f>'Données de base'!BM64</f>
        <v>0</v>
      </c>
      <c r="BO38" s="181">
        <f>'Données de base'!BN64</f>
        <v>0</v>
      </c>
      <c r="BP38" s="190">
        <f>SUM(BD38:BO38)</f>
        <v>0</v>
      </c>
      <c r="BQ38" s="181">
        <f>'Données de base'!BP64</f>
        <v>0</v>
      </c>
      <c r="BR38" s="181">
        <f>'Données de base'!BQ64</f>
        <v>0</v>
      </c>
      <c r="BS38" s="181">
        <f>'Données de base'!BR64</f>
        <v>0</v>
      </c>
      <c r="BT38" s="181">
        <f>'Données de base'!BS64</f>
        <v>0</v>
      </c>
      <c r="BU38" s="181">
        <f>'Données de base'!BT64</f>
        <v>0</v>
      </c>
      <c r="BV38" s="181">
        <f>'Données de base'!BU64</f>
        <v>0</v>
      </c>
      <c r="BW38" s="181">
        <f>'Données de base'!BV64</f>
        <v>0</v>
      </c>
      <c r="BX38" s="181">
        <f>'Données de base'!BW64</f>
        <v>0</v>
      </c>
      <c r="BY38" s="181">
        <f>'Données de base'!BX64</f>
        <v>0</v>
      </c>
      <c r="BZ38" s="181">
        <f>'Données de base'!BY64</f>
        <v>0</v>
      </c>
      <c r="CA38" s="181">
        <f>'Données de base'!BZ64</f>
        <v>0</v>
      </c>
      <c r="CB38" s="181">
        <f>'Données de base'!CA64</f>
        <v>0</v>
      </c>
      <c r="CC38" s="190">
        <f>SUM(BQ38:CB38)</f>
        <v>0</v>
      </c>
    </row>
    <row r="39" spans="1:81" ht="15" customHeight="1" x14ac:dyDescent="0.2">
      <c r="A39" s="119"/>
      <c r="B39" s="275" t="str">
        <f>'Données de base'!$A$39</f>
        <v>(-)</v>
      </c>
      <c r="C39" s="246">
        <f>'Données de base'!$B$35</f>
        <v>0.2</v>
      </c>
      <c r="D39" s="181">
        <f>'Données de base'!C65</f>
        <v>0</v>
      </c>
      <c r="E39" s="181">
        <f>'Données de base'!D65</f>
        <v>0</v>
      </c>
      <c r="F39" s="181">
        <f>'Données de base'!E65</f>
        <v>0</v>
      </c>
      <c r="G39" s="181">
        <f>'Données de base'!F65</f>
        <v>0</v>
      </c>
      <c r="H39" s="181">
        <f>'Données de base'!G65</f>
        <v>0</v>
      </c>
      <c r="I39" s="181">
        <f>'Données de base'!H65</f>
        <v>0</v>
      </c>
      <c r="J39" s="181">
        <f>'Données de base'!I65</f>
        <v>0</v>
      </c>
      <c r="K39" s="181">
        <f>'Données de base'!J65</f>
        <v>0</v>
      </c>
      <c r="L39" s="181">
        <f>'Données de base'!K65</f>
        <v>0</v>
      </c>
      <c r="M39" s="181">
        <f>'Données de base'!L65</f>
        <v>0</v>
      </c>
      <c r="N39" s="181">
        <f>'Données de base'!M65</f>
        <v>0</v>
      </c>
      <c r="O39" s="181">
        <f>'Données de base'!N65</f>
        <v>0</v>
      </c>
      <c r="P39" s="190">
        <f>SUM(D39:O39)</f>
        <v>0</v>
      </c>
      <c r="Q39" s="181">
        <f>'Données de base'!P65</f>
        <v>0</v>
      </c>
      <c r="R39" s="181">
        <f>'Données de base'!Q65</f>
        <v>0</v>
      </c>
      <c r="S39" s="181">
        <f>'Données de base'!R65</f>
        <v>0</v>
      </c>
      <c r="T39" s="181">
        <f>'Données de base'!S65</f>
        <v>0</v>
      </c>
      <c r="U39" s="181">
        <f>'Données de base'!T65</f>
        <v>0</v>
      </c>
      <c r="V39" s="181">
        <f>'Données de base'!U65</f>
        <v>0</v>
      </c>
      <c r="W39" s="181">
        <f>'Données de base'!V65</f>
        <v>0</v>
      </c>
      <c r="X39" s="181">
        <f>'Données de base'!W65</f>
        <v>0</v>
      </c>
      <c r="Y39" s="181">
        <f>'Données de base'!X65</f>
        <v>0</v>
      </c>
      <c r="Z39" s="181">
        <f>'Données de base'!Y65</f>
        <v>0</v>
      </c>
      <c r="AA39" s="181">
        <f>'Données de base'!Z65</f>
        <v>0</v>
      </c>
      <c r="AB39" s="181">
        <f>'Données de base'!AA65</f>
        <v>0</v>
      </c>
      <c r="AC39" s="190">
        <f>SUM(Q39:AB39)</f>
        <v>0</v>
      </c>
      <c r="AD39" s="181">
        <f>'Données de base'!AC65</f>
        <v>0</v>
      </c>
      <c r="AE39" s="181">
        <f>'Données de base'!AD65</f>
        <v>0</v>
      </c>
      <c r="AF39" s="181">
        <f>'Données de base'!AE65</f>
        <v>0</v>
      </c>
      <c r="AG39" s="181">
        <f>'Données de base'!AF65</f>
        <v>0</v>
      </c>
      <c r="AH39" s="181">
        <f>'Données de base'!AG65</f>
        <v>0</v>
      </c>
      <c r="AI39" s="181">
        <f>'Données de base'!AH65</f>
        <v>0</v>
      </c>
      <c r="AJ39" s="181">
        <f>'Données de base'!AI65</f>
        <v>0</v>
      </c>
      <c r="AK39" s="181">
        <f>'Données de base'!AJ65</f>
        <v>0</v>
      </c>
      <c r="AL39" s="181">
        <f>'Données de base'!AK65</f>
        <v>0</v>
      </c>
      <c r="AM39" s="181">
        <f>'Données de base'!AL65</f>
        <v>0</v>
      </c>
      <c r="AN39" s="181">
        <f>'Données de base'!AM65</f>
        <v>0</v>
      </c>
      <c r="AO39" s="181">
        <f>'Données de base'!AN65</f>
        <v>0</v>
      </c>
      <c r="AP39" s="190">
        <f>SUM(AD39:AO39)</f>
        <v>0</v>
      </c>
      <c r="AQ39" s="181">
        <f>'Données de base'!AP65</f>
        <v>0</v>
      </c>
      <c r="AR39" s="181">
        <f>'Données de base'!AQ65</f>
        <v>0</v>
      </c>
      <c r="AS39" s="181">
        <f>'Données de base'!AR65</f>
        <v>0</v>
      </c>
      <c r="AT39" s="181">
        <f>'Données de base'!AS65</f>
        <v>0</v>
      </c>
      <c r="AU39" s="181">
        <f>'Données de base'!AT65</f>
        <v>0</v>
      </c>
      <c r="AV39" s="181">
        <f>'Données de base'!AU65</f>
        <v>0</v>
      </c>
      <c r="AW39" s="181">
        <f>'Données de base'!AV65</f>
        <v>0</v>
      </c>
      <c r="AX39" s="181">
        <f>'Données de base'!AW65</f>
        <v>0</v>
      </c>
      <c r="AY39" s="181">
        <f>'Données de base'!AX65</f>
        <v>0</v>
      </c>
      <c r="AZ39" s="181">
        <f>'Données de base'!AY65</f>
        <v>0</v>
      </c>
      <c r="BA39" s="181">
        <f>'Données de base'!AZ65</f>
        <v>0</v>
      </c>
      <c r="BB39" s="181">
        <f>'Données de base'!BA65</f>
        <v>0</v>
      </c>
      <c r="BC39" s="190">
        <f>SUM(AQ39:BB39)</f>
        <v>0</v>
      </c>
      <c r="BD39" s="181">
        <f>'Données de base'!BC65</f>
        <v>0</v>
      </c>
      <c r="BE39" s="181">
        <f>'Données de base'!BD65</f>
        <v>0</v>
      </c>
      <c r="BF39" s="181">
        <f>'Données de base'!BE65</f>
        <v>0</v>
      </c>
      <c r="BG39" s="181">
        <f>'Données de base'!BF65</f>
        <v>0</v>
      </c>
      <c r="BH39" s="181">
        <f>'Données de base'!BG65</f>
        <v>0</v>
      </c>
      <c r="BI39" s="181">
        <f>'Données de base'!BH65</f>
        <v>0</v>
      </c>
      <c r="BJ39" s="181">
        <f>'Données de base'!BI65</f>
        <v>0</v>
      </c>
      <c r="BK39" s="181">
        <f>'Données de base'!BJ65</f>
        <v>0</v>
      </c>
      <c r="BL39" s="181">
        <f>'Données de base'!BK65</f>
        <v>0</v>
      </c>
      <c r="BM39" s="181">
        <f>'Données de base'!BL65</f>
        <v>0</v>
      </c>
      <c r="BN39" s="181">
        <f>'Données de base'!BM65</f>
        <v>0</v>
      </c>
      <c r="BO39" s="181">
        <f>'Données de base'!BN65</f>
        <v>0</v>
      </c>
      <c r="BP39" s="190">
        <f>SUM(BD39:BO39)</f>
        <v>0</v>
      </c>
      <c r="BQ39" s="181">
        <f>'Données de base'!BP65</f>
        <v>0</v>
      </c>
      <c r="BR39" s="181">
        <f>'Données de base'!BQ65</f>
        <v>0</v>
      </c>
      <c r="BS39" s="181">
        <f>'Données de base'!BR65</f>
        <v>0</v>
      </c>
      <c r="BT39" s="181">
        <f>'Données de base'!BS65</f>
        <v>0</v>
      </c>
      <c r="BU39" s="181">
        <f>'Données de base'!BT65</f>
        <v>0</v>
      </c>
      <c r="BV39" s="181">
        <f>'Données de base'!BU65</f>
        <v>0</v>
      </c>
      <c r="BW39" s="181">
        <f>'Données de base'!BV65</f>
        <v>0</v>
      </c>
      <c r="BX39" s="181">
        <f>'Données de base'!BW65</f>
        <v>0</v>
      </c>
      <c r="BY39" s="181">
        <f>'Données de base'!BX65</f>
        <v>0</v>
      </c>
      <c r="BZ39" s="181">
        <f>'Données de base'!BY65</f>
        <v>0</v>
      </c>
      <c r="CA39" s="181">
        <f>'Données de base'!BZ65</f>
        <v>0</v>
      </c>
      <c r="CB39" s="181">
        <f>'Données de base'!CA65</f>
        <v>0</v>
      </c>
      <c r="CC39" s="190">
        <f>SUM(BQ39:CB39)</f>
        <v>0</v>
      </c>
    </row>
    <row r="40" spans="1:81" ht="15" customHeight="1" x14ac:dyDescent="0.2">
      <c r="A40" s="119"/>
      <c r="B40" s="275" t="str">
        <f>'Données de base'!$A$40</f>
        <v>(-)</v>
      </c>
      <c r="C40" s="246">
        <f>'Données de base'!$B$40</f>
        <v>0.2</v>
      </c>
      <c r="D40" s="181">
        <f>'Données de base'!C66</f>
        <v>0</v>
      </c>
      <c r="E40" s="181">
        <f>'Données de base'!D66</f>
        <v>0</v>
      </c>
      <c r="F40" s="181">
        <f>'Données de base'!E66</f>
        <v>0</v>
      </c>
      <c r="G40" s="181">
        <f>'Données de base'!F66</f>
        <v>0</v>
      </c>
      <c r="H40" s="181">
        <f>'Données de base'!G66</f>
        <v>0</v>
      </c>
      <c r="I40" s="181">
        <f>'Données de base'!H66</f>
        <v>0</v>
      </c>
      <c r="J40" s="181">
        <f>'Données de base'!I66</f>
        <v>0</v>
      </c>
      <c r="K40" s="181">
        <f>'Données de base'!J66</f>
        <v>0</v>
      </c>
      <c r="L40" s="181">
        <f>'Données de base'!K66</f>
        <v>0</v>
      </c>
      <c r="M40" s="181">
        <f>'Données de base'!L66</f>
        <v>0</v>
      </c>
      <c r="N40" s="181">
        <f>'Données de base'!M66</f>
        <v>0</v>
      </c>
      <c r="O40" s="181">
        <f>'Données de base'!N66</f>
        <v>0</v>
      </c>
      <c r="P40" s="190">
        <f t="shared" si="72"/>
        <v>0</v>
      </c>
      <c r="Q40" s="181">
        <f>'Données de base'!P66</f>
        <v>0</v>
      </c>
      <c r="R40" s="181">
        <f>'Données de base'!Q66</f>
        <v>0</v>
      </c>
      <c r="S40" s="181">
        <f>'Données de base'!R66</f>
        <v>0</v>
      </c>
      <c r="T40" s="181">
        <f>'Données de base'!S66</f>
        <v>0</v>
      </c>
      <c r="U40" s="181">
        <f>'Données de base'!T66</f>
        <v>0</v>
      </c>
      <c r="V40" s="181">
        <f>'Données de base'!U66</f>
        <v>0</v>
      </c>
      <c r="W40" s="181">
        <f>'Données de base'!V66</f>
        <v>0</v>
      </c>
      <c r="X40" s="181">
        <f>'Données de base'!W66</f>
        <v>0</v>
      </c>
      <c r="Y40" s="181">
        <f>'Données de base'!X66</f>
        <v>0</v>
      </c>
      <c r="Z40" s="181">
        <f>'Données de base'!Y66</f>
        <v>0</v>
      </c>
      <c r="AA40" s="181">
        <f>'Données de base'!Z66</f>
        <v>0</v>
      </c>
      <c r="AB40" s="181">
        <f>'Données de base'!AA66</f>
        <v>0</v>
      </c>
      <c r="AC40" s="190">
        <f t="shared" si="73"/>
        <v>0</v>
      </c>
      <c r="AD40" s="181">
        <f>'Données de base'!AC66</f>
        <v>0</v>
      </c>
      <c r="AE40" s="181">
        <f>'Données de base'!AD66</f>
        <v>0</v>
      </c>
      <c r="AF40" s="181">
        <f>'Données de base'!AE66</f>
        <v>0</v>
      </c>
      <c r="AG40" s="181">
        <f>'Données de base'!AF66</f>
        <v>0</v>
      </c>
      <c r="AH40" s="181">
        <f>'Données de base'!AG66</f>
        <v>0</v>
      </c>
      <c r="AI40" s="181">
        <f>'Données de base'!AH66</f>
        <v>0</v>
      </c>
      <c r="AJ40" s="181">
        <f>'Données de base'!AI66</f>
        <v>0</v>
      </c>
      <c r="AK40" s="181">
        <f>'Données de base'!AJ66</f>
        <v>0</v>
      </c>
      <c r="AL40" s="181">
        <f>'Données de base'!AK66</f>
        <v>0</v>
      </c>
      <c r="AM40" s="181">
        <f>'Données de base'!AL66</f>
        <v>0</v>
      </c>
      <c r="AN40" s="181">
        <f>'Données de base'!AM66</f>
        <v>0</v>
      </c>
      <c r="AO40" s="181">
        <f>'Données de base'!AN66</f>
        <v>0</v>
      </c>
      <c r="AP40" s="190">
        <f t="shared" si="74"/>
        <v>0</v>
      </c>
      <c r="AQ40" s="181">
        <f>'Données de base'!AP66</f>
        <v>0</v>
      </c>
      <c r="AR40" s="181">
        <f>'Données de base'!AQ66</f>
        <v>0</v>
      </c>
      <c r="AS40" s="181">
        <f>'Données de base'!AR66</f>
        <v>0</v>
      </c>
      <c r="AT40" s="181">
        <f>'Données de base'!AS66</f>
        <v>0</v>
      </c>
      <c r="AU40" s="181">
        <f>'Données de base'!AT66</f>
        <v>0</v>
      </c>
      <c r="AV40" s="181">
        <f>'Données de base'!AU66</f>
        <v>0</v>
      </c>
      <c r="AW40" s="181">
        <f>'Données de base'!AV66</f>
        <v>0</v>
      </c>
      <c r="AX40" s="181">
        <f>'Données de base'!AW66</f>
        <v>0</v>
      </c>
      <c r="AY40" s="181">
        <f>'Données de base'!AX66</f>
        <v>0</v>
      </c>
      <c r="AZ40" s="181">
        <f>'Données de base'!AY66</f>
        <v>0</v>
      </c>
      <c r="BA40" s="181">
        <f>'Données de base'!AZ66</f>
        <v>0</v>
      </c>
      <c r="BB40" s="181">
        <f>'Données de base'!BA66</f>
        <v>0</v>
      </c>
      <c r="BC40" s="190">
        <f t="shared" si="75"/>
        <v>0</v>
      </c>
      <c r="BD40" s="181">
        <f>'Données de base'!BC66</f>
        <v>0</v>
      </c>
      <c r="BE40" s="181">
        <f>'Données de base'!BD66</f>
        <v>0</v>
      </c>
      <c r="BF40" s="181">
        <f>'Données de base'!BE66</f>
        <v>0</v>
      </c>
      <c r="BG40" s="181">
        <f>'Données de base'!BF66</f>
        <v>0</v>
      </c>
      <c r="BH40" s="181">
        <f>'Données de base'!BG66</f>
        <v>0</v>
      </c>
      <c r="BI40" s="181">
        <f>'Données de base'!BH66</f>
        <v>0</v>
      </c>
      <c r="BJ40" s="181">
        <f>'Données de base'!BI66</f>
        <v>0</v>
      </c>
      <c r="BK40" s="181">
        <f>'Données de base'!BJ66</f>
        <v>0</v>
      </c>
      <c r="BL40" s="181">
        <f>'Données de base'!BK66</f>
        <v>0</v>
      </c>
      <c r="BM40" s="181">
        <f>'Données de base'!BL66</f>
        <v>0</v>
      </c>
      <c r="BN40" s="181">
        <f>'Données de base'!BM66</f>
        <v>0</v>
      </c>
      <c r="BO40" s="181">
        <f>'Données de base'!BN66</f>
        <v>0</v>
      </c>
      <c r="BP40" s="190">
        <f t="shared" si="76"/>
        <v>0</v>
      </c>
      <c r="BQ40" s="181">
        <f>'Données de base'!BP66</f>
        <v>0</v>
      </c>
      <c r="BR40" s="181">
        <f>'Données de base'!BQ66</f>
        <v>0</v>
      </c>
      <c r="BS40" s="181">
        <f>'Données de base'!BR66</f>
        <v>0</v>
      </c>
      <c r="BT40" s="181">
        <f>'Données de base'!BS66</f>
        <v>0</v>
      </c>
      <c r="BU40" s="181">
        <f>'Données de base'!BT66</f>
        <v>0</v>
      </c>
      <c r="BV40" s="181">
        <f>'Données de base'!BU66</f>
        <v>0</v>
      </c>
      <c r="BW40" s="181">
        <f>'Données de base'!BV66</f>
        <v>0</v>
      </c>
      <c r="BX40" s="181">
        <f>'Données de base'!BW66</f>
        <v>0</v>
      </c>
      <c r="BY40" s="181">
        <f>'Données de base'!BX66</f>
        <v>0</v>
      </c>
      <c r="BZ40" s="181">
        <f>'Données de base'!BY66</f>
        <v>0</v>
      </c>
      <c r="CA40" s="181">
        <f>'Données de base'!BZ66</f>
        <v>0</v>
      </c>
      <c r="CB40" s="181">
        <f>'Données de base'!CA66</f>
        <v>0</v>
      </c>
      <c r="CC40" s="190">
        <f t="shared" si="77"/>
        <v>0</v>
      </c>
    </row>
    <row r="41" spans="1:81" ht="15" customHeight="1" x14ac:dyDescent="0.2">
      <c r="A41" s="119"/>
      <c r="B41" s="275" t="str">
        <f>'Données de base'!$A$41</f>
        <v>(-)</v>
      </c>
      <c r="C41" s="246">
        <f>'Données de base'!$B$41</f>
        <v>0.2</v>
      </c>
      <c r="D41" s="181">
        <f>'Données de base'!C67</f>
        <v>0</v>
      </c>
      <c r="E41" s="181">
        <f>'Données de base'!D67</f>
        <v>0</v>
      </c>
      <c r="F41" s="181">
        <f>'Données de base'!E67</f>
        <v>0</v>
      </c>
      <c r="G41" s="181">
        <f>'Données de base'!F67</f>
        <v>0</v>
      </c>
      <c r="H41" s="181">
        <f>'Données de base'!G67</f>
        <v>0</v>
      </c>
      <c r="I41" s="181">
        <f>'Données de base'!H67</f>
        <v>0</v>
      </c>
      <c r="J41" s="181">
        <f>'Données de base'!I67</f>
        <v>0</v>
      </c>
      <c r="K41" s="181">
        <f>'Données de base'!J67</f>
        <v>0</v>
      </c>
      <c r="L41" s="181">
        <f>'Données de base'!K67</f>
        <v>0</v>
      </c>
      <c r="M41" s="181">
        <f>'Données de base'!L67</f>
        <v>0</v>
      </c>
      <c r="N41" s="181">
        <f>'Données de base'!M67</f>
        <v>0</v>
      </c>
      <c r="O41" s="181">
        <f>'Données de base'!N67</f>
        <v>0</v>
      </c>
      <c r="P41" s="190">
        <f t="shared" si="72"/>
        <v>0</v>
      </c>
      <c r="Q41" s="181">
        <f>'Données de base'!P67</f>
        <v>0</v>
      </c>
      <c r="R41" s="181">
        <f>'Données de base'!Q67</f>
        <v>0</v>
      </c>
      <c r="S41" s="181">
        <f>'Données de base'!R67</f>
        <v>0</v>
      </c>
      <c r="T41" s="181">
        <f>'Données de base'!S67</f>
        <v>0</v>
      </c>
      <c r="U41" s="181">
        <f>'Données de base'!T67</f>
        <v>0</v>
      </c>
      <c r="V41" s="181">
        <f>'Données de base'!U67</f>
        <v>0</v>
      </c>
      <c r="W41" s="181">
        <f>'Données de base'!V67</f>
        <v>0</v>
      </c>
      <c r="X41" s="181">
        <f>'Données de base'!W67</f>
        <v>0</v>
      </c>
      <c r="Y41" s="181">
        <f>'Données de base'!X67</f>
        <v>0</v>
      </c>
      <c r="Z41" s="181">
        <f>'Données de base'!Y67</f>
        <v>0</v>
      </c>
      <c r="AA41" s="181">
        <f>'Données de base'!Z67</f>
        <v>0</v>
      </c>
      <c r="AB41" s="181">
        <f>'Données de base'!AA67</f>
        <v>0</v>
      </c>
      <c r="AC41" s="190">
        <f t="shared" si="73"/>
        <v>0</v>
      </c>
      <c r="AD41" s="181">
        <f>'Données de base'!AC67</f>
        <v>0</v>
      </c>
      <c r="AE41" s="181">
        <f>'Données de base'!AD67</f>
        <v>0</v>
      </c>
      <c r="AF41" s="181">
        <f>'Données de base'!AE67</f>
        <v>0</v>
      </c>
      <c r="AG41" s="181">
        <f>'Données de base'!AF67</f>
        <v>0</v>
      </c>
      <c r="AH41" s="181">
        <f>'Données de base'!AG67</f>
        <v>0</v>
      </c>
      <c r="AI41" s="181">
        <f>'Données de base'!AH67</f>
        <v>0</v>
      </c>
      <c r="AJ41" s="181">
        <f>'Données de base'!AI67</f>
        <v>0</v>
      </c>
      <c r="AK41" s="181">
        <f>'Données de base'!AJ67</f>
        <v>0</v>
      </c>
      <c r="AL41" s="181">
        <f>'Données de base'!AK67</f>
        <v>0</v>
      </c>
      <c r="AM41" s="181">
        <f>'Données de base'!AL67</f>
        <v>0</v>
      </c>
      <c r="AN41" s="181">
        <f>'Données de base'!AM67</f>
        <v>0</v>
      </c>
      <c r="AO41" s="181">
        <f>'Données de base'!AN67</f>
        <v>0</v>
      </c>
      <c r="AP41" s="190">
        <f t="shared" si="74"/>
        <v>0</v>
      </c>
      <c r="AQ41" s="181">
        <f>'Données de base'!AP67</f>
        <v>0</v>
      </c>
      <c r="AR41" s="181">
        <f>'Données de base'!AQ67</f>
        <v>0</v>
      </c>
      <c r="AS41" s="181">
        <f>'Données de base'!AR67</f>
        <v>0</v>
      </c>
      <c r="AT41" s="181">
        <f>'Données de base'!AS67</f>
        <v>0</v>
      </c>
      <c r="AU41" s="181">
        <f>'Données de base'!AT67</f>
        <v>0</v>
      </c>
      <c r="AV41" s="181">
        <f>'Données de base'!AU67</f>
        <v>0</v>
      </c>
      <c r="AW41" s="181">
        <f>'Données de base'!AV67</f>
        <v>0</v>
      </c>
      <c r="AX41" s="181">
        <f>'Données de base'!AW67</f>
        <v>0</v>
      </c>
      <c r="AY41" s="181">
        <f>'Données de base'!AX67</f>
        <v>0</v>
      </c>
      <c r="AZ41" s="181">
        <f>'Données de base'!AY67</f>
        <v>0</v>
      </c>
      <c r="BA41" s="181">
        <f>'Données de base'!AZ67</f>
        <v>0</v>
      </c>
      <c r="BB41" s="181">
        <f>'Données de base'!BA67</f>
        <v>0</v>
      </c>
      <c r="BC41" s="190">
        <f t="shared" si="75"/>
        <v>0</v>
      </c>
      <c r="BD41" s="181">
        <f>'Données de base'!BC67</f>
        <v>0</v>
      </c>
      <c r="BE41" s="181">
        <f>'Données de base'!BD67</f>
        <v>0</v>
      </c>
      <c r="BF41" s="181">
        <f>'Données de base'!BE67</f>
        <v>0</v>
      </c>
      <c r="BG41" s="181">
        <f>'Données de base'!BF67</f>
        <v>0</v>
      </c>
      <c r="BH41" s="181">
        <f>'Données de base'!BG67</f>
        <v>0</v>
      </c>
      <c r="BI41" s="181">
        <f>'Données de base'!BH67</f>
        <v>0</v>
      </c>
      <c r="BJ41" s="181">
        <f>'Données de base'!BI67</f>
        <v>0</v>
      </c>
      <c r="BK41" s="181">
        <f>'Données de base'!BJ67</f>
        <v>0</v>
      </c>
      <c r="BL41" s="181">
        <f>'Données de base'!BK67</f>
        <v>0</v>
      </c>
      <c r="BM41" s="181">
        <f>'Données de base'!BL67</f>
        <v>0</v>
      </c>
      <c r="BN41" s="181">
        <f>'Données de base'!BM67</f>
        <v>0</v>
      </c>
      <c r="BO41" s="181">
        <f>'Données de base'!BN67</f>
        <v>0</v>
      </c>
      <c r="BP41" s="190">
        <f t="shared" si="76"/>
        <v>0</v>
      </c>
      <c r="BQ41" s="181">
        <f>'Données de base'!BP67</f>
        <v>0</v>
      </c>
      <c r="BR41" s="181">
        <f>'Données de base'!BQ67</f>
        <v>0</v>
      </c>
      <c r="BS41" s="181">
        <f>'Données de base'!BR67</f>
        <v>0</v>
      </c>
      <c r="BT41" s="181">
        <f>'Données de base'!BS67</f>
        <v>0</v>
      </c>
      <c r="BU41" s="181">
        <f>'Données de base'!BT67</f>
        <v>0</v>
      </c>
      <c r="BV41" s="181">
        <f>'Données de base'!BU67</f>
        <v>0</v>
      </c>
      <c r="BW41" s="181">
        <f>'Données de base'!BV67</f>
        <v>0</v>
      </c>
      <c r="BX41" s="181">
        <f>'Données de base'!BW67</f>
        <v>0</v>
      </c>
      <c r="BY41" s="181">
        <f>'Données de base'!BX67</f>
        <v>0</v>
      </c>
      <c r="BZ41" s="181">
        <f>'Données de base'!BY67</f>
        <v>0</v>
      </c>
      <c r="CA41" s="181">
        <f>'Données de base'!BZ67</f>
        <v>0</v>
      </c>
      <c r="CB41" s="181">
        <f>'Données de base'!CA67</f>
        <v>0</v>
      </c>
      <c r="CC41" s="190">
        <f t="shared" si="77"/>
        <v>0</v>
      </c>
    </row>
    <row r="42" spans="1:81" ht="15" customHeight="1" x14ac:dyDescent="0.2">
      <c r="A42" s="119"/>
      <c r="B42" s="275" t="str">
        <f>'Données de base'!$A$42</f>
        <v>(-)</v>
      </c>
      <c r="C42" s="246">
        <f>'Données de base'!$B$42</f>
        <v>0.2</v>
      </c>
      <c r="D42" s="181">
        <f>'Données de base'!C68</f>
        <v>0</v>
      </c>
      <c r="E42" s="181">
        <f>'Données de base'!D68</f>
        <v>0</v>
      </c>
      <c r="F42" s="181">
        <f>'Données de base'!E68</f>
        <v>0</v>
      </c>
      <c r="G42" s="181">
        <f>'Données de base'!F68</f>
        <v>0</v>
      </c>
      <c r="H42" s="181">
        <f>'Données de base'!G68</f>
        <v>0</v>
      </c>
      <c r="I42" s="181">
        <f>'Données de base'!H68</f>
        <v>0</v>
      </c>
      <c r="J42" s="181">
        <f>'Données de base'!I68</f>
        <v>0</v>
      </c>
      <c r="K42" s="181">
        <f>'Données de base'!J68</f>
        <v>0</v>
      </c>
      <c r="L42" s="181">
        <f>'Données de base'!K68</f>
        <v>0</v>
      </c>
      <c r="M42" s="181">
        <f>'Données de base'!L68</f>
        <v>0</v>
      </c>
      <c r="N42" s="181">
        <f>'Données de base'!M68</f>
        <v>0</v>
      </c>
      <c r="O42" s="181">
        <f>'Données de base'!N68</f>
        <v>0</v>
      </c>
      <c r="P42" s="190">
        <f t="shared" si="72"/>
        <v>0</v>
      </c>
      <c r="Q42" s="181">
        <f>'Données de base'!P68</f>
        <v>0</v>
      </c>
      <c r="R42" s="181">
        <f>'Données de base'!Q68</f>
        <v>0</v>
      </c>
      <c r="S42" s="181">
        <f>'Données de base'!R68</f>
        <v>0</v>
      </c>
      <c r="T42" s="181">
        <f>'Données de base'!S68</f>
        <v>0</v>
      </c>
      <c r="U42" s="181">
        <f>'Données de base'!T68</f>
        <v>0</v>
      </c>
      <c r="V42" s="181">
        <f>'Données de base'!U68</f>
        <v>0</v>
      </c>
      <c r="W42" s="181">
        <f>'Données de base'!V68</f>
        <v>0</v>
      </c>
      <c r="X42" s="181">
        <f>'Données de base'!W68</f>
        <v>0</v>
      </c>
      <c r="Y42" s="181">
        <f>'Données de base'!X68</f>
        <v>0</v>
      </c>
      <c r="Z42" s="181">
        <f>'Données de base'!Y68</f>
        <v>0</v>
      </c>
      <c r="AA42" s="181">
        <f>'Données de base'!Z68</f>
        <v>0</v>
      </c>
      <c r="AB42" s="181">
        <f>'Données de base'!AA68</f>
        <v>0</v>
      </c>
      <c r="AC42" s="190">
        <f t="shared" si="73"/>
        <v>0</v>
      </c>
      <c r="AD42" s="181">
        <f>'Données de base'!AC68</f>
        <v>0</v>
      </c>
      <c r="AE42" s="181">
        <f>'Données de base'!AD68</f>
        <v>0</v>
      </c>
      <c r="AF42" s="181">
        <f>'Données de base'!AE68</f>
        <v>0</v>
      </c>
      <c r="AG42" s="181">
        <f>'Données de base'!AF68</f>
        <v>0</v>
      </c>
      <c r="AH42" s="181">
        <f>'Données de base'!AG68</f>
        <v>0</v>
      </c>
      <c r="AI42" s="181">
        <f>'Données de base'!AH68</f>
        <v>0</v>
      </c>
      <c r="AJ42" s="181">
        <f>'Données de base'!AI68</f>
        <v>0</v>
      </c>
      <c r="AK42" s="181">
        <f>'Données de base'!AJ68</f>
        <v>0</v>
      </c>
      <c r="AL42" s="181">
        <f>'Données de base'!AK68</f>
        <v>0</v>
      </c>
      <c r="AM42" s="181">
        <f>'Données de base'!AL68</f>
        <v>0</v>
      </c>
      <c r="AN42" s="181">
        <f>'Données de base'!AM68</f>
        <v>0</v>
      </c>
      <c r="AO42" s="181">
        <f>'Données de base'!AN68</f>
        <v>0</v>
      </c>
      <c r="AP42" s="190">
        <f t="shared" si="74"/>
        <v>0</v>
      </c>
      <c r="AQ42" s="181">
        <f>'Données de base'!AP68</f>
        <v>0</v>
      </c>
      <c r="AR42" s="181">
        <f>'Données de base'!AQ68</f>
        <v>0</v>
      </c>
      <c r="AS42" s="181">
        <f>'Données de base'!AR68</f>
        <v>0</v>
      </c>
      <c r="AT42" s="181">
        <f>'Données de base'!AS68</f>
        <v>0</v>
      </c>
      <c r="AU42" s="181">
        <f>'Données de base'!AT68</f>
        <v>0</v>
      </c>
      <c r="AV42" s="181">
        <f>'Données de base'!AU68</f>
        <v>0</v>
      </c>
      <c r="AW42" s="181">
        <f>'Données de base'!AV68</f>
        <v>0</v>
      </c>
      <c r="AX42" s="181">
        <f>'Données de base'!AW68</f>
        <v>0</v>
      </c>
      <c r="AY42" s="181">
        <f>'Données de base'!AX68</f>
        <v>0</v>
      </c>
      <c r="AZ42" s="181">
        <f>'Données de base'!AY68</f>
        <v>0</v>
      </c>
      <c r="BA42" s="181">
        <f>'Données de base'!AZ68</f>
        <v>0</v>
      </c>
      <c r="BB42" s="181">
        <f>'Données de base'!BA68</f>
        <v>0</v>
      </c>
      <c r="BC42" s="190">
        <f t="shared" si="75"/>
        <v>0</v>
      </c>
      <c r="BD42" s="181">
        <f>'Données de base'!BC68</f>
        <v>0</v>
      </c>
      <c r="BE42" s="181">
        <f>'Données de base'!BD68</f>
        <v>0</v>
      </c>
      <c r="BF42" s="181">
        <f>'Données de base'!BE68</f>
        <v>0</v>
      </c>
      <c r="BG42" s="181">
        <f>'Données de base'!BF68</f>
        <v>0</v>
      </c>
      <c r="BH42" s="181">
        <f>'Données de base'!BG68</f>
        <v>0</v>
      </c>
      <c r="BI42" s="181">
        <f>'Données de base'!BH68</f>
        <v>0</v>
      </c>
      <c r="BJ42" s="181">
        <f>'Données de base'!BI68</f>
        <v>0</v>
      </c>
      <c r="BK42" s="181">
        <f>'Données de base'!BJ68</f>
        <v>0</v>
      </c>
      <c r="BL42" s="181">
        <f>'Données de base'!BK68</f>
        <v>0</v>
      </c>
      <c r="BM42" s="181">
        <f>'Données de base'!BL68</f>
        <v>0</v>
      </c>
      <c r="BN42" s="181">
        <f>'Données de base'!BM68</f>
        <v>0</v>
      </c>
      <c r="BO42" s="181">
        <f>'Données de base'!BN68</f>
        <v>0</v>
      </c>
      <c r="BP42" s="190">
        <f t="shared" si="76"/>
        <v>0</v>
      </c>
      <c r="BQ42" s="181">
        <f>'Données de base'!BP68</f>
        <v>0</v>
      </c>
      <c r="BR42" s="181">
        <f>'Données de base'!BQ68</f>
        <v>0</v>
      </c>
      <c r="BS42" s="181">
        <f>'Données de base'!BR68</f>
        <v>0</v>
      </c>
      <c r="BT42" s="181">
        <f>'Données de base'!BS68</f>
        <v>0</v>
      </c>
      <c r="BU42" s="181">
        <f>'Données de base'!BT68</f>
        <v>0</v>
      </c>
      <c r="BV42" s="181">
        <f>'Données de base'!BU68</f>
        <v>0</v>
      </c>
      <c r="BW42" s="181">
        <f>'Données de base'!BV68</f>
        <v>0</v>
      </c>
      <c r="BX42" s="181">
        <f>'Données de base'!BW68</f>
        <v>0</v>
      </c>
      <c r="BY42" s="181">
        <f>'Données de base'!BX68</f>
        <v>0</v>
      </c>
      <c r="BZ42" s="181">
        <f>'Données de base'!BY68</f>
        <v>0</v>
      </c>
      <c r="CA42" s="181">
        <f>'Données de base'!BZ68</f>
        <v>0</v>
      </c>
      <c r="CB42" s="181">
        <f>'Données de base'!CA68</f>
        <v>0</v>
      </c>
      <c r="CC42" s="190">
        <f t="shared" si="77"/>
        <v>0</v>
      </c>
    </row>
    <row r="43" spans="1:81" ht="15" customHeight="1" x14ac:dyDescent="0.2">
      <c r="B43" s="16"/>
      <c r="C43" s="223"/>
      <c r="D43" s="16"/>
      <c r="E43" s="16"/>
      <c r="F43" s="16"/>
      <c r="G43" s="16"/>
      <c r="H43" s="16"/>
      <c r="I43" s="16"/>
      <c r="J43" s="16"/>
      <c r="K43" s="16"/>
      <c r="L43" s="16"/>
      <c r="M43" s="16"/>
      <c r="N43" s="16"/>
      <c r="O43" s="16"/>
      <c r="P43" s="130"/>
      <c r="Q43" s="16"/>
      <c r="R43" s="16"/>
      <c r="S43" s="16"/>
      <c r="T43" s="16"/>
      <c r="U43" s="16"/>
      <c r="V43" s="16"/>
      <c r="W43" s="16"/>
      <c r="X43" s="16"/>
      <c r="Y43" s="16"/>
      <c r="Z43" s="16"/>
      <c r="AA43" s="16"/>
      <c r="AB43" s="16"/>
      <c r="AC43" s="130"/>
      <c r="AD43" s="16"/>
      <c r="AE43" s="16"/>
      <c r="AF43" s="16"/>
      <c r="AG43" s="16"/>
      <c r="AH43" s="16"/>
      <c r="AI43" s="16"/>
      <c r="AJ43" s="16"/>
      <c r="AK43" s="16"/>
      <c r="AL43" s="16"/>
      <c r="AM43" s="16"/>
      <c r="AN43" s="16"/>
      <c r="AO43" s="16"/>
      <c r="AP43" s="130"/>
      <c r="AQ43" s="16"/>
      <c r="AR43" s="16"/>
      <c r="AS43" s="16"/>
      <c r="AT43" s="16"/>
      <c r="AU43" s="16"/>
      <c r="AV43" s="16"/>
      <c r="AW43" s="16"/>
      <c r="AX43" s="16"/>
      <c r="AY43" s="16"/>
      <c r="AZ43" s="16"/>
      <c r="BA43" s="16"/>
      <c r="BB43" s="16"/>
      <c r="BC43" s="130"/>
      <c r="BD43" s="16"/>
      <c r="BE43" s="16"/>
      <c r="BF43" s="16"/>
      <c r="BG43" s="16"/>
      <c r="BH43" s="16"/>
      <c r="BI43" s="16"/>
      <c r="BJ43" s="16"/>
      <c r="BK43" s="16"/>
      <c r="BL43" s="16"/>
      <c r="BM43" s="16"/>
      <c r="BN43" s="16"/>
      <c r="BO43" s="16"/>
      <c r="BP43" s="130"/>
      <c r="BQ43" s="16"/>
      <c r="BR43" s="16"/>
      <c r="BS43" s="16"/>
      <c r="BT43" s="16"/>
      <c r="BU43" s="16"/>
      <c r="BV43" s="16"/>
      <c r="BW43" s="16"/>
      <c r="BX43" s="16"/>
      <c r="BY43" s="16"/>
      <c r="BZ43" s="16"/>
      <c r="CA43" s="16"/>
      <c r="CB43" s="16"/>
      <c r="CC43" s="130"/>
    </row>
    <row r="44" spans="1:81" s="63" customFormat="1" ht="15" customHeight="1" x14ac:dyDescent="0.2">
      <c r="B44" s="245" t="s">
        <v>161</v>
      </c>
      <c r="C44" s="130"/>
      <c r="D44" s="190">
        <f t="shared" ref="D44:O44" si="78">+SUM(D45:D54)</f>
        <v>0</v>
      </c>
      <c r="E44" s="190">
        <f t="shared" si="78"/>
        <v>0</v>
      </c>
      <c r="F44" s="190">
        <f t="shared" si="78"/>
        <v>0</v>
      </c>
      <c r="G44" s="190">
        <f t="shared" si="78"/>
        <v>0</v>
      </c>
      <c r="H44" s="190">
        <f t="shared" si="78"/>
        <v>0</v>
      </c>
      <c r="I44" s="190">
        <f t="shared" si="78"/>
        <v>0</v>
      </c>
      <c r="J44" s="190">
        <f t="shared" si="78"/>
        <v>0</v>
      </c>
      <c r="K44" s="190">
        <f t="shared" si="78"/>
        <v>0</v>
      </c>
      <c r="L44" s="190">
        <f t="shared" si="78"/>
        <v>42840</v>
      </c>
      <c r="M44" s="190">
        <f t="shared" si="78"/>
        <v>42840</v>
      </c>
      <c r="N44" s="190">
        <f t="shared" si="78"/>
        <v>42840</v>
      </c>
      <c r="O44" s="190">
        <f t="shared" si="78"/>
        <v>42840</v>
      </c>
      <c r="P44" s="190">
        <f>SUM(D44:O44)</f>
        <v>171360</v>
      </c>
      <c r="Q44" s="190">
        <f t="shared" ref="Q44:AB44" si="79">+SUM(Q45:Q54)</f>
        <v>85680</v>
      </c>
      <c r="R44" s="190">
        <f t="shared" si="79"/>
        <v>142800</v>
      </c>
      <c r="S44" s="190">
        <f t="shared" si="79"/>
        <v>85680</v>
      </c>
      <c r="T44" s="190">
        <f t="shared" si="79"/>
        <v>42840</v>
      </c>
      <c r="U44" s="190">
        <f t="shared" si="79"/>
        <v>142800</v>
      </c>
      <c r="V44" s="190">
        <f t="shared" si="79"/>
        <v>185640</v>
      </c>
      <c r="W44" s="190">
        <f t="shared" si="79"/>
        <v>42840</v>
      </c>
      <c r="X44" s="190">
        <f t="shared" si="79"/>
        <v>0</v>
      </c>
      <c r="Y44" s="190">
        <f t="shared" si="79"/>
        <v>185640</v>
      </c>
      <c r="Z44" s="190">
        <f t="shared" si="79"/>
        <v>142800</v>
      </c>
      <c r="AA44" s="190">
        <f t="shared" si="79"/>
        <v>285600</v>
      </c>
      <c r="AB44" s="190">
        <f t="shared" si="79"/>
        <v>328440</v>
      </c>
      <c r="AC44" s="190">
        <f>SUM(Q44:AB44)</f>
        <v>1670760</v>
      </c>
      <c r="AD44" s="190">
        <f t="shared" ref="AD44:AO44" si="80">+SUM(AD45:AD54)</f>
        <v>178200</v>
      </c>
      <c r="AE44" s="190">
        <f t="shared" si="80"/>
        <v>225720</v>
      </c>
      <c r="AF44" s="190">
        <f t="shared" si="80"/>
        <v>273240</v>
      </c>
      <c r="AG44" s="190">
        <f t="shared" si="80"/>
        <v>237600</v>
      </c>
      <c r="AH44" s="190">
        <f t="shared" si="80"/>
        <v>487080</v>
      </c>
      <c r="AI44" s="190">
        <f t="shared" si="80"/>
        <v>510840</v>
      </c>
      <c r="AJ44" s="190">
        <f t="shared" si="80"/>
        <v>427680</v>
      </c>
      <c r="AK44" s="190">
        <f t="shared" si="80"/>
        <v>332640</v>
      </c>
      <c r="AL44" s="190">
        <f t="shared" si="80"/>
        <v>534600</v>
      </c>
      <c r="AM44" s="190">
        <f t="shared" si="80"/>
        <v>629640</v>
      </c>
      <c r="AN44" s="190">
        <f t="shared" si="80"/>
        <v>629640</v>
      </c>
      <c r="AO44" s="190">
        <f t="shared" si="80"/>
        <v>582120</v>
      </c>
      <c r="AP44" s="190">
        <f>SUM(AD44:AO44)</f>
        <v>5049000</v>
      </c>
      <c r="AQ44" s="190">
        <f t="shared" ref="AQ44:BB44" si="81">+SUM(AQ45:AQ54)</f>
        <v>665280</v>
      </c>
      <c r="AR44" s="190">
        <f t="shared" si="81"/>
        <v>736560</v>
      </c>
      <c r="AS44" s="190">
        <f t="shared" si="81"/>
        <v>760320</v>
      </c>
      <c r="AT44" s="190">
        <f t="shared" si="81"/>
        <v>819720</v>
      </c>
      <c r="AU44" s="190">
        <f t="shared" si="81"/>
        <v>1366200</v>
      </c>
      <c r="AV44" s="190">
        <f t="shared" si="81"/>
        <v>1342440</v>
      </c>
      <c r="AW44" s="190">
        <f t="shared" si="81"/>
        <v>1639440</v>
      </c>
      <c r="AX44" s="190">
        <f t="shared" si="81"/>
        <v>2233440</v>
      </c>
      <c r="AY44" s="190">
        <f t="shared" si="81"/>
        <v>2280960</v>
      </c>
      <c r="AZ44" s="190">
        <f t="shared" si="81"/>
        <v>2625480</v>
      </c>
      <c r="BA44" s="190">
        <f t="shared" si="81"/>
        <v>2589840</v>
      </c>
      <c r="BB44" s="190">
        <f t="shared" si="81"/>
        <v>3076920</v>
      </c>
      <c r="BC44" s="190">
        <f>SUM(AQ44:BB44)</f>
        <v>20136600</v>
      </c>
      <c r="BD44" s="190">
        <f t="shared" ref="BD44:BO44" si="82">+SUM(BD45:BD54)</f>
        <v>3090480</v>
      </c>
      <c r="BE44" s="190">
        <f t="shared" si="82"/>
        <v>3592920</v>
      </c>
      <c r="BF44" s="190">
        <f t="shared" si="82"/>
        <v>4171200</v>
      </c>
      <c r="BG44" s="190">
        <f t="shared" si="82"/>
        <v>4986480</v>
      </c>
      <c r="BH44" s="190">
        <f t="shared" si="82"/>
        <v>6636000</v>
      </c>
      <c r="BI44" s="190">
        <f t="shared" si="82"/>
        <v>7546080</v>
      </c>
      <c r="BJ44" s="190">
        <f t="shared" si="82"/>
        <v>9290400</v>
      </c>
      <c r="BK44" s="190">
        <f t="shared" si="82"/>
        <v>11736240</v>
      </c>
      <c r="BL44" s="190">
        <f t="shared" si="82"/>
        <v>13527960</v>
      </c>
      <c r="BM44" s="190">
        <f t="shared" si="82"/>
        <v>16277160</v>
      </c>
      <c r="BN44" s="190">
        <f t="shared" si="82"/>
        <v>18874680</v>
      </c>
      <c r="BO44" s="190">
        <f t="shared" si="82"/>
        <v>22875240</v>
      </c>
      <c r="BP44" s="190">
        <f>SUM(BD44:BO44)</f>
        <v>122604840</v>
      </c>
      <c r="BQ44" s="190">
        <f t="shared" ref="BQ44:CB44" si="83">+SUM(BQ45:BQ54)</f>
        <v>19542600</v>
      </c>
      <c r="BR44" s="190">
        <f t="shared" si="83"/>
        <v>23647800</v>
      </c>
      <c r="BS44" s="190">
        <f t="shared" si="83"/>
        <v>24380400</v>
      </c>
      <c r="BT44" s="190">
        <f t="shared" si="83"/>
        <v>28261200</v>
      </c>
      <c r="BU44" s="190">
        <f t="shared" si="83"/>
        <v>31622800.000000004</v>
      </c>
      <c r="BV44" s="190">
        <f t="shared" si="83"/>
        <v>33796400</v>
      </c>
      <c r="BW44" s="190">
        <f t="shared" si="83"/>
        <v>37672800</v>
      </c>
      <c r="BX44" s="190">
        <f t="shared" si="83"/>
        <v>43209466.666666672</v>
      </c>
      <c r="BY44" s="190">
        <f t="shared" si="83"/>
        <v>46510200</v>
      </c>
      <c r="BZ44" s="190">
        <f t="shared" si="83"/>
        <v>51278333.333333336</v>
      </c>
      <c r="CA44" s="190">
        <f t="shared" si="83"/>
        <v>56453711.111111119</v>
      </c>
      <c r="CB44" s="190">
        <f t="shared" si="83"/>
        <v>63075711.111111112</v>
      </c>
      <c r="CC44" s="190">
        <f>SUM(BQ44:CB44)</f>
        <v>459451422.22222221</v>
      </c>
    </row>
    <row r="45" spans="1:81" s="119" customFormat="1" ht="15" customHeight="1" x14ac:dyDescent="0.2">
      <c r="B45" s="275" t="str">
        <f>'Données de base'!$A$33</f>
        <v>Preuve de concept</v>
      </c>
      <c r="C45" s="131"/>
      <c r="D45" s="181">
        <f>+D33*(1+$C33)</f>
        <v>0</v>
      </c>
      <c r="E45" s="181">
        <f t="shared" ref="E45:O45" si="84">+E33*(1+$C33)</f>
        <v>0</v>
      </c>
      <c r="F45" s="181">
        <f t="shared" si="84"/>
        <v>0</v>
      </c>
      <c r="G45" s="181">
        <f t="shared" si="84"/>
        <v>0</v>
      </c>
      <c r="H45" s="181">
        <f t="shared" si="84"/>
        <v>0</v>
      </c>
      <c r="I45" s="181">
        <f t="shared" si="84"/>
        <v>0</v>
      </c>
      <c r="J45" s="181">
        <f t="shared" si="84"/>
        <v>0</v>
      </c>
      <c r="K45" s="181">
        <f t="shared" si="84"/>
        <v>0</v>
      </c>
      <c r="L45" s="181">
        <f t="shared" si="84"/>
        <v>42840</v>
      </c>
      <c r="M45" s="181">
        <f t="shared" si="84"/>
        <v>42840</v>
      </c>
      <c r="N45" s="181">
        <f t="shared" si="84"/>
        <v>42840</v>
      </c>
      <c r="O45" s="181">
        <f t="shared" si="84"/>
        <v>42840</v>
      </c>
      <c r="P45" s="190">
        <f t="shared" ref="P45:P54" si="85">SUM(D45:O45)</f>
        <v>171360</v>
      </c>
      <c r="Q45" s="181">
        <f t="shared" ref="Q45:AB45" si="86">+Q33*(1+$C33)</f>
        <v>85680</v>
      </c>
      <c r="R45" s="181">
        <f t="shared" si="86"/>
        <v>42840</v>
      </c>
      <c r="S45" s="181">
        <f t="shared" si="86"/>
        <v>85680</v>
      </c>
      <c r="T45" s="181">
        <f t="shared" si="86"/>
        <v>42840</v>
      </c>
      <c r="U45" s="181">
        <f t="shared" si="86"/>
        <v>42840</v>
      </c>
      <c r="V45" s="181">
        <f t="shared" si="86"/>
        <v>85680</v>
      </c>
      <c r="W45" s="181">
        <f t="shared" si="86"/>
        <v>42840</v>
      </c>
      <c r="X45" s="181">
        <f t="shared" si="86"/>
        <v>0</v>
      </c>
      <c r="Y45" s="181">
        <f t="shared" si="86"/>
        <v>85680</v>
      </c>
      <c r="Z45" s="181">
        <f t="shared" si="86"/>
        <v>42840</v>
      </c>
      <c r="AA45" s="181">
        <f t="shared" si="86"/>
        <v>85680</v>
      </c>
      <c r="AB45" s="181">
        <f t="shared" si="86"/>
        <v>128520</v>
      </c>
      <c r="AC45" s="190">
        <f t="shared" ref="AC45:AC54" si="87">SUM(Q45:AB45)</f>
        <v>771120</v>
      </c>
      <c r="AD45" s="181">
        <f t="shared" ref="AD45:AO45" si="88">+AD33*(1+$C33)</f>
        <v>71280</v>
      </c>
      <c r="AE45" s="181">
        <f t="shared" si="88"/>
        <v>106920</v>
      </c>
      <c r="AF45" s="181">
        <f t="shared" si="88"/>
        <v>71280</v>
      </c>
      <c r="AG45" s="181">
        <f t="shared" si="88"/>
        <v>106920</v>
      </c>
      <c r="AH45" s="181">
        <f t="shared" si="88"/>
        <v>178200</v>
      </c>
      <c r="AI45" s="181">
        <f t="shared" si="88"/>
        <v>106920</v>
      </c>
      <c r="AJ45" s="181">
        <f t="shared" si="88"/>
        <v>178200</v>
      </c>
      <c r="AK45" s="181">
        <f t="shared" si="88"/>
        <v>71280</v>
      </c>
      <c r="AL45" s="181">
        <f t="shared" si="88"/>
        <v>249480</v>
      </c>
      <c r="AM45" s="181">
        <f t="shared" si="88"/>
        <v>142560</v>
      </c>
      <c r="AN45" s="181">
        <f t="shared" si="88"/>
        <v>178200</v>
      </c>
      <c r="AO45" s="181">
        <f t="shared" si="88"/>
        <v>106920</v>
      </c>
      <c r="AP45" s="190">
        <f t="shared" ref="AP45:AP54" si="89">SUM(AD45:AO45)</f>
        <v>1568160</v>
      </c>
      <c r="AQ45" s="181">
        <f t="shared" ref="AQ45:BB45" si="90">+AQ33*(1+$C33)</f>
        <v>213840</v>
      </c>
      <c r="AR45" s="181">
        <f t="shared" si="90"/>
        <v>285120</v>
      </c>
      <c r="AS45" s="181">
        <f t="shared" si="90"/>
        <v>320760</v>
      </c>
      <c r="AT45" s="181">
        <f t="shared" si="90"/>
        <v>142560</v>
      </c>
      <c r="AU45" s="181">
        <f t="shared" si="90"/>
        <v>285120</v>
      </c>
      <c r="AV45" s="181">
        <f t="shared" si="90"/>
        <v>106920</v>
      </c>
      <c r="AW45" s="181">
        <f t="shared" si="90"/>
        <v>285120</v>
      </c>
      <c r="AX45" s="181">
        <f t="shared" si="90"/>
        <v>427680</v>
      </c>
      <c r="AY45" s="181">
        <f t="shared" si="90"/>
        <v>285120</v>
      </c>
      <c r="AZ45" s="181">
        <f t="shared" si="90"/>
        <v>142560</v>
      </c>
      <c r="BA45" s="181">
        <f t="shared" si="90"/>
        <v>249480</v>
      </c>
      <c r="BB45" s="181">
        <f t="shared" si="90"/>
        <v>106920</v>
      </c>
      <c r="BC45" s="190">
        <f t="shared" ref="BC45:BC54" si="91">SUM(AQ45:BB45)</f>
        <v>2851200</v>
      </c>
      <c r="BD45" s="181">
        <f t="shared" ref="BD45:BO45" si="92">+BD33*(1+$C33)</f>
        <v>341280</v>
      </c>
      <c r="BE45" s="181">
        <f t="shared" si="92"/>
        <v>455040</v>
      </c>
      <c r="BF45" s="181">
        <f t="shared" si="92"/>
        <v>511920</v>
      </c>
      <c r="BG45" s="181">
        <f t="shared" si="92"/>
        <v>227520</v>
      </c>
      <c r="BH45" s="181">
        <f t="shared" si="92"/>
        <v>455040</v>
      </c>
      <c r="BI45" s="181">
        <f t="shared" si="92"/>
        <v>170640</v>
      </c>
      <c r="BJ45" s="181">
        <f t="shared" si="92"/>
        <v>455040</v>
      </c>
      <c r="BK45" s="181">
        <f t="shared" si="92"/>
        <v>682560</v>
      </c>
      <c r="BL45" s="181">
        <f t="shared" si="92"/>
        <v>455040</v>
      </c>
      <c r="BM45" s="181">
        <f t="shared" si="92"/>
        <v>227520</v>
      </c>
      <c r="BN45" s="181">
        <f t="shared" si="92"/>
        <v>398160</v>
      </c>
      <c r="BO45" s="181">
        <f t="shared" si="92"/>
        <v>170640</v>
      </c>
      <c r="BP45" s="190">
        <f t="shared" ref="BP45:BP54" si="93">SUM(BD45:BO45)</f>
        <v>4550400</v>
      </c>
      <c r="BQ45" s="181">
        <f t="shared" ref="BQ45:CB45" si="94">+BQ33*(1+$C33)</f>
        <v>475200</v>
      </c>
      <c r="BR45" s="181">
        <f t="shared" si="94"/>
        <v>633600</v>
      </c>
      <c r="BS45" s="181">
        <f t="shared" si="94"/>
        <v>712800</v>
      </c>
      <c r="BT45" s="181">
        <f t="shared" si="94"/>
        <v>316800</v>
      </c>
      <c r="BU45" s="181">
        <f t="shared" si="94"/>
        <v>633600</v>
      </c>
      <c r="BV45" s="181">
        <f t="shared" si="94"/>
        <v>237600</v>
      </c>
      <c r="BW45" s="181">
        <f t="shared" si="94"/>
        <v>633600</v>
      </c>
      <c r="BX45" s="181">
        <f t="shared" si="94"/>
        <v>950400</v>
      </c>
      <c r="BY45" s="181">
        <f t="shared" si="94"/>
        <v>633600</v>
      </c>
      <c r="BZ45" s="181">
        <f t="shared" si="94"/>
        <v>316800</v>
      </c>
      <c r="CA45" s="181">
        <f t="shared" si="94"/>
        <v>554400</v>
      </c>
      <c r="CB45" s="181">
        <f t="shared" si="94"/>
        <v>237600</v>
      </c>
      <c r="CC45" s="190">
        <f t="shared" ref="CC45:CC54" si="95">SUM(BQ45:CB45)</f>
        <v>6336000</v>
      </c>
    </row>
    <row r="46" spans="1:81" s="119" customFormat="1" ht="15" customHeight="1" x14ac:dyDescent="0.2">
      <c r="B46" s="275" t="str">
        <f>'Données de base'!$A$34</f>
        <v>Redevance porte-à-porte (Indus.)</v>
      </c>
      <c r="C46" s="131"/>
      <c r="D46" s="181">
        <f>+D34*(1+$C34)</f>
        <v>0</v>
      </c>
      <c r="E46" s="181">
        <f t="shared" ref="E46:O46" si="96">+E34*(1+$C34)</f>
        <v>0</v>
      </c>
      <c r="F46" s="181">
        <f t="shared" si="96"/>
        <v>0</v>
      </c>
      <c r="G46" s="181">
        <f t="shared" si="96"/>
        <v>0</v>
      </c>
      <c r="H46" s="181">
        <f t="shared" si="96"/>
        <v>0</v>
      </c>
      <c r="I46" s="181">
        <f t="shared" si="96"/>
        <v>0</v>
      </c>
      <c r="J46" s="181">
        <f t="shared" si="96"/>
        <v>0</v>
      </c>
      <c r="K46" s="181">
        <f t="shared" si="96"/>
        <v>0</v>
      </c>
      <c r="L46" s="181">
        <f t="shared" si="96"/>
        <v>0</v>
      </c>
      <c r="M46" s="181">
        <f t="shared" si="96"/>
        <v>0</v>
      </c>
      <c r="N46" s="181">
        <f t="shared" si="96"/>
        <v>0</v>
      </c>
      <c r="O46" s="181">
        <f t="shared" si="96"/>
        <v>0</v>
      </c>
      <c r="P46" s="190">
        <f t="shared" si="85"/>
        <v>0</v>
      </c>
      <c r="Q46" s="181">
        <f t="shared" ref="Q46:AB46" si="97">+Q34*(1+$C34)</f>
        <v>0</v>
      </c>
      <c r="R46" s="181">
        <f t="shared" si="97"/>
        <v>99960</v>
      </c>
      <c r="S46" s="181">
        <f t="shared" si="97"/>
        <v>0</v>
      </c>
      <c r="T46" s="181">
        <f t="shared" si="97"/>
        <v>0</v>
      </c>
      <c r="U46" s="181">
        <f t="shared" si="97"/>
        <v>99960</v>
      </c>
      <c r="V46" s="181">
        <f t="shared" si="97"/>
        <v>99960</v>
      </c>
      <c r="W46" s="181">
        <f t="shared" si="97"/>
        <v>0</v>
      </c>
      <c r="X46" s="181">
        <f t="shared" si="97"/>
        <v>0</v>
      </c>
      <c r="Y46" s="181">
        <f t="shared" si="97"/>
        <v>99960</v>
      </c>
      <c r="Z46" s="181">
        <f t="shared" si="97"/>
        <v>99960</v>
      </c>
      <c r="AA46" s="181">
        <f t="shared" si="97"/>
        <v>199920</v>
      </c>
      <c r="AB46" s="181">
        <f t="shared" si="97"/>
        <v>199920</v>
      </c>
      <c r="AC46" s="190">
        <f t="shared" si="87"/>
        <v>899640</v>
      </c>
      <c r="AD46" s="181">
        <f t="shared" ref="AD46:AO46" si="98">+AD34*(1+$C34)</f>
        <v>83160</v>
      </c>
      <c r="AE46" s="181">
        <f t="shared" si="98"/>
        <v>83160</v>
      </c>
      <c r="AF46" s="181">
        <f t="shared" si="98"/>
        <v>166320</v>
      </c>
      <c r="AG46" s="181">
        <f t="shared" si="98"/>
        <v>83160</v>
      </c>
      <c r="AH46" s="181">
        <f t="shared" si="98"/>
        <v>249480</v>
      </c>
      <c r="AI46" s="181">
        <f t="shared" si="98"/>
        <v>332640</v>
      </c>
      <c r="AJ46" s="181">
        <f t="shared" si="98"/>
        <v>166320</v>
      </c>
      <c r="AK46" s="181">
        <f t="shared" si="98"/>
        <v>166320</v>
      </c>
      <c r="AL46" s="181">
        <f t="shared" si="98"/>
        <v>166320</v>
      </c>
      <c r="AM46" s="181">
        <f t="shared" si="98"/>
        <v>332640</v>
      </c>
      <c r="AN46" s="181">
        <f t="shared" si="98"/>
        <v>249480</v>
      </c>
      <c r="AO46" s="181">
        <f t="shared" si="98"/>
        <v>249480</v>
      </c>
      <c r="AP46" s="190">
        <f t="shared" si="89"/>
        <v>2328480</v>
      </c>
      <c r="AQ46" s="181">
        <f t="shared" ref="AQ46:BB46" si="99">+AQ34*(1+$C34)</f>
        <v>166320</v>
      </c>
      <c r="AR46" s="181">
        <f t="shared" si="99"/>
        <v>83160</v>
      </c>
      <c r="AS46" s="181">
        <f t="shared" si="99"/>
        <v>0</v>
      </c>
      <c r="AT46" s="181">
        <f t="shared" si="99"/>
        <v>166320</v>
      </c>
      <c r="AU46" s="181">
        <f t="shared" si="99"/>
        <v>415800</v>
      </c>
      <c r="AV46" s="181">
        <f t="shared" si="99"/>
        <v>415800</v>
      </c>
      <c r="AW46" s="181">
        <f t="shared" si="99"/>
        <v>415800</v>
      </c>
      <c r="AX46" s="181">
        <f t="shared" si="99"/>
        <v>665280</v>
      </c>
      <c r="AY46" s="181">
        <f t="shared" si="99"/>
        <v>582120</v>
      </c>
      <c r="AZ46" s="181">
        <f t="shared" si="99"/>
        <v>748440</v>
      </c>
      <c r="BA46" s="181">
        <f t="shared" si="99"/>
        <v>249480</v>
      </c>
      <c r="BB46" s="181">
        <f t="shared" si="99"/>
        <v>415800</v>
      </c>
      <c r="BC46" s="190">
        <f t="shared" si="91"/>
        <v>4324320</v>
      </c>
      <c r="BD46" s="181">
        <f t="shared" ref="BD46:BO46" si="100">+BD34*(1+$C34)</f>
        <v>265440</v>
      </c>
      <c r="BE46" s="181">
        <f t="shared" si="100"/>
        <v>132720</v>
      </c>
      <c r="BF46" s="181">
        <f t="shared" si="100"/>
        <v>0</v>
      </c>
      <c r="BG46" s="181">
        <f t="shared" si="100"/>
        <v>265440</v>
      </c>
      <c r="BH46" s="181">
        <f t="shared" si="100"/>
        <v>663600</v>
      </c>
      <c r="BI46" s="181">
        <f t="shared" si="100"/>
        <v>663600</v>
      </c>
      <c r="BJ46" s="181">
        <f t="shared" si="100"/>
        <v>663600</v>
      </c>
      <c r="BK46" s="181">
        <f t="shared" si="100"/>
        <v>1061760</v>
      </c>
      <c r="BL46" s="181">
        <f t="shared" si="100"/>
        <v>929040</v>
      </c>
      <c r="BM46" s="181">
        <f t="shared" si="100"/>
        <v>1194480</v>
      </c>
      <c r="BN46" s="181">
        <f t="shared" si="100"/>
        <v>398160</v>
      </c>
      <c r="BO46" s="181">
        <f t="shared" si="100"/>
        <v>663600</v>
      </c>
      <c r="BP46" s="190">
        <f t="shared" si="93"/>
        <v>6901440</v>
      </c>
      <c r="BQ46" s="181">
        <f t="shared" ref="BQ46:CB46" si="101">+BQ34*(1+$C34)</f>
        <v>369600</v>
      </c>
      <c r="BR46" s="181">
        <f t="shared" si="101"/>
        <v>184800</v>
      </c>
      <c r="BS46" s="181">
        <f t="shared" si="101"/>
        <v>0</v>
      </c>
      <c r="BT46" s="181">
        <f t="shared" si="101"/>
        <v>369600</v>
      </c>
      <c r="BU46" s="181">
        <f t="shared" si="101"/>
        <v>924000</v>
      </c>
      <c r="BV46" s="181">
        <f t="shared" si="101"/>
        <v>924000</v>
      </c>
      <c r="BW46" s="181">
        <f t="shared" si="101"/>
        <v>924000</v>
      </c>
      <c r="BX46" s="181">
        <f t="shared" si="101"/>
        <v>1478400</v>
      </c>
      <c r="BY46" s="181">
        <f t="shared" si="101"/>
        <v>1293600</v>
      </c>
      <c r="BZ46" s="181">
        <f t="shared" si="101"/>
        <v>1663200</v>
      </c>
      <c r="CA46" s="181">
        <f t="shared" si="101"/>
        <v>554400</v>
      </c>
      <c r="CB46" s="181">
        <f t="shared" si="101"/>
        <v>924000</v>
      </c>
      <c r="CC46" s="190">
        <f t="shared" si="95"/>
        <v>9609600</v>
      </c>
    </row>
    <row r="47" spans="1:81" s="119" customFormat="1" ht="15" customHeight="1" x14ac:dyDescent="0.2">
      <c r="B47" s="275" t="str">
        <f>'Données de base'!$A$35</f>
        <v>Redevance virale</v>
      </c>
      <c r="C47" s="131"/>
      <c r="D47" s="181">
        <f>+D35*(1+$C35)</f>
        <v>0</v>
      </c>
      <c r="E47" s="181">
        <f t="shared" ref="E47:O47" si="102">+E35*(1+$C35)</f>
        <v>0</v>
      </c>
      <c r="F47" s="181">
        <f t="shared" si="102"/>
        <v>0</v>
      </c>
      <c r="G47" s="181">
        <f t="shared" si="102"/>
        <v>0</v>
      </c>
      <c r="H47" s="181">
        <f t="shared" si="102"/>
        <v>0</v>
      </c>
      <c r="I47" s="181">
        <f t="shared" si="102"/>
        <v>0</v>
      </c>
      <c r="J47" s="181">
        <f t="shared" si="102"/>
        <v>0</v>
      </c>
      <c r="K47" s="181">
        <f t="shared" si="102"/>
        <v>0</v>
      </c>
      <c r="L47" s="181">
        <f t="shared" si="102"/>
        <v>0</v>
      </c>
      <c r="M47" s="181">
        <f t="shared" si="102"/>
        <v>0</v>
      </c>
      <c r="N47" s="181">
        <f t="shared" si="102"/>
        <v>0</v>
      </c>
      <c r="O47" s="181">
        <f t="shared" si="102"/>
        <v>0</v>
      </c>
      <c r="P47" s="190">
        <f t="shared" si="85"/>
        <v>0</v>
      </c>
      <c r="Q47" s="181">
        <f t="shared" ref="Q47:AB47" si="103">+Q35*(1+$C35)</f>
        <v>0</v>
      </c>
      <c r="R47" s="181">
        <f t="shared" si="103"/>
        <v>0</v>
      </c>
      <c r="S47" s="181">
        <f t="shared" si="103"/>
        <v>0</v>
      </c>
      <c r="T47" s="181">
        <f t="shared" si="103"/>
        <v>0</v>
      </c>
      <c r="U47" s="181">
        <f t="shared" si="103"/>
        <v>0</v>
      </c>
      <c r="V47" s="181">
        <f t="shared" si="103"/>
        <v>0</v>
      </c>
      <c r="W47" s="181">
        <f t="shared" si="103"/>
        <v>0</v>
      </c>
      <c r="X47" s="181">
        <f t="shared" si="103"/>
        <v>0</v>
      </c>
      <c r="Y47" s="181">
        <f t="shared" si="103"/>
        <v>0</v>
      </c>
      <c r="Z47" s="181">
        <f t="shared" si="103"/>
        <v>0</v>
      </c>
      <c r="AA47" s="181">
        <f t="shared" si="103"/>
        <v>0</v>
      </c>
      <c r="AB47" s="181">
        <f t="shared" si="103"/>
        <v>0</v>
      </c>
      <c r="AC47" s="190">
        <f t="shared" si="87"/>
        <v>0</v>
      </c>
      <c r="AD47" s="181">
        <f t="shared" ref="AD47:AO47" si="104">+AD35*(1+$C35)</f>
        <v>23760</v>
      </c>
      <c r="AE47" s="181">
        <f t="shared" si="104"/>
        <v>23760</v>
      </c>
      <c r="AF47" s="181">
        <f t="shared" si="104"/>
        <v>35640</v>
      </c>
      <c r="AG47" s="181">
        <f t="shared" si="104"/>
        <v>47520</v>
      </c>
      <c r="AH47" s="181">
        <f t="shared" si="104"/>
        <v>47520</v>
      </c>
      <c r="AI47" s="181">
        <f t="shared" si="104"/>
        <v>59400</v>
      </c>
      <c r="AJ47" s="181">
        <f t="shared" si="104"/>
        <v>83160</v>
      </c>
      <c r="AK47" s="181">
        <f t="shared" si="104"/>
        <v>95040</v>
      </c>
      <c r="AL47" s="181">
        <f t="shared" si="104"/>
        <v>106920</v>
      </c>
      <c r="AM47" s="181">
        <f t="shared" si="104"/>
        <v>142560</v>
      </c>
      <c r="AN47" s="181">
        <f t="shared" si="104"/>
        <v>178200</v>
      </c>
      <c r="AO47" s="181">
        <f t="shared" si="104"/>
        <v>201960</v>
      </c>
      <c r="AP47" s="190">
        <f t="shared" si="89"/>
        <v>1045440</v>
      </c>
      <c r="AQ47" s="181">
        <f t="shared" ref="AQ47:BB47" si="105">+AQ35*(1+$C35)</f>
        <v>249480</v>
      </c>
      <c r="AR47" s="181">
        <f t="shared" si="105"/>
        <v>320760</v>
      </c>
      <c r="AS47" s="181">
        <f t="shared" si="105"/>
        <v>380160</v>
      </c>
      <c r="AT47" s="181">
        <f t="shared" si="105"/>
        <v>451440</v>
      </c>
      <c r="AU47" s="181">
        <f t="shared" si="105"/>
        <v>570240</v>
      </c>
      <c r="AV47" s="181">
        <f t="shared" si="105"/>
        <v>700920</v>
      </c>
      <c r="AW47" s="181">
        <f t="shared" si="105"/>
        <v>831600</v>
      </c>
      <c r="AX47" s="181">
        <f t="shared" si="105"/>
        <v>1021680</v>
      </c>
      <c r="AY47" s="181">
        <f t="shared" si="105"/>
        <v>1271160</v>
      </c>
      <c r="AZ47" s="181">
        <f t="shared" si="105"/>
        <v>1532520</v>
      </c>
      <c r="BA47" s="181">
        <f t="shared" si="105"/>
        <v>1853280</v>
      </c>
      <c r="BB47" s="181">
        <f t="shared" si="105"/>
        <v>2292840</v>
      </c>
      <c r="BC47" s="190">
        <f t="shared" si="91"/>
        <v>11476080</v>
      </c>
      <c r="BD47" s="181">
        <f t="shared" ref="BD47:BO47" si="106">+BD35*(1+$C35)</f>
        <v>2237280</v>
      </c>
      <c r="BE47" s="181">
        <f t="shared" si="106"/>
        <v>2701800</v>
      </c>
      <c r="BF47" s="181">
        <f t="shared" si="106"/>
        <v>3308520</v>
      </c>
      <c r="BG47" s="181">
        <f t="shared" si="106"/>
        <v>4066920</v>
      </c>
      <c r="BH47" s="181">
        <f t="shared" si="106"/>
        <v>4939080</v>
      </c>
      <c r="BI47" s="181">
        <f t="shared" si="106"/>
        <v>6010320</v>
      </c>
      <c r="BJ47" s="181">
        <f t="shared" si="106"/>
        <v>7375440</v>
      </c>
      <c r="BK47" s="181">
        <f t="shared" si="106"/>
        <v>9006000</v>
      </c>
      <c r="BL47" s="181">
        <f t="shared" si="106"/>
        <v>10949400</v>
      </c>
      <c r="BM47" s="181">
        <f t="shared" si="106"/>
        <v>13385760</v>
      </c>
      <c r="BN47" s="181">
        <f t="shared" si="106"/>
        <v>16381440</v>
      </c>
      <c r="BO47" s="181">
        <f t="shared" si="106"/>
        <v>19955400</v>
      </c>
      <c r="BP47" s="190">
        <f t="shared" si="93"/>
        <v>100317360</v>
      </c>
      <c r="BQ47" s="181">
        <f t="shared" ref="BQ47:CB47" si="107">+BQ35*(1+$C35)</f>
        <v>16942200</v>
      </c>
      <c r="BR47" s="181">
        <f t="shared" si="107"/>
        <v>20724000</v>
      </c>
      <c r="BS47" s="181">
        <f t="shared" si="107"/>
        <v>21120000</v>
      </c>
      <c r="BT47" s="181">
        <f t="shared" si="107"/>
        <v>24420000</v>
      </c>
      <c r="BU47" s="181">
        <f t="shared" si="107"/>
        <v>26158000.000000004</v>
      </c>
      <c r="BV47" s="181">
        <f t="shared" si="107"/>
        <v>27896000</v>
      </c>
      <c r="BW47" s="181">
        <f t="shared" si="107"/>
        <v>30360000</v>
      </c>
      <c r="BX47" s="181">
        <f t="shared" si="107"/>
        <v>33718666.666666672</v>
      </c>
      <c r="BY47" s="181">
        <f t="shared" si="107"/>
        <v>36036000</v>
      </c>
      <c r="BZ47" s="181">
        <f t="shared" si="107"/>
        <v>38837333.333333336</v>
      </c>
      <c r="CA47" s="181">
        <f t="shared" si="107"/>
        <v>42719111.111111119</v>
      </c>
      <c r="CB47" s="181">
        <f t="shared" si="107"/>
        <v>46503111.111111112</v>
      </c>
      <c r="CC47" s="190">
        <f t="shared" si="95"/>
        <v>365434422.22222221</v>
      </c>
    </row>
    <row r="48" spans="1:81" s="119" customFormat="1" ht="15" customHeight="1" x14ac:dyDescent="0.2">
      <c r="B48" s="275" t="str">
        <f>'Données de base'!$A$36</f>
        <v>Reconduction redevance (Vir ou PaP)</v>
      </c>
      <c r="C48" s="538"/>
      <c r="D48" s="181">
        <f t="shared" ref="D48:O48" si="108">+D36*(1+$C36)</f>
        <v>0</v>
      </c>
      <c r="E48" s="181">
        <f t="shared" si="108"/>
        <v>0</v>
      </c>
      <c r="F48" s="181">
        <f t="shared" si="108"/>
        <v>0</v>
      </c>
      <c r="G48" s="181">
        <f t="shared" si="108"/>
        <v>0</v>
      </c>
      <c r="H48" s="181">
        <f t="shared" si="108"/>
        <v>0</v>
      </c>
      <c r="I48" s="181">
        <f t="shared" si="108"/>
        <v>0</v>
      </c>
      <c r="J48" s="181">
        <f t="shared" si="108"/>
        <v>0</v>
      </c>
      <c r="K48" s="181">
        <f t="shared" si="108"/>
        <v>0</v>
      </c>
      <c r="L48" s="181">
        <f t="shared" si="108"/>
        <v>0</v>
      </c>
      <c r="M48" s="181">
        <f t="shared" si="108"/>
        <v>0</v>
      </c>
      <c r="N48" s="181">
        <f t="shared" si="108"/>
        <v>0</v>
      </c>
      <c r="O48" s="181">
        <f t="shared" si="108"/>
        <v>0</v>
      </c>
      <c r="P48" s="190">
        <f>SUM(D48:O48)</f>
        <v>0</v>
      </c>
      <c r="Q48" s="181">
        <f t="shared" ref="Q48:AB48" si="109">+Q36*(1+$C36)</f>
        <v>0</v>
      </c>
      <c r="R48" s="181">
        <f t="shared" si="109"/>
        <v>0</v>
      </c>
      <c r="S48" s="181">
        <f t="shared" si="109"/>
        <v>0</v>
      </c>
      <c r="T48" s="181">
        <f t="shared" si="109"/>
        <v>0</v>
      </c>
      <c r="U48" s="181">
        <f t="shared" si="109"/>
        <v>0</v>
      </c>
      <c r="V48" s="181">
        <f t="shared" si="109"/>
        <v>0</v>
      </c>
      <c r="W48" s="181">
        <f t="shared" si="109"/>
        <v>0</v>
      </c>
      <c r="X48" s="181">
        <f t="shared" si="109"/>
        <v>0</v>
      </c>
      <c r="Y48" s="181">
        <f t="shared" si="109"/>
        <v>0</v>
      </c>
      <c r="Z48" s="181">
        <f t="shared" si="109"/>
        <v>0</v>
      </c>
      <c r="AA48" s="181">
        <f t="shared" si="109"/>
        <v>0</v>
      </c>
      <c r="AB48" s="181">
        <f t="shared" si="109"/>
        <v>0</v>
      </c>
      <c r="AC48" s="190">
        <f>SUM(Q48:AB48)</f>
        <v>0</v>
      </c>
      <c r="AD48" s="181">
        <f t="shared" ref="AD48:AO48" si="110">+AD36*(1+$C36)</f>
        <v>0</v>
      </c>
      <c r="AE48" s="181">
        <f t="shared" si="110"/>
        <v>11880</v>
      </c>
      <c r="AF48" s="181">
        <f t="shared" si="110"/>
        <v>0</v>
      </c>
      <c r="AG48" s="181">
        <f t="shared" si="110"/>
        <v>0</v>
      </c>
      <c r="AH48" s="181">
        <f t="shared" si="110"/>
        <v>11880</v>
      </c>
      <c r="AI48" s="181">
        <f t="shared" si="110"/>
        <v>11880</v>
      </c>
      <c r="AJ48" s="181">
        <f t="shared" si="110"/>
        <v>0</v>
      </c>
      <c r="AK48" s="181">
        <f t="shared" si="110"/>
        <v>0</v>
      </c>
      <c r="AL48" s="181">
        <f t="shared" si="110"/>
        <v>11880</v>
      </c>
      <c r="AM48" s="181">
        <f t="shared" si="110"/>
        <v>11880</v>
      </c>
      <c r="AN48" s="181">
        <f t="shared" si="110"/>
        <v>23760</v>
      </c>
      <c r="AO48" s="181">
        <f t="shared" si="110"/>
        <v>23760</v>
      </c>
      <c r="AP48" s="190">
        <f>SUM(AD48:AO48)</f>
        <v>106920</v>
      </c>
      <c r="AQ48" s="181">
        <f t="shared" ref="AQ48:BB48" si="111">+AQ36*(1+$C36)</f>
        <v>35640</v>
      </c>
      <c r="AR48" s="181">
        <f t="shared" si="111"/>
        <v>47520</v>
      </c>
      <c r="AS48" s="181">
        <f t="shared" si="111"/>
        <v>59400</v>
      </c>
      <c r="AT48" s="181">
        <f t="shared" si="111"/>
        <v>59400</v>
      </c>
      <c r="AU48" s="181">
        <f t="shared" si="111"/>
        <v>95040</v>
      </c>
      <c r="AV48" s="181">
        <f t="shared" si="111"/>
        <v>118800</v>
      </c>
      <c r="AW48" s="181">
        <f t="shared" si="111"/>
        <v>106920</v>
      </c>
      <c r="AX48" s="181">
        <f t="shared" si="111"/>
        <v>118800</v>
      </c>
      <c r="AY48" s="181">
        <f t="shared" si="111"/>
        <v>142560</v>
      </c>
      <c r="AZ48" s="181">
        <f t="shared" si="111"/>
        <v>201960</v>
      </c>
      <c r="BA48" s="181">
        <f t="shared" si="111"/>
        <v>237600</v>
      </c>
      <c r="BB48" s="181">
        <f t="shared" si="111"/>
        <v>261360</v>
      </c>
      <c r="BC48" s="190">
        <f>SUM(AQ48:BB48)</f>
        <v>1485000</v>
      </c>
      <c r="BD48" s="181">
        <f t="shared" ref="BD48:BO48" si="112">+BD36*(1+$C36)</f>
        <v>246480</v>
      </c>
      <c r="BE48" s="181">
        <f t="shared" si="112"/>
        <v>303360</v>
      </c>
      <c r="BF48" s="181">
        <f t="shared" si="112"/>
        <v>350760</v>
      </c>
      <c r="BG48" s="181">
        <f t="shared" si="112"/>
        <v>426600</v>
      </c>
      <c r="BH48" s="181">
        <f t="shared" si="112"/>
        <v>578280</v>
      </c>
      <c r="BI48" s="181">
        <f t="shared" si="112"/>
        <v>701520</v>
      </c>
      <c r="BJ48" s="181">
        <f t="shared" si="112"/>
        <v>796320</v>
      </c>
      <c r="BK48" s="181">
        <f t="shared" si="112"/>
        <v>985920</v>
      </c>
      <c r="BL48" s="181">
        <f t="shared" si="112"/>
        <v>1194480</v>
      </c>
      <c r="BM48" s="181">
        <f t="shared" si="112"/>
        <v>1469400</v>
      </c>
      <c r="BN48" s="181">
        <f t="shared" si="112"/>
        <v>1696920</v>
      </c>
      <c r="BO48" s="181">
        <f t="shared" si="112"/>
        <v>2085600</v>
      </c>
      <c r="BP48" s="190">
        <f>SUM(BD48:BO48)</f>
        <v>10835640</v>
      </c>
      <c r="BQ48" s="181">
        <f t="shared" ref="BQ48:CB48" si="113">+BQ36*(1+$C36)</f>
        <v>1755600</v>
      </c>
      <c r="BR48" s="181">
        <f t="shared" si="113"/>
        <v>2105400</v>
      </c>
      <c r="BS48" s="181">
        <f t="shared" si="113"/>
        <v>2547600</v>
      </c>
      <c r="BT48" s="181">
        <f t="shared" si="113"/>
        <v>3154800</v>
      </c>
      <c r="BU48" s="181">
        <f t="shared" si="113"/>
        <v>3907200</v>
      </c>
      <c r="BV48" s="181">
        <f t="shared" si="113"/>
        <v>4738800</v>
      </c>
      <c r="BW48" s="181">
        <f t="shared" si="113"/>
        <v>5755200</v>
      </c>
      <c r="BX48" s="181">
        <f t="shared" si="113"/>
        <v>7062000</v>
      </c>
      <c r="BY48" s="181">
        <f t="shared" si="113"/>
        <v>8547000</v>
      </c>
      <c r="BZ48" s="181">
        <f t="shared" si="113"/>
        <v>10461000</v>
      </c>
      <c r="CA48" s="181">
        <f t="shared" si="113"/>
        <v>12625800</v>
      </c>
      <c r="CB48" s="181">
        <f t="shared" si="113"/>
        <v>15411000</v>
      </c>
      <c r="CC48" s="190">
        <f>SUM(BQ48:CB48)</f>
        <v>78071400</v>
      </c>
    </row>
    <row r="49" spans="1:81" s="119" customFormat="1" ht="15" customHeight="1" x14ac:dyDescent="0.2">
      <c r="B49" s="275" t="str">
        <f>'Données de base'!$A$37</f>
        <v>(-)</v>
      </c>
      <c r="C49" s="538"/>
      <c r="D49" s="181">
        <f t="shared" ref="D49:O49" si="114">+D37*(1+$C37)</f>
        <v>0</v>
      </c>
      <c r="E49" s="181">
        <f t="shared" si="114"/>
        <v>0</v>
      </c>
      <c r="F49" s="181">
        <f t="shared" si="114"/>
        <v>0</v>
      </c>
      <c r="G49" s="181">
        <f t="shared" si="114"/>
        <v>0</v>
      </c>
      <c r="H49" s="181">
        <f t="shared" si="114"/>
        <v>0</v>
      </c>
      <c r="I49" s="181">
        <f t="shared" si="114"/>
        <v>0</v>
      </c>
      <c r="J49" s="181">
        <f t="shared" si="114"/>
        <v>0</v>
      </c>
      <c r="K49" s="181">
        <f t="shared" si="114"/>
        <v>0</v>
      </c>
      <c r="L49" s="181">
        <f t="shared" si="114"/>
        <v>0</v>
      </c>
      <c r="M49" s="181">
        <f t="shared" si="114"/>
        <v>0</v>
      </c>
      <c r="N49" s="181">
        <f t="shared" si="114"/>
        <v>0</v>
      </c>
      <c r="O49" s="181">
        <f t="shared" si="114"/>
        <v>0</v>
      </c>
      <c r="P49" s="190">
        <f>SUM(D49:O49)</f>
        <v>0</v>
      </c>
      <c r="Q49" s="181">
        <f t="shared" ref="Q49:AB49" si="115">+Q37*(1+$C37)</f>
        <v>0</v>
      </c>
      <c r="R49" s="181">
        <f t="shared" si="115"/>
        <v>0</v>
      </c>
      <c r="S49" s="181">
        <f t="shared" si="115"/>
        <v>0</v>
      </c>
      <c r="T49" s="181">
        <f t="shared" si="115"/>
        <v>0</v>
      </c>
      <c r="U49" s="181">
        <f t="shared" si="115"/>
        <v>0</v>
      </c>
      <c r="V49" s="181">
        <f t="shared" si="115"/>
        <v>0</v>
      </c>
      <c r="W49" s="181">
        <f t="shared" si="115"/>
        <v>0</v>
      </c>
      <c r="X49" s="181">
        <f t="shared" si="115"/>
        <v>0</v>
      </c>
      <c r="Y49" s="181">
        <f t="shared" si="115"/>
        <v>0</v>
      </c>
      <c r="Z49" s="181">
        <f t="shared" si="115"/>
        <v>0</v>
      </c>
      <c r="AA49" s="181">
        <f t="shared" si="115"/>
        <v>0</v>
      </c>
      <c r="AB49" s="181">
        <f t="shared" si="115"/>
        <v>0</v>
      </c>
      <c r="AC49" s="190">
        <f>SUM(Q49:AB49)</f>
        <v>0</v>
      </c>
      <c r="AD49" s="181">
        <f t="shared" ref="AD49:AO49" si="116">+AD37*(1+$C37)</f>
        <v>0</v>
      </c>
      <c r="AE49" s="181">
        <f t="shared" si="116"/>
        <v>0</v>
      </c>
      <c r="AF49" s="181">
        <f t="shared" si="116"/>
        <v>0</v>
      </c>
      <c r="AG49" s="181">
        <f t="shared" si="116"/>
        <v>0</v>
      </c>
      <c r="AH49" s="181">
        <f t="shared" si="116"/>
        <v>0</v>
      </c>
      <c r="AI49" s="181">
        <f t="shared" si="116"/>
        <v>0</v>
      </c>
      <c r="AJ49" s="181">
        <f t="shared" si="116"/>
        <v>0</v>
      </c>
      <c r="AK49" s="181">
        <f t="shared" si="116"/>
        <v>0</v>
      </c>
      <c r="AL49" s="181">
        <f t="shared" si="116"/>
        <v>0</v>
      </c>
      <c r="AM49" s="181">
        <f t="shared" si="116"/>
        <v>0</v>
      </c>
      <c r="AN49" s="181">
        <f t="shared" si="116"/>
        <v>0</v>
      </c>
      <c r="AO49" s="181">
        <f t="shared" si="116"/>
        <v>0</v>
      </c>
      <c r="AP49" s="190">
        <f>SUM(AD49:AO49)</f>
        <v>0</v>
      </c>
      <c r="AQ49" s="181">
        <f t="shared" ref="AQ49:BB49" si="117">+AQ37*(1+$C37)</f>
        <v>0</v>
      </c>
      <c r="AR49" s="181">
        <f t="shared" si="117"/>
        <v>0</v>
      </c>
      <c r="AS49" s="181">
        <f t="shared" si="117"/>
        <v>0</v>
      </c>
      <c r="AT49" s="181">
        <f t="shared" si="117"/>
        <v>0</v>
      </c>
      <c r="AU49" s="181">
        <f t="shared" si="117"/>
        <v>0</v>
      </c>
      <c r="AV49" s="181">
        <f t="shared" si="117"/>
        <v>0</v>
      </c>
      <c r="AW49" s="181">
        <f t="shared" si="117"/>
        <v>0</v>
      </c>
      <c r="AX49" s="181">
        <f t="shared" si="117"/>
        <v>0</v>
      </c>
      <c r="AY49" s="181">
        <f t="shared" si="117"/>
        <v>0</v>
      </c>
      <c r="AZ49" s="181">
        <f t="shared" si="117"/>
        <v>0</v>
      </c>
      <c r="BA49" s="181">
        <f t="shared" si="117"/>
        <v>0</v>
      </c>
      <c r="BB49" s="181">
        <f t="shared" si="117"/>
        <v>0</v>
      </c>
      <c r="BC49" s="190">
        <f>SUM(AQ49:BB49)</f>
        <v>0</v>
      </c>
      <c r="BD49" s="181">
        <f t="shared" ref="BD49:BO49" si="118">+BD37*(1+$C37)</f>
        <v>0</v>
      </c>
      <c r="BE49" s="181">
        <f t="shared" si="118"/>
        <v>0</v>
      </c>
      <c r="BF49" s="181">
        <f t="shared" si="118"/>
        <v>0</v>
      </c>
      <c r="BG49" s="181">
        <f t="shared" si="118"/>
        <v>0</v>
      </c>
      <c r="BH49" s="181">
        <f t="shared" si="118"/>
        <v>0</v>
      </c>
      <c r="BI49" s="181">
        <f t="shared" si="118"/>
        <v>0</v>
      </c>
      <c r="BJ49" s="181">
        <f t="shared" si="118"/>
        <v>0</v>
      </c>
      <c r="BK49" s="181">
        <f t="shared" si="118"/>
        <v>0</v>
      </c>
      <c r="BL49" s="181">
        <f t="shared" si="118"/>
        <v>0</v>
      </c>
      <c r="BM49" s="181">
        <f t="shared" si="118"/>
        <v>0</v>
      </c>
      <c r="BN49" s="181">
        <f t="shared" si="118"/>
        <v>0</v>
      </c>
      <c r="BO49" s="181">
        <f t="shared" si="118"/>
        <v>0</v>
      </c>
      <c r="BP49" s="190">
        <f>SUM(BD49:BO49)</f>
        <v>0</v>
      </c>
      <c r="BQ49" s="181">
        <f t="shared" ref="BQ49:CB49" si="119">+BQ37*(1+$C37)</f>
        <v>0</v>
      </c>
      <c r="BR49" s="181">
        <f t="shared" si="119"/>
        <v>0</v>
      </c>
      <c r="BS49" s="181">
        <f t="shared" si="119"/>
        <v>0</v>
      </c>
      <c r="BT49" s="181">
        <f t="shared" si="119"/>
        <v>0</v>
      </c>
      <c r="BU49" s="181">
        <f t="shared" si="119"/>
        <v>0</v>
      </c>
      <c r="BV49" s="181">
        <f t="shared" si="119"/>
        <v>0</v>
      </c>
      <c r="BW49" s="181">
        <f t="shared" si="119"/>
        <v>0</v>
      </c>
      <c r="BX49" s="181">
        <f t="shared" si="119"/>
        <v>0</v>
      </c>
      <c r="BY49" s="181">
        <f t="shared" si="119"/>
        <v>0</v>
      </c>
      <c r="BZ49" s="181">
        <f t="shared" si="119"/>
        <v>0</v>
      </c>
      <c r="CA49" s="181">
        <f t="shared" si="119"/>
        <v>0</v>
      </c>
      <c r="CB49" s="181">
        <f t="shared" si="119"/>
        <v>0</v>
      </c>
      <c r="CC49" s="190">
        <f>SUM(BQ49:CB49)</f>
        <v>0</v>
      </c>
    </row>
    <row r="50" spans="1:81" s="119" customFormat="1" ht="15" customHeight="1" x14ac:dyDescent="0.2">
      <c r="B50" s="275" t="str">
        <f>'Données de base'!$A$38</f>
        <v>(-)</v>
      </c>
      <c r="C50" s="538"/>
      <c r="D50" s="181">
        <f t="shared" ref="D50:O50" si="120">+D38*(1+$C38)</f>
        <v>0</v>
      </c>
      <c r="E50" s="181">
        <f t="shared" si="120"/>
        <v>0</v>
      </c>
      <c r="F50" s="181">
        <f t="shared" si="120"/>
        <v>0</v>
      </c>
      <c r="G50" s="181">
        <f t="shared" si="120"/>
        <v>0</v>
      </c>
      <c r="H50" s="181">
        <f t="shared" si="120"/>
        <v>0</v>
      </c>
      <c r="I50" s="181">
        <f t="shared" si="120"/>
        <v>0</v>
      </c>
      <c r="J50" s="181">
        <f t="shared" si="120"/>
        <v>0</v>
      </c>
      <c r="K50" s="181">
        <f t="shared" si="120"/>
        <v>0</v>
      </c>
      <c r="L50" s="181">
        <f t="shared" si="120"/>
        <v>0</v>
      </c>
      <c r="M50" s="181">
        <f t="shared" si="120"/>
        <v>0</v>
      </c>
      <c r="N50" s="181">
        <f t="shared" si="120"/>
        <v>0</v>
      </c>
      <c r="O50" s="181">
        <f t="shared" si="120"/>
        <v>0</v>
      </c>
      <c r="P50" s="190">
        <f>SUM(D50:O50)</f>
        <v>0</v>
      </c>
      <c r="Q50" s="181">
        <f t="shared" ref="Q50:AB50" si="121">+Q38*(1+$C38)</f>
        <v>0</v>
      </c>
      <c r="R50" s="181">
        <f t="shared" si="121"/>
        <v>0</v>
      </c>
      <c r="S50" s="181">
        <f t="shared" si="121"/>
        <v>0</v>
      </c>
      <c r="T50" s="181">
        <f t="shared" si="121"/>
        <v>0</v>
      </c>
      <c r="U50" s="181">
        <f t="shared" si="121"/>
        <v>0</v>
      </c>
      <c r="V50" s="181">
        <f t="shared" si="121"/>
        <v>0</v>
      </c>
      <c r="W50" s="181">
        <f t="shared" si="121"/>
        <v>0</v>
      </c>
      <c r="X50" s="181">
        <f t="shared" si="121"/>
        <v>0</v>
      </c>
      <c r="Y50" s="181">
        <f t="shared" si="121"/>
        <v>0</v>
      </c>
      <c r="Z50" s="181">
        <f t="shared" si="121"/>
        <v>0</v>
      </c>
      <c r="AA50" s="181">
        <f t="shared" si="121"/>
        <v>0</v>
      </c>
      <c r="AB50" s="181">
        <f t="shared" si="121"/>
        <v>0</v>
      </c>
      <c r="AC50" s="190">
        <f>SUM(Q50:AB50)</f>
        <v>0</v>
      </c>
      <c r="AD50" s="181">
        <f t="shared" ref="AD50:AO50" si="122">+AD38*(1+$C38)</f>
        <v>0</v>
      </c>
      <c r="AE50" s="181">
        <f t="shared" si="122"/>
        <v>0</v>
      </c>
      <c r="AF50" s="181">
        <f t="shared" si="122"/>
        <v>0</v>
      </c>
      <c r="AG50" s="181">
        <f t="shared" si="122"/>
        <v>0</v>
      </c>
      <c r="AH50" s="181">
        <f t="shared" si="122"/>
        <v>0</v>
      </c>
      <c r="AI50" s="181">
        <f t="shared" si="122"/>
        <v>0</v>
      </c>
      <c r="AJ50" s="181">
        <f t="shared" si="122"/>
        <v>0</v>
      </c>
      <c r="AK50" s="181">
        <f t="shared" si="122"/>
        <v>0</v>
      </c>
      <c r="AL50" s="181">
        <f t="shared" si="122"/>
        <v>0</v>
      </c>
      <c r="AM50" s="181">
        <f t="shared" si="122"/>
        <v>0</v>
      </c>
      <c r="AN50" s="181">
        <f t="shared" si="122"/>
        <v>0</v>
      </c>
      <c r="AO50" s="181">
        <f t="shared" si="122"/>
        <v>0</v>
      </c>
      <c r="AP50" s="190">
        <f>SUM(AD50:AO50)</f>
        <v>0</v>
      </c>
      <c r="AQ50" s="181">
        <f t="shared" ref="AQ50:BB50" si="123">+AQ38*(1+$C38)</f>
        <v>0</v>
      </c>
      <c r="AR50" s="181">
        <f t="shared" si="123"/>
        <v>0</v>
      </c>
      <c r="AS50" s="181">
        <f t="shared" si="123"/>
        <v>0</v>
      </c>
      <c r="AT50" s="181">
        <f t="shared" si="123"/>
        <v>0</v>
      </c>
      <c r="AU50" s="181">
        <f t="shared" si="123"/>
        <v>0</v>
      </c>
      <c r="AV50" s="181">
        <f t="shared" si="123"/>
        <v>0</v>
      </c>
      <c r="AW50" s="181">
        <f t="shared" si="123"/>
        <v>0</v>
      </c>
      <c r="AX50" s="181">
        <f t="shared" si="123"/>
        <v>0</v>
      </c>
      <c r="AY50" s="181">
        <f t="shared" si="123"/>
        <v>0</v>
      </c>
      <c r="AZ50" s="181">
        <f t="shared" si="123"/>
        <v>0</v>
      </c>
      <c r="BA50" s="181">
        <f t="shared" si="123"/>
        <v>0</v>
      </c>
      <c r="BB50" s="181">
        <f t="shared" si="123"/>
        <v>0</v>
      </c>
      <c r="BC50" s="190">
        <f>SUM(AQ50:BB50)</f>
        <v>0</v>
      </c>
      <c r="BD50" s="181">
        <f t="shared" ref="BD50:BO50" si="124">+BD38*(1+$C38)</f>
        <v>0</v>
      </c>
      <c r="BE50" s="181">
        <f t="shared" si="124"/>
        <v>0</v>
      </c>
      <c r="BF50" s="181">
        <f t="shared" si="124"/>
        <v>0</v>
      </c>
      <c r="BG50" s="181">
        <f t="shared" si="124"/>
        <v>0</v>
      </c>
      <c r="BH50" s="181">
        <f t="shared" si="124"/>
        <v>0</v>
      </c>
      <c r="BI50" s="181">
        <f t="shared" si="124"/>
        <v>0</v>
      </c>
      <c r="BJ50" s="181">
        <f t="shared" si="124"/>
        <v>0</v>
      </c>
      <c r="BK50" s="181">
        <f t="shared" si="124"/>
        <v>0</v>
      </c>
      <c r="BL50" s="181">
        <f t="shared" si="124"/>
        <v>0</v>
      </c>
      <c r="BM50" s="181">
        <f t="shared" si="124"/>
        <v>0</v>
      </c>
      <c r="BN50" s="181">
        <f t="shared" si="124"/>
        <v>0</v>
      </c>
      <c r="BO50" s="181">
        <f t="shared" si="124"/>
        <v>0</v>
      </c>
      <c r="BP50" s="190">
        <f>SUM(BD50:BO50)</f>
        <v>0</v>
      </c>
      <c r="BQ50" s="181">
        <f t="shared" ref="BQ50:CB50" si="125">+BQ38*(1+$C38)</f>
        <v>0</v>
      </c>
      <c r="BR50" s="181">
        <f t="shared" si="125"/>
        <v>0</v>
      </c>
      <c r="BS50" s="181">
        <f t="shared" si="125"/>
        <v>0</v>
      </c>
      <c r="BT50" s="181">
        <f t="shared" si="125"/>
        <v>0</v>
      </c>
      <c r="BU50" s="181">
        <f t="shared" si="125"/>
        <v>0</v>
      </c>
      <c r="BV50" s="181">
        <f t="shared" si="125"/>
        <v>0</v>
      </c>
      <c r="BW50" s="181">
        <f t="shared" si="125"/>
        <v>0</v>
      </c>
      <c r="BX50" s="181">
        <f t="shared" si="125"/>
        <v>0</v>
      </c>
      <c r="BY50" s="181">
        <f t="shared" si="125"/>
        <v>0</v>
      </c>
      <c r="BZ50" s="181">
        <f t="shared" si="125"/>
        <v>0</v>
      </c>
      <c r="CA50" s="181">
        <f t="shared" si="125"/>
        <v>0</v>
      </c>
      <c r="CB50" s="181">
        <f t="shared" si="125"/>
        <v>0</v>
      </c>
      <c r="CC50" s="190">
        <f>SUM(BQ50:CB50)</f>
        <v>0</v>
      </c>
    </row>
    <row r="51" spans="1:81" s="119" customFormat="1" ht="15" customHeight="1" x14ac:dyDescent="0.2">
      <c r="B51" s="275" t="str">
        <f>'Données de base'!$A$39</f>
        <v>(-)</v>
      </c>
      <c r="C51" s="538"/>
      <c r="D51" s="181">
        <f t="shared" ref="D51:O51" si="126">+D39*(1+$C39)</f>
        <v>0</v>
      </c>
      <c r="E51" s="181">
        <f t="shared" si="126"/>
        <v>0</v>
      </c>
      <c r="F51" s="181">
        <f t="shared" si="126"/>
        <v>0</v>
      </c>
      <c r="G51" s="181">
        <f t="shared" si="126"/>
        <v>0</v>
      </c>
      <c r="H51" s="181">
        <f t="shared" si="126"/>
        <v>0</v>
      </c>
      <c r="I51" s="181">
        <f t="shared" si="126"/>
        <v>0</v>
      </c>
      <c r="J51" s="181">
        <f t="shared" si="126"/>
        <v>0</v>
      </c>
      <c r="K51" s="181">
        <f t="shared" si="126"/>
        <v>0</v>
      </c>
      <c r="L51" s="181">
        <f t="shared" si="126"/>
        <v>0</v>
      </c>
      <c r="M51" s="181">
        <f t="shared" si="126"/>
        <v>0</v>
      </c>
      <c r="N51" s="181">
        <f t="shared" si="126"/>
        <v>0</v>
      </c>
      <c r="O51" s="181">
        <f t="shared" si="126"/>
        <v>0</v>
      </c>
      <c r="P51" s="190">
        <f>SUM(D51:O51)</f>
        <v>0</v>
      </c>
      <c r="Q51" s="181">
        <f t="shared" ref="Q51:AB51" si="127">+Q39*(1+$C39)</f>
        <v>0</v>
      </c>
      <c r="R51" s="181">
        <f t="shared" si="127"/>
        <v>0</v>
      </c>
      <c r="S51" s="181">
        <f t="shared" si="127"/>
        <v>0</v>
      </c>
      <c r="T51" s="181">
        <f t="shared" si="127"/>
        <v>0</v>
      </c>
      <c r="U51" s="181">
        <f t="shared" si="127"/>
        <v>0</v>
      </c>
      <c r="V51" s="181">
        <f t="shared" si="127"/>
        <v>0</v>
      </c>
      <c r="W51" s="181">
        <f t="shared" si="127"/>
        <v>0</v>
      </c>
      <c r="X51" s="181">
        <f t="shared" si="127"/>
        <v>0</v>
      </c>
      <c r="Y51" s="181">
        <f t="shared" si="127"/>
        <v>0</v>
      </c>
      <c r="Z51" s="181">
        <f t="shared" si="127"/>
        <v>0</v>
      </c>
      <c r="AA51" s="181">
        <f t="shared" si="127"/>
        <v>0</v>
      </c>
      <c r="AB51" s="181">
        <f t="shared" si="127"/>
        <v>0</v>
      </c>
      <c r="AC51" s="190">
        <f>SUM(Q51:AB51)</f>
        <v>0</v>
      </c>
      <c r="AD51" s="181">
        <f t="shared" ref="AD51:AO51" si="128">+AD39*(1+$C39)</f>
        <v>0</v>
      </c>
      <c r="AE51" s="181">
        <f t="shared" si="128"/>
        <v>0</v>
      </c>
      <c r="AF51" s="181">
        <f t="shared" si="128"/>
        <v>0</v>
      </c>
      <c r="AG51" s="181">
        <f t="shared" si="128"/>
        <v>0</v>
      </c>
      <c r="AH51" s="181">
        <f t="shared" si="128"/>
        <v>0</v>
      </c>
      <c r="AI51" s="181">
        <f t="shared" si="128"/>
        <v>0</v>
      </c>
      <c r="AJ51" s="181">
        <f t="shared" si="128"/>
        <v>0</v>
      </c>
      <c r="AK51" s="181">
        <f t="shared" si="128"/>
        <v>0</v>
      </c>
      <c r="AL51" s="181">
        <f t="shared" si="128"/>
        <v>0</v>
      </c>
      <c r="AM51" s="181">
        <f t="shared" si="128"/>
        <v>0</v>
      </c>
      <c r="AN51" s="181">
        <f t="shared" si="128"/>
        <v>0</v>
      </c>
      <c r="AO51" s="181">
        <f t="shared" si="128"/>
        <v>0</v>
      </c>
      <c r="AP51" s="190">
        <f>SUM(AD51:AO51)</f>
        <v>0</v>
      </c>
      <c r="AQ51" s="181">
        <f t="shared" ref="AQ51:BB51" si="129">+AQ39*(1+$C39)</f>
        <v>0</v>
      </c>
      <c r="AR51" s="181">
        <f t="shared" si="129"/>
        <v>0</v>
      </c>
      <c r="AS51" s="181">
        <f t="shared" si="129"/>
        <v>0</v>
      </c>
      <c r="AT51" s="181">
        <f t="shared" si="129"/>
        <v>0</v>
      </c>
      <c r="AU51" s="181">
        <f t="shared" si="129"/>
        <v>0</v>
      </c>
      <c r="AV51" s="181">
        <f t="shared" si="129"/>
        <v>0</v>
      </c>
      <c r="AW51" s="181">
        <f t="shared" si="129"/>
        <v>0</v>
      </c>
      <c r="AX51" s="181">
        <f t="shared" si="129"/>
        <v>0</v>
      </c>
      <c r="AY51" s="181">
        <f t="shared" si="129"/>
        <v>0</v>
      </c>
      <c r="AZ51" s="181">
        <f t="shared" si="129"/>
        <v>0</v>
      </c>
      <c r="BA51" s="181">
        <f t="shared" si="129"/>
        <v>0</v>
      </c>
      <c r="BB51" s="181">
        <f t="shared" si="129"/>
        <v>0</v>
      </c>
      <c r="BC51" s="190">
        <f>SUM(AQ51:BB51)</f>
        <v>0</v>
      </c>
      <c r="BD51" s="181">
        <f t="shared" ref="BD51:BO51" si="130">+BD39*(1+$C39)</f>
        <v>0</v>
      </c>
      <c r="BE51" s="181">
        <f t="shared" si="130"/>
        <v>0</v>
      </c>
      <c r="BF51" s="181">
        <f t="shared" si="130"/>
        <v>0</v>
      </c>
      <c r="BG51" s="181">
        <f t="shared" si="130"/>
        <v>0</v>
      </c>
      <c r="BH51" s="181">
        <f t="shared" si="130"/>
        <v>0</v>
      </c>
      <c r="BI51" s="181">
        <f t="shared" si="130"/>
        <v>0</v>
      </c>
      <c r="BJ51" s="181">
        <f t="shared" si="130"/>
        <v>0</v>
      </c>
      <c r="BK51" s="181">
        <f t="shared" si="130"/>
        <v>0</v>
      </c>
      <c r="BL51" s="181">
        <f t="shared" si="130"/>
        <v>0</v>
      </c>
      <c r="BM51" s="181">
        <f t="shared" si="130"/>
        <v>0</v>
      </c>
      <c r="BN51" s="181">
        <f t="shared" si="130"/>
        <v>0</v>
      </c>
      <c r="BO51" s="181">
        <f t="shared" si="130"/>
        <v>0</v>
      </c>
      <c r="BP51" s="190">
        <f>SUM(BD51:BO51)</f>
        <v>0</v>
      </c>
      <c r="BQ51" s="181">
        <f t="shared" ref="BQ51:CB51" si="131">+BQ39*(1+$C39)</f>
        <v>0</v>
      </c>
      <c r="BR51" s="181">
        <f t="shared" si="131"/>
        <v>0</v>
      </c>
      <c r="BS51" s="181">
        <f t="shared" si="131"/>
        <v>0</v>
      </c>
      <c r="BT51" s="181">
        <f t="shared" si="131"/>
        <v>0</v>
      </c>
      <c r="BU51" s="181">
        <f t="shared" si="131"/>
        <v>0</v>
      </c>
      <c r="BV51" s="181">
        <f t="shared" si="131"/>
        <v>0</v>
      </c>
      <c r="BW51" s="181">
        <f t="shared" si="131"/>
        <v>0</v>
      </c>
      <c r="BX51" s="181">
        <f t="shared" si="131"/>
        <v>0</v>
      </c>
      <c r="BY51" s="181">
        <f t="shared" si="131"/>
        <v>0</v>
      </c>
      <c r="BZ51" s="181">
        <f t="shared" si="131"/>
        <v>0</v>
      </c>
      <c r="CA51" s="181">
        <f t="shared" si="131"/>
        <v>0</v>
      </c>
      <c r="CB51" s="181">
        <f t="shared" si="131"/>
        <v>0</v>
      </c>
      <c r="CC51" s="190">
        <f>SUM(BQ51:CB51)</f>
        <v>0</v>
      </c>
    </row>
    <row r="52" spans="1:81" s="119" customFormat="1" ht="15" customHeight="1" x14ac:dyDescent="0.2">
      <c r="B52" s="275" t="str">
        <f>'Données de base'!$A$40</f>
        <v>(-)</v>
      </c>
      <c r="C52" s="131"/>
      <c r="D52" s="181">
        <f>+D40*(1+$C40)</f>
        <v>0</v>
      </c>
      <c r="E52" s="181">
        <f t="shared" ref="E52:O52" si="132">+E40*(1+$C40)</f>
        <v>0</v>
      </c>
      <c r="F52" s="181">
        <f t="shared" si="132"/>
        <v>0</v>
      </c>
      <c r="G52" s="181">
        <f t="shared" si="132"/>
        <v>0</v>
      </c>
      <c r="H52" s="181">
        <f t="shared" si="132"/>
        <v>0</v>
      </c>
      <c r="I52" s="181">
        <f t="shared" si="132"/>
        <v>0</v>
      </c>
      <c r="J52" s="181">
        <f t="shared" si="132"/>
        <v>0</v>
      </c>
      <c r="K52" s="181">
        <f t="shared" si="132"/>
        <v>0</v>
      </c>
      <c r="L52" s="181">
        <f t="shared" si="132"/>
        <v>0</v>
      </c>
      <c r="M52" s="181">
        <f t="shared" si="132"/>
        <v>0</v>
      </c>
      <c r="N52" s="181">
        <f t="shared" si="132"/>
        <v>0</v>
      </c>
      <c r="O52" s="181">
        <f t="shared" si="132"/>
        <v>0</v>
      </c>
      <c r="P52" s="190">
        <f t="shared" si="85"/>
        <v>0</v>
      </c>
      <c r="Q52" s="181">
        <f t="shared" ref="Q52:AB52" si="133">+Q40*(1+$C40)</f>
        <v>0</v>
      </c>
      <c r="R52" s="181">
        <f t="shared" si="133"/>
        <v>0</v>
      </c>
      <c r="S52" s="181">
        <f t="shared" si="133"/>
        <v>0</v>
      </c>
      <c r="T52" s="181">
        <f t="shared" si="133"/>
        <v>0</v>
      </c>
      <c r="U52" s="181">
        <f t="shared" si="133"/>
        <v>0</v>
      </c>
      <c r="V52" s="181">
        <f t="shared" si="133"/>
        <v>0</v>
      </c>
      <c r="W52" s="181">
        <f t="shared" si="133"/>
        <v>0</v>
      </c>
      <c r="X52" s="181">
        <f t="shared" si="133"/>
        <v>0</v>
      </c>
      <c r="Y52" s="181">
        <f t="shared" si="133"/>
        <v>0</v>
      </c>
      <c r="Z52" s="181">
        <f t="shared" si="133"/>
        <v>0</v>
      </c>
      <c r="AA52" s="181">
        <f t="shared" si="133"/>
        <v>0</v>
      </c>
      <c r="AB52" s="181">
        <f t="shared" si="133"/>
        <v>0</v>
      </c>
      <c r="AC52" s="190">
        <f t="shared" si="87"/>
        <v>0</v>
      </c>
      <c r="AD52" s="181">
        <f t="shared" ref="AD52:AO52" si="134">+AD40*(1+$C40)</f>
        <v>0</v>
      </c>
      <c r="AE52" s="181">
        <f t="shared" si="134"/>
        <v>0</v>
      </c>
      <c r="AF52" s="181">
        <f t="shared" si="134"/>
        <v>0</v>
      </c>
      <c r="AG52" s="181">
        <f t="shared" si="134"/>
        <v>0</v>
      </c>
      <c r="AH52" s="181">
        <f t="shared" si="134"/>
        <v>0</v>
      </c>
      <c r="AI52" s="181">
        <f t="shared" si="134"/>
        <v>0</v>
      </c>
      <c r="AJ52" s="181">
        <f t="shared" si="134"/>
        <v>0</v>
      </c>
      <c r="AK52" s="181">
        <f t="shared" si="134"/>
        <v>0</v>
      </c>
      <c r="AL52" s="181">
        <f t="shared" si="134"/>
        <v>0</v>
      </c>
      <c r="AM52" s="181">
        <f t="shared" si="134"/>
        <v>0</v>
      </c>
      <c r="AN52" s="181">
        <f t="shared" si="134"/>
        <v>0</v>
      </c>
      <c r="AO52" s="181">
        <f t="shared" si="134"/>
        <v>0</v>
      </c>
      <c r="AP52" s="190">
        <f t="shared" si="89"/>
        <v>0</v>
      </c>
      <c r="AQ52" s="181">
        <f t="shared" ref="AQ52:BB52" si="135">+AQ40*(1+$C40)</f>
        <v>0</v>
      </c>
      <c r="AR52" s="181">
        <f t="shared" si="135"/>
        <v>0</v>
      </c>
      <c r="AS52" s="181">
        <f t="shared" si="135"/>
        <v>0</v>
      </c>
      <c r="AT52" s="181">
        <f t="shared" si="135"/>
        <v>0</v>
      </c>
      <c r="AU52" s="181">
        <f t="shared" si="135"/>
        <v>0</v>
      </c>
      <c r="AV52" s="181">
        <f t="shared" si="135"/>
        <v>0</v>
      </c>
      <c r="AW52" s="181">
        <f t="shared" si="135"/>
        <v>0</v>
      </c>
      <c r="AX52" s="181">
        <f t="shared" si="135"/>
        <v>0</v>
      </c>
      <c r="AY52" s="181">
        <f t="shared" si="135"/>
        <v>0</v>
      </c>
      <c r="AZ52" s="181">
        <f t="shared" si="135"/>
        <v>0</v>
      </c>
      <c r="BA52" s="181">
        <f t="shared" si="135"/>
        <v>0</v>
      </c>
      <c r="BB52" s="181">
        <f t="shared" si="135"/>
        <v>0</v>
      </c>
      <c r="BC52" s="190">
        <f t="shared" si="91"/>
        <v>0</v>
      </c>
      <c r="BD52" s="181">
        <f t="shared" ref="BD52:BO52" si="136">+BD40*(1+$C40)</f>
        <v>0</v>
      </c>
      <c r="BE52" s="181">
        <f t="shared" si="136"/>
        <v>0</v>
      </c>
      <c r="BF52" s="181">
        <f t="shared" si="136"/>
        <v>0</v>
      </c>
      <c r="BG52" s="181">
        <f t="shared" si="136"/>
        <v>0</v>
      </c>
      <c r="BH52" s="181">
        <f t="shared" si="136"/>
        <v>0</v>
      </c>
      <c r="BI52" s="181">
        <f t="shared" si="136"/>
        <v>0</v>
      </c>
      <c r="BJ52" s="181">
        <f t="shared" si="136"/>
        <v>0</v>
      </c>
      <c r="BK52" s="181">
        <f t="shared" si="136"/>
        <v>0</v>
      </c>
      <c r="BL52" s="181">
        <f t="shared" si="136"/>
        <v>0</v>
      </c>
      <c r="BM52" s="181">
        <f t="shared" si="136"/>
        <v>0</v>
      </c>
      <c r="BN52" s="181">
        <f t="shared" si="136"/>
        <v>0</v>
      </c>
      <c r="BO52" s="181">
        <f t="shared" si="136"/>
        <v>0</v>
      </c>
      <c r="BP52" s="190">
        <f t="shared" si="93"/>
        <v>0</v>
      </c>
      <c r="BQ52" s="181">
        <f t="shared" ref="BQ52:CB52" si="137">+BQ40*(1+$C40)</f>
        <v>0</v>
      </c>
      <c r="BR52" s="181">
        <f t="shared" si="137"/>
        <v>0</v>
      </c>
      <c r="BS52" s="181">
        <f t="shared" si="137"/>
        <v>0</v>
      </c>
      <c r="BT52" s="181">
        <f t="shared" si="137"/>
        <v>0</v>
      </c>
      <c r="BU52" s="181">
        <f t="shared" si="137"/>
        <v>0</v>
      </c>
      <c r="BV52" s="181">
        <f t="shared" si="137"/>
        <v>0</v>
      </c>
      <c r="BW52" s="181">
        <f t="shared" si="137"/>
        <v>0</v>
      </c>
      <c r="BX52" s="181">
        <f t="shared" si="137"/>
        <v>0</v>
      </c>
      <c r="BY52" s="181">
        <f t="shared" si="137"/>
        <v>0</v>
      </c>
      <c r="BZ52" s="181">
        <f t="shared" si="137"/>
        <v>0</v>
      </c>
      <c r="CA52" s="181">
        <f t="shared" si="137"/>
        <v>0</v>
      </c>
      <c r="CB52" s="181">
        <f t="shared" si="137"/>
        <v>0</v>
      </c>
      <c r="CC52" s="190">
        <f t="shared" si="95"/>
        <v>0</v>
      </c>
    </row>
    <row r="53" spans="1:81" s="119" customFormat="1" ht="15" customHeight="1" x14ac:dyDescent="0.2">
      <c r="B53" s="275" t="str">
        <f>'Données de base'!$A$41</f>
        <v>(-)</v>
      </c>
      <c r="C53" s="131"/>
      <c r="D53" s="181">
        <f>+D41*(1+$C41)</f>
        <v>0</v>
      </c>
      <c r="E53" s="181">
        <f t="shared" ref="E53:O53" si="138">+E41*(1+$C41)</f>
        <v>0</v>
      </c>
      <c r="F53" s="181">
        <f t="shared" si="138"/>
        <v>0</v>
      </c>
      <c r="G53" s="181">
        <f t="shared" si="138"/>
        <v>0</v>
      </c>
      <c r="H53" s="181">
        <f t="shared" si="138"/>
        <v>0</v>
      </c>
      <c r="I53" s="181">
        <f t="shared" si="138"/>
        <v>0</v>
      </c>
      <c r="J53" s="181">
        <f t="shared" si="138"/>
        <v>0</v>
      </c>
      <c r="K53" s="181">
        <f t="shared" si="138"/>
        <v>0</v>
      </c>
      <c r="L53" s="181">
        <f t="shared" si="138"/>
        <v>0</v>
      </c>
      <c r="M53" s="181">
        <f t="shared" si="138"/>
        <v>0</v>
      </c>
      <c r="N53" s="181">
        <f t="shared" si="138"/>
        <v>0</v>
      </c>
      <c r="O53" s="181">
        <f t="shared" si="138"/>
        <v>0</v>
      </c>
      <c r="P53" s="190">
        <f t="shared" si="85"/>
        <v>0</v>
      </c>
      <c r="Q53" s="181">
        <f t="shared" ref="Q53:AB53" si="139">+Q41*(1+$C41)</f>
        <v>0</v>
      </c>
      <c r="R53" s="181">
        <f t="shared" si="139"/>
        <v>0</v>
      </c>
      <c r="S53" s="181">
        <f t="shared" si="139"/>
        <v>0</v>
      </c>
      <c r="T53" s="181">
        <f t="shared" si="139"/>
        <v>0</v>
      </c>
      <c r="U53" s="181">
        <f t="shared" si="139"/>
        <v>0</v>
      </c>
      <c r="V53" s="181">
        <f t="shared" si="139"/>
        <v>0</v>
      </c>
      <c r="W53" s="181">
        <f t="shared" si="139"/>
        <v>0</v>
      </c>
      <c r="X53" s="181">
        <f t="shared" si="139"/>
        <v>0</v>
      </c>
      <c r="Y53" s="181">
        <f t="shared" si="139"/>
        <v>0</v>
      </c>
      <c r="Z53" s="181">
        <f t="shared" si="139"/>
        <v>0</v>
      </c>
      <c r="AA53" s="181">
        <f t="shared" si="139"/>
        <v>0</v>
      </c>
      <c r="AB53" s="181">
        <f t="shared" si="139"/>
        <v>0</v>
      </c>
      <c r="AC53" s="190">
        <f t="shared" si="87"/>
        <v>0</v>
      </c>
      <c r="AD53" s="181">
        <f t="shared" ref="AD53:AO53" si="140">+AD41*(1+$C41)</f>
        <v>0</v>
      </c>
      <c r="AE53" s="181">
        <f t="shared" si="140"/>
        <v>0</v>
      </c>
      <c r="AF53" s="181">
        <f t="shared" si="140"/>
        <v>0</v>
      </c>
      <c r="AG53" s="181">
        <f t="shared" si="140"/>
        <v>0</v>
      </c>
      <c r="AH53" s="181">
        <f t="shared" si="140"/>
        <v>0</v>
      </c>
      <c r="AI53" s="181">
        <f t="shared" si="140"/>
        <v>0</v>
      </c>
      <c r="AJ53" s="181">
        <f t="shared" si="140"/>
        <v>0</v>
      </c>
      <c r="AK53" s="181">
        <f t="shared" si="140"/>
        <v>0</v>
      </c>
      <c r="AL53" s="181">
        <f t="shared" si="140"/>
        <v>0</v>
      </c>
      <c r="AM53" s="181">
        <f t="shared" si="140"/>
        <v>0</v>
      </c>
      <c r="AN53" s="181">
        <f t="shared" si="140"/>
        <v>0</v>
      </c>
      <c r="AO53" s="181">
        <f t="shared" si="140"/>
        <v>0</v>
      </c>
      <c r="AP53" s="190">
        <f t="shared" si="89"/>
        <v>0</v>
      </c>
      <c r="AQ53" s="181">
        <f t="shared" ref="AQ53:BB53" si="141">+AQ41*(1+$C41)</f>
        <v>0</v>
      </c>
      <c r="AR53" s="181">
        <f t="shared" si="141"/>
        <v>0</v>
      </c>
      <c r="AS53" s="181">
        <f t="shared" si="141"/>
        <v>0</v>
      </c>
      <c r="AT53" s="181">
        <f t="shared" si="141"/>
        <v>0</v>
      </c>
      <c r="AU53" s="181">
        <f t="shared" si="141"/>
        <v>0</v>
      </c>
      <c r="AV53" s="181">
        <f t="shared" si="141"/>
        <v>0</v>
      </c>
      <c r="AW53" s="181">
        <f t="shared" si="141"/>
        <v>0</v>
      </c>
      <c r="AX53" s="181">
        <f t="shared" si="141"/>
        <v>0</v>
      </c>
      <c r="AY53" s="181">
        <f t="shared" si="141"/>
        <v>0</v>
      </c>
      <c r="AZ53" s="181">
        <f t="shared" si="141"/>
        <v>0</v>
      </c>
      <c r="BA53" s="181">
        <f t="shared" si="141"/>
        <v>0</v>
      </c>
      <c r="BB53" s="181">
        <f t="shared" si="141"/>
        <v>0</v>
      </c>
      <c r="BC53" s="190">
        <f t="shared" si="91"/>
        <v>0</v>
      </c>
      <c r="BD53" s="181">
        <f t="shared" ref="BD53:BO53" si="142">+BD41*(1+$C41)</f>
        <v>0</v>
      </c>
      <c r="BE53" s="181">
        <f t="shared" si="142"/>
        <v>0</v>
      </c>
      <c r="BF53" s="181">
        <f t="shared" si="142"/>
        <v>0</v>
      </c>
      <c r="BG53" s="181">
        <f t="shared" si="142"/>
        <v>0</v>
      </c>
      <c r="BH53" s="181">
        <f t="shared" si="142"/>
        <v>0</v>
      </c>
      <c r="BI53" s="181">
        <f t="shared" si="142"/>
        <v>0</v>
      </c>
      <c r="BJ53" s="181">
        <f t="shared" si="142"/>
        <v>0</v>
      </c>
      <c r="BK53" s="181">
        <f t="shared" si="142"/>
        <v>0</v>
      </c>
      <c r="BL53" s="181">
        <f t="shared" si="142"/>
        <v>0</v>
      </c>
      <c r="BM53" s="181">
        <f t="shared" si="142"/>
        <v>0</v>
      </c>
      <c r="BN53" s="181">
        <f t="shared" si="142"/>
        <v>0</v>
      </c>
      <c r="BO53" s="181">
        <f t="shared" si="142"/>
        <v>0</v>
      </c>
      <c r="BP53" s="190">
        <f t="shared" si="93"/>
        <v>0</v>
      </c>
      <c r="BQ53" s="181">
        <f t="shared" ref="BQ53:CB53" si="143">+BQ41*(1+$C41)</f>
        <v>0</v>
      </c>
      <c r="BR53" s="181">
        <f t="shared" si="143"/>
        <v>0</v>
      </c>
      <c r="BS53" s="181">
        <f t="shared" si="143"/>
        <v>0</v>
      </c>
      <c r="BT53" s="181">
        <f t="shared" si="143"/>
        <v>0</v>
      </c>
      <c r="BU53" s="181">
        <f t="shared" si="143"/>
        <v>0</v>
      </c>
      <c r="BV53" s="181">
        <f t="shared" si="143"/>
        <v>0</v>
      </c>
      <c r="BW53" s="181">
        <f t="shared" si="143"/>
        <v>0</v>
      </c>
      <c r="BX53" s="181">
        <f t="shared" si="143"/>
        <v>0</v>
      </c>
      <c r="BY53" s="181">
        <f t="shared" si="143"/>
        <v>0</v>
      </c>
      <c r="BZ53" s="181">
        <f t="shared" si="143"/>
        <v>0</v>
      </c>
      <c r="CA53" s="181">
        <f t="shared" si="143"/>
        <v>0</v>
      </c>
      <c r="CB53" s="181">
        <f t="shared" si="143"/>
        <v>0</v>
      </c>
      <c r="CC53" s="190">
        <f t="shared" si="95"/>
        <v>0</v>
      </c>
    </row>
    <row r="54" spans="1:81" s="119" customFormat="1" ht="15" customHeight="1" x14ac:dyDescent="0.2">
      <c r="B54" s="275" t="str">
        <f>'Données de base'!$A$42</f>
        <v>(-)</v>
      </c>
      <c r="C54" s="131"/>
      <c r="D54" s="181">
        <f>+D42*(1+$C42)</f>
        <v>0</v>
      </c>
      <c r="E54" s="181">
        <f t="shared" ref="E54:O54" si="144">+E42*(1+$C42)</f>
        <v>0</v>
      </c>
      <c r="F54" s="181">
        <f t="shared" si="144"/>
        <v>0</v>
      </c>
      <c r="G54" s="181">
        <f t="shared" si="144"/>
        <v>0</v>
      </c>
      <c r="H54" s="181">
        <f t="shared" si="144"/>
        <v>0</v>
      </c>
      <c r="I54" s="181">
        <f t="shared" si="144"/>
        <v>0</v>
      </c>
      <c r="J54" s="181">
        <f t="shared" si="144"/>
        <v>0</v>
      </c>
      <c r="K54" s="181">
        <f t="shared" si="144"/>
        <v>0</v>
      </c>
      <c r="L54" s="181">
        <f t="shared" si="144"/>
        <v>0</v>
      </c>
      <c r="M54" s="181">
        <f t="shared" si="144"/>
        <v>0</v>
      </c>
      <c r="N54" s="181">
        <f t="shared" si="144"/>
        <v>0</v>
      </c>
      <c r="O54" s="181">
        <f t="shared" si="144"/>
        <v>0</v>
      </c>
      <c r="P54" s="190">
        <f t="shared" si="85"/>
        <v>0</v>
      </c>
      <c r="Q54" s="181">
        <f t="shared" ref="Q54:AB54" si="145">+Q42*(1+$C42)</f>
        <v>0</v>
      </c>
      <c r="R54" s="181">
        <f t="shared" si="145"/>
        <v>0</v>
      </c>
      <c r="S54" s="181">
        <f t="shared" si="145"/>
        <v>0</v>
      </c>
      <c r="T54" s="181">
        <f t="shared" si="145"/>
        <v>0</v>
      </c>
      <c r="U54" s="181">
        <f t="shared" si="145"/>
        <v>0</v>
      </c>
      <c r="V54" s="181">
        <f t="shared" si="145"/>
        <v>0</v>
      </c>
      <c r="W54" s="181">
        <f t="shared" si="145"/>
        <v>0</v>
      </c>
      <c r="X54" s="181">
        <f t="shared" si="145"/>
        <v>0</v>
      </c>
      <c r="Y54" s="181">
        <f t="shared" si="145"/>
        <v>0</v>
      </c>
      <c r="Z54" s="181">
        <f t="shared" si="145"/>
        <v>0</v>
      </c>
      <c r="AA54" s="181">
        <f t="shared" si="145"/>
        <v>0</v>
      </c>
      <c r="AB54" s="181">
        <f t="shared" si="145"/>
        <v>0</v>
      </c>
      <c r="AC54" s="190">
        <f t="shared" si="87"/>
        <v>0</v>
      </c>
      <c r="AD54" s="181">
        <f t="shared" ref="AD54:AO54" si="146">+AD42*(1+$C42)</f>
        <v>0</v>
      </c>
      <c r="AE54" s="181">
        <f t="shared" si="146"/>
        <v>0</v>
      </c>
      <c r="AF54" s="181">
        <f t="shared" si="146"/>
        <v>0</v>
      </c>
      <c r="AG54" s="181">
        <f t="shared" si="146"/>
        <v>0</v>
      </c>
      <c r="AH54" s="181">
        <f t="shared" si="146"/>
        <v>0</v>
      </c>
      <c r="AI54" s="181">
        <f t="shared" si="146"/>
        <v>0</v>
      </c>
      <c r="AJ54" s="181">
        <f t="shared" si="146"/>
        <v>0</v>
      </c>
      <c r="AK54" s="181">
        <f t="shared" si="146"/>
        <v>0</v>
      </c>
      <c r="AL54" s="181">
        <f t="shared" si="146"/>
        <v>0</v>
      </c>
      <c r="AM54" s="181">
        <f t="shared" si="146"/>
        <v>0</v>
      </c>
      <c r="AN54" s="181">
        <f t="shared" si="146"/>
        <v>0</v>
      </c>
      <c r="AO54" s="181">
        <f t="shared" si="146"/>
        <v>0</v>
      </c>
      <c r="AP54" s="190">
        <f t="shared" si="89"/>
        <v>0</v>
      </c>
      <c r="AQ54" s="181">
        <f t="shared" ref="AQ54:BB54" si="147">+AQ42*(1+$C42)</f>
        <v>0</v>
      </c>
      <c r="AR54" s="181">
        <f t="shared" si="147"/>
        <v>0</v>
      </c>
      <c r="AS54" s="181">
        <f t="shared" si="147"/>
        <v>0</v>
      </c>
      <c r="AT54" s="181">
        <f t="shared" si="147"/>
        <v>0</v>
      </c>
      <c r="AU54" s="181">
        <f t="shared" si="147"/>
        <v>0</v>
      </c>
      <c r="AV54" s="181">
        <f t="shared" si="147"/>
        <v>0</v>
      </c>
      <c r="AW54" s="181">
        <f t="shared" si="147"/>
        <v>0</v>
      </c>
      <c r="AX54" s="181">
        <f t="shared" si="147"/>
        <v>0</v>
      </c>
      <c r="AY54" s="181">
        <f t="shared" si="147"/>
        <v>0</v>
      </c>
      <c r="AZ54" s="181">
        <f t="shared" si="147"/>
        <v>0</v>
      </c>
      <c r="BA54" s="181">
        <f t="shared" si="147"/>
        <v>0</v>
      </c>
      <c r="BB54" s="181">
        <f t="shared" si="147"/>
        <v>0</v>
      </c>
      <c r="BC54" s="190">
        <f t="shared" si="91"/>
        <v>0</v>
      </c>
      <c r="BD54" s="181">
        <f t="shared" ref="BD54:BO54" si="148">+BD42*(1+$C42)</f>
        <v>0</v>
      </c>
      <c r="BE54" s="181">
        <f t="shared" si="148"/>
        <v>0</v>
      </c>
      <c r="BF54" s="181">
        <f t="shared" si="148"/>
        <v>0</v>
      </c>
      <c r="BG54" s="181">
        <f t="shared" si="148"/>
        <v>0</v>
      </c>
      <c r="BH54" s="181">
        <f t="shared" si="148"/>
        <v>0</v>
      </c>
      <c r="BI54" s="181">
        <f t="shared" si="148"/>
        <v>0</v>
      </c>
      <c r="BJ54" s="181">
        <f t="shared" si="148"/>
        <v>0</v>
      </c>
      <c r="BK54" s="181">
        <f t="shared" si="148"/>
        <v>0</v>
      </c>
      <c r="BL54" s="181">
        <f t="shared" si="148"/>
        <v>0</v>
      </c>
      <c r="BM54" s="181">
        <f t="shared" si="148"/>
        <v>0</v>
      </c>
      <c r="BN54" s="181">
        <f t="shared" si="148"/>
        <v>0</v>
      </c>
      <c r="BO54" s="181">
        <f t="shared" si="148"/>
        <v>0</v>
      </c>
      <c r="BP54" s="190">
        <f t="shared" si="93"/>
        <v>0</v>
      </c>
      <c r="BQ54" s="181">
        <f t="shared" ref="BQ54:CB54" si="149">+BQ42*(1+$C42)</f>
        <v>0</v>
      </c>
      <c r="BR54" s="181">
        <f t="shared" si="149"/>
        <v>0</v>
      </c>
      <c r="BS54" s="181">
        <f t="shared" si="149"/>
        <v>0</v>
      </c>
      <c r="BT54" s="181">
        <f t="shared" si="149"/>
        <v>0</v>
      </c>
      <c r="BU54" s="181">
        <f t="shared" si="149"/>
        <v>0</v>
      </c>
      <c r="BV54" s="181">
        <f t="shared" si="149"/>
        <v>0</v>
      </c>
      <c r="BW54" s="181">
        <f t="shared" si="149"/>
        <v>0</v>
      </c>
      <c r="BX54" s="181">
        <f t="shared" si="149"/>
        <v>0</v>
      </c>
      <c r="BY54" s="181">
        <f t="shared" si="149"/>
        <v>0</v>
      </c>
      <c r="BZ54" s="181">
        <f t="shared" si="149"/>
        <v>0</v>
      </c>
      <c r="CA54" s="181">
        <f t="shared" si="149"/>
        <v>0</v>
      </c>
      <c r="CB54" s="181">
        <f t="shared" si="149"/>
        <v>0</v>
      </c>
      <c r="CC54" s="190">
        <f t="shared" si="95"/>
        <v>0</v>
      </c>
    </row>
    <row r="55" spans="1:81" ht="15" customHeight="1" x14ac:dyDescent="0.2">
      <c r="B55" s="16"/>
      <c r="C55" s="131"/>
      <c r="D55" s="16"/>
      <c r="E55" s="16"/>
      <c r="F55" s="16"/>
      <c r="G55" s="16"/>
      <c r="H55" s="16"/>
      <c r="I55" s="16"/>
      <c r="J55" s="16"/>
      <c r="K55" s="16"/>
      <c r="L55" s="16"/>
      <c r="M55" s="16"/>
      <c r="N55" s="16"/>
      <c r="O55" s="16"/>
      <c r="P55" s="130"/>
      <c r="Q55" s="16"/>
      <c r="R55" s="16"/>
      <c r="S55" s="16"/>
      <c r="T55" s="16"/>
      <c r="U55" s="16"/>
      <c r="V55" s="16"/>
      <c r="W55" s="16"/>
      <c r="X55" s="16"/>
      <c r="Y55" s="16"/>
      <c r="Z55" s="16"/>
      <c r="AA55" s="16"/>
      <c r="AB55" s="16"/>
      <c r="AC55" s="130"/>
      <c r="AD55" s="16"/>
      <c r="AE55" s="16"/>
      <c r="AF55" s="16"/>
      <c r="AG55" s="16"/>
      <c r="AH55" s="16"/>
      <c r="AI55" s="16"/>
      <c r="AJ55" s="16"/>
      <c r="AK55" s="16"/>
      <c r="AL55" s="16"/>
      <c r="AM55" s="16"/>
      <c r="AN55" s="16"/>
      <c r="AO55" s="16"/>
      <c r="AP55" s="130"/>
      <c r="AQ55" s="16"/>
      <c r="AR55" s="16"/>
      <c r="AS55" s="16"/>
      <c r="AT55" s="16"/>
      <c r="AU55" s="16"/>
      <c r="AV55" s="16"/>
      <c r="AW55" s="16"/>
      <c r="AX55" s="16"/>
      <c r="AY55" s="16"/>
      <c r="AZ55" s="16"/>
      <c r="BA55" s="16"/>
      <c r="BB55" s="16"/>
      <c r="BC55" s="130"/>
      <c r="BD55" s="16"/>
      <c r="BE55" s="16"/>
      <c r="BF55" s="16"/>
      <c r="BG55" s="16"/>
      <c r="BH55" s="16"/>
      <c r="BI55" s="16"/>
      <c r="BJ55" s="16"/>
      <c r="BK55" s="16"/>
      <c r="BL55" s="16"/>
      <c r="BM55" s="16"/>
      <c r="BN55" s="16"/>
      <c r="BO55" s="16"/>
      <c r="BP55" s="130"/>
      <c r="BQ55" s="16"/>
      <c r="BR55" s="16"/>
      <c r="BS55" s="16"/>
      <c r="BT55" s="16"/>
      <c r="BU55" s="16"/>
      <c r="BV55" s="16"/>
      <c r="BW55" s="16"/>
      <c r="BX55" s="16"/>
      <c r="BY55" s="16"/>
      <c r="BZ55" s="16"/>
      <c r="CA55" s="16"/>
      <c r="CB55" s="16"/>
      <c r="CC55" s="130"/>
    </row>
    <row r="56" spans="1:81" s="63" customFormat="1" ht="15" customHeight="1" x14ac:dyDescent="0.2">
      <c r="B56" s="245" t="s">
        <v>167</v>
      </c>
      <c r="C56" s="130"/>
      <c r="D56" s="190">
        <f t="shared" ref="D56:O56" si="150">+SUM(D57:D59)</f>
        <v>0</v>
      </c>
      <c r="E56" s="190">
        <f t="shared" si="150"/>
        <v>0</v>
      </c>
      <c r="F56" s="190">
        <f t="shared" si="150"/>
        <v>0</v>
      </c>
      <c r="G56" s="190">
        <f t="shared" si="150"/>
        <v>0</v>
      </c>
      <c r="H56" s="190">
        <f t="shared" si="150"/>
        <v>0</v>
      </c>
      <c r="I56" s="190">
        <f t="shared" si="150"/>
        <v>0</v>
      </c>
      <c r="J56" s="190">
        <f t="shared" si="150"/>
        <v>0</v>
      </c>
      <c r="K56" s="190">
        <f t="shared" si="150"/>
        <v>0</v>
      </c>
      <c r="L56" s="190">
        <f t="shared" si="150"/>
        <v>0</v>
      </c>
      <c r="M56" s="190">
        <f t="shared" si="150"/>
        <v>0</v>
      </c>
      <c r="N56" s="190">
        <f t="shared" si="150"/>
        <v>0</v>
      </c>
      <c r="O56" s="190">
        <f t="shared" si="150"/>
        <v>0</v>
      </c>
      <c r="P56" s="190">
        <f>SUM(D56:O56)</f>
        <v>0</v>
      </c>
      <c r="Q56" s="190">
        <f t="shared" ref="Q56:AB56" si="151">+SUM(Q57:Q59)</f>
        <v>0</v>
      </c>
      <c r="R56" s="190">
        <f t="shared" si="151"/>
        <v>0</v>
      </c>
      <c r="S56" s="190">
        <f t="shared" si="151"/>
        <v>0</v>
      </c>
      <c r="T56" s="190">
        <f t="shared" si="151"/>
        <v>0</v>
      </c>
      <c r="U56" s="190">
        <f t="shared" si="151"/>
        <v>0</v>
      </c>
      <c r="V56" s="190">
        <f t="shared" si="151"/>
        <v>0</v>
      </c>
      <c r="W56" s="190">
        <f t="shared" si="151"/>
        <v>0</v>
      </c>
      <c r="X56" s="190">
        <f t="shared" si="151"/>
        <v>0</v>
      </c>
      <c r="Y56" s="190">
        <f t="shared" si="151"/>
        <v>0</v>
      </c>
      <c r="Z56" s="190">
        <f t="shared" si="151"/>
        <v>0</v>
      </c>
      <c r="AA56" s="190">
        <f t="shared" si="151"/>
        <v>0</v>
      </c>
      <c r="AB56" s="190">
        <f t="shared" si="151"/>
        <v>0</v>
      </c>
      <c r="AC56" s="190">
        <f>SUM(Q56:AB56)</f>
        <v>0</v>
      </c>
      <c r="AD56" s="190">
        <f t="shared" ref="AD56:AO56" si="152">+SUM(AD57:AD59)</f>
        <v>0</v>
      </c>
      <c r="AE56" s="190">
        <f t="shared" si="152"/>
        <v>0</v>
      </c>
      <c r="AF56" s="190">
        <f t="shared" si="152"/>
        <v>0</v>
      </c>
      <c r="AG56" s="190">
        <f t="shared" si="152"/>
        <v>0</v>
      </c>
      <c r="AH56" s="190">
        <f t="shared" si="152"/>
        <v>0</v>
      </c>
      <c r="AI56" s="190">
        <f t="shared" si="152"/>
        <v>0</v>
      </c>
      <c r="AJ56" s="190">
        <f t="shared" si="152"/>
        <v>0</v>
      </c>
      <c r="AK56" s="190">
        <f t="shared" si="152"/>
        <v>0</v>
      </c>
      <c r="AL56" s="190">
        <f t="shared" si="152"/>
        <v>0</v>
      </c>
      <c r="AM56" s="190">
        <f t="shared" si="152"/>
        <v>0</v>
      </c>
      <c r="AN56" s="190">
        <f t="shared" si="152"/>
        <v>0</v>
      </c>
      <c r="AO56" s="190">
        <f t="shared" si="152"/>
        <v>0</v>
      </c>
      <c r="AP56" s="190">
        <f>SUM(AD56:AO56)</f>
        <v>0</v>
      </c>
      <c r="AQ56" s="190">
        <f t="shared" ref="AQ56:BB56" si="153">+SUM(AQ57:AQ59)</f>
        <v>0</v>
      </c>
      <c r="AR56" s="190">
        <f t="shared" si="153"/>
        <v>0</v>
      </c>
      <c r="AS56" s="190">
        <f t="shared" si="153"/>
        <v>0</v>
      </c>
      <c r="AT56" s="190">
        <f t="shared" si="153"/>
        <v>0</v>
      </c>
      <c r="AU56" s="190">
        <f t="shared" si="153"/>
        <v>0</v>
      </c>
      <c r="AV56" s="190">
        <f t="shared" si="153"/>
        <v>0</v>
      </c>
      <c r="AW56" s="190">
        <f t="shared" si="153"/>
        <v>0</v>
      </c>
      <c r="AX56" s="190">
        <f t="shared" si="153"/>
        <v>0</v>
      </c>
      <c r="AY56" s="190">
        <f t="shared" si="153"/>
        <v>0</v>
      </c>
      <c r="AZ56" s="190">
        <f t="shared" si="153"/>
        <v>0</v>
      </c>
      <c r="BA56" s="190">
        <f t="shared" si="153"/>
        <v>0</v>
      </c>
      <c r="BB56" s="190">
        <f t="shared" si="153"/>
        <v>0</v>
      </c>
      <c r="BC56" s="190">
        <f>SUM(AQ56:BB56)</f>
        <v>0</v>
      </c>
      <c r="BD56" s="190">
        <f t="shared" ref="BD56:BO56" si="154">+SUM(BD57:BD59)</f>
        <v>0</v>
      </c>
      <c r="BE56" s="190">
        <f t="shared" si="154"/>
        <v>0</v>
      </c>
      <c r="BF56" s="190">
        <f t="shared" si="154"/>
        <v>0</v>
      </c>
      <c r="BG56" s="190">
        <f t="shared" si="154"/>
        <v>0</v>
      </c>
      <c r="BH56" s="190">
        <f t="shared" si="154"/>
        <v>0</v>
      </c>
      <c r="BI56" s="190">
        <f t="shared" si="154"/>
        <v>0</v>
      </c>
      <c r="BJ56" s="190">
        <f t="shared" si="154"/>
        <v>0</v>
      </c>
      <c r="BK56" s="190">
        <f t="shared" si="154"/>
        <v>0</v>
      </c>
      <c r="BL56" s="190">
        <f t="shared" si="154"/>
        <v>0</v>
      </c>
      <c r="BM56" s="190">
        <f t="shared" si="154"/>
        <v>0</v>
      </c>
      <c r="BN56" s="190">
        <f t="shared" si="154"/>
        <v>0</v>
      </c>
      <c r="BO56" s="190">
        <f t="shared" si="154"/>
        <v>0</v>
      </c>
      <c r="BP56" s="190">
        <f>SUM(BD56:BO56)</f>
        <v>0</v>
      </c>
      <c r="BQ56" s="190">
        <f t="shared" ref="BQ56:CB56" si="155">+SUM(BQ57:BQ59)</f>
        <v>0</v>
      </c>
      <c r="BR56" s="190">
        <f t="shared" si="155"/>
        <v>0</v>
      </c>
      <c r="BS56" s="190">
        <f t="shared" si="155"/>
        <v>0</v>
      </c>
      <c r="BT56" s="190">
        <f t="shared" si="155"/>
        <v>0</v>
      </c>
      <c r="BU56" s="190">
        <f t="shared" si="155"/>
        <v>0</v>
      </c>
      <c r="BV56" s="190">
        <f t="shared" si="155"/>
        <v>0</v>
      </c>
      <c r="BW56" s="190">
        <f t="shared" si="155"/>
        <v>0</v>
      </c>
      <c r="BX56" s="190">
        <f t="shared" si="155"/>
        <v>0</v>
      </c>
      <c r="BY56" s="190">
        <f t="shared" si="155"/>
        <v>0</v>
      </c>
      <c r="BZ56" s="190">
        <f t="shared" si="155"/>
        <v>0</v>
      </c>
      <c r="CA56" s="190">
        <f t="shared" si="155"/>
        <v>0</v>
      </c>
      <c r="CB56" s="190">
        <f t="shared" si="155"/>
        <v>0</v>
      </c>
      <c r="CC56" s="190">
        <f>SUM(BQ56:CB56)</f>
        <v>0</v>
      </c>
    </row>
    <row r="57" spans="1:81" ht="15" customHeight="1" x14ac:dyDescent="0.2">
      <c r="A57" s="119"/>
      <c r="B57" s="275" t="str">
        <f>'Données de base'!$A$107</f>
        <v>(-)</v>
      </c>
      <c r="C57" s="246">
        <f>'Données de base'!$B$107</f>
        <v>0.2</v>
      </c>
      <c r="D57" s="181">
        <f>'Données de base'!C107</f>
        <v>0</v>
      </c>
      <c r="E57" s="181">
        <f>'Données de base'!D107</f>
        <v>0</v>
      </c>
      <c r="F57" s="181">
        <f>'Données de base'!E107</f>
        <v>0</v>
      </c>
      <c r="G57" s="181">
        <f>'Données de base'!F107</f>
        <v>0</v>
      </c>
      <c r="H57" s="181">
        <f>'Données de base'!G107</f>
        <v>0</v>
      </c>
      <c r="I57" s="181">
        <f>'Données de base'!H107</f>
        <v>0</v>
      </c>
      <c r="J57" s="181">
        <f>'Données de base'!I107</f>
        <v>0</v>
      </c>
      <c r="K57" s="181">
        <f>'Données de base'!J107</f>
        <v>0</v>
      </c>
      <c r="L57" s="181">
        <f>'Données de base'!K107</f>
        <v>0</v>
      </c>
      <c r="M57" s="181">
        <f>'Données de base'!L107</f>
        <v>0</v>
      </c>
      <c r="N57" s="181">
        <f>'Données de base'!M107</f>
        <v>0</v>
      </c>
      <c r="O57" s="181">
        <f>'Données de base'!N107</f>
        <v>0</v>
      </c>
      <c r="P57" s="190">
        <f>SUM(D57:O57)</f>
        <v>0</v>
      </c>
      <c r="Q57" s="181">
        <f>'Données de base'!P107</f>
        <v>0</v>
      </c>
      <c r="R57" s="181">
        <f>'Données de base'!Q107</f>
        <v>0</v>
      </c>
      <c r="S57" s="181">
        <f>'Données de base'!R107</f>
        <v>0</v>
      </c>
      <c r="T57" s="181">
        <f>'Données de base'!S107</f>
        <v>0</v>
      </c>
      <c r="U57" s="181">
        <f>'Données de base'!T107</f>
        <v>0</v>
      </c>
      <c r="V57" s="181">
        <f>'Données de base'!U107</f>
        <v>0</v>
      </c>
      <c r="W57" s="181">
        <f>'Données de base'!V107</f>
        <v>0</v>
      </c>
      <c r="X57" s="181">
        <f>'Données de base'!W107</f>
        <v>0</v>
      </c>
      <c r="Y57" s="181">
        <f>'Données de base'!X107</f>
        <v>0</v>
      </c>
      <c r="Z57" s="181">
        <f>'Données de base'!Y107</f>
        <v>0</v>
      </c>
      <c r="AA57" s="181">
        <f>'Données de base'!Z107</f>
        <v>0</v>
      </c>
      <c r="AB57" s="181">
        <f>'Données de base'!AA107</f>
        <v>0</v>
      </c>
      <c r="AC57" s="190">
        <f>SUM(Q57:AB57)</f>
        <v>0</v>
      </c>
      <c r="AD57" s="181">
        <f>'Données de base'!AC107</f>
        <v>0</v>
      </c>
      <c r="AE57" s="181">
        <f>'Données de base'!AD107</f>
        <v>0</v>
      </c>
      <c r="AF57" s="181">
        <f>'Données de base'!AE107</f>
        <v>0</v>
      </c>
      <c r="AG57" s="181">
        <f>'Données de base'!AF107</f>
        <v>0</v>
      </c>
      <c r="AH57" s="181">
        <f>'Données de base'!AG107</f>
        <v>0</v>
      </c>
      <c r="AI57" s="181">
        <f>'Données de base'!AH107</f>
        <v>0</v>
      </c>
      <c r="AJ57" s="181">
        <f>'Données de base'!AI107</f>
        <v>0</v>
      </c>
      <c r="AK57" s="181">
        <f>'Données de base'!AJ107</f>
        <v>0</v>
      </c>
      <c r="AL57" s="181">
        <f>'Données de base'!AK107</f>
        <v>0</v>
      </c>
      <c r="AM57" s="181">
        <f>'Données de base'!AL107</f>
        <v>0</v>
      </c>
      <c r="AN57" s="181">
        <f>'Données de base'!AM107</f>
        <v>0</v>
      </c>
      <c r="AO57" s="181">
        <f>'Données de base'!AN107</f>
        <v>0</v>
      </c>
      <c r="AP57" s="190">
        <f>SUM(AD57:AO57)</f>
        <v>0</v>
      </c>
      <c r="AQ57" s="181">
        <f>'Données de base'!AP107</f>
        <v>0</v>
      </c>
      <c r="AR57" s="181">
        <f>'Données de base'!AQ107</f>
        <v>0</v>
      </c>
      <c r="AS57" s="181">
        <f>'Données de base'!AR107</f>
        <v>0</v>
      </c>
      <c r="AT57" s="181">
        <f>'Données de base'!AS107</f>
        <v>0</v>
      </c>
      <c r="AU57" s="181">
        <f>'Données de base'!AT107</f>
        <v>0</v>
      </c>
      <c r="AV57" s="181">
        <f>'Données de base'!AU107</f>
        <v>0</v>
      </c>
      <c r="AW57" s="181">
        <f>'Données de base'!AV107</f>
        <v>0</v>
      </c>
      <c r="AX57" s="181">
        <f>'Données de base'!AW107</f>
        <v>0</v>
      </c>
      <c r="AY57" s="181">
        <f>'Données de base'!AX107</f>
        <v>0</v>
      </c>
      <c r="AZ57" s="181">
        <f>'Données de base'!AY107</f>
        <v>0</v>
      </c>
      <c r="BA57" s="181">
        <f>'Données de base'!AZ107</f>
        <v>0</v>
      </c>
      <c r="BB57" s="181">
        <f>'Données de base'!BA107</f>
        <v>0</v>
      </c>
      <c r="BC57" s="190">
        <f>SUM(AQ57:BB57)</f>
        <v>0</v>
      </c>
      <c r="BD57" s="181">
        <f>'Données de base'!BC107</f>
        <v>0</v>
      </c>
      <c r="BE57" s="181">
        <f>'Données de base'!BD107</f>
        <v>0</v>
      </c>
      <c r="BF57" s="181">
        <f>'Données de base'!BE107</f>
        <v>0</v>
      </c>
      <c r="BG57" s="181">
        <f>'Données de base'!BF107</f>
        <v>0</v>
      </c>
      <c r="BH57" s="181">
        <f>'Données de base'!BG107</f>
        <v>0</v>
      </c>
      <c r="BI57" s="181">
        <f>'Données de base'!BH107</f>
        <v>0</v>
      </c>
      <c r="BJ57" s="181">
        <f>'Données de base'!BI107</f>
        <v>0</v>
      </c>
      <c r="BK57" s="181">
        <f>'Données de base'!BJ107</f>
        <v>0</v>
      </c>
      <c r="BL57" s="181">
        <f>'Données de base'!BK107</f>
        <v>0</v>
      </c>
      <c r="BM57" s="181">
        <f>'Données de base'!BL107</f>
        <v>0</v>
      </c>
      <c r="BN57" s="181">
        <f>'Données de base'!BM107</f>
        <v>0</v>
      </c>
      <c r="BO57" s="181">
        <f>'Données de base'!BN107</f>
        <v>0</v>
      </c>
      <c r="BP57" s="190">
        <f>SUM(BD57:BO57)</f>
        <v>0</v>
      </c>
      <c r="BQ57" s="181">
        <f>'Données de base'!BP107</f>
        <v>0</v>
      </c>
      <c r="BR57" s="181">
        <f>'Données de base'!BQ107</f>
        <v>0</v>
      </c>
      <c r="BS57" s="181">
        <f>'Données de base'!BR107</f>
        <v>0</v>
      </c>
      <c r="BT57" s="181">
        <f>'Données de base'!BS107</f>
        <v>0</v>
      </c>
      <c r="BU57" s="181">
        <f>'Données de base'!BT107</f>
        <v>0</v>
      </c>
      <c r="BV57" s="181">
        <f>'Données de base'!BU107</f>
        <v>0</v>
      </c>
      <c r="BW57" s="181">
        <f>'Données de base'!BV107</f>
        <v>0</v>
      </c>
      <c r="BX57" s="181">
        <f>'Données de base'!BW107</f>
        <v>0</v>
      </c>
      <c r="BY57" s="181">
        <f>'Données de base'!BX107</f>
        <v>0</v>
      </c>
      <c r="BZ57" s="181">
        <f>'Données de base'!BY107</f>
        <v>0</v>
      </c>
      <c r="CA57" s="181">
        <f>'Données de base'!BZ107</f>
        <v>0</v>
      </c>
      <c r="CB57" s="181">
        <f>'Données de base'!CA107</f>
        <v>0</v>
      </c>
      <c r="CC57" s="190">
        <f>SUM(BQ57:CB57)</f>
        <v>0</v>
      </c>
    </row>
    <row r="58" spans="1:81" ht="15" customHeight="1" x14ac:dyDescent="0.2">
      <c r="A58" s="119"/>
      <c r="B58" s="275" t="str">
        <f>'Données de base'!$A$108</f>
        <v>(-)</v>
      </c>
      <c r="C58" s="246">
        <f>'Données de base'!$B$108</f>
        <v>0.2</v>
      </c>
      <c r="D58" s="181">
        <f>'Données de base'!C108</f>
        <v>0</v>
      </c>
      <c r="E58" s="181">
        <f>'Données de base'!D108</f>
        <v>0</v>
      </c>
      <c r="F58" s="181">
        <f>'Données de base'!E108</f>
        <v>0</v>
      </c>
      <c r="G58" s="181">
        <f>'Données de base'!F108</f>
        <v>0</v>
      </c>
      <c r="H58" s="181">
        <f>'Données de base'!G108</f>
        <v>0</v>
      </c>
      <c r="I58" s="181">
        <f>'Données de base'!H108</f>
        <v>0</v>
      </c>
      <c r="J58" s="181">
        <f>'Données de base'!I108</f>
        <v>0</v>
      </c>
      <c r="K58" s="181">
        <f>'Données de base'!J108</f>
        <v>0</v>
      </c>
      <c r="L58" s="181">
        <f>'Données de base'!K108</f>
        <v>0</v>
      </c>
      <c r="M58" s="181">
        <f>'Données de base'!L108</f>
        <v>0</v>
      </c>
      <c r="N58" s="181">
        <f>'Données de base'!M108</f>
        <v>0</v>
      </c>
      <c r="O58" s="181">
        <f>'Données de base'!N108</f>
        <v>0</v>
      </c>
      <c r="P58" s="190">
        <f>SUM(D58:O58)</f>
        <v>0</v>
      </c>
      <c r="Q58" s="181">
        <f>'Données de base'!P108</f>
        <v>0</v>
      </c>
      <c r="R58" s="181">
        <f>'Données de base'!Q108</f>
        <v>0</v>
      </c>
      <c r="S58" s="181">
        <f>'Données de base'!R108</f>
        <v>0</v>
      </c>
      <c r="T58" s="181">
        <f>'Données de base'!S108</f>
        <v>0</v>
      </c>
      <c r="U58" s="181">
        <f>'Données de base'!T108</f>
        <v>0</v>
      </c>
      <c r="V58" s="181">
        <f>'Données de base'!U108</f>
        <v>0</v>
      </c>
      <c r="W58" s="181">
        <f>'Données de base'!V108</f>
        <v>0</v>
      </c>
      <c r="X58" s="181">
        <f>'Données de base'!W108</f>
        <v>0</v>
      </c>
      <c r="Y58" s="181">
        <f>'Données de base'!X108</f>
        <v>0</v>
      </c>
      <c r="Z58" s="181">
        <f>'Données de base'!Y108</f>
        <v>0</v>
      </c>
      <c r="AA58" s="181">
        <f>'Données de base'!Z108</f>
        <v>0</v>
      </c>
      <c r="AB58" s="181">
        <f>'Données de base'!AA108</f>
        <v>0</v>
      </c>
      <c r="AC58" s="190">
        <f>SUM(Q58:AB58)</f>
        <v>0</v>
      </c>
      <c r="AD58" s="181">
        <f>'Données de base'!AC108</f>
        <v>0</v>
      </c>
      <c r="AE58" s="181">
        <f>'Données de base'!AD108</f>
        <v>0</v>
      </c>
      <c r="AF58" s="181">
        <f>'Données de base'!AE108</f>
        <v>0</v>
      </c>
      <c r="AG58" s="181">
        <f>'Données de base'!AF108</f>
        <v>0</v>
      </c>
      <c r="AH58" s="181">
        <f>'Données de base'!AG108</f>
        <v>0</v>
      </c>
      <c r="AI58" s="181">
        <f>'Données de base'!AH108</f>
        <v>0</v>
      </c>
      <c r="AJ58" s="181">
        <f>'Données de base'!AI108</f>
        <v>0</v>
      </c>
      <c r="AK58" s="181">
        <f>'Données de base'!AJ108</f>
        <v>0</v>
      </c>
      <c r="AL58" s="181">
        <f>'Données de base'!AK108</f>
        <v>0</v>
      </c>
      <c r="AM58" s="181">
        <f>'Données de base'!AL108</f>
        <v>0</v>
      </c>
      <c r="AN58" s="181">
        <f>'Données de base'!AM108</f>
        <v>0</v>
      </c>
      <c r="AO58" s="181">
        <f>'Données de base'!AN108</f>
        <v>0</v>
      </c>
      <c r="AP58" s="190">
        <f>SUM(AD58:AO58)</f>
        <v>0</v>
      </c>
      <c r="AQ58" s="181">
        <f>'Données de base'!AP108</f>
        <v>0</v>
      </c>
      <c r="AR58" s="181">
        <f>'Données de base'!AQ108</f>
        <v>0</v>
      </c>
      <c r="AS58" s="181">
        <f>'Données de base'!AR108</f>
        <v>0</v>
      </c>
      <c r="AT58" s="181">
        <f>'Données de base'!AS108</f>
        <v>0</v>
      </c>
      <c r="AU58" s="181">
        <f>'Données de base'!AT108</f>
        <v>0</v>
      </c>
      <c r="AV58" s="181">
        <f>'Données de base'!AU108</f>
        <v>0</v>
      </c>
      <c r="AW58" s="181">
        <f>'Données de base'!AV108</f>
        <v>0</v>
      </c>
      <c r="AX58" s="181">
        <f>'Données de base'!AW108</f>
        <v>0</v>
      </c>
      <c r="AY58" s="181">
        <f>'Données de base'!AX108</f>
        <v>0</v>
      </c>
      <c r="AZ58" s="181">
        <f>'Données de base'!AY108</f>
        <v>0</v>
      </c>
      <c r="BA58" s="181">
        <f>'Données de base'!AZ108</f>
        <v>0</v>
      </c>
      <c r="BB58" s="181">
        <f>'Données de base'!BA108</f>
        <v>0</v>
      </c>
      <c r="BC58" s="190">
        <f>SUM(AQ58:BB58)</f>
        <v>0</v>
      </c>
      <c r="BD58" s="181">
        <f>'Données de base'!BC108</f>
        <v>0</v>
      </c>
      <c r="BE58" s="181">
        <f>'Données de base'!BD108</f>
        <v>0</v>
      </c>
      <c r="BF58" s="181">
        <f>'Données de base'!BE108</f>
        <v>0</v>
      </c>
      <c r="BG58" s="181">
        <f>'Données de base'!BF108</f>
        <v>0</v>
      </c>
      <c r="BH58" s="181">
        <f>'Données de base'!BG108</f>
        <v>0</v>
      </c>
      <c r="BI58" s="181">
        <f>'Données de base'!BH108</f>
        <v>0</v>
      </c>
      <c r="BJ58" s="181">
        <f>'Données de base'!BI108</f>
        <v>0</v>
      </c>
      <c r="BK58" s="181">
        <f>'Données de base'!BJ108</f>
        <v>0</v>
      </c>
      <c r="BL58" s="181">
        <f>'Données de base'!BK108</f>
        <v>0</v>
      </c>
      <c r="BM58" s="181">
        <f>'Données de base'!BL108</f>
        <v>0</v>
      </c>
      <c r="BN58" s="181">
        <f>'Données de base'!BM108</f>
        <v>0</v>
      </c>
      <c r="BO58" s="181">
        <f>'Données de base'!BN108</f>
        <v>0</v>
      </c>
      <c r="BP58" s="190">
        <f>SUM(BD58:BO58)</f>
        <v>0</v>
      </c>
      <c r="BQ58" s="181">
        <f>'Données de base'!BP108</f>
        <v>0</v>
      </c>
      <c r="BR58" s="181">
        <f>'Données de base'!BQ108</f>
        <v>0</v>
      </c>
      <c r="BS58" s="181">
        <f>'Données de base'!BR108</f>
        <v>0</v>
      </c>
      <c r="BT58" s="181">
        <f>'Données de base'!BS108</f>
        <v>0</v>
      </c>
      <c r="BU58" s="181">
        <f>'Données de base'!BT108</f>
        <v>0</v>
      </c>
      <c r="BV58" s="181">
        <f>'Données de base'!BU108</f>
        <v>0</v>
      </c>
      <c r="BW58" s="181">
        <f>'Données de base'!BV108</f>
        <v>0</v>
      </c>
      <c r="BX58" s="181">
        <f>'Données de base'!BW108</f>
        <v>0</v>
      </c>
      <c r="BY58" s="181">
        <f>'Données de base'!BX108</f>
        <v>0</v>
      </c>
      <c r="BZ58" s="181">
        <f>'Données de base'!BY108</f>
        <v>0</v>
      </c>
      <c r="CA58" s="181">
        <f>'Données de base'!BZ108</f>
        <v>0</v>
      </c>
      <c r="CB58" s="181">
        <f>'Données de base'!CA108</f>
        <v>0</v>
      </c>
      <c r="CC58" s="190">
        <f>SUM(BQ58:CB58)</f>
        <v>0</v>
      </c>
    </row>
    <row r="59" spans="1:81" ht="15" customHeight="1" x14ac:dyDescent="0.2">
      <c r="A59" s="119"/>
      <c r="B59" s="275" t="str">
        <f>'Données de base'!$A$109</f>
        <v>(-)</v>
      </c>
      <c r="C59" s="246">
        <f>'Données de base'!$B$109</f>
        <v>0.2</v>
      </c>
      <c r="D59" s="181">
        <f>'Données de base'!C109</f>
        <v>0</v>
      </c>
      <c r="E59" s="181">
        <f>'Données de base'!D109</f>
        <v>0</v>
      </c>
      <c r="F59" s="181">
        <f>'Données de base'!E109</f>
        <v>0</v>
      </c>
      <c r="G59" s="181">
        <f>'Données de base'!F109</f>
        <v>0</v>
      </c>
      <c r="H59" s="181">
        <f>'Données de base'!G109</f>
        <v>0</v>
      </c>
      <c r="I59" s="181">
        <f>'Données de base'!H109</f>
        <v>0</v>
      </c>
      <c r="J59" s="181">
        <f>'Données de base'!I109</f>
        <v>0</v>
      </c>
      <c r="K59" s="181">
        <f>'Données de base'!J109</f>
        <v>0</v>
      </c>
      <c r="L59" s="181">
        <f>'Données de base'!K109</f>
        <v>0</v>
      </c>
      <c r="M59" s="181">
        <f>'Données de base'!L109</f>
        <v>0</v>
      </c>
      <c r="N59" s="181">
        <f>'Données de base'!M109</f>
        <v>0</v>
      </c>
      <c r="O59" s="181">
        <f>'Données de base'!N109</f>
        <v>0</v>
      </c>
      <c r="P59" s="190">
        <f>SUM(D59:O59)</f>
        <v>0</v>
      </c>
      <c r="Q59" s="181">
        <f>'Données de base'!P109</f>
        <v>0</v>
      </c>
      <c r="R59" s="181">
        <f>'Données de base'!Q109</f>
        <v>0</v>
      </c>
      <c r="S59" s="181">
        <f>'Données de base'!R109</f>
        <v>0</v>
      </c>
      <c r="T59" s="181">
        <f>'Données de base'!S109</f>
        <v>0</v>
      </c>
      <c r="U59" s="181">
        <f>'Données de base'!T109</f>
        <v>0</v>
      </c>
      <c r="V59" s="181">
        <f>'Données de base'!U109</f>
        <v>0</v>
      </c>
      <c r="W59" s="181">
        <f>'Données de base'!V109</f>
        <v>0</v>
      </c>
      <c r="X59" s="181">
        <f>'Données de base'!W109</f>
        <v>0</v>
      </c>
      <c r="Y59" s="181">
        <f>'Données de base'!X109</f>
        <v>0</v>
      </c>
      <c r="Z59" s="181">
        <f>'Données de base'!Y109</f>
        <v>0</v>
      </c>
      <c r="AA59" s="181">
        <f>'Données de base'!Z109</f>
        <v>0</v>
      </c>
      <c r="AB59" s="181">
        <f>'Données de base'!AA109</f>
        <v>0</v>
      </c>
      <c r="AC59" s="190">
        <f>SUM(Q59:AB59)</f>
        <v>0</v>
      </c>
      <c r="AD59" s="181">
        <f>'Données de base'!AC109</f>
        <v>0</v>
      </c>
      <c r="AE59" s="181">
        <f>'Données de base'!AD109</f>
        <v>0</v>
      </c>
      <c r="AF59" s="181">
        <f>'Données de base'!AE109</f>
        <v>0</v>
      </c>
      <c r="AG59" s="181">
        <f>'Données de base'!AF109</f>
        <v>0</v>
      </c>
      <c r="AH59" s="181">
        <f>'Données de base'!AG109</f>
        <v>0</v>
      </c>
      <c r="AI59" s="181">
        <f>'Données de base'!AH109</f>
        <v>0</v>
      </c>
      <c r="AJ59" s="181">
        <f>'Données de base'!AI109</f>
        <v>0</v>
      </c>
      <c r="AK59" s="181">
        <f>'Données de base'!AJ109</f>
        <v>0</v>
      </c>
      <c r="AL59" s="181">
        <f>'Données de base'!AK109</f>
        <v>0</v>
      </c>
      <c r="AM59" s="181">
        <f>'Données de base'!AL109</f>
        <v>0</v>
      </c>
      <c r="AN59" s="181">
        <f>'Données de base'!AM109</f>
        <v>0</v>
      </c>
      <c r="AO59" s="181">
        <f>'Données de base'!AN109</f>
        <v>0</v>
      </c>
      <c r="AP59" s="190">
        <f>SUM(AD59:AO59)</f>
        <v>0</v>
      </c>
      <c r="AQ59" s="181">
        <f>'Données de base'!AP109</f>
        <v>0</v>
      </c>
      <c r="AR59" s="181">
        <f>'Données de base'!AQ109</f>
        <v>0</v>
      </c>
      <c r="AS59" s="181">
        <f>'Données de base'!AR109</f>
        <v>0</v>
      </c>
      <c r="AT59" s="181">
        <f>'Données de base'!AS109</f>
        <v>0</v>
      </c>
      <c r="AU59" s="181">
        <f>'Données de base'!AT109</f>
        <v>0</v>
      </c>
      <c r="AV59" s="181">
        <f>'Données de base'!AU109</f>
        <v>0</v>
      </c>
      <c r="AW59" s="181">
        <f>'Données de base'!AV109</f>
        <v>0</v>
      </c>
      <c r="AX59" s="181">
        <f>'Données de base'!AW109</f>
        <v>0</v>
      </c>
      <c r="AY59" s="181">
        <f>'Données de base'!AX109</f>
        <v>0</v>
      </c>
      <c r="AZ59" s="181">
        <f>'Données de base'!AY109</f>
        <v>0</v>
      </c>
      <c r="BA59" s="181">
        <f>'Données de base'!AZ109</f>
        <v>0</v>
      </c>
      <c r="BB59" s="181">
        <f>'Données de base'!BA109</f>
        <v>0</v>
      </c>
      <c r="BC59" s="190">
        <f>SUM(AQ59:BB59)</f>
        <v>0</v>
      </c>
      <c r="BD59" s="181">
        <f>'Données de base'!BC109</f>
        <v>0</v>
      </c>
      <c r="BE59" s="181">
        <f>'Données de base'!BD109</f>
        <v>0</v>
      </c>
      <c r="BF59" s="181">
        <f>'Données de base'!BE109</f>
        <v>0</v>
      </c>
      <c r="BG59" s="181">
        <f>'Données de base'!BF109</f>
        <v>0</v>
      </c>
      <c r="BH59" s="181">
        <f>'Données de base'!BG109</f>
        <v>0</v>
      </c>
      <c r="BI59" s="181">
        <f>'Données de base'!BH109</f>
        <v>0</v>
      </c>
      <c r="BJ59" s="181">
        <f>'Données de base'!BI109</f>
        <v>0</v>
      </c>
      <c r="BK59" s="181">
        <f>'Données de base'!BJ109</f>
        <v>0</v>
      </c>
      <c r="BL59" s="181">
        <f>'Données de base'!BK109</f>
        <v>0</v>
      </c>
      <c r="BM59" s="181">
        <f>'Données de base'!BL109</f>
        <v>0</v>
      </c>
      <c r="BN59" s="181">
        <f>'Données de base'!BM109</f>
        <v>0</v>
      </c>
      <c r="BO59" s="181">
        <f>'Données de base'!BN109</f>
        <v>0</v>
      </c>
      <c r="BP59" s="190">
        <f>SUM(BD59:BO59)</f>
        <v>0</v>
      </c>
      <c r="BQ59" s="181">
        <f>'Données de base'!BP109</f>
        <v>0</v>
      </c>
      <c r="BR59" s="181">
        <f>'Données de base'!BQ109</f>
        <v>0</v>
      </c>
      <c r="BS59" s="181">
        <f>'Données de base'!BR109</f>
        <v>0</v>
      </c>
      <c r="BT59" s="181">
        <f>'Données de base'!BS109</f>
        <v>0</v>
      </c>
      <c r="BU59" s="181">
        <f>'Données de base'!BT109</f>
        <v>0</v>
      </c>
      <c r="BV59" s="181">
        <f>'Données de base'!BU109</f>
        <v>0</v>
      </c>
      <c r="BW59" s="181">
        <f>'Données de base'!BV109</f>
        <v>0</v>
      </c>
      <c r="BX59" s="181">
        <f>'Données de base'!BW109</f>
        <v>0</v>
      </c>
      <c r="BY59" s="181">
        <f>'Données de base'!BX109</f>
        <v>0</v>
      </c>
      <c r="BZ59" s="181">
        <f>'Données de base'!BY109</f>
        <v>0</v>
      </c>
      <c r="CA59" s="181">
        <f>'Données de base'!BZ109</f>
        <v>0</v>
      </c>
      <c r="CB59" s="181">
        <f>'Données de base'!CA109</f>
        <v>0</v>
      </c>
      <c r="CC59" s="190">
        <f>SUM(BQ59:CB59)</f>
        <v>0</v>
      </c>
    </row>
    <row r="60" spans="1:81" ht="15" customHeight="1" x14ac:dyDescent="0.2">
      <c r="B60" s="16"/>
      <c r="C60" s="223"/>
      <c r="D60" s="16"/>
      <c r="E60" s="16"/>
      <c r="F60" s="16"/>
      <c r="G60" s="16"/>
      <c r="H60" s="16"/>
      <c r="I60" s="16"/>
      <c r="J60" s="16"/>
      <c r="K60" s="16"/>
      <c r="L60" s="16"/>
      <c r="M60" s="16"/>
      <c r="N60" s="16"/>
      <c r="O60" s="16"/>
      <c r="P60" s="130"/>
      <c r="Q60" s="16"/>
      <c r="R60" s="16"/>
      <c r="S60" s="16"/>
      <c r="T60" s="16"/>
      <c r="U60" s="16"/>
      <c r="V60" s="16"/>
      <c r="W60" s="16"/>
      <c r="X60" s="16"/>
      <c r="Y60" s="16"/>
      <c r="Z60" s="16"/>
      <c r="AA60" s="16"/>
      <c r="AB60" s="16"/>
      <c r="AC60" s="130"/>
      <c r="AD60" s="16"/>
      <c r="AE60" s="16"/>
      <c r="AF60" s="16"/>
      <c r="AG60" s="16"/>
      <c r="AH60" s="16"/>
      <c r="AI60" s="16"/>
      <c r="AJ60" s="16"/>
      <c r="AK60" s="16"/>
      <c r="AL60" s="16"/>
      <c r="AM60" s="16"/>
      <c r="AN60" s="16"/>
      <c r="AO60" s="16"/>
      <c r="AP60" s="130"/>
      <c r="AQ60" s="16"/>
      <c r="AR60" s="16"/>
      <c r="AS60" s="16"/>
      <c r="AT60" s="16"/>
      <c r="AU60" s="16"/>
      <c r="AV60" s="16"/>
      <c r="AW60" s="16"/>
      <c r="AX60" s="16"/>
      <c r="AY60" s="16"/>
      <c r="AZ60" s="16"/>
      <c r="BA60" s="16"/>
      <c r="BB60" s="16"/>
      <c r="BC60" s="130"/>
      <c r="BD60" s="16"/>
      <c r="BE60" s="16"/>
      <c r="BF60" s="16"/>
      <c r="BG60" s="16"/>
      <c r="BH60" s="16"/>
      <c r="BI60" s="16"/>
      <c r="BJ60" s="16"/>
      <c r="BK60" s="16"/>
      <c r="BL60" s="16"/>
      <c r="BM60" s="16"/>
      <c r="BN60" s="16"/>
      <c r="BO60" s="16"/>
      <c r="BP60" s="130"/>
      <c r="BQ60" s="16"/>
      <c r="BR60" s="16"/>
      <c r="BS60" s="16"/>
      <c r="BT60" s="16"/>
      <c r="BU60" s="16"/>
      <c r="BV60" s="16"/>
      <c r="BW60" s="16"/>
      <c r="BX60" s="16"/>
      <c r="BY60" s="16"/>
      <c r="BZ60" s="16"/>
      <c r="CA60" s="16"/>
      <c r="CB60" s="16"/>
      <c r="CC60" s="130"/>
    </row>
    <row r="61" spans="1:81" s="63" customFormat="1" ht="15" customHeight="1" x14ac:dyDescent="0.2">
      <c r="B61" s="245" t="s">
        <v>168</v>
      </c>
      <c r="C61" s="130"/>
      <c r="D61" s="190">
        <f t="shared" ref="D61:O61" si="156">+SUM(D62:D64)</f>
        <v>0</v>
      </c>
      <c r="E61" s="190">
        <f t="shared" si="156"/>
        <v>0</v>
      </c>
      <c r="F61" s="190">
        <f t="shared" si="156"/>
        <v>0</v>
      </c>
      <c r="G61" s="190">
        <f t="shared" si="156"/>
        <v>0</v>
      </c>
      <c r="H61" s="190">
        <f t="shared" si="156"/>
        <v>0</v>
      </c>
      <c r="I61" s="190">
        <f t="shared" si="156"/>
        <v>0</v>
      </c>
      <c r="J61" s="190">
        <f t="shared" si="156"/>
        <v>0</v>
      </c>
      <c r="K61" s="190">
        <f t="shared" si="156"/>
        <v>0</v>
      </c>
      <c r="L61" s="190">
        <f t="shared" si="156"/>
        <v>0</v>
      </c>
      <c r="M61" s="190">
        <f t="shared" si="156"/>
        <v>0</v>
      </c>
      <c r="N61" s="190">
        <f t="shared" si="156"/>
        <v>0</v>
      </c>
      <c r="O61" s="190">
        <f t="shared" si="156"/>
        <v>0</v>
      </c>
      <c r="P61" s="190">
        <f>SUM(D61:O61)</f>
        <v>0</v>
      </c>
      <c r="Q61" s="190">
        <f t="shared" ref="Q61:AB61" si="157">+SUM(Q62:Q64)</f>
        <v>0</v>
      </c>
      <c r="R61" s="190">
        <f t="shared" si="157"/>
        <v>0</v>
      </c>
      <c r="S61" s="190">
        <f t="shared" si="157"/>
        <v>0</v>
      </c>
      <c r="T61" s="190">
        <f t="shared" si="157"/>
        <v>0</v>
      </c>
      <c r="U61" s="190">
        <f t="shared" si="157"/>
        <v>0</v>
      </c>
      <c r="V61" s="190">
        <f t="shared" si="157"/>
        <v>0</v>
      </c>
      <c r="W61" s="190">
        <f t="shared" si="157"/>
        <v>0</v>
      </c>
      <c r="X61" s="190">
        <f t="shared" si="157"/>
        <v>0</v>
      </c>
      <c r="Y61" s="190">
        <f t="shared" si="157"/>
        <v>0</v>
      </c>
      <c r="Z61" s="190">
        <f t="shared" si="157"/>
        <v>0</v>
      </c>
      <c r="AA61" s="190">
        <f t="shared" si="157"/>
        <v>0</v>
      </c>
      <c r="AB61" s="190">
        <f t="shared" si="157"/>
        <v>0</v>
      </c>
      <c r="AC61" s="190">
        <f>SUM(Q61:AB61)</f>
        <v>0</v>
      </c>
      <c r="AD61" s="190">
        <f t="shared" ref="AD61:AO61" si="158">+SUM(AD62:AD64)</f>
        <v>0</v>
      </c>
      <c r="AE61" s="190">
        <f t="shared" si="158"/>
        <v>0</v>
      </c>
      <c r="AF61" s="190">
        <f t="shared" si="158"/>
        <v>0</v>
      </c>
      <c r="AG61" s="190">
        <f t="shared" si="158"/>
        <v>0</v>
      </c>
      <c r="AH61" s="190">
        <f t="shared" si="158"/>
        <v>0</v>
      </c>
      <c r="AI61" s="190">
        <f t="shared" si="158"/>
        <v>0</v>
      </c>
      <c r="AJ61" s="190">
        <f t="shared" si="158"/>
        <v>0</v>
      </c>
      <c r="AK61" s="190">
        <f t="shared" si="158"/>
        <v>0</v>
      </c>
      <c r="AL61" s="190">
        <f t="shared" si="158"/>
        <v>0</v>
      </c>
      <c r="AM61" s="190">
        <f t="shared" si="158"/>
        <v>0</v>
      </c>
      <c r="AN61" s="190">
        <f t="shared" si="158"/>
        <v>0</v>
      </c>
      <c r="AO61" s="190">
        <f t="shared" si="158"/>
        <v>0</v>
      </c>
      <c r="AP61" s="190">
        <f>SUM(AD61:AO61)</f>
        <v>0</v>
      </c>
      <c r="AQ61" s="190">
        <f t="shared" ref="AQ61:BB61" si="159">+SUM(AQ62:AQ64)</f>
        <v>0</v>
      </c>
      <c r="AR61" s="190">
        <f t="shared" si="159"/>
        <v>0</v>
      </c>
      <c r="AS61" s="190">
        <f t="shared" si="159"/>
        <v>0</v>
      </c>
      <c r="AT61" s="190">
        <f t="shared" si="159"/>
        <v>0</v>
      </c>
      <c r="AU61" s="190">
        <f t="shared" si="159"/>
        <v>0</v>
      </c>
      <c r="AV61" s="190">
        <f t="shared" si="159"/>
        <v>0</v>
      </c>
      <c r="AW61" s="190">
        <f t="shared" si="159"/>
        <v>0</v>
      </c>
      <c r="AX61" s="190">
        <f t="shared" si="159"/>
        <v>0</v>
      </c>
      <c r="AY61" s="190">
        <f t="shared" si="159"/>
        <v>0</v>
      </c>
      <c r="AZ61" s="190">
        <f t="shared" si="159"/>
        <v>0</v>
      </c>
      <c r="BA61" s="190">
        <f t="shared" si="159"/>
        <v>0</v>
      </c>
      <c r="BB61" s="190">
        <f t="shared" si="159"/>
        <v>0</v>
      </c>
      <c r="BC61" s="190">
        <f>SUM(AQ61:BB61)</f>
        <v>0</v>
      </c>
      <c r="BD61" s="190">
        <f t="shared" ref="BD61:BO61" si="160">+SUM(BD62:BD64)</f>
        <v>0</v>
      </c>
      <c r="BE61" s="190">
        <f t="shared" si="160"/>
        <v>0</v>
      </c>
      <c r="BF61" s="190">
        <f t="shared" si="160"/>
        <v>0</v>
      </c>
      <c r="BG61" s="190">
        <f t="shared" si="160"/>
        <v>0</v>
      </c>
      <c r="BH61" s="190">
        <f t="shared" si="160"/>
        <v>0</v>
      </c>
      <c r="BI61" s="190">
        <f t="shared" si="160"/>
        <v>0</v>
      </c>
      <c r="BJ61" s="190">
        <f t="shared" si="160"/>
        <v>0</v>
      </c>
      <c r="BK61" s="190">
        <f t="shared" si="160"/>
        <v>0</v>
      </c>
      <c r="BL61" s="190">
        <f t="shared" si="160"/>
        <v>0</v>
      </c>
      <c r="BM61" s="190">
        <f t="shared" si="160"/>
        <v>0</v>
      </c>
      <c r="BN61" s="190">
        <f t="shared" si="160"/>
        <v>0</v>
      </c>
      <c r="BO61" s="190">
        <f t="shared" si="160"/>
        <v>0</v>
      </c>
      <c r="BP61" s="190">
        <f>SUM(BD61:BO61)</f>
        <v>0</v>
      </c>
      <c r="BQ61" s="190">
        <f t="shared" ref="BQ61:CB61" si="161">+SUM(BQ62:BQ64)</f>
        <v>0</v>
      </c>
      <c r="BR61" s="190">
        <f t="shared" si="161"/>
        <v>0</v>
      </c>
      <c r="BS61" s="190">
        <f t="shared" si="161"/>
        <v>0</v>
      </c>
      <c r="BT61" s="190">
        <f t="shared" si="161"/>
        <v>0</v>
      </c>
      <c r="BU61" s="190">
        <f t="shared" si="161"/>
        <v>0</v>
      </c>
      <c r="BV61" s="190">
        <f t="shared" si="161"/>
        <v>0</v>
      </c>
      <c r="BW61" s="190">
        <f t="shared" si="161"/>
        <v>0</v>
      </c>
      <c r="BX61" s="190">
        <f t="shared" si="161"/>
        <v>0</v>
      </c>
      <c r="BY61" s="190">
        <f t="shared" si="161"/>
        <v>0</v>
      </c>
      <c r="BZ61" s="190">
        <f t="shared" si="161"/>
        <v>0</v>
      </c>
      <c r="CA61" s="190">
        <f t="shared" si="161"/>
        <v>0</v>
      </c>
      <c r="CB61" s="190">
        <f t="shared" si="161"/>
        <v>0</v>
      </c>
      <c r="CC61" s="190">
        <f>SUM(BQ61:CB61)</f>
        <v>0</v>
      </c>
    </row>
    <row r="62" spans="1:81" s="119" customFormat="1" ht="15" customHeight="1" x14ac:dyDescent="0.2">
      <c r="B62" s="275" t="str">
        <f>'Données de base'!$A$107</f>
        <v>(-)</v>
      </c>
      <c r="C62" s="131"/>
      <c r="D62" s="181">
        <f>+D57*(1+$C57)</f>
        <v>0</v>
      </c>
      <c r="E62" s="181">
        <f t="shared" ref="E62:O62" si="162">+E57*(1+$C57)</f>
        <v>0</v>
      </c>
      <c r="F62" s="181">
        <f t="shared" si="162"/>
        <v>0</v>
      </c>
      <c r="G62" s="181">
        <f t="shared" si="162"/>
        <v>0</v>
      </c>
      <c r="H62" s="181">
        <f t="shared" si="162"/>
        <v>0</v>
      </c>
      <c r="I62" s="181">
        <f t="shared" si="162"/>
        <v>0</v>
      </c>
      <c r="J62" s="181">
        <f t="shared" si="162"/>
        <v>0</v>
      </c>
      <c r="K62" s="181">
        <f t="shared" si="162"/>
        <v>0</v>
      </c>
      <c r="L62" s="181">
        <f t="shared" si="162"/>
        <v>0</v>
      </c>
      <c r="M62" s="181">
        <f t="shared" si="162"/>
        <v>0</v>
      </c>
      <c r="N62" s="181">
        <f t="shared" si="162"/>
        <v>0</v>
      </c>
      <c r="O62" s="181">
        <f t="shared" si="162"/>
        <v>0</v>
      </c>
      <c r="P62" s="190">
        <f>SUM(D62:O62)</f>
        <v>0</v>
      </c>
      <c r="Q62" s="181">
        <f t="shared" ref="Q62:AB62" si="163">+Q57*(1+$C57)</f>
        <v>0</v>
      </c>
      <c r="R62" s="181">
        <f t="shared" si="163"/>
        <v>0</v>
      </c>
      <c r="S62" s="181">
        <f t="shared" si="163"/>
        <v>0</v>
      </c>
      <c r="T62" s="181">
        <f t="shared" si="163"/>
        <v>0</v>
      </c>
      <c r="U62" s="181">
        <f t="shared" si="163"/>
        <v>0</v>
      </c>
      <c r="V62" s="181">
        <f t="shared" si="163"/>
        <v>0</v>
      </c>
      <c r="W62" s="181">
        <f t="shared" si="163"/>
        <v>0</v>
      </c>
      <c r="X62" s="181">
        <f t="shared" si="163"/>
        <v>0</v>
      </c>
      <c r="Y62" s="181">
        <f t="shared" si="163"/>
        <v>0</v>
      </c>
      <c r="Z62" s="181">
        <f t="shared" si="163"/>
        <v>0</v>
      </c>
      <c r="AA62" s="181">
        <f t="shared" si="163"/>
        <v>0</v>
      </c>
      <c r="AB62" s="181">
        <f t="shared" si="163"/>
        <v>0</v>
      </c>
      <c r="AC62" s="190">
        <f>SUM(Q62:AB62)</f>
        <v>0</v>
      </c>
      <c r="AD62" s="181">
        <f t="shared" ref="AD62:AO62" si="164">+AD57*(1+$C57)</f>
        <v>0</v>
      </c>
      <c r="AE62" s="181">
        <f t="shared" si="164"/>
        <v>0</v>
      </c>
      <c r="AF62" s="181">
        <f t="shared" si="164"/>
        <v>0</v>
      </c>
      <c r="AG62" s="181">
        <f t="shared" si="164"/>
        <v>0</v>
      </c>
      <c r="AH62" s="181">
        <f t="shared" si="164"/>
        <v>0</v>
      </c>
      <c r="AI62" s="181">
        <f t="shared" si="164"/>
        <v>0</v>
      </c>
      <c r="AJ62" s="181">
        <f t="shared" si="164"/>
        <v>0</v>
      </c>
      <c r="AK62" s="181">
        <f t="shared" si="164"/>
        <v>0</v>
      </c>
      <c r="AL62" s="181">
        <f t="shared" si="164"/>
        <v>0</v>
      </c>
      <c r="AM62" s="181">
        <f t="shared" si="164"/>
        <v>0</v>
      </c>
      <c r="AN62" s="181">
        <f t="shared" si="164"/>
        <v>0</v>
      </c>
      <c r="AO62" s="181">
        <f t="shared" si="164"/>
        <v>0</v>
      </c>
      <c r="AP62" s="190">
        <f>SUM(AD62:AO62)</f>
        <v>0</v>
      </c>
      <c r="AQ62" s="181">
        <f t="shared" ref="AQ62:BB62" si="165">+AQ57*(1+$C57)</f>
        <v>0</v>
      </c>
      <c r="AR62" s="181">
        <f t="shared" si="165"/>
        <v>0</v>
      </c>
      <c r="AS62" s="181">
        <f t="shared" si="165"/>
        <v>0</v>
      </c>
      <c r="AT62" s="181">
        <f t="shared" si="165"/>
        <v>0</v>
      </c>
      <c r="AU62" s="181">
        <f t="shared" si="165"/>
        <v>0</v>
      </c>
      <c r="AV62" s="181">
        <f t="shared" si="165"/>
        <v>0</v>
      </c>
      <c r="AW62" s="181">
        <f t="shared" si="165"/>
        <v>0</v>
      </c>
      <c r="AX62" s="181">
        <f t="shared" si="165"/>
        <v>0</v>
      </c>
      <c r="AY62" s="181">
        <f t="shared" si="165"/>
        <v>0</v>
      </c>
      <c r="AZ62" s="181">
        <f t="shared" si="165"/>
        <v>0</v>
      </c>
      <c r="BA62" s="181">
        <f t="shared" si="165"/>
        <v>0</v>
      </c>
      <c r="BB62" s="181">
        <f t="shared" si="165"/>
        <v>0</v>
      </c>
      <c r="BC62" s="190">
        <f>SUM(AQ62:BB62)</f>
        <v>0</v>
      </c>
      <c r="BD62" s="181">
        <f t="shared" ref="BD62:BO62" si="166">+BD57*(1+$C57)</f>
        <v>0</v>
      </c>
      <c r="BE62" s="181">
        <f t="shared" si="166"/>
        <v>0</v>
      </c>
      <c r="BF62" s="181">
        <f t="shared" si="166"/>
        <v>0</v>
      </c>
      <c r="BG62" s="181">
        <f t="shared" si="166"/>
        <v>0</v>
      </c>
      <c r="BH62" s="181">
        <f t="shared" si="166"/>
        <v>0</v>
      </c>
      <c r="BI62" s="181">
        <f t="shared" si="166"/>
        <v>0</v>
      </c>
      <c r="BJ62" s="181">
        <f t="shared" si="166"/>
        <v>0</v>
      </c>
      <c r="BK62" s="181">
        <f t="shared" si="166"/>
        <v>0</v>
      </c>
      <c r="BL62" s="181">
        <f t="shared" si="166"/>
        <v>0</v>
      </c>
      <c r="BM62" s="181">
        <f t="shared" si="166"/>
        <v>0</v>
      </c>
      <c r="BN62" s="181">
        <f t="shared" si="166"/>
        <v>0</v>
      </c>
      <c r="BO62" s="181">
        <f t="shared" si="166"/>
        <v>0</v>
      </c>
      <c r="BP62" s="190">
        <f>SUM(BD62:BO62)</f>
        <v>0</v>
      </c>
      <c r="BQ62" s="181">
        <f t="shared" ref="BQ62:CB62" si="167">+BQ57*(1+$C57)</f>
        <v>0</v>
      </c>
      <c r="BR62" s="181">
        <f t="shared" si="167"/>
        <v>0</v>
      </c>
      <c r="BS62" s="181">
        <f t="shared" si="167"/>
        <v>0</v>
      </c>
      <c r="BT62" s="181">
        <f t="shared" si="167"/>
        <v>0</v>
      </c>
      <c r="BU62" s="181">
        <f t="shared" si="167"/>
        <v>0</v>
      </c>
      <c r="BV62" s="181">
        <f t="shared" si="167"/>
        <v>0</v>
      </c>
      <c r="BW62" s="181">
        <f t="shared" si="167"/>
        <v>0</v>
      </c>
      <c r="BX62" s="181">
        <f t="shared" si="167"/>
        <v>0</v>
      </c>
      <c r="BY62" s="181">
        <f t="shared" si="167"/>
        <v>0</v>
      </c>
      <c r="BZ62" s="181">
        <f t="shared" si="167"/>
        <v>0</v>
      </c>
      <c r="CA62" s="181">
        <f t="shared" si="167"/>
        <v>0</v>
      </c>
      <c r="CB62" s="181">
        <f t="shared" si="167"/>
        <v>0</v>
      </c>
      <c r="CC62" s="190">
        <f>SUM(BQ62:CB62)</f>
        <v>0</v>
      </c>
    </row>
    <row r="63" spans="1:81" s="119" customFormat="1" ht="15" customHeight="1" x14ac:dyDescent="0.2">
      <c r="B63" s="275" t="str">
        <f>'Données de base'!$A$108</f>
        <v>(-)</v>
      </c>
      <c r="C63" s="131"/>
      <c r="D63" s="181">
        <f>+D58*(1+$C58)</f>
        <v>0</v>
      </c>
      <c r="E63" s="181">
        <f t="shared" ref="E63:O63" si="168">+E58*(1+$C58)</f>
        <v>0</v>
      </c>
      <c r="F63" s="181">
        <f t="shared" si="168"/>
        <v>0</v>
      </c>
      <c r="G63" s="181">
        <f t="shared" si="168"/>
        <v>0</v>
      </c>
      <c r="H63" s="181">
        <f t="shared" si="168"/>
        <v>0</v>
      </c>
      <c r="I63" s="181">
        <f t="shared" si="168"/>
        <v>0</v>
      </c>
      <c r="J63" s="181">
        <f t="shared" si="168"/>
        <v>0</v>
      </c>
      <c r="K63" s="181">
        <f t="shared" si="168"/>
        <v>0</v>
      </c>
      <c r="L63" s="181">
        <f t="shared" si="168"/>
        <v>0</v>
      </c>
      <c r="M63" s="181">
        <f t="shared" si="168"/>
        <v>0</v>
      </c>
      <c r="N63" s="181">
        <f t="shared" si="168"/>
        <v>0</v>
      </c>
      <c r="O63" s="181">
        <f t="shared" si="168"/>
        <v>0</v>
      </c>
      <c r="P63" s="190">
        <f>SUM(D63:O63)</f>
        <v>0</v>
      </c>
      <c r="Q63" s="181">
        <f t="shared" ref="Q63:AB63" si="169">+Q58*(1+$C58)</f>
        <v>0</v>
      </c>
      <c r="R63" s="181">
        <f t="shared" si="169"/>
        <v>0</v>
      </c>
      <c r="S63" s="181">
        <f t="shared" si="169"/>
        <v>0</v>
      </c>
      <c r="T63" s="181">
        <f t="shared" si="169"/>
        <v>0</v>
      </c>
      <c r="U63" s="181">
        <f t="shared" si="169"/>
        <v>0</v>
      </c>
      <c r="V63" s="181">
        <f t="shared" si="169"/>
        <v>0</v>
      </c>
      <c r="W63" s="181">
        <f t="shared" si="169"/>
        <v>0</v>
      </c>
      <c r="X63" s="181">
        <f t="shared" si="169"/>
        <v>0</v>
      </c>
      <c r="Y63" s="181">
        <f t="shared" si="169"/>
        <v>0</v>
      </c>
      <c r="Z63" s="181">
        <f t="shared" si="169"/>
        <v>0</v>
      </c>
      <c r="AA63" s="181">
        <f t="shared" si="169"/>
        <v>0</v>
      </c>
      <c r="AB63" s="181">
        <f t="shared" si="169"/>
        <v>0</v>
      </c>
      <c r="AC63" s="190">
        <f>SUM(Q63:AB63)</f>
        <v>0</v>
      </c>
      <c r="AD63" s="181">
        <f t="shared" ref="AD63:AO63" si="170">+AD58*(1+$C58)</f>
        <v>0</v>
      </c>
      <c r="AE63" s="181">
        <f t="shared" si="170"/>
        <v>0</v>
      </c>
      <c r="AF63" s="181">
        <f t="shared" si="170"/>
        <v>0</v>
      </c>
      <c r="AG63" s="181">
        <f t="shared" si="170"/>
        <v>0</v>
      </c>
      <c r="AH63" s="181">
        <f t="shared" si="170"/>
        <v>0</v>
      </c>
      <c r="AI63" s="181">
        <f t="shared" si="170"/>
        <v>0</v>
      </c>
      <c r="AJ63" s="181">
        <f t="shared" si="170"/>
        <v>0</v>
      </c>
      <c r="AK63" s="181">
        <f t="shared" si="170"/>
        <v>0</v>
      </c>
      <c r="AL63" s="181">
        <f t="shared" si="170"/>
        <v>0</v>
      </c>
      <c r="AM63" s="181">
        <f t="shared" si="170"/>
        <v>0</v>
      </c>
      <c r="AN63" s="181">
        <f t="shared" si="170"/>
        <v>0</v>
      </c>
      <c r="AO63" s="181">
        <f t="shared" si="170"/>
        <v>0</v>
      </c>
      <c r="AP63" s="190">
        <f>SUM(AD63:AO63)</f>
        <v>0</v>
      </c>
      <c r="AQ63" s="181">
        <f t="shared" ref="AQ63:BB63" si="171">+AQ58*(1+$C58)</f>
        <v>0</v>
      </c>
      <c r="AR63" s="181">
        <f t="shared" si="171"/>
        <v>0</v>
      </c>
      <c r="AS63" s="181">
        <f t="shared" si="171"/>
        <v>0</v>
      </c>
      <c r="AT63" s="181">
        <f t="shared" si="171"/>
        <v>0</v>
      </c>
      <c r="AU63" s="181">
        <f t="shared" si="171"/>
        <v>0</v>
      </c>
      <c r="AV63" s="181">
        <f t="shared" si="171"/>
        <v>0</v>
      </c>
      <c r="AW63" s="181">
        <f t="shared" si="171"/>
        <v>0</v>
      </c>
      <c r="AX63" s="181">
        <f t="shared" si="171"/>
        <v>0</v>
      </c>
      <c r="AY63" s="181">
        <f t="shared" si="171"/>
        <v>0</v>
      </c>
      <c r="AZ63" s="181">
        <f t="shared" si="171"/>
        <v>0</v>
      </c>
      <c r="BA63" s="181">
        <f t="shared" si="171"/>
        <v>0</v>
      </c>
      <c r="BB63" s="181">
        <f t="shared" si="171"/>
        <v>0</v>
      </c>
      <c r="BC63" s="190">
        <f>SUM(AQ63:BB63)</f>
        <v>0</v>
      </c>
      <c r="BD63" s="181">
        <f t="shared" ref="BD63:BO63" si="172">+BD58*(1+$C58)</f>
        <v>0</v>
      </c>
      <c r="BE63" s="181">
        <f t="shared" si="172"/>
        <v>0</v>
      </c>
      <c r="BF63" s="181">
        <f t="shared" si="172"/>
        <v>0</v>
      </c>
      <c r="BG63" s="181">
        <f t="shared" si="172"/>
        <v>0</v>
      </c>
      <c r="BH63" s="181">
        <f t="shared" si="172"/>
        <v>0</v>
      </c>
      <c r="BI63" s="181">
        <f t="shared" si="172"/>
        <v>0</v>
      </c>
      <c r="BJ63" s="181">
        <f t="shared" si="172"/>
        <v>0</v>
      </c>
      <c r="BK63" s="181">
        <f t="shared" si="172"/>
        <v>0</v>
      </c>
      <c r="BL63" s="181">
        <f t="shared" si="172"/>
        <v>0</v>
      </c>
      <c r="BM63" s="181">
        <f t="shared" si="172"/>
        <v>0</v>
      </c>
      <c r="BN63" s="181">
        <f t="shared" si="172"/>
        <v>0</v>
      </c>
      <c r="BO63" s="181">
        <f t="shared" si="172"/>
        <v>0</v>
      </c>
      <c r="BP63" s="190">
        <f>SUM(BD63:BO63)</f>
        <v>0</v>
      </c>
      <c r="BQ63" s="181">
        <f t="shared" ref="BQ63:CB63" si="173">+BQ58*(1+$C58)</f>
        <v>0</v>
      </c>
      <c r="BR63" s="181">
        <f t="shared" si="173"/>
        <v>0</v>
      </c>
      <c r="BS63" s="181">
        <f t="shared" si="173"/>
        <v>0</v>
      </c>
      <c r="BT63" s="181">
        <f t="shared" si="173"/>
        <v>0</v>
      </c>
      <c r="BU63" s="181">
        <f t="shared" si="173"/>
        <v>0</v>
      </c>
      <c r="BV63" s="181">
        <f t="shared" si="173"/>
        <v>0</v>
      </c>
      <c r="BW63" s="181">
        <f t="shared" si="173"/>
        <v>0</v>
      </c>
      <c r="BX63" s="181">
        <f t="shared" si="173"/>
        <v>0</v>
      </c>
      <c r="BY63" s="181">
        <f t="shared" si="173"/>
        <v>0</v>
      </c>
      <c r="BZ63" s="181">
        <f t="shared" si="173"/>
        <v>0</v>
      </c>
      <c r="CA63" s="181">
        <f t="shared" si="173"/>
        <v>0</v>
      </c>
      <c r="CB63" s="181">
        <f t="shared" si="173"/>
        <v>0</v>
      </c>
      <c r="CC63" s="190">
        <f>SUM(BQ63:CB63)</f>
        <v>0</v>
      </c>
    </row>
    <row r="64" spans="1:81" s="119" customFormat="1" ht="15" customHeight="1" x14ac:dyDescent="0.2">
      <c r="B64" s="275" t="str">
        <f>'Données de base'!$A$109</f>
        <v>(-)</v>
      </c>
      <c r="C64" s="131"/>
      <c r="D64" s="181">
        <f>+D59*(1+$C59)</f>
        <v>0</v>
      </c>
      <c r="E64" s="181">
        <f t="shared" ref="E64:O64" si="174">+E59*(1+$C59)</f>
        <v>0</v>
      </c>
      <c r="F64" s="181">
        <f t="shared" si="174"/>
        <v>0</v>
      </c>
      <c r="G64" s="181">
        <f t="shared" si="174"/>
        <v>0</v>
      </c>
      <c r="H64" s="181">
        <f t="shared" si="174"/>
        <v>0</v>
      </c>
      <c r="I64" s="181">
        <f t="shared" si="174"/>
        <v>0</v>
      </c>
      <c r="J64" s="181">
        <f t="shared" si="174"/>
        <v>0</v>
      </c>
      <c r="K64" s="181">
        <f t="shared" si="174"/>
        <v>0</v>
      </c>
      <c r="L64" s="181">
        <f t="shared" si="174"/>
        <v>0</v>
      </c>
      <c r="M64" s="181">
        <f t="shared" si="174"/>
        <v>0</v>
      </c>
      <c r="N64" s="181">
        <f t="shared" si="174"/>
        <v>0</v>
      </c>
      <c r="O64" s="181">
        <f t="shared" si="174"/>
        <v>0</v>
      </c>
      <c r="P64" s="190">
        <f>SUM(D64:O64)</f>
        <v>0</v>
      </c>
      <c r="Q64" s="181">
        <f t="shared" ref="Q64:AB64" si="175">+Q59*(1+$C59)</f>
        <v>0</v>
      </c>
      <c r="R64" s="181">
        <f t="shared" si="175"/>
        <v>0</v>
      </c>
      <c r="S64" s="181">
        <f t="shared" si="175"/>
        <v>0</v>
      </c>
      <c r="T64" s="181">
        <f t="shared" si="175"/>
        <v>0</v>
      </c>
      <c r="U64" s="181">
        <f t="shared" si="175"/>
        <v>0</v>
      </c>
      <c r="V64" s="181">
        <f t="shared" si="175"/>
        <v>0</v>
      </c>
      <c r="W64" s="181">
        <f t="shared" si="175"/>
        <v>0</v>
      </c>
      <c r="X64" s="181">
        <f t="shared" si="175"/>
        <v>0</v>
      </c>
      <c r="Y64" s="181">
        <f t="shared" si="175"/>
        <v>0</v>
      </c>
      <c r="Z64" s="181">
        <f t="shared" si="175"/>
        <v>0</v>
      </c>
      <c r="AA64" s="181">
        <f t="shared" si="175"/>
        <v>0</v>
      </c>
      <c r="AB64" s="181">
        <f t="shared" si="175"/>
        <v>0</v>
      </c>
      <c r="AC64" s="190">
        <f>SUM(Q64:AB64)</f>
        <v>0</v>
      </c>
      <c r="AD64" s="181">
        <f t="shared" ref="AD64:AO64" si="176">+AD59*(1+$C59)</f>
        <v>0</v>
      </c>
      <c r="AE64" s="181">
        <f t="shared" si="176"/>
        <v>0</v>
      </c>
      <c r="AF64" s="181">
        <f t="shared" si="176"/>
        <v>0</v>
      </c>
      <c r="AG64" s="181">
        <f t="shared" si="176"/>
        <v>0</v>
      </c>
      <c r="AH64" s="181">
        <f t="shared" si="176"/>
        <v>0</v>
      </c>
      <c r="AI64" s="181">
        <f t="shared" si="176"/>
        <v>0</v>
      </c>
      <c r="AJ64" s="181">
        <f t="shared" si="176"/>
        <v>0</v>
      </c>
      <c r="AK64" s="181">
        <f t="shared" si="176"/>
        <v>0</v>
      </c>
      <c r="AL64" s="181">
        <f t="shared" si="176"/>
        <v>0</v>
      </c>
      <c r="AM64" s="181">
        <f t="shared" si="176"/>
        <v>0</v>
      </c>
      <c r="AN64" s="181">
        <f t="shared" si="176"/>
        <v>0</v>
      </c>
      <c r="AO64" s="181">
        <f t="shared" si="176"/>
        <v>0</v>
      </c>
      <c r="AP64" s="190">
        <f>SUM(AD64:AO64)</f>
        <v>0</v>
      </c>
      <c r="AQ64" s="181">
        <f t="shared" ref="AQ64:BB64" si="177">+AQ59*(1+$C59)</f>
        <v>0</v>
      </c>
      <c r="AR64" s="181">
        <f t="shared" si="177"/>
        <v>0</v>
      </c>
      <c r="AS64" s="181">
        <f t="shared" si="177"/>
        <v>0</v>
      </c>
      <c r="AT64" s="181">
        <f t="shared" si="177"/>
        <v>0</v>
      </c>
      <c r="AU64" s="181">
        <f t="shared" si="177"/>
        <v>0</v>
      </c>
      <c r="AV64" s="181">
        <f t="shared" si="177"/>
        <v>0</v>
      </c>
      <c r="AW64" s="181">
        <f t="shared" si="177"/>
        <v>0</v>
      </c>
      <c r="AX64" s="181">
        <f t="shared" si="177"/>
        <v>0</v>
      </c>
      <c r="AY64" s="181">
        <f t="shared" si="177"/>
        <v>0</v>
      </c>
      <c r="AZ64" s="181">
        <f t="shared" si="177"/>
        <v>0</v>
      </c>
      <c r="BA64" s="181">
        <f t="shared" si="177"/>
        <v>0</v>
      </c>
      <c r="BB64" s="181">
        <f t="shared" si="177"/>
        <v>0</v>
      </c>
      <c r="BC64" s="190">
        <f>SUM(AQ64:BB64)</f>
        <v>0</v>
      </c>
      <c r="BD64" s="181">
        <f t="shared" ref="BD64:BO64" si="178">+BD59*(1+$C59)</f>
        <v>0</v>
      </c>
      <c r="BE64" s="181">
        <f t="shared" si="178"/>
        <v>0</v>
      </c>
      <c r="BF64" s="181">
        <f t="shared" si="178"/>
        <v>0</v>
      </c>
      <c r="BG64" s="181">
        <f t="shared" si="178"/>
        <v>0</v>
      </c>
      <c r="BH64" s="181">
        <f t="shared" si="178"/>
        <v>0</v>
      </c>
      <c r="BI64" s="181">
        <f t="shared" si="178"/>
        <v>0</v>
      </c>
      <c r="BJ64" s="181">
        <f t="shared" si="178"/>
        <v>0</v>
      </c>
      <c r="BK64" s="181">
        <f t="shared" si="178"/>
        <v>0</v>
      </c>
      <c r="BL64" s="181">
        <f t="shared" si="178"/>
        <v>0</v>
      </c>
      <c r="BM64" s="181">
        <f t="shared" si="178"/>
        <v>0</v>
      </c>
      <c r="BN64" s="181">
        <f t="shared" si="178"/>
        <v>0</v>
      </c>
      <c r="BO64" s="181">
        <f t="shared" si="178"/>
        <v>0</v>
      </c>
      <c r="BP64" s="190">
        <f>SUM(BD64:BO64)</f>
        <v>0</v>
      </c>
      <c r="BQ64" s="181">
        <f t="shared" ref="BQ64:CB64" si="179">+BQ59*(1+$C59)</f>
        <v>0</v>
      </c>
      <c r="BR64" s="181">
        <f t="shared" si="179"/>
        <v>0</v>
      </c>
      <c r="BS64" s="181">
        <f t="shared" si="179"/>
        <v>0</v>
      </c>
      <c r="BT64" s="181">
        <f t="shared" si="179"/>
        <v>0</v>
      </c>
      <c r="BU64" s="181">
        <f t="shared" si="179"/>
        <v>0</v>
      </c>
      <c r="BV64" s="181">
        <f t="shared" si="179"/>
        <v>0</v>
      </c>
      <c r="BW64" s="181">
        <f t="shared" si="179"/>
        <v>0</v>
      </c>
      <c r="BX64" s="181">
        <f t="shared" si="179"/>
        <v>0</v>
      </c>
      <c r="BY64" s="181">
        <f t="shared" si="179"/>
        <v>0</v>
      </c>
      <c r="BZ64" s="181">
        <f t="shared" si="179"/>
        <v>0</v>
      </c>
      <c r="CA64" s="181">
        <f t="shared" si="179"/>
        <v>0</v>
      </c>
      <c r="CB64" s="181">
        <f t="shared" si="179"/>
        <v>0</v>
      </c>
      <c r="CC64" s="190">
        <f>SUM(BQ64:CB64)</f>
        <v>0</v>
      </c>
    </row>
    <row r="65" spans="2:81" s="119" customFormat="1" ht="15" customHeight="1" x14ac:dyDescent="0.2">
      <c r="B65" s="275"/>
      <c r="C65" s="681"/>
      <c r="D65" s="181"/>
      <c r="E65" s="181"/>
      <c r="F65" s="181"/>
      <c r="G65" s="181"/>
      <c r="H65" s="181"/>
      <c r="I65" s="181"/>
      <c r="J65" s="181"/>
      <c r="K65" s="181"/>
      <c r="L65" s="181"/>
      <c r="M65" s="181"/>
      <c r="N65" s="181"/>
      <c r="O65" s="181"/>
      <c r="P65" s="190"/>
      <c r="Q65" s="181"/>
      <c r="R65" s="181"/>
      <c r="S65" s="181"/>
      <c r="T65" s="181"/>
      <c r="U65" s="181"/>
      <c r="V65" s="181"/>
      <c r="W65" s="181"/>
      <c r="X65" s="181"/>
      <c r="Y65" s="181"/>
      <c r="Z65" s="181"/>
      <c r="AA65" s="181"/>
      <c r="AB65" s="181"/>
      <c r="AC65" s="190"/>
      <c r="AD65" s="181"/>
      <c r="AE65" s="181"/>
      <c r="AF65" s="181"/>
      <c r="AG65" s="181"/>
      <c r="AH65" s="181"/>
      <c r="AI65" s="181"/>
      <c r="AJ65" s="181"/>
      <c r="AK65" s="181"/>
      <c r="AL65" s="181"/>
      <c r="AM65" s="181"/>
      <c r="AN65" s="181"/>
      <c r="AO65" s="181"/>
      <c r="AP65" s="190"/>
      <c r="AQ65" s="181"/>
      <c r="AR65" s="181"/>
      <c r="AS65" s="181"/>
      <c r="AT65" s="181"/>
      <c r="AU65" s="181"/>
      <c r="AV65" s="181"/>
      <c r="AW65" s="181"/>
      <c r="AX65" s="181"/>
      <c r="AY65" s="181"/>
      <c r="AZ65" s="181"/>
      <c r="BA65" s="181"/>
      <c r="BB65" s="181"/>
      <c r="BC65" s="190"/>
      <c r="BD65" s="181"/>
      <c r="BE65" s="181"/>
      <c r="BF65" s="181"/>
      <c r="BG65" s="181"/>
      <c r="BH65" s="181"/>
      <c r="BI65" s="181"/>
      <c r="BJ65" s="181"/>
      <c r="BK65" s="181"/>
      <c r="BL65" s="181"/>
      <c r="BM65" s="181"/>
      <c r="BN65" s="181"/>
      <c r="BO65" s="181"/>
      <c r="BP65" s="190"/>
      <c r="BQ65" s="181"/>
      <c r="BR65" s="181"/>
      <c r="BS65" s="181"/>
      <c r="BT65" s="181"/>
      <c r="BU65" s="181"/>
      <c r="BV65" s="181"/>
      <c r="BW65" s="181"/>
      <c r="BX65" s="181"/>
      <c r="BY65" s="181"/>
      <c r="BZ65" s="181"/>
      <c r="CA65" s="181"/>
      <c r="CB65" s="181"/>
      <c r="CC65" s="190"/>
    </row>
    <row r="66" spans="2:81" s="119" customFormat="1" ht="15" customHeight="1" x14ac:dyDescent="0.2">
      <c r="B66" s="275"/>
      <c r="C66" s="681"/>
      <c r="D66" s="181"/>
      <c r="E66" s="181"/>
      <c r="F66" s="181"/>
      <c r="G66" s="181"/>
      <c r="H66" s="181"/>
      <c r="I66" s="181"/>
      <c r="J66" s="181"/>
      <c r="K66" s="181"/>
      <c r="L66" s="181"/>
      <c r="M66" s="181"/>
      <c r="N66" s="181"/>
      <c r="O66" s="181"/>
      <c r="P66" s="190"/>
      <c r="Q66" s="181"/>
      <c r="R66" s="181"/>
      <c r="S66" s="181"/>
      <c r="T66" s="181"/>
      <c r="U66" s="181"/>
      <c r="V66" s="181"/>
      <c r="W66" s="181"/>
      <c r="X66" s="181"/>
      <c r="Y66" s="181"/>
      <c r="Z66" s="181"/>
      <c r="AA66" s="181"/>
      <c r="AB66" s="181"/>
      <c r="AC66" s="190"/>
      <c r="AD66" s="181"/>
      <c r="AE66" s="181"/>
      <c r="AF66" s="181"/>
      <c r="AG66" s="181"/>
      <c r="AH66" s="181"/>
      <c r="AI66" s="181"/>
      <c r="AJ66" s="181"/>
      <c r="AK66" s="181"/>
      <c r="AL66" s="181"/>
      <c r="AM66" s="181"/>
      <c r="AN66" s="181"/>
      <c r="AO66" s="181"/>
      <c r="AP66" s="190"/>
      <c r="AQ66" s="181"/>
      <c r="AR66" s="181"/>
      <c r="AS66" s="181"/>
      <c r="AT66" s="181"/>
      <c r="AU66" s="181"/>
      <c r="AV66" s="181"/>
      <c r="AW66" s="181"/>
      <c r="AX66" s="181"/>
      <c r="AY66" s="181"/>
      <c r="AZ66" s="181"/>
      <c r="BA66" s="181"/>
      <c r="BB66" s="181"/>
      <c r="BC66" s="190"/>
      <c r="BD66" s="181"/>
      <c r="BE66" s="181"/>
      <c r="BF66" s="181"/>
      <c r="BG66" s="181"/>
      <c r="BH66" s="181"/>
      <c r="BI66" s="181"/>
      <c r="BJ66" s="181"/>
      <c r="BK66" s="181"/>
      <c r="BL66" s="181"/>
      <c r="BM66" s="181"/>
      <c r="BN66" s="181"/>
      <c r="BO66" s="181"/>
      <c r="BP66" s="190"/>
      <c r="BQ66" s="181"/>
      <c r="BR66" s="181"/>
      <c r="BS66" s="181"/>
      <c r="BT66" s="181"/>
      <c r="BU66" s="181"/>
      <c r="BV66" s="181"/>
      <c r="BW66" s="181"/>
      <c r="BX66" s="181"/>
      <c r="BY66" s="181"/>
      <c r="BZ66" s="181"/>
      <c r="CA66" s="181"/>
      <c r="CB66" s="181"/>
      <c r="CC66" s="190"/>
    </row>
    <row r="67" spans="2:81" s="119" customFormat="1" ht="15" customHeight="1" x14ac:dyDescent="0.2">
      <c r="B67" s="708"/>
      <c r="C67" s="709"/>
      <c r="D67" s="687"/>
      <c r="E67" s="687"/>
      <c r="F67" s="687"/>
      <c r="G67" s="687"/>
      <c r="H67" s="687"/>
      <c r="I67" s="687"/>
      <c r="J67" s="688" t="s">
        <v>835</v>
      </c>
      <c r="K67" s="687"/>
      <c r="L67" s="687"/>
      <c r="M67" s="687"/>
      <c r="N67" s="687"/>
      <c r="O67" s="687"/>
      <c r="P67" s="689"/>
      <c r="Q67" s="687"/>
      <c r="R67" s="687"/>
      <c r="S67" s="687"/>
      <c r="T67" s="687"/>
      <c r="U67" s="687"/>
      <c r="V67" s="687"/>
      <c r="W67" s="688" t="s">
        <v>835</v>
      </c>
      <c r="X67" s="687"/>
      <c r="Y67" s="687"/>
      <c r="Z67" s="687"/>
      <c r="AA67" s="687"/>
      <c r="AB67" s="687"/>
      <c r="AC67" s="689"/>
      <c r="AD67" s="687"/>
      <c r="AE67" s="687"/>
      <c r="AF67" s="687"/>
      <c r="AG67" s="687"/>
      <c r="AH67" s="687"/>
      <c r="AI67" s="687"/>
      <c r="AJ67" s="688" t="s">
        <v>835</v>
      </c>
      <c r="AK67" s="687"/>
      <c r="AL67" s="687"/>
      <c r="AM67" s="687"/>
      <c r="AN67" s="687"/>
      <c r="AO67" s="687"/>
      <c r="AP67" s="689"/>
      <c r="AQ67" s="687"/>
      <c r="AR67" s="687"/>
      <c r="AS67" s="687"/>
      <c r="AT67" s="687"/>
      <c r="AU67" s="687"/>
      <c r="AV67" s="687"/>
      <c r="AW67" s="688" t="s">
        <v>835</v>
      </c>
      <c r="AX67" s="687"/>
      <c r="AY67" s="687"/>
      <c r="AZ67" s="687"/>
      <c r="BA67" s="687"/>
      <c r="BB67" s="687"/>
      <c r="BC67" s="689"/>
      <c r="BD67" s="687"/>
      <c r="BE67" s="687"/>
      <c r="BF67" s="687"/>
      <c r="BG67" s="687"/>
      <c r="BH67" s="687"/>
      <c r="BI67" s="687"/>
      <c r="BJ67" s="687"/>
      <c r="BK67" s="687"/>
      <c r="BL67" s="687"/>
      <c r="BM67" s="687"/>
      <c r="BN67" s="687"/>
      <c r="BO67" s="687"/>
      <c r="BP67" s="688" t="s">
        <v>835</v>
      </c>
      <c r="BQ67" s="687"/>
      <c r="BR67" s="687"/>
      <c r="BS67" s="687"/>
      <c r="BT67" s="687"/>
      <c r="BU67" s="687"/>
      <c r="BV67" s="687"/>
      <c r="BW67" s="687"/>
      <c r="BX67" s="687"/>
      <c r="BY67" s="687"/>
      <c r="BZ67" s="687"/>
      <c r="CA67" s="687"/>
      <c r="CB67" s="687"/>
      <c r="CC67" s="689"/>
    </row>
    <row r="68" spans="2:81" s="119" customFormat="1" ht="15" customHeight="1" x14ac:dyDescent="0.2">
      <c r="B68" s="275"/>
      <c r="C68" s="681"/>
      <c r="D68" s="181"/>
      <c r="E68" s="181"/>
      <c r="F68" s="181"/>
      <c r="G68" s="181"/>
      <c r="H68" s="181"/>
      <c r="I68" s="181"/>
      <c r="J68" s="181"/>
      <c r="K68" s="181"/>
      <c r="L68" s="181"/>
      <c r="M68" s="181"/>
      <c r="N68" s="181"/>
      <c r="O68" s="181"/>
      <c r="P68" s="190"/>
      <c r="Q68" s="181"/>
      <c r="R68" s="181"/>
      <c r="S68" s="181"/>
      <c r="T68" s="181"/>
      <c r="U68" s="181"/>
      <c r="V68" s="181"/>
      <c r="W68" s="181"/>
      <c r="X68" s="181"/>
      <c r="Y68" s="181"/>
      <c r="Z68" s="181"/>
      <c r="AA68" s="181"/>
      <c r="AB68" s="181"/>
      <c r="AC68" s="190"/>
      <c r="AD68" s="181"/>
      <c r="AE68" s="181"/>
      <c r="AF68" s="181"/>
      <c r="AG68" s="181"/>
      <c r="AH68" s="181"/>
      <c r="AI68" s="181"/>
      <c r="AJ68" s="181"/>
      <c r="AK68" s="181"/>
      <c r="AL68" s="181"/>
      <c r="AM68" s="181"/>
      <c r="AN68" s="181"/>
      <c r="AO68" s="181"/>
      <c r="AP68" s="190"/>
      <c r="AQ68" s="181"/>
      <c r="AR68" s="181"/>
      <c r="AS68" s="181"/>
      <c r="AT68" s="181"/>
      <c r="AU68" s="181"/>
      <c r="AV68" s="181"/>
      <c r="AW68" s="181"/>
      <c r="AX68" s="181"/>
      <c r="AY68" s="181"/>
      <c r="AZ68" s="181"/>
      <c r="BA68" s="181"/>
      <c r="BB68" s="181"/>
      <c r="BC68" s="190"/>
      <c r="BD68" s="181"/>
      <c r="BE68" s="181"/>
      <c r="BF68" s="181"/>
      <c r="BG68" s="181"/>
      <c r="BH68" s="181"/>
      <c r="BI68" s="181"/>
      <c r="BJ68" s="181"/>
      <c r="BK68" s="181"/>
      <c r="BL68" s="181"/>
      <c r="BM68" s="181"/>
      <c r="BN68" s="181"/>
      <c r="BO68" s="181"/>
      <c r="BP68" s="190"/>
      <c r="BQ68" s="181"/>
      <c r="BR68" s="181"/>
      <c r="BS68" s="181"/>
      <c r="BT68" s="181"/>
      <c r="BU68" s="181"/>
      <c r="BV68" s="181"/>
      <c r="BW68" s="181"/>
      <c r="BX68" s="181"/>
      <c r="BY68" s="181"/>
      <c r="BZ68" s="181"/>
      <c r="CA68" s="181"/>
      <c r="CB68" s="181"/>
      <c r="CC68" s="190"/>
    </row>
    <row r="69" spans="2:81" s="119" customFormat="1" ht="15" customHeight="1" x14ac:dyDescent="0.2">
      <c r="B69" s="275"/>
      <c r="C69" s="681"/>
      <c r="D69" s="838" t="str">
        <f>+CONCATENATE('Données de base'!$C$12," - ",+'Données de base'!$C$13)</f>
        <v>Année 1 - 2017</v>
      </c>
      <c r="E69" s="839"/>
      <c r="F69" s="839"/>
      <c r="G69" s="839"/>
      <c r="H69" s="839"/>
      <c r="I69" s="839"/>
      <c r="J69" s="839"/>
      <c r="K69" s="839"/>
      <c r="L69" s="839"/>
      <c r="M69" s="839"/>
      <c r="N69" s="839"/>
      <c r="O69" s="839"/>
      <c r="P69" s="835" t="str">
        <f>'Données de base'!$O$19</f>
        <v>TOTAL 2017</v>
      </c>
      <c r="Q69" s="838" t="str">
        <f>+CONCATENATE('Données de base'!$E$12," - ",+'Données de base'!$E$13)</f>
        <v>Année 2 - 2018</v>
      </c>
      <c r="R69" s="839"/>
      <c r="S69" s="839"/>
      <c r="T69" s="839"/>
      <c r="U69" s="839"/>
      <c r="V69" s="839"/>
      <c r="W69" s="839"/>
      <c r="X69" s="839"/>
      <c r="Y69" s="839"/>
      <c r="Z69" s="839"/>
      <c r="AA69" s="839"/>
      <c r="AB69" s="839"/>
      <c r="AC69" s="835" t="str">
        <f>'Données de base'!$AB$19</f>
        <v>TOTAL 2018</v>
      </c>
      <c r="AD69" s="838" t="str">
        <f>+CONCATENATE('Données de base'!$G$12," - ",+'Données de base'!$G$13)</f>
        <v>Année 3 - 2019</v>
      </c>
      <c r="AE69" s="839"/>
      <c r="AF69" s="839"/>
      <c r="AG69" s="839"/>
      <c r="AH69" s="839"/>
      <c r="AI69" s="839"/>
      <c r="AJ69" s="839"/>
      <c r="AK69" s="839"/>
      <c r="AL69" s="839"/>
      <c r="AM69" s="839"/>
      <c r="AN69" s="839"/>
      <c r="AO69" s="839"/>
      <c r="AP69" s="835" t="str">
        <f>'Données de base'!$AO$19</f>
        <v>TOTAL 2019</v>
      </c>
      <c r="AQ69" s="838" t="str">
        <f>+CONCATENATE('Données de base'!$I$12," - ",+'Données de base'!$I$13)</f>
        <v>Année 4 - 2020</v>
      </c>
      <c r="AR69" s="839"/>
      <c r="AS69" s="839"/>
      <c r="AT69" s="839"/>
      <c r="AU69" s="839"/>
      <c r="AV69" s="839"/>
      <c r="AW69" s="839"/>
      <c r="AX69" s="839"/>
      <c r="AY69" s="839"/>
      <c r="AZ69" s="839"/>
      <c r="BA69" s="839"/>
      <c r="BB69" s="839"/>
      <c r="BC69" s="835" t="str">
        <f>'Données de base'!$BB$19</f>
        <v>TOTAL 2020</v>
      </c>
      <c r="BD69" s="838" t="str">
        <f>+CONCATENATE('Données de base'!$K$12," - ",+'Données de base'!$K$13)</f>
        <v>Année 5 - 2021</v>
      </c>
      <c r="BE69" s="839"/>
      <c r="BF69" s="839"/>
      <c r="BG69" s="839"/>
      <c r="BH69" s="839"/>
      <c r="BI69" s="839"/>
      <c r="BJ69" s="839"/>
      <c r="BK69" s="839"/>
      <c r="BL69" s="839"/>
      <c r="BM69" s="839"/>
      <c r="BN69" s="839"/>
      <c r="BO69" s="839"/>
      <c r="BP69" s="835" t="str">
        <f>'Données de base'!$BO$19</f>
        <v>TOTAL 2021</v>
      </c>
      <c r="BQ69" s="838" t="str">
        <f>+CONCATENATE('Données de base'!$M$12," - ",+'Données de base'!$M$13)</f>
        <v>Année 6 - 2022</v>
      </c>
      <c r="BR69" s="839"/>
      <c r="BS69" s="839"/>
      <c r="BT69" s="839"/>
      <c r="BU69" s="839"/>
      <c r="BV69" s="839"/>
      <c r="BW69" s="839"/>
      <c r="BX69" s="839"/>
      <c r="BY69" s="839"/>
      <c r="BZ69" s="839"/>
      <c r="CA69" s="839"/>
      <c r="CB69" s="839"/>
      <c r="CC69" s="835" t="str">
        <f>'Données de base'!$CB$19</f>
        <v>TOTAL 2022</v>
      </c>
    </row>
    <row r="70" spans="2:81" s="119" customFormat="1" ht="15" customHeight="1" x14ac:dyDescent="0.2">
      <c r="B70" s="275"/>
      <c r="C70" s="681"/>
      <c r="D70" s="66"/>
      <c r="E70" s="66"/>
      <c r="F70" s="66"/>
      <c r="G70" s="66"/>
      <c r="H70" s="66"/>
      <c r="I70" s="66"/>
      <c r="J70" s="66"/>
      <c r="K70" s="66"/>
      <c r="L70" s="66"/>
      <c r="M70" s="66"/>
      <c r="N70" s="66"/>
      <c r="O70" s="66"/>
      <c r="P70" s="836"/>
      <c r="Q70" s="13"/>
      <c r="R70" s="13"/>
      <c r="S70" s="13"/>
      <c r="T70" s="13"/>
      <c r="U70" s="13"/>
      <c r="V70" s="13"/>
      <c r="W70" s="13"/>
      <c r="X70" s="13"/>
      <c r="Y70" s="13"/>
      <c r="Z70" s="13"/>
      <c r="AA70" s="13"/>
      <c r="AB70" s="13"/>
      <c r="AC70" s="836"/>
      <c r="AD70" s="13"/>
      <c r="AE70" s="13"/>
      <c r="AF70" s="13"/>
      <c r="AG70" s="13"/>
      <c r="AH70" s="13"/>
      <c r="AI70" s="13"/>
      <c r="AJ70" s="13"/>
      <c r="AK70" s="13"/>
      <c r="AL70" s="13"/>
      <c r="AM70" s="13"/>
      <c r="AN70" s="13"/>
      <c r="AO70" s="13"/>
      <c r="AP70" s="836"/>
      <c r="AQ70" s="13"/>
      <c r="AR70" s="13"/>
      <c r="AS70" s="13"/>
      <c r="AT70" s="13"/>
      <c r="AU70" s="13"/>
      <c r="AV70" s="13"/>
      <c r="AW70" s="13"/>
      <c r="AX70" s="13"/>
      <c r="AY70" s="13"/>
      <c r="AZ70" s="13"/>
      <c r="BA70" s="13"/>
      <c r="BB70" s="13"/>
      <c r="BC70" s="836"/>
      <c r="BD70" s="13"/>
      <c r="BE70" s="13"/>
      <c r="BF70" s="13"/>
      <c r="BG70" s="13"/>
      <c r="BH70" s="13"/>
      <c r="BI70" s="13"/>
      <c r="BJ70" s="13"/>
      <c r="BK70" s="13"/>
      <c r="BL70" s="13"/>
      <c r="BM70" s="13"/>
      <c r="BN70" s="13"/>
      <c r="BO70" s="13"/>
      <c r="BP70" s="836"/>
      <c r="BQ70" s="13"/>
      <c r="BR70" s="13"/>
      <c r="BS70" s="13"/>
      <c r="BT70" s="13"/>
      <c r="BU70" s="13"/>
      <c r="BV70" s="13"/>
      <c r="BW70" s="13"/>
      <c r="BX70" s="13"/>
      <c r="BY70" s="13"/>
      <c r="BZ70" s="13"/>
      <c r="CA70" s="13"/>
      <c r="CB70" s="13"/>
      <c r="CC70" s="836"/>
    </row>
    <row r="71" spans="2:81" s="119" customFormat="1" ht="15" customHeight="1" x14ac:dyDescent="0.2">
      <c r="B71" s="275"/>
      <c r="C71" s="681"/>
      <c r="D71" s="187" t="str">
        <f>'Données de base'!C$20</f>
        <v>1/2017</v>
      </c>
      <c r="E71" s="187" t="str">
        <f>'Données de base'!D$20</f>
        <v>2/2017</v>
      </c>
      <c r="F71" s="187" t="str">
        <f>'Données de base'!E$20</f>
        <v>3/2017</v>
      </c>
      <c r="G71" s="187" t="str">
        <f>'Données de base'!F$20</f>
        <v>4/2017</v>
      </c>
      <c r="H71" s="187" t="str">
        <f>'Données de base'!G$20</f>
        <v>5/2017</v>
      </c>
      <c r="I71" s="187" t="str">
        <f>'Données de base'!H$20</f>
        <v>6/2017</v>
      </c>
      <c r="J71" s="187" t="str">
        <f>'Données de base'!I$20</f>
        <v>7/2017</v>
      </c>
      <c r="K71" s="187" t="str">
        <f>'Données de base'!J$20</f>
        <v>8/2017</v>
      </c>
      <c r="L71" s="187" t="str">
        <f>'Données de base'!K$20</f>
        <v>9/2017</v>
      </c>
      <c r="M71" s="187" t="str">
        <f>'Données de base'!L$20</f>
        <v>10/2017</v>
      </c>
      <c r="N71" s="187" t="str">
        <f>'Données de base'!M$20</f>
        <v>11/2017</v>
      </c>
      <c r="O71" s="187" t="str">
        <f>'Données de base'!N$20</f>
        <v>12/2017</v>
      </c>
      <c r="P71" s="837"/>
      <c r="Q71" s="187" t="str">
        <f>'Données de base'!P$20</f>
        <v>1/2018</v>
      </c>
      <c r="R71" s="187" t="str">
        <f>'Données de base'!Q$20</f>
        <v>2/2018</v>
      </c>
      <c r="S71" s="187" t="str">
        <f>'Données de base'!R$20</f>
        <v>3/2018</v>
      </c>
      <c r="T71" s="187" t="str">
        <f>'Données de base'!S$20</f>
        <v>4/2018</v>
      </c>
      <c r="U71" s="187" t="str">
        <f>'Données de base'!T$20</f>
        <v>5/2018</v>
      </c>
      <c r="V71" s="187" t="str">
        <f>'Données de base'!U$20</f>
        <v>6/2018</v>
      </c>
      <c r="W71" s="187" t="str">
        <f>'Données de base'!V$20</f>
        <v>7/2018</v>
      </c>
      <c r="X71" s="187" t="str">
        <f>'Données de base'!W$20</f>
        <v>8/2018</v>
      </c>
      <c r="Y71" s="187" t="str">
        <f>'Données de base'!X$20</f>
        <v>9/2018</v>
      </c>
      <c r="Z71" s="187" t="str">
        <f>'Données de base'!Y$20</f>
        <v>10/2018</v>
      </c>
      <c r="AA71" s="187" t="str">
        <f>'Données de base'!Z$20</f>
        <v>11/2018</v>
      </c>
      <c r="AB71" s="187" t="str">
        <f>'Données de base'!AA$20</f>
        <v>12/2018</v>
      </c>
      <c r="AC71" s="837"/>
      <c r="AD71" s="187" t="str">
        <f>'Données de base'!AC$20</f>
        <v>1/2019</v>
      </c>
      <c r="AE71" s="187" t="str">
        <f>'Données de base'!AD$20</f>
        <v>2/2019</v>
      </c>
      <c r="AF71" s="187" t="str">
        <f>'Données de base'!AE$20</f>
        <v>3/2019</v>
      </c>
      <c r="AG71" s="187" t="str">
        <f>'Données de base'!AF$20</f>
        <v>4/2019</v>
      </c>
      <c r="AH71" s="187" t="str">
        <f>'Données de base'!AG$20</f>
        <v>5/2019</v>
      </c>
      <c r="AI71" s="187" t="str">
        <f>'Données de base'!AH$20</f>
        <v>6/2019</v>
      </c>
      <c r="AJ71" s="187" t="str">
        <f>'Données de base'!AI$20</f>
        <v>7/2019</v>
      </c>
      <c r="AK71" s="187" t="str">
        <f>'Données de base'!AJ$20</f>
        <v>8/2019</v>
      </c>
      <c r="AL71" s="187" t="str">
        <f>'Données de base'!AK$20</f>
        <v>9/2019</v>
      </c>
      <c r="AM71" s="187" t="str">
        <f>'Données de base'!AL$20</f>
        <v>10/2019</v>
      </c>
      <c r="AN71" s="187" t="str">
        <f>'Données de base'!AM$20</f>
        <v>11/2019</v>
      </c>
      <c r="AO71" s="187" t="str">
        <f>'Données de base'!AN$20</f>
        <v>12/2019</v>
      </c>
      <c r="AP71" s="837"/>
      <c r="AQ71" s="187" t="str">
        <f>'Données de base'!AP$20</f>
        <v>1/2020</v>
      </c>
      <c r="AR71" s="187" t="str">
        <f>'Données de base'!AQ$20</f>
        <v>2/2020</v>
      </c>
      <c r="AS71" s="187" t="str">
        <f>'Données de base'!AR$20</f>
        <v>3/2020</v>
      </c>
      <c r="AT71" s="187" t="str">
        <f>'Données de base'!AS$20</f>
        <v>4/2020</v>
      </c>
      <c r="AU71" s="187" t="str">
        <f>'Données de base'!AT$20</f>
        <v>5/2020</v>
      </c>
      <c r="AV71" s="187" t="str">
        <f>'Données de base'!AU$20</f>
        <v>6/2020</v>
      </c>
      <c r="AW71" s="187" t="str">
        <f>'Données de base'!AV$20</f>
        <v>7/2020</v>
      </c>
      <c r="AX71" s="187" t="str">
        <f>'Données de base'!AW$20</f>
        <v>8/2020</v>
      </c>
      <c r="AY71" s="187" t="str">
        <f>'Données de base'!AX$20</f>
        <v>9/2020</v>
      </c>
      <c r="AZ71" s="187" t="str">
        <f>'Données de base'!AY$20</f>
        <v>10/2020</v>
      </c>
      <c r="BA71" s="187" t="str">
        <f>'Données de base'!AZ$20</f>
        <v>11/2020</v>
      </c>
      <c r="BB71" s="187" t="str">
        <f>'Données de base'!BA$20</f>
        <v>12/2020</v>
      </c>
      <c r="BC71" s="837"/>
      <c r="BD71" s="187" t="str">
        <f>'Données de base'!BC$20</f>
        <v>1/2021</v>
      </c>
      <c r="BE71" s="187" t="str">
        <f>'Données de base'!BD$20</f>
        <v>2/2021</v>
      </c>
      <c r="BF71" s="187" t="str">
        <f>'Données de base'!BE$20</f>
        <v>3/2021</v>
      </c>
      <c r="BG71" s="187" t="str">
        <f>'Données de base'!BF$20</f>
        <v>4/2021</v>
      </c>
      <c r="BH71" s="187" t="str">
        <f>'Données de base'!BG$20</f>
        <v>5/2021</v>
      </c>
      <c r="BI71" s="187" t="str">
        <f>'Données de base'!BH$20</f>
        <v>6/2021</v>
      </c>
      <c r="BJ71" s="187" t="str">
        <f>'Données de base'!BI$20</f>
        <v>7/2021</v>
      </c>
      <c r="BK71" s="187" t="str">
        <f>'Données de base'!BJ$20</f>
        <v>8/2021</v>
      </c>
      <c r="BL71" s="187" t="str">
        <f>'Données de base'!BK$20</f>
        <v>9/2021</v>
      </c>
      <c r="BM71" s="187" t="str">
        <f>'Données de base'!BL$20</f>
        <v>10/2021</v>
      </c>
      <c r="BN71" s="187" t="str">
        <f>'Données de base'!BM$20</f>
        <v>11/2021</v>
      </c>
      <c r="BO71" s="187" t="str">
        <f>'Données de base'!BN$20</f>
        <v>12/2021</v>
      </c>
      <c r="BP71" s="837"/>
      <c r="BQ71" s="187" t="str">
        <f>'Données de base'!BP$20</f>
        <v>1/2022</v>
      </c>
      <c r="BR71" s="187" t="str">
        <f>'Données de base'!BQ$20</f>
        <v>2/2022</v>
      </c>
      <c r="BS71" s="187" t="str">
        <f>'Données de base'!BR$20</f>
        <v>3/2022</v>
      </c>
      <c r="BT71" s="187" t="str">
        <f>'Données de base'!BS$20</f>
        <v>4/2022</v>
      </c>
      <c r="BU71" s="187" t="str">
        <f>'Données de base'!BT$20</f>
        <v>5/2022</v>
      </c>
      <c r="BV71" s="187" t="str">
        <f>'Données de base'!BU$20</f>
        <v>6/2022</v>
      </c>
      <c r="BW71" s="187" t="str">
        <f>'Données de base'!BV$20</f>
        <v>7/2022</v>
      </c>
      <c r="BX71" s="187" t="str">
        <f>'Données de base'!BW$20</f>
        <v>8/2022</v>
      </c>
      <c r="BY71" s="187" t="str">
        <f>'Données de base'!BX$20</f>
        <v>9/2022</v>
      </c>
      <c r="BZ71" s="187" t="str">
        <f>'Données de base'!BY$20</f>
        <v>10/2022</v>
      </c>
      <c r="CA71" s="187" t="str">
        <f>'Données de base'!BZ$20</f>
        <v>11/2022</v>
      </c>
      <c r="CB71" s="187" t="str">
        <f>'Données de base'!CA$20</f>
        <v>12/2022</v>
      </c>
      <c r="CC71" s="837"/>
    </row>
    <row r="72" spans="2:81" ht="15" customHeight="1" x14ac:dyDescent="0.2">
      <c r="C72" s="68"/>
    </row>
    <row r="73" spans="2:81" ht="15" customHeight="1" x14ac:dyDescent="0.2">
      <c r="B73" s="191" t="s">
        <v>192</v>
      </c>
      <c r="C73" s="192"/>
      <c r="D73" s="232"/>
      <c r="E73" s="232"/>
      <c r="F73" s="232"/>
      <c r="G73" s="232"/>
      <c r="H73" s="232"/>
      <c r="I73" s="232"/>
      <c r="J73" s="232"/>
      <c r="K73" s="232"/>
      <c r="L73" s="232"/>
      <c r="M73" s="232"/>
      <c r="N73" s="232"/>
      <c r="O73" s="232"/>
      <c r="P73" s="220"/>
      <c r="Q73" s="232"/>
      <c r="R73" s="232"/>
      <c r="S73" s="232"/>
      <c r="T73" s="232"/>
      <c r="U73" s="232"/>
      <c r="V73" s="232"/>
      <c r="W73" s="232"/>
      <c r="X73" s="232"/>
      <c r="Y73" s="232"/>
      <c r="Z73" s="232"/>
      <c r="AA73" s="232"/>
      <c r="AB73" s="232"/>
      <c r="AC73" s="220"/>
      <c r="AD73" s="232"/>
      <c r="AE73" s="232"/>
      <c r="AF73" s="232"/>
      <c r="AG73" s="232"/>
      <c r="AH73" s="232"/>
      <c r="AI73" s="232"/>
      <c r="AJ73" s="232"/>
      <c r="AK73" s="232"/>
      <c r="AL73" s="232"/>
      <c r="AM73" s="232"/>
      <c r="AN73" s="232"/>
      <c r="AO73" s="232"/>
      <c r="AP73" s="220"/>
      <c r="AQ73" s="232"/>
      <c r="AR73" s="232"/>
      <c r="AS73" s="232"/>
      <c r="AT73" s="232"/>
      <c r="AU73" s="232"/>
      <c r="AV73" s="232"/>
      <c r="AW73" s="232"/>
      <c r="AX73" s="232"/>
      <c r="AY73" s="232"/>
      <c r="AZ73" s="232"/>
      <c r="BA73" s="232"/>
      <c r="BB73" s="232"/>
      <c r="BC73" s="220"/>
      <c r="BD73" s="232"/>
      <c r="BE73" s="232"/>
      <c r="BF73" s="232"/>
      <c r="BG73" s="232"/>
      <c r="BH73" s="232"/>
      <c r="BI73" s="232"/>
      <c r="BJ73" s="232"/>
      <c r="BK73" s="232"/>
      <c r="BL73" s="232"/>
      <c r="BM73" s="232"/>
      <c r="BN73" s="232"/>
      <c r="BO73" s="232"/>
      <c r="BP73" s="220"/>
      <c r="BQ73" s="232"/>
      <c r="BR73" s="232"/>
      <c r="BS73" s="232"/>
      <c r="BT73" s="232"/>
      <c r="BU73" s="232"/>
      <c r="BV73" s="232"/>
      <c r="BW73" s="232"/>
      <c r="BX73" s="232"/>
      <c r="BY73" s="232"/>
      <c r="BZ73" s="232"/>
      <c r="CA73" s="232"/>
      <c r="CB73" s="232"/>
      <c r="CC73" s="221"/>
    </row>
    <row r="74" spans="2:81" ht="15" customHeight="1" x14ac:dyDescent="0.2">
      <c r="C74" s="68"/>
    </row>
    <row r="75" spans="2:81" s="63" customFormat="1" ht="15" customHeight="1" x14ac:dyDescent="0.2">
      <c r="B75" s="209" t="str">
        <f>B73</f>
        <v>TVA payées sur charges</v>
      </c>
      <c r="C75" s="216"/>
      <c r="D75" s="190">
        <f>+D83-D77</f>
        <v>0</v>
      </c>
      <c r="E75" s="190">
        <f t="shared" ref="E75:O75" si="180">+E83-E77</f>
        <v>0</v>
      </c>
      <c r="F75" s="190">
        <f t="shared" si="180"/>
        <v>0</v>
      </c>
      <c r="G75" s="190">
        <f t="shared" si="180"/>
        <v>0</v>
      </c>
      <c r="H75" s="190">
        <f t="shared" si="180"/>
        <v>0</v>
      </c>
      <c r="I75" s="190">
        <f t="shared" si="180"/>
        <v>0</v>
      </c>
      <c r="J75" s="190">
        <f t="shared" si="180"/>
        <v>0</v>
      </c>
      <c r="K75" s="190">
        <f t="shared" si="180"/>
        <v>0</v>
      </c>
      <c r="L75" s="190">
        <f t="shared" si="180"/>
        <v>6582</v>
      </c>
      <c r="M75" s="190">
        <f t="shared" si="180"/>
        <v>6582</v>
      </c>
      <c r="N75" s="190">
        <f t="shared" si="180"/>
        <v>6588</v>
      </c>
      <c r="O75" s="190">
        <f t="shared" si="180"/>
        <v>6588</v>
      </c>
      <c r="P75" s="190">
        <f>SUM(D75:O75)</f>
        <v>26340</v>
      </c>
      <c r="Q75" s="190">
        <f t="shared" ref="Q75:AB75" si="181">+Q83-Q77</f>
        <v>9392</v>
      </c>
      <c r="R75" s="190">
        <f t="shared" si="181"/>
        <v>11296</v>
      </c>
      <c r="S75" s="190">
        <f t="shared" si="181"/>
        <v>10062</v>
      </c>
      <c r="T75" s="190">
        <f t="shared" si="181"/>
        <v>9961.5</v>
      </c>
      <c r="U75" s="190">
        <f t="shared" si="181"/>
        <v>13293.5</v>
      </c>
      <c r="V75" s="190">
        <f t="shared" si="181"/>
        <v>17744</v>
      </c>
      <c r="W75" s="190">
        <f t="shared" si="181"/>
        <v>12984</v>
      </c>
      <c r="X75" s="190">
        <f t="shared" si="181"/>
        <v>11556</v>
      </c>
      <c r="Y75" s="190">
        <f t="shared" si="181"/>
        <v>20061.5</v>
      </c>
      <c r="Z75" s="190">
        <f t="shared" si="181"/>
        <v>18633.5</v>
      </c>
      <c r="AA75" s="190">
        <f t="shared" si="181"/>
        <v>23866</v>
      </c>
      <c r="AB75" s="190">
        <f t="shared" si="181"/>
        <v>25294</v>
      </c>
      <c r="AC75" s="190">
        <f>SUM(Q75:AB75)</f>
        <v>184144</v>
      </c>
      <c r="AD75" s="190">
        <f t="shared" ref="AD75:AO75" si="182">+AD83-AD77</f>
        <v>24839.86</v>
      </c>
      <c r="AE75" s="190">
        <f t="shared" si="182"/>
        <v>26423.860000000015</v>
      </c>
      <c r="AF75" s="190">
        <f t="shared" si="182"/>
        <v>28007.860000000015</v>
      </c>
      <c r="AG75" s="190">
        <f t="shared" si="182"/>
        <v>26819.860000000015</v>
      </c>
      <c r="AH75" s="190">
        <f t="shared" si="182"/>
        <v>35135.860000000015</v>
      </c>
      <c r="AI75" s="190">
        <f t="shared" si="182"/>
        <v>37660.360000000015</v>
      </c>
      <c r="AJ75" s="190">
        <f t="shared" si="182"/>
        <v>38488.360000000015</v>
      </c>
      <c r="AK75" s="190">
        <f t="shared" si="182"/>
        <v>35320.360000000015</v>
      </c>
      <c r="AL75" s="190">
        <f t="shared" si="182"/>
        <v>42052.360000000015</v>
      </c>
      <c r="AM75" s="190">
        <f t="shared" si="182"/>
        <v>45220.360000000044</v>
      </c>
      <c r="AN75" s="190">
        <f t="shared" si="182"/>
        <v>45220.360000000044</v>
      </c>
      <c r="AO75" s="190">
        <f t="shared" si="182"/>
        <v>43636.360000000015</v>
      </c>
      <c r="AP75" s="190">
        <f>SUM(AD75:AO75)</f>
        <v>428825.82000000018</v>
      </c>
      <c r="AQ75" s="190">
        <f t="shared" ref="AQ75:BB75" si="183">+AQ83-AQ77</f>
        <v>60739.183599999989</v>
      </c>
      <c r="AR75" s="190">
        <f t="shared" si="183"/>
        <v>63115.183599999989</v>
      </c>
      <c r="AS75" s="190">
        <f t="shared" si="183"/>
        <v>63907.183599999989</v>
      </c>
      <c r="AT75" s="190">
        <f t="shared" si="183"/>
        <v>65887.183599999989</v>
      </c>
      <c r="AU75" s="190">
        <f t="shared" si="183"/>
        <v>84103.183599999989</v>
      </c>
      <c r="AV75" s="190">
        <f t="shared" si="183"/>
        <v>83513.683599999989</v>
      </c>
      <c r="AW75" s="190">
        <f t="shared" si="183"/>
        <v>93413.683599999931</v>
      </c>
      <c r="AX75" s="190">
        <f t="shared" si="183"/>
        <v>113213.68359999987</v>
      </c>
      <c r="AY75" s="190">
        <f t="shared" si="183"/>
        <v>114797.68359999987</v>
      </c>
      <c r="AZ75" s="190">
        <f t="shared" si="183"/>
        <v>126281.68359999987</v>
      </c>
      <c r="BA75" s="190">
        <f t="shared" si="183"/>
        <v>125093.68359999987</v>
      </c>
      <c r="BB75" s="190">
        <f t="shared" si="183"/>
        <v>141329.68359999987</v>
      </c>
      <c r="BC75" s="190">
        <f>SUM(AQ75:BB75)</f>
        <v>1135395.7031999992</v>
      </c>
      <c r="BD75" s="190">
        <f t="shared" ref="BD75:BO75" si="184">+BD83-BD77</f>
        <v>242357.34043599991</v>
      </c>
      <c r="BE75" s="190">
        <f t="shared" si="184"/>
        <v>271666.34043599991</v>
      </c>
      <c r="BF75" s="190">
        <f t="shared" si="184"/>
        <v>305399.34043599991</v>
      </c>
      <c r="BG75" s="190">
        <f t="shared" si="184"/>
        <v>352957.34043599991</v>
      </c>
      <c r="BH75" s="190">
        <f t="shared" si="184"/>
        <v>449179.34043599991</v>
      </c>
      <c r="BI75" s="190">
        <f t="shared" si="184"/>
        <v>502267.34043599991</v>
      </c>
      <c r="BJ75" s="190">
        <f t="shared" si="184"/>
        <v>604019.34043599991</v>
      </c>
      <c r="BK75" s="190">
        <f t="shared" si="184"/>
        <v>746693.34043600038</v>
      </c>
      <c r="BL75" s="190">
        <f t="shared" si="184"/>
        <v>851210.34043600038</v>
      </c>
      <c r="BM75" s="190">
        <f t="shared" si="184"/>
        <v>1011580.3404360004</v>
      </c>
      <c r="BN75" s="190">
        <f t="shared" si="184"/>
        <v>1163102.3404360004</v>
      </c>
      <c r="BO75" s="190">
        <f t="shared" si="184"/>
        <v>1396468.3404360004</v>
      </c>
      <c r="BP75" s="190">
        <f>SUM(BD75:BO75)</f>
        <v>7896901.0852320008</v>
      </c>
      <c r="BQ75" s="190">
        <f t="shared" ref="BQ75:CB75" si="185">+BQ83-BQ77</f>
        <v>1675530.2085232008</v>
      </c>
      <c r="BR75" s="190">
        <f t="shared" si="185"/>
        <v>1908896.2085232008</v>
      </c>
      <c r="BS75" s="190">
        <f t="shared" si="185"/>
        <v>2142262.208523199</v>
      </c>
      <c r="BT75" s="190">
        <f t="shared" si="185"/>
        <v>2375628.208523199</v>
      </c>
      <c r="BU75" s="190">
        <f t="shared" si="185"/>
        <v>2608994.208523199</v>
      </c>
      <c r="BV75" s="190">
        <f t="shared" si="185"/>
        <v>2842360.2085232008</v>
      </c>
      <c r="BW75" s="190">
        <f t="shared" si="185"/>
        <v>3075726.2085232008</v>
      </c>
      <c r="BX75" s="190">
        <f t="shared" si="185"/>
        <v>3309092.2085232008</v>
      </c>
      <c r="BY75" s="190">
        <f t="shared" si="185"/>
        <v>3542458.208523199</v>
      </c>
      <c r="BZ75" s="190">
        <f t="shared" si="185"/>
        <v>3775824.208523199</v>
      </c>
      <c r="CA75" s="190">
        <f t="shared" si="185"/>
        <v>4009190.208523199</v>
      </c>
      <c r="CB75" s="190">
        <f t="shared" si="185"/>
        <v>4242556.208523199</v>
      </c>
      <c r="CC75" s="190">
        <f>SUM(BQ75:CB75)</f>
        <v>35508518.502278395</v>
      </c>
    </row>
    <row r="76" spans="2:81" ht="15" customHeight="1" x14ac:dyDescent="0.2">
      <c r="B76" s="16"/>
      <c r="C76" s="223"/>
      <c r="D76" s="16"/>
      <c r="E76" s="16"/>
      <c r="F76" s="16"/>
      <c r="G76" s="16"/>
      <c r="H76" s="16"/>
      <c r="I76" s="16"/>
      <c r="J76" s="16"/>
      <c r="K76" s="16"/>
      <c r="L76" s="16"/>
      <c r="M76" s="16"/>
      <c r="N76" s="16"/>
      <c r="O76" s="16"/>
      <c r="P76" s="130"/>
      <c r="Q76" s="16"/>
      <c r="R76" s="16"/>
      <c r="S76" s="16"/>
      <c r="T76" s="16"/>
      <c r="U76" s="16"/>
      <c r="V76" s="16"/>
      <c r="W76" s="16"/>
      <c r="X76" s="16"/>
      <c r="Y76" s="16"/>
      <c r="Z76" s="16"/>
      <c r="AA76" s="16"/>
      <c r="AB76" s="16"/>
      <c r="AC76" s="130"/>
      <c r="AD76" s="16"/>
      <c r="AE76" s="16"/>
      <c r="AF76" s="16"/>
      <c r="AG76" s="16"/>
      <c r="AH76" s="16"/>
      <c r="AI76" s="16"/>
      <c r="AJ76" s="16"/>
      <c r="AK76" s="16"/>
      <c r="AL76" s="16"/>
      <c r="AM76" s="16"/>
      <c r="AN76" s="16"/>
      <c r="AO76" s="16"/>
      <c r="AP76" s="130"/>
      <c r="AQ76" s="16"/>
      <c r="AR76" s="16"/>
      <c r="AS76" s="16"/>
      <c r="AT76" s="16"/>
      <c r="AU76" s="16"/>
      <c r="AV76" s="16"/>
      <c r="AW76" s="16"/>
      <c r="AX76" s="16"/>
      <c r="AY76" s="16"/>
      <c r="AZ76" s="16"/>
      <c r="BA76" s="16"/>
      <c r="BB76" s="16"/>
      <c r="BC76" s="130"/>
      <c r="BD76" s="16"/>
      <c r="BE76" s="16"/>
      <c r="BF76" s="16"/>
      <c r="BG76" s="16"/>
      <c r="BH76" s="16"/>
      <c r="BI76" s="16"/>
      <c r="BJ76" s="16"/>
      <c r="BK76" s="16"/>
      <c r="BL76" s="16"/>
      <c r="BM76" s="16"/>
      <c r="BN76" s="16"/>
      <c r="BO76" s="16"/>
      <c r="BP76" s="130"/>
      <c r="BQ76" s="16"/>
      <c r="BR76" s="16"/>
      <c r="BS76" s="16"/>
      <c r="BT76" s="16"/>
      <c r="BU76" s="16"/>
      <c r="BV76" s="16"/>
      <c r="BW76" s="16"/>
      <c r="BX76" s="16"/>
      <c r="BY76" s="16"/>
      <c r="BZ76" s="16"/>
      <c r="CA76" s="16"/>
      <c r="CB76" s="16"/>
      <c r="CC76" s="130"/>
    </row>
    <row r="77" spans="2:81" s="63" customFormat="1" ht="15" customHeight="1" x14ac:dyDescent="0.2">
      <c r="B77" s="245" t="s">
        <v>162</v>
      </c>
      <c r="C77" s="216"/>
      <c r="D77" s="190">
        <f>+SUM(D78:D81)</f>
        <v>0</v>
      </c>
      <c r="E77" s="190">
        <f t="shared" ref="E77:O77" si="186">+SUM(E78:E81)</f>
        <v>0</v>
      </c>
      <c r="F77" s="190">
        <f t="shared" si="186"/>
        <v>0</v>
      </c>
      <c r="G77" s="190">
        <f t="shared" si="186"/>
        <v>0</v>
      </c>
      <c r="H77" s="190">
        <f t="shared" si="186"/>
        <v>0</v>
      </c>
      <c r="I77" s="190">
        <f t="shared" si="186"/>
        <v>0</v>
      </c>
      <c r="J77" s="190">
        <f t="shared" si="186"/>
        <v>0</v>
      </c>
      <c r="K77" s="190">
        <f t="shared" si="186"/>
        <v>0</v>
      </c>
      <c r="L77" s="190">
        <f t="shared" si="186"/>
        <v>32910</v>
      </c>
      <c r="M77" s="190">
        <f t="shared" si="186"/>
        <v>32910</v>
      </c>
      <c r="N77" s="190">
        <f t="shared" si="186"/>
        <v>32940</v>
      </c>
      <c r="O77" s="190">
        <f t="shared" si="186"/>
        <v>32940</v>
      </c>
      <c r="P77" s="190">
        <f t="shared" ref="P77:P99" si="187">SUM(D77:O77)</f>
        <v>131700</v>
      </c>
      <c r="Q77" s="190">
        <f t="shared" ref="Q77:AB77" si="188">+SUM(Q78:Q81)</f>
        <v>46960</v>
      </c>
      <c r="R77" s="190">
        <f t="shared" si="188"/>
        <v>56480</v>
      </c>
      <c r="S77" s="190">
        <f t="shared" si="188"/>
        <v>50310</v>
      </c>
      <c r="T77" s="190">
        <f t="shared" si="188"/>
        <v>49807.5</v>
      </c>
      <c r="U77" s="190">
        <f t="shared" si="188"/>
        <v>66467.5</v>
      </c>
      <c r="V77" s="190">
        <f t="shared" si="188"/>
        <v>88720</v>
      </c>
      <c r="W77" s="190">
        <f t="shared" si="188"/>
        <v>64920</v>
      </c>
      <c r="X77" s="190">
        <f t="shared" si="188"/>
        <v>57780</v>
      </c>
      <c r="Y77" s="190">
        <f t="shared" si="188"/>
        <v>100307.5</v>
      </c>
      <c r="Z77" s="190">
        <f t="shared" si="188"/>
        <v>93167.5</v>
      </c>
      <c r="AA77" s="190">
        <f t="shared" si="188"/>
        <v>119330</v>
      </c>
      <c r="AB77" s="190">
        <f t="shared" si="188"/>
        <v>126470</v>
      </c>
      <c r="AC77" s="190">
        <f t="shared" ref="AC77:AC99" si="189">SUM(Q77:AB77)</f>
        <v>920720</v>
      </c>
      <c r="AD77" s="190">
        <f t="shared" ref="AD77:AO77" si="190">+SUM(AD78:AD81)</f>
        <v>124199.3</v>
      </c>
      <c r="AE77" s="190">
        <f t="shared" si="190"/>
        <v>132119.29999999999</v>
      </c>
      <c r="AF77" s="190">
        <f t="shared" si="190"/>
        <v>140039.29999999999</v>
      </c>
      <c r="AG77" s="190">
        <f t="shared" si="190"/>
        <v>134099.29999999999</v>
      </c>
      <c r="AH77" s="190">
        <f t="shared" si="190"/>
        <v>175679.3</v>
      </c>
      <c r="AI77" s="190">
        <f t="shared" si="190"/>
        <v>188301.8</v>
      </c>
      <c r="AJ77" s="190">
        <f t="shared" si="190"/>
        <v>192441.8</v>
      </c>
      <c r="AK77" s="190">
        <f t="shared" si="190"/>
        <v>176601.8</v>
      </c>
      <c r="AL77" s="190">
        <f t="shared" si="190"/>
        <v>210261.8</v>
      </c>
      <c r="AM77" s="190">
        <f t="shared" si="190"/>
        <v>226101.8</v>
      </c>
      <c r="AN77" s="190">
        <f t="shared" si="190"/>
        <v>226101.8</v>
      </c>
      <c r="AO77" s="190">
        <f t="shared" si="190"/>
        <v>218181.8</v>
      </c>
      <c r="AP77" s="190">
        <f t="shared" ref="AP77:AP99" si="191">SUM(AD77:AO77)</f>
        <v>2144129.1</v>
      </c>
      <c r="AQ77" s="190">
        <f t="shared" ref="AQ77:BB77" si="192">+SUM(AQ78:AQ81)</f>
        <v>303695.91800000001</v>
      </c>
      <c r="AR77" s="190">
        <f t="shared" si="192"/>
        <v>315575.91800000001</v>
      </c>
      <c r="AS77" s="190">
        <f t="shared" si="192"/>
        <v>319535.91800000001</v>
      </c>
      <c r="AT77" s="190">
        <f t="shared" si="192"/>
        <v>329435.91800000001</v>
      </c>
      <c r="AU77" s="190">
        <f t="shared" si="192"/>
        <v>420515.91800000001</v>
      </c>
      <c r="AV77" s="190">
        <f t="shared" si="192"/>
        <v>417568.41800000001</v>
      </c>
      <c r="AW77" s="190">
        <f t="shared" si="192"/>
        <v>467068.41800000001</v>
      </c>
      <c r="AX77" s="190">
        <f t="shared" si="192"/>
        <v>566068.41800000006</v>
      </c>
      <c r="AY77" s="190">
        <f t="shared" si="192"/>
        <v>573988.41800000006</v>
      </c>
      <c r="AZ77" s="190">
        <f t="shared" si="192"/>
        <v>631408.41800000006</v>
      </c>
      <c r="BA77" s="190">
        <f t="shared" si="192"/>
        <v>625468.41800000006</v>
      </c>
      <c r="BB77" s="190">
        <f t="shared" si="192"/>
        <v>706648.41800000006</v>
      </c>
      <c r="BC77" s="190">
        <f t="shared" ref="BC77:BC99" si="193">SUM(AQ77:BB77)</f>
        <v>5676978.5159999989</v>
      </c>
      <c r="BD77" s="190">
        <f t="shared" ref="BD77:BO77" si="194">+SUM(BD78:BD81)</f>
        <v>1211786.70218</v>
      </c>
      <c r="BE77" s="190">
        <f t="shared" si="194"/>
        <v>1358331.70218</v>
      </c>
      <c r="BF77" s="190">
        <f t="shared" si="194"/>
        <v>1526996.70218</v>
      </c>
      <c r="BG77" s="190">
        <f t="shared" si="194"/>
        <v>1764786.70218</v>
      </c>
      <c r="BH77" s="190">
        <f t="shared" si="194"/>
        <v>2245896.70218</v>
      </c>
      <c r="BI77" s="190">
        <f t="shared" si="194"/>
        <v>2511336.70218</v>
      </c>
      <c r="BJ77" s="190">
        <f t="shared" si="194"/>
        <v>3020096.70218</v>
      </c>
      <c r="BK77" s="190">
        <f t="shared" si="194"/>
        <v>3733466.70218</v>
      </c>
      <c r="BL77" s="190">
        <f t="shared" si="194"/>
        <v>4256051.70218</v>
      </c>
      <c r="BM77" s="190">
        <f t="shared" si="194"/>
        <v>5057901.70218</v>
      </c>
      <c r="BN77" s="190">
        <f t="shared" si="194"/>
        <v>5815511.70218</v>
      </c>
      <c r="BO77" s="190">
        <f t="shared" si="194"/>
        <v>6982341.70218</v>
      </c>
      <c r="BP77" s="190">
        <f t="shared" ref="BP77:BP99" si="195">SUM(BD77:BO77)</f>
        <v>39484505.426159993</v>
      </c>
      <c r="BQ77" s="190">
        <f>+SUM(BQ78:BQ81)</f>
        <v>8377651.0426160004</v>
      </c>
      <c r="BR77" s="190">
        <f t="shared" ref="BR77:CB77" si="196">+SUM(BR78:BR81)</f>
        <v>9544481.0426160004</v>
      </c>
      <c r="BS77" s="190">
        <f t="shared" si="196"/>
        <v>10711311.042616</v>
      </c>
      <c r="BT77" s="190">
        <f t="shared" si="196"/>
        <v>11878141.042616</v>
      </c>
      <c r="BU77" s="190">
        <f t="shared" si="196"/>
        <v>13044971.042616</v>
      </c>
      <c r="BV77" s="190">
        <f t="shared" si="196"/>
        <v>14211801.042616</v>
      </c>
      <c r="BW77" s="190">
        <f t="shared" si="196"/>
        <v>15378631.042616</v>
      </c>
      <c r="BX77" s="190">
        <f t="shared" si="196"/>
        <v>16545461.042616</v>
      </c>
      <c r="BY77" s="190">
        <f t="shared" si="196"/>
        <v>17712291.042616002</v>
      </c>
      <c r="BZ77" s="190">
        <f t="shared" si="196"/>
        <v>18879121.042616002</v>
      </c>
      <c r="CA77" s="190">
        <f t="shared" si="196"/>
        <v>20045951.042616002</v>
      </c>
      <c r="CB77" s="190">
        <f t="shared" si="196"/>
        <v>21212781.042616002</v>
      </c>
      <c r="CC77" s="190">
        <f>SUM(BQ77:CB77)</f>
        <v>177542592.51139203</v>
      </c>
    </row>
    <row r="78" spans="2:81" s="119" customFormat="1" ht="15" customHeight="1" x14ac:dyDescent="0.2">
      <c r="B78" s="16" t="str">
        <f>B89</f>
        <v>Coûts de vente : Achat marchandises Hors TVA</v>
      </c>
      <c r="C78" s="223"/>
      <c r="D78" s="181">
        <f>+D89</f>
        <v>0</v>
      </c>
      <c r="E78" s="181">
        <f t="shared" ref="E78:O78" si="197">+E89</f>
        <v>0</v>
      </c>
      <c r="F78" s="181">
        <f t="shared" si="197"/>
        <v>0</v>
      </c>
      <c r="G78" s="181">
        <f t="shared" si="197"/>
        <v>0</v>
      </c>
      <c r="H78" s="181">
        <f t="shared" si="197"/>
        <v>0</v>
      </c>
      <c r="I78" s="181">
        <f t="shared" si="197"/>
        <v>0</v>
      </c>
      <c r="J78" s="181">
        <f t="shared" si="197"/>
        <v>0</v>
      </c>
      <c r="K78" s="181">
        <f t="shared" si="197"/>
        <v>0</v>
      </c>
      <c r="L78" s="181">
        <f t="shared" si="197"/>
        <v>0</v>
      </c>
      <c r="M78" s="181">
        <f t="shared" si="197"/>
        <v>0</v>
      </c>
      <c r="N78" s="181">
        <f t="shared" si="197"/>
        <v>0</v>
      </c>
      <c r="O78" s="181">
        <f t="shared" si="197"/>
        <v>0</v>
      </c>
      <c r="P78" s="190">
        <f t="shared" si="187"/>
        <v>0</v>
      </c>
      <c r="Q78" s="181">
        <f t="shared" ref="Q78:AB78" si="198">+Q89</f>
        <v>0</v>
      </c>
      <c r="R78" s="181">
        <f t="shared" si="198"/>
        <v>0</v>
      </c>
      <c r="S78" s="181">
        <f t="shared" si="198"/>
        <v>0</v>
      </c>
      <c r="T78" s="181">
        <f t="shared" si="198"/>
        <v>0</v>
      </c>
      <c r="U78" s="181">
        <f t="shared" si="198"/>
        <v>0</v>
      </c>
      <c r="V78" s="181">
        <f t="shared" si="198"/>
        <v>0</v>
      </c>
      <c r="W78" s="181">
        <f t="shared" si="198"/>
        <v>0</v>
      </c>
      <c r="X78" s="181">
        <f t="shared" si="198"/>
        <v>0</v>
      </c>
      <c r="Y78" s="181">
        <f t="shared" si="198"/>
        <v>0</v>
      </c>
      <c r="Z78" s="181">
        <f t="shared" si="198"/>
        <v>0</v>
      </c>
      <c r="AA78" s="181">
        <f t="shared" si="198"/>
        <v>0</v>
      </c>
      <c r="AB78" s="181">
        <f t="shared" si="198"/>
        <v>0</v>
      </c>
      <c r="AC78" s="190">
        <f t="shared" si="189"/>
        <v>0</v>
      </c>
      <c r="AD78" s="181">
        <f t="shared" ref="AD78:AO78" si="199">+AD89</f>
        <v>0</v>
      </c>
      <c r="AE78" s="181">
        <f t="shared" si="199"/>
        <v>0</v>
      </c>
      <c r="AF78" s="181">
        <f t="shared" si="199"/>
        <v>0</v>
      </c>
      <c r="AG78" s="181">
        <f t="shared" si="199"/>
        <v>0</v>
      </c>
      <c r="AH78" s="181">
        <f t="shared" si="199"/>
        <v>0</v>
      </c>
      <c r="AI78" s="181">
        <f t="shared" si="199"/>
        <v>0</v>
      </c>
      <c r="AJ78" s="181">
        <f t="shared" si="199"/>
        <v>0</v>
      </c>
      <c r="AK78" s="181">
        <f t="shared" si="199"/>
        <v>0</v>
      </c>
      <c r="AL78" s="181">
        <f t="shared" si="199"/>
        <v>0</v>
      </c>
      <c r="AM78" s="181">
        <f t="shared" si="199"/>
        <v>0</v>
      </c>
      <c r="AN78" s="181">
        <f t="shared" si="199"/>
        <v>0</v>
      </c>
      <c r="AO78" s="181">
        <f t="shared" si="199"/>
        <v>0</v>
      </c>
      <c r="AP78" s="190">
        <f t="shared" si="191"/>
        <v>0</v>
      </c>
      <c r="AQ78" s="181">
        <f t="shared" ref="AQ78:BB78" si="200">+AQ89</f>
        <v>0</v>
      </c>
      <c r="AR78" s="181">
        <f t="shared" si="200"/>
        <v>0</v>
      </c>
      <c r="AS78" s="181">
        <f t="shared" si="200"/>
        <v>0</v>
      </c>
      <c r="AT78" s="181">
        <f t="shared" si="200"/>
        <v>0</v>
      </c>
      <c r="AU78" s="181">
        <f t="shared" si="200"/>
        <v>0</v>
      </c>
      <c r="AV78" s="181">
        <f t="shared" si="200"/>
        <v>0</v>
      </c>
      <c r="AW78" s="181">
        <f t="shared" si="200"/>
        <v>0</v>
      </c>
      <c r="AX78" s="181">
        <f t="shared" si="200"/>
        <v>0</v>
      </c>
      <c r="AY78" s="181">
        <f t="shared" si="200"/>
        <v>0</v>
      </c>
      <c r="AZ78" s="181">
        <f t="shared" si="200"/>
        <v>0</v>
      </c>
      <c r="BA78" s="181">
        <f t="shared" si="200"/>
        <v>0</v>
      </c>
      <c r="BB78" s="181">
        <f t="shared" si="200"/>
        <v>0</v>
      </c>
      <c r="BC78" s="190">
        <f t="shared" si="193"/>
        <v>0</v>
      </c>
      <c r="BD78" s="181">
        <f t="shared" ref="BD78:BO78" si="201">+BD89</f>
        <v>0</v>
      </c>
      <c r="BE78" s="181">
        <f t="shared" si="201"/>
        <v>0</v>
      </c>
      <c r="BF78" s="181">
        <f t="shared" si="201"/>
        <v>0</v>
      </c>
      <c r="BG78" s="181">
        <f t="shared" si="201"/>
        <v>0</v>
      </c>
      <c r="BH78" s="181">
        <f t="shared" si="201"/>
        <v>0</v>
      </c>
      <c r="BI78" s="181">
        <f t="shared" si="201"/>
        <v>0</v>
      </c>
      <c r="BJ78" s="181">
        <f t="shared" si="201"/>
        <v>0</v>
      </c>
      <c r="BK78" s="181">
        <f t="shared" si="201"/>
        <v>0</v>
      </c>
      <c r="BL78" s="181">
        <f t="shared" si="201"/>
        <v>0</v>
      </c>
      <c r="BM78" s="181">
        <f t="shared" si="201"/>
        <v>0</v>
      </c>
      <c r="BN78" s="181">
        <f t="shared" si="201"/>
        <v>0</v>
      </c>
      <c r="BO78" s="181">
        <f t="shared" si="201"/>
        <v>0</v>
      </c>
      <c r="BP78" s="190">
        <f t="shared" si="195"/>
        <v>0</v>
      </c>
      <c r="BQ78" s="181">
        <f t="shared" ref="BQ78:CB78" si="202">+BQ89</f>
        <v>0</v>
      </c>
      <c r="BR78" s="181">
        <f t="shared" si="202"/>
        <v>0</v>
      </c>
      <c r="BS78" s="181">
        <f t="shared" si="202"/>
        <v>0</v>
      </c>
      <c r="BT78" s="181">
        <f t="shared" si="202"/>
        <v>0</v>
      </c>
      <c r="BU78" s="181">
        <f t="shared" si="202"/>
        <v>0</v>
      </c>
      <c r="BV78" s="181">
        <f t="shared" si="202"/>
        <v>0</v>
      </c>
      <c r="BW78" s="181">
        <f t="shared" si="202"/>
        <v>0</v>
      </c>
      <c r="BX78" s="181">
        <f t="shared" si="202"/>
        <v>0</v>
      </c>
      <c r="BY78" s="181">
        <f t="shared" si="202"/>
        <v>0</v>
      </c>
      <c r="BZ78" s="181">
        <f t="shared" si="202"/>
        <v>0</v>
      </c>
      <c r="CA78" s="181">
        <f t="shared" si="202"/>
        <v>0</v>
      </c>
      <c r="CB78" s="181">
        <f t="shared" si="202"/>
        <v>0</v>
      </c>
      <c r="CC78" s="190">
        <f>SUM(BQ78:CB78)</f>
        <v>0</v>
      </c>
    </row>
    <row r="79" spans="2:81" s="119" customFormat="1" ht="15" customHeight="1" x14ac:dyDescent="0.2">
      <c r="B79" s="16" t="str">
        <f>B113</f>
        <v>Achats sur variation de stock Hors TVA</v>
      </c>
      <c r="C79" s="223"/>
      <c r="D79" s="181">
        <f>D113</f>
        <v>0</v>
      </c>
      <c r="E79" s="181">
        <f t="shared" ref="E79:O79" si="203">E113</f>
        <v>0</v>
      </c>
      <c r="F79" s="181">
        <f t="shared" si="203"/>
        <v>0</v>
      </c>
      <c r="G79" s="181">
        <f t="shared" si="203"/>
        <v>0</v>
      </c>
      <c r="H79" s="181">
        <f t="shared" si="203"/>
        <v>0</v>
      </c>
      <c r="I79" s="181">
        <f t="shared" si="203"/>
        <v>0</v>
      </c>
      <c r="J79" s="181">
        <f t="shared" si="203"/>
        <v>0</v>
      </c>
      <c r="K79" s="181">
        <f t="shared" si="203"/>
        <v>0</v>
      </c>
      <c r="L79" s="181">
        <f t="shared" si="203"/>
        <v>0</v>
      </c>
      <c r="M79" s="181">
        <f t="shared" si="203"/>
        <v>0</v>
      </c>
      <c r="N79" s="181">
        <f t="shared" si="203"/>
        <v>0</v>
      </c>
      <c r="O79" s="181">
        <f t="shared" si="203"/>
        <v>0</v>
      </c>
      <c r="P79" s="190">
        <f t="shared" si="187"/>
        <v>0</v>
      </c>
      <c r="Q79" s="181">
        <f t="shared" ref="Q79:AB79" si="204">Q113</f>
        <v>0</v>
      </c>
      <c r="R79" s="181">
        <f t="shared" si="204"/>
        <v>0</v>
      </c>
      <c r="S79" s="181">
        <f t="shared" si="204"/>
        <v>0</v>
      </c>
      <c r="T79" s="181">
        <f t="shared" si="204"/>
        <v>0</v>
      </c>
      <c r="U79" s="181">
        <f t="shared" si="204"/>
        <v>0</v>
      </c>
      <c r="V79" s="181">
        <f t="shared" si="204"/>
        <v>0</v>
      </c>
      <c r="W79" s="181">
        <f t="shared" si="204"/>
        <v>0</v>
      </c>
      <c r="X79" s="181">
        <f t="shared" si="204"/>
        <v>0</v>
      </c>
      <c r="Y79" s="181">
        <f t="shared" si="204"/>
        <v>0</v>
      </c>
      <c r="Z79" s="181">
        <f t="shared" si="204"/>
        <v>0</v>
      </c>
      <c r="AA79" s="181">
        <f t="shared" si="204"/>
        <v>0</v>
      </c>
      <c r="AB79" s="181">
        <f t="shared" si="204"/>
        <v>0</v>
      </c>
      <c r="AC79" s="190">
        <f t="shared" si="189"/>
        <v>0</v>
      </c>
      <c r="AD79" s="181">
        <f t="shared" ref="AD79:AO79" si="205">AD113</f>
        <v>0</v>
      </c>
      <c r="AE79" s="181">
        <f t="shared" si="205"/>
        <v>0</v>
      </c>
      <c r="AF79" s="181">
        <f t="shared" si="205"/>
        <v>0</v>
      </c>
      <c r="AG79" s="181">
        <f t="shared" si="205"/>
        <v>0</v>
      </c>
      <c r="AH79" s="181">
        <f t="shared" si="205"/>
        <v>0</v>
      </c>
      <c r="AI79" s="181">
        <f t="shared" si="205"/>
        <v>0</v>
      </c>
      <c r="AJ79" s="181">
        <f t="shared" si="205"/>
        <v>0</v>
      </c>
      <c r="AK79" s="181">
        <f t="shared" si="205"/>
        <v>0</v>
      </c>
      <c r="AL79" s="181">
        <f t="shared" si="205"/>
        <v>0</v>
      </c>
      <c r="AM79" s="181">
        <f t="shared" si="205"/>
        <v>0</v>
      </c>
      <c r="AN79" s="181">
        <f t="shared" si="205"/>
        <v>0</v>
      </c>
      <c r="AO79" s="181">
        <f t="shared" si="205"/>
        <v>0</v>
      </c>
      <c r="AP79" s="190">
        <f t="shared" si="191"/>
        <v>0</v>
      </c>
      <c r="AQ79" s="181">
        <f t="shared" ref="AQ79:BB79" si="206">AQ113</f>
        <v>0</v>
      </c>
      <c r="AR79" s="181">
        <f t="shared" si="206"/>
        <v>0</v>
      </c>
      <c r="AS79" s="181">
        <f t="shared" si="206"/>
        <v>0</v>
      </c>
      <c r="AT79" s="181">
        <f t="shared" si="206"/>
        <v>0</v>
      </c>
      <c r="AU79" s="181">
        <f t="shared" si="206"/>
        <v>0</v>
      </c>
      <c r="AV79" s="181">
        <f t="shared" si="206"/>
        <v>0</v>
      </c>
      <c r="AW79" s="181">
        <f t="shared" si="206"/>
        <v>0</v>
      </c>
      <c r="AX79" s="181">
        <f t="shared" si="206"/>
        <v>0</v>
      </c>
      <c r="AY79" s="181">
        <f t="shared" si="206"/>
        <v>0</v>
      </c>
      <c r="AZ79" s="181">
        <f t="shared" si="206"/>
        <v>0</v>
      </c>
      <c r="BA79" s="181">
        <f t="shared" si="206"/>
        <v>0</v>
      </c>
      <c r="BB79" s="181">
        <f t="shared" si="206"/>
        <v>0</v>
      </c>
      <c r="BC79" s="190">
        <f t="shared" si="193"/>
        <v>0</v>
      </c>
      <c r="BD79" s="181">
        <f t="shared" ref="BD79:BO79" si="207">BD113</f>
        <v>0</v>
      </c>
      <c r="BE79" s="181">
        <f t="shared" si="207"/>
        <v>0</v>
      </c>
      <c r="BF79" s="181">
        <f t="shared" si="207"/>
        <v>0</v>
      </c>
      <c r="BG79" s="181">
        <f t="shared" si="207"/>
        <v>0</v>
      </c>
      <c r="BH79" s="181">
        <f t="shared" si="207"/>
        <v>0</v>
      </c>
      <c r="BI79" s="181">
        <f t="shared" si="207"/>
        <v>0</v>
      </c>
      <c r="BJ79" s="181">
        <f t="shared" si="207"/>
        <v>0</v>
      </c>
      <c r="BK79" s="181">
        <f t="shared" si="207"/>
        <v>0</v>
      </c>
      <c r="BL79" s="181">
        <f t="shared" si="207"/>
        <v>0</v>
      </c>
      <c r="BM79" s="181">
        <f t="shared" si="207"/>
        <v>0</v>
      </c>
      <c r="BN79" s="181">
        <f t="shared" si="207"/>
        <v>0</v>
      </c>
      <c r="BO79" s="181">
        <f t="shared" si="207"/>
        <v>0</v>
      </c>
      <c r="BP79" s="190">
        <f t="shared" si="195"/>
        <v>0</v>
      </c>
      <c r="BQ79" s="181">
        <f>BQ113</f>
        <v>0</v>
      </c>
      <c r="BR79" s="181">
        <f t="shared" ref="BR79:CB79" si="208">BR113</f>
        <v>0</v>
      </c>
      <c r="BS79" s="181">
        <f t="shared" si="208"/>
        <v>0</v>
      </c>
      <c r="BT79" s="181">
        <f t="shared" si="208"/>
        <v>0</v>
      </c>
      <c r="BU79" s="181">
        <f t="shared" si="208"/>
        <v>0</v>
      </c>
      <c r="BV79" s="181">
        <f t="shared" si="208"/>
        <v>0</v>
      </c>
      <c r="BW79" s="181">
        <f t="shared" si="208"/>
        <v>0</v>
      </c>
      <c r="BX79" s="181">
        <f t="shared" si="208"/>
        <v>0</v>
      </c>
      <c r="BY79" s="181">
        <f t="shared" si="208"/>
        <v>0</v>
      </c>
      <c r="BZ79" s="181">
        <f t="shared" si="208"/>
        <v>0</v>
      </c>
      <c r="CA79" s="181">
        <f t="shared" si="208"/>
        <v>0</v>
      </c>
      <c r="CB79" s="181">
        <f t="shared" si="208"/>
        <v>0</v>
      </c>
      <c r="CC79" s="190">
        <f>SUM(BQ79:CB79)</f>
        <v>0</v>
      </c>
    </row>
    <row r="80" spans="2:81" s="119" customFormat="1" ht="15" customHeight="1" x14ac:dyDescent="0.2">
      <c r="B80" s="16" t="str">
        <f>B143</f>
        <v>Coûts de vente : Autres Hors TVA</v>
      </c>
      <c r="C80" s="223"/>
      <c r="D80" s="181">
        <f>D143</f>
        <v>0</v>
      </c>
      <c r="E80" s="181">
        <f t="shared" ref="E80:O80" si="209">E143</f>
        <v>0</v>
      </c>
      <c r="F80" s="181">
        <f t="shared" si="209"/>
        <v>0</v>
      </c>
      <c r="G80" s="181">
        <f t="shared" si="209"/>
        <v>0</v>
      </c>
      <c r="H80" s="181">
        <f t="shared" si="209"/>
        <v>0</v>
      </c>
      <c r="I80" s="181">
        <f t="shared" si="209"/>
        <v>0</v>
      </c>
      <c r="J80" s="181">
        <f t="shared" si="209"/>
        <v>0</v>
      </c>
      <c r="K80" s="181">
        <f t="shared" si="209"/>
        <v>0</v>
      </c>
      <c r="L80" s="181">
        <f t="shared" si="209"/>
        <v>0</v>
      </c>
      <c r="M80" s="181">
        <f t="shared" si="209"/>
        <v>0</v>
      </c>
      <c r="N80" s="181">
        <f t="shared" si="209"/>
        <v>0</v>
      </c>
      <c r="O80" s="181">
        <f t="shared" si="209"/>
        <v>0</v>
      </c>
      <c r="P80" s="190">
        <f t="shared" si="187"/>
        <v>0</v>
      </c>
      <c r="Q80" s="181">
        <f t="shared" ref="Q80:AB80" si="210">Q143</f>
        <v>0</v>
      </c>
      <c r="R80" s="181">
        <f t="shared" si="210"/>
        <v>0</v>
      </c>
      <c r="S80" s="181">
        <f t="shared" si="210"/>
        <v>0</v>
      </c>
      <c r="T80" s="181">
        <f t="shared" si="210"/>
        <v>0</v>
      </c>
      <c r="U80" s="181">
        <f t="shared" si="210"/>
        <v>0</v>
      </c>
      <c r="V80" s="181">
        <f t="shared" si="210"/>
        <v>0</v>
      </c>
      <c r="W80" s="181">
        <f t="shared" si="210"/>
        <v>0</v>
      </c>
      <c r="X80" s="181">
        <f t="shared" si="210"/>
        <v>0</v>
      </c>
      <c r="Y80" s="181">
        <f t="shared" si="210"/>
        <v>0</v>
      </c>
      <c r="Z80" s="181">
        <f t="shared" si="210"/>
        <v>0</v>
      </c>
      <c r="AA80" s="181">
        <f t="shared" si="210"/>
        <v>0</v>
      </c>
      <c r="AB80" s="181">
        <f t="shared" si="210"/>
        <v>0</v>
      </c>
      <c r="AC80" s="190">
        <f t="shared" si="189"/>
        <v>0</v>
      </c>
      <c r="AD80" s="181">
        <f t="shared" ref="AD80:AO80" si="211">AD143</f>
        <v>0</v>
      </c>
      <c r="AE80" s="181">
        <f t="shared" si="211"/>
        <v>0</v>
      </c>
      <c r="AF80" s="181">
        <f t="shared" si="211"/>
        <v>0</v>
      </c>
      <c r="AG80" s="181">
        <f t="shared" si="211"/>
        <v>0</v>
      </c>
      <c r="AH80" s="181">
        <f t="shared" si="211"/>
        <v>0</v>
      </c>
      <c r="AI80" s="181">
        <f t="shared" si="211"/>
        <v>0</v>
      </c>
      <c r="AJ80" s="181">
        <f t="shared" si="211"/>
        <v>0</v>
      </c>
      <c r="AK80" s="181">
        <f t="shared" si="211"/>
        <v>0</v>
      </c>
      <c r="AL80" s="181">
        <f t="shared" si="211"/>
        <v>0</v>
      </c>
      <c r="AM80" s="181">
        <f t="shared" si="211"/>
        <v>0</v>
      </c>
      <c r="AN80" s="181">
        <f t="shared" si="211"/>
        <v>0</v>
      </c>
      <c r="AO80" s="181">
        <f t="shared" si="211"/>
        <v>0</v>
      </c>
      <c r="AP80" s="190">
        <f t="shared" si="191"/>
        <v>0</v>
      </c>
      <c r="AQ80" s="181">
        <f t="shared" ref="AQ80:BB80" si="212">AQ143</f>
        <v>0</v>
      </c>
      <c r="AR80" s="181">
        <f t="shared" si="212"/>
        <v>0</v>
      </c>
      <c r="AS80" s="181">
        <f t="shared" si="212"/>
        <v>0</v>
      </c>
      <c r="AT80" s="181">
        <f t="shared" si="212"/>
        <v>0</v>
      </c>
      <c r="AU80" s="181">
        <f t="shared" si="212"/>
        <v>0</v>
      </c>
      <c r="AV80" s="181">
        <f t="shared" si="212"/>
        <v>0</v>
      </c>
      <c r="AW80" s="181">
        <f t="shared" si="212"/>
        <v>0</v>
      </c>
      <c r="AX80" s="181">
        <f t="shared" si="212"/>
        <v>0</v>
      </c>
      <c r="AY80" s="181">
        <f t="shared" si="212"/>
        <v>0</v>
      </c>
      <c r="AZ80" s="181">
        <f t="shared" si="212"/>
        <v>0</v>
      </c>
      <c r="BA80" s="181">
        <f t="shared" si="212"/>
        <v>0</v>
      </c>
      <c r="BB80" s="181">
        <f t="shared" si="212"/>
        <v>0</v>
      </c>
      <c r="BC80" s="190">
        <f t="shared" si="193"/>
        <v>0</v>
      </c>
      <c r="BD80" s="181">
        <f t="shared" ref="BD80:BO80" si="213">BD143</f>
        <v>0</v>
      </c>
      <c r="BE80" s="181">
        <f t="shared" si="213"/>
        <v>0</v>
      </c>
      <c r="BF80" s="181">
        <f t="shared" si="213"/>
        <v>0</v>
      </c>
      <c r="BG80" s="181">
        <f t="shared" si="213"/>
        <v>0</v>
      </c>
      <c r="BH80" s="181">
        <f t="shared" si="213"/>
        <v>0</v>
      </c>
      <c r="BI80" s="181">
        <f t="shared" si="213"/>
        <v>0</v>
      </c>
      <c r="BJ80" s="181">
        <f t="shared" si="213"/>
        <v>0</v>
      </c>
      <c r="BK80" s="181">
        <f t="shared" si="213"/>
        <v>0</v>
      </c>
      <c r="BL80" s="181">
        <f t="shared" si="213"/>
        <v>0</v>
      </c>
      <c r="BM80" s="181">
        <f t="shared" si="213"/>
        <v>0</v>
      </c>
      <c r="BN80" s="181">
        <f t="shared" si="213"/>
        <v>0</v>
      </c>
      <c r="BO80" s="181">
        <f t="shared" si="213"/>
        <v>0</v>
      </c>
      <c r="BP80" s="190">
        <f t="shared" si="195"/>
        <v>0</v>
      </c>
      <c r="BQ80" s="181">
        <f t="shared" ref="BQ80:CB80" si="214">BQ143</f>
        <v>0</v>
      </c>
      <c r="BR80" s="181">
        <f t="shared" si="214"/>
        <v>0</v>
      </c>
      <c r="BS80" s="181">
        <f t="shared" si="214"/>
        <v>0</v>
      </c>
      <c r="BT80" s="181">
        <f t="shared" si="214"/>
        <v>0</v>
      </c>
      <c r="BU80" s="181">
        <f t="shared" si="214"/>
        <v>0</v>
      </c>
      <c r="BV80" s="181">
        <f t="shared" si="214"/>
        <v>0</v>
      </c>
      <c r="BW80" s="181">
        <f t="shared" si="214"/>
        <v>0</v>
      </c>
      <c r="BX80" s="181">
        <f t="shared" si="214"/>
        <v>0</v>
      </c>
      <c r="BY80" s="181">
        <f t="shared" si="214"/>
        <v>0</v>
      </c>
      <c r="BZ80" s="181">
        <f t="shared" si="214"/>
        <v>0</v>
      </c>
      <c r="CA80" s="181">
        <f t="shared" si="214"/>
        <v>0</v>
      </c>
      <c r="CB80" s="181">
        <f t="shared" si="214"/>
        <v>0</v>
      </c>
      <c r="CC80" s="190">
        <f>SUM(BQ80:CB80)</f>
        <v>0</v>
      </c>
    </row>
    <row r="81" spans="1:81" s="119" customFormat="1" ht="15" customHeight="1" x14ac:dyDescent="0.2">
      <c r="B81" s="16" t="str">
        <f>B167</f>
        <v>Frais généraux Hors TVA</v>
      </c>
      <c r="C81" s="223"/>
      <c r="D81" s="181">
        <f>D167</f>
        <v>0</v>
      </c>
      <c r="E81" s="181">
        <f t="shared" ref="E81:O81" si="215">E167</f>
        <v>0</v>
      </c>
      <c r="F81" s="181">
        <f t="shared" si="215"/>
        <v>0</v>
      </c>
      <c r="G81" s="181">
        <f t="shared" si="215"/>
        <v>0</v>
      </c>
      <c r="H81" s="181">
        <f t="shared" si="215"/>
        <v>0</v>
      </c>
      <c r="I81" s="181">
        <f t="shared" si="215"/>
        <v>0</v>
      </c>
      <c r="J81" s="181">
        <f t="shared" si="215"/>
        <v>0</v>
      </c>
      <c r="K81" s="181">
        <f t="shared" si="215"/>
        <v>0</v>
      </c>
      <c r="L81" s="181">
        <f t="shared" si="215"/>
        <v>32910</v>
      </c>
      <c r="M81" s="181">
        <f t="shared" si="215"/>
        <v>32910</v>
      </c>
      <c r="N81" s="181">
        <f t="shared" si="215"/>
        <v>32940</v>
      </c>
      <c r="O81" s="181">
        <f t="shared" si="215"/>
        <v>32940</v>
      </c>
      <c r="P81" s="190">
        <f t="shared" si="187"/>
        <v>131700</v>
      </c>
      <c r="Q81" s="181">
        <f t="shared" ref="Q81:AB81" si="216">Q167</f>
        <v>46960</v>
      </c>
      <c r="R81" s="181">
        <f t="shared" si="216"/>
        <v>56480</v>
      </c>
      <c r="S81" s="181">
        <f t="shared" si="216"/>
        <v>50310</v>
      </c>
      <c r="T81" s="181">
        <f t="shared" si="216"/>
        <v>49807.5</v>
      </c>
      <c r="U81" s="181">
        <f t="shared" si="216"/>
        <v>66467.5</v>
      </c>
      <c r="V81" s="181">
        <f t="shared" si="216"/>
        <v>88720</v>
      </c>
      <c r="W81" s="181">
        <f t="shared" si="216"/>
        <v>64920</v>
      </c>
      <c r="X81" s="181">
        <f t="shared" si="216"/>
        <v>57780</v>
      </c>
      <c r="Y81" s="181">
        <f t="shared" si="216"/>
        <v>100307.5</v>
      </c>
      <c r="Z81" s="181">
        <f t="shared" si="216"/>
        <v>93167.5</v>
      </c>
      <c r="AA81" s="181">
        <f t="shared" si="216"/>
        <v>119330</v>
      </c>
      <c r="AB81" s="181">
        <f t="shared" si="216"/>
        <v>126470</v>
      </c>
      <c r="AC81" s="190">
        <f t="shared" si="189"/>
        <v>920720</v>
      </c>
      <c r="AD81" s="181">
        <f t="shared" ref="AD81:AO81" si="217">AD167</f>
        <v>124199.3</v>
      </c>
      <c r="AE81" s="181">
        <f t="shared" si="217"/>
        <v>132119.29999999999</v>
      </c>
      <c r="AF81" s="181">
        <f t="shared" si="217"/>
        <v>140039.29999999999</v>
      </c>
      <c r="AG81" s="181">
        <f t="shared" si="217"/>
        <v>134099.29999999999</v>
      </c>
      <c r="AH81" s="181">
        <f t="shared" si="217"/>
        <v>175679.3</v>
      </c>
      <c r="AI81" s="181">
        <f t="shared" si="217"/>
        <v>188301.8</v>
      </c>
      <c r="AJ81" s="181">
        <f t="shared" si="217"/>
        <v>192441.8</v>
      </c>
      <c r="AK81" s="181">
        <f t="shared" si="217"/>
        <v>176601.8</v>
      </c>
      <c r="AL81" s="181">
        <f t="shared" si="217"/>
        <v>210261.8</v>
      </c>
      <c r="AM81" s="181">
        <f t="shared" si="217"/>
        <v>226101.8</v>
      </c>
      <c r="AN81" s="181">
        <f t="shared" si="217"/>
        <v>226101.8</v>
      </c>
      <c r="AO81" s="181">
        <f t="shared" si="217"/>
        <v>218181.8</v>
      </c>
      <c r="AP81" s="190">
        <f t="shared" si="191"/>
        <v>2144129.1</v>
      </c>
      <c r="AQ81" s="181">
        <f t="shared" ref="AQ81:BB81" si="218">AQ167</f>
        <v>303695.91800000001</v>
      </c>
      <c r="AR81" s="181">
        <f t="shared" si="218"/>
        <v>315575.91800000001</v>
      </c>
      <c r="AS81" s="181">
        <f t="shared" si="218"/>
        <v>319535.91800000001</v>
      </c>
      <c r="AT81" s="181">
        <f t="shared" si="218"/>
        <v>329435.91800000001</v>
      </c>
      <c r="AU81" s="181">
        <f t="shared" si="218"/>
        <v>420515.91800000001</v>
      </c>
      <c r="AV81" s="181">
        <f t="shared" si="218"/>
        <v>417568.41800000001</v>
      </c>
      <c r="AW81" s="181">
        <f t="shared" si="218"/>
        <v>467068.41800000001</v>
      </c>
      <c r="AX81" s="181">
        <f t="shared" si="218"/>
        <v>566068.41800000006</v>
      </c>
      <c r="AY81" s="181">
        <f t="shared" si="218"/>
        <v>573988.41800000006</v>
      </c>
      <c r="AZ81" s="181">
        <f t="shared" si="218"/>
        <v>631408.41800000006</v>
      </c>
      <c r="BA81" s="181">
        <f t="shared" si="218"/>
        <v>625468.41800000006</v>
      </c>
      <c r="BB81" s="181">
        <f t="shared" si="218"/>
        <v>706648.41800000006</v>
      </c>
      <c r="BC81" s="190">
        <f t="shared" si="193"/>
        <v>5676978.5159999989</v>
      </c>
      <c r="BD81" s="181">
        <f t="shared" ref="BD81:BO81" si="219">BD167</f>
        <v>1211786.70218</v>
      </c>
      <c r="BE81" s="181">
        <f t="shared" si="219"/>
        <v>1358331.70218</v>
      </c>
      <c r="BF81" s="181">
        <f t="shared" si="219"/>
        <v>1526996.70218</v>
      </c>
      <c r="BG81" s="181">
        <f t="shared" si="219"/>
        <v>1764786.70218</v>
      </c>
      <c r="BH81" s="181">
        <f t="shared" si="219"/>
        <v>2245896.70218</v>
      </c>
      <c r="BI81" s="181">
        <f t="shared" si="219"/>
        <v>2511336.70218</v>
      </c>
      <c r="BJ81" s="181">
        <f t="shared" si="219"/>
        <v>3020096.70218</v>
      </c>
      <c r="BK81" s="181">
        <f t="shared" si="219"/>
        <v>3733466.70218</v>
      </c>
      <c r="BL81" s="181">
        <f t="shared" si="219"/>
        <v>4256051.70218</v>
      </c>
      <c r="BM81" s="181">
        <f t="shared" si="219"/>
        <v>5057901.70218</v>
      </c>
      <c r="BN81" s="181">
        <f t="shared" si="219"/>
        <v>5815511.70218</v>
      </c>
      <c r="BO81" s="181">
        <f t="shared" si="219"/>
        <v>6982341.70218</v>
      </c>
      <c r="BP81" s="190">
        <f t="shared" si="195"/>
        <v>39484505.426159993</v>
      </c>
      <c r="BQ81" s="181">
        <f t="shared" ref="BQ81:CB81" si="220">BQ167</f>
        <v>8377651.0426160004</v>
      </c>
      <c r="BR81" s="181">
        <f t="shared" si="220"/>
        <v>9544481.0426160004</v>
      </c>
      <c r="BS81" s="181">
        <f t="shared" si="220"/>
        <v>10711311.042616</v>
      </c>
      <c r="BT81" s="181">
        <f t="shared" si="220"/>
        <v>11878141.042616</v>
      </c>
      <c r="BU81" s="181">
        <f t="shared" si="220"/>
        <v>13044971.042616</v>
      </c>
      <c r="BV81" s="181">
        <f t="shared" si="220"/>
        <v>14211801.042616</v>
      </c>
      <c r="BW81" s="181">
        <f t="shared" si="220"/>
        <v>15378631.042616</v>
      </c>
      <c r="BX81" s="181">
        <f t="shared" si="220"/>
        <v>16545461.042616</v>
      </c>
      <c r="BY81" s="181">
        <f t="shared" si="220"/>
        <v>17712291.042616002</v>
      </c>
      <c r="BZ81" s="181">
        <f t="shared" si="220"/>
        <v>18879121.042616002</v>
      </c>
      <c r="CA81" s="181">
        <f t="shared" si="220"/>
        <v>20045951.042616002</v>
      </c>
      <c r="CB81" s="181">
        <f t="shared" si="220"/>
        <v>21212781.042616002</v>
      </c>
      <c r="CC81" s="190">
        <f>SUM(BQ81:CB81)</f>
        <v>177542592.51139203</v>
      </c>
    </row>
    <row r="82" spans="1:81" ht="15" customHeight="1" x14ac:dyDescent="0.2">
      <c r="B82" s="16"/>
      <c r="C82" s="223"/>
      <c r="D82" s="16"/>
      <c r="E82" s="16"/>
      <c r="F82" s="16"/>
      <c r="G82" s="16"/>
      <c r="H82" s="16"/>
      <c r="I82" s="16"/>
      <c r="J82" s="16"/>
      <c r="K82" s="16"/>
      <c r="L82" s="16"/>
      <c r="M82" s="16"/>
      <c r="N82" s="16"/>
      <c r="O82" s="16"/>
      <c r="P82" s="130"/>
      <c r="Q82" s="16"/>
      <c r="R82" s="16"/>
      <c r="S82" s="16"/>
      <c r="T82" s="16"/>
      <c r="U82" s="16"/>
      <c r="V82" s="16"/>
      <c r="W82" s="16"/>
      <c r="X82" s="16"/>
      <c r="Y82" s="16"/>
      <c r="Z82" s="16"/>
      <c r="AA82" s="16"/>
      <c r="AB82" s="16"/>
      <c r="AC82" s="130"/>
      <c r="AD82" s="16"/>
      <c r="AE82" s="16"/>
      <c r="AF82" s="16"/>
      <c r="AG82" s="16"/>
      <c r="AH82" s="16"/>
      <c r="AI82" s="16"/>
      <c r="AJ82" s="16"/>
      <c r="AK82" s="16"/>
      <c r="AL82" s="16"/>
      <c r="AM82" s="16"/>
      <c r="AN82" s="16"/>
      <c r="AO82" s="16"/>
      <c r="AP82" s="130"/>
      <c r="AQ82" s="16"/>
      <c r="AR82" s="16"/>
      <c r="AS82" s="16"/>
      <c r="AT82" s="16"/>
      <c r="AU82" s="16"/>
      <c r="AV82" s="16"/>
      <c r="AW82" s="16"/>
      <c r="AX82" s="16"/>
      <c r="AY82" s="16"/>
      <c r="AZ82" s="16"/>
      <c r="BA82" s="16"/>
      <c r="BB82" s="16"/>
      <c r="BC82" s="130"/>
      <c r="BD82" s="16"/>
      <c r="BE82" s="16"/>
      <c r="BF82" s="16"/>
      <c r="BG82" s="16"/>
      <c r="BH82" s="16"/>
      <c r="BI82" s="16"/>
      <c r="BJ82" s="16"/>
      <c r="BK82" s="16"/>
      <c r="BL82" s="16"/>
      <c r="BM82" s="16"/>
      <c r="BN82" s="16"/>
      <c r="BO82" s="16"/>
      <c r="BP82" s="130"/>
      <c r="BQ82" s="16"/>
      <c r="BR82" s="16"/>
      <c r="BS82" s="16"/>
      <c r="BT82" s="16"/>
      <c r="BU82" s="16"/>
      <c r="BV82" s="16"/>
      <c r="BW82" s="16"/>
      <c r="BX82" s="16"/>
      <c r="BY82" s="16"/>
      <c r="BZ82" s="16"/>
      <c r="CA82" s="16"/>
      <c r="CB82" s="16"/>
      <c r="CC82" s="130"/>
    </row>
    <row r="83" spans="1:81" s="63" customFormat="1" ht="15" customHeight="1" x14ac:dyDescent="0.2">
      <c r="B83" s="245" t="s">
        <v>163</v>
      </c>
      <c r="C83" s="130"/>
      <c r="D83" s="190">
        <f>+SUM(D84:D87)</f>
        <v>0</v>
      </c>
      <c r="E83" s="190">
        <f t="shared" ref="E83:O83" si="221">+SUM(E84:E87)</f>
        <v>0</v>
      </c>
      <c r="F83" s="190">
        <f t="shared" si="221"/>
        <v>0</v>
      </c>
      <c r="G83" s="190">
        <f t="shared" si="221"/>
        <v>0</v>
      </c>
      <c r="H83" s="190">
        <f t="shared" si="221"/>
        <v>0</v>
      </c>
      <c r="I83" s="190">
        <f t="shared" si="221"/>
        <v>0</v>
      </c>
      <c r="J83" s="190">
        <f t="shared" si="221"/>
        <v>0</v>
      </c>
      <c r="K83" s="190">
        <f t="shared" si="221"/>
        <v>0</v>
      </c>
      <c r="L83" s="190">
        <f t="shared" si="221"/>
        <v>39492</v>
      </c>
      <c r="M83" s="190">
        <f t="shared" si="221"/>
        <v>39492</v>
      </c>
      <c r="N83" s="190">
        <f t="shared" si="221"/>
        <v>39528</v>
      </c>
      <c r="O83" s="190">
        <f t="shared" si="221"/>
        <v>39528</v>
      </c>
      <c r="P83" s="190">
        <f t="shared" si="187"/>
        <v>158040</v>
      </c>
      <c r="Q83" s="190">
        <f t="shared" ref="Q83:AB83" si="222">+SUM(Q84:Q87)</f>
        <v>56352</v>
      </c>
      <c r="R83" s="190">
        <f t="shared" si="222"/>
        <v>67776</v>
      </c>
      <c r="S83" s="190">
        <f t="shared" si="222"/>
        <v>60372</v>
      </c>
      <c r="T83" s="190">
        <f t="shared" si="222"/>
        <v>59769</v>
      </c>
      <c r="U83" s="190">
        <f t="shared" si="222"/>
        <v>79761</v>
      </c>
      <c r="V83" s="190">
        <f t="shared" si="222"/>
        <v>106464</v>
      </c>
      <c r="W83" s="190">
        <f t="shared" si="222"/>
        <v>77904</v>
      </c>
      <c r="X83" s="190">
        <f t="shared" si="222"/>
        <v>69336</v>
      </c>
      <c r="Y83" s="190">
        <f t="shared" si="222"/>
        <v>120369</v>
      </c>
      <c r="Z83" s="190">
        <f t="shared" si="222"/>
        <v>111801</v>
      </c>
      <c r="AA83" s="190">
        <f t="shared" si="222"/>
        <v>143196</v>
      </c>
      <c r="AB83" s="190">
        <f t="shared" si="222"/>
        <v>151764</v>
      </c>
      <c r="AC83" s="190">
        <f t="shared" si="189"/>
        <v>1104864</v>
      </c>
      <c r="AD83" s="190">
        <f t="shared" ref="AD83:AO83" si="223">+SUM(AD84:AD87)</f>
        <v>149039.16</v>
      </c>
      <c r="AE83" s="190">
        <f t="shared" si="223"/>
        <v>158543.16</v>
      </c>
      <c r="AF83" s="190">
        <f t="shared" si="223"/>
        <v>168047.16</v>
      </c>
      <c r="AG83" s="190">
        <f t="shared" si="223"/>
        <v>160919.16</v>
      </c>
      <c r="AH83" s="190">
        <f t="shared" si="223"/>
        <v>210815.16</v>
      </c>
      <c r="AI83" s="190">
        <f t="shared" si="223"/>
        <v>225962.16</v>
      </c>
      <c r="AJ83" s="190">
        <f t="shared" si="223"/>
        <v>230930.16</v>
      </c>
      <c r="AK83" s="190">
        <f t="shared" si="223"/>
        <v>211922.16</v>
      </c>
      <c r="AL83" s="190">
        <f t="shared" si="223"/>
        <v>252314.16</v>
      </c>
      <c r="AM83" s="190">
        <f t="shared" si="223"/>
        <v>271322.16000000003</v>
      </c>
      <c r="AN83" s="190">
        <f t="shared" si="223"/>
        <v>271322.16000000003</v>
      </c>
      <c r="AO83" s="190">
        <f t="shared" si="223"/>
        <v>261818.16</v>
      </c>
      <c r="AP83" s="190">
        <f t="shared" si="191"/>
        <v>2572954.92</v>
      </c>
      <c r="AQ83" s="190">
        <f t="shared" ref="AQ83:BB83" si="224">+SUM(AQ84:AQ87)</f>
        <v>364435.10159999999</v>
      </c>
      <c r="AR83" s="190">
        <f t="shared" si="224"/>
        <v>378691.10159999999</v>
      </c>
      <c r="AS83" s="190">
        <f t="shared" si="224"/>
        <v>383443.10159999999</v>
      </c>
      <c r="AT83" s="190">
        <f t="shared" si="224"/>
        <v>395323.10159999999</v>
      </c>
      <c r="AU83" s="190">
        <f t="shared" si="224"/>
        <v>504619.10159999999</v>
      </c>
      <c r="AV83" s="190">
        <f t="shared" si="224"/>
        <v>501082.10159999999</v>
      </c>
      <c r="AW83" s="190">
        <f t="shared" si="224"/>
        <v>560482.10159999994</v>
      </c>
      <c r="AX83" s="190">
        <f t="shared" si="224"/>
        <v>679282.10159999994</v>
      </c>
      <c r="AY83" s="190">
        <f t="shared" si="224"/>
        <v>688786.10159999994</v>
      </c>
      <c r="AZ83" s="190">
        <f t="shared" si="224"/>
        <v>757690.10159999994</v>
      </c>
      <c r="BA83" s="190">
        <f t="shared" si="224"/>
        <v>750562.10159999994</v>
      </c>
      <c r="BB83" s="190">
        <f t="shared" si="224"/>
        <v>847978.10159999994</v>
      </c>
      <c r="BC83" s="190">
        <f t="shared" si="193"/>
        <v>6812374.2191999983</v>
      </c>
      <c r="BD83" s="190">
        <f t="shared" ref="BD83:BO83" si="225">+SUM(BD84:BD87)</f>
        <v>1454144.0426159999</v>
      </c>
      <c r="BE83" s="190">
        <f t="shared" si="225"/>
        <v>1629998.0426159999</v>
      </c>
      <c r="BF83" s="190">
        <f t="shared" si="225"/>
        <v>1832396.0426159999</v>
      </c>
      <c r="BG83" s="190">
        <f t="shared" si="225"/>
        <v>2117744.0426159999</v>
      </c>
      <c r="BH83" s="190">
        <f t="shared" si="225"/>
        <v>2695076.0426159999</v>
      </c>
      <c r="BI83" s="190">
        <f t="shared" si="225"/>
        <v>3013604.0426159999</v>
      </c>
      <c r="BJ83" s="190">
        <f t="shared" si="225"/>
        <v>3624116.0426159999</v>
      </c>
      <c r="BK83" s="190">
        <f t="shared" si="225"/>
        <v>4480160.0426160004</v>
      </c>
      <c r="BL83" s="190">
        <f t="shared" si="225"/>
        <v>5107262.0426160004</v>
      </c>
      <c r="BM83" s="190">
        <f t="shared" si="225"/>
        <v>6069482.0426160004</v>
      </c>
      <c r="BN83" s="190">
        <f t="shared" si="225"/>
        <v>6978614.0426160004</v>
      </c>
      <c r="BO83" s="190">
        <f t="shared" si="225"/>
        <v>8378810.0426160004</v>
      </c>
      <c r="BP83" s="190">
        <f t="shared" si="195"/>
        <v>47381406.511392012</v>
      </c>
      <c r="BQ83" s="190">
        <f>+SUM(BQ84:BQ87)</f>
        <v>10053181.251139201</v>
      </c>
      <c r="BR83" s="190">
        <f t="shared" ref="BR83:CB83" si="226">+SUM(BR84:BR87)</f>
        <v>11453377.251139201</v>
      </c>
      <c r="BS83" s="190">
        <f t="shared" si="226"/>
        <v>12853573.251139199</v>
      </c>
      <c r="BT83" s="190">
        <f t="shared" si="226"/>
        <v>14253769.251139199</v>
      </c>
      <c r="BU83" s="190">
        <f t="shared" si="226"/>
        <v>15653965.251139199</v>
      </c>
      <c r="BV83" s="190">
        <f t="shared" si="226"/>
        <v>17054161.251139201</v>
      </c>
      <c r="BW83" s="190">
        <f t="shared" si="226"/>
        <v>18454357.251139201</v>
      </c>
      <c r="BX83" s="190">
        <f t="shared" si="226"/>
        <v>19854553.251139201</v>
      </c>
      <c r="BY83" s="190">
        <f t="shared" si="226"/>
        <v>21254749.251139201</v>
      </c>
      <c r="BZ83" s="190">
        <f t="shared" si="226"/>
        <v>22654945.251139201</v>
      </c>
      <c r="CA83" s="190">
        <f t="shared" si="226"/>
        <v>24055141.251139201</v>
      </c>
      <c r="CB83" s="190">
        <f t="shared" si="226"/>
        <v>25455337.251139201</v>
      </c>
      <c r="CC83" s="190">
        <f>SUM(BQ83:CB83)</f>
        <v>213051111.01367038</v>
      </c>
    </row>
    <row r="84" spans="1:81" s="119" customFormat="1" ht="15" customHeight="1" x14ac:dyDescent="0.2">
      <c r="B84" s="16" t="str">
        <f>B101</f>
        <v>Coûts de vente : Achat marchandises TVA comprise</v>
      </c>
      <c r="C84" s="246"/>
      <c r="D84" s="181">
        <f>D101</f>
        <v>0</v>
      </c>
      <c r="E84" s="181">
        <f t="shared" ref="E84:O84" si="227">E101</f>
        <v>0</v>
      </c>
      <c r="F84" s="181">
        <f t="shared" si="227"/>
        <v>0</v>
      </c>
      <c r="G84" s="181">
        <f t="shared" si="227"/>
        <v>0</v>
      </c>
      <c r="H84" s="181">
        <f t="shared" si="227"/>
        <v>0</v>
      </c>
      <c r="I84" s="181">
        <f t="shared" si="227"/>
        <v>0</v>
      </c>
      <c r="J84" s="181">
        <f t="shared" si="227"/>
        <v>0</v>
      </c>
      <c r="K84" s="181">
        <f t="shared" si="227"/>
        <v>0</v>
      </c>
      <c r="L84" s="181">
        <f t="shared" si="227"/>
        <v>0</v>
      </c>
      <c r="M84" s="181">
        <f t="shared" si="227"/>
        <v>0</v>
      </c>
      <c r="N84" s="181">
        <f t="shared" si="227"/>
        <v>0</v>
      </c>
      <c r="O84" s="181">
        <f t="shared" si="227"/>
        <v>0</v>
      </c>
      <c r="P84" s="190">
        <f t="shared" si="187"/>
        <v>0</v>
      </c>
      <c r="Q84" s="181">
        <f t="shared" ref="Q84:AB84" si="228">Q101</f>
        <v>0</v>
      </c>
      <c r="R84" s="181">
        <f t="shared" si="228"/>
        <v>0</v>
      </c>
      <c r="S84" s="181">
        <f t="shared" si="228"/>
        <v>0</v>
      </c>
      <c r="T84" s="181">
        <f t="shared" si="228"/>
        <v>0</v>
      </c>
      <c r="U84" s="181">
        <f t="shared" si="228"/>
        <v>0</v>
      </c>
      <c r="V84" s="181">
        <f t="shared" si="228"/>
        <v>0</v>
      </c>
      <c r="W84" s="181">
        <f t="shared" si="228"/>
        <v>0</v>
      </c>
      <c r="X84" s="181">
        <f t="shared" si="228"/>
        <v>0</v>
      </c>
      <c r="Y84" s="181">
        <f t="shared" si="228"/>
        <v>0</v>
      </c>
      <c r="Z84" s="181">
        <f t="shared" si="228"/>
        <v>0</v>
      </c>
      <c r="AA84" s="181">
        <f t="shared" si="228"/>
        <v>0</v>
      </c>
      <c r="AB84" s="181">
        <f t="shared" si="228"/>
        <v>0</v>
      </c>
      <c r="AC84" s="190">
        <f t="shared" si="189"/>
        <v>0</v>
      </c>
      <c r="AD84" s="181">
        <f t="shared" ref="AD84:AO84" si="229">AD101</f>
        <v>0</v>
      </c>
      <c r="AE84" s="181">
        <f t="shared" si="229"/>
        <v>0</v>
      </c>
      <c r="AF84" s="181">
        <f t="shared" si="229"/>
        <v>0</v>
      </c>
      <c r="AG84" s="181">
        <f t="shared" si="229"/>
        <v>0</v>
      </c>
      <c r="AH84" s="181">
        <f t="shared" si="229"/>
        <v>0</v>
      </c>
      <c r="AI84" s="181">
        <f t="shared" si="229"/>
        <v>0</v>
      </c>
      <c r="AJ84" s="181">
        <f t="shared" si="229"/>
        <v>0</v>
      </c>
      <c r="AK84" s="181">
        <f t="shared" si="229"/>
        <v>0</v>
      </c>
      <c r="AL84" s="181">
        <f t="shared" si="229"/>
        <v>0</v>
      </c>
      <c r="AM84" s="181">
        <f t="shared" si="229"/>
        <v>0</v>
      </c>
      <c r="AN84" s="181">
        <f t="shared" si="229"/>
        <v>0</v>
      </c>
      <c r="AO84" s="181">
        <f t="shared" si="229"/>
        <v>0</v>
      </c>
      <c r="AP84" s="190">
        <f t="shared" si="191"/>
        <v>0</v>
      </c>
      <c r="AQ84" s="181">
        <f t="shared" ref="AQ84:BB84" si="230">AQ101</f>
        <v>0</v>
      </c>
      <c r="AR84" s="181">
        <f t="shared" si="230"/>
        <v>0</v>
      </c>
      <c r="AS84" s="181">
        <f t="shared" si="230"/>
        <v>0</v>
      </c>
      <c r="AT84" s="181">
        <f t="shared" si="230"/>
        <v>0</v>
      </c>
      <c r="AU84" s="181">
        <f t="shared" si="230"/>
        <v>0</v>
      </c>
      <c r="AV84" s="181">
        <f t="shared" si="230"/>
        <v>0</v>
      </c>
      <c r="AW84" s="181">
        <f t="shared" si="230"/>
        <v>0</v>
      </c>
      <c r="AX84" s="181">
        <f t="shared" si="230"/>
        <v>0</v>
      </c>
      <c r="AY84" s="181">
        <f t="shared" si="230"/>
        <v>0</v>
      </c>
      <c r="AZ84" s="181">
        <f t="shared" si="230"/>
        <v>0</v>
      </c>
      <c r="BA84" s="181">
        <f t="shared" si="230"/>
        <v>0</v>
      </c>
      <c r="BB84" s="181">
        <f t="shared" si="230"/>
        <v>0</v>
      </c>
      <c r="BC84" s="190">
        <f t="shared" si="193"/>
        <v>0</v>
      </c>
      <c r="BD84" s="181">
        <f t="shared" ref="BD84:BO84" si="231">BD101</f>
        <v>0</v>
      </c>
      <c r="BE84" s="181">
        <f t="shared" si="231"/>
        <v>0</v>
      </c>
      <c r="BF84" s="181">
        <f t="shared" si="231"/>
        <v>0</v>
      </c>
      <c r="BG84" s="181">
        <f t="shared" si="231"/>
        <v>0</v>
      </c>
      <c r="BH84" s="181">
        <f t="shared" si="231"/>
        <v>0</v>
      </c>
      <c r="BI84" s="181">
        <f t="shared" si="231"/>
        <v>0</v>
      </c>
      <c r="BJ84" s="181">
        <f t="shared" si="231"/>
        <v>0</v>
      </c>
      <c r="BK84" s="181">
        <f t="shared" si="231"/>
        <v>0</v>
      </c>
      <c r="BL84" s="181">
        <f t="shared" si="231"/>
        <v>0</v>
      </c>
      <c r="BM84" s="181">
        <f t="shared" si="231"/>
        <v>0</v>
      </c>
      <c r="BN84" s="181">
        <f t="shared" si="231"/>
        <v>0</v>
      </c>
      <c r="BO84" s="181">
        <f t="shared" si="231"/>
        <v>0</v>
      </c>
      <c r="BP84" s="190">
        <f t="shared" si="195"/>
        <v>0</v>
      </c>
      <c r="BQ84" s="181">
        <f t="shared" ref="BQ84:CB84" si="232">BQ101</f>
        <v>0</v>
      </c>
      <c r="BR84" s="181">
        <f t="shared" si="232"/>
        <v>0</v>
      </c>
      <c r="BS84" s="181">
        <f t="shared" si="232"/>
        <v>0</v>
      </c>
      <c r="BT84" s="181">
        <f t="shared" si="232"/>
        <v>0</v>
      </c>
      <c r="BU84" s="181">
        <f t="shared" si="232"/>
        <v>0</v>
      </c>
      <c r="BV84" s="181">
        <f t="shared" si="232"/>
        <v>0</v>
      </c>
      <c r="BW84" s="181">
        <f t="shared" si="232"/>
        <v>0</v>
      </c>
      <c r="BX84" s="181">
        <f t="shared" si="232"/>
        <v>0</v>
      </c>
      <c r="BY84" s="181">
        <f t="shared" si="232"/>
        <v>0</v>
      </c>
      <c r="BZ84" s="181">
        <f t="shared" si="232"/>
        <v>0</v>
      </c>
      <c r="CA84" s="181">
        <f t="shared" si="232"/>
        <v>0</v>
      </c>
      <c r="CB84" s="181">
        <f t="shared" si="232"/>
        <v>0</v>
      </c>
      <c r="CC84" s="190">
        <f>SUM(BQ84:CB84)</f>
        <v>0</v>
      </c>
    </row>
    <row r="85" spans="1:81" s="119" customFormat="1" ht="15" customHeight="1" x14ac:dyDescent="0.2">
      <c r="B85" s="16" t="str">
        <f>B131</f>
        <v>Achats sur variation de stock TVA comprise</v>
      </c>
      <c r="C85" s="246"/>
      <c r="D85" s="181">
        <f>D131</f>
        <v>0</v>
      </c>
      <c r="E85" s="181">
        <f t="shared" ref="E85:O85" si="233">E131</f>
        <v>0</v>
      </c>
      <c r="F85" s="181">
        <f t="shared" si="233"/>
        <v>0</v>
      </c>
      <c r="G85" s="181">
        <f t="shared" si="233"/>
        <v>0</v>
      </c>
      <c r="H85" s="181">
        <f t="shared" si="233"/>
        <v>0</v>
      </c>
      <c r="I85" s="181">
        <f t="shared" si="233"/>
        <v>0</v>
      </c>
      <c r="J85" s="181">
        <f t="shared" si="233"/>
        <v>0</v>
      </c>
      <c r="K85" s="181">
        <f t="shared" si="233"/>
        <v>0</v>
      </c>
      <c r="L85" s="181">
        <f t="shared" si="233"/>
        <v>0</v>
      </c>
      <c r="M85" s="181">
        <f t="shared" si="233"/>
        <v>0</v>
      </c>
      <c r="N85" s="181">
        <f t="shared" si="233"/>
        <v>0</v>
      </c>
      <c r="O85" s="181">
        <f t="shared" si="233"/>
        <v>0</v>
      </c>
      <c r="P85" s="190">
        <f t="shared" si="187"/>
        <v>0</v>
      </c>
      <c r="Q85" s="181">
        <f t="shared" ref="Q85:AB85" si="234">Q131</f>
        <v>0</v>
      </c>
      <c r="R85" s="181">
        <f t="shared" si="234"/>
        <v>0</v>
      </c>
      <c r="S85" s="181">
        <f t="shared" si="234"/>
        <v>0</v>
      </c>
      <c r="T85" s="181">
        <f t="shared" si="234"/>
        <v>0</v>
      </c>
      <c r="U85" s="181">
        <f t="shared" si="234"/>
        <v>0</v>
      </c>
      <c r="V85" s="181">
        <f t="shared" si="234"/>
        <v>0</v>
      </c>
      <c r="W85" s="181">
        <f t="shared" si="234"/>
        <v>0</v>
      </c>
      <c r="X85" s="181">
        <f t="shared" si="234"/>
        <v>0</v>
      </c>
      <c r="Y85" s="181">
        <f t="shared" si="234"/>
        <v>0</v>
      </c>
      <c r="Z85" s="181">
        <f t="shared" si="234"/>
        <v>0</v>
      </c>
      <c r="AA85" s="181">
        <f t="shared" si="234"/>
        <v>0</v>
      </c>
      <c r="AB85" s="181">
        <f t="shared" si="234"/>
        <v>0</v>
      </c>
      <c r="AC85" s="190">
        <f t="shared" si="189"/>
        <v>0</v>
      </c>
      <c r="AD85" s="181">
        <f t="shared" ref="AD85:AO85" si="235">AD131</f>
        <v>0</v>
      </c>
      <c r="AE85" s="181">
        <f t="shared" si="235"/>
        <v>0</v>
      </c>
      <c r="AF85" s="181">
        <f t="shared" si="235"/>
        <v>0</v>
      </c>
      <c r="AG85" s="181">
        <f t="shared" si="235"/>
        <v>0</v>
      </c>
      <c r="AH85" s="181">
        <f t="shared" si="235"/>
        <v>0</v>
      </c>
      <c r="AI85" s="181">
        <f t="shared" si="235"/>
        <v>0</v>
      </c>
      <c r="AJ85" s="181">
        <f t="shared" si="235"/>
        <v>0</v>
      </c>
      <c r="AK85" s="181">
        <f t="shared" si="235"/>
        <v>0</v>
      </c>
      <c r="AL85" s="181">
        <f t="shared" si="235"/>
        <v>0</v>
      </c>
      <c r="AM85" s="181">
        <f t="shared" si="235"/>
        <v>0</v>
      </c>
      <c r="AN85" s="181">
        <f t="shared" si="235"/>
        <v>0</v>
      </c>
      <c r="AO85" s="181">
        <f t="shared" si="235"/>
        <v>0</v>
      </c>
      <c r="AP85" s="190">
        <f t="shared" si="191"/>
        <v>0</v>
      </c>
      <c r="AQ85" s="181">
        <f t="shared" ref="AQ85:BB85" si="236">AQ131</f>
        <v>0</v>
      </c>
      <c r="AR85" s="181">
        <f t="shared" si="236"/>
        <v>0</v>
      </c>
      <c r="AS85" s="181">
        <f t="shared" si="236"/>
        <v>0</v>
      </c>
      <c r="AT85" s="181">
        <f t="shared" si="236"/>
        <v>0</v>
      </c>
      <c r="AU85" s="181">
        <f t="shared" si="236"/>
        <v>0</v>
      </c>
      <c r="AV85" s="181">
        <f t="shared" si="236"/>
        <v>0</v>
      </c>
      <c r="AW85" s="181">
        <f t="shared" si="236"/>
        <v>0</v>
      </c>
      <c r="AX85" s="181">
        <f t="shared" si="236"/>
        <v>0</v>
      </c>
      <c r="AY85" s="181">
        <f t="shared" si="236"/>
        <v>0</v>
      </c>
      <c r="AZ85" s="181">
        <f t="shared" si="236"/>
        <v>0</v>
      </c>
      <c r="BA85" s="181">
        <f t="shared" si="236"/>
        <v>0</v>
      </c>
      <c r="BB85" s="181">
        <f t="shared" si="236"/>
        <v>0</v>
      </c>
      <c r="BC85" s="190">
        <f t="shared" si="193"/>
        <v>0</v>
      </c>
      <c r="BD85" s="181">
        <f t="shared" ref="BD85:BO85" si="237">BD131</f>
        <v>0</v>
      </c>
      <c r="BE85" s="181">
        <f t="shared" si="237"/>
        <v>0</v>
      </c>
      <c r="BF85" s="181">
        <f t="shared" si="237"/>
        <v>0</v>
      </c>
      <c r="BG85" s="181">
        <f t="shared" si="237"/>
        <v>0</v>
      </c>
      <c r="BH85" s="181">
        <f t="shared" si="237"/>
        <v>0</v>
      </c>
      <c r="BI85" s="181">
        <f t="shared" si="237"/>
        <v>0</v>
      </c>
      <c r="BJ85" s="181">
        <f t="shared" si="237"/>
        <v>0</v>
      </c>
      <c r="BK85" s="181">
        <f t="shared" si="237"/>
        <v>0</v>
      </c>
      <c r="BL85" s="181">
        <f t="shared" si="237"/>
        <v>0</v>
      </c>
      <c r="BM85" s="181">
        <f t="shared" si="237"/>
        <v>0</v>
      </c>
      <c r="BN85" s="181">
        <f t="shared" si="237"/>
        <v>0</v>
      </c>
      <c r="BO85" s="181">
        <f t="shared" si="237"/>
        <v>0</v>
      </c>
      <c r="BP85" s="190">
        <f t="shared" si="195"/>
        <v>0</v>
      </c>
      <c r="BQ85" s="181">
        <f t="shared" ref="BQ85:CB85" si="238">BQ131</f>
        <v>0</v>
      </c>
      <c r="BR85" s="181">
        <f t="shared" si="238"/>
        <v>0</v>
      </c>
      <c r="BS85" s="181">
        <f t="shared" si="238"/>
        <v>0</v>
      </c>
      <c r="BT85" s="181">
        <f t="shared" si="238"/>
        <v>0</v>
      </c>
      <c r="BU85" s="181">
        <f t="shared" si="238"/>
        <v>0</v>
      </c>
      <c r="BV85" s="181">
        <f t="shared" si="238"/>
        <v>0</v>
      </c>
      <c r="BW85" s="181">
        <f t="shared" si="238"/>
        <v>0</v>
      </c>
      <c r="BX85" s="181">
        <f t="shared" si="238"/>
        <v>0</v>
      </c>
      <c r="BY85" s="181">
        <f t="shared" si="238"/>
        <v>0</v>
      </c>
      <c r="BZ85" s="181">
        <f t="shared" si="238"/>
        <v>0</v>
      </c>
      <c r="CA85" s="181">
        <f t="shared" si="238"/>
        <v>0</v>
      </c>
      <c r="CB85" s="181">
        <f t="shared" si="238"/>
        <v>0</v>
      </c>
      <c r="CC85" s="190">
        <f>SUM(BQ85:CB85)</f>
        <v>0</v>
      </c>
    </row>
    <row r="86" spans="1:81" s="119" customFormat="1" ht="15" customHeight="1" x14ac:dyDescent="0.2">
      <c r="B86" s="16" t="str">
        <f>B155</f>
        <v>Coûts de vente : Autres TVA comprise</v>
      </c>
      <c r="C86" s="246"/>
      <c r="D86" s="181">
        <f>D155</f>
        <v>0</v>
      </c>
      <c r="E86" s="181">
        <f t="shared" ref="E86:O86" si="239">E155</f>
        <v>0</v>
      </c>
      <c r="F86" s="181">
        <f t="shared" si="239"/>
        <v>0</v>
      </c>
      <c r="G86" s="181">
        <f t="shared" si="239"/>
        <v>0</v>
      </c>
      <c r="H86" s="181">
        <f t="shared" si="239"/>
        <v>0</v>
      </c>
      <c r="I86" s="181">
        <f t="shared" si="239"/>
        <v>0</v>
      </c>
      <c r="J86" s="181">
        <f t="shared" si="239"/>
        <v>0</v>
      </c>
      <c r="K86" s="181">
        <f t="shared" si="239"/>
        <v>0</v>
      </c>
      <c r="L86" s="181">
        <f t="shared" si="239"/>
        <v>0</v>
      </c>
      <c r="M86" s="181">
        <f t="shared" si="239"/>
        <v>0</v>
      </c>
      <c r="N86" s="181">
        <f t="shared" si="239"/>
        <v>0</v>
      </c>
      <c r="O86" s="181">
        <f t="shared" si="239"/>
        <v>0</v>
      </c>
      <c r="P86" s="190">
        <f t="shared" si="187"/>
        <v>0</v>
      </c>
      <c r="Q86" s="181">
        <f t="shared" ref="Q86:AB86" si="240">Q155</f>
        <v>0</v>
      </c>
      <c r="R86" s="181">
        <f t="shared" si="240"/>
        <v>0</v>
      </c>
      <c r="S86" s="181">
        <f t="shared" si="240"/>
        <v>0</v>
      </c>
      <c r="T86" s="181">
        <f t="shared" si="240"/>
        <v>0</v>
      </c>
      <c r="U86" s="181">
        <f t="shared" si="240"/>
        <v>0</v>
      </c>
      <c r="V86" s="181">
        <f t="shared" si="240"/>
        <v>0</v>
      </c>
      <c r="W86" s="181">
        <f t="shared" si="240"/>
        <v>0</v>
      </c>
      <c r="X86" s="181">
        <f t="shared" si="240"/>
        <v>0</v>
      </c>
      <c r="Y86" s="181">
        <f t="shared" si="240"/>
        <v>0</v>
      </c>
      <c r="Z86" s="181">
        <f t="shared" si="240"/>
        <v>0</v>
      </c>
      <c r="AA86" s="181">
        <f t="shared" si="240"/>
        <v>0</v>
      </c>
      <c r="AB86" s="181">
        <f t="shared" si="240"/>
        <v>0</v>
      </c>
      <c r="AC86" s="190">
        <f t="shared" si="189"/>
        <v>0</v>
      </c>
      <c r="AD86" s="181">
        <f t="shared" ref="AD86:AO86" si="241">AD155</f>
        <v>0</v>
      </c>
      <c r="AE86" s="181">
        <f t="shared" si="241"/>
        <v>0</v>
      </c>
      <c r="AF86" s="181">
        <f t="shared" si="241"/>
        <v>0</v>
      </c>
      <c r="AG86" s="181">
        <f t="shared" si="241"/>
        <v>0</v>
      </c>
      <c r="AH86" s="181">
        <f t="shared" si="241"/>
        <v>0</v>
      </c>
      <c r="AI86" s="181">
        <f t="shared" si="241"/>
        <v>0</v>
      </c>
      <c r="AJ86" s="181">
        <f t="shared" si="241"/>
        <v>0</v>
      </c>
      <c r="AK86" s="181">
        <f t="shared" si="241"/>
        <v>0</v>
      </c>
      <c r="AL86" s="181">
        <f t="shared" si="241"/>
        <v>0</v>
      </c>
      <c r="AM86" s="181">
        <f t="shared" si="241"/>
        <v>0</v>
      </c>
      <c r="AN86" s="181">
        <f t="shared" si="241"/>
        <v>0</v>
      </c>
      <c r="AO86" s="181">
        <f t="shared" si="241"/>
        <v>0</v>
      </c>
      <c r="AP86" s="190">
        <f t="shared" si="191"/>
        <v>0</v>
      </c>
      <c r="AQ86" s="181">
        <f t="shared" ref="AQ86:BB86" si="242">AQ155</f>
        <v>0</v>
      </c>
      <c r="AR86" s="181">
        <f t="shared" si="242"/>
        <v>0</v>
      </c>
      <c r="AS86" s="181">
        <f t="shared" si="242"/>
        <v>0</v>
      </c>
      <c r="AT86" s="181">
        <f t="shared" si="242"/>
        <v>0</v>
      </c>
      <c r="AU86" s="181">
        <f t="shared" si="242"/>
        <v>0</v>
      </c>
      <c r="AV86" s="181">
        <f t="shared" si="242"/>
        <v>0</v>
      </c>
      <c r="AW86" s="181">
        <f t="shared" si="242"/>
        <v>0</v>
      </c>
      <c r="AX86" s="181">
        <f t="shared" si="242"/>
        <v>0</v>
      </c>
      <c r="AY86" s="181">
        <f t="shared" si="242"/>
        <v>0</v>
      </c>
      <c r="AZ86" s="181">
        <f t="shared" si="242"/>
        <v>0</v>
      </c>
      <c r="BA86" s="181">
        <f t="shared" si="242"/>
        <v>0</v>
      </c>
      <c r="BB86" s="181">
        <f t="shared" si="242"/>
        <v>0</v>
      </c>
      <c r="BC86" s="190">
        <f t="shared" si="193"/>
        <v>0</v>
      </c>
      <c r="BD86" s="181">
        <f t="shared" ref="BD86:BO86" si="243">BD155</f>
        <v>0</v>
      </c>
      <c r="BE86" s="181">
        <f t="shared" si="243"/>
        <v>0</v>
      </c>
      <c r="BF86" s="181">
        <f t="shared" si="243"/>
        <v>0</v>
      </c>
      <c r="BG86" s="181">
        <f t="shared" si="243"/>
        <v>0</v>
      </c>
      <c r="BH86" s="181">
        <f t="shared" si="243"/>
        <v>0</v>
      </c>
      <c r="BI86" s="181">
        <f t="shared" si="243"/>
        <v>0</v>
      </c>
      <c r="BJ86" s="181">
        <f t="shared" si="243"/>
        <v>0</v>
      </c>
      <c r="BK86" s="181">
        <f t="shared" si="243"/>
        <v>0</v>
      </c>
      <c r="BL86" s="181">
        <f t="shared" si="243"/>
        <v>0</v>
      </c>
      <c r="BM86" s="181">
        <f t="shared" si="243"/>
        <v>0</v>
      </c>
      <c r="BN86" s="181">
        <f t="shared" si="243"/>
        <v>0</v>
      </c>
      <c r="BO86" s="181">
        <f t="shared" si="243"/>
        <v>0</v>
      </c>
      <c r="BP86" s="190">
        <f t="shared" si="195"/>
        <v>0</v>
      </c>
      <c r="BQ86" s="181">
        <f t="shared" ref="BQ86:CB86" si="244">BQ155</f>
        <v>0</v>
      </c>
      <c r="BR86" s="181">
        <f t="shared" si="244"/>
        <v>0</v>
      </c>
      <c r="BS86" s="181">
        <f t="shared" si="244"/>
        <v>0</v>
      </c>
      <c r="BT86" s="181">
        <f t="shared" si="244"/>
        <v>0</v>
      </c>
      <c r="BU86" s="181">
        <f t="shared" si="244"/>
        <v>0</v>
      </c>
      <c r="BV86" s="181">
        <f t="shared" si="244"/>
        <v>0</v>
      </c>
      <c r="BW86" s="181">
        <f t="shared" si="244"/>
        <v>0</v>
      </c>
      <c r="BX86" s="181">
        <f t="shared" si="244"/>
        <v>0</v>
      </c>
      <c r="BY86" s="181">
        <f t="shared" si="244"/>
        <v>0</v>
      </c>
      <c r="BZ86" s="181">
        <f t="shared" si="244"/>
        <v>0</v>
      </c>
      <c r="CA86" s="181">
        <f t="shared" si="244"/>
        <v>0</v>
      </c>
      <c r="CB86" s="181">
        <f t="shared" si="244"/>
        <v>0</v>
      </c>
      <c r="CC86" s="190">
        <f>SUM(BQ86:CB86)</f>
        <v>0</v>
      </c>
    </row>
    <row r="87" spans="1:81" s="119" customFormat="1" ht="15" customHeight="1" x14ac:dyDescent="0.2">
      <c r="B87" s="16" t="str">
        <f>B189</f>
        <v>Frais généraux TVA comprise</v>
      </c>
      <c r="C87" s="246"/>
      <c r="D87" s="181">
        <f>D189</f>
        <v>0</v>
      </c>
      <c r="E87" s="181">
        <f t="shared" ref="E87:O87" si="245">E189</f>
        <v>0</v>
      </c>
      <c r="F87" s="181">
        <f t="shared" si="245"/>
        <v>0</v>
      </c>
      <c r="G87" s="181">
        <f t="shared" si="245"/>
        <v>0</v>
      </c>
      <c r="H87" s="181">
        <f t="shared" si="245"/>
        <v>0</v>
      </c>
      <c r="I87" s="181">
        <f t="shared" si="245"/>
        <v>0</v>
      </c>
      <c r="J87" s="181">
        <f t="shared" si="245"/>
        <v>0</v>
      </c>
      <c r="K87" s="181">
        <f t="shared" si="245"/>
        <v>0</v>
      </c>
      <c r="L87" s="181">
        <f t="shared" si="245"/>
        <v>39492</v>
      </c>
      <c r="M87" s="181">
        <f t="shared" si="245"/>
        <v>39492</v>
      </c>
      <c r="N87" s="181">
        <f t="shared" si="245"/>
        <v>39528</v>
      </c>
      <c r="O87" s="181">
        <f t="shared" si="245"/>
        <v>39528</v>
      </c>
      <c r="P87" s="190">
        <f t="shared" si="187"/>
        <v>158040</v>
      </c>
      <c r="Q87" s="181">
        <f t="shared" ref="Q87:AB87" si="246">Q189</f>
        <v>56352</v>
      </c>
      <c r="R87" s="181">
        <f t="shared" si="246"/>
        <v>67776</v>
      </c>
      <c r="S87" s="181">
        <f t="shared" si="246"/>
        <v>60372</v>
      </c>
      <c r="T87" s="181">
        <f t="shared" si="246"/>
        <v>59769</v>
      </c>
      <c r="U87" s="181">
        <f t="shared" si="246"/>
        <v>79761</v>
      </c>
      <c r="V87" s="181">
        <f t="shared" si="246"/>
        <v>106464</v>
      </c>
      <c r="W87" s="181">
        <f t="shared" si="246"/>
        <v>77904</v>
      </c>
      <c r="X87" s="181">
        <f t="shared" si="246"/>
        <v>69336</v>
      </c>
      <c r="Y87" s="181">
        <f t="shared" si="246"/>
        <v>120369</v>
      </c>
      <c r="Z87" s="181">
        <f t="shared" si="246"/>
        <v>111801</v>
      </c>
      <c r="AA87" s="181">
        <f t="shared" si="246"/>
        <v>143196</v>
      </c>
      <c r="AB87" s="181">
        <f t="shared" si="246"/>
        <v>151764</v>
      </c>
      <c r="AC87" s="190">
        <f t="shared" si="189"/>
        <v>1104864</v>
      </c>
      <c r="AD87" s="181">
        <f t="shared" ref="AD87:AO87" si="247">AD189</f>
        <v>149039.16</v>
      </c>
      <c r="AE87" s="181">
        <f t="shared" si="247"/>
        <v>158543.16</v>
      </c>
      <c r="AF87" s="181">
        <f t="shared" si="247"/>
        <v>168047.16</v>
      </c>
      <c r="AG87" s="181">
        <f t="shared" si="247"/>
        <v>160919.16</v>
      </c>
      <c r="AH87" s="181">
        <f t="shared" si="247"/>
        <v>210815.16</v>
      </c>
      <c r="AI87" s="181">
        <f t="shared" si="247"/>
        <v>225962.16</v>
      </c>
      <c r="AJ87" s="181">
        <f t="shared" si="247"/>
        <v>230930.16</v>
      </c>
      <c r="AK87" s="181">
        <f t="shared" si="247"/>
        <v>211922.16</v>
      </c>
      <c r="AL87" s="181">
        <f t="shared" si="247"/>
        <v>252314.16</v>
      </c>
      <c r="AM87" s="181">
        <f t="shared" si="247"/>
        <v>271322.16000000003</v>
      </c>
      <c r="AN87" s="181">
        <f t="shared" si="247"/>
        <v>271322.16000000003</v>
      </c>
      <c r="AO87" s="181">
        <f t="shared" si="247"/>
        <v>261818.16</v>
      </c>
      <c r="AP87" s="190">
        <f t="shared" si="191"/>
        <v>2572954.92</v>
      </c>
      <c r="AQ87" s="181">
        <f t="shared" ref="AQ87:BB87" si="248">AQ189</f>
        <v>364435.10159999999</v>
      </c>
      <c r="AR87" s="181">
        <f t="shared" si="248"/>
        <v>378691.10159999999</v>
      </c>
      <c r="AS87" s="181">
        <f t="shared" si="248"/>
        <v>383443.10159999999</v>
      </c>
      <c r="AT87" s="181">
        <f t="shared" si="248"/>
        <v>395323.10159999999</v>
      </c>
      <c r="AU87" s="181">
        <f t="shared" si="248"/>
        <v>504619.10159999999</v>
      </c>
      <c r="AV87" s="181">
        <f t="shared" si="248"/>
        <v>501082.10159999999</v>
      </c>
      <c r="AW87" s="181">
        <f t="shared" si="248"/>
        <v>560482.10159999994</v>
      </c>
      <c r="AX87" s="181">
        <f t="shared" si="248"/>
        <v>679282.10159999994</v>
      </c>
      <c r="AY87" s="181">
        <f t="shared" si="248"/>
        <v>688786.10159999994</v>
      </c>
      <c r="AZ87" s="181">
        <f t="shared" si="248"/>
        <v>757690.10159999994</v>
      </c>
      <c r="BA87" s="181">
        <f t="shared" si="248"/>
        <v>750562.10159999994</v>
      </c>
      <c r="BB87" s="181">
        <f t="shared" si="248"/>
        <v>847978.10159999994</v>
      </c>
      <c r="BC87" s="190">
        <f t="shared" si="193"/>
        <v>6812374.2191999983</v>
      </c>
      <c r="BD87" s="181">
        <f t="shared" ref="BD87:BO87" si="249">BD189</f>
        <v>1454144.0426159999</v>
      </c>
      <c r="BE87" s="181">
        <f t="shared" si="249"/>
        <v>1629998.0426159999</v>
      </c>
      <c r="BF87" s="181">
        <f t="shared" si="249"/>
        <v>1832396.0426159999</v>
      </c>
      <c r="BG87" s="181">
        <f t="shared" si="249"/>
        <v>2117744.0426159999</v>
      </c>
      <c r="BH87" s="181">
        <f t="shared" si="249"/>
        <v>2695076.0426159999</v>
      </c>
      <c r="BI87" s="181">
        <f t="shared" si="249"/>
        <v>3013604.0426159999</v>
      </c>
      <c r="BJ87" s="181">
        <f t="shared" si="249"/>
        <v>3624116.0426159999</v>
      </c>
      <c r="BK87" s="181">
        <f t="shared" si="249"/>
        <v>4480160.0426160004</v>
      </c>
      <c r="BL87" s="181">
        <f t="shared" si="249"/>
        <v>5107262.0426160004</v>
      </c>
      <c r="BM87" s="181">
        <f t="shared" si="249"/>
        <v>6069482.0426160004</v>
      </c>
      <c r="BN87" s="181">
        <f t="shared" si="249"/>
        <v>6978614.0426160004</v>
      </c>
      <c r="BO87" s="181">
        <f t="shared" si="249"/>
        <v>8378810.0426160004</v>
      </c>
      <c r="BP87" s="190">
        <f t="shared" si="195"/>
        <v>47381406.511392012</v>
      </c>
      <c r="BQ87" s="181">
        <f t="shared" ref="BQ87:CB87" si="250">BQ189</f>
        <v>10053181.251139201</v>
      </c>
      <c r="BR87" s="181">
        <f t="shared" si="250"/>
        <v>11453377.251139201</v>
      </c>
      <c r="BS87" s="181">
        <f t="shared" si="250"/>
        <v>12853573.251139199</v>
      </c>
      <c r="BT87" s="181">
        <f t="shared" si="250"/>
        <v>14253769.251139199</v>
      </c>
      <c r="BU87" s="181">
        <f t="shared" si="250"/>
        <v>15653965.251139199</v>
      </c>
      <c r="BV87" s="181">
        <f t="shared" si="250"/>
        <v>17054161.251139201</v>
      </c>
      <c r="BW87" s="181">
        <f t="shared" si="250"/>
        <v>18454357.251139201</v>
      </c>
      <c r="BX87" s="181">
        <f t="shared" si="250"/>
        <v>19854553.251139201</v>
      </c>
      <c r="BY87" s="181">
        <f t="shared" si="250"/>
        <v>21254749.251139201</v>
      </c>
      <c r="BZ87" s="181">
        <f t="shared" si="250"/>
        <v>22654945.251139201</v>
      </c>
      <c r="CA87" s="181">
        <f t="shared" si="250"/>
        <v>24055141.251139201</v>
      </c>
      <c r="CB87" s="181">
        <f t="shared" si="250"/>
        <v>25455337.251139201</v>
      </c>
      <c r="CC87" s="190">
        <f>SUM(BQ87:CB87)</f>
        <v>213051111.01367038</v>
      </c>
    </row>
    <row r="88" spans="1:81" ht="15" customHeight="1" x14ac:dyDescent="0.2">
      <c r="B88" s="16"/>
      <c r="C88" s="223"/>
      <c r="D88" s="16"/>
      <c r="E88" s="16"/>
      <c r="F88" s="16"/>
      <c r="G88" s="16"/>
      <c r="H88" s="16"/>
      <c r="I88" s="16"/>
      <c r="J88" s="16"/>
      <c r="K88" s="16"/>
      <c r="L88" s="16"/>
      <c r="M88" s="16"/>
      <c r="N88" s="16"/>
      <c r="O88" s="16"/>
      <c r="P88" s="130"/>
      <c r="Q88" s="16"/>
      <c r="R88" s="16"/>
      <c r="S88" s="16"/>
      <c r="T88" s="16"/>
      <c r="U88" s="16"/>
      <c r="V88" s="16"/>
      <c r="W88" s="16"/>
      <c r="X88" s="16"/>
      <c r="Y88" s="16"/>
      <c r="Z88" s="16"/>
      <c r="AA88" s="16"/>
      <c r="AB88" s="16"/>
      <c r="AC88" s="130"/>
      <c r="AD88" s="16"/>
      <c r="AE88" s="16"/>
      <c r="AF88" s="16"/>
      <c r="AG88" s="16"/>
      <c r="AH88" s="16"/>
      <c r="AI88" s="16"/>
      <c r="AJ88" s="16"/>
      <c r="AK88" s="16"/>
      <c r="AL88" s="16"/>
      <c r="AM88" s="16"/>
      <c r="AN88" s="16"/>
      <c r="AO88" s="16"/>
      <c r="AP88" s="130"/>
      <c r="AQ88" s="16"/>
      <c r="AR88" s="16"/>
      <c r="AS88" s="16"/>
      <c r="AT88" s="16"/>
      <c r="AU88" s="16"/>
      <c r="AV88" s="16"/>
      <c r="AW88" s="16"/>
      <c r="AX88" s="16"/>
      <c r="AY88" s="16"/>
      <c r="AZ88" s="16"/>
      <c r="BA88" s="16"/>
      <c r="BB88" s="16"/>
      <c r="BC88" s="130"/>
      <c r="BD88" s="16"/>
      <c r="BE88" s="16"/>
      <c r="BF88" s="16"/>
      <c r="BG88" s="16"/>
      <c r="BH88" s="16"/>
      <c r="BI88" s="16"/>
      <c r="BJ88" s="16"/>
      <c r="BK88" s="16"/>
      <c r="BL88" s="16"/>
      <c r="BM88" s="16"/>
      <c r="BN88" s="16"/>
      <c r="BO88" s="16"/>
      <c r="BP88" s="130"/>
      <c r="BQ88" s="16"/>
      <c r="BR88" s="16"/>
      <c r="BS88" s="16"/>
      <c r="BT88" s="16"/>
      <c r="BU88" s="16"/>
      <c r="BV88" s="16"/>
      <c r="BW88" s="16"/>
      <c r="BX88" s="16"/>
      <c r="BY88" s="16"/>
      <c r="BZ88" s="16"/>
      <c r="CA88" s="16"/>
      <c r="CB88" s="16"/>
      <c r="CC88" s="130"/>
    </row>
    <row r="89" spans="1:81" s="63" customFormat="1" ht="15" customHeight="1" x14ac:dyDescent="0.2">
      <c r="B89" s="245" t="s">
        <v>185</v>
      </c>
      <c r="C89" s="130"/>
      <c r="D89" s="190">
        <f>+SUM(D90:D99)</f>
        <v>0</v>
      </c>
      <c r="E89" s="190">
        <f t="shared" ref="E89:O89" si="251">+SUM(E90:E99)</f>
        <v>0</v>
      </c>
      <c r="F89" s="190">
        <f t="shared" si="251"/>
        <v>0</v>
      </c>
      <c r="G89" s="190">
        <f t="shared" si="251"/>
        <v>0</v>
      </c>
      <c r="H89" s="190">
        <f t="shared" si="251"/>
        <v>0</v>
      </c>
      <c r="I89" s="190">
        <f t="shared" si="251"/>
        <v>0</v>
      </c>
      <c r="J89" s="190">
        <f t="shared" si="251"/>
        <v>0</v>
      </c>
      <c r="K89" s="190">
        <f t="shared" si="251"/>
        <v>0</v>
      </c>
      <c r="L89" s="190">
        <f t="shared" si="251"/>
        <v>0</v>
      </c>
      <c r="M89" s="190">
        <f t="shared" si="251"/>
        <v>0</v>
      </c>
      <c r="N89" s="190">
        <f t="shared" si="251"/>
        <v>0</v>
      </c>
      <c r="O89" s="190">
        <f t="shared" si="251"/>
        <v>0</v>
      </c>
      <c r="P89" s="190">
        <f t="shared" si="187"/>
        <v>0</v>
      </c>
      <c r="Q89" s="190">
        <f t="shared" ref="Q89:AB89" si="252">+SUM(Q90:Q99)</f>
        <v>0</v>
      </c>
      <c r="R89" s="190">
        <f t="shared" si="252"/>
        <v>0</v>
      </c>
      <c r="S89" s="190">
        <f t="shared" si="252"/>
        <v>0</v>
      </c>
      <c r="T89" s="190">
        <f t="shared" si="252"/>
        <v>0</v>
      </c>
      <c r="U89" s="190">
        <f t="shared" si="252"/>
        <v>0</v>
      </c>
      <c r="V89" s="190">
        <f t="shared" si="252"/>
        <v>0</v>
      </c>
      <c r="W89" s="190">
        <f t="shared" si="252"/>
        <v>0</v>
      </c>
      <c r="X89" s="190">
        <f t="shared" si="252"/>
        <v>0</v>
      </c>
      <c r="Y89" s="190">
        <f t="shared" si="252"/>
        <v>0</v>
      </c>
      <c r="Z89" s="190">
        <f t="shared" si="252"/>
        <v>0</v>
      </c>
      <c r="AA89" s="190">
        <f t="shared" si="252"/>
        <v>0</v>
      </c>
      <c r="AB89" s="190">
        <f t="shared" si="252"/>
        <v>0</v>
      </c>
      <c r="AC89" s="190">
        <f t="shared" si="189"/>
        <v>0</v>
      </c>
      <c r="AD89" s="190">
        <f t="shared" ref="AD89:AO89" si="253">+SUM(AD90:AD99)</f>
        <v>0</v>
      </c>
      <c r="AE89" s="190">
        <f t="shared" si="253"/>
        <v>0</v>
      </c>
      <c r="AF89" s="190">
        <f t="shared" si="253"/>
        <v>0</v>
      </c>
      <c r="AG89" s="190">
        <f t="shared" si="253"/>
        <v>0</v>
      </c>
      <c r="AH89" s="190">
        <f t="shared" si="253"/>
        <v>0</v>
      </c>
      <c r="AI89" s="190">
        <f t="shared" si="253"/>
        <v>0</v>
      </c>
      <c r="AJ89" s="190">
        <f t="shared" si="253"/>
        <v>0</v>
      </c>
      <c r="AK89" s="190">
        <f t="shared" si="253"/>
        <v>0</v>
      </c>
      <c r="AL89" s="190">
        <f t="shared" si="253"/>
        <v>0</v>
      </c>
      <c r="AM89" s="190">
        <f t="shared" si="253"/>
        <v>0</v>
      </c>
      <c r="AN89" s="190">
        <f t="shared" si="253"/>
        <v>0</v>
      </c>
      <c r="AO89" s="190">
        <f t="shared" si="253"/>
        <v>0</v>
      </c>
      <c r="AP89" s="190">
        <f t="shared" si="191"/>
        <v>0</v>
      </c>
      <c r="AQ89" s="190">
        <f t="shared" ref="AQ89:BB89" si="254">+SUM(AQ90:AQ99)</f>
        <v>0</v>
      </c>
      <c r="AR89" s="190">
        <f t="shared" si="254"/>
        <v>0</v>
      </c>
      <c r="AS89" s="190">
        <f t="shared" si="254"/>
        <v>0</v>
      </c>
      <c r="AT89" s="190">
        <f t="shared" si="254"/>
        <v>0</v>
      </c>
      <c r="AU89" s="190">
        <f t="shared" si="254"/>
        <v>0</v>
      </c>
      <c r="AV89" s="190">
        <f t="shared" si="254"/>
        <v>0</v>
      </c>
      <c r="AW89" s="190">
        <f t="shared" si="254"/>
        <v>0</v>
      </c>
      <c r="AX89" s="190">
        <f t="shared" si="254"/>
        <v>0</v>
      </c>
      <c r="AY89" s="190">
        <f t="shared" si="254"/>
        <v>0</v>
      </c>
      <c r="AZ89" s="190">
        <f t="shared" si="254"/>
        <v>0</v>
      </c>
      <c r="BA89" s="190">
        <f t="shared" si="254"/>
        <v>0</v>
      </c>
      <c r="BB89" s="190">
        <f t="shared" si="254"/>
        <v>0</v>
      </c>
      <c r="BC89" s="190">
        <f t="shared" si="193"/>
        <v>0</v>
      </c>
      <c r="BD89" s="190">
        <f t="shared" ref="BD89:BO89" si="255">+SUM(BD90:BD99)</f>
        <v>0</v>
      </c>
      <c r="BE89" s="190">
        <f t="shared" si="255"/>
        <v>0</v>
      </c>
      <c r="BF89" s="190">
        <f t="shared" si="255"/>
        <v>0</v>
      </c>
      <c r="BG89" s="190">
        <f t="shared" si="255"/>
        <v>0</v>
      </c>
      <c r="BH89" s="190">
        <f t="shared" si="255"/>
        <v>0</v>
      </c>
      <c r="BI89" s="190">
        <f t="shared" si="255"/>
        <v>0</v>
      </c>
      <c r="BJ89" s="190">
        <f t="shared" si="255"/>
        <v>0</v>
      </c>
      <c r="BK89" s="190">
        <f t="shared" si="255"/>
        <v>0</v>
      </c>
      <c r="BL89" s="190">
        <f t="shared" si="255"/>
        <v>0</v>
      </c>
      <c r="BM89" s="190">
        <f t="shared" si="255"/>
        <v>0</v>
      </c>
      <c r="BN89" s="190">
        <f t="shared" si="255"/>
        <v>0</v>
      </c>
      <c r="BO89" s="190">
        <f t="shared" si="255"/>
        <v>0</v>
      </c>
      <c r="BP89" s="190">
        <f t="shared" si="195"/>
        <v>0</v>
      </c>
      <c r="BQ89" s="190">
        <f t="shared" ref="BQ89:CB89" si="256">+SUM(BQ90:BQ99)</f>
        <v>0</v>
      </c>
      <c r="BR89" s="190">
        <f t="shared" si="256"/>
        <v>0</v>
      </c>
      <c r="BS89" s="190">
        <f t="shared" si="256"/>
        <v>0</v>
      </c>
      <c r="BT89" s="190">
        <f t="shared" si="256"/>
        <v>0</v>
      </c>
      <c r="BU89" s="190">
        <f t="shared" si="256"/>
        <v>0</v>
      </c>
      <c r="BV89" s="190">
        <f t="shared" si="256"/>
        <v>0</v>
      </c>
      <c r="BW89" s="190">
        <f t="shared" si="256"/>
        <v>0</v>
      </c>
      <c r="BX89" s="190">
        <f t="shared" si="256"/>
        <v>0</v>
      </c>
      <c r="BY89" s="190">
        <f t="shared" si="256"/>
        <v>0</v>
      </c>
      <c r="BZ89" s="190">
        <f t="shared" si="256"/>
        <v>0</v>
      </c>
      <c r="CA89" s="190">
        <f t="shared" si="256"/>
        <v>0</v>
      </c>
      <c r="CB89" s="190">
        <f t="shared" si="256"/>
        <v>0</v>
      </c>
      <c r="CC89" s="190">
        <f t="shared" ref="CC89:CC99" si="257">SUM(BQ89:CB89)</f>
        <v>0</v>
      </c>
    </row>
    <row r="90" spans="1:81" ht="15" customHeight="1" x14ac:dyDescent="0.2">
      <c r="A90" s="119"/>
      <c r="B90" s="275" t="str">
        <f>'Données de base'!$A$33</f>
        <v>Preuve de concept</v>
      </c>
      <c r="C90" s="246">
        <f>'Données de base'!$B$78</f>
        <v>0.2</v>
      </c>
      <c r="D90" s="181">
        <f>'Données de base'!C59*'Données de base'!C78</f>
        <v>0</v>
      </c>
      <c r="E90" s="181">
        <f>'Données de base'!D59*'Données de base'!D78</f>
        <v>0</v>
      </c>
      <c r="F90" s="181">
        <f>'Données de base'!E59*'Données de base'!E78</f>
        <v>0</v>
      </c>
      <c r="G90" s="181">
        <f>'Données de base'!F59*'Données de base'!F78</f>
        <v>0</v>
      </c>
      <c r="H90" s="181">
        <f>'Données de base'!G59*'Données de base'!G78</f>
        <v>0</v>
      </c>
      <c r="I90" s="181">
        <f>'Données de base'!H59*'Données de base'!H78</f>
        <v>0</v>
      </c>
      <c r="J90" s="181">
        <f>'Données de base'!I59*'Données de base'!I78</f>
        <v>0</v>
      </c>
      <c r="K90" s="181">
        <f>'Données de base'!J59*'Données de base'!J78</f>
        <v>0</v>
      </c>
      <c r="L90" s="181">
        <f>'Données de base'!K59*'Données de base'!K78</f>
        <v>0</v>
      </c>
      <c r="M90" s="181">
        <f>'Données de base'!L59*'Données de base'!L78</f>
        <v>0</v>
      </c>
      <c r="N90" s="181">
        <f>'Données de base'!M59*'Données de base'!M78</f>
        <v>0</v>
      </c>
      <c r="O90" s="181">
        <f>'Données de base'!N59*'Données de base'!N78</f>
        <v>0</v>
      </c>
      <c r="P90" s="190">
        <f t="shared" si="187"/>
        <v>0</v>
      </c>
      <c r="Q90" s="181">
        <f>'Données de base'!P59*'Données de base'!P78</f>
        <v>0</v>
      </c>
      <c r="R90" s="181">
        <f>'Données de base'!Q59*'Données de base'!Q78</f>
        <v>0</v>
      </c>
      <c r="S90" s="181">
        <f>'Données de base'!R59*'Données de base'!R78</f>
        <v>0</v>
      </c>
      <c r="T90" s="181">
        <f>'Données de base'!S59*'Données de base'!S78</f>
        <v>0</v>
      </c>
      <c r="U90" s="181">
        <f>'Données de base'!T59*'Données de base'!T78</f>
        <v>0</v>
      </c>
      <c r="V90" s="181">
        <f>'Données de base'!U59*'Données de base'!U78</f>
        <v>0</v>
      </c>
      <c r="W90" s="181">
        <f>'Données de base'!V59*'Données de base'!V78</f>
        <v>0</v>
      </c>
      <c r="X90" s="181">
        <f>'Données de base'!W59*'Données de base'!W78</f>
        <v>0</v>
      </c>
      <c r="Y90" s="181">
        <f>'Données de base'!X59*'Données de base'!X78</f>
        <v>0</v>
      </c>
      <c r="Z90" s="181">
        <f>'Données de base'!Y59*'Données de base'!Y78</f>
        <v>0</v>
      </c>
      <c r="AA90" s="181">
        <f>'Données de base'!Z59*'Données de base'!Z78</f>
        <v>0</v>
      </c>
      <c r="AB90" s="181">
        <f>'Données de base'!AA59*'Données de base'!AA78</f>
        <v>0</v>
      </c>
      <c r="AC90" s="190">
        <f t="shared" si="189"/>
        <v>0</v>
      </c>
      <c r="AD90" s="181">
        <f>'Données de base'!AC59*'Données de base'!AC78</f>
        <v>0</v>
      </c>
      <c r="AE90" s="181">
        <f>'Données de base'!AD59*'Données de base'!AD78</f>
        <v>0</v>
      </c>
      <c r="AF90" s="181">
        <f>'Données de base'!AE59*'Données de base'!AE78</f>
        <v>0</v>
      </c>
      <c r="AG90" s="181">
        <f>'Données de base'!AF59*'Données de base'!AF78</f>
        <v>0</v>
      </c>
      <c r="AH90" s="181">
        <f>'Données de base'!AG59*'Données de base'!AG78</f>
        <v>0</v>
      </c>
      <c r="AI90" s="181">
        <f>'Données de base'!AH59*'Données de base'!AH78</f>
        <v>0</v>
      </c>
      <c r="AJ90" s="181">
        <f>'Données de base'!AI59*'Données de base'!AI78</f>
        <v>0</v>
      </c>
      <c r="AK90" s="181">
        <f>'Données de base'!AJ59*'Données de base'!AJ78</f>
        <v>0</v>
      </c>
      <c r="AL90" s="181">
        <f>'Données de base'!AK59*'Données de base'!AK78</f>
        <v>0</v>
      </c>
      <c r="AM90" s="181">
        <f>'Données de base'!AL59*'Données de base'!AL78</f>
        <v>0</v>
      </c>
      <c r="AN90" s="181">
        <f>'Données de base'!AM59*'Données de base'!AM78</f>
        <v>0</v>
      </c>
      <c r="AO90" s="181">
        <f>'Données de base'!AN59*'Données de base'!AN78</f>
        <v>0</v>
      </c>
      <c r="AP90" s="190">
        <f t="shared" si="191"/>
        <v>0</v>
      </c>
      <c r="AQ90" s="181">
        <f>'Données de base'!AP59*'Données de base'!AP78</f>
        <v>0</v>
      </c>
      <c r="AR90" s="181">
        <f>'Données de base'!AQ59*'Données de base'!AQ78</f>
        <v>0</v>
      </c>
      <c r="AS90" s="181">
        <f>'Données de base'!AR59*'Données de base'!AR78</f>
        <v>0</v>
      </c>
      <c r="AT90" s="181">
        <f>'Données de base'!AS59*'Données de base'!AS78</f>
        <v>0</v>
      </c>
      <c r="AU90" s="181">
        <f>'Données de base'!AT59*'Données de base'!AT78</f>
        <v>0</v>
      </c>
      <c r="AV90" s="181">
        <f>'Données de base'!AU59*'Données de base'!AU78</f>
        <v>0</v>
      </c>
      <c r="AW90" s="181">
        <f>'Données de base'!AV59*'Données de base'!AV78</f>
        <v>0</v>
      </c>
      <c r="AX90" s="181">
        <f>'Données de base'!AW59*'Données de base'!AW78</f>
        <v>0</v>
      </c>
      <c r="AY90" s="181">
        <f>'Données de base'!AX59*'Données de base'!AX78</f>
        <v>0</v>
      </c>
      <c r="AZ90" s="181">
        <f>'Données de base'!AY59*'Données de base'!AY78</f>
        <v>0</v>
      </c>
      <c r="BA90" s="181">
        <f>'Données de base'!AZ59*'Données de base'!AZ78</f>
        <v>0</v>
      </c>
      <c r="BB90" s="181">
        <f>'Données de base'!BA59*'Données de base'!BA78</f>
        <v>0</v>
      </c>
      <c r="BC90" s="190">
        <f t="shared" si="193"/>
        <v>0</v>
      </c>
      <c r="BD90" s="181">
        <f>'Données de base'!BC59*'Données de base'!BC78</f>
        <v>0</v>
      </c>
      <c r="BE90" s="181">
        <f>'Données de base'!BD59*'Données de base'!BD78</f>
        <v>0</v>
      </c>
      <c r="BF90" s="181">
        <f>'Données de base'!BE59*'Données de base'!BE78</f>
        <v>0</v>
      </c>
      <c r="BG90" s="181">
        <f>'Données de base'!BF59*'Données de base'!BF78</f>
        <v>0</v>
      </c>
      <c r="BH90" s="181">
        <f>'Données de base'!BG59*'Données de base'!BG78</f>
        <v>0</v>
      </c>
      <c r="BI90" s="181">
        <f>'Données de base'!BH59*'Données de base'!BH78</f>
        <v>0</v>
      </c>
      <c r="BJ90" s="181">
        <f>'Données de base'!BI59*'Données de base'!BI78</f>
        <v>0</v>
      </c>
      <c r="BK90" s="181">
        <f>'Données de base'!BJ59*'Données de base'!BJ78</f>
        <v>0</v>
      </c>
      <c r="BL90" s="181">
        <f>'Données de base'!BK59*'Données de base'!BK78</f>
        <v>0</v>
      </c>
      <c r="BM90" s="181">
        <f>'Données de base'!BL59*'Données de base'!BL78</f>
        <v>0</v>
      </c>
      <c r="BN90" s="181">
        <f>'Données de base'!BM59*'Données de base'!BM78</f>
        <v>0</v>
      </c>
      <c r="BO90" s="181">
        <f>'Données de base'!BN59*'Données de base'!BN78</f>
        <v>0</v>
      </c>
      <c r="BP90" s="190">
        <f t="shared" si="195"/>
        <v>0</v>
      </c>
      <c r="BQ90" s="181">
        <f>'Données de base'!BP59*'Données de base'!BP78</f>
        <v>0</v>
      </c>
      <c r="BR90" s="181">
        <f>'Données de base'!BQ59*'Données de base'!BQ78</f>
        <v>0</v>
      </c>
      <c r="BS90" s="181">
        <f>'Données de base'!BR59*'Données de base'!BR78</f>
        <v>0</v>
      </c>
      <c r="BT90" s="181">
        <f>'Données de base'!BS59*'Données de base'!BS78</f>
        <v>0</v>
      </c>
      <c r="BU90" s="181">
        <f>'Données de base'!BT59*'Données de base'!BT78</f>
        <v>0</v>
      </c>
      <c r="BV90" s="181">
        <f>'Données de base'!BU59*'Données de base'!BU78</f>
        <v>0</v>
      </c>
      <c r="BW90" s="181">
        <f>'Données de base'!BV59*'Données de base'!BV78</f>
        <v>0</v>
      </c>
      <c r="BX90" s="181">
        <f>'Données de base'!BW59*'Données de base'!BW78</f>
        <v>0</v>
      </c>
      <c r="BY90" s="181">
        <f>'Données de base'!BX59*'Données de base'!BX78</f>
        <v>0</v>
      </c>
      <c r="BZ90" s="181">
        <f>'Données de base'!BY59*'Données de base'!BY78</f>
        <v>0</v>
      </c>
      <c r="CA90" s="181">
        <f>'Données de base'!BZ59*'Données de base'!BZ78</f>
        <v>0</v>
      </c>
      <c r="CB90" s="181">
        <f>'Données de base'!CA59*'Données de base'!CA78</f>
        <v>0</v>
      </c>
      <c r="CC90" s="190">
        <f t="shared" si="257"/>
        <v>0</v>
      </c>
    </row>
    <row r="91" spans="1:81" ht="15" customHeight="1" x14ac:dyDescent="0.2">
      <c r="A91" s="119"/>
      <c r="B91" s="275" t="str">
        <f>'Données de base'!$A$34</f>
        <v>Redevance porte-à-porte (Indus.)</v>
      </c>
      <c r="C91" s="246">
        <f>'Données de base'!$B$79</f>
        <v>0.2</v>
      </c>
      <c r="D91" s="181">
        <f>'Données de base'!C60*'Données de base'!C79</f>
        <v>0</v>
      </c>
      <c r="E91" s="181">
        <f>'Données de base'!D60*'Données de base'!D79</f>
        <v>0</v>
      </c>
      <c r="F91" s="181">
        <f>'Données de base'!E60*'Données de base'!E79</f>
        <v>0</v>
      </c>
      <c r="G91" s="181">
        <f>'Données de base'!F60*'Données de base'!F79</f>
        <v>0</v>
      </c>
      <c r="H91" s="181">
        <f>'Données de base'!G60*'Données de base'!G79</f>
        <v>0</v>
      </c>
      <c r="I91" s="181">
        <f>'Données de base'!H60*'Données de base'!H79</f>
        <v>0</v>
      </c>
      <c r="J91" s="181">
        <f>'Données de base'!I60*'Données de base'!I79</f>
        <v>0</v>
      </c>
      <c r="K91" s="181">
        <f>'Données de base'!J60*'Données de base'!J79</f>
        <v>0</v>
      </c>
      <c r="L91" s="181">
        <f>'Données de base'!K60*'Données de base'!K79</f>
        <v>0</v>
      </c>
      <c r="M91" s="181">
        <f>'Données de base'!L60*'Données de base'!L79</f>
        <v>0</v>
      </c>
      <c r="N91" s="181">
        <f>'Données de base'!M60*'Données de base'!M79</f>
        <v>0</v>
      </c>
      <c r="O91" s="181">
        <f>'Données de base'!N60*'Données de base'!N79</f>
        <v>0</v>
      </c>
      <c r="P91" s="190">
        <f t="shared" si="187"/>
        <v>0</v>
      </c>
      <c r="Q91" s="181">
        <f>'Données de base'!P60*'Données de base'!P79</f>
        <v>0</v>
      </c>
      <c r="R91" s="181">
        <f>'Données de base'!Q60*'Données de base'!Q79</f>
        <v>0</v>
      </c>
      <c r="S91" s="181">
        <f>'Données de base'!R60*'Données de base'!R79</f>
        <v>0</v>
      </c>
      <c r="T91" s="181">
        <f>'Données de base'!S60*'Données de base'!S79</f>
        <v>0</v>
      </c>
      <c r="U91" s="181">
        <f>'Données de base'!T60*'Données de base'!T79</f>
        <v>0</v>
      </c>
      <c r="V91" s="181">
        <f>'Données de base'!U60*'Données de base'!U79</f>
        <v>0</v>
      </c>
      <c r="W91" s="181">
        <f>'Données de base'!V60*'Données de base'!V79</f>
        <v>0</v>
      </c>
      <c r="X91" s="181">
        <f>'Données de base'!W60*'Données de base'!W79</f>
        <v>0</v>
      </c>
      <c r="Y91" s="181">
        <f>'Données de base'!X60*'Données de base'!X79</f>
        <v>0</v>
      </c>
      <c r="Z91" s="181">
        <f>'Données de base'!Y60*'Données de base'!Y79</f>
        <v>0</v>
      </c>
      <c r="AA91" s="181">
        <f>'Données de base'!Z60*'Données de base'!Z79</f>
        <v>0</v>
      </c>
      <c r="AB91" s="181">
        <f>'Données de base'!AA60*'Données de base'!AA79</f>
        <v>0</v>
      </c>
      <c r="AC91" s="190">
        <f t="shared" si="189"/>
        <v>0</v>
      </c>
      <c r="AD91" s="181">
        <f>'Données de base'!AC60*'Données de base'!AC79</f>
        <v>0</v>
      </c>
      <c r="AE91" s="181">
        <f>'Données de base'!AD60*'Données de base'!AD79</f>
        <v>0</v>
      </c>
      <c r="AF91" s="181">
        <f>'Données de base'!AE60*'Données de base'!AE79</f>
        <v>0</v>
      </c>
      <c r="AG91" s="181">
        <f>'Données de base'!AF60*'Données de base'!AF79</f>
        <v>0</v>
      </c>
      <c r="AH91" s="181">
        <f>'Données de base'!AG60*'Données de base'!AG79</f>
        <v>0</v>
      </c>
      <c r="AI91" s="181">
        <f>'Données de base'!AH60*'Données de base'!AH79</f>
        <v>0</v>
      </c>
      <c r="AJ91" s="181">
        <f>'Données de base'!AI60*'Données de base'!AI79</f>
        <v>0</v>
      </c>
      <c r="AK91" s="181">
        <f>'Données de base'!AJ60*'Données de base'!AJ79</f>
        <v>0</v>
      </c>
      <c r="AL91" s="181">
        <f>'Données de base'!AK60*'Données de base'!AK79</f>
        <v>0</v>
      </c>
      <c r="AM91" s="181">
        <f>'Données de base'!AL60*'Données de base'!AL79</f>
        <v>0</v>
      </c>
      <c r="AN91" s="181">
        <f>'Données de base'!AM60*'Données de base'!AM79</f>
        <v>0</v>
      </c>
      <c r="AO91" s="181">
        <f>'Données de base'!AN60*'Données de base'!AN79</f>
        <v>0</v>
      </c>
      <c r="AP91" s="190">
        <f t="shared" si="191"/>
        <v>0</v>
      </c>
      <c r="AQ91" s="181">
        <f>'Données de base'!AP60*'Données de base'!AP79</f>
        <v>0</v>
      </c>
      <c r="AR91" s="181">
        <f>'Données de base'!AQ60*'Données de base'!AQ79</f>
        <v>0</v>
      </c>
      <c r="AS91" s="181">
        <f>'Données de base'!AR60*'Données de base'!AR79</f>
        <v>0</v>
      </c>
      <c r="AT91" s="181">
        <f>'Données de base'!AS60*'Données de base'!AS79</f>
        <v>0</v>
      </c>
      <c r="AU91" s="181">
        <f>'Données de base'!AT60*'Données de base'!AT79</f>
        <v>0</v>
      </c>
      <c r="AV91" s="181">
        <f>'Données de base'!AU60*'Données de base'!AU79</f>
        <v>0</v>
      </c>
      <c r="AW91" s="181">
        <f>'Données de base'!AV60*'Données de base'!AV79</f>
        <v>0</v>
      </c>
      <c r="AX91" s="181">
        <f>'Données de base'!AW60*'Données de base'!AW79</f>
        <v>0</v>
      </c>
      <c r="AY91" s="181">
        <f>'Données de base'!AX60*'Données de base'!AX79</f>
        <v>0</v>
      </c>
      <c r="AZ91" s="181">
        <f>'Données de base'!AY60*'Données de base'!AY79</f>
        <v>0</v>
      </c>
      <c r="BA91" s="181">
        <f>'Données de base'!AZ60*'Données de base'!AZ79</f>
        <v>0</v>
      </c>
      <c r="BB91" s="181">
        <f>'Données de base'!BA60*'Données de base'!BA79</f>
        <v>0</v>
      </c>
      <c r="BC91" s="190">
        <f t="shared" si="193"/>
        <v>0</v>
      </c>
      <c r="BD91" s="181">
        <f>'Données de base'!BC60*'Données de base'!BC79</f>
        <v>0</v>
      </c>
      <c r="BE91" s="181">
        <f>'Données de base'!BD60*'Données de base'!BD79</f>
        <v>0</v>
      </c>
      <c r="BF91" s="181">
        <f>'Données de base'!BE60*'Données de base'!BE79</f>
        <v>0</v>
      </c>
      <c r="BG91" s="181">
        <f>'Données de base'!BF60*'Données de base'!BF79</f>
        <v>0</v>
      </c>
      <c r="BH91" s="181">
        <f>'Données de base'!BG60*'Données de base'!BG79</f>
        <v>0</v>
      </c>
      <c r="BI91" s="181">
        <f>'Données de base'!BH60*'Données de base'!BH79</f>
        <v>0</v>
      </c>
      <c r="BJ91" s="181">
        <f>'Données de base'!BI60*'Données de base'!BI79</f>
        <v>0</v>
      </c>
      <c r="BK91" s="181">
        <f>'Données de base'!BJ60*'Données de base'!BJ79</f>
        <v>0</v>
      </c>
      <c r="BL91" s="181">
        <f>'Données de base'!BK60*'Données de base'!BK79</f>
        <v>0</v>
      </c>
      <c r="BM91" s="181">
        <f>'Données de base'!BL60*'Données de base'!BL79</f>
        <v>0</v>
      </c>
      <c r="BN91" s="181">
        <f>'Données de base'!BM60*'Données de base'!BM79</f>
        <v>0</v>
      </c>
      <c r="BO91" s="181">
        <f>'Données de base'!BN60*'Données de base'!BN79</f>
        <v>0</v>
      </c>
      <c r="BP91" s="190">
        <f t="shared" si="195"/>
        <v>0</v>
      </c>
      <c r="BQ91" s="181">
        <f>'Données de base'!BP60*'Données de base'!BP79</f>
        <v>0</v>
      </c>
      <c r="BR91" s="181">
        <f>'Données de base'!BQ60*'Données de base'!BQ79</f>
        <v>0</v>
      </c>
      <c r="BS91" s="181">
        <f>'Données de base'!BR60*'Données de base'!BR79</f>
        <v>0</v>
      </c>
      <c r="BT91" s="181">
        <f>'Données de base'!BS60*'Données de base'!BS79</f>
        <v>0</v>
      </c>
      <c r="BU91" s="181">
        <f>'Données de base'!BT60*'Données de base'!BT79</f>
        <v>0</v>
      </c>
      <c r="BV91" s="181">
        <f>'Données de base'!BU60*'Données de base'!BU79</f>
        <v>0</v>
      </c>
      <c r="BW91" s="181">
        <f>'Données de base'!BV60*'Données de base'!BV79</f>
        <v>0</v>
      </c>
      <c r="BX91" s="181">
        <f>'Données de base'!BW60*'Données de base'!BW79</f>
        <v>0</v>
      </c>
      <c r="BY91" s="181">
        <f>'Données de base'!BX60*'Données de base'!BX79</f>
        <v>0</v>
      </c>
      <c r="BZ91" s="181">
        <f>'Données de base'!BY60*'Données de base'!BY79</f>
        <v>0</v>
      </c>
      <c r="CA91" s="181">
        <f>'Données de base'!BZ60*'Données de base'!BZ79</f>
        <v>0</v>
      </c>
      <c r="CB91" s="181">
        <f>'Données de base'!CA60*'Données de base'!CA79</f>
        <v>0</v>
      </c>
      <c r="CC91" s="190">
        <f t="shared" si="257"/>
        <v>0</v>
      </c>
    </row>
    <row r="92" spans="1:81" ht="15" customHeight="1" x14ac:dyDescent="0.2">
      <c r="A92" s="119"/>
      <c r="B92" s="275" t="str">
        <f>'Données de base'!$A$35</f>
        <v>Redevance virale</v>
      </c>
      <c r="C92" s="246">
        <f>'Données de base'!$B$80</f>
        <v>0.2</v>
      </c>
      <c r="D92" s="181">
        <f>'Données de base'!C61*'Données de base'!C80</f>
        <v>0</v>
      </c>
      <c r="E92" s="181">
        <f>'Données de base'!D61*'Données de base'!D80</f>
        <v>0</v>
      </c>
      <c r="F92" s="181">
        <f>'Données de base'!E61*'Données de base'!E80</f>
        <v>0</v>
      </c>
      <c r="G92" s="181">
        <f>'Données de base'!F61*'Données de base'!F80</f>
        <v>0</v>
      </c>
      <c r="H92" s="181">
        <f>'Données de base'!G61*'Données de base'!G80</f>
        <v>0</v>
      </c>
      <c r="I92" s="181">
        <f>'Données de base'!H61*'Données de base'!H80</f>
        <v>0</v>
      </c>
      <c r="J92" s="181">
        <f>'Données de base'!I61*'Données de base'!I80</f>
        <v>0</v>
      </c>
      <c r="K92" s="181">
        <f>'Données de base'!J61*'Données de base'!J80</f>
        <v>0</v>
      </c>
      <c r="L92" s="181">
        <f>'Données de base'!K61*'Données de base'!K80</f>
        <v>0</v>
      </c>
      <c r="M92" s="181">
        <f>'Données de base'!L61*'Données de base'!L80</f>
        <v>0</v>
      </c>
      <c r="N92" s="181">
        <f>'Données de base'!M61*'Données de base'!M80</f>
        <v>0</v>
      </c>
      <c r="O92" s="181">
        <f>'Données de base'!N61*'Données de base'!N80</f>
        <v>0</v>
      </c>
      <c r="P92" s="190">
        <f t="shared" si="187"/>
        <v>0</v>
      </c>
      <c r="Q92" s="181">
        <f>'Données de base'!P61*'Données de base'!P80</f>
        <v>0</v>
      </c>
      <c r="R92" s="181">
        <f>'Données de base'!Q61*'Données de base'!Q80</f>
        <v>0</v>
      </c>
      <c r="S92" s="181">
        <f>'Données de base'!R61*'Données de base'!R80</f>
        <v>0</v>
      </c>
      <c r="T92" s="181">
        <f>'Données de base'!S61*'Données de base'!S80</f>
        <v>0</v>
      </c>
      <c r="U92" s="181">
        <f>'Données de base'!T61*'Données de base'!T80</f>
        <v>0</v>
      </c>
      <c r="V92" s="181">
        <f>'Données de base'!U61*'Données de base'!U80</f>
        <v>0</v>
      </c>
      <c r="W92" s="181">
        <f>'Données de base'!V61*'Données de base'!V80</f>
        <v>0</v>
      </c>
      <c r="X92" s="181">
        <f>'Données de base'!W61*'Données de base'!W80</f>
        <v>0</v>
      </c>
      <c r="Y92" s="181">
        <f>'Données de base'!X61*'Données de base'!X80</f>
        <v>0</v>
      </c>
      <c r="Z92" s="181">
        <f>'Données de base'!Y61*'Données de base'!Y80</f>
        <v>0</v>
      </c>
      <c r="AA92" s="181">
        <f>'Données de base'!Z61*'Données de base'!Z80</f>
        <v>0</v>
      </c>
      <c r="AB92" s="181">
        <f>'Données de base'!AA61*'Données de base'!AA80</f>
        <v>0</v>
      </c>
      <c r="AC92" s="190">
        <f t="shared" si="189"/>
        <v>0</v>
      </c>
      <c r="AD92" s="181">
        <f>'Données de base'!AC61*'Données de base'!AC80</f>
        <v>0</v>
      </c>
      <c r="AE92" s="181">
        <f>'Données de base'!AD61*'Données de base'!AD80</f>
        <v>0</v>
      </c>
      <c r="AF92" s="181">
        <f>'Données de base'!AE61*'Données de base'!AE80</f>
        <v>0</v>
      </c>
      <c r="AG92" s="181">
        <f>'Données de base'!AF61*'Données de base'!AF80</f>
        <v>0</v>
      </c>
      <c r="AH92" s="181">
        <f>'Données de base'!AG61*'Données de base'!AG80</f>
        <v>0</v>
      </c>
      <c r="AI92" s="181">
        <f>'Données de base'!AH61*'Données de base'!AH80</f>
        <v>0</v>
      </c>
      <c r="AJ92" s="181">
        <f>'Données de base'!AI61*'Données de base'!AI80</f>
        <v>0</v>
      </c>
      <c r="AK92" s="181">
        <f>'Données de base'!AJ61*'Données de base'!AJ80</f>
        <v>0</v>
      </c>
      <c r="AL92" s="181">
        <f>'Données de base'!AK61*'Données de base'!AK80</f>
        <v>0</v>
      </c>
      <c r="AM92" s="181">
        <f>'Données de base'!AL61*'Données de base'!AL80</f>
        <v>0</v>
      </c>
      <c r="AN92" s="181">
        <f>'Données de base'!AM61*'Données de base'!AM80</f>
        <v>0</v>
      </c>
      <c r="AO92" s="181">
        <f>'Données de base'!AN61*'Données de base'!AN80</f>
        <v>0</v>
      </c>
      <c r="AP92" s="190">
        <f t="shared" si="191"/>
        <v>0</v>
      </c>
      <c r="AQ92" s="181">
        <f>'Données de base'!AP61*'Données de base'!AP80</f>
        <v>0</v>
      </c>
      <c r="AR92" s="181">
        <f>'Données de base'!AQ61*'Données de base'!AQ80</f>
        <v>0</v>
      </c>
      <c r="AS92" s="181">
        <f>'Données de base'!AR61*'Données de base'!AR80</f>
        <v>0</v>
      </c>
      <c r="AT92" s="181">
        <f>'Données de base'!AS61*'Données de base'!AS80</f>
        <v>0</v>
      </c>
      <c r="AU92" s="181">
        <f>'Données de base'!AT61*'Données de base'!AT80</f>
        <v>0</v>
      </c>
      <c r="AV92" s="181">
        <f>'Données de base'!AU61*'Données de base'!AU80</f>
        <v>0</v>
      </c>
      <c r="AW92" s="181">
        <f>'Données de base'!AV61*'Données de base'!AV80</f>
        <v>0</v>
      </c>
      <c r="AX92" s="181">
        <f>'Données de base'!AW61*'Données de base'!AW80</f>
        <v>0</v>
      </c>
      <c r="AY92" s="181">
        <f>'Données de base'!AX61*'Données de base'!AX80</f>
        <v>0</v>
      </c>
      <c r="AZ92" s="181">
        <f>'Données de base'!AY61*'Données de base'!AY80</f>
        <v>0</v>
      </c>
      <c r="BA92" s="181">
        <f>'Données de base'!AZ61*'Données de base'!AZ80</f>
        <v>0</v>
      </c>
      <c r="BB92" s="181">
        <f>'Données de base'!BA61*'Données de base'!BA80</f>
        <v>0</v>
      </c>
      <c r="BC92" s="190">
        <f t="shared" si="193"/>
        <v>0</v>
      </c>
      <c r="BD92" s="181">
        <f>'Données de base'!BC61*'Données de base'!BC80</f>
        <v>0</v>
      </c>
      <c r="BE92" s="181">
        <f>'Données de base'!BD61*'Données de base'!BD80</f>
        <v>0</v>
      </c>
      <c r="BF92" s="181">
        <f>'Données de base'!BE61*'Données de base'!BE80</f>
        <v>0</v>
      </c>
      <c r="BG92" s="181">
        <f>'Données de base'!BF61*'Données de base'!BF80</f>
        <v>0</v>
      </c>
      <c r="BH92" s="181">
        <f>'Données de base'!BG61*'Données de base'!BG80</f>
        <v>0</v>
      </c>
      <c r="BI92" s="181">
        <f>'Données de base'!BH61*'Données de base'!BH80</f>
        <v>0</v>
      </c>
      <c r="BJ92" s="181">
        <f>'Données de base'!BI61*'Données de base'!BI80</f>
        <v>0</v>
      </c>
      <c r="BK92" s="181">
        <f>'Données de base'!BJ61*'Données de base'!BJ80</f>
        <v>0</v>
      </c>
      <c r="BL92" s="181">
        <f>'Données de base'!BK61*'Données de base'!BK80</f>
        <v>0</v>
      </c>
      <c r="BM92" s="181">
        <f>'Données de base'!BL61*'Données de base'!BL80</f>
        <v>0</v>
      </c>
      <c r="BN92" s="181">
        <f>'Données de base'!BM61*'Données de base'!BM80</f>
        <v>0</v>
      </c>
      <c r="BO92" s="181">
        <f>'Données de base'!BN61*'Données de base'!BN80</f>
        <v>0</v>
      </c>
      <c r="BP92" s="190">
        <f t="shared" si="195"/>
        <v>0</v>
      </c>
      <c r="BQ92" s="181">
        <f>'Données de base'!BP61*'Données de base'!BP80</f>
        <v>0</v>
      </c>
      <c r="BR92" s="181">
        <f>'Données de base'!BQ61*'Données de base'!BQ80</f>
        <v>0</v>
      </c>
      <c r="BS92" s="181">
        <f>'Données de base'!BR61*'Données de base'!BR80</f>
        <v>0</v>
      </c>
      <c r="BT92" s="181">
        <f>'Données de base'!BS61*'Données de base'!BS80</f>
        <v>0</v>
      </c>
      <c r="BU92" s="181">
        <f>'Données de base'!BT61*'Données de base'!BT80</f>
        <v>0</v>
      </c>
      <c r="BV92" s="181">
        <f>'Données de base'!BU61*'Données de base'!BU80</f>
        <v>0</v>
      </c>
      <c r="BW92" s="181">
        <f>'Données de base'!BV61*'Données de base'!BV80</f>
        <v>0</v>
      </c>
      <c r="BX92" s="181">
        <f>'Données de base'!BW61*'Données de base'!BW80</f>
        <v>0</v>
      </c>
      <c r="BY92" s="181">
        <f>'Données de base'!BX61*'Données de base'!BX80</f>
        <v>0</v>
      </c>
      <c r="BZ92" s="181">
        <f>'Données de base'!BY61*'Données de base'!BY80</f>
        <v>0</v>
      </c>
      <c r="CA92" s="181">
        <f>'Données de base'!BZ61*'Données de base'!BZ80</f>
        <v>0</v>
      </c>
      <c r="CB92" s="181">
        <f>'Données de base'!CA61*'Données de base'!CA80</f>
        <v>0</v>
      </c>
      <c r="CC92" s="190">
        <f t="shared" si="257"/>
        <v>0</v>
      </c>
    </row>
    <row r="93" spans="1:81" ht="15" customHeight="1" x14ac:dyDescent="0.2">
      <c r="A93" s="119"/>
      <c r="B93" s="275" t="str">
        <f>'Données de base'!$A$36</f>
        <v>Reconduction redevance (Vir ou PaP)</v>
      </c>
      <c r="C93" s="246">
        <f>'Données de base'!$B$80</f>
        <v>0.2</v>
      </c>
      <c r="D93" s="181">
        <f>'Données de base'!C62*'Données de base'!C81</f>
        <v>0</v>
      </c>
      <c r="E93" s="181">
        <f>'Données de base'!D62*'Données de base'!D81</f>
        <v>0</v>
      </c>
      <c r="F93" s="181">
        <f>'Données de base'!E62*'Données de base'!E81</f>
        <v>0</v>
      </c>
      <c r="G93" s="181">
        <f>'Données de base'!F62*'Données de base'!F81</f>
        <v>0</v>
      </c>
      <c r="H93" s="181">
        <f>'Données de base'!G62*'Données de base'!G81</f>
        <v>0</v>
      </c>
      <c r="I93" s="181">
        <f>'Données de base'!H62*'Données de base'!H81</f>
        <v>0</v>
      </c>
      <c r="J93" s="181">
        <f>'Données de base'!I62*'Données de base'!I81</f>
        <v>0</v>
      </c>
      <c r="K93" s="181">
        <f>'Données de base'!J62*'Données de base'!J81</f>
        <v>0</v>
      </c>
      <c r="L93" s="181">
        <f>'Données de base'!K62*'Données de base'!K81</f>
        <v>0</v>
      </c>
      <c r="M93" s="181">
        <f>'Données de base'!L62*'Données de base'!L81</f>
        <v>0</v>
      </c>
      <c r="N93" s="181">
        <f>'Données de base'!M62*'Données de base'!M81</f>
        <v>0</v>
      </c>
      <c r="O93" s="181">
        <f>'Données de base'!N62*'Données de base'!N81</f>
        <v>0</v>
      </c>
      <c r="P93" s="190">
        <f>SUM(D93:O93)</f>
        <v>0</v>
      </c>
      <c r="Q93" s="181">
        <f>'Données de base'!P62*'Données de base'!P81</f>
        <v>0</v>
      </c>
      <c r="R93" s="181">
        <f>'Données de base'!Q62*'Données de base'!Q81</f>
        <v>0</v>
      </c>
      <c r="S93" s="181">
        <f>'Données de base'!R62*'Données de base'!R81</f>
        <v>0</v>
      </c>
      <c r="T93" s="181">
        <f>'Données de base'!S62*'Données de base'!S81</f>
        <v>0</v>
      </c>
      <c r="U93" s="181">
        <f>'Données de base'!T62*'Données de base'!T81</f>
        <v>0</v>
      </c>
      <c r="V93" s="181">
        <f>'Données de base'!U62*'Données de base'!U81</f>
        <v>0</v>
      </c>
      <c r="W93" s="181">
        <f>'Données de base'!V62*'Données de base'!V81</f>
        <v>0</v>
      </c>
      <c r="X93" s="181">
        <f>'Données de base'!W62*'Données de base'!W81</f>
        <v>0</v>
      </c>
      <c r="Y93" s="181">
        <f>'Données de base'!X62*'Données de base'!X81</f>
        <v>0</v>
      </c>
      <c r="Z93" s="181">
        <f>'Données de base'!Y62*'Données de base'!Y81</f>
        <v>0</v>
      </c>
      <c r="AA93" s="181">
        <f>'Données de base'!Z62*'Données de base'!Z81</f>
        <v>0</v>
      </c>
      <c r="AB93" s="181">
        <f>'Données de base'!AA62*'Données de base'!AA81</f>
        <v>0</v>
      </c>
      <c r="AC93" s="190">
        <f>SUM(Q93:AB93)</f>
        <v>0</v>
      </c>
      <c r="AD93" s="181">
        <f>'Données de base'!AC62*'Données de base'!AC81</f>
        <v>0</v>
      </c>
      <c r="AE93" s="181">
        <f>'Données de base'!AD62*'Données de base'!AD81</f>
        <v>0</v>
      </c>
      <c r="AF93" s="181">
        <f>'Données de base'!AE62*'Données de base'!AE81</f>
        <v>0</v>
      </c>
      <c r="AG93" s="181">
        <f>'Données de base'!AF62*'Données de base'!AF81</f>
        <v>0</v>
      </c>
      <c r="AH93" s="181">
        <f>'Données de base'!AG62*'Données de base'!AG81</f>
        <v>0</v>
      </c>
      <c r="AI93" s="181">
        <f>'Données de base'!AH62*'Données de base'!AH81</f>
        <v>0</v>
      </c>
      <c r="AJ93" s="181">
        <f>'Données de base'!AI62*'Données de base'!AI81</f>
        <v>0</v>
      </c>
      <c r="AK93" s="181">
        <f>'Données de base'!AJ62*'Données de base'!AJ81</f>
        <v>0</v>
      </c>
      <c r="AL93" s="181">
        <f>'Données de base'!AK62*'Données de base'!AK81</f>
        <v>0</v>
      </c>
      <c r="AM93" s="181">
        <f>'Données de base'!AL62*'Données de base'!AL81</f>
        <v>0</v>
      </c>
      <c r="AN93" s="181">
        <f>'Données de base'!AM62*'Données de base'!AM81</f>
        <v>0</v>
      </c>
      <c r="AO93" s="181">
        <f>'Données de base'!AN62*'Données de base'!AN81</f>
        <v>0</v>
      </c>
      <c r="AP93" s="190">
        <f>SUM(AD93:AO93)</f>
        <v>0</v>
      </c>
      <c r="AQ93" s="181">
        <f>'Données de base'!AP62*'Données de base'!AP81</f>
        <v>0</v>
      </c>
      <c r="AR93" s="181">
        <f>'Données de base'!AQ62*'Données de base'!AQ81</f>
        <v>0</v>
      </c>
      <c r="AS93" s="181">
        <f>'Données de base'!AR62*'Données de base'!AR81</f>
        <v>0</v>
      </c>
      <c r="AT93" s="181">
        <f>'Données de base'!AS62*'Données de base'!AS81</f>
        <v>0</v>
      </c>
      <c r="AU93" s="181">
        <f>'Données de base'!AT62*'Données de base'!AT81</f>
        <v>0</v>
      </c>
      <c r="AV93" s="181">
        <f>'Données de base'!AU62*'Données de base'!AU81</f>
        <v>0</v>
      </c>
      <c r="AW93" s="181">
        <f>'Données de base'!AV62*'Données de base'!AV81</f>
        <v>0</v>
      </c>
      <c r="AX93" s="181">
        <f>'Données de base'!AW62*'Données de base'!AW81</f>
        <v>0</v>
      </c>
      <c r="AY93" s="181">
        <f>'Données de base'!AX62*'Données de base'!AX81</f>
        <v>0</v>
      </c>
      <c r="AZ93" s="181">
        <f>'Données de base'!AY62*'Données de base'!AY81</f>
        <v>0</v>
      </c>
      <c r="BA93" s="181">
        <f>'Données de base'!AZ62*'Données de base'!AZ81</f>
        <v>0</v>
      </c>
      <c r="BB93" s="181">
        <f>'Données de base'!BA62*'Données de base'!BA81</f>
        <v>0</v>
      </c>
      <c r="BC93" s="190">
        <f>SUM(AQ93:BB93)</f>
        <v>0</v>
      </c>
      <c r="BD93" s="181">
        <f>'Données de base'!BC62*'Données de base'!BC81</f>
        <v>0</v>
      </c>
      <c r="BE93" s="181">
        <f>'Données de base'!BD62*'Données de base'!BD81</f>
        <v>0</v>
      </c>
      <c r="BF93" s="181">
        <f>'Données de base'!BE62*'Données de base'!BE81</f>
        <v>0</v>
      </c>
      <c r="BG93" s="181">
        <f>'Données de base'!BF62*'Données de base'!BF81</f>
        <v>0</v>
      </c>
      <c r="BH93" s="181">
        <f>'Données de base'!BG62*'Données de base'!BG81</f>
        <v>0</v>
      </c>
      <c r="BI93" s="181">
        <f>'Données de base'!BH62*'Données de base'!BH81</f>
        <v>0</v>
      </c>
      <c r="BJ93" s="181">
        <f>'Données de base'!BI62*'Données de base'!BI81</f>
        <v>0</v>
      </c>
      <c r="BK93" s="181">
        <f>'Données de base'!BJ62*'Données de base'!BJ81</f>
        <v>0</v>
      </c>
      <c r="BL93" s="181">
        <f>'Données de base'!BK62*'Données de base'!BK81</f>
        <v>0</v>
      </c>
      <c r="BM93" s="181">
        <f>'Données de base'!BL62*'Données de base'!BL81</f>
        <v>0</v>
      </c>
      <c r="BN93" s="181">
        <f>'Données de base'!BM62*'Données de base'!BM81</f>
        <v>0</v>
      </c>
      <c r="BO93" s="181">
        <f>'Données de base'!BN62*'Données de base'!BN81</f>
        <v>0</v>
      </c>
      <c r="BP93" s="190">
        <f>SUM(BD93:BO93)</f>
        <v>0</v>
      </c>
      <c r="BQ93" s="181">
        <f>'Données de base'!BP62*'Données de base'!BP81</f>
        <v>0</v>
      </c>
      <c r="BR93" s="181">
        <f>'Données de base'!BQ62*'Données de base'!BQ81</f>
        <v>0</v>
      </c>
      <c r="BS93" s="181">
        <f>'Données de base'!BR62*'Données de base'!BR81</f>
        <v>0</v>
      </c>
      <c r="BT93" s="181">
        <f>'Données de base'!BS62*'Données de base'!BS81</f>
        <v>0</v>
      </c>
      <c r="BU93" s="181">
        <f>'Données de base'!BT62*'Données de base'!BT81</f>
        <v>0</v>
      </c>
      <c r="BV93" s="181">
        <f>'Données de base'!BU62*'Données de base'!BU81</f>
        <v>0</v>
      </c>
      <c r="BW93" s="181">
        <f>'Données de base'!BV62*'Données de base'!BV81</f>
        <v>0</v>
      </c>
      <c r="BX93" s="181">
        <f>'Données de base'!BW62*'Données de base'!BW81</f>
        <v>0</v>
      </c>
      <c r="BY93" s="181">
        <f>'Données de base'!BX62*'Données de base'!BX81</f>
        <v>0</v>
      </c>
      <c r="BZ93" s="181">
        <f>'Données de base'!BY62*'Données de base'!BY81</f>
        <v>0</v>
      </c>
      <c r="CA93" s="181">
        <f>'Données de base'!BZ62*'Données de base'!BZ81</f>
        <v>0</v>
      </c>
      <c r="CB93" s="181">
        <f>'Données de base'!CA62*'Données de base'!CA81</f>
        <v>0</v>
      </c>
      <c r="CC93" s="190">
        <f>SUM(BQ93:CB93)</f>
        <v>0</v>
      </c>
    </row>
    <row r="94" spans="1:81" ht="15" customHeight="1" x14ac:dyDescent="0.2">
      <c r="A94" s="119"/>
      <c r="B94" s="275" t="str">
        <f>'Données de base'!$A$37</f>
        <v>(-)</v>
      </c>
      <c r="C94" s="246">
        <f>'Données de base'!$B$80</f>
        <v>0.2</v>
      </c>
      <c r="D94" s="181">
        <f>'Données de base'!C63*'Données de base'!C82</f>
        <v>0</v>
      </c>
      <c r="E94" s="181">
        <f>'Données de base'!D63*'Données de base'!D82</f>
        <v>0</v>
      </c>
      <c r="F94" s="181">
        <f>'Données de base'!E63*'Données de base'!E82</f>
        <v>0</v>
      </c>
      <c r="G94" s="181">
        <f>'Données de base'!F63*'Données de base'!F82</f>
        <v>0</v>
      </c>
      <c r="H94" s="181">
        <f>'Données de base'!G63*'Données de base'!G82</f>
        <v>0</v>
      </c>
      <c r="I94" s="181">
        <f>'Données de base'!H63*'Données de base'!H82</f>
        <v>0</v>
      </c>
      <c r="J94" s="181">
        <f>'Données de base'!I63*'Données de base'!I82</f>
        <v>0</v>
      </c>
      <c r="K94" s="181">
        <f>'Données de base'!J63*'Données de base'!J82</f>
        <v>0</v>
      </c>
      <c r="L94" s="181">
        <f>'Données de base'!K63*'Données de base'!K82</f>
        <v>0</v>
      </c>
      <c r="M94" s="181">
        <f>'Données de base'!L63*'Données de base'!L82</f>
        <v>0</v>
      </c>
      <c r="N94" s="181">
        <f>'Données de base'!M63*'Données de base'!M82</f>
        <v>0</v>
      </c>
      <c r="O94" s="181">
        <f>'Données de base'!N63*'Données de base'!N82</f>
        <v>0</v>
      </c>
      <c r="P94" s="190">
        <f>SUM(D94:O94)</f>
        <v>0</v>
      </c>
      <c r="Q94" s="181">
        <f>'Données de base'!P63*'Données de base'!P82</f>
        <v>0</v>
      </c>
      <c r="R94" s="181">
        <f>'Données de base'!Q63*'Données de base'!Q82</f>
        <v>0</v>
      </c>
      <c r="S94" s="181">
        <f>'Données de base'!R63*'Données de base'!R82</f>
        <v>0</v>
      </c>
      <c r="T94" s="181">
        <f>'Données de base'!S63*'Données de base'!S82</f>
        <v>0</v>
      </c>
      <c r="U94" s="181">
        <f>'Données de base'!T63*'Données de base'!T82</f>
        <v>0</v>
      </c>
      <c r="V94" s="181">
        <f>'Données de base'!U63*'Données de base'!U82</f>
        <v>0</v>
      </c>
      <c r="W94" s="181">
        <f>'Données de base'!V63*'Données de base'!V82</f>
        <v>0</v>
      </c>
      <c r="X94" s="181">
        <f>'Données de base'!W63*'Données de base'!W82</f>
        <v>0</v>
      </c>
      <c r="Y94" s="181">
        <f>'Données de base'!X63*'Données de base'!X82</f>
        <v>0</v>
      </c>
      <c r="Z94" s="181">
        <f>'Données de base'!Y63*'Données de base'!Y82</f>
        <v>0</v>
      </c>
      <c r="AA94" s="181">
        <f>'Données de base'!Z63*'Données de base'!Z82</f>
        <v>0</v>
      </c>
      <c r="AB94" s="181">
        <f>'Données de base'!AA63*'Données de base'!AA82</f>
        <v>0</v>
      </c>
      <c r="AC94" s="190">
        <f>SUM(Q94:AB94)</f>
        <v>0</v>
      </c>
      <c r="AD94" s="181">
        <f>'Données de base'!AC63*'Données de base'!AC82</f>
        <v>0</v>
      </c>
      <c r="AE94" s="181">
        <f>'Données de base'!AD63*'Données de base'!AD82</f>
        <v>0</v>
      </c>
      <c r="AF94" s="181">
        <f>'Données de base'!AE63*'Données de base'!AE82</f>
        <v>0</v>
      </c>
      <c r="AG94" s="181">
        <f>'Données de base'!AF63*'Données de base'!AF82</f>
        <v>0</v>
      </c>
      <c r="AH94" s="181">
        <f>'Données de base'!AG63*'Données de base'!AG82</f>
        <v>0</v>
      </c>
      <c r="AI94" s="181">
        <f>'Données de base'!AH63*'Données de base'!AH82</f>
        <v>0</v>
      </c>
      <c r="AJ94" s="181">
        <f>'Données de base'!AI63*'Données de base'!AI82</f>
        <v>0</v>
      </c>
      <c r="AK94" s="181">
        <f>'Données de base'!AJ63*'Données de base'!AJ82</f>
        <v>0</v>
      </c>
      <c r="AL94" s="181">
        <f>'Données de base'!AK63*'Données de base'!AK82</f>
        <v>0</v>
      </c>
      <c r="AM94" s="181">
        <f>'Données de base'!AL63*'Données de base'!AL82</f>
        <v>0</v>
      </c>
      <c r="AN94" s="181">
        <f>'Données de base'!AM63*'Données de base'!AM82</f>
        <v>0</v>
      </c>
      <c r="AO94" s="181">
        <f>'Données de base'!AN63*'Données de base'!AN82</f>
        <v>0</v>
      </c>
      <c r="AP94" s="190">
        <f>SUM(AD94:AO94)</f>
        <v>0</v>
      </c>
      <c r="AQ94" s="181">
        <f>'Données de base'!AP63*'Données de base'!AP82</f>
        <v>0</v>
      </c>
      <c r="AR94" s="181">
        <f>'Données de base'!AQ63*'Données de base'!AQ82</f>
        <v>0</v>
      </c>
      <c r="AS94" s="181">
        <f>'Données de base'!AR63*'Données de base'!AR82</f>
        <v>0</v>
      </c>
      <c r="AT94" s="181">
        <f>'Données de base'!AS63*'Données de base'!AS82</f>
        <v>0</v>
      </c>
      <c r="AU94" s="181">
        <f>'Données de base'!AT63*'Données de base'!AT82</f>
        <v>0</v>
      </c>
      <c r="AV94" s="181">
        <f>'Données de base'!AU63*'Données de base'!AU82</f>
        <v>0</v>
      </c>
      <c r="AW94" s="181">
        <f>'Données de base'!AV63*'Données de base'!AV82</f>
        <v>0</v>
      </c>
      <c r="AX94" s="181">
        <f>'Données de base'!AW63*'Données de base'!AW82</f>
        <v>0</v>
      </c>
      <c r="AY94" s="181">
        <f>'Données de base'!AX63*'Données de base'!AX82</f>
        <v>0</v>
      </c>
      <c r="AZ94" s="181">
        <f>'Données de base'!AY63*'Données de base'!AY82</f>
        <v>0</v>
      </c>
      <c r="BA94" s="181">
        <f>'Données de base'!AZ63*'Données de base'!AZ82</f>
        <v>0</v>
      </c>
      <c r="BB94" s="181">
        <f>'Données de base'!BA63*'Données de base'!BA82</f>
        <v>0</v>
      </c>
      <c r="BC94" s="190">
        <f>SUM(AQ94:BB94)</f>
        <v>0</v>
      </c>
      <c r="BD94" s="181">
        <f>'Données de base'!BC63*'Données de base'!BC82</f>
        <v>0</v>
      </c>
      <c r="BE94" s="181">
        <f>'Données de base'!BD63*'Données de base'!BD82</f>
        <v>0</v>
      </c>
      <c r="BF94" s="181">
        <f>'Données de base'!BE63*'Données de base'!BE82</f>
        <v>0</v>
      </c>
      <c r="BG94" s="181">
        <f>'Données de base'!BF63*'Données de base'!BF82</f>
        <v>0</v>
      </c>
      <c r="BH94" s="181">
        <f>'Données de base'!BG63*'Données de base'!BG82</f>
        <v>0</v>
      </c>
      <c r="BI94" s="181">
        <f>'Données de base'!BH63*'Données de base'!BH82</f>
        <v>0</v>
      </c>
      <c r="BJ94" s="181">
        <f>'Données de base'!BI63*'Données de base'!BI82</f>
        <v>0</v>
      </c>
      <c r="BK94" s="181">
        <f>'Données de base'!BJ63*'Données de base'!BJ82</f>
        <v>0</v>
      </c>
      <c r="BL94" s="181">
        <f>'Données de base'!BK63*'Données de base'!BK82</f>
        <v>0</v>
      </c>
      <c r="BM94" s="181">
        <f>'Données de base'!BL63*'Données de base'!BL82</f>
        <v>0</v>
      </c>
      <c r="BN94" s="181">
        <f>'Données de base'!BM63*'Données de base'!BM82</f>
        <v>0</v>
      </c>
      <c r="BO94" s="181">
        <f>'Données de base'!BN63*'Données de base'!BN82</f>
        <v>0</v>
      </c>
      <c r="BP94" s="190">
        <f>SUM(BD94:BO94)</f>
        <v>0</v>
      </c>
      <c r="BQ94" s="181">
        <f>'Données de base'!BP63*'Données de base'!BP82</f>
        <v>0</v>
      </c>
      <c r="BR94" s="181">
        <f>'Données de base'!BQ63*'Données de base'!BQ82</f>
        <v>0</v>
      </c>
      <c r="BS94" s="181">
        <f>'Données de base'!BR63*'Données de base'!BR82</f>
        <v>0</v>
      </c>
      <c r="BT94" s="181">
        <f>'Données de base'!BS63*'Données de base'!BS82</f>
        <v>0</v>
      </c>
      <c r="BU94" s="181">
        <f>'Données de base'!BT63*'Données de base'!BT82</f>
        <v>0</v>
      </c>
      <c r="BV94" s="181">
        <f>'Données de base'!BU63*'Données de base'!BU82</f>
        <v>0</v>
      </c>
      <c r="BW94" s="181">
        <f>'Données de base'!BV63*'Données de base'!BV82</f>
        <v>0</v>
      </c>
      <c r="BX94" s="181">
        <f>'Données de base'!BW63*'Données de base'!BW82</f>
        <v>0</v>
      </c>
      <c r="BY94" s="181">
        <f>'Données de base'!BX63*'Données de base'!BX82</f>
        <v>0</v>
      </c>
      <c r="BZ94" s="181">
        <f>'Données de base'!BY63*'Données de base'!BY82</f>
        <v>0</v>
      </c>
      <c r="CA94" s="181">
        <f>'Données de base'!BZ63*'Données de base'!BZ82</f>
        <v>0</v>
      </c>
      <c r="CB94" s="181">
        <f>'Données de base'!CA63*'Données de base'!CA82</f>
        <v>0</v>
      </c>
      <c r="CC94" s="190">
        <f>SUM(BQ94:CB94)</f>
        <v>0</v>
      </c>
    </row>
    <row r="95" spans="1:81" ht="15" customHeight="1" x14ac:dyDescent="0.2">
      <c r="A95" s="119"/>
      <c r="B95" s="275" t="str">
        <f>'Données de base'!$A$38</f>
        <v>(-)</v>
      </c>
      <c r="C95" s="246">
        <f>'Données de base'!$B$80</f>
        <v>0.2</v>
      </c>
      <c r="D95" s="181">
        <f>'Données de base'!C64*'Données de base'!C83</f>
        <v>0</v>
      </c>
      <c r="E95" s="181">
        <f>'Données de base'!D64*'Données de base'!D83</f>
        <v>0</v>
      </c>
      <c r="F95" s="181">
        <f>'Données de base'!E64*'Données de base'!E83</f>
        <v>0</v>
      </c>
      <c r="G95" s="181">
        <f>'Données de base'!F64*'Données de base'!F83</f>
        <v>0</v>
      </c>
      <c r="H95" s="181">
        <f>'Données de base'!G64*'Données de base'!G83</f>
        <v>0</v>
      </c>
      <c r="I95" s="181">
        <f>'Données de base'!H64*'Données de base'!H83</f>
        <v>0</v>
      </c>
      <c r="J95" s="181">
        <f>'Données de base'!I64*'Données de base'!I83</f>
        <v>0</v>
      </c>
      <c r="K95" s="181">
        <f>'Données de base'!J64*'Données de base'!J83</f>
        <v>0</v>
      </c>
      <c r="L95" s="181">
        <f>'Données de base'!K64*'Données de base'!K83</f>
        <v>0</v>
      </c>
      <c r="M95" s="181">
        <f>'Données de base'!L64*'Données de base'!L83</f>
        <v>0</v>
      </c>
      <c r="N95" s="181">
        <f>'Données de base'!M64*'Données de base'!M83</f>
        <v>0</v>
      </c>
      <c r="O95" s="181">
        <f>'Données de base'!N64*'Données de base'!N83</f>
        <v>0</v>
      </c>
      <c r="P95" s="190">
        <f>SUM(D95:O95)</f>
        <v>0</v>
      </c>
      <c r="Q95" s="181">
        <f>'Données de base'!P64*'Données de base'!P83</f>
        <v>0</v>
      </c>
      <c r="R95" s="181">
        <f>'Données de base'!Q64*'Données de base'!Q83</f>
        <v>0</v>
      </c>
      <c r="S95" s="181">
        <f>'Données de base'!R64*'Données de base'!R83</f>
        <v>0</v>
      </c>
      <c r="T95" s="181">
        <f>'Données de base'!S64*'Données de base'!S83</f>
        <v>0</v>
      </c>
      <c r="U95" s="181">
        <f>'Données de base'!T64*'Données de base'!T83</f>
        <v>0</v>
      </c>
      <c r="V95" s="181">
        <f>'Données de base'!U64*'Données de base'!U83</f>
        <v>0</v>
      </c>
      <c r="W95" s="181">
        <f>'Données de base'!V64*'Données de base'!V83</f>
        <v>0</v>
      </c>
      <c r="X95" s="181">
        <f>'Données de base'!W64*'Données de base'!W83</f>
        <v>0</v>
      </c>
      <c r="Y95" s="181">
        <f>'Données de base'!X64*'Données de base'!X83</f>
        <v>0</v>
      </c>
      <c r="Z95" s="181">
        <f>'Données de base'!Y64*'Données de base'!Y83</f>
        <v>0</v>
      </c>
      <c r="AA95" s="181">
        <f>'Données de base'!Z64*'Données de base'!Z83</f>
        <v>0</v>
      </c>
      <c r="AB95" s="181">
        <f>'Données de base'!AA64*'Données de base'!AA83</f>
        <v>0</v>
      </c>
      <c r="AC95" s="190">
        <f>SUM(Q95:AB95)</f>
        <v>0</v>
      </c>
      <c r="AD95" s="181">
        <f>'Données de base'!AC64*'Données de base'!AC83</f>
        <v>0</v>
      </c>
      <c r="AE95" s="181">
        <f>'Données de base'!AD64*'Données de base'!AD83</f>
        <v>0</v>
      </c>
      <c r="AF95" s="181">
        <f>'Données de base'!AE64*'Données de base'!AE83</f>
        <v>0</v>
      </c>
      <c r="AG95" s="181">
        <f>'Données de base'!AF64*'Données de base'!AF83</f>
        <v>0</v>
      </c>
      <c r="AH95" s="181">
        <f>'Données de base'!AG64*'Données de base'!AG83</f>
        <v>0</v>
      </c>
      <c r="AI95" s="181">
        <f>'Données de base'!AH64*'Données de base'!AH83</f>
        <v>0</v>
      </c>
      <c r="AJ95" s="181">
        <f>'Données de base'!AI64*'Données de base'!AI83</f>
        <v>0</v>
      </c>
      <c r="AK95" s="181">
        <f>'Données de base'!AJ64*'Données de base'!AJ83</f>
        <v>0</v>
      </c>
      <c r="AL95" s="181">
        <f>'Données de base'!AK64*'Données de base'!AK83</f>
        <v>0</v>
      </c>
      <c r="AM95" s="181">
        <f>'Données de base'!AL64*'Données de base'!AL83</f>
        <v>0</v>
      </c>
      <c r="AN95" s="181">
        <f>'Données de base'!AM64*'Données de base'!AM83</f>
        <v>0</v>
      </c>
      <c r="AO95" s="181">
        <f>'Données de base'!AN64*'Données de base'!AN83</f>
        <v>0</v>
      </c>
      <c r="AP95" s="190">
        <f>SUM(AD95:AO95)</f>
        <v>0</v>
      </c>
      <c r="AQ95" s="181">
        <f>'Données de base'!AP64*'Données de base'!AP83</f>
        <v>0</v>
      </c>
      <c r="AR95" s="181">
        <f>'Données de base'!AQ64*'Données de base'!AQ83</f>
        <v>0</v>
      </c>
      <c r="AS95" s="181">
        <f>'Données de base'!AR64*'Données de base'!AR83</f>
        <v>0</v>
      </c>
      <c r="AT95" s="181">
        <f>'Données de base'!AS64*'Données de base'!AS83</f>
        <v>0</v>
      </c>
      <c r="AU95" s="181">
        <f>'Données de base'!AT64*'Données de base'!AT83</f>
        <v>0</v>
      </c>
      <c r="AV95" s="181">
        <f>'Données de base'!AU64*'Données de base'!AU83</f>
        <v>0</v>
      </c>
      <c r="AW95" s="181">
        <f>'Données de base'!AV64*'Données de base'!AV83</f>
        <v>0</v>
      </c>
      <c r="AX95" s="181">
        <f>'Données de base'!AW64*'Données de base'!AW83</f>
        <v>0</v>
      </c>
      <c r="AY95" s="181">
        <f>'Données de base'!AX64*'Données de base'!AX83</f>
        <v>0</v>
      </c>
      <c r="AZ95" s="181">
        <f>'Données de base'!AY64*'Données de base'!AY83</f>
        <v>0</v>
      </c>
      <c r="BA95" s="181">
        <f>'Données de base'!AZ64*'Données de base'!AZ83</f>
        <v>0</v>
      </c>
      <c r="BB95" s="181">
        <f>'Données de base'!BA64*'Données de base'!BA83</f>
        <v>0</v>
      </c>
      <c r="BC95" s="190">
        <f>SUM(AQ95:BB95)</f>
        <v>0</v>
      </c>
      <c r="BD95" s="181">
        <f>'Données de base'!BC64*'Données de base'!BC83</f>
        <v>0</v>
      </c>
      <c r="BE95" s="181">
        <f>'Données de base'!BD64*'Données de base'!BD83</f>
        <v>0</v>
      </c>
      <c r="BF95" s="181">
        <f>'Données de base'!BE64*'Données de base'!BE83</f>
        <v>0</v>
      </c>
      <c r="BG95" s="181">
        <f>'Données de base'!BF64*'Données de base'!BF83</f>
        <v>0</v>
      </c>
      <c r="BH95" s="181">
        <f>'Données de base'!BG64*'Données de base'!BG83</f>
        <v>0</v>
      </c>
      <c r="BI95" s="181">
        <f>'Données de base'!BH64*'Données de base'!BH83</f>
        <v>0</v>
      </c>
      <c r="BJ95" s="181">
        <f>'Données de base'!BI64*'Données de base'!BI83</f>
        <v>0</v>
      </c>
      <c r="BK95" s="181">
        <f>'Données de base'!BJ64*'Données de base'!BJ83</f>
        <v>0</v>
      </c>
      <c r="BL95" s="181">
        <f>'Données de base'!BK64*'Données de base'!BK83</f>
        <v>0</v>
      </c>
      <c r="BM95" s="181">
        <f>'Données de base'!BL64*'Données de base'!BL83</f>
        <v>0</v>
      </c>
      <c r="BN95" s="181">
        <f>'Données de base'!BM64*'Données de base'!BM83</f>
        <v>0</v>
      </c>
      <c r="BO95" s="181">
        <f>'Données de base'!BN64*'Données de base'!BN83</f>
        <v>0</v>
      </c>
      <c r="BP95" s="190">
        <f>SUM(BD95:BO95)</f>
        <v>0</v>
      </c>
      <c r="BQ95" s="181">
        <f>'Données de base'!BP64*'Données de base'!BP83</f>
        <v>0</v>
      </c>
      <c r="BR95" s="181">
        <f>'Données de base'!BQ64*'Données de base'!BQ83</f>
        <v>0</v>
      </c>
      <c r="BS95" s="181">
        <f>'Données de base'!BR64*'Données de base'!BR83</f>
        <v>0</v>
      </c>
      <c r="BT95" s="181">
        <f>'Données de base'!BS64*'Données de base'!BS83</f>
        <v>0</v>
      </c>
      <c r="BU95" s="181">
        <f>'Données de base'!BT64*'Données de base'!BT83</f>
        <v>0</v>
      </c>
      <c r="BV95" s="181">
        <f>'Données de base'!BU64*'Données de base'!BU83</f>
        <v>0</v>
      </c>
      <c r="BW95" s="181">
        <f>'Données de base'!BV64*'Données de base'!BV83</f>
        <v>0</v>
      </c>
      <c r="BX95" s="181">
        <f>'Données de base'!BW64*'Données de base'!BW83</f>
        <v>0</v>
      </c>
      <c r="BY95" s="181">
        <f>'Données de base'!BX64*'Données de base'!BX83</f>
        <v>0</v>
      </c>
      <c r="BZ95" s="181">
        <f>'Données de base'!BY64*'Données de base'!BY83</f>
        <v>0</v>
      </c>
      <c r="CA95" s="181">
        <f>'Données de base'!BZ64*'Données de base'!BZ83</f>
        <v>0</v>
      </c>
      <c r="CB95" s="181">
        <f>'Données de base'!CA64*'Données de base'!CA83</f>
        <v>0</v>
      </c>
      <c r="CC95" s="190">
        <f>SUM(BQ95:CB95)</f>
        <v>0</v>
      </c>
    </row>
    <row r="96" spans="1:81" ht="15" customHeight="1" x14ac:dyDescent="0.2">
      <c r="A96" s="119"/>
      <c r="B96" s="275" t="str">
        <f>'Données de base'!$A$39</f>
        <v>(-)</v>
      </c>
      <c r="C96" s="246">
        <f>'Données de base'!$B$80</f>
        <v>0.2</v>
      </c>
      <c r="D96" s="181">
        <f>'Données de base'!C65*'Données de base'!C84</f>
        <v>0</v>
      </c>
      <c r="E96" s="181">
        <f>'Données de base'!D65*'Données de base'!D84</f>
        <v>0</v>
      </c>
      <c r="F96" s="181">
        <f>'Données de base'!E65*'Données de base'!E84</f>
        <v>0</v>
      </c>
      <c r="G96" s="181">
        <f>'Données de base'!F65*'Données de base'!F84</f>
        <v>0</v>
      </c>
      <c r="H96" s="181">
        <f>'Données de base'!G65*'Données de base'!G84</f>
        <v>0</v>
      </c>
      <c r="I96" s="181">
        <f>'Données de base'!H65*'Données de base'!H84</f>
        <v>0</v>
      </c>
      <c r="J96" s="181">
        <f>'Données de base'!I65*'Données de base'!I84</f>
        <v>0</v>
      </c>
      <c r="K96" s="181">
        <f>'Données de base'!J65*'Données de base'!J84</f>
        <v>0</v>
      </c>
      <c r="L96" s="181">
        <f>'Données de base'!K65*'Données de base'!K84</f>
        <v>0</v>
      </c>
      <c r="M96" s="181">
        <f>'Données de base'!L65*'Données de base'!L84</f>
        <v>0</v>
      </c>
      <c r="N96" s="181">
        <f>'Données de base'!M65*'Données de base'!M84</f>
        <v>0</v>
      </c>
      <c r="O96" s="181">
        <f>'Données de base'!N65*'Données de base'!N84</f>
        <v>0</v>
      </c>
      <c r="P96" s="190">
        <f>SUM(D96:O96)</f>
        <v>0</v>
      </c>
      <c r="Q96" s="181">
        <f>'Données de base'!P65*'Données de base'!P84</f>
        <v>0</v>
      </c>
      <c r="R96" s="181">
        <f>'Données de base'!Q65*'Données de base'!Q84</f>
        <v>0</v>
      </c>
      <c r="S96" s="181">
        <f>'Données de base'!R65*'Données de base'!R84</f>
        <v>0</v>
      </c>
      <c r="T96" s="181">
        <f>'Données de base'!S65*'Données de base'!S84</f>
        <v>0</v>
      </c>
      <c r="U96" s="181">
        <f>'Données de base'!T65*'Données de base'!T84</f>
        <v>0</v>
      </c>
      <c r="V96" s="181">
        <f>'Données de base'!U65*'Données de base'!U84</f>
        <v>0</v>
      </c>
      <c r="W96" s="181">
        <f>'Données de base'!V65*'Données de base'!V84</f>
        <v>0</v>
      </c>
      <c r="X96" s="181">
        <f>'Données de base'!W65*'Données de base'!W84</f>
        <v>0</v>
      </c>
      <c r="Y96" s="181">
        <f>'Données de base'!X65*'Données de base'!X84</f>
        <v>0</v>
      </c>
      <c r="Z96" s="181">
        <f>'Données de base'!Y65*'Données de base'!Y84</f>
        <v>0</v>
      </c>
      <c r="AA96" s="181">
        <f>'Données de base'!Z65*'Données de base'!Z84</f>
        <v>0</v>
      </c>
      <c r="AB96" s="181">
        <f>'Données de base'!AA65*'Données de base'!AA84</f>
        <v>0</v>
      </c>
      <c r="AC96" s="190">
        <f>SUM(Q96:AB96)</f>
        <v>0</v>
      </c>
      <c r="AD96" s="181">
        <f>'Données de base'!AC65*'Données de base'!AC84</f>
        <v>0</v>
      </c>
      <c r="AE96" s="181">
        <f>'Données de base'!AD65*'Données de base'!AD84</f>
        <v>0</v>
      </c>
      <c r="AF96" s="181">
        <f>'Données de base'!AE65*'Données de base'!AE84</f>
        <v>0</v>
      </c>
      <c r="AG96" s="181">
        <f>'Données de base'!AF65*'Données de base'!AF84</f>
        <v>0</v>
      </c>
      <c r="AH96" s="181">
        <f>'Données de base'!AG65*'Données de base'!AG84</f>
        <v>0</v>
      </c>
      <c r="AI96" s="181">
        <f>'Données de base'!AH65*'Données de base'!AH84</f>
        <v>0</v>
      </c>
      <c r="AJ96" s="181">
        <f>'Données de base'!AI65*'Données de base'!AI84</f>
        <v>0</v>
      </c>
      <c r="AK96" s="181">
        <f>'Données de base'!AJ65*'Données de base'!AJ84</f>
        <v>0</v>
      </c>
      <c r="AL96" s="181">
        <f>'Données de base'!AK65*'Données de base'!AK84</f>
        <v>0</v>
      </c>
      <c r="AM96" s="181">
        <f>'Données de base'!AL65*'Données de base'!AL84</f>
        <v>0</v>
      </c>
      <c r="AN96" s="181">
        <f>'Données de base'!AM65*'Données de base'!AM84</f>
        <v>0</v>
      </c>
      <c r="AO96" s="181">
        <f>'Données de base'!AN65*'Données de base'!AN84</f>
        <v>0</v>
      </c>
      <c r="AP96" s="190">
        <f>SUM(AD96:AO96)</f>
        <v>0</v>
      </c>
      <c r="AQ96" s="181">
        <f>'Données de base'!AP65*'Données de base'!AP84</f>
        <v>0</v>
      </c>
      <c r="AR96" s="181">
        <f>'Données de base'!AQ65*'Données de base'!AQ84</f>
        <v>0</v>
      </c>
      <c r="AS96" s="181">
        <f>'Données de base'!AR65*'Données de base'!AR84</f>
        <v>0</v>
      </c>
      <c r="AT96" s="181">
        <f>'Données de base'!AS65*'Données de base'!AS84</f>
        <v>0</v>
      </c>
      <c r="AU96" s="181">
        <f>'Données de base'!AT65*'Données de base'!AT84</f>
        <v>0</v>
      </c>
      <c r="AV96" s="181">
        <f>'Données de base'!AU65*'Données de base'!AU84</f>
        <v>0</v>
      </c>
      <c r="AW96" s="181">
        <f>'Données de base'!AV65*'Données de base'!AV84</f>
        <v>0</v>
      </c>
      <c r="AX96" s="181">
        <f>'Données de base'!AW65*'Données de base'!AW84</f>
        <v>0</v>
      </c>
      <c r="AY96" s="181">
        <f>'Données de base'!AX65*'Données de base'!AX84</f>
        <v>0</v>
      </c>
      <c r="AZ96" s="181">
        <f>'Données de base'!AY65*'Données de base'!AY84</f>
        <v>0</v>
      </c>
      <c r="BA96" s="181">
        <f>'Données de base'!AZ65*'Données de base'!AZ84</f>
        <v>0</v>
      </c>
      <c r="BB96" s="181">
        <f>'Données de base'!BA65*'Données de base'!BA84</f>
        <v>0</v>
      </c>
      <c r="BC96" s="190">
        <f>SUM(AQ96:BB96)</f>
        <v>0</v>
      </c>
      <c r="BD96" s="181">
        <f>'Données de base'!BC65*'Données de base'!BC84</f>
        <v>0</v>
      </c>
      <c r="BE96" s="181">
        <f>'Données de base'!BD65*'Données de base'!BD84</f>
        <v>0</v>
      </c>
      <c r="BF96" s="181">
        <f>'Données de base'!BE65*'Données de base'!BE84</f>
        <v>0</v>
      </c>
      <c r="BG96" s="181">
        <f>'Données de base'!BF65*'Données de base'!BF84</f>
        <v>0</v>
      </c>
      <c r="BH96" s="181">
        <f>'Données de base'!BG65*'Données de base'!BG84</f>
        <v>0</v>
      </c>
      <c r="BI96" s="181">
        <f>'Données de base'!BH65*'Données de base'!BH84</f>
        <v>0</v>
      </c>
      <c r="BJ96" s="181">
        <f>'Données de base'!BI65*'Données de base'!BI84</f>
        <v>0</v>
      </c>
      <c r="BK96" s="181">
        <f>'Données de base'!BJ65*'Données de base'!BJ84</f>
        <v>0</v>
      </c>
      <c r="BL96" s="181">
        <f>'Données de base'!BK65*'Données de base'!BK84</f>
        <v>0</v>
      </c>
      <c r="BM96" s="181">
        <f>'Données de base'!BL65*'Données de base'!BL84</f>
        <v>0</v>
      </c>
      <c r="BN96" s="181">
        <f>'Données de base'!BM65*'Données de base'!BM84</f>
        <v>0</v>
      </c>
      <c r="BO96" s="181">
        <f>'Données de base'!BN65*'Données de base'!BN84</f>
        <v>0</v>
      </c>
      <c r="BP96" s="190">
        <f>SUM(BD96:BO96)</f>
        <v>0</v>
      </c>
      <c r="BQ96" s="181">
        <f>'Données de base'!BP65*'Données de base'!BP84</f>
        <v>0</v>
      </c>
      <c r="BR96" s="181">
        <f>'Données de base'!BQ65*'Données de base'!BQ84</f>
        <v>0</v>
      </c>
      <c r="BS96" s="181">
        <f>'Données de base'!BR65*'Données de base'!BR84</f>
        <v>0</v>
      </c>
      <c r="BT96" s="181">
        <f>'Données de base'!BS65*'Données de base'!BS84</f>
        <v>0</v>
      </c>
      <c r="BU96" s="181">
        <f>'Données de base'!BT65*'Données de base'!BT84</f>
        <v>0</v>
      </c>
      <c r="BV96" s="181">
        <f>'Données de base'!BU65*'Données de base'!BU84</f>
        <v>0</v>
      </c>
      <c r="BW96" s="181">
        <f>'Données de base'!BV65*'Données de base'!BV84</f>
        <v>0</v>
      </c>
      <c r="BX96" s="181">
        <f>'Données de base'!BW65*'Données de base'!BW84</f>
        <v>0</v>
      </c>
      <c r="BY96" s="181">
        <f>'Données de base'!BX65*'Données de base'!BX84</f>
        <v>0</v>
      </c>
      <c r="BZ96" s="181">
        <f>'Données de base'!BY65*'Données de base'!BY84</f>
        <v>0</v>
      </c>
      <c r="CA96" s="181">
        <f>'Données de base'!BZ65*'Données de base'!BZ84</f>
        <v>0</v>
      </c>
      <c r="CB96" s="181">
        <f>'Données de base'!CA65*'Données de base'!CA84</f>
        <v>0</v>
      </c>
      <c r="CC96" s="190">
        <f>SUM(BQ96:CB96)</f>
        <v>0</v>
      </c>
    </row>
    <row r="97" spans="1:81" ht="15" customHeight="1" x14ac:dyDescent="0.2">
      <c r="A97" s="119"/>
      <c r="B97" s="275" t="str">
        <f>'Données de base'!$A$40</f>
        <v>(-)</v>
      </c>
      <c r="C97" s="246">
        <f>'Données de base'!$B$85</f>
        <v>0.2</v>
      </c>
      <c r="D97" s="181">
        <f>'Données de base'!C66*'Données de base'!C85</f>
        <v>0</v>
      </c>
      <c r="E97" s="181">
        <f>'Données de base'!D66*'Données de base'!D85</f>
        <v>0</v>
      </c>
      <c r="F97" s="181">
        <f>'Données de base'!E66*'Données de base'!E85</f>
        <v>0</v>
      </c>
      <c r="G97" s="181">
        <f>'Données de base'!F66*'Données de base'!F85</f>
        <v>0</v>
      </c>
      <c r="H97" s="181">
        <f>'Données de base'!G66*'Données de base'!G85</f>
        <v>0</v>
      </c>
      <c r="I97" s="181">
        <f>'Données de base'!H66*'Données de base'!H85</f>
        <v>0</v>
      </c>
      <c r="J97" s="181">
        <f>'Données de base'!I66*'Données de base'!I85</f>
        <v>0</v>
      </c>
      <c r="K97" s="181">
        <f>'Données de base'!J66*'Données de base'!J85</f>
        <v>0</v>
      </c>
      <c r="L97" s="181">
        <f>'Données de base'!K66*'Données de base'!K85</f>
        <v>0</v>
      </c>
      <c r="M97" s="181">
        <f>'Données de base'!L66*'Données de base'!L85</f>
        <v>0</v>
      </c>
      <c r="N97" s="181">
        <f>'Données de base'!M66*'Données de base'!M85</f>
        <v>0</v>
      </c>
      <c r="O97" s="181">
        <f>'Données de base'!N66*'Données de base'!N85</f>
        <v>0</v>
      </c>
      <c r="P97" s="190">
        <f t="shared" si="187"/>
        <v>0</v>
      </c>
      <c r="Q97" s="181">
        <f>'Données de base'!P66*'Données de base'!P85</f>
        <v>0</v>
      </c>
      <c r="R97" s="181">
        <f>'Données de base'!Q66*'Données de base'!Q85</f>
        <v>0</v>
      </c>
      <c r="S97" s="181">
        <f>'Données de base'!R66*'Données de base'!R85</f>
        <v>0</v>
      </c>
      <c r="T97" s="181">
        <f>'Données de base'!S66*'Données de base'!S85</f>
        <v>0</v>
      </c>
      <c r="U97" s="181">
        <f>'Données de base'!T66*'Données de base'!T85</f>
        <v>0</v>
      </c>
      <c r="V97" s="181">
        <f>'Données de base'!U66*'Données de base'!U85</f>
        <v>0</v>
      </c>
      <c r="W97" s="181">
        <f>'Données de base'!V66*'Données de base'!V85</f>
        <v>0</v>
      </c>
      <c r="X97" s="181">
        <f>'Données de base'!W66*'Données de base'!W85</f>
        <v>0</v>
      </c>
      <c r="Y97" s="181">
        <f>'Données de base'!X66*'Données de base'!X85</f>
        <v>0</v>
      </c>
      <c r="Z97" s="181">
        <f>'Données de base'!Y66*'Données de base'!Y85</f>
        <v>0</v>
      </c>
      <c r="AA97" s="181">
        <f>'Données de base'!Z66*'Données de base'!Z85</f>
        <v>0</v>
      </c>
      <c r="AB97" s="181">
        <f>'Données de base'!AA66*'Données de base'!AA85</f>
        <v>0</v>
      </c>
      <c r="AC97" s="190">
        <f t="shared" si="189"/>
        <v>0</v>
      </c>
      <c r="AD97" s="181">
        <f>'Données de base'!AC66*'Données de base'!AC85</f>
        <v>0</v>
      </c>
      <c r="AE97" s="181">
        <f>'Données de base'!AD66*'Données de base'!AD85</f>
        <v>0</v>
      </c>
      <c r="AF97" s="181">
        <f>'Données de base'!AE66*'Données de base'!AE85</f>
        <v>0</v>
      </c>
      <c r="AG97" s="181">
        <f>'Données de base'!AF66*'Données de base'!AF85</f>
        <v>0</v>
      </c>
      <c r="AH97" s="181">
        <f>'Données de base'!AG66*'Données de base'!AG85</f>
        <v>0</v>
      </c>
      <c r="AI97" s="181">
        <f>'Données de base'!AH66*'Données de base'!AH85</f>
        <v>0</v>
      </c>
      <c r="AJ97" s="181">
        <f>'Données de base'!AI66*'Données de base'!AI85</f>
        <v>0</v>
      </c>
      <c r="AK97" s="181">
        <f>'Données de base'!AJ66*'Données de base'!AJ85</f>
        <v>0</v>
      </c>
      <c r="AL97" s="181">
        <f>'Données de base'!AK66*'Données de base'!AK85</f>
        <v>0</v>
      </c>
      <c r="AM97" s="181">
        <f>'Données de base'!AL66*'Données de base'!AL85</f>
        <v>0</v>
      </c>
      <c r="AN97" s="181">
        <f>'Données de base'!AM66*'Données de base'!AM85</f>
        <v>0</v>
      </c>
      <c r="AO97" s="181">
        <f>'Données de base'!AN66*'Données de base'!AN85</f>
        <v>0</v>
      </c>
      <c r="AP97" s="190">
        <f t="shared" si="191"/>
        <v>0</v>
      </c>
      <c r="AQ97" s="181">
        <f>'Données de base'!AP66*'Données de base'!AP85</f>
        <v>0</v>
      </c>
      <c r="AR97" s="181">
        <f>'Données de base'!AQ66*'Données de base'!AQ85</f>
        <v>0</v>
      </c>
      <c r="AS97" s="181">
        <f>'Données de base'!AR66*'Données de base'!AR85</f>
        <v>0</v>
      </c>
      <c r="AT97" s="181">
        <f>'Données de base'!AS66*'Données de base'!AS85</f>
        <v>0</v>
      </c>
      <c r="AU97" s="181">
        <f>'Données de base'!AT66*'Données de base'!AT85</f>
        <v>0</v>
      </c>
      <c r="AV97" s="181">
        <f>'Données de base'!AU66*'Données de base'!AU85</f>
        <v>0</v>
      </c>
      <c r="AW97" s="181">
        <f>'Données de base'!AV66*'Données de base'!AV85</f>
        <v>0</v>
      </c>
      <c r="AX97" s="181">
        <f>'Données de base'!AW66*'Données de base'!AW85</f>
        <v>0</v>
      </c>
      <c r="AY97" s="181">
        <f>'Données de base'!AX66*'Données de base'!AX85</f>
        <v>0</v>
      </c>
      <c r="AZ97" s="181">
        <f>'Données de base'!AY66*'Données de base'!AY85</f>
        <v>0</v>
      </c>
      <c r="BA97" s="181">
        <f>'Données de base'!AZ66*'Données de base'!AZ85</f>
        <v>0</v>
      </c>
      <c r="BB97" s="181">
        <f>'Données de base'!BA66*'Données de base'!BA85</f>
        <v>0</v>
      </c>
      <c r="BC97" s="190">
        <f t="shared" si="193"/>
        <v>0</v>
      </c>
      <c r="BD97" s="181">
        <f>'Données de base'!BC66*'Données de base'!BC85</f>
        <v>0</v>
      </c>
      <c r="BE97" s="181">
        <f>'Données de base'!BD66*'Données de base'!BD85</f>
        <v>0</v>
      </c>
      <c r="BF97" s="181">
        <f>'Données de base'!BE66*'Données de base'!BE85</f>
        <v>0</v>
      </c>
      <c r="BG97" s="181">
        <f>'Données de base'!BF66*'Données de base'!BF85</f>
        <v>0</v>
      </c>
      <c r="BH97" s="181">
        <f>'Données de base'!BG66*'Données de base'!BG85</f>
        <v>0</v>
      </c>
      <c r="BI97" s="181">
        <f>'Données de base'!BH66*'Données de base'!BH85</f>
        <v>0</v>
      </c>
      <c r="BJ97" s="181">
        <f>'Données de base'!BI66*'Données de base'!BI85</f>
        <v>0</v>
      </c>
      <c r="BK97" s="181">
        <f>'Données de base'!BJ66*'Données de base'!BJ85</f>
        <v>0</v>
      </c>
      <c r="BL97" s="181">
        <f>'Données de base'!BK66*'Données de base'!BK85</f>
        <v>0</v>
      </c>
      <c r="BM97" s="181">
        <f>'Données de base'!BL66*'Données de base'!BL85</f>
        <v>0</v>
      </c>
      <c r="BN97" s="181">
        <f>'Données de base'!BM66*'Données de base'!BM85</f>
        <v>0</v>
      </c>
      <c r="BO97" s="181">
        <f>'Données de base'!BN66*'Données de base'!BN85</f>
        <v>0</v>
      </c>
      <c r="BP97" s="190">
        <f t="shared" si="195"/>
        <v>0</v>
      </c>
      <c r="BQ97" s="181">
        <f>'Données de base'!BP66*'Données de base'!BP85</f>
        <v>0</v>
      </c>
      <c r="BR97" s="181">
        <f>'Données de base'!BQ66*'Données de base'!BQ85</f>
        <v>0</v>
      </c>
      <c r="BS97" s="181">
        <f>'Données de base'!BR66*'Données de base'!BR85</f>
        <v>0</v>
      </c>
      <c r="BT97" s="181">
        <f>'Données de base'!BS66*'Données de base'!BS85</f>
        <v>0</v>
      </c>
      <c r="BU97" s="181">
        <f>'Données de base'!BT66*'Données de base'!BT85</f>
        <v>0</v>
      </c>
      <c r="BV97" s="181">
        <f>'Données de base'!BU66*'Données de base'!BU85</f>
        <v>0</v>
      </c>
      <c r="BW97" s="181">
        <f>'Données de base'!BV66*'Données de base'!BV85</f>
        <v>0</v>
      </c>
      <c r="BX97" s="181">
        <f>'Données de base'!BW66*'Données de base'!BW85</f>
        <v>0</v>
      </c>
      <c r="BY97" s="181">
        <f>'Données de base'!BX66*'Données de base'!BX85</f>
        <v>0</v>
      </c>
      <c r="BZ97" s="181">
        <f>'Données de base'!BY66*'Données de base'!BY85</f>
        <v>0</v>
      </c>
      <c r="CA97" s="181">
        <f>'Données de base'!BZ66*'Données de base'!BZ85</f>
        <v>0</v>
      </c>
      <c r="CB97" s="181">
        <f>'Données de base'!CA66*'Données de base'!CA85</f>
        <v>0</v>
      </c>
      <c r="CC97" s="190">
        <f t="shared" si="257"/>
        <v>0</v>
      </c>
    </row>
    <row r="98" spans="1:81" ht="15" customHeight="1" x14ac:dyDescent="0.2">
      <c r="A98" s="119"/>
      <c r="B98" s="275" t="str">
        <f>'Données de base'!$A$41</f>
        <v>(-)</v>
      </c>
      <c r="C98" s="246">
        <f>'Données de base'!$B$86</f>
        <v>0.2</v>
      </c>
      <c r="D98" s="181">
        <f>'Données de base'!C67*'Données de base'!C86</f>
        <v>0</v>
      </c>
      <c r="E98" s="181">
        <f>'Données de base'!D67*'Données de base'!D86</f>
        <v>0</v>
      </c>
      <c r="F98" s="181">
        <f>'Données de base'!E67*'Données de base'!E86</f>
        <v>0</v>
      </c>
      <c r="G98" s="181">
        <f>'Données de base'!F67*'Données de base'!F86</f>
        <v>0</v>
      </c>
      <c r="H98" s="181">
        <f>'Données de base'!G67*'Données de base'!G86</f>
        <v>0</v>
      </c>
      <c r="I98" s="181">
        <f>'Données de base'!H67*'Données de base'!H86</f>
        <v>0</v>
      </c>
      <c r="J98" s="181">
        <f>'Données de base'!I67*'Données de base'!I86</f>
        <v>0</v>
      </c>
      <c r="K98" s="181">
        <f>'Données de base'!J67*'Données de base'!J86</f>
        <v>0</v>
      </c>
      <c r="L98" s="181">
        <f>'Données de base'!K67*'Données de base'!K86</f>
        <v>0</v>
      </c>
      <c r="M98" s="181">
        <f>'Données de base'!L67*'Données de base'!L86</f>
        <v>0</v>
      </c>
      <c r="N98" s="181">
        <f>'Données de base'!M67*'Données de base'!M86</f>
        <v>0</v>
      </c>
      <c r="O98" s="181">
        <f>'Données de base'!N67*'Données de base'!N86</f>
        <v>0</v>
      </c>
      <c r="P98" s="190">
        <f t="shared" si="187"/>
        <v>0</v>
      </c>
      <c r="Q98" s="181">
        <f>'Données de base'!P67*'Données de base'!P86</f>
        <v>0</v>
      </c>
      <c r="R98" s="181">
        <f>'Données de base'!Q67*'Données de base'!Q86</f>
        <v>0</v>
      </c>
      <c r="S98" s="181">
        <f>'Données de base'!R67*'Données de base'!R86</f>
        <v>0</v>
      </c>
      <c r="T98" s="181">
        <f>'Données de base'!S67*'Données de base'!S86</f>
        <v>0</v>
      </c>
      <c r="U98" s="181">
        <f>'Données de base'!T67*'Données de base'!T86</f>
        <v>0</v>
      </c>
      <c r="V98" s="181">
        <f>'Données de base'!U67*'Données de base'!U86</f>
        <v>0</v>
      </c>
      <c r="W98" s="181">
        <f>'Données de base'!V67*'Données de base'!V86</f>
        <v>0</v>
      </c>
      <c r="X98" s="181">
        <f>'Données de base'!W67*'Données de base'!W86</f>
        <v>0</v>
      </c>
      <c r="Y98" s="181">
        <f>'Données de base'!X67*'Données de base'!X86</f>
        <v>0</v>
      </c>
      <c r="Z98" s="181">
        <f>'Données de base'!Y67*'Données de base'!Y86</f>
        <v>0</v>
      </c>
      <c r="AA98" s="181">
        <f>'Données de base'!Z67*'Données de base'!Z86</f>
        <v>0</v>
      </c>
      <c r="AB98" s="181">
        <f>'Données de base'!AA67*'Données de base'!AA86</f>
        <v>0</v>
      </c>
      <c r="AC98" s="190">
        <f t="shared" si="189"/>
        <v>0</v>
      </c>
      <c r="AD98" s="181">
        <f>'Données de base'!AC67*'Données de base'!AC86</f>
        <v>0</v>
      </c>
      <c r="AE98" s="181">
        <f>'Données de base'!AD67*'Données de base'!AD86</f>
        <v>0</v>
      </c>
      <c r="AF98" s="181">
        <f>'Données de base'!AE67*'Données de base'!AE86</f>
        <v>0</v>
      </c>
      <c r="AG98" s="181">
        <f>'Données de base'!AF67*'Données de base'!AF86</f>
        <v>0</v>
      </c>
      <c r="AH98" s="181">
        <f>'Données de base'!AG67*'Données de base'!AG86</f>
        <v>0</v>
      </c>
      <c r="AI98" s="181">
        <f>'Données de base'!AH67*'Données de base'!AH86</f>
        <v>0</v>
      </c>
      <c r="AJ98" s="181">
        <f>'Données de base'!AI67*'Données de base'!AI86</f>
        <v>0</v>
      </c>
      <c r="AK98" s="181">
        <f>'Données de base'!AJ67*'Données de base'!AJ86</f>
        <v>0</v>
      </c>
      <c r="AL98" s="181">
        <f>'Données de base'!AK67*'Données de base'!AK86</f>
        <v>0</v>
      </c>
      <c r="AM98" s="181">
        <f>'Données de base'!AL67*'Données de base'!AL86</f>
        <v>0</v>
      </c>
      <c r="AN98" s="181">
        <f>'Données de base'!AM67*'Données de base'!AM86</f>
        <v>0</v>
      </c>
      <c r="AO98" s="181">
        <f>'Données de base'!AN67*'Données de base'!AN86</f>
        <v>0</v>
      </c>
      <c r="AP98" s="190">
        <f t="shared" si="191"/>
        <v>0</v>
      </c>
      <c r="AQ98" s="181">
        <f>'Données de base'!AP67*'Données de base'!AP86</f>
        <v>0</v>
      </c>
      <c r="AR98" s="181">
        <f>'Données de base'!AQ67*'Données de base'!AQ86</f>
        <v>0</v>
      </c>
      <c r="AS98" s="181">
        <f>'Données de base'!AR67*'Données de base'!AR86</f>
        <v>0</v>
      </c>
      <c r="AT98" s="181">
        <f>'Données de base'!AS67*'Données de base'!AS86</f>
        <v>0</v>
      </c>
      <c r="AU98" s="181">
        <f>'Données de base'!AT67*'Données de base'!AT86</f>
        <v>0</v>
      </c>
      <c r="AV98" s="181">
        <f>'Données de base'!AU67*'Données de base'!AU86</f>
        <v>0</v>
      </c>
      <c r="AW98" s="181">
        <f>'Données de base'!AV67*'Données de base'!AV86</f>
        <v>0</v>
      </c>
      <c r="AX98" s="181">
        <f>'Données de base'!AW67*'Données de base'!AW86</f>
        <v>0</v>
      </c>
      <c r="AY98" s="181">
        <f>'Données de base'!AX67*'Données de base'!AX86</f>
        <v>0</v>
      </c>
      <c r="AZ98" s="181">
        <f>'Données de base'!AY67*'Données de base'!AY86</f>
        <v>0</v>
      </c>
      <c r="BA98" s="181">
        <f>'Données de base'!AZ67*'Données de base'!AZ86</f>
        <v>0</v>
      </c>
      <c r="BB98" s="181">
        <f>'Données de base'!BA67*'Données de base'!BA86</f>
        <v>0</v>
      </c>
      <c r="BC98" s="190">
        <f t="shared" si="193"/>
        <v>0</v>
      </c>
      <c r="BD98" s="181">
        <f>'Données de base'!BC67*'Données de base'!BC86</f>
        <v>0</v>
      </c>
      <c r="BE98" s="181">
        <f>'Données de base'!BD67*'Données de base'!BD86</f>
        <v>0</v>
      </c>
      <c r="BF98" s="181">
        <f>'Données de base'!BE67*'Données de base'!BE86</f>
        <v>0</v>
      </c>
      <c r="BG98" s="181">
        <f>'Données de base'!BF67*'Données de base'!BF86</f>
        <v>0</v>
      </c>
      <c r="BH98" s="181">
        <f>'Données de base'!BG67*'Données de base'!BG86</f>
        <v>0</v>
      </c>
      <c r="BI98" s="181">
        <f>'Données de base'!BH67*'Données de base'!BH86</f>
        <v>0</v>
      </c>
      <c r="BJ98" s="181">
        <f>'Données de base'!BI67*'Données de base'!BI86</f>
        <v>0</v>
      </c>
      <c r="BK98" s="181">
        <f>'Données de base'!BJ67*'Données de base'!BJ86</f>
        <v>0</v>
      </c>
      <c r="BL98" s="181">
        <f>'Données de base'!BK67*'Données de base'!BK86</f>
        <v>0</v>
      </c>
      <c r="BM98" s="181">
        <f>'Données de base'!BL67*'Données de base'!BL86</f>
        <v>0</v>
      </c>
      <c r="BN98" s="181">
        <f>'Données de base'!BM67*'Données de base'!BM86</f>
        <v>0</v>
      </c>
      <c r="BO98" s="181">
        <f>'Données de base'!BN67*'Données de base'!BN86</f>
        <v>0</v>
      </c>
      <c r="BP98" s="190">
        <f t="shared" si="195"/>
        <v>0</v>
      </c>
      <c r="BQ98" s="181">
        <f>'Données de base'!BP67*'Données de base'!BP86</f>
        <v>0</v>
      </c>
      <c r="BR98" s="181">
        <f>'Données de base'!BQ67*'Données de base'!BQ86</f>
        <v>0</v>
      </c>
      <c r="BS98" s="181">
        <f>'Données de base'!BR67*'Données de base'!BR86</f>
        <v>0</v>
      </c>
      <c r="BT98" s="181">
        <f>'Données de base'!BS67*'Données de base'!BS86</f>
        <v>0</v>
      </c>
      <c r="BU98" s="181">
        <f>'Données de base'!BT67*'Données de base'!BT86</f>
        <v>0</v>
      </c>
      <c r="BV98" s="181">
        <f>'Données de base'!BU67*'Données de base'!BU86</f>
        <v>0</v>
      </c>
      <c r="BW98" s="181">
        <f>'Données de base'!BV67*'Données de base'!BV86</f>
        <v>0</v>
      </c>
      <c r="BX98" s="181">
        <f>'Données de base'!BW67*'Données de base'!BW86</f>
        <v>0</v>
      </c>
      <c r="BY98" s="181">
        <f>'Données de base'!BX67*'Données de base'!BX86</f>
        <v>0</v>
      </c>
      <c r="BZ98" s="181">
        <f>'Données de base'!BY67*'Données de base'!BY86</f>
        <v>0</v>
      </c>
      <c r="CA98" s="181">
        <f>'Données de base'!BZ67*'Données de base'!BZ86</f>
        <v>0</v>
      </c>
      <c r="CB98" s="181">
        <f>'Données de base'!CA67*'Données de base'!CA86</f>
        <v>0</v>
      </c>
      <c r="CC98" s="190">
        <f t="shared" si="257"/>
        <v>0</v>
      </c>
    </row>
    <row r="99" spans="1:81" ht="15" customHeight="1" x14ac:dyDescent="0.2">
      <c r="A99" s="119"/>
      <c r="B99" s="275" t="str">
        <f>'Données de base'!$A$42</f>
        <v>(-)</v>
      </c>
      <c r="C99" s="246">
        <f>'Données de base'!$B$87</f>
        <v>0.2</v>
      </c>
      <c r="D99" s="181">
        <f>'Données de base'!C68*'Données de base'!C87</f>
        <v>0</v>
      </c>
      <c r="E99" s="181">
        <f>'Données de base'!D68*'Données de base'!D87</f>
        <v>0</v>
      </c>
      <c r="F99" s="181">
        <f>'Données de base'!E68*'Données de base'!E87</f>
        <v>0</v>
      </c>
      <c r="G99" s="181">
        <f>'Données de base'!F68*'Données de base'!F87</f>
        <v>0</v>
      </c>
      <c r="H99" s="181">
        <f>'Données de base'!G68*'Données de base'!G87</f>
        <v>0</v>
      </c>
      <c r="I99" s="181">
        <f>'Données de base'!H68*'Données de base'!H87</f>
        <v>0</v>
      </c>
      <c r="J99" s="181">
        <f>'Données de base'!I68*'Données de base'!I87</f>
        <v>0</v>
      </c>
      <c r="K99" s="181">
        <f>'Données de base'!J68*'Données de base'!J87</f>
        <v>0</v>
      </c>
      <c r="L99" s="181">
        <f>'Données de base'!K68*'Données de base'!K87</f>
        <v>0</v>
      </c>
      <c r="M99" s="181">
        <f>'Données de base'!L68*'Données de base'!L87</f>
        <v>0</v>
      </c>
      <c r="N99" s="181">
        <f>'Données de base'!M68*'Données de base'!M87</f>
        <v>0</v>
      </c>
      <c r="O99" s="181">
        <f>'Données de base'!N68*'Données de base'!N87</f>
        <v>0</v>
      </c>
      <c r="P99" s="190">
        <f t="shared" si="187"/>
        <v>0</v>
      </c>
      <c r="Q99" s="181">
        <f>'Données de base'!P68*'Données de base'!P87</f>
        <v>0</v>
      </c>
      <c r="R99" s="181">
        <f>'Données de base'!Q68*'Données de base'!Q87</f>
        <v>0</v>
      </c>
      <c r="S99" s="181">
        <f>'Données de base'!R68*'Données de base'!R87</f>
        <v>0</v>
      </c>
      <c r="T99" s="181">
        <f>'Données de base'!S68*'Données de base'!S87</f>
        <v>0</v>
      </c>
      <c r="U99" s="181">
        <f>'Données de base'!T68*'Données de base'!T87</f>
        <v>0</v>
      </c>
      <c r="V99" s="181">
        <f>'Données de base'!U68*'Données de base'!U87</f>
        <v>0</v>
      </c>
      <c r="W99" s="181">
        <f>'Données de base'!V68*'Données de base'!V87</f>
        <v>0</v>
      </c>
      <c r="X99" s="181">
        <f>'Données de base'!W68*'Données de base'!W87</f>
        <v>0</v>
      </c>
      <c r="Y99" s="181">
        <f>'Données de base'!X68*'Données de base'!X87</f>
        <v>0</v>
      </c>
      <c r="Z99" s="181">
        <f>'Données de base'!Y68*'Données de base'!Y87</f>
        <v>0</v>
      </c>
      <c r="AA99" s="181">
        <f>'Données de base'!Z68*'Données de base'!Z87</f>
        <v>0</v>
      </c>
      <c r="AB99" s="181">
        <f>'Données de base'!AA68*'Données de base'!AA87</f>
        <v>0</v>
      </c>
      <c r="AC99" s="190">
        <f t="shared" si="189"/>
        <v>0</v>
      </c>
      <c r="AD99" s="181">
        <f>'Données de base'!AC68*'Données de base'!AC87</f>
        <v>0</v>
      </c>
      <c r="AE99" s="181">
        <f>'Données de base'!AD68*'Données de base'!AD87</f>
        <v>0</v>
      </c>
      <c r="AF99" s="181">
        <f>'Données de base'!AE68*'Données de base'!AE87</f>
        <v>0</v>
      </c>
      <c r="AG99" s="181">
        <f>'Données de base'!AF68*'Données de base'!AF87</f>
        <v>0</v>
      </c>
      <c r="AH99" s="181">
        <f>'Données de base'!AG68*'Données de base'!AG87</f>
        <v>0</v>
      </c>
      <c r="AI99" s="181">
        <f>'Données de base'!AH68*'Données de base'!AH87</f>
        <v>0</v>
      </c>
      <c r="AJ99" s="181">
        <f>'Données de base'!AI68*'Données de base'!AI87</f>
        <v>0</v>
      </c>
      <c r="AK99" s="181">
        <f>'Données de base'!AJ68*'Données de base'!AJ87</f>
        <v>0</v>
      </c>
      <c r="AL99" s="181">
        <f>'Données de base'!AK68*'Données de base'!AK87</f>
        <v>0</v>
      </c>
      <c r="AM99" s="181">
        <f>'Données de base'!AL68*'Données de base'!AL87</f>
        <v>0</v>
      </c>
      <c r="AN99" s="181">
        <f>'Données de base'!AM68*'Données de base'!AM87</f>
        <v>0</v>
      </c>
      <c r="AO99" s="181">
        <f>'Données de base'!AN68*'Données de base'!AN87</f>
        <v>0</v>
      </c>
      <c r="AP99" s="190">
        <f t="shared" si="191"/>
        <v>0</v>
      </c>
      <c r="AQ99" s="181">
        <f>'Données de base'!AP68*'Données de base'!AP87</f>
        <v>0</v>
      </c>
      <c r="AR99" s="181">
        <f>'Données de base'!AQ68*'Données de base'!AQ87</f>
        <v>0</v>
      </c>
      <c r="AS99" s="181">
        <f>'Données de base'!AR68*'Données de base'!AR87</f>
        <v>0</v>
      </c>
      <c r="AT99" s="181">
        <f>'Données de base'!AS68*'Données de base'!AS87</f>
        <v>0</v>
      </c>
      <c r="AU99" s="181">
        <f>'Données de base'!AT68*'Données de base'!AT87</f>
        <v>0</v>
      </c>
      <c r="AV99" s="181">
        <f>'Données de base'!AU68*'Données de base'!AU87</f>
        <v>0</v>
      </c>
      <c r="AW99" s="181">
        <f>'Données de base'!AV68*'Données de base'!AV87</f>
        <v>0</v>
      </c>
      <c r="AX99" s="181">
        <f>'Données de base'!AW68*'Données de base'!AW87</f>
        <v>0</v>
      </c>
      <c r="AY99" s="181">
        <f>'Données de base'!AX68*'Données de base'!AX87</f>
        <v>0</v>
      </c>
      <c r="AZ99" s="181">
        <f>'Données de base'!AY68*'Données de base'!AY87</f>
        <v>0</v>
      </c>
      <c r="BA99" s="181">
        <f>'Données de base'!AZ68*'Données de base'!AZ87</f>
        <v>0</v>
      </c>
      <c r="BB99" s="181">
        <f>'Données de base'!BA68*'Données de base'!BA87</f>
        <v>0</v>
      </c>
      <c r="BC99" s="190">
        <f t="shared" si="193"/>
        <v>0</v>
      </c>
      <c r="BD99" s="181">
        <f>'Données de base'!BC68*'Données de base'!BC87</f>
        <v>0</v>
      </c>
      <c r="BE99" s="181">
        <f>'Données de base'!BD68*'Données de base'!BD87</f>
        <v>0</v>
      </c>
      <c r="BF99" s="181">
        <f>'Données de base'!BE68*'Données de base'!BE87</f>
        <v>0</v>
      </c>
      <c r="BG99" s="181">
        <f>'Données de base'!BF68*'Données de base'!BF87</f>
        <v>0</v>
      </c>
      <c r="BH99" s="181">
        <f>'Données de base'!BG68*'Données de base'!BG87</f>
        <v>0</v>
      </c>
      <c r="BI99" s="181">
        <f>'Données de base'!BH68*'Données de base'!BH87</f>
        <v>0</v>
      </c>
      <c r="BJ99" s="181">
        <f>'Données de base'!BI68*'Données de base'!BI87</f>
        <v>0</v>
      </c>
      <c r="BK99" s="181">
        <f>'Données de base'!BJ68*'Données de base'!BJ87</f>
        <v>0</v>
      </c>
      <c r="BL99" s="181">
        <f>'Données de base'!BK68*'Données de base'!BK87</f>
        <v>0</v>
      </c>
      <c r="BM99" s="181">
        <f>'Données de base'!BL68*'Données de base'!BL87</f>
        <v>0</v>
      </c>
      <c r="BN99" s="181">
        <f>'Données de base'!BM68*'Données de base'!BM87</f>
        <v>0</v>
      </c>
      <c r="BO99" s="181">
        <f>'Données de base'!BN68*'Données de base'!BN87</f>
        <v>0</v>
      </c>
      <c r="BP99" s="190">
        <f t="shared" si="195"/>
        <v>0</v>
      </c>
      <c r="BQ99" s="181">
        <f>'Données de base'!BP68*'Données de base'!BP87</f>
        <v>0</v>
      </c>
      <c r="BR99" s="181">
        <f>'Données de base'!BQ68*'Données de base'!BQ87</f>
        <v>0</v>
      </c>
      <c r="BS99" s="181">
        <f>'Données de base'!BR68*'Données de base'!BR87</f>
        <v>0</v>
      </c>
      <c r="BT99" s="181">
        <f>'Données de base'!BS68*'Données de base'!BS87</f>
        <v>0</v>
      </c>
      <c r="BU99" s="181">
        <f>'Données de base'!BT68*'Données de base'!BT87</f>
        <v>0</v>
      </c>
      <c r="BV99" s="181">
        <f>'Données de base'!BU68*'Données de base'!BU87</f>
        <v>0</v>
      </c>
      <c r="BW99" s="181">
        <f>'Données de base'!BV68*'Données de base'!BV87</f>
        <v>0</v>
      </c>
      <c r="BX99" s="181">
        <f>'Données de base'!BW68*'Données de base'!BW87</f>
        <v>0</v>
      </c>
      <c r="BY99" s="181">
        <f>'Données de base'!BX68*'Données de base'!BX87</f>
        <v>0</v>
      </c>
      <c r="BZ99" s="181">
        <f>'Données de base'!BY68*'Données de base'!BY87</f>
        <v>0</v>
      </c>
      <c r="CA99" s="181">
        <f>'Données de base'!BZ68*'Données de base'!BZ87</f>
        <v>0</v>
      </c>
      <c r="CB99" s="181">
        <f>'Données de base'!CA68*'Données de base'!CA87</f>
        <v>0</v>
      </c>
      <c r="CC99" s="190">
        <f t="shared" si="257"/>
        <v>0</v>
      </c>
    </row>
    <row r="100" spans="1:81" ht="15" customHeight="1" x14ac:dyDescent="0.2">
      <c r="B100" s="16"/>
      <c r="C100" s="223"/>
      <c r="D100" s="16"/>
      <c r="E100" s="16"/>
      <c r="F100" s="16"/>
      <c r="G100" s="16"/>
      <c r="H100" s="16"/>
      <c r="I100" s="16"/>
      <c r="J100" s="16"/>
      <c r="K100" s="16"/>
      <c r="L100" s="16"/>
      <c r="M100" s="16"/>
      <c r="N100" s="16"/>
      <c r="O100" s="16"/>
      <c r="P100" s="130"/>
      <c r="Q100" s="16"/>
      <c r="R100" s="16"/>
      <c r="S100" s="16"/>
      <c r="T100" s="16"/>
      <c r="U100" s="16"/>
      <c r="V100" s="16"/>
      <c r="W100" s="16"/>
      <c r="X100" s="16"/>
      <c r="Y100" s="16"/>
      <c r="Z100" s="16"/>
      <c r="AA100" s="16"/>
      <c r="AB100" s="16"/>
      <c r="AC100" s="130"/>
      <c r="AD100" s="16"/>
      <c r="AE100" s="16"/>
      <c r="AF100" s="16"/>
      <c r="AG100" s="16"/>
      <c r="AH100" s="16"/>
      <c r="AI100" s="16"/>
      <c r="AJ100" s="16"/>
      <c r="AK100" s="16"/>
      <c r="AL100" s="16"/>
      <c r="AM100" s="16"/>
      <c r="AN100" s="16"/>
      <c r="AO100" s="16"/>
      <c r="AP100" s="130"/>
      <c r="AQ100" s="16"/>
      <c r="AR100" s="16"/>
      <c r="AS100" s="16"/>
      <c r="AT100" s="16"/>
      <c r="AU100" s="16"/>
      <c r="AV100" s="16"/>
      <c r="AW100" s="16"/>
      <c r="AX100" s="16"/>
      <c r="AY100" s="16"/>
      <c r="AZ100" s="16"/>
      <c r="BA100" s="16"/>
      <c r="BB100" s="16"/>
      <c r="BC100" s="130"/>
      <c r="BD100" s="16"/>
      <c r="BE100" s="16"/>
      <c r="BF100" s="16"/>
      <c r="BG100" s="16"/>
      <c r="BH100" s="16"/>
      <c r="BI100" s="16"/>
      <c r="BJ100" s="16"/>
      <c r="BK100" s="16"/>
      <c r="BL100" s="16"/>
      <c r="BM100" s="16"/>
      <c r="BN100" s="16"/>
      <c r="BO100" s="16"/>
      <c r="BP100" s="130"/>
      <c r="BQ100" s="16"/>
      <c r="BR100" s="16"/>
      <c r="BS100" s="16"/>
      <c r="BT100" s="16"/>
      <c r="BU100" s="16"/>
      <c r="BV100" s="16"/>
      <c r="BW100" s="16"/>
      <c r="BX100" s="16"/>
      <c r="BY100" s="16"/>
      <c r="BZ100" s="16"/>
      <c r="CA100" s="16"/>
      <c r="CB100" s="16"/>
      <c r="CC100" s="130"/>
    </row>
    <row r="101" spans="1:81" s="63" customFormat="1" ht="15" customHeight="1" x14ac:dyDescent="0.2">
      <c r="B101" s="245" t="s">
        <v>186</v>
      </c>
      <c r="C101" s="130"/>
      <c r="D101" s="190">
        <f t="shared" ref="D101:O101" si="258">SUM(D102:D111)</f>
        <v>0</v>
      </c>
      <c r="E101" s="190">
        <f t="shared" si="258"/>
        <v>0</v>
      </c>
      <c r="F101" s="190">
        <f t="shared" si="258"/>
        <v>0</v>
      </c>
      <c r="G101" s="190">
        <f t="shared" si="258"/>
        <v>0</v>
      </c>
      <c r="H101" s="190">
        <f t="shared" si="258"/>
        <v>0</v>
      </c>
      <c r="I101" s="190">
        <f t="shared" si="258"/>
        <v>0</v>
      </c>
      <c r="J101" s="190">
        <f t="shared" si="258"/>
        <v>0</v>
      </c>
      <c r="K101" s="190">
        <f t="shared" si="258"/>
        <v>0</v>
      </c>
      <c r="L101" s="190">
        <f t="shared" si="258"/>
        <v>0</v>
      </c>
      <c r="M101" s="190">
        <f t="shared" si="258"/>
        <v>0</v>
      </c>
      <c r="N101" s="190">
        <f t="shared" si="258"/>
        <v>0</v>
      </c>
      <c r="O101" s="190">
        <f t="shared" si="258"/>
        <v>0</v>
      </c>
      <c r="P101" s="190">
        <f t="shared" ref="P101:P190" si="259">SUM(D101:O101)</f>
        <v>0</v>
      </c>
      <c r="Q101" s="190">
        <f t="shared" ref="Q101:AB101" si="260">SUM(Q102:Q111)</f>
        <v>0</v>
      </c>
      <c r="R101" s="190">
        <f t="shared" si="260"/>
        <v>0</v>
      </c>
      <c r="S101" s="190">
        <f t="shared" si="260"/>
        <v>0</v>
      </c>
      <c r="T101" s="190">
        <f t="shared" si="260"/>
        <v>0</v>
      </c>
      <c r="U101" s="190">
        <f t="shared" si="260"/>
        <v>0</v>
      </c>
      <c r="V101" s="190">
        <f t="shared" si="260"/>
        <v>0</v>
      </c>
      <c r="W101" s="190">
        <f t="shared" si="260"/>
        <v>0</v>
      </c>
      <c r="X101" s="190">
        <f t="shared" si="260"/>
        <v>0</v>
      </c>
      <c r="Y101" s="190">
        <f t="shared" si="260"/>
        <v>0</v>
      </c>
      <c r="Z101" s="190">
        <f t="shared" si="260"/>
        <v>0</v>
      </c>
      <c r="AA101" s="190">
        <f t="shared" si="260"/>
        <v>0</v>
      </c>
      <c r="AB101" s="190">
        <f t="shared" si="260"/>
        <v>0</v>
      </c>
      <c r="AC101" s="190">
        <f t="shared" ref="AC101:AC190" si="261">SUM(Q101:AB101)</f>
        <v>0</v>
      </c>
      <c r="AD101" s="190">
        <f t="shared" ref="AD101:AO101" si="262">SUM(AD102:AD111)</f>
        <v>0</v>
      </c>
      <c r="AE101" s="190">
        <f t="shared" si="262"/>
        <v>0</v>
      </c>
      <c r="AF101" s="190">
        <f t="shared" si="262"/>
        <v>0</v>
      </c>
      <c r="AG101" s="190">
        <f t="shared" si="262"/>
        <v>0</v>
      </c>
      <c r="AH101" s="190">
        <f t="shared" si="262"/>
        <v>0</v>
      </c>
      <c r="AI101" s="190">
        <f t="shared" si="262"/>
        <v>0</v>
      </c>
      <c r="AJ101" s="190">
        <f t="shared" si="262"/>
        <v>0</v>
      </c>
      <c r="AK101" s="190">
        <f t="shared" si="262"/>
        <v>0</v>
      </c>
      <c r="AL101" s="190">
        <f t="shared" si="262"/>
        <v>0</v>
      </c>
      <c r="AM101" s="190">
        <f t="shared" si="262"/>
        <v>0</v>
      </c>
      <c r="AN101" s="190">
        <f t="shared" si="262"/>
        <v>0</v>
      </c>
      <c r="AO101" s="190">
        <f t="shared" si="262"/>
        <v>0</v>
      </c>
      <c r="AP101" s="190">
        <f t="shared" ref="AP101:AP190" si="263">SUM(AD101:AO101)</f>
        <v>0</v>
      </c>
      <c r="AQ101" s="190">
        <f t="shared" ref="AQ101:BB101" si="264">SUM(AQ102:AQ111)</f>
        <v>0</v>
      </c>
      <c r="AR101" s="190">
        <f t="shared" si="264"/>
        <v>0</v>
      </c>
      <c r="AS101" s="190">
        <f t="shared" si="264"/>
        <v>0</v>
      </c>
      <c r="AT101" s="190">
        <f t="shared" si="264"/>
        <v>0</v>
      </c>
      <c r="AU101" s="190">
        <f t="shared" si="264"/>
        <v>0</v>
      </c>
      <c r="AV101" s="190">
        <f t="shared" si="264"/>
        <v>0</v>
      </c>
      <c r="AW101" s="190">
        <f t="shared" si="264"/>
        <v>0</v>
      </c>
      <c r="AX101" s="190">
        <f t="shared" si="264"/>
        <v>0</v>
      </c>
      <c r="AY101" s="190">
        <f t="shared" si="264"/>
        <v>0</v>
      </c>
      <c r="AZ101" s="190">
        <f t="shared" si="264"/>
        <v>0</v>
      </c>
      <c r="BA101" s="190">
        <f t="shared" si="264"/>
        <v>0</v>
      </c>
      <c r="BB101" s="190">
        <f t="shared" si="264"/>
        <v>0</v>
      </c>
      <c r="BC101" s="190">
        <f t="shared" ref="BC101:BC190" si="265">SUM(AQ101:BB101)</f>
        <v>0</v>
      </c>
      <c r="BD101" s="190">
        <f t="shared" ref="BD101:BO101" si="266">SUM(BD102:BD111)</f>
        <v>0</v>
      </c>
      <c r="BE101" s="190">
        <f t="shared" si="266"/>
        <v>0</v>
      </c>
      <c r="BF101" s="190">
        <f t="shared" si="266"/>
        <v>0</v>
      </c>
      <c r="BG101" s="190">
        <f t="shared" si="266"/>
        <v>0</v>
      </c>
      <c r="BH101" s="190">
        <f t="shared" si="266"/>
        <v>0</v>
      </c>
      <c r="BI101" s="190">
        <f t="shared" si="266"/>
        <v>0</v>
      </c>
      <c r="BJ101" s="190">
        <f t="shared" si="266"/>
        <v>0</v>
      </c>
      <c r="BK101" s="190">
        <f t="shared" si="266"/>
        <v>0</v>
      </c>
      <c r="BL101" s="190">
        <f t="shared" si="266"/>
        <v>0</v>
      </c>
      <c r="BM101" s="190">
        <f t="shared" si="266"/>
        <v>0</v>
      </c>
      <c r="BN101" s="190">
        <f t="shared" si="266"/>
        <v>0</v>
      </c>
      <c r="BO101" s="190">
        <f t="shared" si="266"/>
        <v>0</v>
      </c>
      <c r="BP101" s="190">
        <f t="shared" ref="BP101:BP190" si="267">SUM(BD101:BO101)</f>
        <v>0</v>
      </c>
      <c r="BQ101" s="190">
        <f t="shared" ref="BQ101:CB101" si="268">SUM(BQ102:BQ111)</f>
        <v>0</v>
      </c>
      <c r="BR101" s="190">
        <f t="shared" si="268"/>
        <v>0</v>
      </c>
      <c r="BS101" s="190">
        <f t="shared" si="268"/>
        <v>0</v>
      </c>
      <c r="BT101" s="190">
        <f t="shared" si="268"/>
        <v>0</v>
      </c>
      <c r="BU101" s="190">
        <f t="shared" si="268"/>
        <v>0</v>
      </c>
      <c r="BV101" s="190">
        <f t="shared" si="268"/>
        <v>0</v>
      </c>
      <c r="BW101" s="190">
        <f t="shared" si="268"/>
        <v>0</v>
      </c>
      <c r="BX101" s="190">
        <f t="shared" si="268"/>
        <v>0</v>
      </c>
      <c r="BY101" s="190">
        <f t="shared" si="268"/>
        <v>0</v>
      </c>
      <c r="BZ101" s="190">
        <f t="shared" si="268"/>
        <v>0</v>
      </c>
      <c r="CA101" s="190">
        <f t="shared" si="268"/>
        <v>0</v>
      </c>
      <c r="CB101" s="190">
        <f t="shared" si="268"/>
        <v>0</v>
      </c>
      <c r="CC101" s="190">
        <f t="shared" ref="CC101:CC111" si="269">SUM(BQ101:CB101)</f>
        <v>0</v>
      </c>
    </row>
    <row r="102" spans="1:81" s="119" customFormat="1" ht="15" customHeight="1" x14ac:dyDescent="0.2">
      <c r="B102" s="275" t="str">
        <f>'Données de base'!$A$33</f>
        <v>Preuve de concept</v>
      </c>
      <c r="C102" s="131"/>
      <c r="D102" s="181">
        <f t="shared" ref="D102:D111" si="270">+D90*(1+$C90)</f>
        <v>0</v>
      </c>
      <c r="E102" s="181">
        <f t="shared" ref="E102:O102" si="271">+E90*(1+$C90)</f>
        <v>0</v>
      </c>
      <c r="F102" s="181">
        <f t="shared" si="271"/>
        <v>0</v>
      </c>
      <c r="G102" s="181">
        <f t="shared" si="271"/>
        <v>0</v>
      </c>
      <c r="H102" s="181">
        <f t="shared" si="271"/>
        <v>0</v>
      </c>
      <c r="I102" s="181">
        <f t="shared" si="271"/>
        <v>0</v>
      </c>
      <c r="J102" s="181">
        <f t="shared" si="271"/>
        <v>0</v>
      </c>
      <c r="K102" s="181">
        <f t="shared" si="271"/>
        <v>0</v>
      </c>
      <c r="L102" s="181">
        <f t="shared" si="271"/>
        <v>0</v>
      </c>
      <c r="M102" s="181">
        <f t="shared" si="271"/>
        <v>0</v>
      </c>
      <c r="N102" s="181">
        <f t="shared" si="271"/>
        <v>0</v>
      </c>
      <c r="O102" s="181">
        <f t="shared" si="271"/>
        <v>0</v>
      </c>
      <c r="P102" s="190">
        <f t="shared" si="259"/>
        <v>0</v>
      </c>
      <c r="Q102" s="181">
        <f t="shared" ref="Q102:AB102" si="272">+Q90*(1+$C90)</f>
        <v>0</v>
      </c>
      <c r="R102" s="181">
        <f t="shared" si="272"/>
        <v>0</v>
      </c>
      <c r="S102" s="181">
        <f t="shared" si="272"/>
        <v>0</v>
      </c>
      <c r="T102" s="181">
        <f t="shared" si="272"/>
        <v>0</v>
      </c>
      <c r="U102" s="181">
        <f t="shared" si="272"/>
        <v>0</v>
      </c>
      <c r="V102" s="181">
        <f t="shared" si="272"/>
        <v>0</v>
      </c>
      <c r="W102" s="181">
        <f t="shared" si="272"/>
        <v>0</v>
      </c>
      <c r="X102" s="181">
        <f t="shared" si="272"/>
        <v>0</v>
      </c>
      <c r="Y102" s="181">
        <f t="shared" si="272"/>
        <v>0</v>
      </c>
      <c r="Z102" s="181">
        <f t="shared" si="272"/>
        <v>0</v>
      </c>
      <c r="AA102" s="181">
        <f t="shared" si="272"/>
        <v>0</v>
      </c>
      <c r="AB102" s="181">
        <f t="shared" si="272"/>
        <v>0</v>
      </c>
      <c r="AC102" s="190">
        <f t="shared" si="261"/>
        <v>0</v>
      </c>
      <c r="AD102" s="181">
        <f t="shared" ref="AD102:AO102" si="273">+AD90*(1+$C90)</f>
        <v>0</v>
      </c>
      <c r="AE102" s="181">
        <f t="shared" si="273"/>
        <v>0</v>
      </c>
      <c r="AF102" s="181">
        <f t="shared" si="273"/>
        <v>0</v>
      </c>
      <c r="AG102" s="181">
        <f t="shared" si="273"/>
        <v>0</v>
      </c>
      <c r="AH102" s="181">
        <f t="shared" si="273"/>
        <v>0</v>
      </c>
      <c r="AI102" s="181">
        <f t="shared" si="273"/>
        <v>0</v>
      </c>
      <c r="AJ102" s="181">
        <f t="shared" si="273"/>
        <v>0</v>
      </c>
      <c r="AK102" s="181">
        <f t="shared" si="273"/>
        <v>0</v>
      </c>
      <c r="AL102" s="181">
        <f t="shared" si="273"/>
        <v>0</v>
      </c>
      <c r="AM102" s="181">
        <f t="shared" si="273"/>
        <v>0</v>
      </c>
      <c r="AN102" s="181">
        <f t="shared" si="273"/>
        <v>0</v>
      </c>
      <c r="AO102" s="181">
        <f t="shared" si="273"/>
        <v>0</v>
      </c>
      <c r="AP102" s="190">
        <f t="shared" si="263"/>
        <v>0</v>
      </c>
      <c r="AQ102" s="181">
        <f t="shared" ref="AQ102:BB102" si="274">+AQ90*(1+$C90)</f>
        <v>0</v>
      </c>
      <c r="AR102" s="181">
        <f t="shared" si="274"/>
        <v>0</v>
      </c>
      <c r="AS102" s="181">
        <f t="shared" si="274"/>
        <v>0</v>
      </c>
      <c r="AT102" s="181">
        <f t="shared" si="274"/>
        <v>0</v>
      </c>
      <c r="AU102" s="181">
        <f t="shared" si="274"/>
        <v>0</v>
      </c>
      <c r="AV102" s="181">
        <f t="shared" si="274"/>
        <v>0</v>
      </c>
      <c r="AW102" s="181">
        <f t="shared" si="274"/>
        <v>0</v>
      </c>
      <c r="AX102" s="181">
        <f t="shared" si="274"/>
        <v>0</v>
      </c>
      <c r="AY102" s="181">
        <f t="shared" si="274"/>
        <v>0</v>
      </c>
      <c r="AZ102" s="181">
        <f t="shared" si="274"/>
        <v>0</v>
      </c>
      <c r="BA102" s="181">
        <f t="shared" si="274"/>
        <v>0</v>
      </c>
      <c r="BB102" s="181">
        <f t="shared" si="274"/>
        <v>0</v>
      </c>
      <c r="BC102" s="190">
        <f t="shared" si="265"/>
        <v>0</v>
      </c>
      <c r="BD102" s="181">
        <f t="shared" ref="BD102:BO102" si="275">+BD90*(1+$C90)</f>
        <v>0</v>
      </c>
      <c r="BE102" s="181">
        <f t="shared" si="275"/>
        <v>0</v>
      </c>
      <c r="BF102" s="181">
        <f t="shared" si="275"/>
        <v>0</v>
      </c>
      <c r="BG102" s="181">
        <f t="shared" si="275"/>
        <v>0</v>
      </c>
      <c r="BH102" s="181">
        <f t="shared" si="275"/>
        <v>0</v>
      </c>
      <c r="BI102" s="181">
        <f t="shared" si="275"/>
        <v>0</v>
      </c>
      <c r="BJ102" s="181">
        <f t="shared" si="275"/>
        <v>0</v>
      </c>
      <c r="BK102" s="181">
        <f t="shared" si="275"/>
        <v>0</v>
      </c>
      <c r="BL102" s="181">
        <f t="shared" si="275"/>
        <v>0</v>
      </c>
      <c r="BM102" s="181">
        <f t="shared" si="275"/>
        <v>0</v>
      </c>
      <c r="BN102" s="181">
        <f t="shared" si="275"/>
        <v>0</v>
      </c>
      <c r="BO102" s="181">
        <f t="shared" si="275"/>
        <v>0</v>
      </c>
      <c r="BP102" s="190">
        <f t="shared" si="267"/>
        <v>0</v>
      </c>
      <c r="BQ102" s="181">
        <f t="shared" ref="BQ102:CB102" si="276">+BQ90*(1+$C90)</f>
        <v>0</v>
      </c>
      <c r="BR102" s="181">
        <f t="shared" si="276"/>
        <v>0</v>
      </c>
      <c r="BS102" s="181">
        <f t="shared" si="276"/>
        <v>0</v>
      </c>
      <c r="BT102" s="181">
        <f t="shared" si="276"/>
        <v>0</v>
      </c>
      <c r="BU102" s="181">
        <f t="shared" si="276"/>
        <v>0</v>
      </c>
      <c r="BV102" s="181">
        <f t="shared" si="276"/>
        <v>0</v>
      </c>
      <c r="BW102" s="181">
        <f t="shared" si="276"/>
        <v>0</v>
      </c>
      <c r="BX102" s="181">
        <f t="shared" si="276"/>
        <v>0</v>
      </c>
      <c r="BY102" s="181">
        <f t="shared" si="276"/>
        <v>0</v>
      </c>
      <c r="BZ102" s="181">
        <f t="shared" si="276"/>
        <v>0</v>
      </c>
      <c r="CA102" s="181">
        <f t="shared" si="276"/>
        <v>0</v>
      </c>
      <c r="CB102" s="181">
        <f t="shared" si="276"/>
        <v>0</v>
      </c>
      <c r="CC102" s="190">
        <f t="shared" si="269"/>
        <v>0</v>
      </c>
    </row>
    <row r="103" spans="1:81" s="119" customFormat="1" ht="15" customHeight="1" x14ac:dyDescent="0.2">
      <c r="B103" s="275" t="str">
        <f>'Données de base'!$A$34</f>
        <v>Redevance porte-à-porte (Indus.)</v>
      </c>
      <c r="C103" s="131"/>
      <c r="D103" s="181">
        <f t="shared" si="270"/>
        <v>0</v>
      </c>
      <c r="E103" s="181">
        <f t="shared" ref="E103:O103" si="277">+E91*(1+$C91)</f>
        <v>0</v>
      </c>
      <c r="F103" s="181">
        <f t="shared" si="277"/>
        <v>0</v>
      </c>
      <c r="G103" s="181">
        <f t="shared" si="277"/>
        <v>0</v>
      </c>
      <c r="H103" s="181">
        <f t="shared" si="277"/>
        <v>0</v>
      </c>
      <c r="I103" s="181">
        <f t="shared" si="277"/>
        <v>0</v>
      </c>
      <c r="J103" s="181">
        <f t="shared" si="277"/>
        <v>0</v>
      </c>
      <c r="K103" s="181">
        <f t="shared" si="277"/>
        <v>0</v>
      </c>
      <c r="L103" s="181">
        <f t="shared" si="277"/>
        <v>0</v>
      </c>
      <c r="M103" s="181">
        <f t="shared" si="277"/>
        <v>0</v>
      </c>
      <c r="N103" s="181">
        <f t="shared" si="277"/>
        <v>0</v>
      </c>
      <c r="O103" s="181">
        <f t="shared" si="277"/>
        <v>0</v>
      </c>
      <c r="P103" s="190">
        <f t="shared" si="259"/>
        <v>0</v>
      </c>
      <c r="Q103" s="181">
        <f t="shared" ref="Q103:AB103" si="278">+Q91*(1+$C91)</f>
        <v>0</v>
      </c>
      <c r="R103" s="181">
        <f t="shared" si="278"/>
        <v>0</v>
      </c>
      <c r="S103" s="181">
        <f t="shared" si="278"/>
        <v>0</v>
      </c>
      <c r="T103" s="181">
        <f t="shared" si="278"/>
        <v>0</v>
      </c>
      <c r="U103" s="181">
        <f t="shared" si="278"/>
        <v>0</v>
      </c>
      <c r="V103" s="181">
        <f t="shared" si="278"/>
        <v>0</v>
      </c>
      <c r="W103" s="181">
        <f t="shared" si="278"/>
        <v>0</v>
      </c>
      <c r="X103" s="181">
        <f t="shared" si="278"/>
        <v>0</v>
      </c>
      <c r="Y103" s="181">
        <f t="shared" si="278"/>
        <v>0</v>
      </c>
      <c r="Z103" s="181">
        <f t="shared" si="278"/>
        <v>0</v>
      </c>
      <c r="AA103" s="181">
        <f t="shared" si="278"/>
        <v>0</v>
      </c>
      <c r="AB103" s="181">
        <f t="shared" si="278"/>
        <v>0</v>
      </c>
      <c r="AC103" s="190">
        <f t="shared" si="261"/>
        <v>0</v>
      </c>
      <c r="AD103" s="181">
        <f t="shared" ref="AD103:AO103" si="279">+AD91*(1+$C91)</f>
        <v>0</v>
      </c>
      <c r="AE103" s="181">
        <f t="shared" si="279"/>
        <v>0</v>
      </c>
      <c r="AF103" s="181">
        <f t="shared" si="279"/>
        <v>0</v>
      </c>
      <c r="AG103" s="181">
        <f t="shared" si="279"/>
        <v>0</v>
      </c>
      <c r="AH103" s="181">
        <f t="shared" si="279"/>
        <v>0</v>
      </c>
      <c r="AI103" s="181">
        <f t="shared" si="279"/>
        <v>0</v>
      </c>
      <c r="AJ103" s="181">
        <f t="shared" si="279"/>
        <v>0</v>
      </c>
      <c r="AK103" s="181">
        <f t="shared" si="279"/>
        <v>0</v>
      </c>
      <c r="AL103" s="181">
        <f t="shared" si="279"/>
        <v>0</v>
      </c>
      <c r="AM103" s="181">
        <f t="shared" si="279"/>
        <v>0</v>
      </c>
      <c r="AN103" s="181">
        <f t="shared" si="279"/>
        <v>0</v>
      </c>
      <c r="AO103" s="181">
        <f t="shared" si="279"/>
        <v>0</v>
      </c>
      <c r="AP103" s="190">
        <f t="shared" si="263"/>
        <v>0</v>
      </c>
      <c r="AQ103" s="181">
        <f t="shared" ref="AQ103:BB103" si="280">+AQ91*(1+$C91)</f>
        <v>0</v>
      </c>
      <c r="AR103" s="181">
        <f t="shared" si="280"/>
        <v>0</v>
      </c>
      <c r="AS103" s="181">
        <f t="shared" si="280"/>
        <v>0</v>
      </c>
      <c r="AT103" s="181">
        <f t="shared" si="280"/>
        <v>0</v>
      </c>
      <c r="AU103" s="181">
        <f t="shared" si="280"/>
        <v>0</v>
      </c>
      <c r="AV103" s="181">
        <f t="shared" si="280"/>
        <v>0</v>
      </c>
      <c r="AW103" s="181">
        <f t="shared" si="280"/>
        <v>0</v>
      </c>
      <c r="AX103" s="181">
        <f t="shared" si="280"/>
        <v>0</v>
      </c>
      <c r="AY103" s="181">
        <f t="shared" si="280"/>
        <v>0</v>
      </c>
      <c r="AZ103" s="181">
        <f t="shared" si="280"/>
        <v>0</v>
      </c>
      <c r="BA103" s="181">
        <f t="shared" si="280"/>
        <v>0</v>
      </c>
      <c r="BB103" s="181">
        <f t="shared" si="280"/>
        <v>0</v>
      </c>
      <c r="BC103" s="190">
        <f t="shared" si="265"/>
        <v>0</v>
      </c>
      <c r="BD103" s="181">
        <f t="shared" ref="BD103:BO103" si="281">+BD91*(1+$C91)</f>
        <v>0</v>
      </c>
      <c r="BE103" s="181">
        <f t="shared" si="281"/>
        <v>0</v>
      </c>
      <c r="BF103" s="181">
        <f t="shared" si="281"/>
        <v>0</v>
      </c>
      <c r="BG103" s="181">
        <f t="shared" si="281"/>
        <v>0</v>
      </c>
      <c r="BH103" s="181">
        <f t="shared" si="281"/>
        <v>0</v>
      </c>
      <c r="BI103" s="181">
        <f t="shared" si="281"/>
        <v>0</v>
      </c>
      <c r="BJ103" s="181">
        <f t="shared" si="281"/>
        <v>0</v>
      </c>
      <c r="BK103" s="181">
        <f t="shared" si="281"/>
        <v>0</v>
      </c>
      <c r="BL103" s="181">
        <f t="shared" si="281"/>
        <v>0</v>
      </c>
      <c r="BM103" s="181">
        <f t="shared" si="281"/>
        <v>0</v>
      </c>
      <c r="BN103" s="181">
        <f t="shared" si="281"/>
        <v>0</v>
      </c>
      <c r="BO103" s="181">
        <f t="shared" si="281"/>
        <v>0</v>
      </c>
      <c r="BP103" s="190">
        <f t="shared" si="267"/>
        <v>0</v>
      </c>
      <c r="BQ103" s="181">
        <f>+BQ91*(1+$C91)</f>
        <v>0</v>
      </c>
      <c r="BR103" s="181">
        <f t="shared" ref="BR103:CB103" si="282">+BR91*(1+$C91)</f>
        <v>0</v>
      </c>
      <c r="BS103" s="181">
        <f t="shared" si="282"/>
        <v>0</v>
      </c>
      <c r="BT103" s="181">
        <f t="shared" si="282"/>
        <v>0</v>
      </c>
      <c r="BU103" s="181">
        <f t="shared" si="282"/>
        <v>0</v>
      </c>
      <c r="BV103" s="181">
        <f t="shared" si="282"/>
        <v>0</v>
      </c>
      <c r="BW103" s="181">
        <f t="shared" si="282"/>
        <v>0</v>
      </c>
      <c r="BX103" s="181">
        <f t="shared" si="282"/>
        <v>0</v>
      </c>
      <c r="BY103" s="181">
        <f t="shared" si="282"/>
        <v>0</v>
      </c>
      <c r="BZ103" s="181">
        <f t="shared" si="282"/>
        <v>0</v>
      </c>
      <c r="CA103" s="181">
        <f t="shared" si="282"/>
        <v>0</v>
      </c>
      <c r="CB103" s="181">
        <f t="shared" si="282"/>
        <v>0</v>
      </c>
      <c r="CC103" s="190">
        <f t="shared" si="269"/>
        <v>0</v>
      </c>
    </row>
    <row r="104" spans="1:81" s="119" customFormat="1" ht="15" customHeight="1" x14ac:dyDescent="0.2">
      <c r="B104" s="275" t="str">
        <f>'Données de base'!$A$35</f>
        <v>Redevance virale</v>
      </c>
      <c r="C104" s="131"/>
      <c r="D104" s="181">
        <f t="shared" si="270"/>
        <v>0</v>
      </c>
      <c r="E104" s="181">
        <f t="shared" ref="E104:O108" si="283">+E92*(1+$C92)</f>
        <v>0</v>
      </c>
      <c r="F104" s="181">
        <f t="shared" si="283"/>
        <v>0</v>
      </c>
      <c r="G104" s="181">
        <f t="shared" si="283"/>
        <v>0</v>
      </c>
      <c r="H104" s="181">
        <f t="shared" si="283"/>
        <v>0</v>
      </c>
      <c r="I104" s="181">
        <f t="shared" si="283"/>
        <v>0</v>
      </c>
      <c r="J104" s="181">
        <f t="shared" si="283"/>
        <v>0</v>
      </c>
      <c r="K104" s="181">
        <f t="shared" si="283"/>
        <v>0</v>
      </c>
      <c r="L104" s="181">
        <f t="shared" si="283"/>
        <v>0</v>
      </c>
      <c r="M104" s="181">
        <f t="shared" si="283"/>
        <v>0</v>
      </c>
      <c r="N104" s="181">
        <f t="shared" si="283"/>
        <v>0</v>
      </c>
      <c r="O104" s="181">
        <f t="shared" si="283"/>
        <v>0</v>
      </c>
      <c r="P104" s="190">
        <f t="shared" si="259"/>
        <v>0</v>
      </c>
      <c r="Q104" s="181">
        <f t="shared" ref="Q104:AB108" si="284">+Q92*(1+$C92)</f>
        <v>0</v>
      </c>
      <c r="R104" s="181">
        <f t="shared" si="284"/>
        <v>0</v>
      </c>
      <c r="S104" s="181">
        <f t="shared" si="284"/>
        <v>0</v>
      </c>
      <c r="T104" s="181">
        <f t="shared" si="284"/>
        <v>0</v>
      </c>
      <c r="U104" s="181">
        <f t="shared" si="284"/>
        <v>0</v>
      </c>
      <c r="V104" s="181">
        <f t="shared" si="284"/>
        <v>0</v>
      </c>
      <c r="W104" s="181">
        <f t="shared" si="284"/>
        <v>0</v>
      </c>
      <c r="X104" s="181">
        <f t="shared" si="284"/>
        <v>0</v>
      </c>
      <c r="Y104" s="181">
        <f t="shared" si="284"/>
        <v>0</v>
      </c>
      <c r="Z104" s="181">
        <f t="shared" si="284"/>
        <v>0</v>
      </c>
      <c r="AA104" s="181">
        <f t="shared" si="284"/>
        <v>0</v>
      </c>
      <c r="AB104" s="181">
        <f t="shared" si="284"/>
        <v>0</v>
      </c>
      <c r="AC104" s="190">
        <f t="shared" si="261"/>
        <v>0</v>
      </c>
      <c r="AD104" s="181">
        <f t="shared" ref="AD104:AO108" si="285">+AD92*(1+$C92)</f>
        <v>0</v>
      </c>
      <c r="AE104" s="181">
        <f t="shared" si="285"/>
        <v>0</v>
      </c>
      <c r="AF104" s="181">
        <f t="shared" si="285"/>
        <v>0</v>
      </c>
      <c r="AG104" s="181">
        <f t="shared" si="285"/>
        <v>0</v>
      </c>
      <c r="AH104" s="181">
        <f t="shared" si="285"/>
        <v>0</v>
      </c>
      <c r="AI104" s="181">
        <f t="shared" si="285"/>
        <v>0</v>
      </c>
      <c r="AJ104" s="181">
        <f t="shared" si="285"/>
        <v>0</v>
      </c>
      <c r="AK104" s="181">
        <f t="shared" si="285"/>
        <v>0</v>
      </c>
      <c r="AL104" s="181">
        <f t="shared" si="285"/>
        <v>0</v>
      </c>
      <c r="AM104" s="181">
        <f t="shared" si="285"/>
        <v>0</v>
      </c>
      <c r="AN104" s="181">
        <f t="shared" si="285"/>
        <v>0</v>
      </c>
      <c r="AO104" s="181">
        <f t="shared" si="285"/>
        <v>0</v>
      </c>
      <c r="AP104" s="190">
        <f t="shared" si="263"/>
        <v>0</v>
      </c>
      <c r="AQ104" s="181">
        <f t="shared" ref="AQ104:BB108" si="286">+AQ92*(1+$C92)</f>
        <v>0</v>
      </c>
      <c r="AR104" s="181">
        <f t="shared" si="286"/>
        <v>0</v>
      </c>
      <c r="AS104" s="181">
        <f t="shared" si="286"/>
        <v>0</v>
      </c>
      <c r="AT104" s="181">
        <f t="shared" si="286"/>
        <v>0</v>
      </c>
      <c r="AU104" s="181">
        <f t="shared" si="286"/>
        <v>0</v>
      </c>
      <c r="AV104" s="181">
        <f t="shared" si="286"/>
        <v>0</v>
      </c>
      <c r="AW104" s="181">
        <f t="shared" si="286"/>
        <v>0</v>
      </c>
      <c r="AX104" s="181">
        <f t="shared" si="286"/>
        <v>0</v>
      </c>
      <c r="AY104" s="181">
        <f t="shared" si="286"/>
        <v>0</v>
      </c>
      <c r="AZ104" s="181">
        <f t="shared" si="286"/>
        <v>0</v>
      </c>
      <c r="BA104" s="181">
        <f t="shared" si="286"/>
        <v>0</v>
      </c>
      <c r="BB104" s="181">
        <f t="shared" si="286"/>
        <v>0</v>
      </c>
      <c r="BC104" s="190">
        <f t="shared" si="265"/>
        <v>0</v>
      </c>
      <c r="BD104" s="181">
        <f t="shared" ref="BD104:BO108" si="287">+BD92*(1+$C92)</f>
        <v>0</v>
      </c>
      <c r="BE104" s="181">
        <f t="shared" si="287"/>
        <v>0</v>
      </c>
      <c r="BF104" s="181">
        <f t="shared" si="287"/>
        <v>0</v>
      </c>
      <c r="BG104" s="181">
        <f t="shared" si="287"/>
        <v>0</v>
      </c>
      <c r="BH104" s="181">
        <f t="shared" si="287"/>
        <v>0</v>
      </c>
      <c r="BI104" s="181">
        <f t="shared" si="287"/>
        <v>0</v>
      </c>
      <c r="BJ104" s="181">
        <f t="shared" si="287"/>
        <v>0</v>
      </c>
      <c r="BK104" s="181">
        <f t="shared" si="287"/>
        <v>0</v>
      </c>
      <c r="BL104" s="181">
        <f t="shared" si="287"/>
        <v>0</v>
      </c>
      <c r="BM104" s="181">
        <f t="shared" si="287"/>
        <v>0</v>
      </c>
      <c r="BN104" s="181">
        <f t="shared" si="287"/>
        <v>0</v>
      </c>
      <c r="BO104" s="181">
        <f t="shared" si="287"/>
        <v>0</v>
      </c>
      <c r="BP104" s="190">
        <f t="shared" si="267"/>
        <v>0</v>
      </c>
      <c r="BQ104" s="181">
        <f t="shared" ref="BQ104:CB108" si="288">+BQ92*(1+$C92)</f>
        <v>0</v>
      </c>
      <c r="BR104" s="181">
        <f t="shared" si="288"/>
        <v>0</v>
      </c>
      <c r="BS104" s="181">
        <f t="shared" si="288"/>
        <v>0</v>
      </c>
      <c r="BT104" s="181">
        <f t="shared" si="288"/>
        <v>0</v>
      </c>
      <c r="BU104" s="181">
        <f t="shared" si="288"/>
        <v>0</v>
      </c>
      <c r="BV104" s="181">
        <f t="shared" si="288"/>
        <v>0</v>
      </c>
      <c r="BW104" s="181">
        <f t="shared" si="288"/>
        <v>0</v>
      </c>
      <c r="BX104" s="181">
        <f t="shared" si="288"/>
        <v>0</v>
      </c>
      <c r="BY104" s="181">
        <f t="shared" si="288"/>
        <v>0</v>
      </c>
      <c r="BZ104" s="181">
        <f t="shared" si="288"/>
        <v>0</v>
      </c>
      <c r="CA104" s="181">
        <f t="shared" si="288"/>
        <v>0</v>
      </c>
      <c r="CB104" s="181">
        <f t="shared" si="288"/>
        <v>0</v>
      </c>
      <c r="CC104" s="190">
        <f t="shared" si="269"/>
        <v>0</v>
      </c>
    </row>
    <row r="105" spans="1:81" s="119" customFormat="1" ht="15" customHeight="1" x14ac:dyDescent="0.2">
      <c r="B105" s="275" t="str">
        <f>'Données de base'!$A$36</f>
        <v>Reconduction redevance (Vir ou PaP)</v>
      </c>
      <c r="C105" s="538"/>
      <c r="D105" s="181">
        <f t="shared" si="270"/>
        <v>0</v>
      </c>
      <c r="E105" s="181">
        <f t="shared" si="283"/>
        <v>0</v>
      </c>
      <c r="F105" s="181">
        <f t="shared" si="283"/>
        <v>0</v>
      </c>
      <c r="G105" s="181">
        <f t="shared" si="283"/>
        <v>0</v>
      </c>
      <c r="H105" s="181">
        <f t="shared" si="283"/>
        <v>0</v>
      </c>
      <c r="I105" s="181">
        <f t="shared" si="283"/>
        <v>0</v>
      </c>
      <c r="J105" s="181">
        <f t="shared" si="283"/>
        <v>0</v>
      </c>
      <c r="K105" s="181">
        <f t="shared" si="283"/>
        <v>0</v>
      </c>
      <c r="L105" s="181">
        <f t="shared" si="283"/>
        <v>0</v>
      </c>
      <c r="M105" s="181">
        <f t="shared" si="283"/>
        <v>0</v>
      </c>
      <c r="N105" s="181">
        <f t="shared" si="283"/>
        <v>0</v>
      </c>
      <c r="O105" s="181">
        <f t="shared" si="283"/>
        <v>0</v>
      </c>
      <c r="P105" s="190">
        <f>SUM(D105:O105)</f>
        <v>0</v>
      </c>
      <c r="Q105" s="181">
        <f t="shared" si="284"/>
        <v>0</v>
      </c>
      <c r="R105" s="181">
        <f t="shared" si="284"/>
        <v>0</v>
      </c>
      <c r="S105" s="181">
        <f t="shared" si="284"/>
        <v>0</v>
      </c>
      <c r="T105" s="181">
        <f t="shared" si="284"/>
        <v>0</v>
      </c>
      <c r="U105" s="181">
        <f t="shared" si="284"/>
        <v>0</v>
      </c>
      <c r="V105" s="181">
        <f t="shared" si="284"/>
        <v>0</v>
      </c>
      <c r="W105" s="181">
        <f t="shared" si="284"/>
        <v>0</v>
      </c>
      <c r="X105" s="181">
        <f t="shared" si="284"/>
        <v>0</v>
      </c>
      <c r="Y105" s="181">
        <f t="shared" si="284"/>
        <v>0</v>
      </c>
      <c r="Z105" s="181">
        <f t="shared" si="284"/>
        <v>0</v>
      </c>
      <c r="AA105" s="181">
        <f t="shared" si="284"/>
        <v>0</v>
      </c>
      <c r="AB105" s="181">
        <f t="shared" si="284"/>
        <v>0</v>
      </c>
      <c r="AC105" s="190">
        <f>SUM(Q105:AB105)</f>
        <v>0</v>
      </c>
      <c r="AD105" s="181">
        <f t="shared" si="285"/>
        <v>0</v>
      </c>
      <c r="AE105" s="181">
        <f t="shared" si="285"/>
        <v>0</v>
      </c>
      <c r="AF105" s="181">
        <f t="shared" si="285"/>
        <v>0</v>
      </c>
      <c r="AG105" s="181">
        <f t="shared" si="285"/>
        <v>0</v>
      </c>
      <c r="AH105" s="181">
        <f t="shared" si="285"/>
        <v>0</v>
      </c>
      <c r="AI105" s="181">
        <f t="shared" si="285"/>
        <v>0</v>
      </c>
      <c r="AJ105" s="181">
        <f t="shared" si="285"/>
        <v>0</v>
      </c>
      <c r="AK105" s="181">
        <f t="shared" si="285"/>
        <v>0</v>
      </c>
      <c r="AL105" s="181">
        <f t="shared" si="285"/>
        <v>0</v>
      </c>
      <c r="AM105" s="181">
        <f t="shared" si="285"/>
        <v>0</v>
      </c>
      <c r="AN105" s="181">
        <f t="shared" si="285"/>
        <v>0</v>
      </c>
      <c r="AO105" s="181">
        <f t="shared" si="285"/>
        <v>0</v>
      </c>
      <c r="AP105" s="190">
        <f>SUM(AD105:AO105)</f>
        <v>0</v>
      </c>
      <c r="AQ105" s="181">
        <f t="shared" si="286"/>
        <v>0</v>
      </c>
      <c r="AR105" s="181">
        <f t="shared" si="286"/>
        <v>0</v>
      </c>
      <c r="AS105" s="181">
        <f t="shared" si="286"/>
        <v>0</v>
      </c>
      <c r="AT105" s="181">
        <f t="shared" si="286"/>
        <v>0</v>
      </c>
      <c r="AU105" s="181">
        <f t="shared" si="286"/>
        <v>0</v>
      </c>
      <c r="AV105" s="181">
        <f t="shared" si="286"/>
        <v>0</v>
      </c>
      <c r="AW105" s="181">
        <f t="shared" si="286"/>
        <v>0</v>
      </c>
      <c r="AX105" s="181">
        <f t="shared" si="286"/>
        <v>0</v>
      </c>
      <c r="AY105" s="181">
        <f t="shared" si="286"/>
        <v>0</v>
      </c>
      <c r="AZ105" s="181">
        <f t="shared" si="286"/>
        <v>0</v>
      </c>
      <c r="BA105" s="181">
        <f t="shared" si="286"/>
        <v>0</v>
      </c>
      <c r="BB105" s="181">
        <f t="shared" si="286"/>
        <v>0</v>
      </c>
      <c r="BC105" s="190">
        <f>SUM(AQ105:BB105)</f>
        <v>0</v>
      </c>
      <c r="BD105" s="181">
        <f t="shared" si="287"/>
        <v>0</v>
      </c>
      <c r="BE105" s="181">
        <f t="shared" si="287"/>
        <v>0</v>
      </c>
      <c r="BF105" s="181">
        <f t="shared" si="287"/>
        <v>0</v>
      </c>
      <c r="BG105" s="181">
        <f t="shared" si="287"/>
        <v>0</v>
      </c>
      <c r="BH105" s="181">
        <f t="shared" si="287"/>
        <v>0</v>
      </c>
      <c r="BI105" s="181">
        <f t="shared" si="287"/>
        <v>0</v>
      </c>
      <c r="BJ105" s="181">
        <f t="shared" si="287"/>
        <v>0</v>
      </c>
      <c r="BK105" s="181">
        <f t="shared" si="287"/>
        <v>0</v>
      </c>
      <c r="BL105" s="181">
        <f t="shared" si="287"/>
        <v>0</v>
      </c>
      <c r="BM105" s="181">
        <f t="shared" si="287"/>
        <v>0</v>
      </c>
      <c r="BN105" s="181">
        <f t="shared" si="287"/>
        <v>0</v>
      </c>
      <c r="BO105" s="181">
        <f t="shared" si="287"/>
        <v>0</v>
      </c>
      <c r="BP105" s="190">
        <f>SUM(BD105:BO105)</f>
        <v>0</v>
      </c>
      <c r="BQ105" s="181">
        <f t="shared" si="288"/>
        <v>0</v>
      </c>
      <c r="BR105" s="181">
        <f t="shared" si="288"/>
        <v>0</v>
      </c>
      <c r="BS105" s="181">
        <f t="shared" si="288"/>
        <v>0</v>
      </c>
      <c r="BT105" s="181">
        <f t="shared" si="288"/>
        <v>0</v>
      </c>
      <c r="BU105" s="181">
        <f t="shared" si="288"/>
        <v>0</v>
      </c>
      <c r="BV105" s="181">
        <f t="shared" si="288"/>
        <v>0</v>
      </c>
      <c r="BW105" s="181">
        <f t="shared" si="288"/>
        <v>0</v>
      </c>
      <c r="BX105" s="181">
        <f t="shared" si="288"/>
        <v>0</v>
      </c>
      <c r="BY105" s="181">
        <f t="shared" si="288"/>
        <v>0</v>
      </c>
      <c r="BZ105" s="181">
        <f t="shared" si="288"/>
        <v>0</v>
      </c>
      <c r="CA105" s="181">
        <f t="shared" si="288"/>
        <v>0</v>
      </c>
      <c r="CB105" s="181">
        <f t="shared" si="288"/>
        <v>0</v>
      </c>
      <c r="CC105" s="190">
        <f>SUM(BQ105:CB105)</f>
        <v>0</v>
      </c>
    </row>
    <row r="106" spans="1:81" s="119" customFormat="1" ht="15" customHeight="1" x14ac:dyDescent="0.2">
      <c r="B106" s="275" t="str">
        <f>'Données de base'!$A$37</f>
        <v>(-)</v>
      </c>
      <c r="C106" s="538"/>
      <c r="D106" s="181">
        <f t="shared" si="270"/>
        <v>0</v>
      </c>
      <c r="E106" s="181">
        <f t="shared" si="283"/>
        <v>0</v>
      </c>
      <c r="F106" s="181">
        <f t="shared" si="283"/>
        <v>0</v>
      </c>
      <c r="G106" s="181">
        <f t="shared" si="283"/>
        <v>0</v>
      </c>
      <c r="H106" s="181">
        <f t="shared" si="283"/>
        <v>0</v>
      </c>
      <c r="I106" s="181">
        <f t="shared" si="283"/>
        <v>0</v>
      </c>
      <c r="J106" s="181">
        <f t="shared" si="283"/>
        <v>0</v>
      </c>
      <c r="K106" s="181">
        <f t="shared" si="283"/>
        <v>0</v>
      </c>
      <c r="L106" s="181">
        <f t="shared" si="283"/>
        <v>0</v>
      </c>
      <c r="M106" s="181">
        <f t="shared" si="283"/>
        <v>0</v>
      </c>
      <c r="N106" s="181">
        <f t="shared" si="283"/>
        <v>0</v>
      </c>
      <c r="O106" s="181">
        <f t="shared" si="283"/>
        <v>0</v>
      </c>
      <c r="P106" s="190">
        <f>SUM(D106:O106)</f>
        <v>0</v>
      </c>
      <c r="Q106" s="181">
        <f t="shared" si="284"/>
        <v>0</v>
      </c>
      <c r="R106" s="181">
        <f t="shared" si="284"/>
        <v>0</v>
      </c>
      <c r="S106" s="181">
        <f t="shared" si="284"/>
        <v>0</v>
      </c>
      <c r="T106" s="181">
        <f t="shared" si="284"/>
        <v>0</v>
      </c>
      <c r="U106" s="181">
        <f t="shared" si="284"/>
        <v>0</v>
      </c>
      <c r="V106" s="181">
        <f t="shared" si="284"/>
        <v>0</v>
      </c>
      <c r="W106" s="181">
        <f t="shared" si="284"/>
        <v>0</v>
      </c>
      <c r="X106" s="181">
        <f t="shared" si="284"/>
        <v>0</v>
      </c>
      <c r="Y106" s="181">
        <f t="shared" si="284"/>
        <v>0</v>
      </c>
      <c r="Z106" s="181">
        <f t="shared" si="284"/>
        <v>0</v>
      </c>
      <c r="AA106" s="181">
        <f t="shared" si="284"/>
        <v>0</v>
      </c>
      <c r="AB106" s="181">
        <f t="shared" si="284"/>
        <v>0</v>
      </c>
      <c r="AC106" s="190">
        <f>SUM(Q106:AB106)</f>
        <v>0</v>
      </c>
      <c r="AD106" s="181">
        <f t="shared" si="285"/>
        <v>0</v>
      </c>
      <c r="AE106" s="181">
        <f t="shared" si="285"/>
        <v>0</v>
      </c>
      <c r="AF106" s="181">
        <f t="shared" si="285"/>
        <v>0</v>
      </c>
      <c r="AG106" s="181">
        <f t="shared" si="285"/>
        <v>0</v>
      </c>
      <c r="AH106" s="181">
        <f t="shared" si="285"/>
        <v>0</v>
      </c>
      <c r="AI106" s="181">
        <f t="shared" si="285"/>
        <v>0</v>
      </c>
      <c r="AJ106" s="181">
        <f t="shared" si="285"/>
        <v>0</v>
      </c>
      <c r="AK106" s="181">
        <f t="shared" si="285"/>
        <v>0</v>
      </c>
      <c r="AL106" s="181">
        <f t="shared" si="285"/>
        <v>0</v>
      </c>
      <c r="AM106" s="181">
        <f t="shared" si="285"/>
        <v>0</v>
      </c>
      <c r="AN106" s="181">
        <f t="shared" si="285"/>
        <v>0</v>
      </c>
      <c r="AO106" s="181">
        <f t="shared" si="285"/>
        <v>0</v>
      </c>
      <c r="AP106" s="190">
        <f>SUM(AD106:AO106)</f>
        <v>0</v>
      </c>
      <c r="AQ106" s="181">
        <f t="shared" si="286"/>
        <v>0</v>
      </c>
      <c r="AR106" s="181">
        <f t="shared" si="286"/>
        <v>0</v>
      </c>
      <c r="AS106" s="181">
        <f t="shared" si="286"/>
        <v>0</v>
      </c>
      <c r="AT106" s="181">
        <f t="shared" si="286"/>
        <v>0</v>
      </c>
      <c r="AU106" s="181">
        <f t="shared" si="286"/>
        <v>0</v>
      </c>
      <c r="AV106" s="181">
        <f t="shared" si="286"/>
        <v>0</v>
      </c>
      <c r="AW106" s="181">
        <f t="shared" si="286"/>
        <v>0</v>
      </c>
      <c r="AX106" s="181">
        <f t="shared" si="286"/>
        <v>0</v>
      </c>
      <c r="AY106" s="181">
        <f t="shared" si="286"/>
        <v>0</v>
      </c>
      <c r="AZ106" s="181">
        <f t="shared" si="286"/>
        <v>0</v>
      </c>
      <c r="BA106" s="181">
        <f t="shared" si="286"/>
        <v>0</v>
      </c>
      <c r="BB106" s="181">
        <f t="shared" si="286"/>
        <v>0</v>
      </c>
      <c r="BC106" s="190">
        <f>SUM(AQ106:BB106)</f>
        <v>0</v>
      </c>
      <c r="BD106" s="181">
        <f t="shared" si="287"/>
        <v>0</v>
      </c>
      <c r="BE106" s="181">
        <f t="shared" si="287"/>
        <v>0</v>
      </c>
      <c r="BF106" s="181">
        <f t="shared" si="287"/>
        <v>0</v>
      </c>
      <c r="BG106" s="181">
        <f t="shared" si="287"/>
        <v>0</v>
      </c>
      <c r="BH106" s="181">
        <f t="shared" si="287"/>
        <v>0</v>
      </c>
      <c r="BI106" s="181">
        <f t="shared" si="287"/>
        <v>0</v>
      </c>
      <c r="BJ106" s="181">
        <f t="shared" si="287"/>
        <v>0</v>
      </c>
      <c r="BK106" s="181">
        <f t="shared" si="287"/>
        <v>0</v>
      </c>
      <c r="BL106" s="181">
        <f t="shared" si="287"/>
        <v>0</v>
      </c>
      <c r="BM106" s="181">
        <f t="shared" si="287"/>
        <v>0</v>
      </c>
      <c r="BN106" s="181">
        <f t="shared" si="287"/>
        <v>0</v>
      </c>
      <c r="BO106" s="181">
        <f t="shared" si="287"/>
        <v>0</v>
      </c>
      <c r="BP106" s="190">
        <f>SUM(BD106:BO106)</f>
        <v>0</v>
      </c>
      <c r="BQ106" s="181">
        <f t="shared" si="288"/>
        <v>0</v>
      </c>
      <c r="BR106" s="181">
        <f t="shared" si="288"/>
        <v>0</v>
      </c>
      <c r="BS106" s="181">
        <f t="shared" si="288"/>
        <v>0</v>
      </c>
      <c r="BT106" s="181">
        <f t="shared" si="288"/>
        <v>0</v>
      </c>
      <c r="BU106" s="181">
        <f t="shared" si="288"/>
        <v>0</v>
      </c>
      <c r="BV106" s="181">
        <f t="shared" si="288"/>
        <v>0</v>
      </c>
      <c r="BW106" s="181">
        <f t="shared" si="288"/>
        <v>0</v>
      </c>
      <c r="BX106" s="181">
        <f t="shared" si="288"/>
        <v>0</v>
      </c>
      <c r="BY106" s="181">
        <f t="shared" si="288"/>
        <v>0</v>
      </c>
      <c r="BZ106" s="181">
        <f t="shared" si="288"/>
        <v>0</v>
      </c>
      <c r="CA106" s="181">
        <f t="shared" si="288"/>
        <v>0</v>
      </c>
      <c r="CB106" s="181">
        <f t="shared" si="288"/>
        <v>0</v>
      </c>
      <c r="CC106" s="190">
        <f>SUM(BQ106:CB106)</f>
        <v>0</v>
      </c>
    </row>
    <row r="107" spans="1:81" s="119" customFormat="1" ht="15" customHeight="1" x14ac:dyDescent="0.2">
      <c r="B107" s="275" t="str">
        <f>'Données de base'!$A$38</f>
        <v>(-)</v>
      </c>
      <c r="C107" s="538"/>
      <c r="D107" s="181">
        <f t="shared" si="270"/>
        <v>0</v>
      </c>
      <c r="E107" s="181">
        <f t="shared" si="283"/>
        <v>0</v>
      </c>
      <c r="F107" s="181">
        <f t="shared" si="283"/>
        <v>0</v>
      </c>
      <c r="G107" s="181">
        <f t="shared" si="283"/>
        <v>0</v>
      </c>
      <c r="H107" s="181">
        <f t="shared" si="283"/>
        <v>0</v>
      </c>
      <c r="I107" s="181">
        <f t="shared" si="283"/>
        <v>0</v>
      </c>
      <c r="J107" s="181">
        <f t="shared" si="283"/>
        <v>0</v>
      </c>
      <c r="K107" s="181">
        <f t="shared" si="283"/>
        <v>0</v>
      </c>
      <c r="L107" s="181">
        <f t="shared" si="283"/>
        <v>0</v>
      </c>
      <c r="M107" s="181">
        <f t="shared" si="283"/>
        <v>0</v>
      </c>
      <c r="N107" s="181">
        <f t="shared" si="283"/>
        <v>0</v>
      </c>
      <c r="O107" s="181">
        <f t="shared" si="283"/>
        <v>0</v>
      </c>
      <c r="P107" s="190">
        <f>SUM(D107:O107)</f>
        <v>0</v>
      </c>
      <c r="Q107" s="181">
        <f t="shared" si="284"/>
        <v>0</v>
      </c>
      <c r="R107" s="181">
        <f t="shared" si="284"/>
        <v>0</v>
      </c>
      <c r="S107" s="181">
        <f t="shared" si="284"/>
        <v>0</v>
      </c>
      <c r="T107" s="181">
        <f t="shared" si="284"/>
        <v>0</v>
      </c>
      <c r="U107" s="181">
        <f t="shared" si="284"/>
        <v>0</v>
      </c>
      <c r="V107" s="181">
        <f t="shared" si="284"/>
        <v>0</v>
      </c>
      <c r="W107" s="181">
        <f t="shared" si="284"/>
        <v>0</v>
      </c>
      <c r="X107" s="181">
        <f t="shared" si="284"/>
        <v>0</v>
      </c>
      <c r="Y107" s="181">
        <f t="shared" si="284"/>
        <v>0</v>
      </c>
      <c r="Z107" s="181">
        <f t="shared" si="284"/>
        <v>0</v>
      </c>
      <c r="AA107" s="181">
        <f t="shared" si="284"/>
        <v>0</v>
      </c>
      <c r="AB107" s="181">
        <f t="shared" si="284"/>
        <v>0</v>
      </c>
      <c r="AC107" s="190">
        <f>SUM(Q107:AB107)</f>
        <v>0</v>
      </c>
      <c r="AD107" s="181">
        <f t="shared" si="285"/>
        <v>0</v>
      </c>
      <c r="AE107" s="181">
        <f t="shared" si="285"/>
        <v>0</v>
      </c>
      <c r="AF107" s="181">
        <f t="shared" si="285"/>
        <v>0</v>
      </c>
      <c r="AG107" s="181">
        <f t="shared" si="285"/>
        <v>0</v>
      </c>
      <c r="AH107" s="181">
        <f t="shared" si="285"/>
        <v>0</v>
      </c>
      <c r="AI107" s="181">
        <f t="shared" si="285"/>
        <v>0</v>
      </c>
      <c r="AJ107" s="181">
        <f t="shared" si="285"/>
        <v>0</v>
      </c>
      <c r="AK107" s="181">
        <f t="shared" si="285"/>
        <v>0</v>
      </c>
      <c r="AL107" s="181">
        <f t="shared" si="285"/>
        <v>0</v>
      </c>
      <c r="AM107" s="181">
        <f t="shared" si="285"/>
        <v>0</v>
      </c>
      <c r="AN107" s="181">
        <f t="shared" si="285"/>
        <v>0</v>
      </c>
      <c r="AO107" s="181">
        <f t="shared" si="285"/>
        <v>0</v>
      </c>
      <c r="AP107" s="190">
        <f>SUM(AD107:AO107)</f>
        <v>0</v>
      </c>
      <c r="AQ107" s="181">
        <f t="shared" si="286"/>
        <v>0</v>
      </c>
      <c r="AR107" s="181">
        <f t="shared" si="286"/>
        <v>0</v>
      </c>
      <c r="AS107" s="181">
        <f t="shared" si="286"/>
        <v>0</v>
      </c>
      <c r="AT107" s="181">
        <f t="shared" si="286"/>
        <v>0</v>
      </c>
      <c r="AU107" s="181">
        <f t="shared" si="286"/>
        <v>0</v>
      </c>
      <c r="AV107" s="181">
        <f t="shared" si="286"/>
        <v>0</v>
      </c>
      <c r="AW107" s="181">
        <f t="shared" si="286"/>
        <v>0</v>
      </c>
      <c r="AX107" s="181">
        <f t="shared" si="286"/>
        <v>0</v>
      </c>
      <c r="AY107" s="181">
        <f t="shared" si="286"/>
        <v>0</v>
      </c>
      <c r="AZ107" s="181">
        <f t="shared" si="286"/>
        <v>0</v>
      </c>
      <c r="BA107" s="181">
        <f t="shared" si="286"/>
        <v>0</v>
      </c>
      <c r="BB107" s="181">
        <f t="shared" si="286"/>
        <v>0</v>
      </c>
      <c r="BC107" s="190">
        <f>SUM(AQ107:BB107)</f>
        <v>0</v>
      </c>
      <c r="BD107" s="181">
        <f t="shared" si="287"/>
        <v>0</v>
      </c>
      <c r="BE107" s="181">
        <f t="shared" si="287"/>
        <v>0</v>
      </c>
      <c r="BF107" s="181">
        <f t="shared" si="287"/>
        <v>0</v>
      </c>
      <c r="BG107" s="181">
        <f t="shared" si="287"/>
        <v>0</v>
      </c>
      <c r="BH107" s="181">
        <f t="shared" si="287"/>
        <v>0</v>
      </c>
      <c r="BI107" s="181">
        <f t="shared" si="287"/>
        <v>0</v>
      </c>
      <c r="BJ107" s="181">
        <f t="shared" si="287"/>
        <v>0</v>
      </c>
      <c r="BK107" s="181">
        <f t="shared" si="287"/>
        <v>0</v>
      </c>
      <c r="BL107" s="181">
        <f t="shared" si="287"/>
        <v>0</v>
      </c>
      <c r="BM107" s="181">
        <f t="shared" si="287"/>
        <v>0</v>
      </c>
      <c r="BN107" s="181">
        <f t="shared" si="287"/>
        <v>0</v>
      </c>
      <c r="BO107" s="181">
        <f t="shared" si="287"/>
        <v>0</v>
      </c>
      <c r="BP107" s="190">
        <f>SUM(BD107:BO107)</f>
        <v>0</v>
      </c>
      <c r="BQ107" s="181">
        <f t="shared" si="288"/>
        <v>0</v>
      </c>
      <c r="BR107" s="181">
        <f t="shared" si="288"/>
        <v>0</v>
      </c>
      <c r="BS107" s="181">
        <f t="shared" si="288"/>
        <v>0</v>
      </c>
      <c r="BT107" s="181">
        <f t="shared" si="288"/>
        <v>0</v>
      </c>
      <c r="BU107" s="181">
        <f t="shared" si="288"/>
        <v>0</v>
      </c>
      <c r="BV107" s="181">
        <f t="shared" si="288"/>
        <v>0</v>
      </c>
      <c r="BW107" s="181">
        <f t="shared" si="288"/>
        <v>0</v>
      </c>
      <c r="BX107" s="181">
        <f t="shared" si="288"/>
        <v>0</v>
      </c>
      <c r="BY107" s="181">
        <f t="shared" si="288"/>
        <v>0</v>
      </c>
      <c r="BZ107" s="181">
        <f t="shared" si="288"/>
        <v>0</v>
      </c>
      <c r="CA107" s="181">
        <f t="shared" si="288"/>
        <v>0</v>
      </c>
      <c r="CB107" s="181">
        <f t="shared" si="288"/>
        <v>0</v>
      </c>
      <c r="CC107" s="190">
        <f>SUM(BQ107:CB107)</f>
        <v>0</v>
      </c>
    </row>
    <row r="108" spans="1:81" s="119" customFormat="1" ht="15" customHeight="1" x14ac:dyDescent="0.2">
      <c r="B108" s="275" t="str">
        <f>'Données de base'!$A$39</f>
        <v>(-)</v>
      </c>
      <c r="C108" s="538"/>
      <c r="D108" s="181">
        <f t="shared" si="270"/>
        <v>0</v>
      </c>
      <c r="E108" s="181">
        <f t="shared" si="283"/>
        <v>0</v>
      </c>
      <c r="F108" s="181">
        <f t="shared" si="283"/>
        <v>0</v>
      </c>
      <c r="G108" s="181">
        <f t="shared" si="283"/>
        <v>0</v>
      </c>
      <c r="H108" s="181">
        <f t="shared" si="283"/>
        <v>0</v>
      </c>
      <c r="I108" s="181">
        <f t="shared" si="283"/>
        <v>0</v>
      </c>
      <c r="J108" s="181">
        <f t="shared" si="283"/>
        <v>0</v>
      </c>
      <c r="K108" s="181">
        <f t="shared" si="283"/>
        <v>0</v>
      </c>
      <c r="L108" s="181">
        <f t="shared" si="283"/>
        <v>0</v>
      </c>
      <c r="M108" s="181">
        <f t="shared" si="283"/>
        <v>0</v>
      </c>
      <c r="N108" s="181">
        <f t="shared" si="283"/>
        <v>0</v>
      </c>
      <c r="O108" s="181">
        <f t="shared" si="283"/>
        <v>0</v>
      </c>
      <c r="P108" s="190">
        <f>SUM(D108:O108)</f>
        <v>0</v>
      </c>
      <c r="Q108" s="181">
        <f t="shared" si="284"/>
        <v>0</v>
      </c>
      <c r="R108" s="181">
        <f t="shared" si="284"/>
        <v>0</v>
      </c>
      <c r="S108" s="181">
        <f t="shared" si="284"/>
        <v>0</v>
      </c>
      <c r="T108" s="181">
        <f t="shared" si="284"/>
        <v>0</v>
      </c>
      <c r="U108" s="181">
        <f t="shared" si="284"/>
        <v>0</v>
      </c>
      <c r="V108" s="181">
        <f t="shared" si="284"/>
        <v>0</v>
      </c>
      <c r="W108" s="181">
        <f t="shared" si="284"/>
        <v>0</v>
      </c>
      <c r="X108" s="181">
        <f t="shared" si="284"/>
        <v>0</v>
      </c>
      <c r="Y108" s="181">
        <f t="shared" si="284"/>
        <v>0</v>
      </c>
      <c r="Z108" s="181">
        <f t="shared" si="284"/>
        <v>0</v>
      </c>
      <c r="AA108" s="181">
        <f t="shared" si="284"/>
        <v>0</v>
      </c>
      <c r="AB108" s="181">
        <f t="shared" si="284"/>
        <v>0</v>
      </c>
      <c r="AC108" s="190">
        <f>SUM(Q108:AB108)</f>
        <v>0</v>
      </c>
      <c r="AD108" s="181">
        <f t="shared" si="285"/>
        <v>0</v>
      </c>
      <c r="AE108" s="181">
        <f t="shared" si="285"/>
        <v>0</v>
      </c>
      <c r="AF108" s="181">
        <f t="shared" si="285"/>
        <v>0</v>
      </c>
      <c r="AG108" s="181">
        <f t="shared" si="285"/>
        <v>0</v>
      </c>
      <c r="AH108" s="181">
        <f t="shared" si="285"/>
        <v>0</v>
      </c>
      <c r="AI108" s="181">
        <f t="shared" si="285"/>
        <v>0</v>
      </c>
      <c r="AJ108" s="181">
        <f t="shared" si="285"/>
        <v>0</v>
      </c>
      <c r="AK108" s="181">
        <f t="shared" si="285"/>
        <v>0</v>
      </c>
      <c r="AL108" s="181">
        <f t="shared" si="285"/>
        <v>0</v>
      </c>
      <c r="AM108" s="181">
        <f t="shared" si="285"/>
        <v>0</v>
      </c>
      <c r="AN108" s="181">
        <f t="shared" si="285"/>
        <v>0</v>
      </c>
      <c r="AO108" s="181">
        <f t="shared" si="285"/>
        <v>0</v>
      </c>
      <c r="AP108" s="190">
        <f>SUM(AD108:AO108)</f>
        <v>0</v>
      </c>
      <c r="AQ108" s="181">
        <f t="shared" si="286"/>
        <v>0</v>
      </c>
      <c r="AR108" s="181">
        <f t="shared" si="286"/>
        <v>0</v>
      </c>
      <c r="AS108" s="181">
        <f t="shared" si="286"/>
        <v>0</v>
      </c>
      <c r="AT108" s="181">
        <f t="shared" si="286"/>
        <v>0</v>
      </c>
      <c r="AU108" s="181">
        <f t="shared" si="286"/>
        <v>0</v>
      </c>
      <c r="AV108" s="181">
        <f t="shared" si="286"/>
        <v>0</v>
      </c>
      <c r="AW108" s="181">
        <f t="shared" si="286"/>
        <v>0</v>
      </c>
      <c r="AX108" s="181">
        <f t="shared" si="286"/>
        <v>0</v>
      </c>
      <c r="AY108" s="181">
        <f t="shared" si="286"/>
        <v>0</v>
      </c>
      <c r="AZ108" s="181">
        <f t="shared" si="286"/>
        <v>0</v>
      </c>
      <c r="BA108" s="181">
        <f t="shared" si="286"/>
        <v>0</v>
      </c>
      <c r="BB108" s="181">
        <f t="shared" si="286"/>
        <v>0</v>
      </c>
      <c r="BC108" s="190">
        <f>SUM(AQ108:BB108)</f>
        <v>0</v>
      </c>
      <c r="BD108" s="181">
        <f t="shared" si="287"/>
        <v>0</v>
      </c>
      <c r="BE108" s="181">
        <f t="shared" si="287"/>
        <v>0</v>
      </c>
      <c r="BF108" s="181">
        <f t="shared" si="287"/>
        <v>0</v>
      </c>
      <c r="BG108" s="181">
        <f t="shared" si="287"/>
        <v>0</v>
      </c>
      <c r="BH108" s="181">
        <f t="shared" si="287"/>
        <v>0</v>
      </c>
      <c r="BI108" s="181">
        <f t="shared" si="287"/>
        <v>0</v>
      </c>
      <c r="BJ108" s="181">
        <f t="shared" si="287"/>
        <v>0</v>
      </c>
      <c r="BK108" s="181">
        <f t="shared" si="287"/>
        <v>0</v>
      </c>
      <c r="BL108" s="181">
        <f t="shared" si="287"/>
        <v>0</v>
      </c>
      <c r="BM108" s="181">
        <f t="shared" si="287"/>
        <v>0</v>
      </c>
      <c r="BN108" s="181">
        <f t="shared" si="287"/>
        <v>0</v>
      </c>
      <c r="BO108" s="181">
        <f t="shared" si="287"/>
        <v>0</v>
      </c>
      <c r="BP108" s="190">
        <f>SUM(BD108:BO108)</f>
        <v>0</v>
      </c>
      <c r="BQ108" s="181">
        <f t="shared" si="288"/>
        <v>0</v>
      </c>
      <c r="BR108" s="181">
        <f t="shared" si="288"/>
        <v>0</v>
      </c>
      <c r="BS108" s="181">
        <f t="shared" si="288"/>
        <v>0</v>
      </c>
      <c r="BT108" s="181">
        <f t="shared" si="288"/>
        <v>0</v>
      </c>
      <c r="BU108" s="181">
        <f t="shared" si="288"/>
        <v>0</v>
      </c>
      <c r="BV108" s="181">
        <f t="shared" si="288"/>
        <v>0</v>
      </c>
      <c r="BW108" s="181">
        <f t="shared" si="288"/>
        <v>0</v>
      </c>
      <c r="BX108" s="181">
        <f t="shared" si="288"/>
        <v>0</v>
      </c>
      <c r="BY108" s="181">
        <f t="shared" si="288"/>
        <v>0</v>
      </c>
      <c r="BZ108" s="181">
        <f t="shared" si="288"/>
        <v>0</v>
      </c>
      <c r="CA108" s="181">
        <f t="shared" si="288"/>
        <v>0</v>
      </c>
      <c r="CB108" s="181">
        <f t="shared" si="288"/>
        <v>0</v>
      </c>
      <c r="CC108" s="190">
        <f>SUM(BQ108:CB108)</f>
        <v>0</v>
      </c>
    </row>
    <row r="109" spans="1:81" s="119" customFormat="1" ht="15" customHeight="1" x14ac:dyDescent="0.2">
      <c r="B109" s="275" t="str">
        <f>'Données de base'!$A$40</f>
        <v>(-)</v>
      </c>
      <c r="C109" s="131"/>
      <c r="D109" s="181">
        <f t="shared" si="270"/>
        <v>0</v>
      </c>
      <c r="E109" s="181">
        <f t="shared" ref="E109:O109" si="289">+E97*(1+$C97)</f>
        <v>0</v>
      </c>
      <c r="F109" s="181">
        <f t="shared" si="289"/>
        <v>0</v>
      </c>
      <c r="G109" s="181">
        <f t="shared" si="289"/>
        <v>0</v>
      </c>
      <c r="H109" s="181">
        <f t="shared" si="289"/>
        <v>0</v>
      </c>
      <c r="I109" s="181">
        <f t="shared" si="289"/>
        <v>0</v>
      </c>
      <c r="J109" s="181">
        <f t="shared" si="289"/>
        <v>0</v>
      </c>
      <c r="K109" s="181">
        <f t="shared" si="289"/>
        <v>0</v>
      </c>
      <c r="L109" s="181">
        <f t="shared" si="289"/>
        <v>0</v>
      </c>
      <c r="M109" s="181">
        <f t="shared" si="289"/>
        <v>0</v>
      </c>
      <c r="N109" s="181">
        <f t="shared" si="289"/>
        <v>0</v>
      </c>
      <c r="O109" s="181">
        <f t="shared" si="289"/>
        <v>0</v>
      </c>
      <c r="P109" s="190">
        <f t="shared" si="259"/>
        <v>0</v>
      </c>
      <c r="Q109" s="181">
        <f t="shared" ref="Q109:AB109" si="290">+Q97*(1+$C97)</f>
        <v>0</v>
      </c>
      <c r="R109" s="181">
        <f t="shared" si="290"/>
        <v>0</v>
      </c>
      <c r="S109" s="181">
        <f t="shared" si="290"/>
        <v>0</v>
      </c>
      <c r="T109" s="181">
        <f t="shared" si="290"/>
        <v>0</v>
      </c>
      <c r="U109" s="181">
        <f t="shared" si="290"/>
        <v>0</v>
      </c>
      <c r="V109" s="181">
        <f t="shared" si="290"/>
        <v>0</v>
      </c>
      <c r="W109" s="181">
        <f t="shared" si="290"/>
        <v>0</v>
      </c>
      <c r="X109" s="181">
        <f t="shared" si="290"/>
        <v>0</v>
      </c>
      <c r="Y109" s="181">
        <f t="shared" si="290"/>
        <v>0</v>
      </c>
      <c r="Z109" s="181">
        <f t="shared" si="290"/>
        <v>0</v>
      </c>
      <c r="AA109" s="181">
        <f t="shared" si="290"/>
        <v>0</v>
      </c>
      <c r="AB109" s="181">
        <f t="shared" si="290"/>
        <v>0</v>
      </c>
      <c r="AC109" s="190">
        <f t="shared" si="261"/>
        <v>0</v>
      </c>
      <c r="AD109" s="181">
        <f t="shared" ref="AD109:AO109" si="291">+AD97*(1+$C97)</f>
        <v>0</v>
      </c>
      <c r="AE109" s="181">
        <f t="shared" si="291"/>
        <v>0</v>
      </c>
      <c r="AF109" s="181">
        <f t="shared" si="291"/>
        <v>0</v>
      </c>
      <c r="AG109" s="181">
        <f t="shared" si="291"/>
        <v>0</v>
      </c>
      <c r="AH109" s="181">
        <f t="shared" si="291"/>
        <v>0</v>
      </c>
      <c r="AI109" s="181">
        <f t="shared" si="291"/>
        <v>0</v>
      </c>
      <c r="AJ109" s="181">
        <f t="shared" si="291"/>
        <v>0</v>
      </c>
      <c r="AK109" s="181">
        <f t="shared" si="291"/>
        <v>0</v>
      </c>
      <c r="AL109" s="181">
        <f t="shared" si="291"/>
        <v>0</v>
      </c>
      <c r="AM109" s="181">
        <f t="shared" si="291"/>
        <v>0</v>
      </c>
      <c r="AN109" s="181">
        <f t="shared" si="291"/>
        <v>0</v>
      </c>
      <c r="AO109" s="181">
        <f t="shared" si="291"/>
        <v>0</v>
      </c>
      <c r="AP109" s="190">
        <f t="shared" si="263"/>
        <v>0</v>
      </c>
      <c r="AQ109" s="181">
        <f t="shared" ref="AQ109:BB109" si="292">+AQ97*(1+$C97)</f>
        <v>0</v>
      </c>
      <c r="AR109" s="181">
        <f t="shared" si="292"/>
        <v>0</v>
      </c>
      <c r="AS109" s="181">
        <f t="shared" si="292"/>
        <v>0</v>
      </c>
      <c r="AT109" s="181">
        <f t="shared" si="292"/>
        <v>0</v>
      </c>
      <c r="AU109" s="181">
        <f t="shared" si="292"/>
        <v>0</v>
      </c>
      <c r="AV109" s="181">
        <f t="shared" si="292"/>
        <v>0</v>
      </c>
      <c r="AW109" s="181">
        <f t="shared" si="292"/>
        <v>0</v>
      </c>
      <c r="AX109" s="181">
        <f t="shared" si="292"/>
        <v>0</v>
      </c>
      <c r="AY109" s="181">
        <f t="shared" si="292"/>
        <v>0</v>
      </c>
      <c r="AZ109" s="181">
        <f t="shared" si="292"/>
        <v>0</v>
      </c>
      <c r="BA109" s="181">
        <f t="shared" si="292"/>
        <v>0</v>
      </c>
      <c r="BB109" s="181">
        <f t="shared" si="292"/>
        <v>0</v>
      </c>
      <c r="BC109" s="190">
        <f t="shared" si="265"/>
        <v>0</v>
      </c>
      <c r="BD109" s="181">
        <f t="shared" ref="BD109:BO109" si="293">+BD97*(1+$C97)</f>
        <v>0</v>
      </c>
      <c r="BE109" s="181">
        <f t="shared" si="293"/>
        <v>0</v>
      </c>
      <c r="BF109" s="181">
        <f t="shared" si="293"/>
        <v>0</v>
      </c>
      <c r="BG109" s="181">
        <f t="shared" si="293"/>
        <v>0</v>
      </c>
      <c r="BH109" s="181">
        <f t="shared" si="293"/>
        <v>0</v>
      </c>
      <c r="BI109" s="181">
        <f t="shared" si="293"/>
        <v>0</v>
      </c>
      <c r="BJ109" s="181">
        <f t="shared" si="293"/>
        <v>0</v>
      </c>
      <c r="BK109" s="181">
        <f t="shared" si="293"/>
        <v>0</v>
      </c>
      <c r="BL109" s="181">
        <f t="shared" si="293"/>
        <v>0</v>
      </c>
      <c r="BM109" s="181">
        <f t="shared" si="293"/>
        <v>0</v>
      </c>
      <c r="BN109" s="181">
        <f t="shared" si="293"/>
        <v>0</v>
      </c>
      <c r="BO109" s="181">
        <f t="shared" si="293"/>
        <v>0</v>
      </c>
      <c r="BP109" s="190">
        <f t="shared" si="267"/>
        <v>0</v>
      </c>
      <c r="BQ109" s="181">
        <f t="shared" ref="BQ109:CB109" si="294">+BQ97*(1+$C97)</f>
        <v>0</v>
      </c>
      <c r="BR109" s="181">
        <f t="shared" si="294"/>
        <v>0</v>
      </c>
      <c r="BS109" s="181">
        <f t="shared" si="294"/>
        <v>0</v>
      </c>
      <c r="BT109" s="181">
        <f t="shared" si="294"/>
        <v>0</v>
      </c>
      <c r="BU109" s="181">
        <f t="shared" si="294"/>
        <v>0</v>
      </c>
      <c r="BV109" s="181">
        <f t="shared" si="294"/>
        <v>0</v>
      </c>
      <c r="BW109" s="181">
        <f t="shared" si="294"/>
        <v>0</v>
      </c>
      <c r="BX109" s="181">
        <f t="shared" si="294"/>
        <v>0</v>
      </c>
      <c r="BY109" s="181">
        <f t="shared" si="294"/>
        <v>0</v>
      </c>
      <c r="BZ109" s="181">
        <f t="shared" si="294"/>
        <v>0</v>
      </c>
      <c r="CA109" s="181">
        <f t="shared" si="294"/>
        <v>0</v>
      </c>
      <c r="CB109" s="181">
        <f t="shared" si="294"/>
        <v>0</v>
      </c>
      <c r="CC109" s="190">
        <f t="shared" si="269"/>
        <v>0</v>
      </c>
    </row>
    <row r="110" spans="1:81" s="119" customFormat="1" ht="15" customHeight="1" x14ac:dyDescent="0.2">
      <c r="B110" s="275" t="str">
        <f>'Données de base'!$A$41</f>
        <v>(-)</v>
      </c>
      <c r="C110" s="131"/>
      <c r="D110" s="181">
        <f t="shared" si="270"/>
        <v>0</v>
      </c>
      <c r="E110" s="181">
        <f t="shared" ref="E110:O110" si="295">+E98*(1+$C98)</f>
        <v>0</v>
      </c>
      <c r="F110" s="181">
        <f t="shared" si="295"/>
        <v>0</v>
      </c>
      <c r="G110" s="181">
        <f t="shared" si="295"/>
        <v>0</v>
      </c>
      <c r="H110" s="181">
        <f t="shared" si="295"/>
        <v>0</v>
      </c>
      <c r="I110" s="181">
        <f t="shared" si="295"/>
        <v>0</v>
      </c>
      <c r="J110" s="181">
        <f t="shared" si="295"/>
        <v>0</v>
      </c>
      <c r="K110" s="181">
        <f t="shared" si="295"/>
        <v>0</v>
      </c>
      <c r="L110" s="181">
        <f t="shared" si="295"/>
        <v>0</v>
      </c>
      <c r="M110" s="181">
        <f t="shared" si="295"/>
        <v>0</v>
      </c>
      <c r="N110" s="181">
        <f t="shared" si="295"/>
        <v>0</v>
      </c>
      <c r="O110" s="181">
        <f t="shared" si="295"/>
        <v>0</v>
      </c>
      <c r="P110" s="190">
        <f t="shared" si="259"/>
        <v>0</v>
      </c>
      <c r="Q110" s="181">
        <f t="shared" ref="Q110:AB110" si="296">+Q98*(1+$C98)</f>
        <v>0</v>
      </c>
      <c r="R110" s="181">
        <f t="shared" si="296"/>
        <v>0</v>
      </c>
      <c r="S110" s="181">
        <f t="shared" si="296"/>
        <v>0</v>
      </c>
      <c r="T110" s="181">
        <f t="shared" si="296"/>
        <v>0</v>
      </c>
      <c r="U110" s="181">
        <f t="shared" si="296"/>
        <v>0</v>
      </c>
      <c r="V110" s="181">
        <f t="shared" si="296"/>
        <v>0</v>
      </c>
      <c r="W110" s="181">
        <f t="shared" si="296"/>
        <v>0</v>
      </c>
      <c r="X110" s="181">
        <f t="shared" si="296"/>
        <v>0</v>
      </c>
      <c r="Y110" s="181">
        <f t="shared" si="296"/>
        <v>0</v>
      </c>
      <c r="Z110" s="181">
        <f t="shared" si="296"/>
        <v>0</v>
      </c>
      <c r="AA110" s="181">
        <f t="shared" si="296"/>
        <v>0</v>
      </c>
      <c r="AB110" s="181">
        <f t="shared" si="296"/>
        <v>0</v>
      </c>
      <c r="AC110" s="190">
        <f t="shared" si="261"/>
        <v>0</v>
      </c>
      <c r="AD110" s="181">
        <f t="shared" ref="AD110:AO110" si="297">+AD98*(1+$C98)</f>
        <v>0</v>
      </c>
      <c r="AE110" s="181">
        <f t="shared" si="297"/>
        <v>0</v>
      </c>
      <c r="AF110" s="181">
        <f t="shared" si="297"/>
        <v>0</v>
      </c>
      <c r="AG110" s="181">
        <f t="shared" si="297"/>
        <v>0</v>
      </c>
      <c r="AH110" s="181">
        <f t="shared" si="297"/>
        <v>0</v>
      </c>
      <c r="AI110" s="181">
        <f t="shared" si="297"/>
        <v>0</v>
      </c>
      <c r="AJ110" s="181">
        <f t="shared" si="297"/>
        <v>0</v>
      </c>
      <c r="AK110" s="181">
        <f t="shared" si="297"/>
        <v>0</v>
      </c>
      <c r="AL110" s="181">
        <f t="shared" si="297"/>
        <v>0</v>
      </c>
      <c r="AM110" s="181">
        <f t="shared" si="297"/>
        <v>0</v>
      </c>
      <c r="AN110" s="181">
        <f t="shared" si="297"/>
        <v>0</v>
      </c>
      <c r="AO110" s="181">
        <f t="shared" si="297"/>
        <v>0</v>
      </c>
      <c r="AP110" s="190">
        <f t="shared" si="263"/>
        <v>0</v>
      </c>
      <c r="AQ110" s="181">
        <f t="shared" ref="AQ110:BB110" si="298">+AQ98*(1+$C98)</f>
        <v>0</v>
      </c>
      <c r="AR110" s="181">
        <f t="shared" si="298"/>
        <v>0</v>
      </c>
      <c r="AS110" s="181">
        <f t="shared" si="298"/>
        <v>0</v>
      </c>
      <c r="AT110" s="181">
        <f t="shared" si="298"/>
        <v>0</v>
      </c>
      <c r="AU110" s="181">
        <f t="shared" si="298"/>
        <v>0</v>
      </c>
      <c r="AV110" s="181">
        <f t="shared" si="298"/>
        <v>0</v>
      </c>
      <c r="AW110" s="181">
        <f t="shared" si="298"/>
        <v>0</v>
      </c>
      <c r="AX110" s="181">
        <f t="shared" si="298"/>
        <v>0</v>
      </c>
      <c r="AY110" s="181">
        <f t="shared" si="298"/>
        <v>0</v>
      </c>
      <c r="AZ110" s="181">
        <f t="shared" si="298"/>
        <v>0</v>
      </c>
      <c r="BA110" s="181">
        <f t="shared" si="298"/>
        <v>0</v>
      </c>
      <c r="BB110" s="181">
        <f t="shared" si="298"/>
        <v>0</v>
      </c>
      <c r="BC110" s="190">
        <f t="shared" si="265"/>
        <v>0</v>
      </c>
      <c r="BD110" s="181">
        <f t="shared" ref="BD110:BO110" si="299">+BD98*(1+$C98)</f>
        <v>0</v>
      </c>
      <c r="BE110" s="181">
        <f t="shared" si="299"/>
        <v>0</v>
      </c>
      <c r="BF110" s="181">
        <f t="shared" si="299"/>
        <v>0</v>
      </c>
      <c r="BG110" s="181">
        <f t="shared" si="299"/>
        <v>0</v>
      </c>
      <c r="BH110" s="181">
        <f t="shared" si="299"/>
        <v>0</v>
      </c>
      <c r="BI110" s="181">
        <f t="shared" si="299"/>
        <v>0</v>
      </c>
      <c r="BJ110" s="181">
        <f t="shared" si="299"/>
        <v>0</v>
      </c>
      <c r="BK110" s="181">
        <f t="shared" si="299"/>
        <v>0</v>
      </c>
      <c r="BL110" s="181">
        <f t="shared" si="299"/>
        <v>0</v>
      </c>
      <c r="BM110" s="181">
        <f t="shared" si="299"/>
        <v>0</v>
      </c>
      <c r="BN110" s="181">
        <f t="shared" si="299"/>
        <v>0</v>
      </c>
      <c r="BO110" s="181">
        <f t="shared" si="299"/>
        <v>0</v>
      </c>
      <c r="BP110" s="190">
        <f t="shared" si="267"/>
        <v>0</v>
      </c>
      <c r="BQ110" s="181">
        <f t="shared" ref="BQ110:CB110" si="300">+BQ98*(1+$C98)</f>
        <v>0</v>
      </c>
      <c r="BR110" s="181">
        <f t="shared" si="300"/>
        <v>0</v>
      </c>
      <c r="BS110" s="181">
        <f t="shared" si="300"/>
        <v>0</v>
      </c>
      <c r="BT110" s="181">
        <f t="shared" si="300"/>
        <v>0</v>
      </c>
      <c r="BU110" s="181">
        <f t="shared" si="300"/>
        <v>0</v>
      </c>
      <c r="BV110" s="181">
        <f t="shared" si="300"/>
        <v>0</v>
      </c>
      <c r="BW110" s="181">
        <f t="shared" si="300"/>
        <v>0</v>
      </c>
      <c r="BX110" s="181">
        <f t="shared" si="300"/>
        <v>0</v>
      </c>
      <c r="BY110" s="181">
        <f t="shared" si="300"/>
        <v>0</v>
      </c>
      <c r="BZ110" s="181">
        <f t="shared" si="300"/>
        <v>0</v>
      </c>
      <c r="CA110" s="181">
        <f t="shared" si="300"/>
        <v>0</v>
      </c>
      <c r="CB110" s="181">
        <f t="shared" si="300"/>
        <v>0</v>
      </c>
      <c r="CC110" s="190">
        <f t="shared" si="269"/>
        <v>0</v>
      </c>
    </row>
    <row r="111" spans="1:81" s="119" customFormat="1" ht="15" customHeight="1" x14ac:dyDescent="0.2">
      <c r="B111" s="275" t="str">
        <f>'Données de base'!$A$42</f>
        <v>(-)</v>
      </c>
      <c r="C111" s="131"/>
      <c r="D111" s="181">
        <f t="shared" si="270"/>
        <v>0</v>
      </c>
      <c r="E111" s="181">
        <f t="shared" ref="E111:O111" si="301">+E99*(1+$C99)</f>
        <v>0</v>
      </c>
      <c r="F111" s="181">
        <f t="shared" si="301"/>
        <v>0</v>
      </c>
      <c r="G111" s="181">
        <f t="shared" si="301"/>
        <v>0</v>
      </c>
      <c r="H111" s="181">
        <f t="shared" si="301"/>
        <v>0</v>
      </c>
      <c r="I111" s="181">
        <f t="shared" si="301"/>
        <v>0</v>
      </c>
      <c r="J111" s="181">
        <f t="shared" si="301"/>
        <v>0</v>
      </c>
      <c r="K111" s="181">
        <f t="shared" si="301"/>
        <v>0</v>
      </c>
      <c r="L111" s="181">
        <f t="shared" si="301"/>
        <v>0</v>
      </c>
      <c r="M111" s="181">
        <f t="shared" si="301"/>
        <v>0</v>
      </c>
      <c r="N111" s="181">
        <f t="shared" si="301"/>
        <v>0</v>
      </c>
      <c r="O111" s="181">
        <f t="shared" si="301"/>
        <v>0</v>
      </c>
      <c r="P111" s="190">
        <f t="shared" si="259"/>
        <v>0</v>
      </c>
      <c r="Q111" s="181">
        <f t="shared" ref="Q111:AB111" si="302">+Q99*(1+$C99)</f>
        <v>0</v>
      </c>
      <c r="R111" s="181">
        <f t="shared" si="302"/>
        <v>0</v>
      </c>
      <c r="S111" s="181">
        <f t="shared" si="302"/>
        <v>0</v>
      </c>
      <c r="T111" s="181">
        <f t="shared" si="302"/>
        <v>0</v>
      </c>
      <c r="U111" s="181">
        <f t="shared" si="302"/>
        <v>0</v>
      </c>
      <c r="V111" s="181">
        <f t="shared" si="302"/>
        <v>0</v>
      </c>
      <c r="W111" s="181">
        <f t="shared" si="302"/>
        <v>0</v>
      </c>
      <c r="X111" s="181">
        <f t="shared" si="302"/>
        <v>0</v>
      </c>
      <c r="Y111" s="181">
        <f t="shared" si="302"/>
        <v>0</v>
      </c>
      <c r="Z111" s="181">
        <f t="shared" si="302"/>
        <v>0</v>
      </c>
      <c r="AA111" s="181">
        <f t="shared" si="302"/>
        <v>0</v>
      </c>
      <c r="AB111" s="181">
        <f t="shared" si="302"/>
        <v>0</v>
      </c>
      <c r="AC111" s="190">
        <f t="shared" si="261"/>
        <v>0</v>
      </c>
      <c r="AD111" s="181">
        <f t="shared" ref="AD111:AO111" si="303">+AD99*(1+$C99)</f>
        <v>0</v>
      </c>
      <c r="AE111" s="181">
        <f t="shared" si="303"/>
        <v>0</v>
      </c>
      <c r="AF111" s="181">
        <f t="shared" si="303"/>
        <v>0</v>
      </c>
      <c r="AG111" s="181">
        <f t="shared" si="303"/>
        <v>0</v>
      </c>
      <c r="AH111" s="181">
        <f t="shared" si="303"/>
        <v>0</v>
      </c>
      <c r="AI111" s="181">
        <f t="shared" si="303"/>
        <v>0</v>
      </c>
      <c r="AJ111" s="181">
        <f t="shared" si="303"/>
        <v>0</v>
      </c>
      <c r="AK111" s="181">
        <f t="shared" si="303"/>
        <v>0</v>
      </c>
      <c r="AL111" s="181">
        <f t="shared" si="303"/>
        <v>0</v>
      </c>
      <c r="AM111" s="181">
        <f t="shared" si="303"/>
        <v>0</v>
      </c>
      <c r="AN111" s="181">
        <f t="shared" si="303"/>
        <v>0</v>
      </c>
      <c r="AO111" s="181">
        <f t="shared" si="303"/>
        <v>0</v>
      </c>
      <c r="AP111" s="190">
        <f t="shared" si="263"/>
        <v>0</v>
      </c>
      <c r="AQ111" s="181">
        <f t="shared" ref="AQ111:BB111" si="304">+AQ99*(1+$C99)</f>
        <v>0</v>
      </c>
      <c r="AR111" s="181">
        <f t="shared" si="304"/>
        <v>0</v>
      </c>
      <c r="AS111" s="181">
        <f t="shared" si="304"/>
        <v>0</v>
      </c>
      <c r="AT111" s="181">
        <f t="shared" si="304"/>
        <v>0</v>
      </c>
      <c r="AU111" s="181">
        <f t="shared" si="304"/>
        <v>0</v>
      </c>
      <c r="AV111" s="181">
        <f t="shared" si="304"/>
        <v>0</v>
      </c>
      <c r="AW111" s="181">
        <f t="shared" si="304"/>
        <v>0</v>
      </c>
      <c r="AX111" s="181">
        <f t="shared" si="304"/>
        <v>0</v>
      </c>
      <c r="AY111" s="181">
        <f t="shared" si="304"/>
        <v>0</v>
      </c>
      <c r="AZ111" s="181">
        <f t="shared" si="304"/>
        <v>0</v>
      </c>
      <c r="BA111" s="181">
        <f t="shared" si="304"/>
        <v>0</v>
      </c>
      <c r="BB111" s="181">
        <f t="shared" si="304"/>
        <v>0</v>
      </c>
      <c r="BC111" s="190">
        <f t="shared" si="265"/>
        <v>0</v>
      </c>
      <c r="BD111" s="181">
        <f t="shared" ref="BD111:BO111" si="305">+BD99*(1+$C99)</f>
        <v>0</v>
      </c>
      <c r="BE111" s="181">
        <f t="shared" si="305"/>
        <v>0</v>
      </c>
      <c r="BF111" s="181">
        <f t="shared" si="305"/>
        <v>0</v>
      </c>
      <c r="BG111" s="181">
        <f t="shared" si="305"/>
        <v>0</v>
      </c>
      <c r="BH111" s="181">
        <f t="shared" si="305"/>
        <v>0</v>
      </c>
      <c r="BI111" s="181">
        <f t="shared" si="305"/>
        <v>0</v>
      </c>
      <c r="BJ111" s="181">
        <f t="shared" si="305"/>
        <v>0</v>
      </c>
      <c r="BK111" s="181">
        <f t="shared" si="305"/>
        <v>0</v>
      </c>
      <c r="BL111" s="181">
        <f t="shared" si="305"/>
        <v>0</v>
      </c>
      <c r="BM111" s="181">
        <f t="shared" si="305"/>
        <v>0</v>
      </c>
      <c r="BN111" s="181">
        <f t="shared" si="305"/>
        <v>0</v>
      </c>
      <c r="BO111" s="181">
        <f t="shared" si="305"/>
        <v>0</v>
      </c>
      <c r="BP111" s="190">
        <f t="shared" si="267"/>
        <v>0</v>
      </c>
      <c r="BQ111" s="181">
        <f t="shared" ref="BQ111:CB111" si="306">+BQ99*(1+$C99)</f>
        <v>0</v>
      </c>
      <c r="BR111" s="181">
        <f t="shared" si="306"/>
        <v>0</v>
      </c>
      <c r="BS111" s="181">
        <f t="shared" si="306"/>
        <v>0</v>
      </c>
      <c r="BT111" s="181">
        <f t="shared" si="306"/>
        <v>0</v>
      </c>
      <c r="BU111" s="181">
        <f t="shared" si="306"/>
        <v>0</v>
      </c>
      <c r="BV111" s="181">
        <f t="shared" si="306"/>
        <v>0</v>
      </c>
      <c r="BW111" s="181">
        <f t="shared" si="306"/>
        <v>0</v>
      </c>
      <c r="BX111" s="181">
        <f t="shared" si="306"/>
        <v>0</v>
      </c>
      <c r="BY111" s="181">
        <f t="shared" si="306"/>
        <v>0</v>
      </c>
      <c r="BZ111" s="181">
        <f t="shared" si="306"/>
        <v>0</v>
      </c>
      <c r="CA111" s="181">
        <f t="shared" si="306"/>
        <v>0</v>
      </c>
      <c r="CB111" s="181">
        <f t="shared" si="306"/>
        <v>0</v>
      </c>
      <c r="CC111" s="190">
        <f t="shared" si="269"/>
        <v>0</v>
      </c>
    </row>
    <row r="112" spans="1:81" ht="15" customHeight="1" x14ac:dyDescent="0.2">
      <c r="B112" s="16"/>
      <c r="C112" s="131"/>
      <c r="D112" s="16"/>
      <c r="E112" s="16"/>
      <c r="F112" s="16"/>
      <c r="G112" s="16"/>
      <c r="H112" s="16"/>
      <c r="I112" s="16"/>
      <c r="J112" s="16"/>
      <c r="K112" s="16"/>
      <c r="L112" s="16"/>
      <c r="M112" s="16"/>
      <c r="N112" s="16"/>
      <c r="O112" s="16"/>
      <c r="P112" s="130"/>
      <c r="Q112" s="16"/>
      <c r="R112" s="16"/>
      <c r="S112" s="16"/>
      <c r="T112" s="16"/>
      <c r="U112" s="16"/>
      <c r="V112" s="16"/>
      <c r="W112" s="16"/>
      <c r="X112" s="16"/>
      <c r="Y112" s="16"/>
      <c r="Z112" s="16"/>
      <c r="AA112" s="16"/>
      <c r="AB112" s="16"/>
      <c r="AC112" s="130"/>
      <c r="AD112" s="16"/>
      <c r="AE112" s="16"/>
      <c r="AF112" s="16"/>
      <c r="AG112" s="16"/>
      <c r="AH112" s="16"/>
      <c r="AI112" s="16"/>
      <c r="AJ112" s="16"/>
      <c r="AK112" s="16"/>
      <c r="AL112" s="16"/>
      <c r="AM112" s="16"/>
      <c r="AN112" s="16"/>
      <c r="AO112" s="16"/>
      <c r="AP112" s="130"/>
      <c r="AQ112" s="16"/>
      <c r="AR112" s="16"/>
      <c r="AS112" s="16"/>
      <c r="AT112" s="16"/>
      <c r="AU112" s="16"/>
      <c r="AV112" s="16"/>
      <c r="AW112" s="16"/>
      <c r="AX112" s="16"/>
      <c r="AY112" s="16"/>
      <c r="AZ112" s="16"/>
      <c r="BA112" s="16"/>
      <c r="BB112" s="16"/>
      <c r="BC112" s="130"/>
      <c r="BD112" s="16"/>
      <c r="BE112" s="16"/>
      <c r="BF112" s="16"/>
      <c r="BG112" s="16"/>
      <c r="BH112" s="16"/>
      <c r="BI112" s="16"/>
      <c r="BJ112" s="16"/>
      <c r="BK112" s="16"/>
      <c r="BL112" s="16"/>
      <c r="BM112" s="16"/>
      <c r="BN112" s="16"/>
      <c r="BO112" s="16"/>
      <c r="BP112" s="130"/>
      <c r="BQ112" s="16"/>
      <c r="BR112" s="16"/>
      <c r="BS112" s="16"/>
      <c r="BT112" s="16"/>
      <c r="BU112" s="16"/>
      <c r="BV112" s="16"/>
      <c r="BW112" s="16"/>
      <c r="BX112" s="16"/>
      <c r="BY112" s="16"/>
      <c r="BZ112" s="16"/>
      <c r="CA112" s="16"/>
      <c r="CB112" s="16"/>
      <c r="CC112" s="130"/>
    </row>
    <row r="113" spans="2:81" s="63" customFormat="1" ht="15" customHeight="1" x14ac:dyDescent="0.2">
      <c r="B113" s="245" t="s">
        <v>188</v>
      </c>
      <c r="C113" s="130"/>
      <c r="D113" s="190">
        <f t="shared" ref="D113:O113" si="307">SUM(D114:D123)</f>
        <v>0</v>
      </c>
      <c r="E113" s="190">
        <f t="shared" si="307"/>
        <v>0</v>
      </c>
      <c r="F113" s="190">
        <f t="shared" si="307"/>
        <v>0</v>
      </c>
      <c r="G113" s="190">
        <f t="shared" si="307"/>
        <v>0</v>
      </c>
      <c r="H113" s="190">
        <f t="shared" si="307"/>
        <v>0</v>
      </c>
      <c r="I113" s="190">
        <f t="shared" si="307"/>
        <v>0</v>
      </c>
      <c r="J113" s="190">
        <f t="shared" si="307"/>
        <v>0</v>
      </c>
      <c r="K113" s="190">
        <f t="shared" si="307"/>
        <v>0</v>
      </c>
      <c r="L113" s="190">
        <f t="shared" si="307"/>
        <v>0</v>
      </c>
      <c r="M113" s="190">
        <f t="shared" si="307"/>
        <v>0</v>
      </c>
      <c r="N113" s="190">
        <f t="shared" si="307"/>
        <v>0</v>
      </c>
      <c r="O113" s="190">
        <f t="shared" si="307"/>
        <v>0</v>
      </c>
      <c r="P113" s="190">
        <f t="shared" si="259"/>
        <v>0</v>
      </c>
      <c r="Q113" s="190">
        <f t="shared" ref="Q113:AB113" si="308">SUM(Q114:Q123)</f>
        <v>0</v>
      </c>
      <c r="R113" s="190">
        <f t="shared" si="308"/>
        <v>0</v>
      </c>
      <c r="S113" s="190">
        <f t="shared" si="308"/>
        <v>0</v>
      </c>
      <c r="T113" s="190">
        <f t="shared" si="308"/>
        <v>0</v>
      </c>
      <c r="U113" s="190">
        <f t="shared" si="308"/>
        <v>0</v>
      </c>
      <c r="V113" s="190">
        <f t="shared" si="308"/>
        <v>0</v>
      </c>
      <c r="W113" s="190">
        <f t="shared" si="308"/>
        <v>0</v>
      </c>
      <c r="X113" s="190">
        <f t="shared" si="308"/>
        <v>0</v>
      </c>
      <c r="Y113" s="190">
        <f t="shared" si="308"/>
        <v>0</v>
      </c>
      <c r="Z113" s="190">
        <f t="shared" si="308"/>
        <v>0</v>
      </c>
      <c r="AA113" s="190">
        <f t="shared" si="308"/>
        <v>0</v>
      </c>
      <c r="AB113" s="190">
        <f t="shared" si="308"/>
        <v>0</v>
      </c>
      <c r="AC113" s="190">
        <f t="shared" si="261"/>
        <v>0</v>
      </c>
      <c r="AD113" s="190">
        <f t="shared" ref="AD113:AO113" si="309">SUM(AD114:AD123)</f>
        <v>0</v>
      </c>
      <c r="AE113" s="190">
        <f t="shared" si="309"/>
        <v>0</v>
      </c>
      <c r="AF113" s="190">
        <f t="shared" si="309"/>
        <v>0</v>
      </c>
      <c r="AG113" s="190">
        <f t="shared" si="309"/>
        <v>0</v>
      </c>
      <c r="AH113" s="190">
        <f t="shared" si="309"/>
        <v>0</v>
      </c>
      <c r="AI113" s="190">
        <f t="shared" si="309"/>
        <v>0</v>
      </c>
      <c r="AJ113" s="190">
        <f t="shared" si="309"/>
        <v>0</v>
      </c>
      <c r="AK113" s="190">
        <f t="shared" si="309"/>
        <v>0</v>
      </c>
      <c r="AL113" s="190">
        <f t="shared" si="309"/>
        <v>0</v>
      </c>
      <c r="AM113" s="190">
        <f t="shared" si="309"/>
        <v>0</v>
      </c>
      <c r="AN113" s="190">
        <f t="shared" si="309"/>
        <v>0</v>
      </c>
      <c r="AO113" s="190">
        <f t="shared" si="309"/>
        <v>0</v>
      </c>
      <c r="AP113" s="190">
        <f t="shared" si="263"/>
        <v>0</v>
      </c>
      <c r="AQ113" s="190">
        <f t="shared" ref="AQ113:BB113" si="310">SUM(AQ114:AQ123)</f>
        <v>0</v>
      </c>
      <c r="AR113" s="190">
        <f t="shared" si="310"/>
        <v>0</v>
      </c>
      <c r="AS113" s="190">
        <f t="shared" si="310"/>
        <v>0</v>
      </c>
      <c r="AT113" s="190">
        <f t="shared" si="310"/>
        <v>0</v>
      </c>
      <c r="AU113" s="190">
        <f t="shared" si="310"/>
        <v>0</v>
      </c>
      <c r="AV113" s="190">
        <f t="shared" si="310"/>
        <v>0</v>
      </c>
      <c r="AW113" s="190">
        <f t="shared" si="310"/>
        <v>0</v>
      </c>
      <c r="AX113" s="190">
        <f t="shared" si="310"/>
        <v>0</v>
      </c>
      <c r="AY113" s="190">
        <f t="shared" si="310"/>
        <v>0</v>
      </c>
      <c r="AZ113" s="190">
        <f t="shared" si="310"/>
        <v>0</v>
      </c>
      <c r="BA113" s="190">
        <f t="shared" si="310"/>
        <v>0</v>
      </c>
      <c r="BB113" s="190">
        <f t="shared" si="310"/>
        <v>0</v>
      </c>
      <c r="BC113" s="190">
        <f t="shared" si="265"/>
        <v>0</v>
      </c>
      <c r="BD113" s="190">
        <f t="shared" ref="BD113:BO113" si="311">SUM(BD114:BD123)</f>
        <v>0</v>
      </c>
      <c r="BE113" s="190">
        <f t="shared" si="311"/>
        <v>0</v>
      </c>
      <c r="BF113" s="190">
        <f t="shared" si="311"/>
        <v>0</v>
      </c>
      <c r="BG113" s="190">
        <f t="shared" si="311"/>
        <v>0</v>
      </c>
      <c r="BH113" s="190">
        <f t="shared" si="311"/>
        <v>0</v>
      </c>
      <c r="BI113" s="190">
        <f t="shared" si="311"/>
        <v>0</v>
      </c>
      <c r="BJ113" s="190">
        <f t="shared" si="311"/>
        <v>0</v>
      </c>
      <c r="BK113" s="190">
        <f t="shared" si="311"/>
        <v>0</v>
      </c>
      <c r="BL113" s="190">
        <f t="shared" si="311"/>
        <v>0</v>
      </c>
      <c r="BM113" s="190">
        <f t="shared" si="311"/>
        <v>0</v>
      </c>
      <c r="BN113" s="190">
        <f t="shared" si="311"/>
        <v>0</v>
      </c>
      <c r="BO113" s="190">
        <f t="shared" si="311"/>
        <v>0</v>
      </c>
      <c r="BP113" s="190">
        <f t="shared" si="267"/>
        <v>0</v>
      </c>
      <c r="BQ113" s="190">
        <f t="shared" ref="BQ113:CB113" si="312">SUM(BQ114:BQ123)</f>
        <v>0</v>
      </c>
      <c r="BR113" s="190">
        <f t="shared" si="312"/>
        <v>0</v>
      </c>
      <c r="BS113" s="190">
        <f t="shared" si="312"/>
        <v>0</v>
      </c>
      <c r="BT113" s="190">
        <f t="shared" si="312"/>
        <v>0</v>
      </c>
      <c r="BU113" s="190">
        <f t="shared" si="312"/>
        <v>0</v>
      </c>
      <c r="BV113" s="190">
        <f t="shared" si="312"/>
        <v>0</v>
      </c>
      <c r="BW113" s="190">
        <f t="shared" si="312"/>
        <v>0</v>
      </c>
      <c r="BX113" s="190">
        <f t="shared" si="312"/>
        <v>0</v>
      </c>
      <c r="BY113" s="190">
        <f t="shared" si="312"/>
        <v>0</v>
      </c>
      <c r="BZ113" s="190">
        <f t="shared" si="312"/>
        <v>0</v>
      </c>
      <c r="CA113" s="190">
        <f t="shared" si="312"/>
        <v>0</v>
      </c>
      <c r="CB113" s="190">
        <f t="shared" si="312"/>
        <v>0</v>
      </c>
      <c r="CC113" s="190">
        <f t="shared" ref="CC113:CC123" si="313">SUM(BQ113:CB113)</f>
        <v>0</v>
      </c>
    </row>
    <row r="114" spans="2:81" ht="15" customHeight="1" x14ac:dyDescent="0.2">
      <c r="B114" s="275" t="str">
        <f>'Données de base'!$A$33</f>
        <v>Preuve de concept</v>
      </c>
      <c r="C114" s="246">
        <f>'Données de base'!$B$78</f>
        <v>0.2</v>
      </c>
      <c r="D114" s="181">
        <f>'10. Stocks'!D23</f>
        <v>0</v>
      </c>
      <c r="E114" s="181">
        <f>'10. Stocks'!E23</f>
        <v>0</v>
      </c>
      <c r="F114" s="181">
        <f>'10. Stocks'!F23</f>
        <v>0</v>
      </c>
      <c r="G114" s="181">
        <f>'10. Stocks'!G23</f>
        <v>0</v>
      </c>
      <c r="H114" s="181">
        <f>'10. Stocks'!H23</f>
        <v>0</v>
      </c>
      <c r="I114" s="181">
        <f>'10. Stocks'!I23</f>
        <v>0</v>
      </c>
      <c r="J114" s="181">
        <f>'10. Stocks'!J23</f>
        <v>0</v>
      </c>
      <c r="K114" s="181">
        <f>'10. Stocks'!K23</f>
        <v>0</v>
      </c>
      <c r="L114" s="181">
        <f>'10. Stocks'!L23</f>
        <v>0</v>
      </c>
      <c r="M114" s="181">
        <f>'10. Stocks'!M23</f>
        <v>0</v>
      </c>
      <c r="N114" s="181">
        <f>'10. Stocks'!N23</f>
        <v>0</v>
      </c>
      <c r="O114" s="181">
        <f>'10. Stocks'!O23</f>
        <v>0</v>
      </c>
      <c r="P114" s="190">
        <f t="shared" si="259"/>
        <v>0</v>
      </c>
      <c r="Q114" s="181">
        <f>'10. Stocks'!Q23</f>
        <v>0</v>
      </c>
      <c r="R114" s="181">
        <f>'10. Stocks'!R23</f>
        <v>0</v>
      </c>
      <c r="S114" s="181">
        <f>'10. Stocks'!S23</f>
        <v>0</v>
      </c>
      <c r="T114" s="181">
        <f>'10. Stocks'!T23</f>
        <v>0</v>
      </c>
      <c r="U114" s="181">
        <f>'10. Stocks'!U23</f>
        <v>0</v>
      </c>
      <c r="V114" s="181">
        <f>'10. Stocks'!V23</f>
        <v>0</v>
      </c>
      <c r="W114" s="181">
        <f>'10. Stocks'!W23</f>
        <v>0</v>
      </c>
      <c r="X114" s="181">
        <f>'10. Stocks'!X23</f>
        <v>0</v>
      </c>
      <c r="Y114" s="181">
        <f>'10. Stocks'!Y23</f>
        <v>0</v>
      </c>
      <c r="Z114" s="181">
        <f>'10. Stocks'!Z23</f>
        <v>0</v>
      </c>
      <c r="AA114" s="181">
        <f>'10. Stocks'!AA23</f>
        <v>0</v>
      </c>
      <c r="AB114" s="181">
        <f>'10. Stocks'!AB23</f>
        <v>0</v>
      </c>
      <c r="AC114" s="190">
        <f t="shared" si="261"/>
        <v>0</v>
      </c>
      <c r="AD114" s="181">
        <f>'10. Stocks'!AD23</f>
        <v>0</v>
      </c>
      <c r="AE114" s="181">
        <f>'10. Stocks'!AE23</f>
        <v>0</v>
      </c>
      <c r="AF114" s="181">
        <f>'10. Stocks'!AF23</f>
        <v>0</v>
      </c>
      <c r="AG114" s="181">
        <f>'10. Stocks'!AG23</f>
        <v>0</v>
      </c>
      <c r="AH114" s="181">
        <f>'10. Stocks'!AH23</f>
        <v>0</v>
      </c>
      <c r="AI114" s="181">
        <f>'10. Stocks'!AI23</f>
        <v>0</v>
      </c>
      <c r="AJ114" s="181">
        <f>'10. Stocks'!AJ23</f>
        <v>0</v>
      </c>
      <c r="AK114" s="181">
        <f>'10. Stocks'!AK23</f>
        <v>0</v>
      </c>
      <c r="AL114" s="181">
        <f>'10. Stocks'!AL23</f>
        <v>0</v>
      </c>
      <c r="AM114" s="181">
        <f>'10. Stocks'!AM23</f>
        <v>0</v>
      </c>
      <c r="AN114" s="181">
        <f>'10. Stocks'!AN23</f>
        <v>0</v>
      </c>
      <c r="AO114" s="181">
        <f>'10. Stocks'!AO23</f>
        <v>0</v>
      </c>
      <c r="AP114" s="190">
        <f t="shared" si="263"/>
        <v>0</v>
      </c>
      <c r="AQ114" s="181">
        <f>'10. Stocks'!AQ23</f>
        <v>0</v>
      </c>
      <c r="AR114" s="181">
        <f>'10. Stocks'!AR23</f>
        <v>0</v>
      </c>
      <c r="AS114" s="181">
        <f>'10. Stocks'!AS23</f>
        <v>0</v>
      </c>
      <c r="AT114" s="181">
        <f>'10. Stocks'!AT23</f>
        <v>0</v>
      </c>
      <c r="AU114" s="181">
        <f>'10. Stocks'!AU23</f>
        <v>0</v>
      </c>
      <c r="AV114" s="181">
        <f>'10. Stocks'!AV23</f>
        <v>0</v>
      </c>
      <c r="AW114" s="181">
        <f>'10. Stocks'!AW23</f>
        <v>0</v>
      </c>
      <c r="AX114" s="181">
        <f>'10. Stocks'!AX23</f>
        <v>0</v>
      </c>
      <c r="AY114" s="181">
        <f>'10. Stocks'!AY23</f>
        <v>0</v>
      </c>
      <c r="AZ114" s="181">
        <f>'10. Stocks'!AZ23</f>
        <v>0</v>
      </c>
      <c r="BA114" s="181">
        <f>'10. Stocks'!BA23</f>
        <v>0</v>
      </c>
      <c r="BB114" s="181">
        <f>'10. Stocks'!BB23</f>
        <v>0</v>
      </c>
      <c r="BC114" s="190">
        <f t="shared" si="265"/>
        <v>0</v>
      </c>
      <c r="BD114" s="181">
        <f>'10. Stocks'!BD23</f>
        <v>0</v>
      </c>
      <c r="BE114" s="181">
        <f>'10. Stocks'!BE23</f>
        <v>0</v>
      </c>
      <c r="BF114" s="181">
        <f>'10. Stocks'!BF23</f>
        <v>0</v>
      </c>
      <c r="BG114" s="181">
        <f>'10. Stocks'!BG23</f>
        <v>0</v>
      </c>
      <c r="BH114" s="181">
        <f>'10. Stocks'!BH23</f>
        <v>0</v>
      </c>
      <c r="BI114" s="181">
        <f>'10. Stocks'!BI23</f>
        <v>0</v>
      </c>
      <c r="BJ114" s="181">
        <f>'10. Stocks'!BJ23</f>
        <v>0</v>
      </c>
      <c r="BK114" s="181">
        <f>'10. Stocks'!BK23</f>
        <v>0</v>
      </c>
      <c r="BL114" s="181">
        <f>'10. Stocks'!BL23</f>
        <v>0</v>
      </c>
      <c r="BM114" s="181">
        <f>'10. Stocks'!BM23</f>
        <v>0</v>
      </c>
      <c r="BN114" s="181">
        <f>'10. Stocks'!BN23</f>
        <v>0</v>
      </c>
      <c r="BO114" s="181">
        <f>'10. Stocks'!BO23</f>
        <v>0</v>
      </c>
      <c r="BP114" s="190">
        <f t="shared" si="267"/>
        <v>0</v>
      </c>
      <c r="BQ114" s="181">
        <f>'10. Stocks'!BQ23</f>
        <v>0</v>
      </c>
      <c r="BR114" s="181">
        <f>'10. Stocks'!BR23</f>
        <v>0</v>
      </c>
      <c r="BS114" s="181">
        <f>'10. Stocks'!BS23</f>
        <v>0</v>
      </c>
      <c r="BT114" s="181">
        <f>'10. Stocks'!BT23</f>
        <v>0</v>
      </c>
      <c r="BU114" s="181">
        <f>'10. Stocks'!BU23</f>
        <v>0</v>
      </c>
      <c r="BV114" s="181">
        <f>'10. Stocks'!BV23</f>
        <v>0</v>
      </c>
      <c r="BW114" s="181">
        <f>'10. Stocks'!BW23</f>
        <v>0</v>
      </c>
      <c r="BX114" s="181">
        <f>'10. Stocks'!BX23</f>
        <v>0</v>
      </c>
      <c r="BY114" s="181">
        <f>'10. Stocks'!BY23</f>
        <v>0</v>
      </c>
      <c r="BZ114" s="181">
        <f>'10. Stocks'!BZ23</f>
        <v>0</v>
      </c>
      <c r="CA114" s="181">
        <f>'10. Stocks'!CA23</f>
        <v>0</v>
      </c>
      <c r="CB114" s="181">
        <f>'10. Stocks'!CB23</f>
        <v>0</v>
      </c>
      <c r="CC114" s="190">
        <f t="shared" si="313"/>
        <v>0</v>
      </c>
    </row>
    <row r="115" spans="2:81" ht="15" customHeight="1" x14ac:dyDescent="0.2">
      <c r="B115" s="275" t="str">
        <f>'Données de base'!$A$34</f>
        <v>Redevance porte-à-porte (Indus.)</v>
      </c>
      <c r="C115" s="246">
        <f>'Données de base'!$B$79</f>
        <v>0.2</v>
      </c>
      <c r="D115" s="181">
        <f>'10. Stocks'!D30</f>
        <v>0</v>
      </c>
      <c r="E115" s="181">
        <f>'10. Stocks'!E30</f>
        <v>0</v>
      </c>
      <c r="F115" s="181">
        <f>'10. Stocks'!F30</f>
        <v>0</v>
      </c>
      <c r="G115" s="181">
        <f>'10. Stocks'!G30</f>
        <v>0</v>
      </c>
      <c r="H115" s="181">
        <f>'10. Stocks'!H30</f>
        <v>0</v>
      </c>
      <c r="I115" s="181">
        <f>'10. Stocks'!I30</f>
        <v>0</v>
      </c>
      <c r="J115" s="181">
        <f>'10. Stocks'!J30</f>
        <v>0</v>
      </c>
      <c r="K115" s="181">
        <f>'10. Stocks'!K30</f>
        <v>0</v>
      </c>
      <c r="L115" s="181">
        <f>'10. Stocks'!L30</f>
        <v>0</v>
      </c>
      <c r="M115" s="181">
        <f>'10. Stocks'!M30</f>
        <v>0</v>
      </c>
      <c r="N115" s="181">
        <f>'10. Stocks'!N30</f>
        <v>0</v>
      </c>
      <c r="O115" s="181">
        <f>'10. Stocks'!O30</f>
        <v>0</v>
      </c>
      <c r="P115" s="190">
        <f t="shared" si="259"/>
        <v>0</v>
      </c>
      <c r="Q115" s="181">
        <f>'10. Stocks'!Q30</f>
        <v>0</v>
      </c>
      <c r="R115" s="181">
        <f>'10. Stocks'!R30</f>
        <v>0</v>
      </c>
      <c r="S115" s="181">
        <f>'10. Stocks'!S30</f>
        <v>0</v>
      </c>
      <c r="T115" s="181">
        <f>'10. Stocks'!T30</f>
        <v>0</v>
      </c>
      <c r="U115" s="181">
        <f>'10. Stocks'!U30</f>
        <v>0</v>
      </c>
      <c r="V115" s="181">
        <f>'10. Stocks'!V30</f>
        <v>0</v>
      </c>
      <c r="W115" s="181">
        <f>'10. Stocks'!W30</f>
        <v>0</v>
      </c>
      <c r="X115" s="181">
        <f>'10. Stocks'!X30</f>
        <v>0</v>
      </c>
      <c r="Y115" s="181">
        <f>'10. Stocks'!Y30</f>
        <v>0</v>
      </c>
      <c r="Z115" s="181">
        <f>'10. Stocks'!Z30</f>
        <v>0</v>
      </c>
      <c r="AA115" s="181">
        <f>'10. Stocks'!AA30</f>
        <v>0</v>
      </c>
      <c r="AB115" s="181">
        <f>'10. Stocks'!AB30</f>
        <v>0</v>
      </c>
      <c r="AC115" s="190">
        <f t="shared" si="261"/>
        <v>0</v>
      </c>
      <c r="AD115" s="181">
        <f>'10. Stocks'!AD30</f>
        <v>0</v>
      </c>
      <c r="AE115" s="181">
        <f>'10. Stocks'!AE30</f>
        <v>0</v>
      </c>
      <c r="AF115" s="181">
        <f>'10. Stocks'!AF30</f>
        <v>0</v>
      </c>
      <c r="AG115" s="181">
        <f>'10. Stocks'!AG30</f>
        <v>0</v>
      </c>
      <c r="AH115" s="181">
        <f>'10. Stocks'!AH30</f>
        <v>0</v>
      </c>
      <c r="AI115" s="181">
        <f>'10. Stocks'!AI30</f>
        <v>0</v>
      </c>
      <c r="AJ115" s="181">
        <f>'10. Stocks'!AJ30</f>
        <v>0</v>
      </c>
      <c r="AK115" s="181">
        <f>'10. Stocks'!AK30</f>
        <v>0</v>
      </c>
      <c r="AL115" s="181">
        <f>'10. Stocks'!AL30</f>
        <v>0</v>
      </c>
      <c r="AM115" s="181">
        <f>'10. Stocks'!AM30</f>
        <v>0</v>
      </c>
      <c r="AN115" s="181">
        <f>'10. Stocks'!AN30</f>
        <v>0</v>
      </c>
      <c r="AO115" s="181">
        <f>'10. Stocks'!AO30</f>
        <v>0</v>
      </c>
      <c r="AP115" s="190">
        <f t="shared" si="263"/>
        <v>0</v>
      </c>
      <c r="AQ115" s="181">
        <f>'10. Stocks'!AQ30</f>
        <v>0</v>
      </c>
      <c r="AR115" s="181">
        <f>'10. Stocks'!AR30</f>
        <v>0</v>
      </c>
      <c r="AS115" s="181">
        <f>'10. Stocks'!AS30</f>
        <v>0</v>
      </c>
      <c r="AT115" s="181">
        <f>'10. Stocks'!AT30</f>
        <v>0</v>
      </c>
      <c r="AU115" s="181">
        <f>'10. Stocks'!AU30</f>
        <v>0</v>
      </c>
      <c r="AV115" s="181">
        <f>'10. Stocks'!AV30</f>
        <v>0</v>
      </c>
      <c r="AW115" s="181">
        <f>'10. Stocks'!AW30</f>
        <v>0</v>
      </c>
      <c r="AX115" s="181">
        <f>'10. Stocks'!AX30</f>
        <v>0</v>
      </c>
      <c r="AY115" s="181">
        <f>'10. Stocks'!AY30</f>
        <v>0</v>
      </c>
      <c r="AZ115" s="181">
        <f>'10. Stocks'!AZ30</f>
        <v>0</v>
      </c>
      <c r="BA115" s="181">
        <f>'10. Stocks'!BA30</f>
        <v>0</v>
      </c>
      <c r="BB115" s="181">
        <f>'10. Stocks'!BB30</f>
        <v>0</v>
      </c>
      <c r="BC115" s="190">
        <f t="shared" si="265"/>
        <v>0</v>
      </c>
      <c r="BD115" s="181">
        <f>'10. Stocks'!BD30</f>
        <v>0</v>
      </c>
      <c r="BE115" s="181">
        <f>'10. Stocks'!BE30</f>
        <v>0</v>
      </c>
      <c r="BF115" s="181">
        <f>'10. Stocks'!BF30</f>
        <v>0</v>
      </c>
      <c r="BG115" s="181">
        <f>'10. Stocks'!BG30</f>
        <v>0</v>
      </c>
      <c r="BH115" s="181">
        <f>'10. Stocks'!BH30</f>
        <v>0</v>
      </c>
      <c r="BI115" s="181">
        <f>'10. Stocks'!BI30</f>
        <v>0</v>
      </c>
      <c r="BJ115" s="181">
        <f>'10. Stocks'!BJ30</f>
        <v>0</v>
      </c>
      <c r="BK115" s="181">
        <f>'10. Stocks'!BK30</f>
        <v>0</v>
      </c>
      <c r="BL115" s="181">
        <f>'10. Stocks'!BL30</f>
        <v>0</v>
      </c>
      <c r="BM115" s="181">
        <f>'10. Stocks'!BM30</f>
        <v>0</v>
      </c>
      <c r="BN115" s="181">
        <f>'10. Stocks'!BN30</f>
        <v>0</v>
      </c>
      <c r="BO115" s="181">
        <f>'10. Stocks'!BO30</f>
        <v>0</v>
      </c>
      <c r="BP115" s="190">
        <f t="shared" si="267"/>
        <v>0</v>
      </c>
      <c r="BQ115" s="181">
        <f>'10. Stocks'!BQ30</f>
        <v>0</v>
      </c>
      <c r="BR115" s="181">
        <f>'10. Stocks'!BR30</f>
        <v>0</v>
      </c>
      <c r="BS115" s="181">
        <f>'10. Stocks'!BS30</f>
        <v>0</v>
      </c>
      <c r="BT115" s="181">
        <f>'10. Stocks'!BT30</f>
        <v>0</v>
      </c>
      <c r="BU115" s="181">
        <f>'10. Stocks'!BU30</f>
        <v>0</v>
      </c>
      <c r="BV115" s="181">
        <f>'10. Stocks'!BV30</f>
        <v>0</v>
      </c>
      <c r="BW115" s="181">
        <f>'10. Stocks'!BW30</f>
        <v>0</v>
      </c>
      <c r="BX115" s="181">
        <f>'10. Stocks'!BX30</f>
        <v>0</v>
      </c>
      <c r="BY115" s="181">
        <f>'10. Stocks'!BY30</f>
        <v>0</v>
      </c>
      <c r="BZ115" s="181">
        <f>'10. Stocks'!BZ30</f>
        <v>0</v>
      </c>
      <c r="CA115" s="181">
        <f>'10. Stocks'!CA30</f>
        <v>0</v>
      </c>
      <c r="CB115" s="181">
        <f>'10. Stocks'!CB30</f>
        <v>0</v>
      </c>
      <c r="CC115" s="190">
        <f t="shared" si="313"/>
        <v>0</v>
      </c>
    </row>
    <row r="116" spans="2:81" ht="15" customHeight="1" x14ac:dyDescent="0.2">
      <c r="B116" s="275" t="str">
        <f>'Données de base'!$A$35</f>
        <v>Redevance virale</v>
      </c>
      <c r="C116" s="246">
        <f>'Données de base'!$B$80</f>
        <v>0.2</v>
      </c>
      <c r="D116" s="181">
        <f>'10. Stocks'!D37</f>
        <v>0</v>
      </c>
      <c r="E116" s="181">
        <f>'10. Stocks'!E37</f>
        <v>0</v>
      </c>
      <c r="F116" s="181">
        <f>'10. Stocks'!F37</f>
        <v>0</v>
      </c>
      <c r="G116" s="181">
        <f>'10. Stocks'!G37</f>
        <v>0</v>
      </c>
      <c r="H116" s="181">
        <f>'10. Stocks'!H37</f>
        <v>0</v>
      </c>
      <c r="I116" s="181">
        <f>'10. Stocks'!I37</f>
        <v>0</v>
      </c>
      <c r="J116" s="181">
        <f>'10. Stocks'!J37</f>
        <v>0</v>
      </c>
      <c r="K116" s="181">
        <f>'10. Stocks'!K37</f>
        <v>0</v>
      </c>
      <c r="L116" s="181">
        <f>'10. Stocks'!L37</f>
        <v>0</v>
      </c>
      <c r="M116" s="181">
        <f>'10. Stocks'!M37</f>
        <v>0</v>
      </c>
      <c r="N116" s="181">
        <f>'10. Stocks'!N37</f>
        <v>0</v>
      </c>
      <c r="O116" s="181">
        <f>'10. Stocks'!O37</f>
        <v>0</v>
      </c>
      <c r="P116" s="190">
        <f t="shared" si="259"/>
        <v>0</v>
      </c>
      <c r="Q116" s="181">
        <f>'10. Stocks'!Q37</f>
        <v>0</v>
      </c>
      <c r="R116" s="181">
        <f>'10. Stocks'!R37</f>
        <v>0</v>
      </c>
      <c r="S116" s="181">
        <f>'10. Stocks'!S37</f>
        <v>0</v>
      </c>
      <c r="T116" s="181">
        <f>'10. Stocks'!T37</f>
        <v>0</v>
      </c>
      <c r="U116" s="181">
        <f>'10. Stocks'!U37</f>
        <v>0</v>
      </c>
      <c r="V116" s="181">
        <f>'10. Stocks'!V37</f>
        <v>0</v>
      </c>
      <c r="W116" s="181">
        <f>'10. Stocks'!W37</f>
        <v>0</v>
      </c>
      <c r="X116" s="181">
        <f>'10. Stocks'!X37</f>
        <v>0</v>
      </c>
      <c r="Y116" s="181">
        <f>'10. Stocks'!Y37</f>
        <v>0</v>
      </c>
      <c r="Z116" s="181">
        <f>'10. Stocks'!Z37</f>
        <v>0</v>
      </c>
      <c r="AA116" s="181">
        <f>'10. Stocks'!AA37</f>
        <v>0</v>
      </c>
      <c r="AB116" s="181">
        <f>'10. Stocks'!AB37</f>
        <v>0</v>
      </c>
      <c r="AC116" s="190">
        <f t="shared" si="261"/>
        <v>0</v>
      </c>
      <c r="AD116" s="181">
        <f>'10. Stocks'!AD37</f>
        <v>0</v>
      </c>
      <c r="AE116" s="181">
        <f>'10. Stocks'!AE37</f>
        <v>0</v>
      </c>
      <c r="AF116" s="181">
        <f>'10. Stocks'!AF37</f>
        <v>0</v>
      </c>
      <c r="AG116" s="181">
        <f>'10. Stocks'!AG37</f>
        <v>0</v>
      </c>
      <c r="AH116" s="181">
        <f>'10. Stocks'!AH37</f>
        <v>0</v>
      </c>
      <c r="AI116" s="181">
        <f>'10. Stocks'!AI37</f>
        <v>0</v>
      </c>
      <c r="AJ116" s="181">
        <f>'10. Stocks'!AJ37</f>
        <v>0</v>
      </c>
      <c r="AK116" s="181">
        <f>'10. Stocks'!AK37</f>
        <v>0</v>
      </c>
      <c r="AL116" s="181">
        <f>'10. Stocks'!AL37</f>
        <v>0</v>
      </c>
      <c r="AM116" s="181">
        <f>'10. Stocks'!AM37</f>
        <v>0</v>
      </c>
      <c r="AN116" s="181">
        <f>'10. Stocks'!AN37</f>
        <v>0</v>
      </c>
      <c r="AO116" s="181">
        <f>'10. Stocks'!AO37</f>
        <v>0</v>
      </c>
      <c r="AP116" s="190">
        <f t="shared" si="263"/>
        <v>0</v>
      </c>
      <c r="AQ116" s="181">
        <f>'10. Stocks'!AQ37</f>
        <v>0</v>
      </c>
      <c r="AR116" s="181">
        <f>'10. Stocks'!AR37</f>
        <v>0</v>
      </c>
      <c r="AS116" s="181">
        <f>'10. Stocks'!AS37</f>
        <v>0</v>
      </c>
      <c r="AT116" s="181">
        <f>'10. Stocks'!AT37</f>
        <v>0</v>
      </c>
      <c r="AU116" s="181">
        <f>'10. Stocks'!AU37</f>
        <v>0</v>
      </c>
      <c r="AV116" s="181">
        <f>'10. Stocks'!AV37</f>
        <v>0</v>
      </c>
      <c r="AW116" s="181">
        <f>'10. Stocks'!AW37</f>
        <v>0</v>
      </c>
      <c r="AX116" s="181">
        <f>'10. Stocks'!AX37</f>
        <v>0</v>
      </c>
      <c r="AY116" s="181">
        <f>'10. Stocks'!AY37</f>
        <v>0</v>
      </c>
      <c r="AZ116" s="181">
        <f>'10. Stocks'!AZ37</f>
        <v>0</v>
      </c>
      <c r="BA116" s="181">
        <f>'10. Stocks'!BA37</f>
        <v>0</v>
      </c>
      <c r="BB116" s="181">
        <f>'10. Stocks'!BB37</f>
        <v>0</v>
      </c>
      <c r="BC116" s="190">
        <f t="shared" si="265"/>
        <v>0</v>
      </c>
      <c r="BD116" s="181">
        <f>'10. Stocks'!BD37</f>
        <v>0</v>
      </c>
      <c r="BE116" s="181">
        <f>'10. Stocks'!BE37</f>
        <v>0</v>
      </c>
      <c r="BF116" s="181">
        <f>'10. Stocks'!BF37</f>
        <v>0</v>
      </c>
      <c r="BG116" s="181">
        <f>'10. Stocks'!BG37</f>
        <v>0</v>
      </c>
      <c r="BH116" s="181">
        <f>'10. Stocks'!BH37</f>
        <v>0</v>
      </c>
      <c r="BI116" s="181">
        <f>'10. Stocks'!BI37</f>
        <v>0</v>
      </c>
      <c r="BJ116" s="181">
        <f>'10. Stocks'!BJ37</f>
        <v>0</v>
      </c>
      <c r="BK116" s="181">
        <f>'10. Stocks'!BK37</f>
        <v>0</v>
      </c>
      <c r="BL116" s="181">
        <f>'10. Stocks'!BL37</f>
        <v>0</v>
      </c>
      <c r="BM116" s="181">
        <f>'10. Stocks'!BM37</f>
        <v>0</v>
      </c>
      <c r="BN116" s="181">
        <f>'10. Stocks'!BN37</f>
        <v>0</v>
      </c>
      <c r="BO116" s="181">
        <f>'10. Stocks'!BO37</f>
        <v>0</v>
      </c>
      <c r="BP116" s="190">
        <f t="shared" si="267"/>
        <v>0</v>
      </c>
      <c r="BQ116" s="181">
        <f>'10. Stocks'!BQ37</f>
        <v>0</v>
      </c>
      <c r="BR116" s="181">
        <f>'10. Stocks'!BR37</f>
        <v>0</v>
      </c>
      <c r="BS116" s="181">
        <f>'10. Stocks'!BS37</f>
        <v>0</v>
      </c>
      <c r="BT116" s="181">
        <f>'10. Stocks'!BT37</f>
        <v>0</v>
      </c>
      <c r="BU116" s="181">
        <f>'10. Stocks'!BU37</f>
        <v>0</v>
      </c>
      <c r="BV116" s="181">
        <f>'10. Stocks'!BV37</f>
        <v>0</v>
      </c>
      <c r="BW116" s="181">
        <f>'10. Stocks'!BW37</f>
        <v>0</v>
      </c>
      <c r="BX116" s="181">
        <f>'10. Stocks'!BX37</f>
        <v>0</v>
      </c>
      <c r="BY116" s="181">
        <f>'10. Stocks'!BY37</f>
        <v>0</v>
      </c>
      <c r="BZ116" s="181">
        <f>'10. Stocks'!BZ37</f>
        <v>0</v>
      </c>
      <c r="CA116" s="181">
        <f>'10. Stocks'!CA37</f>
        <v>0</v>
      </c>
      <c r="CB116" s="181">
        <f>'10. Stocks'!CB37</f>
        <v>0</v>
      </c>
      <c r="CC116" s="190">
        <f t="shared" si="313"/>
        <v>0</v>
      </c>
    </row>
    <row r="117" spans="2:81" ht="15" customHeight="1" x14ac:dyDescent="0.2">
      <c r="B117" s="275" t="str">
        <f>'Données de base'!$A$36</f>
        <v>Reconduction redevance (Vir ou PaP)</v>
      </c>
      <c r="C117" s="246">
        <f>'Données de base'!$B$80</f>
        <v>0.2</v>
      </c>
      <c r="D117" s="181">
        <f>'10. Stocks'!D38</f>
        <v>0</v>
      </c>
      <c r="E117" s="181">
        <f>'10. Stocks'!E38</f>
        <v>0</v>
      </c>
      <c r="F117" s="181">
        <f>'10. Stocks'!F38</f>
        <v>0</v>
      </c>
      <c r="G117" s="181">
        <f>'10. Stocks'!G38</f>
        <v>0</v>
      </c>
      <c r="H117" s="181">
        <f>'10. Stocks'!H38</f>
        <v>0</v>
      </c>
      <c r="I117" s="181">
        <f>'10. Stocks'!I38</f>
        <v>0</v>
      </c>
      <c r="J117" s="181">
        <f>'10. Stocks'!J38</f>
        <v>0</v>
      </c>
      <c r="K117" s="181">
        <f>'10. Stocks'!K38</f>
        <v>0</v>
      </c>
      <c r="L117" s="181">
        <f>'10. Stocks'!L38</f>
        <v>0</v>
      </c>
      <c r="M117" s="181">
        <f>'10. Stocks'!M38</f>
        <v>0</v>
      </c>
      <c r="N117" s="181">
        <f>'10. Stocks'!N38</f>
        <v>0</v>
      </c>
      <c r="O117" s="181">
        <f>'10. Stocks'!O38</f>
        <v>0</v>
      </c>
      <c r="P117" s="190">
        <f>SUM(D117:O117)</f>
        <v>0</v>
      </c>
      <c r="Q117" s="181">
        <f>'10. Stocks'!Q38</f>
        <v>0</v>
      </c>
      <c r="R117" s="181">
        <f>'10. Stocks'!R38</f>
        <v>0</v>
      </c>
      <c r="S117" s="181">
        <f>'10. Stocks'!S38</f>
        <v>0</v>
      </c>
      <c r="T117" s="181">
        <f>'10. Stocks'!T38</f>
        <v>0</v>
      </c>
      <c r="U117" s="181">
        <f>'10. Stocks'!U38</f>
        <v>0</v>
      </c>
      <c r="V117" s="181">
        <f>'10. Stocks'!V38</f>
        <v>0</v>
      </c>
      <c r="W117" s="181">
        <f>'10. Stocks'!W38</f>
        <v>0</v>
      </c>
      <c r="X117" s="181">
        <f>'10. Stocks'!X38</f>
        <v>0</v>
      </c>
      <c r="Y117" s="181">
        <f>'10. Stocks'!Y38</f>
        <v>0</v>
      </c>
      <c r="Z117" s="181">
        <f>'10. Stocks'!Z38</f>
        <v>0</v>
      </c>
      <c r="AA117" s="181">
        <f>'10. Stocks'!AA38</f>
        <v>0</v>
      </c>
      <c r="AB117" s="181">
        <f>'10. Stocks'!AB38</f>
        <v>0</v>
      </c>
      <c r="AC117" s="190">
        <f>SUM(Q117:AB117)</f>
        <v>0</v>
      </c>
      <c r="AD117" s="181">
        <f>'10. Stocks'!AD38</f>
        <v>0</v>
      </c>
      <c r="AE117" s="181">
        <f>'10. Stocks'!AE38</f>
        <v>0</v>
      </c>
      <c r="AF117" s="181">
        <f>'10. Stocks'!AF38</f>
        <v>0</v>
      </c>
      <c r="AG117" s="181">
        <f>'10. Stocks'!AG38</f>
        <v>0</v>
      </c>
      <c r="AH117" s="181">
        <f>'10. Stocks'!AH38</f>
        <v>0</v>
      </c>
      <c r="AI117" s="181">
        <f>'10. Stocks'!AI38</f>
        <v>0</v>
      </c>
      <c r="AJ117" s="181">
        <f>'10. Stocks'!AJ38</f>
        <v>0</v>
      </c>
      <c r="AK117" s="181">
        <f>'10. Stocks'!AK38</f>
        <v>0</v>
      </c>
      <c r="AL117" s="181">
        <f>'10. Stocks'!AL38</f>
        <v>0</v>
      </c>
      <c r="AM117" s="181">
        <f>'10. Stocks'!AM38</f>
        <v>0</v>
      </c>
      <c r="AN117" s="181">
        <f>'10. Stocks'!AN38</f>
        <v>0</v>
      </c>
      <c r="AO117" s="181">
        <f>'10. Stocks'!AO38</f>
        <v>0</v>
      </c>
      <c r="AP117" s="190">
        <f>SUM(AD117:AO117)</f>
        <v>0</v>
      </c>
      <c r="AQ117" s="181">
        <f>'10. Stocks'!AQ38</f>
        <v>0</v>
      </c>
      <c r="AR117" s="181">
        <f>'10. Stocks'!AR38</f>
        <v>0</v>
      </c>
      <c r="AS117" s="181">
        <f>'10. Stocks'!AS38</f>
        <v>0</v>
      </c>
      <c r="AT117" s="181">
        <f>'10. Stocks'!AT38</f>
        <v>0</v>
      </c>
      <c r="AU117" s="181">
        <f>'10. Stocks'!AU38</f>
        <v>0</v>
      </c>
      <c r="AV117" s="181">
        <f>'10. Stocks'!AV38</f>
        <v>0</v>
      </c>
      <c r="AW117" s="181">
        <f>'10. Stocks'!AW38</f>
        <v>0</v>
      </c>
      <c r="AX117" s="181">
        <f>'10. Stocks'!AX38</f>
        <v>0</v>
      </c>
      <c r="AY117" s="181">
        <f>'10. Stocks'!AY38</f>
        <v>0</v>
      </c>
      <c r="AZ117" s="181">
        <f>'10. Stocks'!AZ38</f>
        <v>0</v>
      </c>
      <c r="BA117" s="181">
        <f>'10. Stocks'!BA38</f>
        <v>0</v>
      </c>
      <c r="BB117" s="181">
        <f>'10. Stocks'!BB38</f>
        <v>0</v>
      </c>
      <c r="BC117" s="190">
        <f>SUM(AQ117:BB117)</f>
        <v>0</v>
      </c>
      <c r="BD117" s="181">
        <f>'10. Stocks'!BD38</f>
        <v>0</v>
      </c>
      <c r="BE117" s="181">
        <f>'10. Stocks'!BE38</f>
        <v>0</v>
      </c>
      <c r="BF117" s="181">
        <f>'10. Stocks'!BF38</f>
        <v>0</v>
      </c>
      <c r="BG117" s="181">
        <f>'10. Stocks'!BG38</f>
        <v>0</v>
      </c>
      <c r="BH117" s="181">
        <f>'10. Stocks'!BH38</f>
        <v>0</v>
      </c>
      <c r="BI117" s="181">
        <f>'10. Stocks'!BI38</f>
        <v>0</v>
      </c>
      <c r="BJ117" s="181">
        <f>'10. Stocks'!BJ38</f>
        <v>0</v>
      </c>
      <c r="BK117" s="181">
        <f>'10. Stocks'!BK38</f>
        <v>0</v>
      </c>
      <c r="BL117" s="181">
        <f>'10. Stocks'!BL38</f>
        <v>0</v>
      </c>
      <c r="BM117" s="181">
        <f>'10. Stocks'!BM38</f>
        <v>0</v>
      </c>
      <c r="BN117" s="181">
        <f>'10. Stocks'!BN38</f>
        <v>0</v>
      </c>
      <c r="BO117" s="181">
        <f>'10. Stocks'!BO38</f>
        <v>0</v>
      </c>
      <c r="BP117" s="190">
        <f>SUM(BD117:BO117)</f>
        <v>0</v>
      </c>
      <c r="BQ117" s="181">
        <f>'10. Stocks'!BQ38</f>
        <v>0</v>
      </c>
      <c r="BR117" s="181">
        <f>'10. Stocks'!BR38</f>
        <v>0</v>
      </c>
      <c r="BS117" s="181">
        <f>'10. Stocks'!BS38</f>
        <v>0</v>
      </c>
      <c r="BT117" s="181">
        <f>'10. Stocks'!BT38</f>
        <v>0</v>
      </c>
      <c r="BU117" s="181">
        <f>'10. Stocks'!BU38</f>
        <v>0</v>
      </c>
      <c r="BV117" s="181">
        <f>'10. Stocks'!BV38</f>
        <v>0</v>
      </c>
      <c r="BW117" s="181">
        <f>'10. Stocks'!BW38</f>
        <v>0</v>
      </c>
      <c r="BX117" s="181">
        <f>'10. Stocks'!BX38</f>
        <v>0</v>
      </c>
      <c r="BY117" s="181">
        <f>'10. Stocks'!BY38</f>
        <v>0</v>
      </c>
      <c r="BZ117" s="181">
        <f>'10. Stocks'!BZ38</f>
        <v>0</v>
      </c>
      <c r="CA117" s="181">
        <f>'10. Stocks'!CA38</f>
        <v>0</v>
      </c>
      <c r="CB117" s="181">
        <f>'10. Stocks'!CB38</f>
        <v>0</v>
      </c>
      <c r="CC117" s="190">
        <f>SUM(BQ117:CB117)</f>
        <v>0</v>
      </c>
    </row>
    <row r="118" spans="2:81" ht="15" customHeight="1" x14ac:dyDescent="0.2">
      <c r="B118" s="275" t="str">
        <f>'Données de base'!$A$37</f>
        <v>(-)</v>
      </c>
      <c r="C118" s="246">
        <f>'Données de base'!$B$80</f>
        <v>0.2</v>
      </c>
      <c r="D118" s="181">
        <f>'10. Stocks'!D71</f>
        <v>0</v>
      </c>
      <c r="E118" s="181">
        <f>'10. Stocks'!E71</f>
        <v>0</v>
      </c>
      <c r="F118" s="181">
        <f>'10. Stocks'!F71</f>
        <v>0</v>
      </c>
      <c r="G118" s="181">
        <f>'10. Stocks'!G71</f>
        <v>0</v>
      </c>
      <c r="H118" s="181">
        <f>'10. Stocks'!H71</f>
        <v>0</v>
      </c>
      <c r="I118" s="181">
        <f>'10. Stocks'!I71</f>
        <v>0</v>
      </c>
      <c r="J118" s="181">
        <f>'10. Stocks'!J71</f>
        <v>0</v>
      </c>
      <c r="K118" s="181">
        <f>'10. Stocks'!K71</f>
        <v>0</v>
      </c>
      <c r="L118" s="181">
        <f>'10. Stocks'!L71</f>
        <v>0</v>
      </c>
      <c r="M118" s="181">
        <f>'10. Stocks'!M71</f>
        <v>0</v>
      </c>
      <c r="N118" s="181">
        <f>'10. Stocks'!N71</f>
        <v>0</v>
      </c>
      <c r="O118" s="181">
        <f>'10. Stocks'!O71</f>
        <v>0</v>
      </c>
      <c r="P118" s="190">
        <f>SUM(D118:O118)</f>
        <v>0</v>
      </c>
      <c r="Q118" s="181">
        <f>'10. Stocks'!Q71</f>
        <v>0</v>
      </c>
      <c r="R118" s="181">
        <f>'10. Stocks'!R71</f>
        <v>0</v>
      </c>
      <c r="S118" s="181">
        <f>'10. Stocks'!S71</f>
        <v>0</v>
      </c>
      <c r="T118" s="181">
        <f>'10. Stocks'!T71</f>
        <v>0</v>
      </c>
      <c r="U118" s="181">
        <f>'10. Stocks'!U71</f>
        <v>0</v>
      </c>
      <c r="V118" s="181">
        <f>'10. Stocks'!V71</f>
        <v>0</v>
      </c>
      <c r="W118" s="181">
        <f>'10. Stocks'!W71</f>
        <v>0</v>
      </c>
      <c r="X118" s="181">
        <f>'10. Stocks'!X71</f>
        <v>0</v>
      </c>
      <c r="Y118" s="181">
        <f>'10. Stocks'!Y71</f>
        <v>0</v>
      </c>
      <c r="Z118" s="181">
        <f>'10. Stocks'!Z71</f>
        <v>0</v>
      </c>
      <c r="AA118" s="181">
        <f>'10. Stocks'!AA71</f>
        <v>0</v>
      </c>
      <c r="AB118" s="181">
        <f>'10. Stocks'!AB71</f>
        <v>0</v>
      </c>
      <c r="AC118" s="190">
        <f>SUM(Q118:AB118)</f>
        <v>0</v>
      </c>
      <c r="AD118" s="181">
        <f>'10. Stocks'!AD71</f>
        <v>0</v>
      </c>
      <c r="AE118" s="181">
        <f>'10. Stocks'!AE71</f>
        <v>0</v>
      </c>
      <c r="AF118" s="181">
        <f>'10. Stocks'!AF71</f>
        <v>0</v>
      </c>
      <c r="AG118" s="181">
        <f>'10. Stocks'!AG71</f>
        <v>0</v>
      </c>
      <c r="AH118" s="181">
        <f>'10. Stocks'!AH71</f>
        <v>0</v>
      </c>
      <c r="AI118" s="181">
        <f>'10. Stocks'!AI71</f>
        <v>0</v>
      </c>
      <c r="AJ118" s="181">
        <f>'10. Stocks'!AJ71</f>
        <v>0</v>
      </c>
      <c r="AK118" s="181">
        <f>'10. Stocks'!AK71</f>
        <v>0</v>
      </c>
      <c r="AL118" s="181">
        <f>'10. Stocks'!AL71</f>
        <v>0</v>
      </c>
      <c r="AM118" s="181">
        <f>'10. Stocks'!AM71</f>
        <v>0</v>
      </c>
      <c r="AN118" s="181">
        <f>'10. Stocks'!AN71</f>
        <v>0</v>
      </c>
      <c r="AO118" s="181">
        <f>'10. Stocks'!AO71</f>
        <v>0</v>
      </c>
      <c r="AP118" s="190">
        <f>SUM(AD118:AO118)</f>
        <v>0</v>
      </c>
      <c r="AQ118" s="181">
        <f>'10. Stocks'!AQ71</f>
        <v>0</v>
      </c>
      <c r="AR118" s="181">
        <f>'10. Stocks'!AR71</f>
        <v>0</v>
      </c>
      <c r="AS118" s="181">
        <f>'10. Stocks'!AS71</f>
        <v>0</v>
      </c>
      <c r="AT118" s="181">
        <f>'10. Stocks'!AT71</f>
        <v>0</v>
      </c>
      <c r="AU118" s="181">
        <f>'10. Stocks'!AU71</f>
        <v>0</v>
      </c>
      <c r="AV118" s="181">
        <f>'10. Stocks'!AV71</f>
        <v>0</v>
      </c>
      <c r="AW118" s="181">
        <f>'10. Stocks'!AW71</f>
        <v>0</v>
      </c>
      <c r="AX118" s="181">
        <f>'10. Stocks'!AX71</f>
        <v>0</v>
      </c>
      <c r="AY118" s="181">
        <f>'10. Stocks'!AY71</f>
        <v>0</v>
      </c>
      <c r="AZ118" s="181">
        <f>'10. Stocks'!AZ71</f>
        <v>0</v>
      </c>
      <c r="BA118" s="181">
        <f>'10. Stocks'!BA71</f>
        <v>0</v>
      </c>
      <c r="BB118" s="181">
        <f>'10. Stocks'!BB71</f>
        <v>0</v>
      </c>
      <c r="BC118" s="190">
        <f>SUM(AQ118:BB118)</f>
        <v>0</v>
      </c>
      <c r="BD118" s="181">
        <f>'10. Stocks'!BD71</f>
        <v>0</v>
      </c>
      <c r="BE118" s="181">
        <f>'10. Stocks'!BE71</f>
        <v>0</v>
      </c>
      <c r="BF118" s="181">
        <f>'10. Stocks'!BF71</f>
        <v>0</v>
      </c>
      <c r="BG118" s="181">
        <f>'10. Stocks'!BG71</f>
        <v>0</v>
      </c>
      <c r="BH118" s="181">
        <f>'10. Stocks'!BH71</f>
        <v>0</v>
      </c>
      <c r="BI118" s="181">
        <f>'10. Stocks'!BI71</f>
        <v>0</v>
      </c>
      <c r="BJ118" s="181">
        <f>'10. Stocks'!BJ71</f>
        <v>0</v>
      </c>
      <c r="BK118" s="181">
        <f>'10. Stocks'!BK71</f>
        <v>0</v>
      </c>
      <c r="BL118" s="181">
        <f>'10. Stocks'!BL71</f>
        <v>0</v>
      </c>
      <c r="BM118" s="181">
        <f>'10. Stocks'!BM71</f>
        <v>0</v>
      </c>
      <c r="BN118" s="181">
        <f>'10. Stocks'!BN71</f>
        <v>0</v>
      </c>
      <c r="BO118" s="181">
        <f>'10. Stocks'!BO71</f>
        <v>0</v>
      </c>
      <c r="BP118" s="190">
        <f>SUM(BD118:BO118)</f>
        <v>0</v>
      </c>
      <c r="BQ118" s="181">
        <f>'10. Stocks'!BQ71</f>
        <v>0</v>
      </c>
      <c r="BR118" s="181">
        <f>'10. Stocks'!BR71</f>
        <v>0</v>
      </c>
      <c r="BS118" s="181">
        <f>'10. Stocks'!BS71</f>
        <v>0</v>
      </c>
      <c r="BT118" s="181">
        <f>'10. Stocks'!BT71</f>
        <v>0</v>
      </c>
      <c r="BU118" s="181">
        <f>'10. Stocks'!BU71</f>
        <v>0</v>
      </c>
      <c r="BV118" s="181">
        <f>'10. Stocks'!BV71</f>
        <v>0</v>
      </c>
      <c r="BW118" s="181">
        <f>'10. Stocks'!BW71</f>
        <v>0</v>
      </c>
      <c r="BX118" s="181">
        <f>'10. Stocks'!BX71</f>
        <v>0</v>
      </c>
      <c r="BY118" s="181">
        <f>'10. Stocks'!BY71</f>
        <v>0</v>
      </c>
      <c r="BZ118" s="181">
        <f>'10. Stocks'!BZ71</f>
        <v>0</v>
      </c>
      <c r="CA118" s="181">
        <f>'10. Stocks'!CA71</f>
        <v>0</v>
      </c>
      <c r="CB118" s="181">
        <f>'10. Stocks'!CB71</f>
        <v>0</v>
      </c>
      <c r="CC118" s="190">
        <f>SUM(BQ118:CB118)</f>
        <v>0</v>
      </c>
    </row>
    <row r="119" spans="2:81" ht="15" customHeight="1" x14ac:dyDescent="0.2">
      <c r="B119" s="275" t="str">
        <f>'Données de base'!$A$38</f>
        <v>(-)</v>
      </c>
      <c r="C119" s="246">
        <f>'Données de base'!$B$80</f>
        <v>0.2</v>
      </c>
      <c r="D119" s="181">
        <f>'10. Stocks'!D72</f>
        <v>0</v>
      </c>
      <c r="E119" s="181">
        <f>'10. Stocks'!E72</f>
        <v>0</v>
      </c>
      <c r="F119" s="181">
        <f>'10. Stocks'!F72</f>
        <v>0</v>
      </c>
      <c r="G119" s="181">
        <f>'10. Stocks'!G72</f>
        <v>0</v>
      </c>
      <c r="H119" s="181">
        <f>'10. Stocks'!H72</f>
        <v>0</v>
      </c>
      <c r="I119" s="181">
        <f>'10. Stocks'!I72</f>
        <v>0</v>
      </c>
      <c r="J119" s="181">
        <f>'10. Stocks'!J72</f>
        <v>0</v>
      </c>
      <c r="K119" s="181">
        <f>'10. Stocks'!K72</f>
        <v>0</v>
      </c>
      <c r="L119" s="181">
        <f>'10. Stocks'!L72</f>
        <v>0</v>
      </c>
      <c r="M119" s="181">
        <f>'10. Stocks'!M72</f>
        <v>0</v>
      </c>
      <c r="N119" s="181">
        <f>'10. Stocks'!N72</f>
        <v>0</v>
      </c>
      <c r="O119" s="181">
        <f>'10. Stocks'!O72</f>
        <v>0</v>
      </c>
      <c r="P119" s="190">
        <f>SUM(D119:O119)</f>
        <v>0</v>
      </c>
      <c r="Q119" s="181">
        <f>'10. Stocks'!Q72</f>
        <v>0</v>
      </c>
      <c r="R119" s="181">
        <f>'10. Stocks'!R72</f>
        <v>0</v>
      </c>
      <c r="S119" s="181">
        <f>'10. Stocks'!S72</f>
        <v>0</v>
      </c>
      <c r="T119" s="181">
        <f>'10. Stocks'!T72</f>
        <v>0</v>
      </c>
      <c r="U119" s="181">
        <f>'10. Stocks'!U72</f>
        <v>0</v>
      </c>
      <c r="V119" s="181">
        <f>'10. Stocks'!V72</f>
        <v>0</v>
      </c>
      <c r="W119" s="181">
        <f>'10. Stocks'!W72</f>
        <v>0</v>
      </c>
      <c r="X119" s="181">
        <f>'10. Stocks'!X72</f>
        <v>0</v>
      </c>
      <c r="Y119" s="181">
        <f>'10. Stocks'!Y72</f>
        <v>0</v>
      </c>
      <c r="Z119" s="181">
        <f>'10. Stocks'!Z72</f>
        <v>0</v>
      </c>
      <c r="AA119" s="181">
        <f>'10. Stocks'!AA72</f>
        <v>0</v>
      </c>
      <c r="AB119" s="181">
        <f>'10. Stocks'!AB72</f>
        <v>0</v>
      </c>
      <c r="AC119" s="190">
        <f>SUM(Q119:AB119)</f>
        <v>0</v>
      </c>
      <c r="AD119" s="181">
        <f>'10. Stocks'!AD72</f>
        <v>0</v>
      </c>
      <c r="AE119" s="181">
        <f>'10. Stocks'!AE72</f>
        <v>0</v>
      </c>
      <c r="AF119" s="181">
        <f>'10. Stocks'!AF72</f>
        <v>0</v>
      </c>
      <c r="AG119" s="181">
        <f>'10. Stocks'!AG72</f>
        <v>0</v>
      </c>
      <c r="AH119" s="181">
        <f>'10. Stocks'!AH72</f>
        <v>0</v>
      </c>
      <c r="AI119" s="181">
        <f>'10. Stocks'!AI72</f>
        <v>0</v>
      </c>
      <c r="AJ119" s="181">
        <f>'10. Stocks'!AJ72</f>
        <v>0</v>
      </c>
      <c r="AK119" s="181">
        <f>'10. Stocks'!AK72</f>
        <v>0</v>
      </c>
      <c r="AL119" s="181">
        <f>'10. Stocks'!AL72</f>
        <v>0</v>
      </c>
      <c r="AM119" s="181">
        <f>'10. Stocks'!AM72</f>
        <v>0</v>
      </c>
      <c r="AN119" s="181">
        <f>'10. Stocks'!AN72</f>
        <v>0</v>
      </c>
      <c r="AO119" s="181">
        <f>'10. Stocks'!AO72</f>
        <v>0</v>
      </c>
      <c r="AP119" s="190">
        <f>SUM(AD119:AO119)</f>
        <v>0</v>
      </c>
      <c r="AQ119" s="181">
        <f>'10. Stocks'!AQ72</f>
        <v>0</v>
      </c>
      <c r="AR119" s="181">
        <f>'10. Stocks'!AR72</f>
        <v>0</v>
      </c>
      <c r="AS119" s="181">
        <f>'10. Stocks'!AS72</f>
        <v>0</v>
      </c>
      <c r="AT119" s="181">
        <f>'10. Stocks'!AT72</f>
        <v>0</v>
      </c>
      <c r="AU119" s="181">
        <f>'10. Stocks'!AU72</f>
        <v>0</v>
      </c>
      <c r="AV119" s="181">
        <f>'10. Stocks'!AV72</f>
        <v>0</v>
      </c>
      <c r="AW119" s="181">
        <f>'10. Stocks'!AW72</f>
        <v>0</v>
      </c>
      <c r="AX119" s="181">
        <f>'10. Stocks'!AX72</f>
        <v>0</v>
      </c>
      <c r="AY119" s="181">
        <f>'10. Stocks'!AY72</f>
        <v>0</v>
      </c>
      <c r="AZ119" s="181">
        <f>'10. Stocks'!AZ72</f>
        <v>0</v>
      </c>
      <c r="BA119" s="181">
        <f>'10. Stocks'!BA72</f>
        <v>0</v>
      </c>
      <c r="BB119" s="181">
        <f>'10. Stocks'!BB72</f>
        <v>0</v>
      </c>
      <c r="BC119" s="190">
        <f>SUM(AQ119:BB119)</f>
        <v>0</v>
      </c>
      <c r="BD119" s="181">
        <f>'10. Stocks'!BD72</f>
        <v>0</v>
      </c>
      <c r="BE119" s="181">
        <f>'10. Stocks'!BE72</f>
        <v>0</v>
      </c>
      <c r="BF119" s="181">
        <f>'10. Stocks'!BF72</f>
        <v>0</v>
      </c>
      <c r="BG119" s="181">
        <f>'10. Stocks'!BG72</f>
        <v>0</v>
      </c>
      <c r="BH119" s="181">
        <f>'10. Stocks'!BH72</f>
        <v>0</v>
      </c>
      <c r="BI119" s="181">
        <f>'10. Stocks'!BI72</f>
        <v>0</v>
      </c>
      <c r="BJ119" s="181">
        <f>'10. Stocks'!BJ72</f>
        <v>0</v>
      </c>
      <c r="BK119" s="181">
        <f>'10. Stocks'!BK72</f>
        <v>0</v>
      </c>
      <c r="BL119" s="181">
        <f>'10. Stocks'!BL72</f>
        <v>0</v>
      </c>
      <c r="BM119" s="181">
        <f>'10. Stocks'!BM72</f>
        <v>0</v>
      </c>
      <c r="BN119" s="181">
        <f>'10. Stocks'!BN72</f>
        <v>0</v>
      </c>
      <c r="BO119" s="181">
        <f>'10. Stocks'!BO72</f>
        <v>0</v>
      </c>
      <c r="BP119" s="190">
        <f>SUM(BD119:BO119)</f>
        <v>0</v>
      </c>
      <c r="BQ119" s="181">
        <f>'10. Stocks'!BQ72</f>
        <v>0</v>
      </c>
      <c r="BR119" s="181">
        <f>'10. Stocks'!BR72</f>
        <v>0</v>
      </c>
      <c r="BS119" s="181">
        <f>'10. Stocks'!BS72</f>
        <v>0</v>
      </c>
      <c r="BT119" s="181">
        <f>'10. Stocks'!BT72</f>
        <v>0</v>
      </c>
      <c r="BU119" s="181">
        <f>'10. Stocks'!BU72</f>
        <v>0</v>
      </c>
      <c r="BV119" s="181">
        <f>'10. Stocks'!BV72</f>
        <v>0</v>
      </c>
      <c r="BW119" s="181">
        <f>'10. Stocks'!BW72</f>
        <v>0</v>
      </c>
      <c r="BX119" s="181">
        <f>'10. Stocks'!BX72</f>
        <v>0</v>
      </c>
      <c r="BY119" s="181">
        <f>'10. Stocks'!BY72</f>
        <v>0</v>
      </c>
      <c r="BZ119" s="181">
        <f>'10. Stocks'!BZ72</f>
        <v>0</v>
      </c>
      <c r="CA119" s="181">
        <f>'10. Stocks'!CA72</f>
        <v>0</v>
      </c>
      <c r="CB119" s="181">
        <f>'10. Stocks'!CB72</f>
        <v>0</v>
      </c>
      <c r="CC119" s="190">
        <f>SUM(BQ119:CB119)</f>
        <v>0</v>
      </c>
    </row>
    <row r="120" spans="2:81" ht="15" customHeight="1" x14ac:dyDescent="0.2">
      <c r="B120" s="275" t="str">
        <f>'Données de base'!$A$39</f>
        <v>(-)</v>
      </c>
      <c r="C120" s="246">
        <f>'Données de base'!$B$80</f>
        <v>0.2</v>
      </c>
      <c r="D120" s="181">
        <f>'10. Stocks'!D73</f>
        <v>0</v>
      </c>
      <c r="E120" s="181">
        <f>'10. Stocks'!E73</f>
        <v>0</v>
      </c>
      <c r="F120" s="181">
        <f>'10. Stocks'!F73</f>
        <v>0</v>
      </c>
      <c r="G120" s="181">
        <f>'10. Stocks'!G73</f>
        <v>0</v>
      </c>
      <c r="H120" s="181">
        <f>'10. Stocks'!H73</f>
        <v>0</v>
      </c>
      <c r="I120" s="181">
        <f>'10. Stocks'!I73</f>
        <v>0</v>
      </c>
      <c r="J120" s="181">
        <f>'10. Stocks'!J73</f>
        <v>0</v>
      </c>
      <c r="K120" s="181">
        <f>'10. Stocks'!K73</f>
        <v>0</v>
      </c>
      <c r="L120" s="181">
        <f>'10. Stocks'!L73</f>
        <v>0</v>
      </c>
      <c r="M120" s="181">
        <f>'10. Stocks'!M73</f>
        <v>0</v>
      </c>
      <c r="N120" s="181">
        <f>'10. Stocks'!N73</f>
        <v>0</v>
      </c>
      <c r="O120" s="181">
        <f>'10. Stocks'!O73</f>
        <v>0</v>
      </c>
      <c r="P120" s="190">
        <f>SUM(D120:O120)</f>
        <v>0</v>
      </c>
      <c r="Q120" s="181">
        <f>'10. Stocks'!Q73</f>
        <v>0</v>
      </c>
      <c r="R120" s="181">
        <f>'10. Stocks'!R73</f>
        <v>0</v>
      </c>
      <c r="S120" s="181">
        <f>'10. Stocks'!S73</f>
        <v>0</v>
      </c>
      <c r="T120" s="181">
        <f>'10. Stocks'!T73</f>
        <v>0</v>
      </c>
      <c r="U120" s="181">
        <f>'10. Stocks'!U73</f>
        <v>0</v>
      </c>
      <c r="V120" s="181">
        <f>'10. Stocks'!V73</f>
        <v>0</v>
      </c>
      <c r="W120" s="181">
        <f>'10. Stocks'!W73</f>
        <v>0</v>
      </c>
      <c r="X120" s="181">
        <f>'10. Stocks'!X73</f>
        <v>0</v>
      </c>
      <c r="Y120" s="181">
        <f>'10. Stocks'!Y73</f>
        <v>0</v>
      </c>
      <c r="Z120" s="181">
        <f>'10. Stocks'!Z73</f>
        <v>0</v>
      </c>
      <c r="AA120" s="181">
        <f>'10. Stocks'!AA73</f>
        <v>0</v>
      </c>
      <c r="AB120" s="181">
        <f>'10. Stocks'!AB73</f>
        <v>0</v>
      </c>
      <c r="AC120" s="190">
        <f>SUM(Q120:AB120)</f>
        <v>0</v>
      </c>
      <c r="AD120" s="181">
        <f>'10. Stocks'!AD73</f>
        <v>0</v>
      </c>
      <c r="AE120" s="181">
        <f>'10. Stocks'!AE73</f>
        <v>0</v>
      </c>
      <c r="AF120" s="181">
        <f>'10. Stocks'!AF73</f>
        <v>0</v>
      </c>
      <c r="AG120" s="181">
        <f>'10. Stocks'!AG73</f>
        <v>0</v>
      </c>
      <c r="AH120" s="181">
        <f>'10. Stocks'!AH73</f>
        <v>0</v>
      </c>
      <c r="AI120" s="181">
        <f>'10. Stocks'!AI73</f>
        <v>0</v>
      </c>
      <c r="AJ120" s="181">
        <f>'10. Stocks'!AJ73</f>
        <v>0</v>
      </c>
      <c r="AK120" s="181">
        <f>'10. Stocks'!AK73</f>
        <v>0</v>
      </c>
      <c r="AL120" s="181">
        <f>'10. Stocks'!AL73</f>
        <v>0</v>
      </c>
      <c r="AM120" s="181">
        <f>'10. Stocks'!AM73</f>
        <v>0</v>
      </c>
      <c r="AN120" s="181">
        <f>'10. Stocks'!AN73</f>
        <v>0</v>
      </c>
      <c r="AO120" s="181">
        <f>'10. Stocks'!AO73</f>
        <v>0</v>
      </c>
      <c r="AP120" s="190">
        <f>SUM(AD120:AO120)</f>
        <v>0</v>
      </c>
      <c r="AQ120" s="181">
        <f>'10. Stocks'!AQ73</f>
        <v>0</v>
      </c>
      <c r="AR120" s="181">
        <f>'10. Stocks'!AR73</f>
        <v>0</v>
      </c>
      <c r="AS120" s="181">
        <f>'10. Stocks'!AS73</f>
        <v>0</v>
      </c>
      <c r="AT120" s="181">
        <f>'10. Stocks'!AT73</f>
        <v>0</v>
      </c>
      <c r="AU120" s="181">
        <f>'10. Stocks'!AU73</f>
        <v>0</v>
      </c>
      <c r="AV120" s="181">
        <f>'10. Stocks'!AV73</f>
        <v>0</v>
      </c>
      <c r="AW120" s="181">
        <f>'10. Stocks'!AW73</f>
        <v>0</v>
      </c>
      <c r="AX120" s="181">
        <f>'10. Stocks'!AX73</f>
        <v>0</v>
      </c>
      <c r="AY120" s="181">
        <f>'10. Stocks'!AY73</f>
        <v>0</v>
      </c>
      <c r="AZ120" s="181">
        <f>'10. Stocks'!AZ73</f>
        <v>0</v>
      </c>
      <c r="BA120" s="181">
        <f>'10. Stocks'!BA73</f>
        <v>0</v>
      </c>
      <c r="BB120" s="181">
        <f>'10. Stocks'!BB73</f>
        <v>0</v>
      </c>
      <c r="BC120" s="190">
        <f>SUM(AQ120:BB120)</f>
        <v>0</v>
      </c>
      <c r="BD120" s="181">
        <f>'10. Stocks'!BD73</f>
        <v>0</v>
      </c>
      <c r="BE120" s="181">
        <f>'10. Stocks'!BE73</f>
        <v>0</v>
      </c>
      <c r="BF120" s="181">
        <f>'10. Stocks'!BF73</f>
        <v>0</v>
      </c>
      <c r="BG120" s="181">
        <f>'10. Stocks'!BG73</f>
        <v>0</v>
      </c>
      <c r="BH120" s="181">
        <f>'10. Stocks'!BH73</f>
        <v>0</v>
      </c>
      <c r="BI120" s="181">
        <f>'10. Stocks'!BI73</f>
        <v>0</v>
      </c>
      <c r="BJ120" s="181">
        <f>'10. Stocks'!BJ73</f>
        <v>0</v>
      </c>
      <c r="BK120" s="181">
        <f>'10. Stocks'!BK73</f>
        <v>0</v>
      </c>
      <c r="BL120" s="181">
        <f>'10. Stocks'!BL73</f>
        <v>0</v>
      </c>
      <c r="BM120" s="181">
        <f>'10. Stocks'!BM73</f>
        <v>0</v>
      </c>
      <c r="BN120" s="181">
        <f>'10. Stocks'!BN73</f>
        <v>0</v>
      </c>
      <c r="BO120" s="181">
        <f>'10. Stocks'!BO73</f>
        <v>0</v>
      </c>
      <c r="BP120" s="190">
        <f>SUM(BD120:BO120)</f>
        <v>0</v>
      </c>
      <c r="BQ120" s="181">
        <f>'10. Stocks'!BQ73</f>
        <v>0</v>
      </c>
      <c r="BR120" s="181">
        <f>'10. Stocks'!BR73</f>
        <v>0</v>
      </c>
      <c r="BS120" s="181">
        <f>'10. Stocks'!BS73</f>
        <v>0</v>
      </c>
      <c r="BT120" s="181">
        <f>'10. Stocks'!BT73</f>
        <v>0</v>
      </c>
      <c r="BU120" s="181">
        <f>'10. Stocks'!BU73</f>
        <v>0</v>
      </c>
      <c r="BV120" s="181">
        <f>'10. Stocks'!BV73</f>
        <v>0</v>
      </c>
      <c r="BW120" s="181">
        <f>'10. Stocks'!BW73</f>
        <v>0</v>
      </c>
      <c r="BX120" s="181">
        <f>'10. Stocks'!BX73</f>
        <v>0</v>
      </c>
      <c r="BY120" s="181">
        <f>'10. Stocks'!BY73</f>
        <v>0</v>
      </c>
      <c r="BZ120" s="181">
        <f>'10. Stocks'!BZ73</f>
        <v>0</v>
      </c>
      <c r="CA120" s="181">
        <f>'10. Stocks'!CA73</f>
        <v>0</v>
      </c>
      <c r="CB120" s="181">
        <f>'10. Stocks'!CB73</f>
        <v>0</v>
      </c>
      <c r="CC120" s="190">
        <f>SUM(BQ120:CB120)</f>
        <v>0</v>
      </c>
    </row>
    <row r="121" spans="2:81" ht="15" customHeight="1" x14ac:dyDescent="0.2">
      <c r="B121" s="275" t="str">
        <f>'Données de base'!$A$40</f>
        <v>(-)</v>
      </c>
      <c r="C121" s="246">
        <f>'Données de base'!$B$85</f>
        <v>0.2</v>
      </c>
      <c r="D121" s="181">
        <f>'10. Stocks'!D76</f>
        <v>0</v>
      </c>
      <c r="E121" s="181">
        <f>'10. Stocks'!E76</f>
        <v>0</v>
      </c>
      <c r="F121" s="181">
        <f>'10. Stocks'!F76</f>
        <v>0</v>
      </c>
      <c r="G121" s="181">
        <f>'10. Stocks'!G76</f>
        <v>0</v>
      </c>
      <c r="H121" s="181">
        <f>'10. Stocks'!H76</f>
        <v>0</v>
      </c>
      <c r="I121" s="181">
        <f>'10. Stocks'!I76</f>
        <v>0</v>
      </c>
      <c r="J121" s="181">
        <f>'10. Stocks'!J76</f>
        <v>0</v>
      </c>
      <c r="K121" s="181">
        <f>'10. Stocks'!K76</f>
        <v>0</v>
      </c>
      <c r="L121" s="181">
        <f>'10. Stocks'!L76</f>
        <v>0</v>
      </c>
      <c r="M121" s="181">
        <f>'10. Stocks'!M76</f>
        <v>0</v>
      </c>
      <c r="N121" s="181">
        <f>'10. Stocks'!N76</f>
        <v>0</v>
      </c>
      <c r="O121" s="181">
        <f>'10. Stocks'!O76</f>
        <v>0</v>
      </c>
      <c r="P121" s="190">
        <f t="shared" si="259"/>
        <v>0</v>
      </c>
      <c r="Q121" s="181">
        <f>'10. Stocks'!Q76</f>
        <v>0</v>
      </c>
      <c r="R121" s="181">
        <f>'10. Stocks'!R76</f>
        <v>0</v>
      </c>
      <c r="S121" s="181">
        <f>'10. Stocks'!S76</f>
        <v>0</v>
      </c>
      <c r="T121" s="181">
        <f>'10. Stocks'!T76</f>
        <v>0</v>
      </c>
      <c r="U121" s="181">
        <f>'10. Stocks'!U76</f>
        <v>0</v>
      </c>
      <c r="V121" s="181">
        <f>'10. Stocks'!V76</f>
        <v>0</v>
      </c>
      <c r="W121" s="181">
        <f>'10. Stocks'!W76</f>
        <v>0</v>
      </c>
      <c r="X121" s="181">
        <f>'10. Stocks'!X76</f>
        <v>0</v>
      </c>
      <c r="Y121" s="181">
        <f>'10. Stocks'!Y76</f>
        <v>0</v>
      </c>
      <c r="Z121" s="181">
        <f>'10. Stocks'!Z76</f>
        <v>0</v>
      </c>
      <c r="AA121" s="181">
        <f>'10. Stocks'!AA76</f>
        <v>0</v>
      </c>
      <c r="AB121" s="181">
        <f>'10. Stocks'!AB76</f>
        <v>0</v>
      </c>
      <c r="AC121" s="190">
        <f t="shared" si="261"/>
        <v>0</v>
      </c>
      <c r="AD121" s="181">
        <f>'10. Stocks'!AD76</f>
        <v>0</v>
      </c>
      <c r="AE121" s="181">
        <f>'10. Stocks'!AE76</f>
        <v>0</v>
      </c>
      <c r="AF121" s="181">
        <f>'10. Stocks'!AF76</f>
        <v>0</v>
      </c>
      <c r="AG121" s="181">
        <f>'10. Stocks'!AG76</f>
        <v>0</v>
      </c>
      <c r="AH121" s="181">
        <f>'10. Stocks'!AH76</f>
        <v>0</v>
      </c>
      <c r="AI121" s="181">
        <f>'10. Stocks'!AI76</f>
        <v>0</v>
      </c>
      <c r="AJ121" s="181">
        <f>'10. Stocks'!AJ76</f>
        <v>0</v>
      </c>
      <c r="AK121" s="181">
        <f>'10. Stocks'!AK76</f>
        <v>0</v>
      </c>
      <c r="AL121" s="181">
        <f>'10. Stocks'!AL76</f>
        <v>0</v>
      </c>
      <c r="AM121" s="181">
        <f>'10. Stocks'!AM76</f>
        <v>0</v>
      </c>
      <c r="AN121" s="181">
        <f>'10. Stocks'!AN76</f>
        <v>0</v>
      </c>
      <c r="AO121" s="181">
        <f>'10. Stocks'!AO76</f>
        <v>0</v>
      </c>
      <c r="AP121" s="190">
        <f t="shared" si="263"/>
        <v>0</v>
      </c>
      <c r="AQ121" s="181">
        <f>'10. Stocks'!AQ76</f>
        <v>0</v>
      </c>
      <c r="AR121" s="181">
        <f>'10. Stocks'!AR76</f>
        <v>0</v>
      </c>
      <c r="AS121" s="181">
        <f>'10. Stocks'!AS76</f>
        <v>0</v>
      </c>
      <c r="AT121" s="181">
        <f>'10. Stocks'!AT76</f>
        <v>0</v>
      </c>
      <c r="AU121" s="181">
        <f>'10. Stocks'!AU76</f>
        <v>0</v>
      </c>
      <c r="AV121" s="181">
        <f>'10. Stocks'!AV76</f>
        <v>0</v>
      </c>
      <c r="AW121" s="181">
        <f>'10. Stocks'!AW76</f>
        <v>0</v>
      </c>
      <c r="AX121" s="181">
        <f>'10. Stocks'!AX76</f>
        <v>0</v>
      </c>
      <c r="AY121" s="181">
        <f>'10. Stocks'!AY76</f>
        <v>0</v>
      </c>
      <c r="AZ121" s="181">
        <f>'10. Stocks'!AZ76</f>
        <v>0</v>
      </c>
      <c r="BA121" s="181">
        <f>'10. Stocks'!BA76</f>
        <v>0</v>
      </c>
      <c r="BB121" s="181">
        <f>'10. Stocks'!BB76</f>
        <v>0</v>
      </c>
      <c r="BC121" s="190">
        <f t="shared" si="265"/>
        <v>0</v>
      </c>
      <c r="BD121" s="181">
        <f>'10. Stocks'!BD76</f>
        <v>0</v>
      </c>
      <c r="BE121" s="181">
        <f>'10. Stocks'!BE76</f>
        <v>0</v>
      </c>
      <c r="BF121" s="181">
        <f>'10. Stocks'!BF76</f>
        <v>0</v>
      </c>
      <c r="BG121" s="181">
        <f>'10. Stocks'!BG76</f>
        <v>0</v>
      </c>
      <c r="BH121" s="181">
        <f>'10. Stocks'!BH76</f>
        <v>0</v>
      </c>
      <c r="BI121" s="181">
        <f>'10. Stocks'!BI76</f>
        <v>0</v>
      </c>
      <c r="BJ121" s="181">
        <f>'10. Stocks'!BJ76</f>
        <v>0</v>
      </c>
      <c r="BK121" s="181">
        <f>'10. Stocks'!BK76</f>
        <v>0</v>
      </c>
      <c r="BL121" s="181">
        <f>'10. Stocks'!BL76</f>
        <v>0</v>
      </c>
      <c r="BM121" s="181">
        <f>'10. Stocks'!BM76</f>
        <v>0</v>
      </c>
      <c r="BN121" s="181">
        <f>'10. Stocks'!BN76</f>
        <v>0</v>
      </c>
      <c r="BO121" s="181">
        <f>'10. Stocks'!BO76</f>
        <v>0</v>
      </c>
      <c r="BP121" s="190">
        <f t="shared" si="267"/>
        <v>0</v>
      </c>
      <c r="BQ121" s="181">
        <f>'10. Stocks'!BQ76</f>
        <v>0</v>
      </c>
      <c r="BR121" s="181">
        <f>'10. Stocks'!BR76</f>
        <v>0</v>
      </c>
      <c r="BS121" s="181">
        <f>'10. Stocks'!BS76</f>
        <v>0</v>
      </c>
      <c r="BT121" s="181">
        <f>'10. Stocks'!BT76</f>
        <v>0</v>
      </c>
      <c r="BU121" s="181">
        <f>'10. Stocks'!BU76</f>
        <v>0</v>
      </c>
      <c r="BV121" s="181">
        <f>'10. Stocks'!BV76</f>
        <v>0</v>
      </c>
      <c r="BW121" s="181">
        <f>'10. Stocks'!BW76</f>
        <v>0</v>
      </c>
      <c r="BX121" s="181">
        <f>'10. Stocks'!BX76</f>
        <v>0</v>
      </c>
      <c r="BY121" s="181">
        <f>'10. Stocks'!BY76</f>
        <v>0</v>
      </c>
      <c r="BZ121" s="181">
        <f>'10. Stocks'!BZ76</f>
        <v>0</v>
      </c>
      <c r="CA121" s="181">
        <f>'10. Stocks'!CA76</f>
        <v>0</v>
      </c>
      <c r="CB121" s="181">
        <f>'10. Stocks'!CB76</f>
        <v>0</v>
      </c>
      <c r="CC121" s="190">
        <f t="shared" si="313"/>
        <v>0</v>
      </c>
    </row>
    <row r="122" spans="2:81" ht="15" customHeight="1" x14ac:dyDescent="0.2">
      <c r="B122" s="275" t="str">
        <f>'Données de base'!$A$41</f>
        <v>(-)</v>
      </c>
      <c r="C122" s="246">
        <f>'Données de base'!$B$86</f>
        <v>0.2</v>
      </c>
      <c r="D122" s="181">
        <f>'10. Stocks'!D83</f>
        <v>0</v>
      </c>
      <c r="E122" s="181">
        <f>'10. Stocks'!E83</f>
        <v>0</v>
      </c>
      <c r="F122" s="181">
        <f>'10. Stocks'!F83</f>
        <v>0</v>
      </c>
      <c r="G122" s="181">
        <f>'10. Stocks'!G83</f>
        <v>0</v>
      </c>
      <c r="H122" s="181">
        <f>'10. Stocks'!H83</f>
        <v>0</v>
      </c>
      <c r="I122" s="181">
        <f>'10. Stocks'!I83</f>
        <v>0</v>
      </c>
      <c r="J122" s="181">
        <f>'10. Stocks'!J83</f>
        <v>0</v>
      </c>
      <c r="K122" s="181">
        <f>'10. Stocks'!K83</f>
        <v>0</v>
      </c>
      <c r="L122" s="181">
        <f>'10. Stocks'!L83</f>
        <v>0</v>
      </c>
      <c r="M122" s="181">
        <f>'10. Stocks'!M83</f>
        <v>0</v>
      </c>
      <c r="N122" s="181">
        <f>'10. Stocks'!N83</f>
        <v>0</v>
      </c>
      <c r="O122" s="181">
        <f>'10. Stocks'!O83</f>
        <v>0</v>
      </c>
      <c r="P122" s="190">
        <f t="shared" si="259"/>
        <v>0</v>
      </c>
      <c r="Q122" s="181">
        <f>'10. Stocks'!Q83</f>
        <v>0</v>
      </c>
      <c r="R122" s="181">
        <f>'10. Stocks'!R83</f>
        <v>0</v>
      </c>
      <c r="S122" s="181">
        <f>'10. Stocks'!S83</f>
        <v>0</v>
      </c>
      <c r="T122" s="181">
        <f>'10. Stocks'!T83</f>
        <v>0</v>
      </c>
      <c r="U122" s="181">
        <f>'10. Stocks'!U83</f>
        <v>0</v>
      </c>
      <c r="V122" s="181">
        <f>'10. Stocks'!V83</f>
        <v>0</v>
      </c>
      <c r="W122" s="181">
        <f>'10. Stocks'!W83</f>
        <v>0</v>
      </c>
      <c r="X122" s="181">
        <f>'10. Stocks'!X83</f>
        <v>0</v>
      </c>
      <c r="Y122" s="181">
        <f>'10. Stocks'!Y83</f>
        <v>0</v>
      </c>
      <c r="Z122" s="181">
        <f>'10. Stocks'!Z83</f>
        <v>0</v>
      </c>
      <c r="AA122" s="181">
        <f>'10. Stocks'!AA83</f>
        <v>0</v>
      </c>
      <c r="AB122" s="181">
        <f>'10. Stocks'!AB83</f>
        <v>0</v>
      </c>
      <c r="AC122" s="190">
        <f t="shared" si="261"/>
        <v>0</v>
      </c>
      <c r="AD122" s="181">
        <f>'10. Stocks'!AD83</f>
        <v>0</v>
      </c>
      <c r="AE122" s="181">
        <f>'10. Stocks'!AE83</f>
        <v>0</v>
      </c>
      <c r="AF122" s="181">
        <f>'10. Stocks'!AF83</f>
        <v>0</v>
      </c>
      <c r="AG122" s="181">
        <f>'10. Stocks'!AG83</f>
        <v>0</v>
      </c>
      <c r="AH122" s="181">
        <f>'10. Stocks'!AH83</f>
        <v>0</v>
      </c>
      <c r="AI122" s="181">
        <f>'10. Stocks'!AI83</f>
        <v>0</v>
      </c>
      <c r="AJ122" s="181">
        <f>'10. Stocks'!AJ83</f>
        <v>0</v>
      </c>
      <c r="AK122" s="181">
        <f>'10. Stocks'!AK83</f>
        <v>0</v>
      </c>
      <c r="AL122" s="181">
        <f>'10. Stocks'!AL83</f>
        <v>0</v>
      </c>
      <c r="AM122" s="181">
        <f>'10. Stocks'!AM83</f>
        <v>0</v>
      </c>
      <c r="AN122" s="181">
        <f>'10. Stocks'!AN83</f>
        <v>0</v>
      </c>
      <c r="AO122" s="181">
        <f>'10. Stocks'!AO83</f>
        <v>0</v>
      </c>
      <c r="AP122" s="190">
        <f t="shared" si="263"/>
        <v>0</v>
      </c>
      <c r="AQ122" s="181">
        <f>'10. Stocks'!AQ83</f>
        <v>0</v>
      </c>
      <c r="AR122" s="181">
        <f>'10. Stocks'!AR83</f>
        <v>0</v>
      </c>
      <c r="AS122" s="181">
        <f>'10. Stocks'!AS83</f>
        <v>0</v>
      </c>
      <c r="AT122" s="181">
        <f>'10. Stocks'!AT83</f>
        <v>0</v>
      </c>
      <c r="AU122" s="181">
        <f>'10. Stocks'!AU83</f>
        <v>0</v>
      </c>
      <c r="AV122" s="181">
        <f>'10. Stocks'!AV83</f>
        <v>0</v>
      </c>
      <c r="AW122" s="181">
        <f>'10. Stocks'!AW83</f>
        <v>0</v>
      </c>
      <c r="AX122" s="181">
        <f>'10. Stocks'!AX83</f>
        <v>0</v>
      </c>
      <c r="AY122" s="181">
        <f>'10. Stocks'!AY83</f>
        <v>0</v>
      </c>
      <c r="AZ122" s="181">
        <f>'10. Stocks'!AZ83</f>
        <v>0</v>
      </c>
      <c r="BA122" s="181">
        <f>'10. Stocks'!BA83</f>
        <v>0</v>
      </c>
      <c r="BB122" s="181">
        <f>'10. Stocks'!BB83</f>
        <v>0</v>
      </c>
      <c r="BC122" s="190">
        <f t="shared" si="265"/>
        <v>0</v>
      </c>
      <c r="BD122" s="181">
        <f>'10. Stocks'!BD83</f>
        <v>0</v>
      </c>
      <c r="BE122" s="181">
        <f>'10. Stocks'!BE83</f>
        <v>0</v>
      </c>
      <c r="BF122" s="181">
        <f>'10. Stocks'!BF83</f>
        <v>0</v>
      </c>
      <c r="BG122" s="181">
        <f>'10. Stocks'!BG83</f>
        <v>0</v>
      </c>
      <c r="BH122" s="181">
        <f>'10. Stocks'!BH83</f>
        <v>0</v>
      </c>
      <c r="BI122" s="181">
        <f>'10. Stocks'!BI83</f>
        <v>0</v>
      </c>
      <c r="BJ122" s="181">
        <f>'10. Stocks'!BJ83</f>
        <v>0</v>
      </c>
      <c r="BK122" s="181">
        <f>'10. Stocks'!BK83</f>
        <v>0</v>
      </c>
      <c r="BL122" s="181">
        <f>'10. Stocks'!BL83</f>
        <v>0</v>
      </c>
      <c r="BM122" s="181">
        <f>'10. Stocks'!BM83</f>
        <v>0</v>
      </c>
      <c r="BN122" s="181">
        <f>'10. Stocks'!BN83</f>
        <v>0</v>
      </c>
      <c r="BO122" s="181">
        <f>'10. Stocks'!BO83</f>
        <v>0</v>
      </c>
      <c r="BP122" s="190">
        <f t="shared" si="267"/>
        <v>0</v>
      </c>
      <c r="BQ122" s="181">
        <f>'10. Stocks'!BQ83</f>
        <v>0</v>
      </c>
      <c r="BR122" s="181">
        <f>'10. Stocks'!BR83</f>
        <v>0</v>
      </c>
      <c r="BS122" s="181">
        <f>'10. Stocks'!BS83</f>
        <v>0</v>
      </c>
      <c r="BT122" s="181">
        <f>'10. Stocks'!BT83</f>
        <v>0</v>
      </c>
      <c r="BU122" s="181">
        <f>'10. Stocks'!BU83</f>
        <v>0</v>
      </c>
      <c r="BV122" s="181">
        <f>'10. Stocks'!BV83</f>
        <v>0</v>
      </c>
      <c r="BW122" s="181">
        <f>'10. Stocks'!BW83</f>
        <v>0</v>
      </c>
      <c r="BX122" s="181">
        <f>'10. Stocks'!BX83</f>
        <v>0</v>
      </c>
      <c r="BY122" s="181">
        <f>'10. Stocks'!BY83</f>
        <v>0</v>
      </c>
      <c r="BZ122" s="181">
        <f>'10. Stocks'!BZ83</f>
        <v>0</v>
      </c>
      <c r="CA122" s="181">
        <f>'10. Stocks'!CA83</f>
        <v>0</v>
      </c>
      <c r="CB122" s="181">
        <f>'10. Stocks'!CB83</f>
        <v>0</v>
      </c>
      <c r="CC122" s="190">
        <f t="shared" si="313"/>
        <v>0</v>
      </c>
    </row>
    <row r="123" spans="2:81" ht="15" customHeight="1" x14ac:dyDescent="0.2">
      <c r="B123" s="275" t="str">
        <f>'Données de base'!$A$42</f>
        <v>(-)</v>
      </c>
      <c r="C123" s="246">
        <f>'Données de base'!$B$87</f>
        <v>0.2</v>
      </c>
      <c r="D123" s="181">
        <f>'10. Stocks'!D90</f>
        <v>0</v>
      </c>
      <c r="E123" s="181">
        <f>'10. Stocks'!E90</f>
        <v>0</v>
      </c>
      <c r="F123" s="181">
        <f>'10. Stocks'!F90</f>
        <v>0</v>
      </c>
      <c r="G123" s="181">
        <f>'10. Stocks'!G90</f>
        <v>0</v>
      </c>
      <c r="H123" s="181">
        <f>'10. Stocks'!H90</f>
        <v>0</v>
      </c>
      <c r="I123" s="181">
        <f>'10. Stocks'!I90</f>
        <v>0</v>
      </c>
      <c r="J123" s="181">
        <f>'10. Stocks'!J90</f>
        <v>0</v>
      </c>
      <c r="K123" s="181">
        <f>'10. Stocks'!K90</f>
        <v>0</v>
      </c>
      <c r="L123" s="181">
        <f>'10. Stocks'!L90</f>
        <v>0</v>
      </c>
      <c r="M123" s="181">
        <f>'10. Stocks'!M90</f>
        <v>0</v>
      </c>
      <c r="N123" s="181">
        <f>'10. Stocks'!N90</f>
        <v>0</v>
      </c>
      <c r="O123" s="181">
        <f>'10. Stocks'!O90</f>
        <v>0</v>
      </c>
      <c r="P123" s="190">
        <f t="shared" si="259"/>
        <v>0</v>
      </c>
      <c r="Q123" s="181">
        <f>'10. Stocks'!Q90</f>
        <v>0</v>
      </c>
      <c r="R123" s="181">
        <f>'10. Stocks'!R90</f>
        <v>0</v>
      </c>
      <c r="S123" s="181">
        <f>'10. Stocks'!S90</f>
        <v>0</v>
      </c>
      <c r="T123" s="181">
        <f>'10. Stocks'!T90</f>
        <v>0</v>
      </c>
      <c r="U123" s="181">
        <f>'10. Stocks'!U90</f>
        <v>0</v>
      </c>
      <c r="V123" s="181">
        <f>'10. Stocks'!V90</f>
        <v>0</v>
      </c>
      <c r="W123" s="181">
        <f>'10. Stocks'!W90</f>
        <v>0</v>
      </c>
      <c r="X123" s="181">
        <f>'10. Stocks'!X90</f>
        <v>0</v>
      </c>
      <c r="Y123" s="181">
        <f>'10. Stocks'!Y90</f>
        <v>0</v>
      </c>
      <c r="Z123" s="181">
        <f>'10. Stocks'!Z90</f>
        <v>0</v>
      </c>
      <c r="AA123" s="181">
        <f>'10. Stocks'!AA90</f>
        <v>0</v>
      </c>
      <c r="AB123" s="181">
        <f>'10. Stocks'!AB90</f>
        <v>0</v>
      </c>
      <c r="AC123" s="190">
        <f t="shared" si="261"/>
        <v>0</v>
      </c>
      <c r="AD123" s="181">
        <f>'10. Stocks'!AD90</f>
        <v>0</v>
      </c>
      <c r="AE123" s="181">
        <f>'10. Stocks'!AE90</f>
        <v>0</v>
      </c>
      <c r="AF123" s="181">
        <f>'10. Stocks'!AF90</f>
        <v>0</v>
      </c>
      <c r="AG123" s="181">
        <f>'10. Stocks'!AG90</f>
        <v>0</v>
      </c>
      <c r="AH123" s="181">
        <f>'10. Stocks'!AH90</f>
        <v>0</v>
      </c>
      <c r="AI123" s="181">
        <f>'10. Stocks'!AI90</f>
        <v>0</v>
      </c>
      <c r="AJ123" s="181">
        <f>'10. Stocks'!AJ90</f>
        <v>0</v>
      </c>
      <c r="AK123" s="181">
        <f>'10. Stocks'!AK90</f>
        <v>0</v>
      </c>
      <c r="AL123" s="181">
        <f>'10. Stocks'!AL90</f>
        <v>0</v>
      </c>
      <c r="AM123" s="181">
        <f>'10. Stocks'!AM90</f>
        <v>0</v>
      </c>
      <c r="AN123" s="181">
        <f>'10. Stocks'!AN90</f>
        <v>0</v>
      </c>
      <c r="AO123" s="181">
        <f>'10. Stocks'!AO90</f>
        <v>0</v>
      </c>
      <c r="AP123" s="190">
        <f t="shared" si="263"/>
        <v>0</v>
      </c>
      <c r="AQ123" s="181">
        <f>'10. Stocks'!AQ90</f>
        <v>0</v>
      </c>
      <c r="AR123" s="181">
        <f>'10. Stocks'!AR90</f>
        <v>0</v>
      </c>
      <c r="AS123" s="181">
        <f>'10. Stocks'!AS90</f>
        <v>0</v>
      </c>
      <c r="AT123" s="181">
        <f>'10. Stocks'!AT90</f>
        <v>0</v>
      </c>
      <c r="AU123" s="181">
        <f>'10. Stocks'!AU90</f>
        <v>0</v>
      </c>
      <c r="AV123" s="181">
        <f>'10. Stocks'!AV90</f>
        <v>0</v>
      </c>
      <c r="AW123" s="181">
        <f>'10. Stocks'!AW90</f>
        <v>0</v>
      </c>
      <c r="AX123" s="181">
        <f>'10. Stocks'!AX90</f>
        <v>0</v>
      </c>
      <c r="AY123" s="181">
        <f>'10. Stocks'!AY90</f>
        <v>0</v>
      </c>
      <c r="AZ123" s="181">
        <f>'10. Stocks'!AZ90</f>
        <v>0</v>
      </c>
      <c r="BA123" s="181">
        <f>'10. Stocks'!BA90</f>
        <v>0</v>
      </c>
      <c r="BB123" s="181">
        <f>'10. Stocks'!BB90</f>
        <v>0</v>
      </c>
      <c r="BC123" s="190">
        <f t="shared" si="265"/>
        <v>0</v>
      </c>
      <c r="BD123" s="181">
        <f>'10. Stocks'!BD90</f>
        <v>0</v>
      </c>
      <c r="BE123" s="181">
        <f>'10. Stocks'!BE90</f>
        <v>0</v>
      </c>
      <c r="BF123" s="181">
        <f>'10. Stocks'!BF90</f>
        <v>0</v>
      </c>
      <c r="BG123" s="181">
        <f>'10. Stocks'!BG90</f>
        <v>0</v>
      </c>
      <c r="BH123" s="181">
        <f>'10. Stocks'!BH90</f>
        <v>0</v>
      </c>
      <c r="BI123" s="181">
        <f>'10. Stocks'!BI90</f>
        <v>0</v>
      </c>
      <c r="BJ123" s="181">
        <f>'10. Stocks'!BJ90</f>
        <v>0</v>
      </c>
      <c r="BK123" s="181">
        <f>'10. Stocks'!BK90</f>
        <v>0</v>
      </c>
      <c r="BL123" s="181">
        <f>'10. Stocks'!BL90</f>
        <v>0</v>
      </c>
      <c r="BM123" s="181">
        <f>'10. Stocks'!BM90</f>
        <v>0</v>
      </c>
      <c r="BN123" s="181">
        <f>'10. Stocks'!BN90</f>
        <v>0</v>
      </c>
      <c r="BO123" s="181">
        <f>'10. Stocks'!BO90</f>
        <v>0</v>
      </c>
      <c r="BP123" s="190">
        <f t="shared" si="267"/>
        <v>0</v>
      </c>
      <c r="BQ123" s="181">
        <f>'10. Stocks'!BQ90</f>
        <v>0</v>
      </c>
      <c r="BR123" s="181">
        <f>'10. Stocks'!BR90</f>
        <v>0</v>
      </c>
      <c r="BS123" s="181">
        <f>'10. Stocks'!BS90</f>
        <v>0</v>
      </c>
      <c r="BT123" s="181">
        <f>'10. Stocks'!BT90</f>
        <v>0</v>
      </c>
      <c r="BU123" s="181">
        <f>'10. Stocks'!BU90</f>
        <v>0</v>
      </c>
      <c r="BV123" s="181">
        <f>'10. Stocks'!BV90</f>
        <v>0</v>
      </c>
      <c r="BW123" s="181">
        <f>'10. Stocks'!BW90</f>
        <v>0</v>
      </c>
      <c r="BX123" s="181">
        <f>'10. Stocks'!BX90</f>
        <v>0</v>
      </c>
      <c r="BY123" s="181">
        <f>'10. Stocks'!BY90</f>
        <v>0</v>
      </c>
      <c r="BZ123" s="181">
        <f>'10. Stocks'!BZ90</f>
        <v>0</v>
      </c>
      <c r="CA123" s="181">
        <f>'10. Stocks'!CA90</f>
        <v>0</v>
      </c>
      <c r="CB123" s="181">
        <f>'10. Stocks'!CB90</f>
        <v>0</v>
      </c>
      <c r="CC123" s="190">
        <f t="shared" si="313"/>
        <v>0</v>
      </c>
    </row>
    <row r="124" spans="2:81" ht="15" customHeight="1" x14ac:dyDescent="0.2">
      <c r="B124" s="275"/>
      <c r="C124" s="246"/>
      <c r="D124" s="181"/>
      <c r="E124" s="181"/>
      <c r="F124" s="181"/>
      <c r="G124" s="181"/>
      <c r="H124" s="181"/>
      <c r="I124" s="181"/>
      <c r="J124" s="181"/>
      <c r="K124" s="181"/>
      <c r="L124" s="181"/>
      <c r="M124" s="181"/>
      <c r="N124" s="181"/>
      <c r="O124" s="181"/>
      <c r="P124" s="190"/>
      <c r="Q124" s="181"/>
      <c r="R124" s="181"/>
      <c r="S124" s="181"/>
      <c r="T124" s="181"/>
      <c r="U124" s="181"/>
      <c r="V124" s="181"/>
      <c r="W124" s="181"/>
      <c r="X124" s="181"/>
      <c r="Y124" s="181"/>
      <c r="Z124" s="181"/>
      <c r="AA124" s="181"/>
      <c r="AB124" s="181"/>
      <c r="AC124" s="190"/>
      <c r="AD124" s="181"/>
      <c r="AE124" s="181"/>
      <c r="AF124" s="181"/>
      <c r="AG124" s="181"/>
      <c r="AH124" s="181"/>
      <c r="AI124" s="181"/>
      <c r="AJ124" s="181"/>
      <c r="AK124" s="181"/>
      <c r="AL124" s="181"/>
      <c r="AM124" s="181"/>
      <c r="AN124" s="181"/>
      <c r="AO124" s="181"/>
      <c r="AP124" s="190"/>
      <c r="AQ124" s="181"/>
      <c r="AR124" s="181"/>
      <c r="AS124" s="181"/>
      <c r="AT124" s="181"/>
      <c r="AU124" s="181"/>
      <c r="AV124" s="181"/>
      <c r="AW124" s="181"/>
      <c r="AX124" s="181"/>
      <c r="AY124" s="181"/>
      <c r="AZ124" s="181"/>
      <c r="BA124" s="181"/>
      <c r="BB124" s="181"/>
      <c r="BC124" s="190"/>
      <c r="BD124" s="181"/>
      <c r="BE124" s="181"/>
      <c r="BF124" s="181"/>
      <c r="BG124" s="181"/>
      <c r="BH124" s="181"/>
      <c r="BI124" s="181"/>
      <c r="BJ124" s="181"/>
      <c r="BK124" s="181"/>
      <c r="BL124" s="181"/>
      <c r="BM124" s="181"/>
      <c r="BN124" s="181"/>
      <c r="BO124" s="181"/>
      <c r="BP124" s="190"/>
      <c r="BQ124" s="181"/>
      <c r="BR124" s="181"/>
      <c r="BS124" s="181"/>
      <c r="BT124" s="181"/>
      <c r="BU124" s="181"/>
      <c r="BV124" s="181"/>
      <c r="BW124" s="181"/>
      <c r="BX124" s="181"/>
      <c r="BY124" s="181"/>
      <c r="BZ124" s="181"/>
      <c r="CA124" s="181"/>
      <c r="CB124" s="181"/>
      <c r="CC124" s="190"/>
    </row>
    <row r="125" spans="2:81" ht="15" customHeight="1" x14ac:dyDescent="0.2">
      <c r="B125" s="710"/>
      <c r="C125" s="711"/>
      <c r="D125" s="687"/>
      <c r="E125" s="687"/>
      <c r="F125" s="687"/>
      <c r="G125" s="687"/>
      <c r="H125" s="687"/>
      <c r="I125" s="687"/>
      <c r="J125" s="688" t="s">
        <v>835</v>
      </c>
      <c r="K125" s="687"/>
      <c r="L125" s="687"/>
      <c r="M125" s="687"/>
      <c r="N125" s="687"/>
      <c r="O125" s="687"/>
      <c r="P125" s="689"/>
      <c r="Q125" s="687"/>
      <c r="R125" s="687"/>
      <c r="S125" s="687"/>
      <c r="T125" s="687"/>
      <c r="U125" s="687"/>
      <c r="V125" s="687"/>
      <c r="W125" s="688" t="s">
        <v>835</v>
      </c>
      <c r="X125" s="687"/>
      <c r="Y125" s="687"/>
      <c r="Z125" s="687"/>
      <c r="AA125" s="687"/>
      <c r="AB125" s="687"/>
      <c r="AC125" s="689"/>
      <c r="AD125" s="687"/>
      <c r="AE125" s="687"/>
      <c r="AF125" s="687"/>
      <c r="AG125" s="687"/>
      <c r="AH125" s="687"/>
      <c r="AI125" s="687"/>
      <c r="AJ125" s="688" t="s">
        <v>835</v>
      </c>
      <c r="AK125" s="687"/>
      <c r="AL125" s="687"/>
      <c r="AM125" s="687"/>
      <c r="AN125" s="687"/>
      <c r="AO125" s="687"/>
      <c r="AP125" s="689"/>
      <c r="AQ125" s="687"/>
      <c r="AR125" s="687"/>
      <c r="AS125" s="687"/>
      <c r="AT125" s="687"/>
      <c r="AU125" s="687"/>
      <c r="AV125" s="687"/>
      <c r="AW125" s="688" t="s">
        <v>835</v>
      </c>
      <c r="AX125" s="687"/>
      <c r="AY125" s="687"/>
      <c r="AZ125" s="687"/>
      <c r="BA125" s="687"/>
      <c r="BB125" s="687"/>
      <c r="BC125" s="689"/>
      <c r="BD125" s="687"/>
      <c r="BE125" s="687"/>
      <c r="BF125" s="687"/>
      <c r="BG125" s="687"/>
      <c r="BH125" s="687"/>
      <c r="BI125" s="687"/>
      <c r="BJ125" s="687"/>
      <c r="BK125" s="687"/>
      <c r="BL125" s="687"/>
      <c r="BM125" s="687"/>
      <c r="BN125" s="687"/>
      <c r="BO125" s="687"/>
      <c r="BP125" s="688" t="s">
        <v>835</v>
      </c>
      <c r="BQ125" s="687"/>
      <c r="BR125" s="687"/>
      <c r="BS125" s="687"/>
      <c r="BT125" s="687"/>
      <c r="BU125" s="687"/>
      <c r="BV125" s="687"/>
      <c r="BW125" s="687"/>
      <c r="BX125" s="687"/>
      <c r="BY125" s="687"/>
      <c r="BZ125" s="687"/>
      <c r="CA125" s="687"/>
      <c r="CB125" s="687"/>
      <c r="CC125" s="689"/>
    </row>
    <row r="126" spans="2:81" ht="15" customHeight="1" x14ac:dyDescent="0.2">
      <c r="B126" s="275"/>
      <c r="C126" s="246"/>
      <c r="D126" s="181"/>
      <c r="E126" s="181"/>
      <c r="F126" s="181"/>
      <c r="G126" s="181"/>
      <c r="H126" s="181"/>
      <c r="I126" s="181"/>
      <c r="J126" s="181"/>
      <c r="K126" s="181"/>
      <c r="L126" s="181"/>
      <c r="M126" s="181"/>
      <c r="N126" s="181"/>
      <c r="O126" s="181"/>
      <c r="P126" s="190"/>
      <c r="Q126" s="181"/>
      <c r="R126" s="181"/>
      <c r="S126" s="181"/>
      <c r="T126" s="181"/>
      <c r="U126" s="181"/>
      <c r="V126" s="181"/>
      <c r="W126" s="181"/>
      <c r="X126" s="181"/>
      <c r="Y126" s="181"/>
      <c r="Z126" s="181"/>
      <c r="AA126" s="181"/>
      <c r="AB126" s="181"/>
      <c r="AC126" s="190"/>
      <c r="AD126" s="181"/>
      <c r="AE126" s="181"/>
      <c r="AF126" s="181"/>
      <c r="AG126" s="181"/>
      <c r="AH126" s="181"/>
      <c r="AI126" s="181"/>
      <c r="AJ126" s="181"/>
      <c r="AK126" s="181"/>
      <c r="AL126" s="181"/>
      <c r="AM126" s="181"/>
      <c r="AN126" s="181"/>
      <c r="AO126" s="181"/>
      <c r="AP126" s="190"/>
      <c r="AQ126" s="181"/>
      <c r="AR126" s="181"/>
      <c r="AS126" s="181"/>
      <c r="AT126" s="181"/>
      <c r="AU126" s="181"/>
      <c r="AV126" s="181"/>
      <c r="AW126" s="181"/>
      <c r="AX126" s="181"/>
      <c r="AY126" s="181"/>
      <c r="AZ126" s="181"/>
      <c r="BA126" s="181"/>
      <c r="BB126" s="181"/>
      <c r="BC126" s="190"/>
      <c r="BD126" s="181"/>
      <c r="BE126" s="181"/>
      <c r="BF126" s="181"/>
      <c r="BG126" s="181"/>
      <c r="BH126" s="181"/>
      <c r="BI126" s="181"/>
      <c r="BJ126" s="181"/>
      <c r="BK126" s="181"/>
      <c r="BL126" s="181"/>
      <c r="BM126" s="181"/>
      <c r="BN126" s="181"/>
      <c r="BO126" s="181"/>
      <c r="BP126" s="190"/>
      <c r="BQ126" s="181"/>
      <c r="BR126" s="181"/>
      <c r="BS126" s="181"/>
      <c r="BT126" s="181"/>
      <c r="BU126" s="181"/>
      <c r="BV126" s="181"/>
      <c r="BW126" s="181"/>
      <c r="BX126" s="181"/>
      <c r="BY126" s="181"/>
      <c r="BZ126" s="181"/>
      <c r="CA126" s="181"/>
      <c r="CB126" s="181"/>
      <c r="CC126" s="190"/>
    </row>
    <row r="127" spans="2:81" ht="15" customHeight="1" x14ac:dyDescent="0.2">
      <c r="B127" s="275"/>
      <c r="C127" s="246"/>
      <c r="D127" s="838" t="str">
        <f>+CONCATENATE('Données de base'!$C$12," - ",+'Données de base'!$C$13)</f>
        <v>Année 1 - 2017</v>
      </c>
      <c r="E127" s="839"/>
      <c r="F127" s="839"/>
      <c r="G127" s="839"/>
      <c r="H127" s="839"/>
      <c r="I127" s="839"/>
      <c r="J127" s="839"/>
      <c r="K127" s="839"/>
      <c r="L127" s="839"/>
      <c r="M127" s="839"/>
      <c r="N127" s="839"/>
      <c r="O127" s="839"/>
      <c r="P127" s="835" t="str">
        <f>'Données de base'!$O$19</f>
        <v>TOTAL 2017</v>
      </c>
      <c r="Q127" s="838" t="str">
        <f>+CONCATENATE('Données de base'!$E$12," - ",+'Données de base'!$E$13)</f>
        <v>Année 2 - 2018</v>
      </c>
      <c r="R127" s="839"/>
      <c r="S127" s="839"/>
      <c r="T127" s="839"/>
      <c r="U127" s="839"/>
      <c r="V127" s="839"/>
      <c r="W127" s="839"/>
      <c r="X127" s="839"/>
      <c r="Y127" s="839"/>
      <c r="Z127" s="839"/>
      <c r="AA127" s="839"/>
      <c r="AB127" s="839"/>
      <c r="AC127" s="835" t="str">
        <f>'Données de base'!$AB$19</f>
        <v>TOTAL 2018</v>
      </c>
      <c r="AD127" s="838" t="str">
        <f>+CONCATENATE('Données de base'!$G$12," - ",+'Données de base'!$G$13)</f>
        <v>Année 3 - 2019</v>
      </c>
      <c r="AE127" s="839"/>
      <c r="AF127" s="839"/>
      <c r="AG127" s="839"/>
      <c r="AH127" s="839"/>
      <c r="AI127" s="839"/>
      <c r="AJ127" s="839"/>
      <c r="AK127" s="839"/>
      <c r="AL127" s="839"/>
      <c r="AM127" s="839"/>
      <c r="AN127" s="839"/>
      <c r="AO127" s="839"/>
      <c r="AP127" s="835" t="str">
        <f>'Données de base'!$AO$19</f>
        <v>TOTAL 2019</v>
      </c>
      <c r="AQ127" s="838" t="str">
        <f>+CONCATENATE('Données de base'!$I$12," - ",+'Données de base'!$I$13)</f>
        <v>Année 4 - 2020</v>
      </c>
      <c r="AR127" s="839"/>
      <c r="AS127" s="839"/>
      <c r="AT127" s="839"/>
      <c r="AU127" s="839"/>
      <c r="AV127" s="839"/>
      <c r="AW127" s="839"/>
      <c r="AX127" s="839"/>
      <c r="AY127" s="839"/>
      <c r="AZ127" s="839"/>
      <c r="BA127" s="839"/>
      <c r="BB127" s="839"/>
      <c r="BC127" s="835" t="str">
        <f>'Données de base'!$BB$19</f>
        <v>TOTAL 2020</v>
      </c>
      <c r="BD127" s="838" t="str">
        <f>+CONCATENATE('Données de base'!$K$12," - ",+'Données de base'!$K$13)</f>
        <v>Année 5 - 2021</v>
      </c>
      <c r="BE127" s="839"/>
      <c r="BF127" s="839"/>
      <c r="BG127" s="839"/>
      <c r="BH127" s="839"/>
      <c r="BI127" s="839"/>
      <c r="BJ127" s="839"/>
      <c r="BK127" s="839"/>
      <c r="BL127" s="839"/>
      <c r="BM127" s="839"/>
      <c r="BN127" s="839"/>
      <c r="BO127" s="839"/>
      <c r="BP127" s="835" t="str">
        <f>'Données de base'!$BO$19</f>
        <v>TOTAL 2021</v>
      </c>
      <c r="BQ127" s="838" t="str">
        <f>+CONCATENATE('Données de base'!$M$12," - ",+'Données de base'!$M$13)</f>
        <v>Année 6 - 2022</v>
      </c>
      <c r="BR127" s="839"/>
      <c r="BS127" s="839"/>
      <c r="BT127" s="839"/>
      <c r="BU127" s="839"/>
      <c r="BV127" s="839"/>
      <c r="BW127" s="839"/>
      <c r="BX127" s="839"/>
      <c r="BY127" s="839"/>
      <c r="BZ127" s="839"/>
      <c r="CA127" s="839"/>
      <c r="CB127" s="839"/>
      <c r="CC127" s="835" t="str">
        <f>'Données de base'!$CB$19</f>
        <v>TOTAL 2022</v>
      </c>
    </row>
    <row r="128" spans="2:81" ht="15" customHeight="1" x14ac:dyDescent="0.2">
      <c r="B128" s="275"/>
      <c r="C128" s="246"/>
      <c r="D128" s="66"/>
      <c r="E128" s="66"/>
      <c r="F128" s="66"/>
      <c r="G128" s="66"/>
      <c r="H128" s="66"/>
      <c r="I128" s="66"/>
      <c r="J128" s="66"/>
      <c r="K128" s="66"/>
      <c r="L128" s="66"/>
      <c r="M128" s="66"/>
      <c r="N128" s="66"/>
      <c r="O128" s="66"/>
      <c r="P128" s="836"/>
      <c r="AC128" s="836"/>
      <c r="AP128" s="836"/>
      <c r="BC128" s="836"/>
      <c r="BP128" s="836"/>
      <c r="CC128" s="836"/>
    </row>
    <row r="129" spans="1:81" ht="15" customHeight="1" x14ac:dyDescent="0.2">
      <c r="B129" s="275"/>
      <c r="C129" s="246"/>
      <c r="D129" s="187" t="str">
        <f>'Données de base'!C$20</f>
        <v>1/2017</v>
      </c>
      <c r="E129" s="187" t="str">
        <f>'Données de base'!D$20</f>
        <v>2/2017</v>
      </c>
      <c r="F129" s="187" t="str">
        <f>'Données de base'!E$20</f>
        <v>3/2017</v>
      </c>
      <c r="G129" s="187" t="str">
        <f>'Données de base'!F$20</f>
        <v>4/2017</v>
      </c>
      <c r="H129" s="187" t="str">
        <f>'Données de base'!G$20</f>
        <v>5/2017</v>
      </c>
      <c r="I129" s="187" t="str">
        <f>'Données de base'!H$20</f>
        <v>6/2017</v>
      </c>
      <c r="J129" s="187" t="str">
        <f>'Données de base'!I$20</f>
        <v>7/2017</v>
      </c>
      <c r="K129" s="187" t="str">
        <f>'Données de base'!J$20</f>
        <v>8/2017</v>
      </c>
      <c r="L129" s="187" t="str">
        <f>'Données de base'!K$20</f>
        <v>9/2017</v>
      </c>
      <c r="M129" s="187" t="str">
        <f>'Données de base'!L$20</f>
        <v>10/2017</v>
      </c>
      <c r="N129" s="187" t="str">
        <f>'Données de base'!M$20</f>
        <v>11/2017</v>
      </c>
      <c r="O129" s="187" t="str">
        <f>'Données de base'!N$20</f>
        <v>12/2017</v>
      </c>
      <c r="P129" s="837"/>
      <c r="Q129" s="187" t="str">
        <f>'Données de base'!P$20</f>
        <v>1/2018</v>
      </c>
      <c r="R129" s="187" t="str">
        <f>'Données de base'!Q$20</f>
        <v>2/2018</v>
      </c>
      <c r="S129" s="187" t="str">
        <f>'Données de base'!R$20</f>
        <v>3/2018</v>
      </c>
      <c r="T129" s="187" t="str">
        <f>'Données de base'!S$20</f>
        <v>4/2018</v>
      </c>
      <c r="U129" s="187" t="str">
        <f>'Données de base'!T$20</f>
        <v>5/2018</v>
      </c>
      <c r="V129" s="187" t="str">
        <f>'Données de base'!U$20</f>
        <v>6/2018</v>
      </c>
      <c r="W129" s="187" t="str">
        <f>'Données de base'!V$20</f>
        <v>7/2018</v>
      </c>
      <c r="X129" s="187" t="str">
        <f>'Données de base'!W$20</f>
        <v>8/2018</v>
      </c>
      <c r="Y129" s="187" t="str">
        <f>'Données de base'!X$20</f>
        <v>9/2018</v>
      </c>
      <c r="Z129" s="187" t="str">
        <f>'Données de base'!Y$20</f>
        <v>10/2018</v>
      </c>
      <c r="AA129" s="187" t="str">
        <f>'Données de base'!Z$20</f>
        <v>11/2018</v>
      </c>
      <c r="AB129" s="187" t="str">
        <f>'Données de base'!AA$20</f>
        <v>12/2018</v>
      </c>
      <c r="AC129" s="837"/>
      <c r="AD129" s="187" t="str">
        <f>'Données de base'!AC$20</f>
        <v>1/2019</v>
      </c>
      <c r="AE129" s="187" t="str">
        <f>'Données de base'!AD$20</f>
        <v>2/2019</v>
      </c>
      <c r="AF129" s="187" t="str">
        <f>'Données de base'!AE$20</f>
        <v>3/2019</v>
      </c>
      <c r="AG129" s="187" t="str">
        <f>'Données de base'!AF$20</f>
        <v>4/2019</v>
      </c>
      <c r="AH129" s="187" t="str">
        <f>'Données de base'!AG$20</f>
        <v>5/2019</v>
      </c>
      <c r="AI129" s="187" t="str">
        <f>'Données de base'!AH$20</f>
        <v>6/2019</v>
      </c>
      <c r="AJ129" s="187" t="str">
        <f>'Données de base'!AI$20</f>
        <v>7/2019</v>
      </c>
      <c r="AK129" s="187" t="str">
        <f>'Données de base'!AJ$20</f>
        <v>8/2019</v>
      </c>
      <c r="AL129" s="187" t="str">
        <f>'Données de base'!AK$20</f>
        <v>9/2019</v>
      </c>
      <c r="AM129" s="187" t="str">
        <f>'Données de base'!AL$20</f>
        <v>10/2019</v>
      </c>
      <c r="AN129" s="187" t="str">
        <f>'Données de base'!AM$20</f>
        <v>11/2019</v>
      </c>
      <c r="AO129" s="187" t="str">
        <f>'Données de base'!AN$20</f>
        <v>12/2019</v>
      </c>
      <c r="AP129" s="837"/>
      <c r="AQ129" s="187" t="str">
        <f>'Données de base'!AP$20</f>
        <v>1/2020</v>
      </c>
      <c r="AR129" s="187" t="str">
        <f>'Données de base'!AQ$20</f>
        <v>2/2020</v>
      </c>
      <c r="AS129" s="187" t="str">
        <f>'Données de base'!AR$20</f>
        <v>3/2020</v>
      </c>
      <c r="AT129" s="187" t="str">
        <f>'Données de base'!AS$20</f>
        <v>4/2020</v>
      </c>
      <c r="AU129" s="187" t="str">
        <f>'Données de base'!AT$20</f>
        <v>5/2020</v>
      </c>
      <c r="AV129" s="187" t="str">
        <f>'Données de base'!AU$20</f>
        <v>6/2020</v>
      </c>
      <c r="AW129" s="187" t="str">
        <f>'Données de base'!AV$20</f>
        <v>7/2020</v>
      </c>
      <c r="AX129" s="187" t="str">
        <f>'Données de base'!AW$20</f>
        <v>8/2020</v>
      </c>
      <c r="AY129" s="187" t="str">
        <f>'Données de base'!AX$20</f>
        <v>9/2020</v>
      </c>
      <c r="AZ129" s="187" t="str">
        <f>'Données de base'!AY$20</f>
        <v>10/2020</v>
      </c>
      <c r="BA129" s="187" t="str">
        <f>'Données de base'!AZ$20</f>
        <v>11/2020</v>
      </c>
      <c r="BB129" s="187" t="str">
        <f>'Données de base'!BA$20</f>
        <v>12/2020</v>
      </c>
      <c r="BC129" s="837"/>
      <c r="BD129" s="187" t="str">
        <f>'Données de base'!BC$20</f>
        <v>1/2021</v>
      </c>
      <c r="BE129" s="187" t="str">
        <f>'Données de base'!BD$20</f>
        <v>2/2021</v>
      </c>
      <c r="BF129" s="187" t="str">
        <f>'Données de base'!BE$20</f>
        <v>3/2021</v>
      </c>
      <c r="BG129" s="187" t="str">
        <f>'Données de base'!BF$20</f>
        <v>4/2021</v>
      </c>
      <c r="BH129" s="187" t="str">
        <f>'Données de base'!BG$20</f>
        <v>5/2021</v>
      </c>
      <c r="BI129" s="187" t="str">
        <f>'Données de base'!BH$20</f>
        <v>6/2021</v>
      </c>
      <c r="BJ129" s="187" t="str">
        <f>'Données de base'!BI$20</f>
        <v>7/2021</v>
      </c>
      <c r="BK129" s="187" t="str">
        <f>'Données de base'!BJ$20</f>
        <v>8/2021</v>
      </c>
      <c r="BL129" s="187" t="str">
        <f>'Données de base'!BK$20</f>
        <v>9/2021</v>
      </c>
      <c r="BM129" s="187" t="str">
        <f>'Données de base'!BL$20</f>
        <v>10/2021</v>
      </c>
      <c r="BN129" s="187" t="str">
        <f>'Données de base'!BM$20</f>
        <v>11/2021</v>
      </c>
      <c r="BO129" s="187" t="str">
        <f>'Données de base'!BN$20</f>
        <v>12/2021</v>
      </c>
      <c r="BP129" s="837"/>
      <c r="BQ129" s="187" t="str">
        <f>'Données de base'!BP$20</f>
        <v>1/2022</v>
      </c>
      <c r="BR129" s="187" t="str">
        <f>'Données de base'!BQ$20</f>
        <v>2/2022</v>
      </c>
      <c r="BS129" s="187" t="str">
        <f>'Données de base'!BR$20</f>
        <v>3/2022</v>
      </c>
      <c r="BT129" s="187" t="str">
        <f>'Données de base'!BS$20</f>
        <v>4/2022</v>
      </c>
      <c r="BU129" s="187" t="str">
        <f>'Données de base'!BT$20</f>
        <v>5/2022</v>
      </c>
      <c r="BV129" s="187" t="str">
        <f>'Données de base'!BU$20</f>
        <v>6/2022</v>
      </c>
      <c r="BW129" s="187" t="str">
        <f>'Données de base'!BV$20</f>
        <v>7/2022</v>
      </c>
      <c r="BX129" s="187" t="str">
        <f>'Données de base'!BW$20</f>
        <v>8/2022</v>
      </c>
      <c r="BY129" s="187" t="str">
        <f>'Données de base'!BX$20</f>
        <v>9/2022</v>
      </c>
      <c r="BZ129" s="187" t="str">
        <f>'Données de base'!BY$20</f>
        <v>10/2022</v>
      </c>
      <c r="CA129" s="187" t="str">
        <f>'Données de base'!BZ$20</f>
        <v>11/2022</v>
      </c>
      <c r="CB129" s="187" t="str">
        <f>'Données de base'!CA$20</f>
        <v>12/2022</v>
      </c>
      <c r="CC129" s="837"/>
    </row>
    <row r="130" spans="1:81" ht="15" customHeight="1" x14ac:dyDescent="0.2">
      <c r="B130" s="16"/>
      <c r="C130" s="131"/>
      <c r="D130" s="16"/>
      <c r="E130" s="16"/>
      <c r="F130" s="16"/>
      <c r="G130" s="16"/>
      <c r="H130" s="16"/>
      <c r="I130" s="16"/>
      <c r="J130" s="16"/>
      <c r="K130" s="16"/>
      <c r="L130" s="16"/>
      <c r="M130" s="16"/>
      <c r="N130" s="16"/>
      <c r="O130" s="16"/>
      <c r="P130" s="130"/>
      <c r="Q130" s="16"/>
      <c r="R130" s="16"/>
      <c r="S130" s="16"/>
      <c r="T130" s="16"/>
      <c r="U130" s="16"/>
      <c r="V130" s="16"/>
      <c r="W130" s="16"/>
      <c r="X130" s="16"/>
      <c r="Y130" s="16"/>
      <c r="Z130" s="16"/>
      <c r="AA130" s="16"/>
      <c r="AB130" s="16"/>
      <c r="AC130" s="130"/>
      <c r="AD130" s="16"/>
      <c r="AE130" s="16"/>
      <c r="AF130" s="16"/>
      <c r="AG130" s="16"/>
      <c r="AH130" s="16"/>
      <c r="AI130" s="16"/>
      <c r="AJ130" s="16"/>
      <c r="AK130" s="16"/>
      <c r="AL130" s="16"/>
      <c r="AM130" s="16"/>
      <c r="AN130" s="16"/>
      <c r="AO130" s="16"/>
      <c r="AP130" s="130"/>
      <c r="AQ130" s="16"/>
      <c r="AR130" s="16"/>
      <c r="AS130" s="16"/>
      <c r="AT130" s="16"/>
      <c r="AU130" s="16"/>
      <c r="AV130" s="16"/>
      <c r="AW130" s="16"/>
      <c r="AX130" s="16"/>
      <c r="AY130" s="16"/>
      <c r="AZ130" s="16"/>
      <c r="BA130" s="16"/>
      <c r="BB130" s="16"/>
      <c r="BC130" s="130"/>
      <c r="BD130" s="16"/>
      <c r="BE130" s="16"/>
      <c r="BF130" s="16"/>
      <c r="BG130" s="16"/>
      <c r="BH130" s="16"/>
      <c r="BI130" s="16"/>
      <c r="BJ130" s="16"/>
      <c r="BK130" s="16"/>
      <c r="BL130" s="16"/>
      <c r="BM130" s="16"/>
      <c r="BN130" s="16"/>
      <c r="BO130" s="16"/>
      <c r="BP130" s="130"/>
      <c r="BQ130" s="16"/>
      <c r="BR130" s="16"/>
      <c r="BS130" s="16"/>
      <c r="BT130" s="16"/>
      <c r="BU130" s="16"/>
      <c r="BV130" s="16"/>
      <c r="BW130" s="16"/>
      <c r="BX130" s="16"/>
      <c r="BY130" s="16"/>
      <c r="BZ130" s="16"/>
      <c r="CA130" s="16"/>
      <c r="CB130" s="16"/>
      <c r="CC130" s="130"/>
    </row>
    <row r="131" spans="1:81" s="63" customFormat="1" ht="15" customHeight="1" x14ac:dyDescent="0.2">
      <c r="B131" s="245" t="s">
        <v>189</v>
      </c>
      <c r="C131" s="130"/>
      <c r="D131" s="190">
        <f>SUM(D132:D141)</f>
        <v>0</v>
      </c>
      <c r="E131" s="190">
        <f t="shared" ref="E131:O131" si="314">SUM(E132:E141)</f>
        <v>0</v>
      </c>
      <c r="F131" s="190">
        <f t="shared" si="314"/>
        <v>0</v>
      </c>
      <c r="G131" s="190">
        <f t="shared" si="314"/>
        <v>0</v>
      </c>
      <c r="H131" s="190">
        <f t="shared" si="314"/>
        <v>0</v>
      </c>
      <c r="I131" s="190">
        <f t="shared" si="314"/>
        <v>0</v>
      </c>
      <c r="J131" s="190">
        <f t="shared" si="314"/>
        <v>0</v>
      </c>
      <c r="K131" s="190">
        <f t="shared" si="314"/>
        <v>0</v>
      </c>
      <c r="L131" s="190">
        <f t="shared" si="314"/>
        <v>0</v>
      </c>
      <c r="M131" s="190">
        <f t="shared" si="314"/>
        <v>0</v>
      </c>
      <c r="N131" s="190">
        <f t="shared" si="314"/>
        <v>0</v>
      </c>
      <c r="O131" s="190">
        <f t="shared" si="314"/>
        <v>0</v>
      </c>
      <c r="P131" s="190">
        <f t="shared" si="259"/>
        <v>0</v>
      </c>
      <c r="Q131" s="190">
        <f t="shared" ref="Q131:AB131" si="315">SUM(Q132:Q141)</f>
        <v>0</v>
      </c>
      <c r="R131" s="190">
        <f t="shared" si="315"/>
        <v>0</v>
      </c>
      <c r="S131" s="190">
        <f t="shared" si="315"/>
        <v>0</v>
      </c>
      <c r="T131" s="190">
        <f t="shared" si="315"/>
        <v>0</v>
      </c>
      <c r="U131" s="190">
        <f t="shared" si="315"/>
        <v>0</v>
      </c>
      <c r="V131" s="190">
        <f t="shared" si="315"/>
        <v>0</v>
      </c>
      <c r="W131" s="190">
        <f t="shared" si="315"/>
        <v>0</v>
      </c>
      <c r="X131" s="190">
        <f t="shared" si="315"/>
        <v>0</v>
      </c>
      <c r="Y131" s="190">
        <f t="shared" si="315"/>
        <v>0</v>
      </c>
      <c r="Z131" s="190">
        <f t="shared" si="315"/>
        <v>0</v>
      </c>
      <c r="AA131" s="190">
        <f t="shared" si="315"/>
        <v>0</v>
      </c>
      <c r="AB131" s="190">
        <f t="shared" si="315"/>
        <v>0</v>
      </c>
      <c r="AC131" s="190">
        <f t="shared" si="261"/>
        <v>0</v>
      </c>
      <c r="AD131" s="190">
        <f t="shared" ref="AD131:AO131" si="316">SUM(AD132:AD141)</f>
        <v>0</v>
      </c>
      <c r="AE131" s="190">
        <f t="shared" si="316"/>
        <v>0</v>
      </c>
      <c r="AF131" s="190">
        <f t="shared" si="316"/>
        <v>0</v>
      </c>
      <c r="AG131" s="190">
        <f t="shared" si="316"/>
        <v>0</v>
      </c>
      <c r="AH131" s="190">
        <f t="shared" si="316"/>
        <v>0</v>
      </c>
      <c r="AI131" s="190">
        <f t="shared" si="316"/>
        <v>0</v>
      </c>
      <c r="AJ131" s="190">
        <f t="shared" si="316"/>
        <v>0</v>
      </c>
      <c r="AK131" s="190">
        <f t="shared" si="316"/>
        <v>0</v>
      </c>
      <c r="AL131" s="190">
        <f t="shared" si="316"/>
        <v>0</v>
      </c>
      <c r="AM131" s="190">
        <f t="shared" si="316"/>
        <v>0</v>
      </c>
      <c r="AN131" s="190">
        <f t="shared" si="316"/>
        <v>0</v>
      </c>
      <c r="AO131" s="190">
        <f t="shared" si="316"/>
        <v>0</v>
      </c>
      <c r="AP131" s="190">
        <f t="shared" si="263"/>
        <v>0</v>
      </c>
      <c r="AQ131" s="190">
        <f t="shared" ref="AQ131:BB131" si="317">SUM(AQ132:AQ141)</f>
        <v>0</v>
      </c>
      <c r="AR131" s="190">
        <f t="shared" si="317"/>
        <v>0</v>
      </c>
      <c r="AS131" s="190">
        <f t="shared" si="317"/>
        <v>0</v>
      </c>
      <c r="AT131" s="190">
        <f t="shared" si="317"/>
        <v>0</v>
      </c>
      <c r="AU131" s="190">
        <f t="shared" si="317"/>
        <v>0</v>
      </c>
      <c r="AV131" s="190">
        <f t="shared" si="317"/>
        <v>0</v>
      </c>
      <c r="AW131" s="190">
        <f t="shared" si="317"/>
        <v>0</v>
      </c>
      <c r="AX131" s="190">
        <f t="shared" si="317"/>
        <v>0</v>
      </c>
      <c r="AY131" s="190">
        <f t="shared" si="317"/>
        <v>0</v>
      </c>
      <c r="AZ131" s="190">
        <f t="shared" si="317"/>
        <v>0</v>
      </c>
      <c r="BA131" s="190">
        <f t="shared" si="317"/>
        <v>0</v>
      </c>
      <c r="BB131" s="190">
        <f t="shared" si="317"/>
        <v>0</v>
      </c>
      <c r="BC131" s="190">
        <f t="shared" si="265"/>
        <v>0</v>
      </c>
      <c r="BD131" s="190">
        <f t="shared" ref="BD131:BO131" si="318">SUM(BD132:BD141)</f>
        <v>0</v>
      </c>
      <c r="BE131" s="190">
        <f t="shared" si="318"/>
        <v>0</v>
      </c>
      <c r="BF131" s="190">
        <f t="shared" si="318"/>
        <v>0</v>
      </c>
      <c r="BG131" s="190">
        <f t="shared" si="318"/>
        <v>0</v>
      </c>
      <c r="BH131" s="190">
        <f t="shared" si="318"/>
        <v>0</v>
      </c>
      <c r="BI131" s="190">
        <f t="shared" si="318"/>
        <v>0</v>
      </c>
      <c r="BJ131" s="190">
        <f t="shared" si="318"/>
        <v>0</v>
      </c>
      <c r="BK131" s="190">
        <f t="shared" si="318"/>
        <v>0</v>
      </c>
      <c r="BL131" s="190">
        <f t="shared" si="318"/>
        <v>0</v>
      </c>
      <c r="BM131" s="190">
        <f t="shared" si="318"/>
        <v>0</v>
      </c>
      <c r="BN131" s="190">
        <f t="shared" si="318"/>
        <v>0</v>
      </c>
      <c r="BO131" s="190">
        <f t="shared" si="318"/>
        <v>0</v>
      </c>
      <c r="BP131" s="190">
        <f t="shared" si="267"/>
        <v>0</v>
      </c>
      <c r="BQ131" s="190">
        <f t="shared" ref="BQ131:CB131" si="319">SUM(BQ132:BQ141)</f>
        <v>0</v>
      </c>
      <c r="BR131" s="190">
        <f t="shared" si="319"/>
        <v>0</v>
      </c>
      <c r="BS131" s="190">
        <f t="shared" si="319"/>
        <v>0</v>
      </c>
      <c r="BT131" s="190">
        <f t="shared" si="319"/>
        <v>0</v>
      </c>
      <c r="BU131" s="190">
        <f t="shared" si="319"/>
        <v>0</v>
      </c>
      <c r="BV131" s="190">
        <f t="shared" si="319"/>
        <v>0</v>
      </c>
      <c r="BW131" s="190">
        <f t="shared" si="319"/>
        <v>0</v>
      </c>
      <c r="BX131" s="190">
        <f t="shared" si="319"/>
        <v>0</v>
      </c>
      <c r="BY131" s="190">
        <f t="shared" si="319"/>
        <v>0</v>
      </c>
      <c r="BZ131" s="190">
        <f t="shared" si="319"/>
        <v>0</v>
      </c>
      <c r="CA131" s="190">
        <f t="shared" si="319"/>
        <v>0</v>
      </c>
      <c r="CB131" s="190">
        <f t="shared" si="319"/>
        <v>0</v>
      </c>
      <c r="CC131" s="190">
        <f t="shared" ref="CC131:CC141" si="320">SUM(BQ131:CB131)</f>
        <v>0</v>
      </c>
    </row>
    <row r="132" spans="1:81" s="119" customFormat="1" ht="15" customHeight="1" x14ac:dyDescent="0.2">
      <c r="B132" s="275" t="str">
        <f>'Données de base'!$A$33</f>
        <v>Preuve de concept</v>
      </c>
      <c r="C132" s="131"/>
      <c r="D132" s="181">
        <f t="shared" ref="D132:D141" si="321">+D114*(1+$C114)</f>
        <v>0</v>
      </c>
      <c r="E132" s="181">
        <f t="shared" ref="E132:O132" si="322">+E114*(1+$C114)</f>
        <v>0</v>
      </c>
      <c r="F132" s="181">
        <f t="shared" si="322"/>
        <v>0</v>
      </c>
      <c r="G132" s="181">
        <f t="shared" si="322"/>
        <v>0</v>
      </c>
      <c r="H132" s="181">
        <f t="shared" si="322"/>
        <v>0</v>
      </c>
      <c r="I132" s="181">
        <f t="shared" si="322"/>
        <v>0</v>
      </c>
      <c r="J132" s="181">
        <f t="shared" si="322"/>
        <v>0</v>
      </c>
      <c r="K132" s="181">
        <f t="shared" si="322"/>
        <v>0</v>
      </c>
      <c r="L132" s="181">
        <f t="shared" si="322"/>
        <v>0</v>
      </c>
      <c r="M132" s="181">
        <f t="shared" si="322"/>
        <v>0</v>
      </c>
      <c r="N132" s="181">
        <f t="shared" si="322"/>
        <v>0</v>
      </c>
      <c r="O132" s="181">
        <f t="shared" si="322"/>
        <v>0</v>
      </c>
      <c r="P132" s="190">
        <f t="shared" si="259"/>
        <v>0</v>
      </c>
      <c r="Q132" s="181">
        <f t="shared" ref="Q132:AB132" si="323">+Q114*(1+$C114)</f>
        <v>0</v>
      </c>
      <c r="R132" s="181">
        <f t="shared" si="323"/>
        <v>0</v>
      </c>
      <c r="S132" s="181">
        <f t="shared" si="323"/>
        <v>0</v>
      </c>
      <c r="T132" s="181">
        <f t="shared" si="323"/>
        <v>0</v>
      </c>
      <c r="U132" s="181">
        <f t="shared" si="323"/>
        <v>0</v>
      </c>
      <c r="V132" s="181">
        <f t="shared" si="323"/>
        <v>0</v>
      </c>
      <c r="W132" s="181">
        <f t="shared" si="323"/>
        <v>0</v>
      </c>
      <c r="X132" s="181">
        <f t="shared" si="323"/>
        <v>0</v>
      </c>
      <c r="Y132" s="181">
        <f t="shared" si="323"/>
        <v>0</v>
      </c>
      <c r="Z132" s="181">
        <f t="shared" si="323"/>
        <v>0</v>
      </c>
      <c r="AA132" s="181">
        <f t="shared" si="323"/>
        <v>0</v>
      </c>
      <c r="AB132" s="181">
        <f t="shared" si="323"/>
        <v>0</v>
      </c>
      <c r="AC132" s="190">
        <f t="shared" si="261"/>
        <v>0</v>
      </c>
      <c r="AD132" s="181">
        <f t="shared" ref="AD132:AO132" si="324">+AD114*(1+$C114)</f>
        <v>0</v>
      </c>
      <c r="AE132" s="181">
        <f t="shared" si="324"/>
        <v>0</v>
      </c>
      <c r="AF132" s="181">
        <f t="shared" si="324"/>
        <v>0</v>
      </c>
      <c r="AG132" s="181">
        <f t="shared" si="324"/>
        <v>0</v>
      </c>
      <c r="AH132" s="181">
        <f t="shared" si="324"/>
        <v>0</v>
      </c>
      <c r="AI132" s="181">
        <f t="shared" si="324"/>
        <v>0</v>
      </c>
      <c r="AJ132" s="181">
        <f t="shared" si="324"/>
        <v>0</v>
      </c>
      <c r="AK132" s="181">
        <f t="shared" si="324"/>
        <v>0</v>
      </c>
      <c r="AL132" s="181">
        <f t="shared" si="324"/>
        <v>0</v>
      </c>
      <c r="AM132" s="181">
        <f t="shared" si="324"/>
        <v>0</v>
      </c>
      <c r="AN132" s="181">
        <f t="shared" si="324"/>
        <v>0</v>
      </c>
      <c r="AO132" s="181">
        <f t="shared" si="324"/>
        <v>0</v>
      </c>
      <c r="AP132" s="190">
        <f t="shared" si="263"/>
        <v>0</v>
      </c>
      <c r="AQ132" s="181">
        <f t="shared" ref="AQ132:BB132" si="325">+AQ114*(1+$C114)</f>
        <v>0</v>
      </c>
      <c r="AR132" s="181">
        <f t="shared" si="325"/>
        <v>0</v>
      </c>
      <c r="AS132" s="181">
        <f t="shared" si="325"/>
        <v>0</v>
      </c>
      <c r="AT132" s="181">
        <f t="shared" si="325"/>
        <v>0</v>
      </c>
      <c r="AU132" s="181">
        <f t="shared" si="325"/>
        <v>0</v>
      </c>
      <c r="AV132" s="181">
        <f t="shared" si="325"/>
        <v>0</v>
      </c>
      <c r="AW132" s="181">
        <f t="shared" si="325"/>
        <v>0</v>
      </c>
      <c r="AX132" s="181">
        <f t="shared" si="325"/>
        <v>0</v>
      </c>
      <c r="AY132" s="181">
        <f t="shared" si="325"/>
        <v>0</v>
      </c>
      <c r="AZ132" s="181">
        <f t="shared" si="325"/>
        <v>0</v>
      </c>
      <c r="BA132" s="181">
        <f t="shared" si="325"/>
        <v>0</v>
      </c>
      <c r="BB132" s="181">
        <f t="shared" si="325"/>
        <v>0</v>
      </c>
      <c r="BC132" s="190">
        <f t="shared" si="265"/>
        <v>0</v>
      </c>
      <c r="BD132" s="181">
        <f t="shared" ref="BD132:BO132" si="326">+BD114*(1+$C114)</f>
        <v>0</v>
      </c>
      <c r="BE132" s="181">
        <f t="shared" si="326"/>
        <v>0</v>
      </c>
      <c r="BF132" s="181">
        <f t="shared" si="326"/>
        <v>0</v>
      </c>
      <c r="BG132" s="181">
        <f t="shared" si="326"/>
        <v>0</v>
      </c>
      <c r="BH132" s="181">
        <f t="shared" si="326"/>
        <v>0</v>
      </c>
      <c r="BI132" s="181">
        <f t="shared" si="326"/>
        <v>0</v>
      </c>
      <c r="BJ132" s="181">
        <f t="shared" si="326"/>
        <v>0</v>
      </c>
      <c r="BK132" s="181">
        <f t="shared" si="326"/>
        <v>0</v>
      </c>
      <c r="BL132" s="181">
        <f t="shared" si="326"/>
        <v>0</v>
      </c>
      <c r="BM132" s="181">
        <f t="shared" si="326"/>
        <v>0</v>
      </c>
      <c r="BN132" s="181">
        <f t="shared" si="326"/>
        <v>0</v>
      </c>
      <c r="BO132" s="181">
        <f t="shared" si="326"/>
        <v>0</v>
      </c>
      <c r="BP132" s="190">
        <f t="shared" si="267"/>
        <v>0</v>
      </c>
      <c r="BQ132" s="181">
        <f t="shared" ref="BQ132:CB132" si="327">+BQ114*(1+$C114)</f>
        <v>0</v>
      </c>
      <c r="BR132" s="181">
        <f t="shared" si="327"/>
        <v>0</v>
      </c>
      <c r="BS132" s="181">
        <f t="shared" si="327"/>
        <v>0</v>
      </c>
      <c r="BT132" s="181">
        <f t="shared" si="327"/>
        <v>0</v>
      </c>
      <c r="BU132" s="181">
        <f t="shared" si="327"/>
        <v>0</v>
      </c>
      <c r="BV132" s="181">
        <f t="shared" si="327"/>
        <v>0</v>
      </c>
      <c r="BW132" s="181">
        <f t="shared" si="327"/>
        <v>0</v>
      </c>
      <c r="BX132" s="181">
        <f t="shared" si="327"/>
        <v>0</v>
      </c>
      <c r="BY132" s="181">
        <f t="shared" si="327"/>
        <v>0</v>
      </c>
      <c r="BZ132" s="181">
        <f t="shared" si="327"/>
        <v>0</v>
      </c>
      <c r="CA132" s="181">
        <f t="shared" si="327"/>
        <v>0</v>
      </c>
      <c r="CB132" s="181">
        <f t="shared" si="327"/>
        <v>0</v>
      </c>
      <c r="CC132" s="190">
        <f t="shared" si="320"/>
        <v>0</v>
      </c>
    </row>
    <row r="133" spans="1:81" s="119" customFormat="1" ht="15" customHeight="1" x14ac:dyDescent="0.2">
      <c r="B133" s="275" t="str">
        <f>'Données de base'!$A$34</f>
        <v>Redevance porte-à-porte (Indus.)</v>
      </c>
      <c r="C133" s="131"/>
      <c r="D133" s="181">
        <f t="shared" si="321"/>
        <v>0</v>
      </c>
      <c r="E133" s="181">
        <f t="shared" ref="E133:O133" si="328">+E115*(1+$C115)</f>
        <v>0</v>
      </c>
      <c r="F133" s="181">
        <f t="shared" si="328"/>
        <v>0</v>
      </c>
      <c r="G133" s="181">
        <f t="shared" si="328"/>
        <v>0</v>
      </c>
      <c r="H133" s="181">
        <f t="shared" si="328"/>
        <v>0</v>
      </c>
      <c r="I133" s="181">
        <f t="shared" si="328"/>
        <v>0</v>
      </c>
      <c r="J133" s="181">
        <f t="shared" si="328"/>
        <v>0</v>
      </c>
      <c r="K133" s="181">
        <f t="shared" si="328"/>
        <v>0</v>
      </c>
      <c r="L133" s="181">
        <f t="shared" si="328"/>
        <v>0</v>
      </c>
      <c r="M133" s="181">
        <f t="shared" si="328"/>
        <v>0</v>
      </c>
      <c r="N133" s="181">
        <f t="shared" si="328"/>
        <v>0</v>
      </c>
      <c r="O133" s="181">
        <f t="shared" si="328"/>
        <v>0</v>
      </c>
      <c r="P133" s="190">
        <f t="shared" si="259"/>
        <v>0</v>
      </c>
      <c r="Q133" s="181">
        <f t="shared" ref="Q133:AB133" si="329">+Q115*(1+$C115)</f>
        <v>0</v>
      </c>
      <c r="R133" s="181">
        <f t="shared" si="329"/>
        <v>0</v>
      </c>
      <c r="S133" s="181">
        <f t="shared" si="329"/>
        <v>0</v>
      </c>
      <c r="T133" s="181">
        <f t="shared" si="329"/>
        <v>0</v>
      </c>
      <c r="U133" s="181">
        <f t="shared" si="329"/>
        <v>0</v>
      </c>
      <c r="V133" s="181">
        <f t="shared" si="329"/>
        <v>0</v>
      </c>
      <c r="W133" s="181">
        <f t="shared" si="329"/>
        <v>0</v>
      </c>
      <c r="X133" s="181">
        <f t="shared" si="329"/>
        <v>0</v>
      </c>
      <c r="Y133" s="181">
        <f t="shared" si="329"/>
        <v>0</v>
      </c>
      <c r="Z133" s="181">
        <f t="shared" si="329"/>
        <v>0</v>
      </c>
      <c r="AA133" s="181">
        <f t="shared" si="329"/>
        <v>0</v>
      </c>
      <c r="AB133" s="181">
        <f t="shared" si="329"/>
        <v>0</v>
      </c>
      <c r="AC133" s="190">
        <f t="shared" si="261"/>
        <v>0</v>
      </c>
      <c r="AD133" s="181">
        <f t="shared" ref="AD133:AO133" si="330">+AD115*(1+$C115)</f>
        <v>0</v>
      </c>
      <c r="AE133" s="181">
        <f t="shared" si="330"/>
        <v>0</v>
      </c>
      <c r="AF133" s="181">
        <f t="shared" si="330"/>
        <v>0</v>
      </c>
      <c r="AG133" s="181">
        <f t="shared" si="330"/>
        <v>0</v>
      </c>
      <c r="AH133" s="181">
        <f t="shared" si="330"/>
        <v>0</v>
      </c>
      <c r="AI133" s="181">
        <f t="shared" si="330"/>
        <v>0</v>
      </c>
      <c r="AJ133" s="181">
        <f t="shared" si="330"/>
        <v>0</v>
      </c>
      <c r="AK133" s="181">
        <f t="shared" si="330"/>
        <v>0</v>
      </c>
      <c r="AL133" s="181">
        <f t="shared" si="330"/>
        <v>0</v>
      </c>
      <c r="AM133" s="181">
        <f t="shared" si="330"/>
        <v>0</v>
      </c>
      <c r="AN133" s="181">
        <f t="shared" si="330"/>
        <v>0</v>
      </c>
      <c r="AO133" s="181">
        <f t="shared" si="330"/>
        <v>0</v>
      </c>
      <c r="AP133" s="190">
        <f t="shared" si="263"/>
        <v>0</v>
      </c>
      <c r="AQ133" s="181">
        <f t="shared" ref="AQ133:BB133" si="331">+AQ115*(1+$C115)</f>
        <v>0</v>
      </c>
      <c r="AR133" s="181">
        <f t="shared" si="331"/>
        <v>0</v>
      </c>
      <c r="AS133" s="181">
        <f t="shared" si="331"/>
        <v>0</v>
      </c>
      <c r="AT133" s="181">
        <f t="shared" si="331"/>
        <v>0</v>
      </c>
      <c r="AU133" s="181">
        <f t="shared" si="331"/>
        <v>0</v>
      </c>
      <c r="AV133" s="181">
        <f t="shared" si="331"/>
        <v>0</v>
      </c>
      <c r="AW133" s="181">
        <f t="shared" si="331"/>
        <v>0</v>
      </c>
      <c r="AX133" s="181">
        <f t="shared" si="331"/>
        <v>0</v>
      </c>
      <c r="AY133" s="181">
        <f t="shared" si="331"/>
        <v>0</v>
      </c>
      <c r="AZ133" s="181">
        <f t="shared" si="331"/>
        <v>0</v>
      </c>
      <c r="BA133" s="181">
        <f t="shared" si="331"/>
        <v>0</v>
      </c>
      <c r="BB133" s="181">
        <f t="shared" si="331"/>
        <v>0</v>
      </c>
      <c r="BC133" s="190">
        <f t="shared" si="265"/>
        <v>0</v>
      </c>
      <c r="BD133" s="181">
        <f t="shared" ref="BD133:BO133" si="332">+BD115*(1+$C115)</f>
        <v>0</v>
      </c>
      <c r="BE133" s="181">
        <f t="shared" si="332"/>
        <v>0</v>
      </c>
      <c r="BF133" s="181">
        <f t="shared" si="332"/>
        <v>0</v>
      </c>
      <c r="BG133" s="181">
        <f t="shared" si="332"/>
        <v>0</v>
      </c>
      <c r="BH133" s="181">
        <f t="shared" si="332"/>
        <v>0</v>
      </c>
      <c r="BI133" s="181">
        <f t="shared" si="332"/>
        <v>0</v>
      </c>
      <c r="BJ133" s="181">
        <f t="shared" si="332"/>
        <v>0</v>
      </c>
      <c r="BK133" s="181">
        <f t="shared" si="332"/>
        <v>0</v>
      </c>
      <c r="BL133" s="181">
        <f t="shared" si="332"/>
        <v>0</v>
      </c>
      <c r="BM133" s="181">
        <f t="shared" si="332"/>
        <v>0</v>
      </c>
      <c r="BN133" s="181">
        <f t="shared" si="332"/>
        <v>0</v>
      </c>
      <c r="BO133" s="181">
        <f t="shared" si="332"/>
        <v>0</v>
      </c>
      <c r="BP133" s="190">
        <f t="shared" si="267"/>
        <v>0</v>
      </c>
      <c r="BQ133" s="181">
        <f t="shared" ref="BQ133:CB133" si="333">+BQ115*(1+$C115)</f>
        <v>0</v>
      </c>
      <c r="BR133" s="181">
        <f t="shared" si="333"/>
        <v>0</v>
      </c>
      <c r="BS133" s="181">
        <f t="shared" si="333"/>
        <v>0</v>
      </c>
      <c r="BT133" s="181">
        <f t="shared" si="333"/>
        <v>0</v>
      </c>
      <c r="BU133" s="181">
        <f t="shared" si="333"/>
        <v>0</v>
      </c>
      <c r="BV133" s="181">
        <f t="shared" si="333"/>
        <v>0</v>
      </c>
      <c r="BW133" s="181">
        <f t="shared" si="333"/>
        <v>0</v>
      </c>
      <c r="BX133" s="181">
        <f t="shared" si="333"/>
        <v>0</v>
      </c>
      <c r="BY133" s="181">
        <f t="shared" si="333"/>
        <v>0</v>
      </c>
      <c r="BZ133" s="181">
        <f t="shared" si="333"/>
        <v>0</v>
      </c>
      <c r="CA133" s="181">
        <f t="shared" si="333"/>
        <v>0</v>
      </c>
      <c r="CB133" s="181">
        <f t="shared" si="333"/>
        <v>0</v>
      </c>
      <c r="CC133" s="190">
        <f t="shared" si="320"/>
        <v>0</v>
      </c>
    </row>
    <row r="134" spans="1:81" s="119" customFormat="1" ht="15" customHeight="1" x14ac:dyDescent="0.2">
      <c r="B134" s="275" t="str">
        <f>'Données de base'!$A$35</f>
        <v>Redevance virale</v>
      </c>
      <c r="C134" s="131"/>
      <c r="D134" s="181">
        <f t="shared" si="321"/>
        <v>0</v>
      </c>
      <c r="E134" s="181">
        <f t="shared" ref="E134:O134" si="334">+E116*(1+$C116)</f>
        <v>0</v>
      </c>
      <c r="F134" s="181">
        <f t="shared" si="334"/>
        <v>0</v>
      </c>
      <c r="G134" s="181">
        <f t="shared" si="334"/>
        <v>0</v>
      </c>
      <c r="H134" s="181">
        <f t="shared" si="334"/>
        <v>0</v>
      </c>
      <c r="I134" s="181">
        <f t="shared" si="334"/>
        <v>0</v>
      </c>
      <c r="J134" s="181">
        <f t="shared" si="334"/>
        <v>0</v>
      </c>
      <c r="K134" s="181">
        <f t="shared" si="334"/>
        <v>0</v>
      </c>
      <c r="L134" s="181">
        <f t="shared" si="334"/>
        <v>0</v>
      </c>
      <c r="M134" s="181">
        <f t="shared" si="334"/>
        <v>0</v>
      </c>
      <c r="N134" s="181">
        <f t="shared" si="334"/>
        <v>0</v>
      </c>
      <c r="O134" s="181">
        <f t="shared" si="334"/>
        <v>0</v>
      </c>
      <c r="P134" s="190">
        <f t="shared" si="259"/>
        <v>0</v>
      </c>
      <c r="Q134" s="181">
        <f t="shared" ref="Q134:AB134" si="335">+Q116*(1+$C116)</f>
        <v>0</v>
      </c>
      <c r="R134" s="181">
        <f t="shared" si="335"/>
        <v>0</v>
      </c>
      <c r="S134" s="181">
        <f t="shared" si="335"/>
        <v>0</v>
      </c>
      <c r="T134" s="181">
        <f t="shared" si="335"/>
        <v>0</v>
      </c>
      <c r="U134" s="181">
        <f t="shared" si="335"/>
        <v>0</v>
      </c>
      <c r="V134" s="181">
        <f t="shared" si="335"/>
        <v>0</v>
      </c>
      <c r="W134" s="181">
        <f t="shared" si="335"/>
        <v>0</v>
      </c>
      <c r="X134" s="181">
        <f t="shared" si="335"/>
        <v>0</v>
      </c>
      <c r="Y134" s="181">
        <f t="shared" si="335"/>
        <v>0</v>
      </c>
      <c r="Z134" s="181">
        <f t="shared" si="335"/>
        <v>0</v>
      </c>
      <c r="AA134" s="181">
        <f t="shared" si="335"/>
        <v>0</v>
      </c>
      <c r="AB134" s="181">
        <f t="shared" si="335"/>
        <v>0</v>
      </c>
      <c r="AC134" s="190">
        <f t="shared" si="261"/>
        <v>0</v>
      </c>
      <c r="AD134" s="181">
        <f t="shared" ref="AD134:AO134" si="336">+AD116*(1+$C116)</f>
        <v>0</v>
      </c>
      <c r="AE134" s="181">
        <f t="shared" si="336"/>
        <v>0</v>
      </c>
      <c r="AF134" s="181">
        <f t="shared" si="336"/>
        <v>0</v>
      </c>
      <c r="AG134" s="181">
        <f t="shared" si="336"/>
        <v>0</v>
      </c>
      <c r="AH134" s="181">
        <f t="shared" si="336"/>
        <v>0</v>
      </c>
      <c r="AI134" s="181">
        <f t="shared" si="336"/>
        <v>0</v>
      </c>
      <c r="AJ134" s="181">
        <f t="shared" si="336"/>
        <v>0</v>
      </c>
      <c r="AK134" s="181">
        <f t="shared" si="336"/>
        <v>0</v>
      </c>
      <c r="AL134" s="181">
        <f t="shared" si="336"/>
        <v>0</v>
      </c>
      <c r="AM134" s="181">
        <f t="shared" si="336"/>
        <v>0</v>
      </c>
      <c r="AN134" s="181">
        <f t="shared" si="336"/>
        <v>0</v>
      </c>
      <c r="AO134" s="181">
        <f t="shared" si="336"/>
        <v>0</v>
      </c>
      <c r="AP134" s="190">
        <f t="shared" si="263"/>
        <v>0</v>
      </c>
      <c r="AQ134" s="181">
        <f t="shared" ref="AQ134:BB134" si="337">+AQ116*(1+$C116)</f>
        <v>0</v>
      </c>
      <c r="AR134" s="181">
        <f t="shared" si="337"/>
        <v>0</v>
      </c>
      <c r="AS134" s="181">
        <f t="shared" si="337"/>
        <v>0</v>
      </c>
      <c r="AT134" s="181">
        <f t="shared" si="337"/>
        <v>0</v>
      </c>
      <c r="AU134" s="181">
        <f t="shared" si="337"/>
        <v>0</v>
      </c>
      <c r="AV134" s="181">
        <f t="shared" si="337"/>
        <v>0</v>
      </c>
      <c r="AW134" s="181">
        <f t="shared" si="337"/>
        <v>0</v>
      </c>
      <c r="AX134" s="181">
        <f t="shared" si="337"/>
        <v>0</v>
      </c>
      <c r="AY134" s="181">
        <f t="shared" si="337"/>
        <v>0</v>
      </c>
      <c r="AZ134" s="181">
        <f t="shared" si="337"/>
        <v>0</v>
      </c>
      <c r="BA134" s="181">
        <f t="shared" si="337"/>
        <v>0</v>
      </c>
      <c r="BB134" s="181">
        <f t="shared" si="337"/>
        <v>0</v>
      </c>
      <c r="BC134" s="190">
        <f t="shared" si="265"/>
        <v>0</v>
      </c>
      <c r="BD134" s="181">
        <f t="shared" ref="BD134:BO134" si="338">+BD116*(1+$C116)</f>
        <v>0</v>
      </c>
      <c r="BE134" s="181">
        <f t="shared" si="338"/>
        <v>0</v>
      </c>
      <c r="BF134" s="181">
        <f t="shared" si="338"/>
        <v>0</v>
      </c>
      <c r="BG134" s="181">
        <f t="shared" si="338"/>
        <v>0</v>
      </c>
      <c r="BH134" s="181">
        <f t="shared" si="338"/>
        <v>0</v>
      </c>
      <c r="BI134" s="181">
        <f t="shared" si="338"/>
        <v>0</v>
      </c>
      <c r="BJ134" s="181">
        <f t="shared" si="338"/>
        <v>0</v>
      </c>
      <c r="BK134" s="181">
        <f t="shared" si="338"/>
        <v>0</v>
      </c>
      <c r="BL134" s="181">
        <f t="shared" si="338"/>
        <v>0</v>
      </c>
      <c r="BM134" s="181">
        <f t="shared" si="338"/>
        <v>0</v>
      </c>
      <c r="BN134" s="181">
        <f t="shared" si="338"/>
        <v>0</v>
      </c>
      <c r="BO134" s="181">
        <f t="shared" si="338"/>
        <v>0</v>
      </c>
      <c r="BP134" s="190">
        <f t="shared" si="267"/>
        <v>0</v>
      </c>
      <c r="BQ134" s="181">
        <f t="shared" ref="BQ134:CB134" si="339">+BQ116*(1+$C116)</f>
        <v>0</v>
      </c>
      <c r="BR134" s="181">
        <f t="shared" si="339"/>
        <v>0</v>
      </c>
      <c r="BS134" s="181">
        <f t="shared" si="339"/>
        <v>0</v>
      </c>
      <c r="BT134" s="181">
        <f t="shared" si="339"/>
        <v>0</v>
      </c>
      <c r="BU134" s="181">
        <f t="shared" si="339"/>
        <v>0</v>
      </c>
      <c r="BV134" s="181">
        <f t="shared" si="339"/>
        <v>0</v>
      </c>
      <c r="BW134" s="181">
        <f t="shared" si="339"/>
        <v>0</v>
      </c>
      <c r="BX134" s="181">
        <f t="shared" si="339"/>
        <v>0</v>
      </c>
      <c r="BY134" s="181">
        <f t="shared" si="339"/>
        <v>0</v>
      </c>
      <c r="BZ134" s="181">
        <f t="shared" si="339"/>
        <v>0</v>
      </c>
      <c r="CA134" s="181">
        <f t="shared" si="339"/>
        <v>0</v>
      </c>
      <c r="CB134" s="181">
        <f t="shared" si="339"/>
        <v>0</v>
      </c>
      <c r="CC134" s="190">
        <f t="shared" si="320"/>
        <v>0</v>
      </c>
    </row>
    <row r="135" spans="1:81" s="119" customFormat="1" ht="15" customHeight="1" x14ac:dyDescent="0.2">
      <c r="B135" s="275" t="str">
        <f>'Données de base'!$A$36</f>
        <v>Reconduction redevance (Vir ou PaP)</v>
      </c>
      <c r="C135" s="538"/>
      <c r="D135" s="181">
        <f t="shared" si="321"/>
        <v>0</v>
      </c>
      <c r="E135" s="181">
        <f t="shared" ref="E135:O135" si="340">+E117*(1+$C117)</f>
        <v>0</v>
      </c>
      <c r="F135" s="181">
        <f t="shared" si="340"/>
        <v>0</v>
      </c>
      <c r="G135" s="181">
        <f t="shared" si="340"/>
        <v>0</v>
      </c>
      <c r="H135" s="181">
        <f t="shared" si="340"/>
        <v>0</v>
      </c>
      <c r="I135" s="181">
        <f t="shared" si="340"/>
        <v>0</v>
      </c>
      <c r="J135" s="181">
        <f t="shared" si="340"/>
        <v>0</v>
      </c>
      <c r="K135" s="181">
        <f t="shared" si="340"/>
        <v>0</v>
      </c>
      <c r="L135" s="181">
        <f t="shared" si="340"/>
        <v>0</v>
      </c>
      <c r="M135" s="181">
        <f t="shared" si="340"/>
        <v>0</v>
      </c>
      <c r="N135" s="181">
        <f t="shared" si="340"/>
        <v>0</v>
      </c>
      <c r="O135" s="181">
        <f t="shared" si="340"/>
        <v>0</v>
      </c>
      <c r="P135" s="190">
        <f>SUM(D135:O135)</f>
        <v>0</v>
      </c>
      <c r="Q135" s="181">
        <f t="shared" ref="Q135:AB135" si="341">+Q117*(1+$C117)</f>
        <v>0</v>
      </c>
      <c r="R135" s="181">
        <f t="shared" si="341"/>
        <v>0</v>
      </c>
      <c r="S135" s="181">
        <f t="shared" si="341"/>
        <v>0</v>
      </c>
      <c r="T135" s="181">
        <f t="shared" si="341"/>
        <v>0</v>
      </c>
      <c r="U135" s="181">
        <f t="shared" si="341"/>
        <v>0</v>
      </c>
      <c r="V135" s="181">
        <f t="shared" si="341"/>
        <v>0</v>
      </c>
      <c r="W135" s="181">
        <f t="shared" si="341"/>
        <v>0</v>
      </c>
      <c r="X135" s="181">
        <f t="shared" si="341"/>
        <v>0</v>
      </c>
      <c r="Y135" s="181">
        <f t="shared" si="341"/>
        <v>0</v>
      </c>
      <c r="Z135" s="181">
        <f t="shared" si="341"/>
        <v>0</v>
      </c>
      <c r="AA135" s="181">
        <f t="shared" si="341"/>
        <v>0</v>
      </c>
      <c r="AB135" s="181">
        <f t="shared" si="341"/>
        <v>0</v>
      </c>
      <c r="AC135" s="190">
        <f>SUM(Q135:AB135)</f>
        <v>0</v>
      </c>
      <c r="AD135" s="181">
        <f t="shared" ref="AD135:AO135" si="342">+AD117*(1+$C117)</f>
        <v>0</v>
      </c>
      <c r="AE135" s="181">
        <f t="shared" si="342"/>
        <v>0</v>
      </c>
      <c r="AF135" s="181">
        <f t="shared" si="342"/>
        <v>0</v>
      </c>
      <c r="AG135" s="181">
        <f t="shared" si="342"/>
        <v>0</v>
      </c>
      <c r="AH135" s="181">
        <f t="shared" si="342"/>
        <v>0</v>
      </c>
      <c r="AI135" s="181">
        <f t="shared" si="342"/>
        <v>0</v>
      </c>
      <c r="AJ135" s="181">
        <f t="shared" si="342"/>
        <v>0</v>
      </c>
      <c r="AK135" s="181">
        <f t="shared" si="342"/>
        <v>0</v>
      </c>
      <c r="AL135" s="181">
        <f t="shared" si="342"/>
        <v>0</v>
      </c>
      <c r="AM135" s="181">
        <f t="shared" si="342"/>
        <v>0</v>
      </c>
      <c r="AN135" s="181">
        <f t="shared" si="342"/>
        <v>0</v>
      </c>
      <c r="AO135" s="181">
        <f t="shared" si="342"/>
        <v>0</v>
      </c>
      <c r="AP135" s="190">
        <f>SUM(AD135:AO135)</f>
        <v>0</v>
      </c>
      <c r="AQ135" s="181">
        <f t="shared" ref="AQ135:BB135" si="343">+AQ117*(1+$C117)</f>
        <v>0</v>
      </c>
      <c r="AR135" s="181">
        <f t="shared" si="343"/>
        <v>0</v>
      </c>
      <c r="AS135" s="181">
        <f t="shared" si="343"/>
        <v>0</v>
      </c>
      <c r="AT135" s="181">
        <f t="shared" si="343"/>
        <v>0</v>
      </c>
      <c r="AU135" s="181">
        <f t="shared" si="343"/>
        <v>0</v>
      </c>
      <c r="AV135" s="181">
        <f t="shared" si="343"/>
        <v>0</v>
      </c>
      <c r="AW135" s="181">
        <f t="shared" si="343"/>
        <v>0</v>
      </c>
      <c r="AX135" s="181">
        <f t="shared" si="343"/>
        <v>0</v>
      </c>
      <c r="AY135" s="181">
        <f t="shared" si="343"/>
        <v>0</v>
      </c>
      <c r="AZ135" s="181">
        <f t="shared" si="343"/>
        <v>0</v>
      </c>
      <c r="BA135" s="181">
        <f t="shared" si="343"/>
        <v>0</v>
      </c>
      <c r="BB135" s="181">
        <f t="shared" si="343"/>
        <v>0</v>
      </c>
      <c r="BC135" s="190">
        <f>SUM(AQ135:BB135)</f>
        <v>0</v>
      </c>
      <c r="BD135" s="181">
        <f t="shared" ref="BD135:BO135" si="344">+BD117*(1+$C117)</f>
        <v>0</v>
      </c>
      <c r="BE135" s="181">
        <f t="shared" si="344"/>
        <v>0</v>
      </c>
      <c r="BF135" s="181">
        <f t="shared" si="344"/>
        <v>0</v>
      </c>
      <c r="BG135" s="181">
        <f t="shared" si="344"/>
        <v>0</v>
      </c>
      <c r="BH135" s="181">
        <f t="shared" si="344"/>
        <v>0</v>
      </c>
      <c r="BI135" s="181">
        <f t="shared" si="344"/>
        <v>0</v>
      </c>
      <c r="BJ135" s="181">
        <f t="shared" si="344"/>
        <v>0</v>
      </c>
      <c r="BK135" s="181">
        <f t="shared" si="344"/>
        <v>0</v>
      </c>
      <c r="BL135" s="181">
        <f t="shared" si="344"/>
        <v>0</v>
      </c>
      <c r="BM135" s="181">
        <f t="shared" si="344"/>
        <v>0</v>
      </c>
      <c r="BN135" s="181">
        <f t="shared" si="344"/>
        <v>0</v>
      </c>
      <c r="BO135" s="181">
        <f t="shared" si="344"/>
        <v>0</v>
      </c>
      <c r="BP135" s="190">
        <f>SUM(BD135:BO135)</f>
        <v>0</v>
      </c>
      <c r="BQ135" s="181">
        <f t="shared" ref="BQ135:CB135" si="345">+BQ117*(1+$C117)</f>
        <v>0</v>
      </c>
      <c r="BR135" s="181">
        <f t="shared" si="345"/>
        <v>0</v>
      </c>
      <c r="BS135" s="181">
        <f t="shared" si="345"/>
        <v>0</v>
      </c>
      <c r="BT135" s="181">
        <f t="shared" si="345"/>
        <v>0</v>
      </c>
      <c r="BU135" s="181">
        <f t="shared" si="345"/>
        <v>0</v>
      </c>
      <c r="BV135" s="181">
        <f t="shared" si="345"/>
        <v>0</v>
      </c>
      <c r="BW135" s="181">
        <f t="shared" si="345"/>
        <v>0</v>
      </c>
      <c r="BX135" s="181">
        <f t="shared" si="345"/>
        <v>0</v>
      </c>
      <c r="BY135" s="181">
        <f t="shared" si="345"/>
        <v>0</v>
      </c>
      <c r="BZ135" s="181">
        <f t="shared" si="345"/>
        <v>0</v>
      </c>
      <c r="CA135" s="181">
        <f t="shared" si="345"/>
        <v>0</v>
      </c>
      <c r="CB135" s="181">
        <f t="shared" si="345"/>
        <v>0</v>
      </c>
      <c r="CC135" s="190">
        <f>SUM(BQ135:CB135)</f>
        <v>0</v>
      </c>
    </row>
    <row r="136" spans="1:81" s="119" customFormat="1" ht="15" customHeight="1" x14ac:dyDescent="0.2">
      <c r="B136" s="275" t="str">
        <f>'Données de base'!$A$37</f>
        <v>(-)</v>
      </c>
      <c r="C136" s="538"/>
      <c r="D136" s="181">
        <f t="shared" si="321"/>
        <v>0</v>
      </c>
      <c r="E136" s="181">
        <f t="shared" ref="E136:O136" si="346">+E118*(1+$C118)</f>
        <v>0</v>
      </c>
      <c r="F136" s="181">
        <f t="shared" si="346"/>
        <v>0</v>
      </c>
      <c r="G136" s="181">
        <f t="shared" si="346"/>
        <v>0</v>
      </c>
      <c r="H136" s="181">
        <f t="shared" si="346"/>
        <v>0</v>
      </c>
      <c r="I136" s="181">
        <f t="shared" si="346"/>
        <v>0</v>
      </c>
      <c r="J136" s="181">
        <f t="shared" si="346"/>
        <v>0</v>
      </c>
      <c r="K136" s="181">
        <f t="shared" si="346"/>
        <v>0</v>
      </c>
      <c r="L136" s="181">
        <f t="shared" si="346"/>
        <v>0</v>
      </c>
      <c r="M136" s="181">
        <f t="shared" si="346"/>
        <v>0</v>
      </c>
      <c r="N136" s="181">
        <f t="shared" si="346"/>
        <v>0</v>
      </c>
      <c r="O136" s="181">
        <f t="shared" si="346"/>
        <v>0</v>
      </c>
      <c r="P136" s="190">
        <f>SUM(D136:O136)</f>
        <v>0</v>
      </c>
      <c r="Q136" s="181">
        <f t="shared" ref="Q136:AB136" si="347">+Q118*(1+$C118)</f>
        <v>0</v>
      </c>
      <c r="R136" s="181">
        <f t="shared" si="347"/>
        <v>0</v>
      </c>
      <c r="S136" s="181">
        <f t="shared" si="347"/>
        <v>0</v>
      </c>
      <c r="T136" s="181">
        <f t="shared" si="347"/>
        <v>0</v>
      </c>
      <c r="U136" s="181">
        <f t="shared" si="347"/>
        <v>0</v>
      </c>
      <c r="V136" s="181">
        <f t="shared" si="347"/>
        <v>0</v>
      </c>
      <c r="W136" s="181">
        <f t="shared" si="347"/>
        <v>0</v>
      </c>
      <c r="X136" s="181">
        <f t="shared" si="347"/>
        <v>0</v>
      </c>
      <c r="Y136" s="181">
        <f t="shared" si="347"/>
        <v>0</v>
      </c>
      <c r="Z136" s="181">
        <f t="shared" si="347"/>
        <v>0</v>
      </c>
      <c r="AA136" s="181">
        <f t="shared" si="347"/>
        <v>0</v>
      </c>
      <c r="AB136" s="181">
        <f t="shared" si="347"/>
        <v>0</v>
      </c>
      <c r="AC136" s="190">
        <f>SUM(Q136:AB136)</f>
        <v>0</v>
      </c>
      <c r="AD136" s="181">
        <f t="shared" ref="AD136:AO136" si="348">+AD118*(1+$C118)</f>
        <v>0</v>
      </c>
      <c r="AE136" s="181">
        <f t="shared" si="348"/>
        <v>0</v>
      </c>
      <c r="AF136" s="181">
        <f t="shared" si="348"/>
        <v>0</v>
      </c>
      <c r="AG136" s="181">
        <f t="shared" si="348"/>
        <v>0</v>
      </c>
      <c r="AH136" s="181">
        <f t="shared" si="348"/>
        <v>0</v>
      </c>
      <c r="AI136" s="181">
        <f t="shared" si="348"/>
        <v>0</v>
      </c>
      <c r="AJ136" s="181">
        <f t="shared" si="348"/>
        <v>0</v>
      </c>
      <c r="AK136" s="181">
        <f t="shared" si="348"/>
        <v>0</v>
      </c>
      <c r="AL136" s="181">
        <f t="shared" si="348"/>
        <v>0</v>
      </c>
      <c r="AM136" s="181">
        <f t="shared" si="348"/>
        <v>0</v>
      </c>
      <c r="AN136" s="181">
        <f t="shared" si="348"/>
        <v>0</v>
      </c>
      <c r="AO136" s="181">
        <f t="shared" si="348"/>
        <v>0</v>
      </c>
      <c r="AP136" s="190">
        <f>SUM(AD136:AO136)</f>
        <v>0</v>
      </c>
      <c r="AQ136" s="181">
        <f t="shared" ref="AQ136:BB136" si="349">+AQ118*(1+$C118)</f>
        <v>0</v>
      </c>
      <c r="AR136" s="181">
        <f t="shared" si="349"/>
        <v>0</v>
      </c>
      <c r="AS136" s="181">
        <f t="shared" si="349"/>
        <v>0</v>
      </c>
      <c r="AT136" s="181">
        <f t="shared" si="349"/>
        <v>0</v>
      </c>
      <c r="AU136" s="181">
        <f t="shared" si="349"/>
        <v>0</v>
      </c>
      <c r="AV136" s="181">
        <f t="shared" si="349"/>
        <v>0</v>
      </c>
      <c r="AW136" s="181">
        <f t="shared" si="349"/>
        <v>0</v>
      </c>
      <c r="AX136" s="181">
        <f t="shared" si="349"/>
        <v>0</v>
      </c>
      <c r="AY136" s="181">
        <f t="shared" si="349"/>
        <v>0</v>
      </c>
      <c r="AZ136" s="181">
        <f t="shared" si="349"/>
        <v>0</v>
      </c>
      <c r="BA136" s="181">
        <f t="shared" si="349"/>
        <v>0</v>
      </c>
      <c r="BB136" s="181">
        <f t="shared" si="349"/>
        <v>0</v>
      </c>
      <c r="BC136" s="190">
        <f>SUM(AQ136:BB136)</f>
        <v>0</v>
      </c>
      <c r="BD136" s="181">
        <f t="shared" ref="BD136:BO136" si="350">+BD118*(1+$C118)</f>
        <v>0</v>
      </c>
      <c r="BE136" s="181">
        <f t="shared" si="350"/>
        <v>0</v>
      </c>
      <c r="BF136" s="181">
        <f t="shared" si="350"/>
        <v>0</v>
      </c>
      <c r="BG136" s="181">
        <f t="shared" si="350"/>
        <v>0</v>
      </c>
      <c r="BH136" s="181">
        <f t="shared" si="350"/>
        <v>0</v>
      </c>
      <c r="BI136" s="181">
        <f t="shared" si="350"/>
        <v>0</v>
      </c>
      <c r="BJ136" s="181">
        <f t="shared" si="350"/>
        <v>0</v>
      </c>
      <c r="BK136" s="181">
        <f t="shared" si="350"/>
        <v>0</v>
      </c>
      <c r="BL136" s="181">
        <f t="shared" si="350"/>
        <v>0</v>
      </c>
      <c r="BM136" s="181">
        <f t="shared" si="350"/>
        <v>0</v>
      </c>
      <c r="BN136" s="181">
        <f t="shared" si="350"/>
        <v>0</v>
      </c>
      <c r="BO136" s="181">
        <f t="shared" si="350"/>
        <v>0</v>
      </c>
      <c r="BP136" s="190">
        <f>SUM(BD136:BO136)</f>
        <v>0</v>
      </c>
      <c r="BQ136" s="181">
        <f t="shared" ref="BQ136:CB136" si="351">+BQ118*(1+$C118)</f>
        <v>0</v>
      </c>
      <c r="BR136" s="181">
        <f t="shared" si="351"/>
        <v>0</v>
      </c>
      <c r="BS136" s="181">
        <f t="shared" si="351"/>
        <v>0</v>
      </c>
      <c r="BT136" s="181">
        <f t="shared" si="351"/>
        <v>0</v>
      </c>
      <c r="BU136" s="181">
        <f t="shared" si="351"/>
        <v>0</v>
      </c>
      <c r="BV136" s="181">
        <f t="shared" si="351"/>
        <v>0</v>
      </c>
      <c r="BW136" s="181">
        <f t="shared" si="351"/>
        <v>0</v>
      </c>
      <c r="BX136" s="181">
        <f t="shared" si="351"/>
        <v>0</v>
      </c>
      <c r="BY136" s="181">
        <f t="shared" si="351"/>
        <v>0</v>
      </c>
      <c r="BZ136" s="181">
        <f t="shared" si="351"/>
        <v>0</v>
      </c>
      <c r="CA136" s="181">
        <f t="shared" si="351"/>
        <v>0</v>
      </c>
      <c r="CB136" s="181">
        <f t="shared" si="351"/>
        <v>0</v>
      </c>
      <c r="CC136" s="190">
        <f>SUM(BQ136:CB136)</f>
        <v>0</v>
      </c>
    </row>
    <row r="137" spans="1:81" s="119" customFormat="1" ht="15" customHeight="1" x14ac:dyDescent="0.2">
      <c r="B137" s="275" t="str">
        <f>'Données de base'!$A$38</f>
        <v>(-)</v>
      </c>
      <c r="C137" s="538"/>
      <c r="D137" s="181">
        <f t="shared" si="321"/>
        <v>0</v>
      </c>
      <c r="E137" s="181">
        <f t="shared" ref="E137:O137" si="352">+E119*(1+$C119)</f>
        <v>0</v>
      </c>
      <c r="F137" s="181">
        <f t="shared" si="352"/>
        <v>0</v>
      </c>
      <c r="G137" s="181">
        <f t="shared" si="352"/>
        <v>0</v>
      </c>
      <c r="H137" s="181">
        <f t="shared" si="352"/>
        <v>0</v>
      </c>
      <c r="I137" s="181">
        <f t="shared" si="352"/>
        <v>0</v>
      </c>
      <c r="J137" s="181">
        <f t="shared" si="352"/>
        <v>0</v>
      </c>
      <c r="K137" s="181">
        <f t="shared" si="352"/>
        <v>0</v>
      </c>
      <c r="L137" s="181">
        <f t="shared" si="352"/>
        <v>0</v>
      </c>
      <c r="M137" s="181">
        <f t="shared" si="352"/>
        <v>0</v>
      </c>
      <c r="N137" s="181">
        <f t="shared" si="352"/>
        <v>0</v>
      </c>
      <c r="O137" s="181">
        <f t="shared" si="352"/>
        <v>0</v>
      </c>
      <c r="P137" s="190">
        <f>SUM(D137:O137)</f>
        <v>0</v>
      </c>
      <c r="Q137" s="181">
        <f t="shared" ref="Q137:AB137" si="353">+Q119*(1+$C119)</f>
        <v>0</v>
      </c>
      <c r="R137" s="181">
        <f t="shared" si="353"/>
        <v>0</v>
      </c>
      <c r="S137" s="181">
        <f t="shared" si="353"/>
        <v>0</v>
      </c>
      <c r="T137" s="181">
        <f t="shared" si="353"/>
        <v>0</v>
      </c>
      <c r="U137" s="181">
        <f t="shared" si="353"/>
        <v>0</v>
      </c>
      <c r="V137" s="181">
        <f t="shared" si="353"/>
        <v>0</v>
      </c>
      <c r="W137" s="181">
        <f t="shared" si="353"/>
        <v>0</v>
      </c>
      <c r="X137" s="181">
        <f t="shared" si="353"/>
        <v>0</v>
      </c>
      <c r="Y137" s="181">
        <f t="shared" si="353"/>
        <v>0</v>
      </c>
      <c r="Z137" s="181">
        <f t="shared" si="353"/>
        <v>0</v>
      </c>
      <c r="AA137" s="181">
        <f t="shared" si="353"/>
        <v>0</v>
      </c>
      <c r="AB137" s="181">
        <f t="shared" si="353"/>
        <v>0</v>
      </c>
      <c r="AC137" s="190">
        <f>SUM(Q137:AB137)</f>
        <v>0</v>
      </c>
      <c r="AD137" s="181">
        <f t="shared" ref="AD137:AO137" si="354">+AD119*(1+$C119)</f>
        <v>0</v>
      </c>
      <c r="AE137" s="181">
        <f t="shared" si="354"/>
        <v>0</v>
      </c>
      <c r="AF137" s="181">
        <f t="shared" si="354"/>
        <v>0</v>
      </c>
      <c r="AG137" s="181">
        <f t="shared" si="354"/>
        <v>0</v>
      </c>
      <c r="AH137" s="181">
        <f t="shared" si="354"/>
        <v>0</v>
      </c>
      <c r="AI137" s="181">
        <f t="shared" si="354"/>
        <v>0</v>
      </c>
      <c r="AJ137" s="181">
        <f t="shared" si="354"/>
        <v>0</v>
      </c>
      <c r="AK137" s="181">
        <f t="shared" si="354"/>
        <v>0</v>
      </c>
      <c r="AL137" s="181">
        <f t="shared" si="354"/>
        <v>0</v>
      </c>
      <c r="AM137" s="181">
        <f t="shared" si="354"/>
        <v>0</v>
      </c>
      <c r="AN137" s="181">
        <f t="shared" si="354"/>
        <v>0</v>
      </c>
      <c r="AO137" s="181">
        <f t="shared" si="354"/>
        <v>0</v>
      </c>
      <c r="AP137" s="190">
        <f>SUM(AD137:AO137)</f>
        <v>0</v>
      </c>
      <c r="AQ137" s="181">
        <f t="shared" ref="AQ137:BB137" si="355">+AQ119*(1+$C119)</f>
        <v>0</v>
      </c>
      <c r="AR137" s="181">
        <f t="shared" si="355"/>
        <v>0</v>
      </c>
      <c r="AS137" s="181">
        <f t="shared" si="355"/>
        <v>0</v>
      </c>
      <c r="AT137" s="181">
        <f t="shared" si="355"/>
        <v>0</v>
      </c>
      <c r="AU137" s="181">
        <f t="shared" si="355"/>
        <v>0</v>
      </c>
      <c r="AV137" s="181">
        <f t="shared" si="355"/>
        <v>0</v>
      </c>
      <c r="AW137" s="181">
        <f t="shared" si="355"/>
        <v>0</v>
      </c>
      <c r="AX137" s="181">
        <f t="shared" si="355"/>
        <v>0</v>
      </c>
      <c r="AY137" s="181">
        <f t="shared" si="355"/>
        <v>0</v>
      </c>
      <c r="AZ137" s="181">
        <f t="shared" si="355"/>
        <v>0</v>
      </c>
      <c r="BA137" s="181">
        <f t="shared" si="355"/>
        <v>0</v>
      </c>
      <c r="BB137" s="181">
        <f t="shared" si="355"/>
        <v>0</v>
      </c>
      <c r="BC137" s="190">
        <f>SUM(AQ137:BB137)</f>
        <v>0</v>
      </c>
      <c r="BD137" s="181">
        <f t="shared" ref="BD137:BO137" si="356">+BD119*(1+$C119)</f>
        <v>0</v>
      </c>
      <c r="BE137" s="181">
        <f t="shared" si="356"/>
        <v>0</v>
      </c>
      <c r="BF137" s="181">
        <f t="shared" si="356"/>
        <v>0</v>
      </c>
      <c r="BG137" s="181">
        <f t="shared" si="356"/>
        <v>0</v>
      </c>
      <c r="BH137" s="181">
        <f t="shared" si="356"/>
        <v>0</v>
      </c>
      <c r="BI137" s="181">
        <f t="shared" si="356"/>
        <v>0</v>
      </c>
      <c r="BJ137" s="181">
        <f t="shared" si="356"/>
        <v>0</v>
      </c>
      <c r="BK137" s="181">
        <f t="shared" si="356"/>
        <v>0</v>
      </c>
      <c r="BL137" s="181">
        <f t="shared" si="356"/>
        <v>0</v>
      </c>
      <c r="BM137" s="181">
        <f t="shared" si="356"/>
        <v>0</v>
      </c>
      <c r="BN137" s="181">
        <f t="shared" si="356"/>
        <v>0</v>
      </c>
      <c r="BO137" s="181">
        <f t="shared" si="356"/>
        <v>0</v>
      </c>
      <c r="BP137" s="190">
        <f>SUM(BD137:BO137)</f>
        <v>0</v>
      </c>
      <c r="BQ137" s="181">
        <f t="shared" ref="BQ137:CB137" si="357">+BQ119*(1+$C119)</f>
        <v>0</v>
      </c>
      <c r="BR137" s="181">
        <f t="shared" si="357"/>
        <v>0</v>
      </c>
      <c r="BS137" s="181">
        <f t="shared" si="357"/>
        <v>0</v>
      </c>
      <c r="BT137" s="181">
        <f t="shared" si="357"/>
        <v>0</v>
      </c>
      <c r="BU137" s="181">
        <f t="shared" si="357"/>
        <v>0</v>
      </c>
      <c r="BV137" s="181">
        <f t="shared" si="357"/>
        <v>0</v>
      </c>
      <c r="BW137" s="181">
        <f t="shared" si="357"/>
        <v>0</v>
      </c>
      <c r="BX137" s="181">
        <f t="shared" si="357"/>
        <v>0</v>
      </c>
      <c r="BY137" s="181">
        <f t="shared" si="357"/>
        <v>0</v>
      </c>
      <c r="BZ137" s="181">
        <f t="shared" si="357"/>
        <v>0</v>
      </c>
      <c r="CA137" s="181">
        <f t="shared" si="357"/>
        <v>0</v>
      </c>
      <c r="CB137" s="181">
        <f t="shared" si="357"/>
        <v>0</v>
      </c>
      <c r="CC137" s="190">
        <f>SUM(BQ137:CB137)</f>
        <v>0</v>
      </c>
    </row>
    <row r="138" spans="1:81" s="119" customFormat="1" ht="15" customHeight="1" x14ac:dyDescent="0.2">
      <c r="B138" s="275" t="str">
        <f>'Données de base'!$A$39</f>
        <v>(-)</v>
      </c>
      <c r="C138" s="538"/>
      <c r="D138" s="181">
        <f t="shared" si="321"/>
        <v>0</v>
      </c>
      <c r="E138" s="181">
        <f t="shared" ref="E138:O138" si="358">+E120*(1+$C120)</f>
        <v>0</v>
      </c>
      <c r="F138" s="181">
        <f t="shared" si="358"/>
        <v>0</v>
      </c>
      <c r="G138" s="181">
        <f t="shared" si="358"/>
        <v>0</v>
      </c>
      <c r="H138" s="181">
        <f t="shared" si="358"/>
        <v>0</v>
      </c>
      <c r="I138" s="181">
        <f t="shared" si="358"/>
        <v>0</v>
      </c>
      <c r="J138" s="181">
        <f t="shared" si="358"/>
        <v>0</v>
      </c>
      <c r="K138" s="181">
        <f t="shared" si="358"/>
        <v>0</v>
      </c>
      <c r="L138" s="181">
        <f t="shared" si="358"/>
        <v>0</v>
      </c>
      <c r="M138" s="181">
        <f t="shared" si="358"/>
        <v>0</v>
      </c>
      <c r="N138" s="181">
        <f t="shared" si="358"/>
        <v>0</v>
      </c>
      <c r="O138" s="181">
        <f t="shared" si="358"/>
        <v>0</v>
      </c>
      <c r="P138" s="190">
        <f>SUM(D138:O138)</f>
        <v>0</v>
      </c>
      <c r="Q138" s="181">
        <f t="shared" ref="Q138:AB138" si="359">+Q120*(1+$C120)</f>
        <v>0</v>
      </c>
      <c r="R138" s="181">
        <f t="shared" si="359"/>
        <v>0</v>
      </c>
      <c r="S138" s="181">
        <f t="shared" si="359"/>
        <v>0</v>
      </c>
      <c r="T138" s="181">
        <f t="shared" si="359"/>
        <v>0</v>
      </c>
      <c r="U138" s="181">
        <f t="shared" si="359"/>
        <v>0</v>
      </c>
      <c r="V138" s="181">
        <f t="shared" si="359"/>
        <v>0</v>
      </c>
      <c r="W138" s="181">
        <f t="shared" si="359"/>
        <v>0</v>
      </c>
      <c r="X138" s="181">
        <f t="shared" si="359"/>
        <v>0</v>
      </c>
      <c r="Y138" s="181">
        <f t="shared" si="359"/>
        <v>0</v>
      </c>
      <c r="Z138" s="181">
        <f t="shared" si="359"/>
        <v>0</v>
      </c>
      <c r="AA138" s="181">
        <f t="shared" si="359"/>
        <v>0</v>
      </c>
      <c r="AB138" s="181">
        <f t="shared" si="359"/>
        <v>0</v>
      </c>
      <c r="AC138" s="190">
        <f>SUM(Q138:AB138)</f>
        <v>0</v>
      </c>
      <c r="AD138" s="181">
        <f t="shared" ref="AD138:AO138" si="360">+AD120*(1+$C120)</f>
        <v>0</v>
      </c>
      <c r="AE138" s="181">
        <f t="shared" si="360"/>
        <v>0</v>
      </c>
      <c r="AF138" s="181">
        <f t="shared" si="360"/>
        <v>0</v>
      </c>
      <c r="AG138" s="181">
        <f t="shared" si="360"/>
        <v>0</v>
      </c>
      <c r="AH138" s="181">
        <f t="shared" si="360"/>
        <v>0</v>
      </c>
      <c r="AI138" s="181">
        <f t="shared" si="360"/>
        <v>0</v>
      </c>
      <c r="AJ138" s="181">
        <f t="shared" si="360"/>
        <v>0</v>
      </c>
      <c r="AK138" s="181">
        <f t="shared" si="360"/>
        <v>0</v>
      </c>
      <c r="AL138" s="181">
        <f t="shared" si="360"/>
        <v>0</v>
      </c>
      <c r="AM138" s="181">
        <f t="shared" si="360"/>
        <v>0</v>
      </c>
      <c r="AN138" s="181">
        <f t="shared" si="360"/>
        <v>0</v>
      </c>
      <c r="AO138" s="181">
        <f t="shared" si="360"/>
        <v>0</v>
      </c>
      <c r="AP138" s="190">
        <f>SUM(AD138:AO138)</f>
        <v>0</v>
      </c>
      <c r="AQ138" s="181">
        <f t="shared" ref="AQ138:BB138" si="361">+AQ120*(1+$C120)</f>
        <v>0</v>
      </c>
      <c r="AR138" s="181">
        <f t="shared" si="361"/>
        <v>0</v>
      </c>
      <c r="AS138" s="181">
        <f t="shared" si="361"/>
        <v>0</v>
      </c>
      <c r="AT138" s="181">
        <f t="shared" si="361"/>
        <v>0</v>
      </c>
      <c r="AU138" s="181">
        <f t="shared" si="361"/>
        <v>0</v>
      </c>
      <c r="AV138" s="181">
        <f t="shared" si="361"/>
        <v>0</v>
      </c>
      <c r="AW138" s="181">
        <f t="shared" si="361"/>
        <v>0</v>
      </c>
      <c r="AX138" s="181">
        <f t="shared" si="361"/>
        <v>0</v>
      </c>
      <c r="AY138" s="181">
        <f t="shared" si="361"/>
        <v>0</v>
      </c>
      <c r="AZ138" s="181">
        <f t="shared" si="361"/>
        <v>0</v>
      </c>
      <c r="BA138" s="181">
        <f t="shared" si="361"/>
        <v>0</v>
      </c>
      <c r="BB138" s="181">
        <f t="shared" si="361"/>
        <v>0</v>
      </c>
      <c r="BC138" s="190">
        <f>SUM(AQ138:BB138)</f>
        <v>0</v>
      </c>
      <c r="BD138" s="181">
        <f t="shared" ref="BD138:BO138" si="362">+BD120*(1+$C120)</f>
        <v>0</v>
      </c>
      <c r="BE138" s="181">
        <f t="shared" si="362"/>
        <v>0</v>
      </c>
      <c r="BF138" s="181">
        <f t="shared" si="362"/>
        <v>0</v>
      </c>
      <c r="BG138" s="181">
        <f t="shared" si="362"/>
        <v>0</v>
      </c>
      <c r="BH138" s="181">
        <f t="shared" si="362"/>
        <v>0</v>
      </c>
      <c r="BI138" s="181">
        <f t="shared" si="362"/>
        <v>0</v>
      </c>
      <c r="BJ138" s="181">
        <f t="shared" si="362"/>
        <v>0</v>
      </c>
      <c r="BK138" s="181">
        <f t="shared" si="362"/>
        <v>0</v>
      </c>
      <c r="BL138" s="181">
        <f t="shared" si="362"/>
        <v>0</v>
      </c>
      <c r="BM138" s="181">
        <f t="shared" si="362"/>
        <v>0</v>
      </c>
      <c r="BN138" s="181">
        <f t="shared" si="362"/>
        <v>0</v>
      </c>
      <c r="BO138" s="181">
        <f t="shared" si="362"/>
        <v>0</v>
      </c>
      <c r="BP138" s="190">
        <f>SUM(BD138:BO138)</f>
        <v>0</v>
      </c>
      <c r="BQ138" s="181">
        <f t="shared" ref="BQ138:CB138" si="363">+BQ120*(1+$C120)</f>
        <v>0</v>
      </c>
      <c r="BR138" s="181">
        <f t="shared" si="363"/>
        <v>0</v>
      </c>
      <c r="BS138" s="181">
        <f t="shared" si="363"/>
        <v>0</v>
      </c>
      <c r="BT138" s="181">
        <f t="shared" si="363"/>
        <v>0</v>
      </c>
      <c r="BU138" s="181">
        <f t="shared" si="363"/>
        <v>0</v>
      </c>
      <c r="BV138" s="181">
        <f t="shared" si="363"/>
        <v>0</v>
      </c>
      <c r="BW138" s="181">
        <f t="shared" si="363"/>
        <v>0</v>
      </c>
      <c r="BX138" s="181">
        <f t="shared" si="363"/>
        <v>0</v>
      </c>
      <c r="BY138" s="181">
        <f t="shared" si="363"/>
        <v>0</v>
      </c>
      <c r="BZ138" s="181">
        <f t="shared" si="363"/>
        <v>0</v>
      </c>
      <c r="CA138" s="181">
        <f t="shared" si="363"/>
        <v>0</v>
      </c>
      <c r="CB138" s="181">
        <f t="shared" si="363"/>
        <v>0</v>
      </c>
      <c r="CC138" s="190">
        <f>SUM(BQ138:CB138)</f>
        <v>0</v>
      </c>
    </row>
    <row r="139" spans="1:81" s="119" customFormat="1" ht="15" customHeight="1" x14ac:dyDescent="0.2">
      <c r="B139" s="275" t="str">
        <f>'Données de base'!$A$40</f>
        <v>(-)</v>
      </c>
      <c r="C139" s="131"/>
      <c r="D139" s="181">
        <f t="shared" si="321"/>
        <v>0</v>
      </c>
      <c r="E139" s="181">
        <f t="shared" ref="E139:O139" si="364">+E121*(1+$C121)</f>
        <v>0</v>
      </c>
      <c r="F139" s="181">
        <f t="shared" si="364"/>
        <v>0</v>
      </c>
      <c r="G139" s="181">
        <f t="shared" si="364"/>
        <v>0</v>
      </c>
      <c r="H139" s="181">
        <f t="shared" si="364"/>
        <v>0</v>
      </c>
      <c r="I139" s="181">
        <f t="shared" si="364"/>
        <v>0</v>
      </c>
      <c r="J139" s="181">
        <f t="shared" si="364"/>
        <v>0</v>
      </c>
      <c r="K139" s="181">
        <f t="shared" si="364"/>
        <v>0</v>
      </c>
      <c r="L139" s="181">
        <f t="shared" si="364"/>
        <v>0</v>
      </c>
      <c r="M139" s="181">
        <f t="shared" si="364"/>
        <v>0</v>
      </c>
      <c r="N139" s="181">
        <f t="shared" si="364"/>
        <v>0</v>
      </c>
      <c r="O139" s="181">
        <f t="shared" si="364"/>
        <v>0</v>
      </c>
      <c r="P139" s="190">
        <f t="shared" si="259"/>
        <v>0</v>
      </c>
      <c r="Q139" s="181">
        <f t="shared" ref="Q139:AB139" si="365">+Q121*(1+$C121)</f>
        <v>0</v>
      </c>
      <c r="R139" s="181">
        <f t="shared" si="365"/>
        <v>0</v>
      </c>
      <c r="S139" s="181">
        <f t="shared" si="365"/>
        <v>0</v>
      </c>
      <c r="T139" s="181">
        <f t="shared" si="365"/>
        <v>0</v>
      </c>
      <c r="U139" s="181">
        <f t="shared" si="365"/>
        <v>0</v>
      </c>
      <c r="V139" s="181">
        <f t="shared" si="365"/>
        <v>0</v>
      </c>
      <c r="W139" s="181">
        <f t="shared" si="365"/>
        <v>0</v>
      </c>
      <c r="X139" s="181">
        <f t="shared" si="365"/>
        <v>0</v>
      </c>
      <c r="Y139" s="181">
        <f t="shared" si="365"/>
        <v>0</v>
      </c>
      <c r="Z139" s="181">
        <f t="shared" si="365"/>
        <v>0</v>
      </c>
      <c r="AA139" s="181">
        <f t="shared" si="365"/>
        <v>0</v>
      </c>
      <c r="AB139" s="181">
        <f t="shared" si="365"/>
        <v>0</v>
      </c>
      <c r="AC139" s="190">
        <f t="shared" si="261"/>
        <v>0</v>
      </c>
      <c r="AD139" s="181">
        <f t="shared" ref="AD139:AO139" si="366">+AD121*(1+$C121)</f>
        <v>0</v>
      </c>
      <c r="AE139" s="181">
        <f t="shared" si="366"/>
        <v>0</v>
      </c>
      <c r="AF139" s="181">
        <f t="shared" si="366"/>
        <v>0</v>
      </c>
      <c r="AG139" s="181">
        <f t="shared" si="366"/>
        <v>0</v>
      </c>
      <c r="AH139" s="181">
        <f t="shared" si="366"/>
        <v>0</v>
      </c>
      <c r="AI139" s="181">
        <f t="shared" si="366"/>
        <v>0</v>
      </c>
      <c r="AJ139" s="181">
        <f t="shared" si="366"/>
        <v>0</v>
      </c>
      <c r="AK139" s="181">
        <f t="shared" si="366"/>
        <v>0</v>
      </c>
      <c r="AL139" s="181">
        <f t="shared" si="366"/>
        <v>0</v>
      </c>
      <c r="AM139" s="181">
        <f t="shared" si="366"/>
        <v>0</v>
      </c>
      <c r="AN139" s="181">
        <f t="shared" si="366"/>
        <v>0</v>
      </c>
      <c r="AO139" s="181">
        <f t="shared" si="366"/>
        <v>0</v>
      </c>
      <c r="AP139" s="190">
        <f t="shared" si="263"/>
        <v>0</v>
      </c>
      <c r="AQ139" s="181">
        <f t="shared" ref="AQ139:BB139" si="367">+AQ121*(1+$C121)</f>
        <v>0</v>
      </c>
      <c r="AR139" s="181">
        <f t="shared" si="367"/>
        <v>0</v>
      </c>
      <c r="AS139" s="181">
        <f t="shared" si="367"/>
        <v>0</v>
      </c>
      <c r="AT139" s="181">
        <f t="shared" si="367"/>
        <v>0</v>
      </c>
      <c r="AU139" s="181">
        <f t="shared" si="367"/>
        <v>0</v>
      </c>
      <c r="AV139" s="181">
        <f t="shared" si="367"/>
        <v>0</v>
      </c>
      <c r="AW139" s="181">
        <f t="shared" si="367"/>
        <v>0</v>
      </c>
      <c r="AX139" s="181">
        <f t="shared" si="367"/>
        <v>0</v>
      </c>
      <c r="AY139" s="181">
        <f t="shared" si="367"/>
        <v>0</v>
      </c>
      <c r="AZ139" s="181">
        <f t="shared" si="367"/>
        <v>0</v>
      </c>
      <c r="BA139" s="181">
        <f t="shared" si="367"/>
        <v>0</v>
      </c>
      <c r="BB139" s="181">
        <f t="shared" si="367"/>
        <v>0</v>
      </c>
      <c r="BC139" s="190">
        <f t="shared" si="265"/>
        <v>0</v>
      </c>
      <c r="BD139" s="181">
        <f t="shared" ref="BD139:BO139" si="368">+BD121*(1+$C121)</f>
        <v>0</v>
      </c>
      <c r="BE139" s="181">
        <f t="shared" si="368"/>
        <v>0</v>
      </c>
      <c r="BF139" s="181">
        <f t="shared" si="368"/>
        <v>0</v>
      </c>
      <c r="BG139" s="181">
        <f t="shared" si="368"/>
        <v>0</v>
      </c>
      <c r="BH139" s="181">
        <f t="shared" si="368"/>
        <v>0</v>
      </c>
      <c r="BI139" s="181">
        <f t="shared" si="368"/>
        <v>0</v>
      </c>
      <c r="BJ139" s="181">
        <f t="shared" si="368"/>
        <v>0</v>
      </c>
      <c r="BK139" s="181">
        <f t="shared" si="368"/>
        <v>0</v>
      </c>
      <c r="BL139" s="181">
        <f t="shared" si="368"/>
        <v>0</v>
      </c>
      <c r="BM139" s="181">
        <f t="shared" si="368"/>
        <v>0</v>
      </c>
      <c r="BN139" s="181">
        <f t="shared" si="368"/>
        <v>0</v>
      </c>
      <c r="BO139" s="181">
        <f t="shared" si="368"/>
        <v>0</v>
      </c>
      <c r="BP139" s="190">
        <f t="shared" si="267"/>
        <v>0</v>
      </c>
      <c r="BQ139" s="181">
        <f t="shared" ref="BQ139:CB139" si="369">+BQ121*(1+$C121)</f>
        <v>0</v>
      </c>
      <c r="BR139" s="181">
        <f t="shared" si="369"/>
        <v>0</v>
      </c>
      <c r="BS139" s="181">
        <f t="shared" si="369"/>
        <v>0</v>
      </c>
      <c r="BT139" s="181">
        <f t="shared" si="369"/>
        <v>0</v>
      </c>
      <c r="BU139" s="181">
        <f t="shared" si="369"/>
        <v>0</v>
      </c>
      <c r="BV139" s="181">
        <f t="shared" si="369"/>
        <v>0</v>
      </c>
      <c r="BW139" s="181">
        <f t="shared" si="369"/>
        <v>0</v>
      </c>
      <c r="BX139" s="181">
        <f t="shared" si="369"/>
        <v>0</v>
      </c>
      <c r="BY139" s="181">
        <f t="shared" si="369"/>
        <v>0</v>
      </c>
      <c r="BZ139" s="181">
        <f t="shared" si="369"/>
        <v>0</v>
      </c>
      <c r="CA139" s="181">
        <f t="shared" si="369"/>
        <v>0</v>
      </c>
      <c r="CB139" s="181">
        <f t="shared" si="369"/>
        <v>0</v>
      </c>
      <c r="CC139" s="190">
        <f t="shared" si="320"/>
        <v>0</v>
      </c>
    </row>
    <row r="140" spans="1:81" s="119" customFormat="1" ht="15" customHeight="1" x14ac:dyDescent="0.2">
      <c r="B140" s="275" t="str">
        <f>'Données de base'!$A$41</f>
        <v>(-)</v>
      </c>
      <c r="C140" s="131"/>
      <c r="D140" s="181">
        <f t="shared" si="321"/>
        <v>0</v>
      </c>
      <c r="E140" s="181">
        <f t="shared" ref="E140:O140" si="370">+E122*(1+$C122)</f>
        <v>0</v>
      </c>
      <c r="F140" s="181">
        <f t="shared" si="370"/>
        <v>0</v>
      </c>
      <c r="G140" s="181">
        <f t="shared" si="370"/>
        <v>0</v>
      </c>
      <c r="H140" s="181">
        <f t="shared" si="370"/>
        <v>0</v>
      </c>
      <c r="I140" s="181">
        <f t="shared" si="370"/>
        <v>0</v>
      </c>
      <c r="J140" s="181">
        <f t="shared" si="370"/>
        <v>0</v>
      </c>
      <c r="K140" s="181">
        <f t="shared" si="370"/>
        <v>0</v>
      </c>
      <c r="L140" s="181">
        <f t="shared" si="370"/>
        <v>0</v>
      </c>
      <c r="M140" s="181">
        <f t="shared" si="370"/>
        <v>0</v>
      </c>
      <c r="N140" s="181">
        <f t="shared" si="370"/>
        <v>0</v>
      </c>
      <c r="O140" s="181">
        <f t="shared" si="370"/>
        <v>0</v>
      </c>
      <c r="P140" s="190">
        <f t="shared" si="259"/>
        <v>0</v>
      </c>
      <c r="Q140" s="181">
        <f t="shared" ref="Q140:AB140" si="371">+Q122*(1+$C122)</f>
        <v>0</v>
      </c>
      <c r="R140" s="181">
        <f t="shared" si="371"/>
        <v>0</v>
      </c>
      <c r="S140" s="181">
        <f t="shared" si="371"/>
        <v>0</v>
      </c>
      <c r="T140" s="181">
        <f t="shared" si="371"/>
        <v>0</v>
      </c>
      <c r="U140" s="181">
        <f t="shared" si="371"/>
        <v>0</v>
      </c>
      <c r="V140" s="181">
        <f t="shared" si="371"/>
        <v>0</v>
      </c>
      <c r="W140" s="181">
        <f t="shared" si="371"/>
        <v>0</v>
      </c>
      <c r="X140" s="181">
        <f t="shared" si="371"/>
        <v>0</v>
      </c>
      <c r="Y140" s="181">
        <f t="shared" si="371"/>
        <v>0</v>
      </c>
      <c r="Z140" s="181">
        <f t="shared" si="371"/>
        <v>0</v>
      </c>
      <c r="AA140" s="181">
        <f t="shared" si="371"/>
        <v>0</v>
      </c>
      <c r="AB140" s="181">
        <f t="shared" si="371"/>
        <v>0</v>
      </c>
      <c r="AC140" s="190">
        <f t="shared" si="261"/>
        <v>0</v>
      </c>
      <c r="AD140" s="181">
        <f t="shared" ref="AD140:AO140" si="372">+AD122*(1+$C122)</f>
        <v>0</v>
      </c>
      <c r="AE140" s="181">
        <f t="shared" si="372"/>
        <v>0</v>
      </c>
      <c r="AF140" s="181">
        <f t="shared" si="372"/>
        <v>0</v>
      </c>
      <c r="AG140" s="181">
        <f t="shared" si="372"/>
        <v>0</v>
      </c>
      <c r="AH140" s="181">
        <f t="shared" si="372"/>
        <v>0</v>
      </c>
      <c r="AI140" s="181">
        <f t="shared" si="372"/>
        <v>0</v>
      </c>
      <c r="AJ140" s="181">
        <f t="shared" si="372"/>
        <v>0</v>
      </c>
      <c r="AK140" s="181">
        <f t="shared" si="372"/>
        <v>0</v>
      </c>
      <c r="AL140" s="181">
        <f t="shared" si="372"/>
        <v>0</v>
      </c>
      <c r="AM140" s="181">
        <f t="shared" si="372"/>
        <v>0</v>
      </c>
      <c r="AN140" s="181">
        <f t="shared" si="372"/>
        <v>0</v>
      </c>
      <c r="AO140" s="181">
        <f t="shared" si="372"/>
        <v>0</v>
      </c>
      <c r="AP140" s="190">
        <f t="shared" si="263"/>
        <v>0</v>
      </c>
      <c r="AQ140" s="181">
        <f t="shared" ref="AQ140:BB140" si="373">+AQ122*(1+$C122)</f>
        <v>0</v>
      </c>
      <c r="AR140" s="181">
        <f t="shared" si="373"/>
        <v>0</v>
      </c>
      <c r="AS140" s="181">
        <f t="shared" si="373"/>
        <v>0</v>
      </c>
      <c r="AT140" s="181">
        <f t="shared" si="373"/>
        <v>0</v>
      </c>
      <c r="AU140" s="181">
        <f t="shared" si="373"/>
        <v>0</v>
      </c>
      <c r="AV140" s="181">
        <f t="shared" si="373"/>
        <v>0</v>
      </c>
      <c r="AW140" s="181">
        <f t="shared" si="373"/>
        <v>0</v>
      </c>
      <c r="AX140" s="181">
        <f t="shared" si="373"/>
        <v>0</v>
      </c>
      <c r="AY140" s="181">
        <f t="shared" si="373"/>
        <v>0</v>
      </c>
      <c r="AZ140" s="181">
        <f t="shared" si="373"/>
        <v>0</v>
      </c>
      <c r="BA140" s="181">
        <f t="shared" si="373"/>
        <v>0</v>
      </c>
      <c r="BB140" s="181">
        <f t="shared" si="373"/>
        <v>0</v>
      </c>
      <c r="BC140" s="190">
        <f t="shared" si="265"/>
        <v>0</v>
      </c>
      <c r="BD140" s="181">
        <f t="shared" ref="BD140:BO140" si="374">+BD122*(1+$C122)</f>
        <v>0</v>
      </c>
      <c r="BE140" s="181">
        <f t="shared" si="374"/>
        <v>0</v>
      </c>
      <c r="BF140" s="181">
        <f t="shared" si="374"/>
        <v>0</v>
      </c>
      <c r="BG140" s="181">
        <f t="shared" si="374"/>
        <v>0</v>
      </c>
      <c r="BH140" s="181">
        <f t="shared" si="374"/>
        <v>0</v>
      </c>
      <c r="BI140" s="181">
        <f t="shared" si="374"/>
        <v>0</v>
      </c>
      <c r="BJ140" s="181">
        <f t="shared" si="374"/>
        <v>0</v>
      </c>
      <c r="BK140" s="181">
        <f t="shared" si="374"/>
        <v>0</v>
      </c>
      <c r="BL140" s="181">
        <f t="shared" si="374"/>
        <v>0</v>
      </c>
      <c r="BM140" s="181">
        <f t="shared" si="374"/>
        <v>0</v>
      </c>
      <c r="BN140" s="181">
        <f t="shared" si="374"/>
        <v>0</v>
      </c>
      <c r="BO140" s="181">
        <f t="shared" si="374"/>
        <v>0</v>
      </c>
      <c r="BP140" s="190">
        <f t="shared" si="267"/>
        <v>0</v>
      </c>
      <c r="BQ140" s="181">
        <f t="shared" ref="BQ140:CB140" si="375">+BQ122*(1+$C122)</f>
        <v>0</v>
      </c>
      <c r="BR140" s="181">
        <f t="shared" si="375"/>
        <v>0</v>
      </c>
      <c r="BS140" s="181">
        <f t="shared" si="375"/>
        <v>0</v>
      </c>
      <c r="BT140" s="181">
        <f t="shared" si="375"/>
        <v>0</v>
      </c>
      <c r="BU140" s="181">
        <f t="shared" si="375"/>
        <v>0</v>
      </c>
      <c r="BV140" s="181">
        <f t="shared" si="375"/>
        <v>0</v>
      </c>
      <c r="BW140" s="181">
        <f t="shared" si="375"/>
        <v>0</v>
      </c>
      <c r="BX140" s="181">
        <f t="shared" si="375"/>
        <v>0</v>
      </c>
      <c r="BY140" s="181">
        <f t="shared" si="375"/>
        <v>0</v>
      </c>
      <c r="BZ140" s="181">
        <f t="shared" si="375"/>
        <v>0</v>
      </c>
      <c r="CA140" s="181">
        <f t="shared" si="375"/>
        <v>0</v>
      </c>
      <c r="CB140" s="181">
        <f t="shared" si="375"/>
        <v>0</v>
      </c>
      <c r="CC140" s="190">
        <f t="shared" si="320"/>
        <v>0</v>
      </c>
    </row>
    <row r="141" spans="1:81" s="119" customFormat="1" ht="15" customHeight="1" x14ac:dyDescent="0.2">
      <c r="B141" s="275" t="str">
        <f>'Données de base'!$A$42</f>
        <v>(-)</v>
      </c>
      <c r="C141" s="131"/>
      <c r="D141" s="181">
        <f t="shared" si="321"/>
        <v>0</v>
      </c>
      <c r="E141" s="181">
        <f t="shared" ref="E141:O141" si="376">+E123*(1+$C123)</f>
        <v>0</v>
      </c>
      <c r="F141" s="181">
        <f t="shared" si="376"/>
        <v>0</v>
      </c>
      <c r="G141" s="181">
        <f t="shared" si="376"/>
        <v>0</v>
      </c>
      <c r="H141" s="181">
        <f t="shared" si="376"/>
        <v>0</v>
      </c>
      <c r="I141" s="181">
        <f t="shared" si="376"/>
        <v>0</v>
      </c>
      <c r="J141" s="181">
        <f t="shared" si="376"/>
        <v>0</v>
      </c>
      <c r="K141" s="181">
        <f t="shared" si="376"/>
        <v>0</v>
      </c>
      <c r="L141" s="181">
        <f t="shared" si="376"/>
        <v>0</v>
      </c>
      <c r="M141" s="181">
        <f t="shared" si="376"/>
        <v>0</v>
      </c>
      <c r="N141" s="181">
        <f t="shared" si="376"/>
        <v>0</v>
      </c>
      <c r="O141" s="181">
        <f t="shared" si="376"/>
        <v>0</v>
      </c>
      <c r="P141" s="190">
        <f t="shared" si="259"/>
        <v>0</v>
      </c>
      <c r="Q141" s="181">
        <f t="shared" ref="Q141:AB141" si="377">+Q123*(1+$C123)</f>
        <v>0</v>
      </c>
      <c r="R141" s="181">
        <f t="shared" si="377"/>
        <v>0</v>
      </c>
      <c r="S141" s="181">
        <f t="shared" si="377"/>
        <v>0</v>
      </c>
      <c r="T141" s="181">
        <f t="shared" si="377"/>
        <v>0</v>
      </c>
      <c r="U141" s="181">
        <f t="shared" si="377"/>
        <v>0</v>
      </c>
      <c r="V141" s="181">
        <f t="shared" si="377"/>
        <v>0</v>
      </c>
      <c r="W141" s="181">
        <f t="shared" si="377"/>
        <v>0</v>
      </c>
      <c r="X141" s="181">
        <f t="shared" si="377"/>
        <v>0</v>
      </c>
      <c r="Y141" s="181">
        <f t="shared" si="377"/>
        <v>0</v>
      </c>
      <c r="Z141" s="181">
        <f t="shared" si="377"/>
        <v>0</v>
      </c>
      <c r="AA141" s="181">
        <f t="shared" si="377"/>
        <v>0</v>
      </c>
      <c r="AB141" s="181">
        <f t="shared" si="377"/>
        <v>0</v>
      </c>
      <c r="AC141" s="190">
        <f t="shared" si="261"/>
        <v>0</v>
      </c>
      <c r="AD141" s="181">
        <f t="shared" ref="AD141:AO141" si="378">+AD123*(1+$C123)</f>
        <v>0</v>
      </c>
      <c r="AE141" s="181">
        <f t="shared" si="378"/>
        <v>0</v>
      </c>
      <c r="AF141" s="181">
        <f t="shared" si="378"/>
        <v>0</v>
      </c>
      <c r="AG141" s="181">
        <f t="shared" si="378"/>
        <v>0</v>
      </c>
      <c r="AH141" s="181">
        <f t="shared" si="378"/>
        <v>0</v>
      </c>
      <c r="AI141" s="181">
        <f t="shared" si="378"/>
        <v>0</v>
      </c>
      <c r="AJ141" s="181">
        <f t="shared" si="378"/>
        <v>0</v>
      </c>
      <c r="AK141" s="181">
        <f t="shared" si="378"/>
        <v>0</v>
      </c>
      <c r="AL141" s="181">
        <f t="shared" si="378"/>
        <v>0</v>
      </c>
      <c r="AM141" s="181">
        <f t="shared" si="378"/>
        <v>0</v>
      </c>
      <c r="AN141" s="181">
        <f t="shared" si="378"/>
        <v>0</v>
      </c>
      <c r="AO141" s="181">
        <f t="shared" si="378"/>
        <v>0</v>
      </c>
      <c r="AP141" s="190">
        <f t="shared" si="263"/>
        <v>0</v>
      </c>
      <c r="AQ141" s="181">
        <f t="shared" ref="AQ141:BB141" si="379">+AQ123*(1+$C123)</f>
        <v>0</v>
      </c>
      <c r="AR141" s="181">
        <f t="shared" si="379"/>
        <v>0</v>
      </c>
      <c r="AS141" s="181">
        <f t="shared" si="379"/>
        <v>0</v>
      </c>
      <c r="AT141" s="181">
        <f t="shared" si="379"/>
        <v>0</v>
      </c>
      <c r="AU141" s="181">
        <f t="shared" si="379"/>
        <v>0</v>
      </c>
      <c r="AV141" s="181">
        <f t="shared" si="379"/>
        <v>0</v>
      </c>
      <c r="AW141" s="181">
        <f t="shared" si="379"/>
        <v>0</v>
      </c>
      <c r="AX141" s="181">
        <f t="shared" si="379"/>
        <v>0</v>
      </c>
      <c r="AY141" s="181">
        <f t="shared" si="379"/>
        <v>0</v>
      </c>
      <c r="AZ141" s="181">
        <f t="shared" si="379"/>
        <v>0</v>
      </c>
      <c r="BA141" s="181">
        <f t="shared" si="379"/>
        <v>0</v>
      </c>
      <c r="BB141" s="181">
        <f t="shared" si="379"/>
        <v>0</v>
      </c>
      <c r="BC141" s="190">
        <f t="shared" si="265"/>
        <v>0</v>
      </c>
      <c r="BD141" s="181">
        <f t="shared" ref="BD141:BO141" si="380">+BD123*(1+$C123)</f>
        <v>0</v>
      </c>
      <c r="BE141" s="181">
        <f t="shared" si="380"/>
        <v>0</v>
      </c>
      <c r="BF141" s="181">
        <f t="shared" si="380"/>
        <v>0</v>
      </c>
      <c r="BG141" s="181">
        <f t="shared" si="380"/>
        <v>0</v>
      </c>
      <c r="BH141" s="181">
        <f t="shared" si="380"/>
        <v>0</v>
      </c>
      <c r="BI141" s="181">
        <f t="shared" si="380"/>
        <v>0</v>
      </c>
      <c r="BJ141" s="181">
        <f t="shared" si="380"/>
        <v>0</v>
      </c>
      <c r="BK141" s="181">
        <f t="shared" si="380"/>
        <v>0</v>
      </c>
      <c r="BL141" s="181">
        <f t="shared" si="380"/>
        <v>0</v>
      </c>
      <c r="BM141" s="181">
        <f t="shared" si="380"/>
        <v>0</v>
      </c>
      <c r="BN141" s="181">
        <f t="shared" si="380"/>
        <v>0</v>
      </c>
      <c r="BO141" s="181">
        <f t="shared" si="380"/>
        <v>0</v>
      </c>
      <c r="BP141" s="190">
        <f t="shared" si="267"/>
        <v>0</v>
      </c>
      <c r="BQ141" s="181">
        <f t="shared" ref="BQ141:CB141" si="381">+BQ123*(1+$C123)</f>
        <v>0</v>
      </c>
      <c r="BR141" s="181">
        <f t="shared" si="381"/>
        <v>0</v>
      </c>
      <c r="BS141" s="181">
        <f t="shared" si="381"/>
        <v>0</v>
      </c>
      <c r="BT141" s="181">
        <f t="shared" si="381"/>
        <v>0</v>
      </c>
      <c r="BU141" s="181">
        <f t="shared" si="381"/>
        <v>0</v>
      </c>
      <c r="BV141" s="181">
        <f t="shared" si="381"/>
        <v>0</v>
      </c>
      <c r="BW141" s="181">
        <f t="shared" si="381"/>
        <v>0</v>
      </c>
      <c r="BX141" s="181">
        <f t="shared" si="381"/>
        <v>0</v>
      </c>
      <c r="BY141" s="181">
        <f t="shared" si="381"/>
        <v>0</v>
      </c>
      <c r="BZ141" s="181">
        <f t="shared" si="381"/>
        <v>0</v>
      </c>
      <c r="CA141" s="181">
        <f t="shared" si="381"/>
        <v>0</v>
      </c>
      <c r="CB141" s="181">
        <f t="shared" si="381"/>
        <v>0</v>
      </c>
      <c r="CC141" s="190">
        <f t="shared" si="320"/>
        <v>0</v>
      </c>
    </row>
    <row r="142" spans="1:81" ht="15" customHeight="1" x14ac:dyDescent="0.2">
      <c r="B142" s="16"/>
      <c r="C142" s="131"/>
      <c r="D142" s="16"/>
      <c r="E142" s="16"/>
      <c r="F142" s="16"/>
      <c r="G142" s="16"/>
      <c r="H142" s="16"/>
      <c r="I142" s="16"/>
      <c r="J142" s="16"/>
      <c r="K142" s="16"/>
      <c r="L142" s="16"/>
      <c r="M142" s="16"/>
      <c r="N142" s="16"/>
      <c r="O142" s="16"/>
      <c r="P142" s="130"/>
      <c r="Q142" s="16"/>
      <c r="R142" s="16"/>
      <c r="S142" s="16"/>
      <c r="T142" s="16"/>
      <c r="U142" s="16"/>
      <c r="V142" s="16"/>
      <c r="W142" s="16"/>
      <c r="X142" s="16"/>
      <c r="Y142" s="16"/>
      <c r="Z142" s="16"/>
      <c r="AA142" s="16"/>
      <c r="AB142" s="16"/>
      <c r="AC142" s="130"/>
      <c r="AD142" s="16"/>
      <c r="AE142" s="16"/>
      <c r="AF142" s="16"/>
      <c r="AG142" s="16"/>
      <c r="AH142" s="16"/>
      <c r="AI142" s="16"/>
      <c r="AJ142" s="16"/>
      <c r="AK142" s="16"/>
      <c r="AL142" s="16"/>
      <c r="AM142" s="16"/>
      <c r="AN142" s="16"/>
      <c r="AO142" s="16"/>
      <c r="AP142" s="130"/>
      <c r="AQ142" s="16"/>
      <c r="AR142" s="16"/>
      <c r="AS142" s="16"/>
      <c r="AT142" s="16"/>
      <c r="AU142" s="16"/>
      <c r="AV142" s="16"/>
      <c r="AW142" s="16"/>
      <c r="AX142" s="16"/>
      <c r="AY142" s="16"/>
      <c r="AZ142" s="16"/>
      <c r="BA142" s="16"/>
      <c r="BB142" s="16"/>
      <c r="BC142" s="130"/>
      <c r="BD142" s="16"/>
      <c r="BE142" s="16"/>
      <c r="BF142" s="16"/>
      <c r="BG142" s="16"/>
      <c r="BH142" s="16"/>
      <c r="BI142" s="16"/>
      <c r="BJ142" s="16"/>
      <c r="BK142" s="16"/>
      <c r="BL142" s="16"/>
      <c r="BM142" s="16"/>
      <c r="BN142" s="16"/>
      <c r="BO142" s="16"/>
      <c r="BP142" s="130"/>
      <c r="BQ142" s="16"/>
      <c r="BR142" s="16"/>
      <c r="BS142" s="16"/>
      <c r="BT142" s="16"/>
      <c r="BU142" s="16"/>
      <c r="BV142" s="16"/>
      <c r="BW142" s="16"/>
      <c r="BX142" s="16"/>
      <c r="BY142" s="16"/>
      <c r="BZ142" s="16"/>
      <c r="CA142" s="16"/>
      <c r="CB142" s="16"/>
      <c r="CC142" s="130"/>
    </row>
    <row r="143" spans="1:81" s="63" customFormat="1" ht="15" customHeight="1" x14ac:dyDescent="0.2">
      <c r="B143" s="245" t="s">
        <v>184</v>
      </c>
      <c r="C143" s="130"/>
      <c r="D143" s="190">
        <f t="shared" ref="D143:O143" si="382">+SUM(D144:D153)</f>
        <v>0</v>
      </c>
      <c r="E143" s="190">
        <f t="shared" si="382"/>
        <v>0</v>
      </c>
      <c r="F143" s="190">
        <f t="shared" si="382"/>
        <v>0</v>
      </c>
      <c r="G143" s="190">
        <f t="shared" si="382"/>
        <v>0</v>
      </c>
      <c r="H143" s="190">
        <f t="shared" si="382"/>
        <v>0</v>
      </c>
      <c r="I143" s="190">
        <f t="shared" si="382"/>
        <v>0</v>
      </c>
      <c r="J143" s="190">
        <f t="shared" si="382"/>
        <v>0</v>
      </c>
      <c r="K143" s="190">
        <f t="shared" si="382"/>
        <v>0</v>
      </c>
      <c r="L143" s="190">
        <f t="shared" si="382"/>
        <v>0</v>
      </c>
      <c r="M143" s="190">
        <f t="shared" si="382"/>
        <v>0</v>
      </c>
      <c r="N143" s="190">
        <f t="shared" si="382"/>
        <v>0</v>
      </c>
      <c r="O143" s="190">
        <f t="shared" si="382"/>
        <v>0</v>
      </c>
      <c r="P143" s="190">
        <f t="shared" si="259"/>
        <v>0</v>
      </c>
      <c r="Q143" s="190">
        <f t="shared" ref="Q143:AB143" si="383">+SUM(Q144:Q153)</f>
        <v>0</v>
      </c>
      <c r="R143" s="190">
        <f t="shared" si="383"/>
        <v>0</v>
      </c>
      <c r="S143" s="190">
        <f t="shared" si="383"/>
        <v>0</v>
      </c>
      <c r="T143" s="190">
        <f t="shared" si="383"/>
        <v>0</v>
      </c>
      <c r="U143" s="190">
        <f t="shared" si="383"/>
        <v>0</v>
      </c>
      <c r="V143" s="190">
        <f t="shared" si="383"/>
        <v>0</v>
      </c>
      <c r="W143" s="190">
        <f t="shared" si="383"/>
        <v>0</v>
      </c>
      <c r="X143" s="190">
        <f t="shared" si="383"/>
        <v>0</v>
      </c>
      <c r="Y143" s="190">
        <f t="shared" si="383"/>
        <v>0</v>
      </c>
      <c r="Z143" s="190">
        <f t="shared" si="383"/>
        <v>0</v>
      </c>
      <c r="AA143" s="190">
        <f t="shared" si="383"/>
        <v>0</v>
      </c>
      <c r="AB143" s="190">
        <f t="shared" si="383"/>
        <v>0</v>
      </c>
      <c r="AC143" s="190">
        <f t="shared" si="261"/>
        <v>0</v>
      </c>
      <c r="AD143" s="190">
        <f t="shared" ref="AD143:AO143" si="384">+SUM(AD144:AD153)</f>
        <v>0</v>
      </c>
      <c r="AE143" s="190">
        <f t="shared" si="384"/>
        <v>0</v>
      </c>
      <c r="AF143" s="190">
        <f t="shared" si="384"/>
        <v>0</v>
      </c>
      <c r="AG143" s="190">
        <f t="shared" si="384"/>
        <v>0</v>
      </c>
      <c r="AH143" s="190">
        <f t="shared" si="384"/>
        <v>0</v>
      </c>
      <c r="AI143" s="190">
        <f t="shared" si="384"/>
        <v>0</v>
      </c>
      <c r="AJ143" s="190">
        <f t="shared" si="384"/>
        <v>0</v>
      </c>
      <c r="AK143" s="190">
        <f t="shared" si="384"/>
        <v>0</v>
      </c>
      <c r="AL143" s="190">
        <f t="shared" si="384"/>
        <v>0</v>
      </c>
      <c r="AM143" s="190">
        <f t="shared" si="384"/>
        <v>0</v>
      </c>
      <c r="AN143" s="190">
        <f t="shared" si="384"/>
        <v>0</v>
      </c>
      <c r="AO143" s="190">
        <f t="shared" si="384"/>
        <v>0</v>
      </c>
      <c r="AP143" s="190">
        <f t="shared" si="263"/>
        <v>0</v>
      </c>
      <c r="AQ143" s="190">
        <f t="shared" ref="AQ143:BB143" si="385">+SUM(AQ144:AQ153)</f>
        <v>0</v>
      </c>
      <c r="AR143" s="190">
        <f t="shared" si="385"/>
        <v>0</v>
      </c>
      <c r="AS143" s="190">
        <f t="shared" si="385"/>
        <v>0</v>
      </c>
      <c r="AT143" s="190">
        <f t="shared" si="385"/>
        <v>0</v>
      </c>
      <c r="AU143" s="190">
        <f t="shared" si="385"/>
        <v>0</v>
      </c>
      <c r="AV143" s="190">
        <f t="shared" si="385"/>
        <v>0</v>
      </c>
      <c r="AW143" s="190">
        <f t="shared" si="385"/>
        <v>0</v>
      </c>
      <c r="AX143" s="190">
        <f t="shared" si="385"/>
        <v>0</v>
      </c>
      <c r="AY143" s="190">
        <f t="shared" si="385"/>
        <v>0</v>
      </c>
      <c r="AZ143" s="190">
        <f t="shared" si="385"/>
        <v>0</v>
      </c>
      <c r="BA143" s="190">
        <f t="shared" si="385"/>
        <v>0</v>
      </c>
      <c r="BB143" s="190">
        <f t="shared" si="385"/>
        <v>0</v>
      </c>
      <c r="BC143" s="190">
        <f t="shared" si="265"/>
        <v>0</v>
      </c>
      <c r="BD143" s="190">
        <f t="shared" ref="BD143:BO143" si="386">+SUM(BD144:BD153)</f>
        <v>0</v>
      </c>
      <c r="BE143" s="190">
        <f t="shared" si="386"/>
        <v>0</v>
      </c>
      <c r="BF143" s="190">
        <f t="shared" si="386"/>
        <v>0</v>
      </c>
      <c r="BG143" s="190">
        <f t="shared" si="386"/>
        <v>0</v>
      </c>
      <c r="BH143" s="190">
        <f t="shared" si="386"/>
        <v>0</v>
      </c>
      <c r="BI143" s="190">
        <f t="shared" si="386"/>
        <v>0</v>
      </c>
      <c r="BJ143" s="190">
        <f t="shared" si="386"/>
        <v>0</v>
      </c>
      <c r="BK143" s="190">
        <f t="shared" si="386"/>
        <v>0</v>
      </c>
      <c r="BL143" s="190">
        <f t="shared" si="386"/>
        <v>0</v>
      </c>
      <c r="BM143" s="190">
        <f t="shared" si="386"/>
        <v>0</v>
      </c>
      <c r="BN143" s="190">
        <f t="shared" si="386"/>
        <v>0</v>
      </c>
      <c r="BO143" s="190">
        <f t="shared" si="386"/>
        <v>0</v>
      </c>
      <c r="BP143" s="190">
        <f t="shared" si="267"/>
        <v>0</v>
      </c>
      <c r="BQ143" s="190">
        <f t="shared" ref="BQ143:CB143" si="387">+SUM(BQ144:BQ153)</f>
        <v>0</v>
      </c>
      <c r="BR143" s="190">
        <f t="shared" si="387"/>
        <v>0</v>
      </c>
      <c r="BS143" s="190">
        <f t="shared" si="387"/>
        <v>0</v>
      </c>
      <c r="BT143" s="190">
        <f t="shared" si="387"/>
        <v>0</v>
      </c>
      <c r="BU143" s="190">
        <f t="shared" si="387"/>
        <v>0</v>
      </c>
      <c r="BV143" s="190">
        <f t="shared" si="387"/>
        <v>0</v>
      </c>
      <c r="BW143" s="190">
        <f t="shared" si="387"/>
        <v>0</v>
      </c>
      <c r="BX143" s="190">
        <f t="shared" si="387"/>
        <v>0</v>
      </c>
      <c r="BY143" s="190">
        <f t="shared" si="387"/>
        <v>0</v>
      </c>
      <c r="BZ143" s="190">
        <f t="shared" si="387"/>
        <v>0</v>
      </c>
      <c r="CA143" s="190">
        <f t="shared" si="387"/>
        <v>0</v>
      </c>
      <c r="CB143" s="190">
        <f t="shared" si="387"/>
        <v>0</v>
      </c>
      <c r="CC143" s="190">
        <f t="shared" ref="CC143:CC153" si="388">SUM(BQ143:CB143)</f>
        <v>0</v>
      </c>
    </row>
    <row r="144" spans="1:81" ht="15" customHeight="1" x14ac:dyDescent="0.2">
      <c r="A144" s="119"/>
      <c r="B144" s="275" t="str">
        <f>'Données de base'!$A$33</f>
        <v>Preuve de concept</v>
      </c>
      <c r="C144" s="247">
        <f>'Données de base'!$B$91</f>
        <v>0.2</v>
      </c>
      <c r="D144" s="181">
        <f>'Données de base'!C59*'Données de base'!C91</f>
        <v>0</v>
      </c>
      <c r="E144" s="181">
        <f>'Données de base'!D59*'Données de base'!D91</f>
        <v>0</v>
      </c>
      <c r="F144" s="181">
        <f>'Données de base'!E59*'Données de base'!E91</f>
        <v>0</v>
      </c>
      <c r="G144" s="181">
        <f>'Données de base'!F59*'Données de base'!F91</f>
        <v>0</v>
      </c>
      <c r="H144" s="181">
        <f>'Données de base'!G59*'Données de base'!G91</f>
        <v>0</v>
      </c>
      <c r="I144" s="181">
        <f>'Données de base'!H59*'Données de base'!H91</f>
        <v>0</v>
      </c>
      <c r="J144" s="181">
        <f>'Données de base'!I59*'Données de base'!I91</f>
        <v>0</v>
      </c>
      <c r="K144" s="181">
        <f>'Données de base'!J59*'Données de base'!J91</f>
        <v>0</v>
      </c>
      <c r="L144" s="181">
        <f>'Données de base'!K59*'Données de base'!K91</f>
        <v>0</v>
      </c>
      <c r="M144" s="181">
        <f>'Données de base'!L59*'Données de base'!L91</f>
        <v>0</v>
      </c>
      <c r="N144" s="181">
        <f>'Données de base'!M59*'Données de base'!M91</f>
        <v>0</v>
      </c>
      <c r="O144" s="181">
        <f>'Données de base'!N59*'Données de base'!N91</f>
        <v>0</v>
      </c>
      <c r="P144" s="190">
        <f t="shared" si="259"/>
        <v>0</v>
      </c>
      <c r="Q144" s="181">
        <f>'Données de base'!P59*'Données de base'!P91</f>
        <v>0</v>
      </c>
      <c r="R144" s="181">
        <f>'Données de base'!Q59*'Données de base'!Q91</f>
        <v>0</v>
      </c>
      <c r="S144" s="181">
        <f>'Données de base'!R59*'Données de base'!R91</f>
        <v>0</v>
      </c>
      <c r="T144" s="181">
        <f>'Données de base'!S59*'Données de base'!S91</f>
        <v>0</v>
      </c>
      <c r="U144" s="181">
        <f>'Données de base'!T59*'Données de base'!T91</f>
        <v>0</v>
      </c>
      <c r="V144" s="181">
        <f>'Données de base'!U59*'Données de base'!U91</f>
        <v>0</v>
      </c>
      <c r="W144" s="181">
        <f>'Données de base'!V59*'Données de base'!V91</f>
        <v>0</v>
      </c>
      <c r="X144" s="181">
        <f>'Données de base'!W59*'Données de base'!W91</f>
        <v>0</v>
      </c>
      <c r="Y144" s="181">
        <f>'Données de base'!X59*'Données de base'!X91</f>
        <v>0</v>
      </c>
      <c r="Z144" s="181">
        <f>'Données de base'!Y59*'Données de base'!Y91</f>
        <v>0</v>
      </c>
      <c r="AA144" s="181">
        <f>'Données de base'!Z59*'Données de base'!Z91</f>
        <v>0</v>
      </c>
      <c r="AB144" s="181">
        <f>'Données de base'!AA59*'Données de base'!AA91</f>
        <v>0</v>
      </c>
      <c r="AC144" s="190">
        <f t="shared" si="261"/>
        <v>0</v>
      </c>
      <c r="AD144" s="181">
        <f>'Données de base'!AC59*'Données de base'!AC91</f>
        <v>0</v>
      </c>
      <c r="AE144" s="181">
        <f>'Données de base'!AD59*'Données de base'!AD91</f>
        <v>0</v>
      </c>
      <c r="AF144" s="181">
        <f>'Données de base'!AE59*'Données de base'!AE91</f>
        <v>0</v>
      </c>
      <c r="AG144" s="181">
        <f>'Données de base'!AF59*'Données de base'!AF91</f>
        <v>0</v>
      </c>
      <c r="AH144" s="181">
        <f>'Données de base'!AG59*'Données de base'!AG91</f>
        <v>0</v>
      </c>
      <c r="AI144" s="181">
        <f>'Données de base'!AH59*'Données de base'!AH91</f>
        <v>0</v>
      </c>
      <c r="AJ144" s="181">
        <f>'Données de base'!AI59*'Données de base'!AI91</f>
        <v>0</v>
      </c>
      <c r="AK144" s="181">
        <f>'Données de base'!AJ59*'Données de base'!AJ91</f>
        <v>0</v>
      </c>
      <c r="AL144" s="181">
        <f>'Données de base'!AK59*'Données de base'!AK91</f>
        <v>0</v>
      </c>
      <c r="AM144" s="181">
        <f>'Données de base'!AL59*'Données de base'!AL91</f>
        <v>0</v>
      </c>
      <c r="AN144" s="181">
        <f>'Données de base'!AM59*'Données de base'!AM91</f>
        <v>0</v>
      </c>
      <c r="AO144" s="181">
        <f>'Données de base'!AN59*'Données de base'!AN91</f>
        <v>0</v>
      </c>
      <c r="AP144" s="190">
        <f t="shared" si="263"/>
        <v>0</v>
      </c>
      <c r="AQ144" s="181">
        <f>'Données de base'!AP59*'Données de base'!AP91</f>
        <v>0</v>
      </c>
      <c r="AR144" s="181">
        <f>'Données de base'!AQ59*'Données de base'!AQ91</f>
        <v>0</v>
      </c>
      <c r="AS144" s="181">
        <f>'Données de base'!AR59*'Données de base'!AR91</f>
        <v>0</v>
      </c>
      <c r="AT144" s="181">
        <f>'Données de base'!AS59*'Données de base'!AS91</f>
        <v>0</v>
      </c>
      <c r="AU144" s="181">
        <f>'Données de base'!AT59*'Données de base'!AT91</f>
        <v>0</v>
      </c>
      <c r="AV144" s="181">
        <f>'Données de base'!AU59*'Données de base'!AU91</f>
        <v>0</v>
      </c>
      <c r="AW144" s="181">
        <f>'Données de base'!AV59*'Données de base'!AV91</f>
        <v>0</v>
      </c>
      <c r="AX144" s="181">
        <f>'Données de base'!AW59*'Données de base'!AW91</f>
        <v>0</v>
      </c>
      <c r="AY144" s="181">
        <f>'Données de base'!AX59*'Données de base'!AX91</f>
        <v>0</v>
      </c>
      <c r="AZ144" s="181">
        <f>'Données de base'!AY59*'Données de base'!AY91</f>
        <v>0</v>
      </c>
      <c r="BA144" s="181">
        <f>'Données de base'!AZ59*'Données de base'!AZ91</f>
        <v>0</v>
      </c>
      <c r="BB144" s="181">
        <f>'Données de base'!BA59*'Données de base'!BA91</f>
        <v>0</v>
      </c>
      <c r="BC144" s="190">
        <f t="shared" si="265"/>
        <v>0</v>
      </c>
      <c r="BD144" s="181">
        <f>'Données de base'!BC59*'Données de base'!BC91</f>
        <v>0</v>
      </c>
      <c r="BE144" s="181">
        <f>'Données de base'!BD59*'Données de base'!BD91</f>
        <v>0</v>
      </c>
      <c r="BF144" s="181">
        <f>'Données de base'!BE59*'Données de base'!BE91</f>
        <v>0</v>
      </c>
      <c r="BG144" s="181">
        <f>'Données de base'!BF59*'Données de base'!BF91</f>
        <v>0</v>
      </c>
      <c r="BH144" s="181">
        <f>'Données de base'!BG59*'Données de base'!BG91</f>
        <v>0</v>
      </c>
      <c r="BI144" s="181">
        <f>'Données de base'!BH59*'Données de base'!BH91</f>
        <v>0</v>
      </c>
      <c r="BJ144" s="181">
        <f>'Données de base'!BI59*'Données de base'!BI91</f>
        <v>0</v>
      </c>
      <c r="BK144" s="181">
        <f>'Données de base'!BJ59*'Données de base'!BJ91</f>
        <v>0</v>
      </c>
      <c r="BL144" s="181">
        <f>'Données de base'!BK59*'Données de base'!BK91</f>
        <v>0</v>
      </c>
      <c r="BM144" s="181">
        <f>'Données de base'!BL59*'Données de base'!BL91</f>
        <v>0</v>
      </c>
      <c r="BN144" s="181">
        <f>'Données de base'!BM59*'Données de base'!BM91</f>
        <v>0</v>
      </c>
      <c r="BO144" s="181">
        <f>'Données de base'!BN59*'Données de base'!BN91</f>
        <v>0</v>
      </c>
      <c r="BP144" s="190">
        <f t="shared" si="267"/>
        <v>0</v>
      </c>
      <c r="BQ144" s="181">
        <f>'Données de base'!BP59*'Données de base'!BP91</f>
        <v>0</v>
      </c>
      <c r="BR144" s="181">
        <f>'Données de base'!BQ59*'Données de base'!BQ91</f>
        <v>0</v>
      </c>
      <c r="BS144" s="181">
        <f>'Données de base'!BR59*'Données de base'!BR91</f>
        <v>0</v>
      </c>
      <c r="BT144" s="181">
        <f>'Données de base'!BS59*'Données de base'!BS91</f>
        <v>0</v>
      </c>
      <c r="BU144" s="181">
        <f>'Données de base'!BT59*'Données de base'!BT91</f>
        <v>0</v>
      </c>
      <c r="BV144" s="181">
        <f>'Données de base'!BU59*'Données de base'!BU91</f>
        <v>0</v>
      </c>
      <c r="BW144" s="181">
        <f>'Données de base'!BV59*'Données de base'!BV91</f>
        <v>0</v>
      </c>
      <c r="BX144" s="181">
        <f>'Données de base'!BW59*'Données de base'!BW91</f>
        <v>0</v>
      </c>
      <c r="BY144" s="181">
        <f>'Données de base'!BX59*'Données de base'!BX91</f>
        <v>0</v>
      </c>
      <c r="BZ144" s="181">
        <f>'Données de base'!BY59*'Données de base'!BY91</f>
        <v>0</v>
      </c>
      <c r="CA144" s="181">
        <f>'Données de base'!BZ59*'Données de base'!BZ91</f>
        <v>0</v>
      </c>
      <c r="CB144" s="181">
        <f>'Données de base'!CA59*'Données de base'!CA91</f>
        <v>0</v>
      </c>
      <c r="CC144" s="190">
        <f t="shared" si="388"/>
        <v>0</v>
      </c>
    </row>
    <row r="145" spans="1:81" ht="15" customHeight="1" x14ac:dyDescent="0.2">
      <c r="A145" s="119"/>
      <c r="B145" s="275" t="str">
        <f>'Données de base'!$A$34</f>
        <v>Redevance porte-à-porte (Indus.)</v>
      </c>
      <c r="C145" s="247">
        <f>'Données de base'!$B$92</f>
        <v>0.2</v>
      </c>
      <c r="D145" s="181">
        <f>'Données de base'!C60*'Données de base'!C92</f>
        <v>0</v>
      </c>
      <c r="E145" s="181">
        <f>'Données de base'!D60*'Données de base'!D92</f>
        <v>0</v>
      </c>
      <c r="F145" s="181">
        <f>'Données de base'!E60*'Données de base'!E92</f>
        <v>0</v>
      </c>
      <c r="G145" s="181">
        <f>'Données de base'!F60*'Données de base'!F92</f>
        <v>0</v>
      </c>
      <c r="H145" s="181">
        <f>'Données de base'!G60*'Données de base'!G92</f>
        <v>0</v>
      </c>
      <c r="I145" s="181">
        <f>'Données de base'!H60*'Données de base'!H92</f>
        <v>0</v>
      </c>
      <c r="J145" s="181">
        <f>'Données de base'!I60*'Données de base'!I92</f>
        <v>0</v>
      </c>
      <c r="K145" s="181">
        <f>'Données de base'!J60*'Données de base'!J92</f>
        <v>0</v>
      </c>
      <c r="L145" s="181">
        <f>'Données de base'!K60*'Données de base'!K92</f>
        <v>0</v>
      </c>
      <c r="M145" s="181">
        <f>'Données de base'!L60*'Données de base'!L92</f>
        <v>0</v>
      </c>
      <c r="N145" s="181">
        <f>'Données de base'!M60*'Données de base'!M92</f>
        <v>0</v>
      </c>
      <c r="O145" s="181">
        <f>'Données de base'!N60*'Données de base'!N92</f>
        <v>0</v>
      </c>
      <c r="P145" s="190">
        <f t="shared" si="259"/>
        <v>0</v>
      </c>
      <c r="Q145" s="181">
        <f>'Données de base'!P60*'Données de base'!P92</f>
        <v>0</v>
      </c>
      <c r="R145" s="181">
        <f>'Données de base'!Q60*'Données de base'!Q92</f>
        <v>0</v>
      </c>
      <c r="S145" s="181">
        <f>'Données de base'!R60*'Données de base'!R92</f>
        <v>0</v>
      </c>
      <c r="T145" s="181">
        <f>'Données de base'!S60*'Données de base'!S92</f>
        <v>0</v>
      </c>
      <c r="U145" s="181">
        <f>'Données de base'!T60*'Données de base'!T92</f>
        <v>0</v>
      </c>
      <c r="V145" s="181">
        <f>'Données de base'!U60*'Données de base'!U92</f>
        <v>0</v>
      </c>
      <c r="W145" s="181">
        <f>'Données de base'!V60*'Données de base'!V92</f>
        <v>0</v>
      </c>
      <c r="X145" s="181">
        <f>'Données de base'!W60*'Données de base'!W92</f>
        <v>0</v>
      </c>
      <c r="Y145" s="181">
        <f>'Données de base'!X60*'Données de base'!X92</f>
        <v>0</v>
      </c>
      <c r="Z145" s="181">
        <f>'Données de base'!Y60*'Données de base'!Y92</f>
        <v>0</v>
      </c>
      <c r="AA145" s="181">
        <f>'Données de base'!Z60*'Données de base'!Z92</f>
        <v>0</v>
      </c>
      <c r="AB145" s="181">
        <f>'Données de base'!AA60*'Données de base'!AA92</f>
        <v>0</v>
      </c>
      <c r="AC145" s="190">
        <f t="shared" si="261"/>
        <v>0</v>
      </c>
      <c r="AD145" s="181">
        <f>'Données de base'!AC60*'Données de base'!AC92</f>
        <v>0</v>
      </c>
      <c r="AE145" s="181">
        <f>'Données de base'!AD60*'Données de base'!AD92</f>
        <v>0</v>
      </c>
      <c r="AF145" s="181">
        <f>'Données de base'!AE60*'Données de base'!AE92</f>
        <v>0</v>
      </c>
      <c r="AG145" s="181">
        <f>'Données de base'!AF60*'Données de base'!AF92</f>
        <v>0</v>
      </c>
      <c r="AH145" s="181">
        <f>'Données de base'!AG60*'Données de base'!AG92</f>
        <v>0</v>
      </c>
      <c r="AI145" s="181">
        <f>'Données de base'!AH60*'Données de base'!AH92</f>
        <v>0</v>
      </c>
      <c r="AJ145" s="181">
        <f>'Données de base'!AI60*'Données de base'!AI92</f>
        <v>0</v>
      </c>
      <c r="AK145" s="181">
        <f>'Données de base'!AJ60*'Données de base'!AJ92</f>
        <v>0</v>
      </c>
      <c r="AL145" s="181">
        <f>'Données de base'!AK60*'Données de base'!AK92</f>
        <v>0</v>
      </c>
      <c r="AM145" s="181">
        <f>'Données de base'!AL60*'Données de base'!AL92</f>
        <v>0</v>
      </c>
      <c r="AN145" s="181">
        <f>'Données de base'!AM60*'Données de base'!AM92</f>
        <v>0</v>
      </c>
      <c r="AO145" s="181">
        <f>'Données de base'!AN60*'Données de base'!AN92</f>
        <v>0</v>
      </c>
      <c r="AP145" s="190">
        <f t="shared" si="263"/>
        <v>0</v>
      </c>
      <c r="AQ145" s="181">
        <f>'Données de base'!AP60*'Données de base'!AP92</f>
        <v>0</v>
      </c>
      <c r="AR145" s="181">
        <f>'Données de base'!AQ60*'Données de base'!AQ92</f>
        <v>0</v>
      </c>
      <c r="AS145" s="181">
        <f>'Données de base'!AR60*'Données de base'!AR92</f>
        <v>0</v>
      </c>
      <c r="AT145" s="181">
        <f>'Données de base'!AS60*'Données de base'!AS92</f>
        <v>0</v>
      </c>
      <c r="AU145" s="181">
        <f>'Données de base'!AT60*'Données de base'!AT92</f>
        <v>0</v>
      </c>
      <c r="AV145" s="181">
        <f>'Données de base'!AU60*'Données de base'!AU92</f>
        <v>0</v>
      </c>
      <c r="AW145" s="181">
        <f>'Données de base'!AV60*'Données de base'!AV92</f>
        <v>0</v>
      </c>
      <c r="AX145" s="181">
        <f>'Données de base'!AW60*'Données de base'!AW92</f>
        <v>0</v>
      </c>
      <c r="AY145" s="181">
        <f>'Données de base'!AX60*'Données de base'!AX92</f>
        <v>0</v>
      </c>
      <c r="AZ145" s="181">
        <f>'Données de base'!AY60*'Données de base'!AY92</f>
        <v>0</v>
      </c>
      <c r="BA145" s="181">
        <f>'Données de base'!AZ60*'Données de base'!AZ92</f>
        <v>0</v>
      </c>
      <c r="BB145" s="181">
        <f>'Données de base'!BA60*'Données de base'!BA92</f>
        <v>0</v>
      </c>
      <c r="BC145" s="190">
        <f t="shared" si="265"/>
        <v>0</v>
      </c>
      <c r="BD145" s="181">
        <f>'Données de base'!BC60*'Données de base'!BC92</f>
        <v>0</v>
      </c>
      <c r="BE145" s="181">
        <f>'Données de base'!BD60*'Données de base'!BD92</f>
        <v>0</v>
      </c>
      <c r="BF145" s="181">
        <f>'Données de base'!BE60*'Données de base'!BE92</f>
        <v>0</v>
      </c>
      <c r="BG145" s="181">
        <f>'Données de base'!BF60*'Données de base'!BF92</f>
        <v>0</v>
      </c>
      <c r="BH145" s="181">
        <f>'Données de base'!BG60*'Données de base'!BG92</f>
        <v>0</v>
      </c>
      <c r="BI145" s="181">
        <f>'Données de base'!BH60*'Données de base'!BH92</f>
        <v>0</v>
      </c>
      <c r="BJ145" s="181">
        <f>'Données de base'!BI60*'Données de base'!BI92</f>
        <v>0</v>
      </c>
      <c r="BK145" s="181">
        <f>'Données de base'!BJ60*'Données de base'!BJ92</f>
        <v>0</v>
      </c>
      <c r="BL145" s="181">
        <f>'Données de base'!BK60*'Données de base'!BK92</f>
        <v>0</v>
      </c>
      <c r="BM145" s="181">
        <f>'Données de base'!BL60*'Données de base'!BL92</f>
        <v>0</v>
      </c>
      <c r="BN145" s="181">
        <f>'Données de base'!BM60*'Données de base'!BM92</f>
        <v>0</v>
      </c>
      <c r="BO145" s="181">
        <f>'Données de base'!BN60*'Données de base'!BN92</f>
        <v>0</v>
      </c>
      <c r="BP145" s="190">
        <f t="shared" si="267"/>
        <v>0</v>
      </c>
      <c r="BQ145" s="181">
        <f>'Données de base'!BP60*'Données de base'!BP92</f>
        <v>0</v>
      </c>
      <c r="BR145" s="181">
        <f>'Données de base'!BQ60*'Données de base'!BQ92</f>
        <v>0</v>
      </c>
      <c r="BS145" s="181">
        <f>'Données de base'!BR60*'Données de base'!BR92</f>
        <v>0</v>
      </c>
      <c r="BT145" s="181">
        <f>'Données de base'!BS60*'Données de base'!BS92</f>
        <v>0</v>
      </c>
      <c r="BU145" s="181">
        <f>'Données de base'!BT60*'Données de base'!BT92</f>
        <v>0</v>
      </c>
      <c r="BV145" s="181">
        <f>'Données de base'!BU60*'Données de base'!BU92</f>
        <v>0</v>
      </c>
      <c r="BW145" s="181">
        <f>'Données de base'!BV60*'Données de base'!BV92</f>
        <v>0</v>
      </c>
      <c r="BX145" s="181">
        <f>'Données de base'!BW60*'Données de base'!BW92</f>
        <v>0</v>
      </c>
      <c r="BY145" s="181">
        <f>'Données de base'!BX60*'Données de base'!BX92</f>
        <v>0</v>
      </c>
      <c r="BZ145" s="181">
        <f>'Données de base'!BY60*'Données de base'!BY92</f>
        <v>0</v>
      </c>
      <c r="CA145" s="181">
        <f>'Données de base'!BZ60*'Données de base'!BZ92</f>
        <v>0</v>
      </c>
      <c r="CB145" s="181">
        <f>'Données de base'!CA60*'Données de base'!CA92</f>
        <v>0</v>
      </c>
      <c r="CC145" s="190">
        <f t="shared" si="388"/>
        <v>0</v>
      </c>
    </row>
    <row r="146" spans="1:81" ht="15" customHeight="1" x14ac:dyDescent="0.2">
      <c r="A146" s="119"/>
      <c r="B146" s="275" t="str">
        <f>'Données de base'!$A$35</f>
        <v>Redevance virale</v>
      </c>
      <c r="C146" s="247">
        <f>'Données de base'!$B$93</f>
        <v>0.2</v>
      </c>
      <c r="D146" s="181">
        <f>'Données de base'!C61*'Données de base'!C93</f>
        <v>0</v>
      </c>
      <c r="E146" s="181">
        <f>'Données de base'!D61*'Données de base'!D93</f>
        <v>0</v>
      </c>
      <c r="F146" s="181">
        <f>'Données de base'!E61*'Données de base'!E93</f>
        <v>0</v>
      </c>
      <c r="G146" s="181">
        <f>'Données de base'!F61*'Données de base'!F93</f>
        <v>0</v>
      </c>
      <c r="H146" s="181">
        <f>'Données de base'!G61*'Données de base'!G93</f>
        <v>0</v>
      </c>
      <c r="I146" s="181">
        <f>'Données de base'!H61*'Données de base'!H93</f>
        <v>0</v>
      </c>
      <c r="J146" s="181">
        <f>'Données de base'!I61*'Données de base'!I93</f>
        <v>0</v>
      </c>
      <c r="K146" s="181">
        <f>'Données de base'!J61*'Données de base'!J93</f>
        <v>0</v>
      </c>
      <c r="L146" s="181">
        <f>'Données de base'!K61*'Données de base'!K93</f>
        <v>0</v>
      </c>
      <c r="M146" s="181">
        <f>'Données de base'!L61*'Données de base'!L93</f>
        <v>0</v>
      </c>
      <c r="N146" s="181">
        <f>'Données de base'!M61*'Données de base'!M93</f>
        <v>0</v>
      </c>
      <c r="O146" s="181">
        <f>'Données de base'!N61*'Données de base'!N93</f>
        <v>0</v>
      </c>
      <c r="P146" s="190">
        <f t="shared" si="259"/>
        <v>0</v>
      </c>
      <c r="Q146" s="181">
        <f>'Données de base'!P61*'Données de base'!P93</f>
        <v>0</v>
      </c>
      <c r="R146" s="181">
        <f>'Données de base'!Q61*'Données de base'!Q93</f>
        <v>0</v>
      </c>
      <c r="S146" s="181">
        <f>'Données de base'!R61*'Données de base'!R93</f>
        <v>0</v>
      </c>
      <c r="T146" s="181">
        <f>'Données de base'!S61*'Données de base'!S93</f>
        <v>0</v>
      </c>
      <c r="U146" s="181">
        <f>'Données de base'!T61*'Données de base'!T93</f>
        <v>0</v>
      </c>
      <c r="V146" s="181">
        <f>'Données de base'!U61*'Données de base'!U93</f>
        <v>0</v>
      </c>
      <c r="W146" s="181">
        <f>'Données de base'!V61*'Données de base'!V93</f>
        <v>0</v>
      </c>
      <c r="X146" s="181">
        <f>'Données de base'!W61*'Données de base'!W93</f>
        <v>0</v>
      </c>
      <c r="Y146" s="181">
        <f>'Données de base'!X61*'Données de base'!X93</f>
        <v>0</v>
      </c>
      <c r="Z146" s="181">
        <f>'Données de base'!Y61*'Données de base'!Y93</f>
        <v>0</v>
      </c>
      <c r="AA146" s="181">
        <f>'Données de base'!Z61*'Données de base'!Z93</f>
        <v>0</v>
      </c>
      <c r="AB146" s="181">
        <f>'Données de base'!AA61*'Données de base'!AA93</f>
        <v>0</v>
      </c>
      <c r="AC146" s="190">
        <f t="shared" si="261"/>
        <v>0</v>
      </c>
      <c r="AD146" s="181">
        <f>'Données de base'!AC61*'Données de base'!AC93</f>
        <v>0</v>
      </c>
      <c r="AE146" s="181">
        <f>'Données de base'!AD61*'Données de base'!AD93</f>
        <v>0</v>
      </c>
      <c r="AF146" s="181">
        <f>'Données de base'!AE61*'Données de base'!AE93</f>
        <v>0</v>
      </c>
      <c r="AG146" s="181">
        <f>'Données de base'!AF61*'Données de base'!AF93</f>
        <v>0</v>
      </c>
      <c r="AH146" s="181">
        <f>'Données de base'!AG61*'Données de base'!AG93</f>
        <v>0</v>
      </c>
      <c r="AI146" s="181">
        <f>'Données de base'!AH61*'Données de base'!AH93</f>
        <v>0</v>
      </c>
      <c r="AJ146" s="181">
        <f>'Données de base'!AI61*'Données de base'!AI93</f>
        <v>0</v>
      </c>
      <c r="AK146" s="181">
        <f>'Données de base'!AJ61*'Données de base'!AJ93</f>
        <v>0</v>
      </c>
      <c r="AL146" s="181">
        <f>'Données de base'!AK61*'Données de base'!AK93</f>
        <v>0</v>
      </c>
      <c r="AM146" s="181">
        <f>'Données de base'!AL61*'Données de base'!AL93</f>
        <v>0</v>
      </c>
      <c r="AN146" s="181">
        <f>'Données de base'!AM61*'Données de base'!AM93</f>
        <v>0</v>
      </c>
      <c r="AO146" s="181">
        <f>'Données de base'!AN61*'Données de base'!AN93</f>
        <v>0</v>
      </c>
      <c r="AP146" s="190">
        <f t="shared" si="263"/>
        <v>0</v>
      </c>
      <c r="AQ146" s="181">
        <f>'Données de base'!AP61*'Données de base'!AP93</f>
        <v>0</v>
      </c>
      <c r="AR146" s="181">
        <f>'Données de base'!AQ61*'Données de base'!AQ93</f>
        <v>0</v>
      </c>
      <c r="AS146" s="181">
        <f>'Données de base'!AR61*'Données de base'!AR93</f>
        <v>0</v>
      </c>
      <c r="AT146" s="181">
        <f>'Données de base'!AS61*'Données de base'!AS93</f>
        <v>0</v>
      </c>
      <c r="AU146" s="181">
        <f>'Données de base'!AT61*'Données de base'!AT93</f>
        <v>0</v>
      </c>
      <c r="AV146" s="181">
        <f>'Données de base'!AU61*'Données de base'!AU93</f>
        <v>0</v>
      </c>
      <c r="AW146" s="181">
        <f>'Données de base'!AV61*'Données de base'!AV93</f>
        <v>0</v>
      </c>
      <c r="AX146" s="181">
        <f>'Données de base'!AW61*'Données de base'!AW93</f>
        <v>0</v>
      </c>
      <c r="AY146" s="181">
        <f>'Données de base'!AX61*'Données de base'!AX93</f>
        <v>0</v>
      </c>
      <c r="AZ146" s="181">
        <f>'Données de base'!AY61*'Données de base'!AY93</f>
        <v>0</v>
      </c>
      <c r="BA146" s="181">
        <f>'Données de base'!AZ61*'Données de base'!AZ93</f>
        <v>0</v>
      </c>
      <c r="BB146" s="181">
        <f>'Données de base'!BA61*'Données de base'!BA93</f>
        <v>0</v>
      </c>
      <c r="BC146" s="190">
        <f>SUM(AQ146:BB146)</f>
        <v>0</v>
      </c>
      <c r="BD146" s="181">
        <f>'Données de base'!BC61*'Données de base'!BC93</f>
        <v>0</v>
      </c>
      <c r="BE146" s="181">
        <f>'Données de base'!BD61*'Données de base'!BD93</f>
        <v>0</v>
      </c>
      <c r="BF146" s="181">
        <f>'Données de base'!BE61*'Données de base'!BE93</f>
        <v>0</v>
      </c>
      <c r="BG146" s="181">
        <f>'Données de base'!BF61*'Données de base'!BF93</f>
        <v>0</v>
      </c>
      <c r="BH146" s="181">
        <f>'Données de base'!BG61*'Données de base'!BG93</f>
        <v>0</v>
      </c>
      <c r="BI146" s="181">
        <f>'Données de base'!BH61*'Données de base'!BH93</f>
        <v>0</v>
      </c>
      <c r="BJ146" s="181">
        <f>'Données de base'!BI61*'Données de base'!BI93</f>
        <v>0</v>
      </c>
      <c r="BK146" s="181">
        <f>'Données de base'!BJ61*'Données de base'!BJ93</f>
        <v>0</v>
      </c>
      <c r="BL146" s="181">
        <f>'Données de base'!BK61*'Données de base'!BK93</f>
        <v>0</v>
      </c>
      <c r="BM146" s="181">
        <f>'Données de base'!BL61*'Données de base'!BL93</f>
        <v>0</v>
      </c>
      <c r="BN146" s="181">
        <f>'Données de base'!BM61*'Données de base'!BM93</f>
        <v>0</v>
      </c>
      <c r="BO146" s="181">
        <f>'Données de base'!BN61*'Données de base'!BN93</f>
        <v>0</v>
      </c>
      <c r="BP146" s="190">
        <f t="shared" si="267"/>
        <v>0</v>
      </c>
      <c r="BQ146" s="181">
        <f>'Données de base'!BP61*'Données de base'!BP93</f>
        <v>0</v>
      </c>
      <c r="BR146" s="181">
        <f>'Données de base'!BQ61*'Données de base'!BQ93</f>
        <v>0</v>
      </c>
      <c r="BS146" s="181">
        <f>'Données de base'!BR61*'Données de base'!BR93</f>
        <v>0</v>
      </c>
      <c r="BT146" s="181">
        <f>'Données de base'!BS61*'Données de base'!BS93</f>
        <v>0</v>
      </c>
      <c r="BU146" s="181">
        <f>'Données de base'!BT61*'Données de base'!BT93</f>
        <v>0</v>
      </c>
      <c r="BV146" s="181">
        <f>'Données de base'!BU61*'Données de base'!BU93</f>
        <v>0</v>
      </c>
      <c r="BW146" s="181">
        <f>'Données de base'!BV61*'Données de base'!BV93</f>
        <v>0</v>
      </c>
      <c r="BX146" s="181">
        <f>'Données de base'!BW61*'Données de base'!BW93</f>
        <v>0</v>
      </c>
      <c r="BY146" s="181">
        <f>'Données de base'!BX61*'Données de base'!BX93</f>
        <v>0</v>
      </c>
      <c r="BZ146" s="181">
        <f>'Données de base'!BY61*'Données de base'!BY93</f>
        <v>0</v>
      </c>
      <c r="CA146" s="181">
        <f>'Données de base'!BZ61*'Données de base'!BZ93</f>
        <v>0</v>
      </c>
      <c r="CB146" s="181">
        <f>'Données de base'!CA61*'Données de base'!CA93</f>
        <v>0</v>
      </c>
      <c r="CC146" s="190">
        <f t="shared" si="388"/>
        <v>0</v>
      </c>
    </row>
    <row r="147" spans="1:81" ht="15" customHeight="1" x14ac:dyDescent="0.2">
      <c r="A147" s="119"/>
      <c r="B147" s="275" t="str">
        <f>'Données de base'!$A$36</f>
        <v>Reconduction redevance (Vir ou PaP)</v>
      </c>
      <c r="C147" s="247">
        <f>'Données de base'!$B$93</f>
        <v>0.2</v>
      </c>
      <c r="D147" s="181">
        <f>'Données de base'!C62*'Données de base'!C94</f>
        <v>0</v>
      </c>
      <c r="E147" s="181">
        <f>'Données de base'!D62*'Données de base'!D94</f>
        <v>0</v>
      </c>
      <c r="F147" s="181">
        <f>'Données de base'!E62*'Données de base'!E94</f>
        <v>0</v>
      </c>
      <c r="G147" s="181">
        <f>'Données de base'!F62*'Données de base'!F94</f>
        <v>0</v>
      </c>
      <c r="H147" s="181">
        <f>'Données de base'!G62*'Données de base'!G94</f>
        <v>0</v>
      </c>
      <c r="I147" s="181">
        <f>'Données de base'!H62*'Données de base'!H94</f>
        <v>0</v>
      </c>
      <c r="J147" s="181">
        <f>'Données de base'!I62*'Données de base'!I94</f>
        <v>0</v>
      </c>
      <c r="K147" s="181">
        <f>'Données de base'!J62*'Données de base'!J94</f>
        <v>0</v>
      </c>
      <c r="L147" s="181">
        <f>'Données de base'!K62*'Données de base'!K94</f>
        <v>0</v>
      </c>
      <c r="M147" s="181">
        <f>'Données de base'!L62*'Données de base'!L94</f>
        <v>0</v>
      </c>
      <c r="N147" s="181">
        <f>'Données de base'!M62*'Données de base'!M94</f>
        <v>0</v>
      </c>
      <c r="O147" s="181">
        <f>'Données de base'!N62*'Données de base'!N94</f>
        <v>0</v>
      </c>
      <c r="P147" s="190">
        <f>SUM(D147:O147)</f>
        <v>0</v>
      </c>
      <c r="Q147" s="181">
        <f>'Données de base'!P62*'Données de base'!P94</f>
        <v>0</v>
      </c>
      <c r="R147" s="181">
        <f>'Données de base'!Q62*'Données de base'!Q94</f>
        <v>0</v>
      </c>
      <c r="S147" s="181">
        <f>'Données de base'!R62*'Données de base'!R94</f>
        <v>0</v>
      </c>
      <c r="T147" s="181">
        <f>'Données de base'!S62*'Données de base'!S94</f>
        <v>0</v>
      </c>
      <c r="U147" s="181">
        <f>'Données de base'!T62*'Données de base'!T94</f>
        <v>0</v>
      </c>
      <c r="V147" s="181">
        <f>'Données de base'!U62*'Données de base'!U94</f>
        <v>0</v>
      </c>
      <c r="W147" s="181">
        <f>'Données de base'!V62*'Données de base'!V94</f>
        <v>0</v>
      </c>
      <c r="X147" s="181">
        <f>'Données de base'!W62*'Données de base'!W94</f>
        <v>0</v>
      </c>
      <c r="Y147" s="181">
        <f>'Données de base'!X62*'Données de base'!X94</f>
        <v>0</v>
      </c>
      <c r="Z147" s="181">
        <f>'Données de base'!Y62*'Données de base'!Y94</f>
        <v>0</v>
      </c>
      <c r="AA147" s="181">
        <f>'Données de base'!Z62*'Données de base'!Z94</f>
        <v>0</v>
      </c>
      <c r="AB147" s="181">
        <f>'Données de base'!AA62*'Données de base'!AA94</f>
        <v>0</v>
      </c>
      <c r="AC147" s="190">
        <f>SUM(Q147:AB147)</f>
        <v>0</v>
      </c>
      <c r="AD147" s="181">
        <f>'Données de base'!AC62*'Données de base'!AC94</f>
        <v>0</v>
      </c>
      <c r="AE147" s="181">
        <f>'Données de base'!AD62*'Données de base'!AD94</f>
        <v>0</v>
      </c>
      <c r="AF147" s="181">
        <f>'Données de base'!AE62*'Données de base'!AE94</f>
        <v>0</v>
      </c>
      <c r="AG147" s="181">
        <f>'Données de base'!AF62*'Données de base'!AF94</f>
        <v>0</v>
      </c>
      <c r="AH147" s="181">
        <f>'Données de base'!AG62*'Données de base'!AG94</f>
        <v>0</v>
      </c>
      <c r="AI147" s="181">
        <f>'Données de base'!AH62*'Données de base'!AH94</f>
        <v>0</v>
      </c>
      <c r="AJ147" s="181">
        <f>'Données de base'!AI62*'Données de base'!AI94</f>
        <v>0</v>
      </c>
      <c r="AK147" s="181">
        <f>'Données de base'!AJ62*'Données de base'!AJ94</f>
        <v>0</v>
      </c>
      <c r="AL147" s="181">
        <f>'Données de base'!AK62*'Données de base'!AK94</f>
        <v>0</v>
      </c>
      <c r="AM147" s="181">
        <f>'Données de base'!AL62*'Données de base'!AL94</f>
        <v>0</v>
      </c>
      <c r="AN147" s="181">
        <f>'Données de base'!AM62*'Données de base'!AM94</f>
        <v>0</v>
      </c>
      <c r="AO147" s="181">
        <f>'Données de base'!AN62*'Données de base'!AN94</f>
        <v>0</v>
      </c>
      <c r="AP147" s="190">
        <f>SUM(AD147:AO147)</f>
        <v>0</v>
      </c>
      <c r="AQ147" s="181">
        <f>'Données de base'!AP62*'Données de base'!AP94</f>
        <v>0</v>
      </c>
      <c r="AR147" s="181">
        <f>'Données de base'!AQ62*'Données de base'!AQ94</f>
        <v>0</v>
      </c>
      <c r="AS147" s="181">
        <f>'Données de base'!AR62*'Données de base'!AR94</f>
        <v>0</v>
      </c>
      <c r="AT147" s="181">
        <f>'Données de base'!AS62*'Données de base'!AS94</f>
        <v>0</v>
      </c>
      <c r="AU147" s="181">
        <f>'Données de base'!AT62*'Données de base'!AT94</f>
        <v>0</v>
      </c>
      <c r="AV147" s="181">
        <f>'Données de base'!AU62*'Données de base'!AU94</f>
        <v>0</v>
      </c>
      <c r="AW147" s="181">
        <f>'Données de base'!AV62*'Données de base'!AV94</f>
        <v>0</v>
      </c>
      <c r="AX147" s="181">
        <f>'Données de base'!AW62*'Données de base'!AW94</f>
        <v>0</v>
      </c>
      <c r="AY147" s="181">
        <f>'Données de base'!AX62*'Données de base'!AX94</f>
        <v>0</v>
      </c>
      <c r="AZ147" s="181">
        <f>'Données de base'!AY62*'Données de base'!AY94</f>
        <v>0</v>
      </c>
      <c r="BA147" s="181">
        <f>'Données de base'!AZ62*'Données de base'!AZ94</f>
        <v>0</v>
      </c>
      <c r="BB147" s="181">
        <f>'Données de base'!BA62*'Données de base'!BA94</f>
        <v>0</v>
      </c>
      <c r="BC147" s="190">
        <f>SUM(AQ147:BB147)</f>
        <v>0</v>
      </c>
      <c r="BD147" s="181">
        <f>'Données de base'!BC62*'Données de base'!BC94</f>
        <v>0</v>
      </c>
      <c r="BE147" s="181">
        <f>'Données de base'!BD62*'Données de base'!BD94</f>
        <v>0</v>
      </c>
      <c r="BF147" s="181">
        <f>'Données de base'!BE62*'Données de base'!BE94</f>
        <v>0</v>
      </c>
      <c r="BG147" s="181">
        <f>'Données de base'!BF62*'Données de base'!BF94</f>
        <v>0</v>
      </c>
      <c r="BH147" s="181">
        <f>'Données de base'!BG62*'Données de base'!BG94</f>
        <v>0</v>
      </c>
      <c r="BI147" s="181">
        <f>'Données de base'!BH62*'Données de base'!BH94</f>
        <v>0</v>
      </c>
      <c r="BJ147" s="181">
        <f>'Données de base'!BI62*'Données de base'!BI94</f>
        <v>0</v>
      </c>
      <c r="BK147" s="181">
        <f>'Données de base'!BJ62*'Données de base'!BJ94</f>
        <v>0</v>
      </c>
      <c r="BL147" s="181">
        <f>'Données de base'!BK62*'Données de base'!BK94</f>
        <v>0</v>
      </c>
      <c r="BM147" s="181">
        <f>'Données de base'!BL62*'Données de base'!BL94</f>
        <v>0</v>
      </c>
      <c r="BN147" s="181">
        <f>'Données de base'!BM62*'Données de base'!BM94</f>
        <v>0</v>
      </c>
      <c r="BO147" s="181">
        <f>'Données de base'!BN62*'Données de base'!BN94</f>
        <v>0</v>
      </c>
      <c r="BP147" s="190">
        <f>SUM(BD147:BO147)</f>
        <v>0</v>
      </c>
      <c r="BQ147" s="181">
        <f>'Données de base'!BP62*'Données de base'!BP94</f>
        <v>0</v>
      </c>
      <c r="BR147" s="181">
        <f>'Données de base'!BQ62*'Données de base'!BQ94</f>
        <v>0</v>
      </c>
      <c r="BS147" s="181">
        <f>'Données de base'!BR62*'Données de base'!BR94</f>
        <v>0</v>
      </c>
      <c r="BT147" s="181">
        <f>'Données de base'!BS62*'Données de base'!BS94</f>
        <v>0</v>
      </c>
      <c r="BU147" s="181">
        <f>'Données de base'!BT62*'Données de base'!BT94</f>
        <v>0</v>
      </c>
      <c r="BV147" s="181">
        <f>'Données de base'!BU62*'Données de base'!BU94</f>
        <v>0</v>
      </c>
      <c r="BW147" s="181">
        <f>'Données de base'!BV62*'Données de base'!BV94</f>
        <v>0</v>
      </c>
      <c r="BX147" s="181">
        <f>'Données de base'!BW62*'Données de base'!BW94</f>
        <v>0</v>
      </c>
      <c r="BY147" s="181">
        <f>'Données de base'!BX62*'Données de base'!BX94</f>
        <v>0</v>
      </c>
      <c r="BZ147" s="181">
        <f>'Données de base'!BY62*'Données de base'!BY94</f>
        <v>0</v>
      </c>
      <c r="CA147" s="181">
        <f>'Données de base'!BZ62*'Données de base'!BZ94</f>
        <v>0</v>
      </c>
      <c r="CB147" s="181">
        <f>'Données de base'!CA62*'Données de base'!CA94</f>
        <v>0</v>
      </c>
      <c r="CC147" s="190">
        <f>SUM(BQ147:CB147)</f>
        <v>0</v>
      </c>
    </row>
    <row r="148" spans="1:81" ht="15" customHeight="1" x14ac:dyDescent="0.2">
      <c r="A148" s="119"/>
      <c r="B148" s="275" t="str">
        <f>'Données de base'!$A$37</f>
        <v>(-)</v>
      </c>
      <c r="C148" s="247">
        <f>'Données de base'!$B$93</f>
        <v>0.2</v>
      </c>
      <c r="D148" s="181">
        <f>'Données de base'!C63*'Données de base'!C95</f>
        <v>0</v>
      </c>
      <c r="E148" s="181">
        <f>'Données de base'!D63*'Données de base'!D95</f>
        <v>0</v>
      </c>
      <c r="F148" s="181">
        <f>'Données de base'!E63*'Données de base'!E95</f>
        <v>0</v>
      </c>
      <c r="G148" s="181">
        <f>'Données de base'!F63*'Données de base'!F95</f>
        <v>0</v>
      </c>
      <c r="H148" s="181">
        <f>'Données de base'!G63*'Données de base'!G95</f>
        <v>0</v>
      </c>
      <c r="I148" s="181">
        <f>'Données de base'!H63*'Données de base'!H95</f>
        <v>0</v>
      </c>
      <c r="J148" s="181">
        <f>'Données de base'!I63*'Données de base'!I95</f>
        <v>0</v>
      </c>
      <c r="K148" s="181">
        <f>'Données de base'!J63*'Données de base'!J95</f>
        <v>0</v>
      </c>
      <c r="L148" s="181">
        <f>'Données de base'!K63*'Données de base'!K95</f>
        <v>0</v>
      </c>
      <c r="M148" s="181">
        <f>'Données de base'!L63*'Données de base'!L95</f>
        <v>0</v>
      </c>
      <c r="N148" s="181">
        <f>'Données de base'!M63*'Données de base'!M95</f>
        <v>0</v>
      </c>
      <c r="O148" s="181">
        <f>'Données de base'!N63*'Données de base'!N95</f>
        <v>0</v>
      </c>
      <c r="P148" s="190">
        <f>SUM(D148:O148)</f>
        <v>0</v>
      </c>
      <c r="Q148" s="181">
        <f>'Données de base'!P63*'Données de base'!P95</f>
        <v>0</v>
      </c>
      <c r="R148" s="181">
        <f>'Données de base'!Q63*'Données de base'!Q95</f>
        <v>0</v>
      </c>
      <c r="S148" s="181">
        <f>'Données de base'!R63*'Données de base'!R95</f>
        <v>0</v>
      </c>
      <c r="T148" s="181">
        <f>'Données de base'!S63*'Données de base'!S95</f>
        <v>0</v>
      </c>
      <c r="U148" s="181">
        <f>'Données de base'!T63*'Données de base'!T95</f>
        <v>0</v>
      </c>
      <c r="V148" s="181">
        <f>'Données de base'!U63*'Données de base'!U95</f>
        <v>0</v>
      </c>
      <c r="W148" s="181">
        <f>'Données de base'!V63*'Données de base'!V95</f>
        <v>0</v>
      </c>
      <c r="X148" s="181">
        <f>'Données de base'!W63*'Données de base'!W95</f>
        <v>0</v>
      </c>
      <c r="Y148" s="181">
        <f>'Données de base'!X63*'Données de base'!X95</f>
        <v>0</v>
      </c>
      <c r="Z148" s="181">
        <f>'Données de base'!Y63*'Données de base'!Y95</f>
        <v>0</v>
      </c>
      <c r="AA148" s="181">
        <f>'Données de base'!Z63*'Données de base'!Z95</f>
        <v>0</v>
      </c>
      <c r="AB148" s="181">
        <f>'Données de base'!AA63*'Données de base'!AA95</f>
        <v>0</v>
      </c>
      <c r="AC148" s="190">
        <f>SUM(Q148:AB148)</f>
        <v>0</v>
      </c>
      <c r="AD148" s="181">
        <f>'Données de base'!AC63*'Données de base'!AC95</f>
        <v>0</v>
      </c>
      <c r="AE148" s="181">
        <f>'Données de base'!AD63*'Données de base'!AD95</f>
        <v>0</v>
      </c>
      <c r="AF148" s="181">
        <f>'Données de base'!AE63*'Données de base'!AE95</f>
        <v>0</v>
      </c>
      <c r="AG148" s="181">
        <f>'Données de base'!AF63*'Données de base'!AF95</f>
        <v>0</v>
      </c>
      <c r="AH148" s="181">
        <f>'Données de base'!AG63*'Données de base'!AG95</f>
        <v>0</v>
      </c>
      <c r="AI148" s="181">
        <f>'Données de base'!AH63*'Données de base'!AH95</f>
        <v>0</v>
      </c>
      <c r="AJ148" s="181">
        <f>'Données de base'!AI63*'Données de base'!AI95</f>
        <v>0</v>
      </c>
      <c r="AK148" s="181">
        <f>'Données de base'!AJ63*'Données de base'!AJ95</f>
        <v>0</v>
      </c>
      <c r="AL148" s="181">
        <f>'Données de base'!AK63*'Données de base'!AK95</f>
        <v>0</v>
      </c>
      <c r="AM148" s="181">
        <f>'Données de base'!AL63*'Données de base'!AL95</f>
        <v>0</v>
      </c>
      <c r="AN148" s="181">
        <f>'Données de base'!AM63*'Données de base'!AM95</f>
        <v>0</v>
      </c>
      <c r="AO148" s="181">
        <f>'Données de base'!AN63*'Données de base'!AN95</f>
        <v>0</v>
      </c>
      <c r="AP148" s="190">
        <f>SUM(AD148:AO148)</f>
        <v>0</v>
      </c>
      <c r="AQ148" s="181">
        <f>'Données de base'!AP63*'Données de base'!AP95</f>
        <v>0</v>
      </c>
      <c r="AR148" s="181">
        <f>'Données de base'!AQ63*'Données de base'!AQ95</f>
        <v>0</v>
      </c>
      <c r="AS148" s="181">
        <f>'Données de base'!AR63*'Données de base'!AR95</f>
        <v>0</v>
      </c>
      <c r="AT148" s="181">
        <f>'Données de base'!AS63*'Données de base'!AS95</f>
        <v>0</v>
      </c>
      <c r="AU148" s="181">
        <f>'Données de base'!AT63*'Données de base'!AT95</f>
        <v>0</v>
      </c>
      <c r="AV148" s="181">
        <f>'Données de base'!AU63*'Données de base'!AU95</f>
        <v>0</v>
      </c>
      <c r="AW148" s="181">
        <f>'Données de base'!AV63*'Données de base'!AV95</f>
        <v>0</v>
      </c>
      <c r="AX148" s="181">
        <f>'Données de base'!AW63*'Données de base'!AW95</f>
        <v>0</v>
      </c>
      <c r="AY148" s="181">
        <f>'Données de base'!AX63*'Données de base'!AX95</f>
        <v>0</v>
      </c>
      <c r="AZ148" s="181">
        <f>'Données de base'!AY63*'Données de base'!AY95</f>
        <v>0</v>
      </c>
      <c r="BA148" s="181">
        <f>'Données de base'!AZ63*'Données de base'!AZ95</f>
        <v>0</v>
      </c>
      <c r="BB148" s="181">
        <f>'Données de base'!BA63*'Données de base'!BA95</f>
        <v>0</v>
      </c>
      <c r="BC148" s="190">
        <f>SUM(AQ148:BB148)</f>
        <v>0</v>
      </c>
      <c r="BD148" s="181">
        <f>'Données de base'!BC63*'Données de base'!BC95</f>
        <v>0</v>
      </c>
      <c r="BE148" s="181">
        <f>'Données de base'!BD63*'Données de base'!BD95</f>
        <v>0</v>
      </c>
      <c r="BF148" s="181">
        <f>'Données de base'!BE63*'Données de base'!BE95</f>
        <v>0</v>
      </c>
      <c r="BG148" s="181">
        <f>'Données de base'!BF63*'Données de base'!BF95</f>
        <v>0</v>
      </c>
      <c r="BH148" s="181">
        <f>'Données de base'!BG63*'Données de base'!BG95</f>
        <v>0</v>
      </c>
      <c r="BI148" s="181">
        <f>'Données de base'!BH63*'Données de base'!BH95</f>
        <v>0</v>
      </c>
      <c r="BJ148" s="181">
        <f>'Données de base'!BI63*'Données de base'!BI95</f>
        <v>0</v>
      </c>
      <c r="BK148" s="181">
        <f>'Données de base'!BJ63*'Données de base'!BJ95</f>
        <v>0</v>
      </c>
      <c r="BL148" s="181">
        <f>'Données de base'!BK63*'Données de base'!BK95</f>
        <v>0</v>
      </c>
      <c r="BM148" s="181">
        <f>'Données de base'!BL63*'Données de base'!BL95</f>
        <v>0</v>
      </c>
      <c r="BN148" s="181">
        <f>'Données de base'!BM63*'Données de base'!BM95</f>
        <v>0</v>
      </c>
      <c r="BO148" s="181">
        <f>'Données de base'!BN63*'Données de base'!BN95</f>
        <v>0</v>
      </c>
      <c r="BP148" s="190">
        <f>SUM(BD148:BO148)</f>
        <v>0</v>
      </c>
      <c r="BQ148" s="181">
        <f>'Données de base'!BP63*'Données de base'!BP95</f>
        <v>0</v>
      </c>
      <c r="BR148" s="181">
        <f>'Données de base'!BQ63*'Données de base'!BQ95</f>
        <v>0</v>
      </c>
      <c r="BS148" s="181">
        <f>'Données de base'!BR63*'Données de base'!BR95</f>
        <v>0</v>
      </c>
      <c r="BT148" s="181">
        <f>'Données de base'!BS63*'Données de base'!BS95</f>
        <v>0</v>
      </c>
      <c r="BU148" s="181">
        <f>'Données de base'!BT63*'Données de base'!BT95</f>
        <v>0</v>
      </c>
      <c r="BV148" s="181">
        <f>'Données de base'!BU63*'Données de base'!BU95</f>
        <v>0</v>
      </c>
      <c r="BW148" s="181">
        <f>'Données de base'!BV63*'Données de base'!BV95</f>
        <v>0</v>
      </c>
      <c r="BX148" s="181">
        <f>'Données de base'!BW63*'Données de base'!BW95</f>
        <v>0</v>
      </c>
      <c r="BY148" s="181">
        <f>'Données de base'!BX63*'Données de base'!BX95</f>
        <v>0</v>
      </c>
      <c r="BZ148" s="181">
        <f>'Données de base'!BY63*'Données de base'!BY95</f>
        <v>0</v>
      </c>
      <c r="CA148" s="181">
        <f>'Données de base'!BZ63*'Données de base'!BZ95</f>
        <v>0</v>
      </c>
      <c r="CB148" s="181">
        <f>'Données de base'!CA63*'Données de base'!CA95</f>
        <v>0</v>
      </c>
      <c r="CC148" s="190">
        <f>SUM(BQ148:CB148)</f>
        <v>0</v>
      </c>
    </row>
    <row r="149" spans="1:81" ht="15" customHeight="1" x14ac:dyDescent="0.2">
      <c r="A149" s="119"/>
      <c r="B149" s="275" t="str">
        <f>'Données de base'!$A$38</f>
        <v>(-)</v>
      </c>
      <c r="C149" s="247">
        <f>'Données de base'!$B$93</f>
        <v>0.2</v>
      </c>
      <c r="D149" s="181">
        <f>'Données de base'!C64*'Données de base'!C96</f>
        <v>0</v>
      </c>
      <c r="E149" s="181">
        <f>'Données de base'!D64*'Données de base'!D96</f>
        <v>0</v>
      </c>
      <c r="F149" s="181">
        <f>'Données de base'!E64*'Données de base'!E96</f>
        <v>0</v>
      </c>
      <c r="G149" s="181">
        <f>'Données de base'!F64*'Données de base'!F96</f>
        <v>0</v>
      </c>
      <c r="H149" s="181">
        <f>'Données de base'!G64*'Données de base'!G96</f>
        <v>0</v>
      </c>
      <c r="I149" s="181">
        <f>'Données de base'!H64*'Données de base'!H96</f>
        <v>0</v>
      </c>
      <c r="J149" s="181">
        <f>'Données de base'!I64*'Données de base'!I96</f>
        <v>0</v>
      </c>
      <c r="K149" s="181">
        <f>'Données de base'!J64*'Données de base'!J96</f>
        <v>0</v>
      </c>
      <c r="L149" s="181">
        <f>'Données de base'!K64*'Données de base'!K96</f>
        <v>0</v>
      </c>
      <c r="M149" s="181">
        <f>'Données de base'!L64*'Données de base'!L96</f>
        <v>0</v>
      </c>
      <c r="N149" s="181">
        <f>'Données de base'!M64*'Données de base'!M96</f>
        <v>0</v>
      </c>
      <c r="O149" s="181">
        <f>'Données de base'!N64*'Données de base'!N96</f>
        <v>0</v>
      </c>
      <c r="P149" s="190">
        <f>SUM(D149:O149)</f>
        <v>0</v>
      </c>
      <c r="Q149" s="181">
        <f>'Données de base'!P64*'Données de base'!P96</f>
        <v>0</v>
      </c>
      <c r="R149" s="181">
        <f>'Données de base'!Q64*'Données de base'!Q96</f>
        <v>0</v>
      </c>
      <c r="S149" s="181">
        <f>'Données de base'!R64*'Données de base'!R96</f>
        <v>0</v>
      </c>
      <c r="T149" s="181">
        <f>'Données de base'!S64*'Données de base'!S96</f>
        <v>0</v>
      </c>
      <c r="U149" s="181">
        <f>'Données de base'!T64*'Données de base'!T96</f>
        <v>0</v>
      </c>
      <c r="V149" s="181">
        <f>'Données de base'!U64*'Données de base'!U96</f>
        <v>0</v>
      </c>
      <c r="W149" s="181">
        <f>'Données de base'!V64*'Données de base'!V96</f>
        <v>0</v>
      </c>
      <c r="X149" s="181">
        <f>'Données de base'!W64*'Données de base'!W96</f>
        <v>0</v>
      </c>
      <c r="Y149" s="181">
        <f>'Données de base'!X64*'Données de base'!X96</f>
        <v>0</v>
      </c>
      <c r="Z149" s="181">
        <f>'Données de base'!Y64*'Données de base'!Y96</f>
        <v>0</v>
      </c>
      <c r="AA149" s="181">
        <f>'Données de base'!Z64*'Données de base'!Z96</f>
        <v>0</v>
      </c>
      <c r="AB149" s="181">
        <f>'Données de base'!AA64*'Données de base'!AA96</f>
        <v>0</v>
      </c>
      <c r="AC149" s="190">
        <f>SUM(Q149:AB149)</f>
        <v>0</v>
      </c>
      <c r="AD149" s="181">
        <f>'Données de base'!AC64*'Données de base'!AC96</f>
        <v>0</v>
      </c>
      <c r="AE149" s="181">
        <f>'Données de base'!AD64*'Données de base'!AD96</f>
        <v>0</v>
      </c>
      <c r="AF149" s="181">
        <f>'Données de base'!AE64*'Données de base'!AE96</f>
        <v>0</v>
      </c>
      <c r="AG149" s="181">
        <f>'Données de base'!AF64*'Données de base'!AF96</f>
        <v>0</v>
      </c>
      <c r="AH149" s="181">
        <f>'Données de base'!AG64*'Données de base'!AG96</f>
        <v>0</v>
      </c>
      <c r="AI149" s="181">
        <f>'Données de base'!AH64*'Données de base'!AH96</f>
        <v>0</v>
      </c>
      <c r="AJ149" s="181">
        <f>'Données de base'!AI64*'Données de base'!AI96</f>
        <v>0</v>
      </c>
      <c r="AK149" s="181">
        <f>'Données de base'!AJ64*'Données de base'!AJ96</f>
        <v>0</v>
      </c>
      <c r="AL149" s="181">
        <f>'Données de base'!AK64*'Données de base'!AK96</f>
        <v>0</v>
      </c>
      <c r="AM149" s="181">
        <f>'Données de base'!AL64*'Données de base'!AL96</f>
        <v>0</v>
      </c>
      <c r="AN149" s="181">
        <f>'Données de base'!AM64*'Données de base'!AM96</f>
        <v>0</v>
      </c>
      <c r="AO149" s="181">
        <f>'Données de base'!AN64*'Données de base'!AN96</f>
        <v>0</v>
      </c>
      <c r="AP149" s="190">
        <f>SUM(AD149:AO149)</f>
        <v>0</v>
      </c>
      <c r="AQ149" s="181">
        <f>'Données de base'!AP64*'Données de base'!AP96</f>
        <v>0</v>
      </c>
      <c r="AR149" s="181">
        <f>'Données de base'!AQ64*'Données de base'!AQ96</f>
        <v>0</v>
      </c>
      <c r="AS149" s="181">
        <f>'Données de base'!AR64*'Données de base'!AR96</f>
        <v>0</v>
      </c>
      <c r="AT149" s="181">
        <f>'Données de base'!AS64*'Données de base'!AS96</f>
        <v>0</v>
      </c>
      <c r="AU149" s="181">
        <f>'Données de base'!AT64*'Données de base'!AT96</f>
        <v>0</v>
      </c>
      <c r="AV149" s="181">
        <f>'Données de base'!AU64*'Données de base'!AU96</f>
        <v>0</v>
      </c>
      <c r="AW149" s="181">
        <f>'Données de base'!AV64*'Données de base'!AV96</f>
        <v>0</v>
      </c>
      <c r="AX149" s="181">
        <f>'Données de base'!AW64*'Données de base'!AW96</f>
        <v>0</v>
      </c>
      <c r="AY149" s="181">
        <f>'Données de base'!AX64*'Données de base'!AX96</f>
        <v>0</v>
      </c>
      <c r="AZ149" s="181">
        <f>'Données de base'!AY64*'Données de base'!AY96</f>
        <v>0</v>
      </c>
      <c r="BA149" s="181">
        <f>'Données de base'!AZ64*'Données de base'!AZ96</f>
        <v>0</v>
      </c>
      <c r="BB149" s="181">
        <f>'Données de base'!BA64*'Données de base'!BA96</f>
        <v>0</v>
      </c>
      <c r="BC149" s="190">
        <f>SUM(AQ149:BB149)</f>
        <v>0</v>
      </c>
      <c r="BD149" s="181">
        <f>'Données de base'!BC64*'Données de base'!BC96</f>
        <v>0</v>
      </c>
      <c r="BE149" s="181">
        <f>'Données de base'!BD64*'Données de base'!BD96</f>
        <v>0</v>
      </c>
      <c r="BF149" s="181">
        <f>'Données de base'!BE64*'Données de base'!BE96</f>
        <v>0</v>
      </c>
      <c r="BG149" s="181">
        <f>'Données de base'!BF64*'Données de base'!BF96</f>
        <v>0</v>
      </c>
      <c r="BH149" s="181">
        <f>'Données de base'!BG64*'Données de base'!BG96</f>
        <v>0</v>
      </c>
      <c r="BI149" s="181">
        <f>'Données de base'!BH64*'Données de base'!BH96</f>
        <v>0</v>
      </c>
      <c r="BJ149" s="181">
        <f>'Données de base'!BI64*'Données de base'!BI96</f>
        <v>0</v>
      </c>
      <c r="BK149" s="181">
        <f>'Données de base'!BJ64*'Données de base'!BJ96</f>
        <v>0</v>
      </c>
      <c r="BL149" s="181">
        <f>'Données de base'!BK64*'Données de base'!BK96</f>
        <v>0</v>
      </c>
      <c r="BM149" s="181">
        <f>'Données de base'!BL64*'Données de base'!BL96</f>
        <v>0</v>
      </c>
      <c r="BN149" s="181">
        <f>'Données de base'!BM64*'Données de base'!BM96</f>
        <v>0</v>
      </c>
      <c r="BO149" s="181">
        <f>'Données de base'!BN64*'Données de base'!BN96</f>
        <v>0</v>
      </c>
      <c r="BP149" s="190">
        <f>SUM(BD149:BO149)</f>
        <v>0</v>
      </c>
      <c r="BQ149" s="181">
        <f>'Données de base'!BP64*'Données de base'!BP96</f>
        <v>0</v>
      </c>
      <c r="BR149" s="181">
        <f>'Données de base'!BQ64*'Données de base'!BQ96</f>
        <v>0</v>
      </c>
      <c r="BS149" s="181">
        <f>'Données de base'!BR64*'Données de base'!BR96</f>
        <v>0</v>
      </c>
      <c r="BT149" s="181">
        <f>'Données de base'!BS64*'Données de base'!BS96</f>
        <v>0</v>
      </c>
      <c r="BU149" s="181">
        <f>'Données de base'!BT64*'Données de base'!BT96</f>
        <v>0</v>
      </c>
      <c r="BV149" s="181">
        <f>'Données de base'!BU64*'Données de base'!BU96</f>
        <v>0</v>
      </c>
      <c r="BW149" s="181">
        <f>'Données de base'!BV64*'Données de base'!BV96</f>
        <v>0</v>
      </c>
      <c r="BX149" s="181">
        <f>'Données de base'!BW64*'Données de base'!BW96</f>
        <v>0</v>
      </c>
      <c r="BY149" s="181">
        <f>'Données de base'!BX64*'Données de base'!BX96</f>
        <v>0</v>
      </c>
      <c r="BZ149" s="181">
        <f>'Données de base'!BY64*'Données de base'!BY96</f>
        <v>0</v>
      </c>
      <c r="CA149" s="181">
        <f>'Données de base'!BZ64*'Données de base'!BZ96</f>
        <v>0</v>
      </c>
      <c r="CB149" s="181">
        <f>'Données de base'!CA64*'Données de base'!CA96</f>
        <v>0</v>
      </c>
      <c r="CC149" s="190">
        <f>SUM(BQ149:CB149)</f>
        <v>0</v>
      </c>
    </row>
    <row r="150" spans="1:81" ht="15" customHeight="1" x14ac:dyDescent="0.2">
      <c r="A150" s="119"/>
      <c r="B150" s="275" t="str">
        <f>'Données de base'!$A$39</f>
        <v>(-)</v>
      </c>
      <c r="C150" s="247">
        <f>'Données de base'!$B$93</f>
        <v>0.2</v>
      </c>
      <c r="D150" s="181">
        <f>'Données de base'!C65*'Données de base'!C97</f>
        <v>0</v>
      </c>
      <c r="E150" s="181">
        <f>'Données de base'!D65*'Données de base'!D97</f>
        <v>0</v>
      </c>
      <c r="F150" s="181">
        <f>'Données de base'!E65*'Données de base'!E97</f>
        <v>0</v>
      </c>
      <c r="G150" s="181">
        <f>'Données de base'!F65*'Données de base'!F97</f>
        <v>0</v>
      </c>
      <c r="H150" s="181">
        <f>'Données de base'!G65*'Données de base'!G97</f>
        <v>0</v>
      </c>
      <c r="I150" s="181">
        <f>'Données de base'!H65*'Données de base'!H97</f>
        <v>0</v>
      </c>
      <c r="J150" s="181">
        <f>'Données de base'!I65*'Données de base'!I97</f>
        <v>0</v>
      </c>
      <c r="K150" s="181">
        <f>'Données de base'!J65*'Données de base'!J97</f>
        <v>0</v>
      </c>
      <c r="L150" s="181">
        <f>'Données de base'!K65*'Données de base'!K97</f>
        <v>0</v>
      </c>
      <c r="M150" s="181">
        <f>'Données de base'!L65*'Données de base'!L97</f>
        <v>0</v>
      </c>
      <c r="N150" s="181">
        <f>'Données de base'!M65*'Données de base'!M97</f>
        <v>0</v>
      </c>
      <c r="O150" s="181">
        <f>'Données de base'!N65*'Données de base'!N97</f>
        <v>0</v>
      </c>
      <c r="P150" s="190">
        <f>SUM(D150:O150)</f>
        <v>0</v>
      </c>
      <c r="Q150" s="181">
        <f>'Données de base'!P65*'Données de base'!P97</f>
        <v>0</v>
      </c>
      <c r="R150" s="181">
        <f>'Données de base'!Q65*'Données de base'!Q97</f>
        <v>0</v>
      </c>
      <c r="S150" s="181">
        <f>'Données de base'!R65*'Données de base'!R97</f>
        <v>0</v>
      </c>
      <c r="T150" s="181">
        <f>'Données de base'!S65*'Données de base'!S97</f>
        <v>0</v>
      </c>
      <c r="U150" s="181">
        <f>'Données de base'!T65*'Données de base'!T97</f>
        <v>0</v>
      </c>
      <c r="V150" s="181">
        <f>'Données de base'!U65*'Données de base'!U97</f>
        <v>0</v>
      </c>
      <c r="W150" s="181">
        <f>'Données de base'!V65*'Données de base'!V97</f>
        <v>0</v>
      </c>
      <c r="X150" s="181">
        <f>'Données de base'!W65*'Données de base'!W97</f>
        <v>0</v>
      </c>
      <c r="Y150" s="181">
        <f>'Données de base'!X65*'Données de base'!X97</f>
        <v>0</v>
      </c>
      <c r="Z150" s="181">
        <f>'Données de base'!Y65*'Données de base'!Y97</f>
        <v>0</v>
      </c>
      <c r="AA150" s="181">
        <f>'Données de base'!Z65*'Données de base'!Z97</f>
        <v>0</v>
      </c>
      <c r="AB150" s="181">
        <f>'Données de base'!AA65*'Données de base'!AA97</f>
        <v>0</v>
      </c>
      <c r="AC150" s="190">
        <f>SUM(Q150:AB150)</f>
        <v>0</v>
      </c>
      <c r="AD150" s="181">
        <f>'Données de base'!AC65*'Données de base'!AC97</f>
        <v>0</v>
      </c>
      <c r="AE150" s="181">
        <f>'Données de base'!AD65*'Données de base'!AD97</f>
        <v>0</v>
      </c>
      <c r="AF150" s="181">
        <f>'Données de base'!AE65*'Données de base'!AE97</f>
        <v>0</v>
      </c>
      <c r="AG150" s="181">
        <f>'Données de base'!AF65*'Données de base'!AF97</f>
        <v>0</v>
      </c>
      <c r="AH150" s="181">
        <f>'Données de base'!AG65*'Données de base'!AG97</f>
        <v>0</v>
      </c>
      <c r="AI150" s="181">
        <f>'Données de base'!AH65*'Données de base'!AH97</f>
        <v>0</v>
      </c>
      <c r="AJ150" s="181">
        <f>'Données de base'!AI65*'Données de base'!AI97</f>
        <v>0</v>
      </c>
      <c r="AK150" s="181">
        <f>'Données de base'!AJ65*'Données de base'!AJ97</f>
        <v>0</v>
      </c>
      <c r="AL150" s="181">
        <f>'Données de base'!AK65*'Données de base'!AK97</f>
        <v>0</v>
      </c>
      <c r="AM150" s="181">
        <f>'Données de base'!AL65*'Données de base'!AL97</f>
        <v>0</v>
      </c>
      <c r="AN150" s="181">
        <f>'Données de base'!AM65*'Données de base'!AM97</f>
        <v>0</v>
      </c>
      <c r="AO150" s="181">
        <f>'Données de base'!AN65*'Données de base'!AN97</f>
        <v>0</v>
      </c>
      <c r="AP150" s="190">
        <f>SUM(AD150:AO150)</f>
        <v>0</v>
      </c>
      <c r="AQ150" s="181">
        <f>'Données de base'!AP65*'Données de base'!AP97</f>
        <v>0</v>
      </c>
      <c r="AR150" s="181">
        <f>'Données de base'!AQ65*'Données de base'!AQ97</f>
        <v>0</v>
      </c>
      <c r="AS150" s="181">
        <f>'Données de base'!AR65*'Données de base'!AR97</f>
        <v>0</v>
      </c>
      <c r="AT150" s="181">
        <f>'Données de base'!AS65*'Données de base'!AS97</f>
        <v>0</v>
      </c>
      <c r="AU150" s="181">
        <f>'Données de base'!AT65*'Données de base'!AT97</f>
        <v>0</v>
      </c>
      <c r="AV150" s="181">
        <f>'Données de base'!AU65*'Données de base'!AU97</f>
        <v>0</v>
      </c>
      <c r="AW150" s="181">
        <f>'Données de base'!AV65*'Données de base'!AV97</f>
        <v>0</v>
      </c>
      <c r="AX150" s="181">
        <f>'Données de base'!AW65*'Données de base'!AW97</f>
        <v>0</v>
      </c>
      <c r="AY150" s="181">
        <f>'Données de base'!AX65*'Données de base'!AX97</f>
        <v>0</v>
      </c>
      <c r="AZ150" s="181">
        <f>'Données de base'!AY65*'Données de base'!AY97</f>
        <v>0</v>
      </c>
      <c r="BA150" s="181">
        <f>'Données de base'!AZ65*'Données de base'!AZ97</f>
        <v>0</v>
      </c>
      <c r="BB150" s="181">
        <f>'Données de base'!BA65*'Données de base'!BA97</f>
        <v>0</v>
      </c>
      <c r="BC150" s="190">
        <f>SUM(AQ150:BB150)</f>
        <v>0</v>
      </c>
      <c r="BD150" s="181">
        <f>'Données de base'!BC65*'Données de base'!BC97</f>
        <v>0</v>
      </c>
      <c r="BE150" s="181">
        <f>'Données de base'!BD65*'Données de base'!BD97</f>
        <v>0</v>
      </c>
      <c r="BF150" s="181">
        <f>'Données de base'!BE65*'Données de base'!BE97</f>
        <v>0</v>
      </c>
      <c r="BG150" s="181">
        <f>'Données de base'!BF65*'Données de base'!BF97</f>
        <v>0</v>
      </c>
      <c r="BH150" s="181">
        <f>'Données de base'!BG65*'Données de base'!BG97</f>
        <v>0</v>
      </c>
      <c r="BI150" s="181">
        <f>'Données de base'!BH65*'Données de base'!BH97</f>
        <v>0</v>
      </c>
      <c r="BJ150" s="181">
        <f>'Données de base'!BI65*'Données de base'!BI97</f>
        <v>0</v>
      </c>
      <c r="BK150" s="181">
        <f>'Données de base'!BJ65*'Données de base'!BJ97</f>
        <v>0</v>
      </c>
      <c r="BL150" s="181">
        <f>'Données de base'!BK65*'Données de base'!BK97</f>
        <v>0</v>
      </c>
      <c r="BM150" s="181">
        <f>'Données de base'!BL65*'Données de base'!BL97</f>
        <v>0</v>
      </c>
      <c r="BN150" s="181">
        <f>'Données de base'!BM65*'Données de base'!BM97</f>
        <v>0</v>
      </c>
      <c r="BO150" s="181">
        <f>'Données de base'!BN65*'Données de base'!BN97</f>
        <v>0</v>
      </c>
      <c r="BP150" s="190">
        <f>SUM(BD150:BO150)</f>
        <v>0</v>
      </c>
      <c r="BQ150" s="181">
        <f>'Données de base'!BP65*'Données de base'!BP97</f>
        <v>0</v>
      </c>
      <c r="BR150" s="181">
        <f>'Données de base'!BQ65*'Données de base'!BQ97</f>
        <v>0</v>
      </c>
      <c r="BS150" s="181">
        <f>'Données de base'!BR65*'Données de base'!BR97</f>
        <v>0</v>
      </c>
      <c r="BT150" s="181">
        <f>'Données de base'!BS65*'Données de base'!BS97</f>
        <v>0</v>
      </c>
      <c r="BU150" s="181">
        <f>'Données de base'!BT65*'Données de base'!BT97</f>
        <v>0</v>
      </c>
      <c r="BV150" s="181">
        <f>'Données de base'!BU65*'Données de base'!BU97</f>
        <v>0</v>
      </c>
      <c r="BW150" s="181">
        <f>'Données de base'!BV65*'Données de base'!BV97</f>
        <v>0</v>
      </c>
      <c r="BX150" s="181">
        <f>'Données de base'!BW65*'Données de base'!BW97</f>
        <v>0</v>
      </c>
      <c r="BY150" s="181">
        <f>'Données de base'!BX65*'Données de base'!BX97</f>
        <v>0</v>
      </c>
      <c r="BZ150" s="181">
        <f>'Données de base'!BY65*'Données de base'!BY97</f>
        <v>0</v>
      </c>
      <c r="CA150" s="181">
        <f>'Données de base'!BZ65*'Données de base'!BZ97</f>
        <v>0</v>
      </c>
      <c r="CB150" s="181">
        <f>'Données de base'!CA65*'Données de base'!CA97</f>
        <v>0</v>
      </c>
      <c r="CC150" s="190">
        <f>SUM(BQ150:CB150)</f>
        <v>0</v>
      </c>
    </row>
    <row r="151" spans="1:81" ht="15" customHeight="1" x14ac:dyDescent="0.2">
      <c r="A151" s="119"/>
      <c r="B151" s="275" t="str">
        <f>'Données de base'!$A$40</f>
        <v>(-)</v>
      </c>
      <c r="C151" s="247">
        <f>'Données de base'!$B$98</f>
        <v>0.2</v>
      </c>
      <c r="D151" s="181">
        <f>'Données de base'!C66*'Données de base'!C98</f>
        <v>0</v>
      </c>
      <c r="E151" s="181">
        <f>'Données de base'!D66*'Données de base'!D98</f>
        <v>0</v>
      </c>
      <c r="F151" s="181">
        <f>'Données de base'!E66*'Données de base'!E98</f>
        <v>0</v>
      </c>
      <c r="G151" s="181">
        <f>'Données de base'!F66*'Données de base'!F98</f>
        <v>0</v>
      </c>
      <c r="H151" s="181">
        <f>'Données de base'!G66*'Données de base'!G98</f>
        <v>0</v>
      </c>
      <c r="I151" s="181">
        <f>'Données de base'!H66*'Données de base'!H98</f>
        <v>0</v>
      </c>
      <c r="J151" s="181">
        <f>'Données de base'!I66*'Données de base'!I98</f>
        <v>0</v>
      </c>
      <c r="K151" s="181">
        <f>'Données de base'!J66*'Données de base'!J98</f>
        <v>0</v>
      </c>
      <c r="L151" s="181">
        <f>'Données de base'!K66*'Données de base'!K98</f>
        <v>0</v>
      </c>
      <c r="M151" s="181">
        <f>'Données de base'!L66*'Données de base'!L98</f>
        <v>0</v>
      </c>
      <c r="N151" s="181">
        <f>'Données de base'!M66*'Données de base'!M98</f>
        <v>0</v>
      </c>
      <c r="O151" s="181">
        <f>'Données de base'!N66*'Données de base'!N98</f>
        <v>0</v>
      </c>
      <c r="P151" s="190">
        <f t="shared" si="259"/>
        <v>0</v>
      </c>
      <c r="Q151" s="181">
        <f>'Données de base'!P66*'Données de base'!P98</f>
        <v>0</v>
      </c>
      <c r="R151" s="181">
        <f>'Données de base'!Q66*'Données de base'!Q98</f>
        <v>0</v>
      </c>
      <c r="S151" s="181">
        <f>'Données de base'!R66*'Données de base'!R98</f>
        <v>0</v>
      </c>
      <c r="T151" s="181">
        <f>'Données de base'!S66*'Données de base'!S98</f>
        <v>0</v>
      </c>
      <c r="U151" s="181">
        <f>'Données de base'!T66*'Données de base'!T98</f>
        <v>0</v>
      </c>
      <c r="V151" s="181">
        <f>'Données de base'!U66*'Données de base'!U98</f>
        <v>0</v>
      </c>
      <c r="W151" s="181">
        <f>'Données de base'!V66*'Données de base'!V98</f>
        <v>0</v>
      </c>
      <c r="X151" s="181">
        <f>'Données de base'!W66*'Données de base'!W98</f>
        <v>0</v>
      </c>
      <c r="Y151" s="181">
        <f>'Données de base'!X66*'Données de base'!X98</f>
        <v>0</v>
      </c>
      <c r="Z151" s="181">
        <f>'Données de base'!Y66*'Données de base'!Y98</f>
        <v>0</v>
      </c>
      <c r="AA151" s="181">
        <f>'Données de base'!Z66*'Données de base'!Z98</f>
        <v>0</v>
      </c>
      <c r="AB151" s="181">
        <f>'Données de base'!AA66*'Données de base'!AA98</f>
        <v>0</v>
      </c>
      <c r="AC151" s="190">
        <f t="shared" si="261"/>
        <v>0</v>
      </c>
      <c r="AD151" s="181">
        <f>'Données de base'!AC66*'Données de base'!AC98</f>
        <v>0</v>
      </c>
      <c r="AE151" s="181">
        <f>'Données de base'!AD66*'Données de base'!AD98</f>
        <v>0</v>
      </c>
      <c r="AF151" s="181">
        <f>'Données de base'!AE66*'Données de base'!AE98</f>
        <v>0</v>
      </c>
      <c r="AG151" s="181">
        <f>'Données de base'!AF66*'Données de base'!AF98</f>
        <v>0</v>
      </c>
      <c r="AH151" s="181">
        <f>'Données de base'!AG66*'Données de base'!AG98</f>
        <v>0</v>
      </c>
      <c r="AI151" s="181">
        <f>'Données de base'!AH66*'Données de base'!AH98</f>
        <v>0</v>
      </c>
      <c r="AJ151" s="181">
        <f>'Données de base'!AI66*'Données de base'!AI98</f>
        <v>0</v>
      </c>
      <c r="AK151" s="181">
        <f>'Données de base'!AJ66*'Données de base'!AJ98</f>
        <v>0</v>
      </c>
      <c r="AL151" s="181">
        <f>'Données de base'!AK66*'Données de base'!AK98</f>
        <v>0</v>
      </c>
      <c r="AM151" s="181">
        <f>'Données de base'!AL66*'Données de base'!AL98</f>
        <v>0</v>
      </c>
      <c r="AN151" s="181">
        <f>'Données de base'!AM66*'Données de base'!AM98</f>
        <v>0</v>
      </c>
      <c r="AO151" s="181">
        <f>'Données de base'!AN66*'Données de base'!AN98</f>
        <v>0</v>
      </c>
      <c r="AP151" s="190">
        <f t="shared" si="263"/>
        <v>0</v>
      </c>
      <c r="AQ151" s="181">
        <f>'Données de base'!AP66*'Données de base'!AP98</f>
        <v>0</v>
      </c>
      <c r="AR151" s="181">
        <f>'Données de base'!AQ66*'Données de base'!AQ98</f>
        <v>0</v>
      </c>
      <c r="AS151" s="181">
        <f>'Données de base'!AR66*'Données de base'!AR98</f>
        <v>0</v>
      </c>
      <c r="AT151" s="181">
        <f>'Données de base'!AS66*'Données de base'!AS98</f>
        <v>0</v>
      </c>
      <c r="AU151" s="181">
        <f>'Données de base'!AT66*'Données de base'!AT98</f>
        <v>0</v>
      </c>
      <c r="AV151" s="181">
        <f>'Données de base'!AU66*'Données de base'!AU98</f>
        <v>0</v>
      </c>
      <c r="AW151" s="181">
        <f>'Données de base'!AV66*'Données de base'!AV98</f>
        <v>0</v>
      </c>
      <c r="AX151" s="181">
        <f>'Données de base'!AW66*'Données de base'!AW98</f>
        <v>0</v>
      </c>
      <c r="AY151" s="181">
        <f>'Données de base'!AX66*'Données de base'!AX98</f>
        <v>0</v>
      </c>
      <c r="AZ151" s="181">
        <f>'Données de base'!AY66*'Données de base'!AY98</f>
        <v>0</v>
      </c>
      <c r="BA151" s="181">
        <f>'Données de base'!AZ66*'Données de base'!AZ98</f>
        <v>0</v>
      </c>
      <c r="BB151" s="181">
        <f>'Données de base'!BA66*'Données de base'!BA98</f>
        <v>0</v>
      </c>
      <c r="BC151" s="190">
        <f t="shared" si="265"/>
        <v>0</v>
      </c>
      <c r="BD151" s="181">
        <f>'Données de base'!BC66*'Données de base'!BC98</f>
        <v>0</v>
      </c>
      <c r="BE151" s="181">
        <f>'Données de base'!BD66*'Données de base'!BD98</f>
        <v>0</v>
      </c>
      <c r="BF151" s="181">
        <f>'Données de base'!BE66*'Données de base'!BE98</f>
        <v>0</v>
      </c>
      <c r="BG151" s="181">
        <f>'Données de base'!BF66*'Données de base'!BF98</f>
        <v>0</v>
      </c>
      <c r="BH151" s="181">
        <f>'Données de base'!BG66*'Données de base'!BG98</f>
        <v>0</v>
      </c>
      <c r="BI151" s="181">
        <f>'Données de base'!BH66*'Données de base'!BH98</f>
        <v>0</v>
      </c>
      <c r="BJ151" s="181">
        <f>'Données de base'!BI66*'Données de base'!BI98</f>
        <v>0</v>
      </c>
      <c r="BK151" s="181">
        <f>'Données de base'!BJ66*'Données de base'!BJ98</f>
        <v>0</v>
      </c>
      <c r="BL151" s="181">
        <f>'Données de base'!BK66*'Données de base'!BK98</f>
        <v>0</v>
      </c>
      <c r="BM151" s="181">
        <f>'Données de base'!BL66*'Données de base'!BL98</f>
        <v>0</v>
      </c>
      <c r="BN151" s="181">
        <f>'Données de base'!BM66*'Données de base'!BM98</f>
        <v>0</v>
      </c>
      <c r="BO151" s="181">
        <f>'Données de base'!BN66*'Données de base'!BN98</f>
        <v>0</v>
      </c>
      <c r="BP151" s="190">
        <f t="shared" si="267"/>
        <v>0</v>
      </c>
      <c r="BQ151" s="181">
        <f>'Données de base'!BP66*'Données de base'!BP98</f>
        <v>0</v>
      </c>
      <c r="BR151" s="181">
        <f>'Données de base'!BQ66*'Données de base'!BQ98</f>
        <v>0</v>
      </c>
      <c r="BS151" s="181">
        <f>'Données de base'!BR66*'Données de base'!BR98</f>
        <v>0</v>
      </c>
      <c r="BT151" s="181">
        <f>'Données de base'!BS66*'Données de base'!BS98</f>
        <v>0</v>
      </c>
      <c r="BU151" s="181">
        <f>'Données de base'!BT66*'Données de base'!BT98</f>
        <v>0</v>
      </c>
      <c r="BV151" s="181">
        <f>'Données de base'!BU66*'Données de base'!BU98</f>
        <v>0</v>
      </c>
      <c r="BW151" s="181">
        <f>'Données de base'!BV66*'Données de base'!BV98</f>
        <v>0</v>
      </c>
      <c r="BX151" s="181">
        <f>'Données de base'!BW66*'Données de base'!BW98</f>
        <v>0</v>
      </c>
      <c r="BY151" s="181">
        <f>'Données de base'!BX66*'Données de base'!BX98</f>
        <v>0</v>
      </c>
      <c r="BZ151" s="181">
        <f>'Données de base'!BY66*'Données de base'!BY98</f>
        <v>0</v>
      </c>
      <c r="CA151" s="181">
        <f>'Données de base'!BZ66*'Données de base'!BZ98</f>
        <v>0</v>
      </c>
      <c r="CB151" s="181">
        <f>'Données de base'!CA66*'Données de base'!CA98</f>
        <v>0</v>
      </c>
      <c r="CC151" s="190">
        <f t="shared" si="388"/>
        <v>0</v>
      </c>
    </row>
    <row r="152" spans="1:81" ht="15" customHeight="1" x14ac:dyDescent="0.2">
      <c r="A152" s="119"/>
      <c r="B152" s="275" t="str">
        <f>'Données de base'!$A$41</f>
        <v>(-)</v>
      </c>
      <c r="C152" s="247">
        <f>'Données de base'!$B$99</f>
        <v>0.2</v>
      </c>
      <c r="D152" s="181">
        <f>'Données de base'!C67*'Données de base'!C99</f>
        <v>0</v>
      </c>
      <c r="E152" s="181">
        <f>'Données de base'!D67*'Données de base'!D99</f>
        <v>0</v>
      </c>
      <c r="F152" s="181">
        <f>'Données de base'!E67*'Données de base'!E99</f>
        <v>0</v>
      </c>
      <c r="G152" s="181">
        <f>'Données de base'!F67*'Données de base'!F99</f>
        <v>0</v>
      </c>
      <c r="H152" s="181">
        <f>'Données de base'!G67*'Données de base'!G99</f>
        <v>0</v>
      </c>
      <c r="I152" s="181">
        <f>'Données de base'!H67*'Données de base'!H99</f>
        <v>0</v>
      </c>
      <c r="J152" s="181">
        <f>'Données de base'!I67*'Données de base'!I99</f>
        <v>0</v>
      </c>
      <c r="K152" s="181">
        <f>'Données de base'!J67*'Données de base'!J99</f>
        <v>0</v>
      </c>
      <c r="L152" s="181">
        <f>'Données de base'!K67*'Données de base'!K99</f>
        <v>0</v>
      </c>
      <c r="M152" s="181">
        <f>'Données de base'!L67*'Données de base'!L99</f>
        <v>0</v>
      </c>
      <c r="N152" s="181">
        <f>'Données de base'!M67*'Données de base'!M99</f>
        <v>0</v>
      </c>
      <c r="O152" s="181">
        <f>'Données de base'!N67*'Données de base'!N99</f>
        <v>0</v>
      </c>
      <c r="P152" s="190">
        <f t="shared" si="259"/>
        <v>0</v>
      </c>
      <c r="Q152" s="181">
        <f>'Données de base'!P67*'Données de base'!P99</f>
        <v>0</v>
      </c>
      <c r="R152" s="181">
        <f>'Données de base'!Q67*'Données de base'!Q99</f>
        <v>0</v>
      </c>
      <c r="S152" s="181">
        <f>'Données de base'!R67*'Données de base'!R99</f>
        <v>0</v>
      </c>
      <c r="T152" s="181">
        <f>'Données de base'!S67*'Données de base'!S99</f>
        <v>0</v>
      </c>
      <c r="U152" s="181">
        <f>'Données de base'!T67*'Données de base'!T99</f>
        <v>0</v>
      </c>
      <c r="V152" s="181">
        <f>'Données de base'!U67*'Données de base'!U99</f>
        <v>0</v>
      </c>
      <c r="W152" s="181">
        <f>'Données de base'!V67*'Données de base'!V99</f>
        <v>0</v>
      </c>
      <c r="X152" s="181">
        <f>'Données de base'!W67*'Données de base'!W99</f>
        <v>0</v>
      </c>
      <c r="Y152" s="181">
        <f>'Données de base'!X67*'Données de base'!X99</f>
        <v>0</v>
      </c>
      <c r="Z152" s="181">
        <f>'Données de base'!Y67*'Données de base'!Y99</f>
        <v>0</v>
      </c>
      <c r="AA152" s="181">
        <f>'Données de base'!Z67*'Données de base'!Z99</f>
        <v>0</v>
      </c>
      <c r="AB152" s="181">
        <f>'Données de base'!AA67*'Données de base'!AA99</f>
        <v>0</v>
      </c>
      <c r="AC152" s="190">
        <f t="shared" si="261"/>
        <v>0</v>
      </c>
      <c r="AD152" s="181">
        <f>'Données de base'!AC67*'Données de base'!AC99</f>
        <v>0</v>
      </c>
      <c r="AE152" s="181">
        <f>'Données de base'!AD67*'Données de base'!AD99</f>
        <v>0</v>
      </c>
      <c r="AF152" s="181">
        <f>'Données de base'!AE67*'Données de base'!AE99</f>
        <v>0</v>
      </c>
      <c r="AG152" s="181">
        <f>'Données de base'!AF67*'Données de base'!AF99</f>
        <v>0</v>
      </c>
      <c r="AH152" s="181">
        <f>'Données de base'!AG67*'Données de base'!AG99</f>
        <v>0</v>
      </c>
      <c r="AI152" s="181">
        <f>'Données de base'!AH67*'Données de base'!AH99</f>
        <v>0</v>
      </c>
      <c r="AJ152" s="181">
        <f>'Données de base'!AI67*'Données de base'!AI99</f>
        <v>0</v>
      </c>
      <c r="AK152" s="181">
        <f>'Données de base'!AJ67*'Données de base'!AJ99</f>
        <v>0</v>
      </c>
      <c r="AL152" s="181">
        <f>'Données de base'!AK67*'Données de base'!AK99</f>
        <v>0</v>
      </c>
      <c r="AM152" s="181">
        <f>'Données de base'!AL67*'Données de base'!AL99</f>
        <v>0</v>
      </c>
      <c r="AN152" s="181">
        <f>'Données de base'!AM67*'Données de base'!AM99</f>
        <v>0</v>
      </c>
      <c r="AO152" s="181">
        <f>'Données de base'!AN67*'Données de base'!AN99</f>
        <v>0</v>
      </c>
      <c r="AP152" s="190">
        <f t="shared" si="263"/>
        <v>0</v>
      </c>
      <c r="AQ152" s="181">
        <f>'Données de base'!AP67*'Données de base'!AP99</f>
        <v>0</v>
      </c>
      <c r="AR152" s="181">
        <f>'Données de base'!AQ67*'Données de base'!AQ99</f>
        <v>0</v>
      </c>
      <c r="AS152" s="181">
        <f>'Données de base'!AR67*'Données de base'!AR99</f>
        <v>0</v>
      </c>
      <c r="AT152" s="181">
        <f>'Données de base'!AS67*'Données de base'!AS99</f>
        <v>0</v>
      </c>
      <c r="AU152" s="181">
        <f>'Données de base'!AT67*'Données de base'!AT99</f>
        <v>0</v>
      </c>
      <c r="AV152" s="181">
        <f>'Données de base'!AU67*'Données de base'!AU99</f>
        <v>0</v>
      </c>
      <c r="AW152" s="181">
        <f>'Données de base'!AV67*'Données de base'!AV99</f>
        <v>0</v>
      </c>
      <c r="AX152" s="181">
        <f>'Données de base'!AW67*'Données de base'!AW99</f>
        <v>0</v>
      </c>
      <c r="AY152" s="181">
        <f>'Données de base'!AX67*'Données de base'!AX99</f>
        <v>0</v>
      </c>
      <c r="AZ152" s="181">
        <f>'Données de base'!AY67*'Données de base'!AY99</f>
        <v>0</v>
      </c>
      <c r="BA152" s="181">
        <f>'Données de base'!AZ67*'Données de base'!AZ99</f>
        <v>0</v>
      </c>
      <c r="BB152" s="181">
        <f>'Données de base'!BA67*'Données de base'!BA99</f>
        <v>0</v>
      </c>
      <c r="BC152" s="190">
        <f t="shared" si="265"/>
        <v>0</v>
      </c>
      <c r="BD152" s="181">
        <f>'Données de base'!BC67*'Données de base'!BC99</f>
        <v>0</v>
      </c>
      <c r="BE152" s="181">
        <f>'Données de base'!BD67*'Données de base'!BD99</f>
        <v>0</v>
      </c>
      <c r="BF152" s="181">
        <f>'Données de base'!BE67*'Données de base'!BE99</f>
        <v>0</v>
      </c>
      <c r="BG152" s="181">
        <f>'Données de base'!BF67*'Données de base'!BF99</f>
        <v>0</v>
      </c>
      <c r="BH152" s="181">
        <f>'Données de base'!BG67*'Données de base'!BG99</f>
        <v>0</v>
      </c>
      <c r="BI152" s="181">
        <f>'Données de base'!BH67*'Données de base'!BH99</f>
        <v>0</v>
      </c>
      <c r="BJ152" s="181">
        <f>'Données de base'!BI67*'Données de base'!BI99</f>
        <v>0</v>
      </c>
      <c r="BK152" s="181">
        <f>'Données de base'!BJ67*'Données de base'!BJ99</f>
        <v>0</v>
      </c>
      <c r="BL152" s="181">
        <f>'Données de base'!BK67*'Données de base'!BK99</f>
        <v>0</v>
      </c>
      <c r="BM152" s="181">
        <f>'Données de base'!BL67*'Données de base'!BL99</f>
        <v>0</v>
      </c>
      <c r="BN152" s="181">
        <f>'Données de base'!BM67*'Données de base'!BM99</f>
        <v>0</v>
      </c>
      <c r="BO152" s="181">
        <f>'Données de base'!BN67*'Données de base'!BN99</f>
        <v>0</v>
      </c>
      <c r="BP152" s="190">
        <f t="shared" si="267"/>
        <v>0</v>
      </c>
      <c r="BQ152" s="181">
        <f>'Données de base'!BP67*'Données de base'!BP99</f>
        <v>0</v>
      </c>
      <c r="BR152" s="181">
        <f>'Données de base'!BQ67*'Données de base'!BQ99</f>
        <v>0</v>
      </c>
      <c r="BS152" s="181">
        <f>'Données de base'!BR67*'Données de base'!BR99</f>
        <v>0</v>
      </c>
      <c r="BT152" s="181">
        <f>'Données de base'!BS67*'Données de base'!BS99</f>
        <v>0</v>
      </c>
      <c r="BU152" s="181">
        <f>'Données de base'!BT67*'Données de base'!BT99</f>
        <v>0</v>
      </c>
      <c r="BV152" s="181">
        <f>'Données de base'!BU67*'Données de base'!BU99</f>
        <v>0</v>
      </c>
      <c r="BW152" s="181">
        <f>'Données de base'!BV67*'Données de base'!BV99</f>
        <v>0</v>
      </c>
      <c r="BX152" s="181">
        <f>'Données de base'!BW67*'Données de base'!BW99</f>
        <v>0</v>
      </c>
      <c r="BY152" s="181">
        <f>'Données de base'!BX67*'Données de base'!BX99</f>
        <v>0</v>
      </c>
      <c r="BZ152" s="181">
        <f>'Données de base'!BY67*'Données de base'!BY99</f>
        <v>0</v>
      </c>
      <c r="CA152" s="181">
        <f>'Données de base'!BZ67*'Données de base'!BZ99</f>
        <v>0</v>
      </c>
      <c r="CB152" s="181">
        <f>'Données de base'!CA67*'Données de base'!CA99</f>
        <v>0</v>
      </c>
      <c r="CC152" s="190">
        <f t="shared" si="388"/>
        <v>0</v>
      </c>
    </row>
    <row r="153" spans="1:81" ht="15" customHeight="1" x14ac:dyDescent="0.2">
      <c r="A153" s="119"/>
      <c r="B153" s="275" t="str">
        <f>'Données de base'!$A$42</f>
        <v>(-)</v>
      </c>
      <c r="C153" s="247">
        <f>'Données de base'!$B$100</f>
        <v>0.2</v>
      </c>
      <c r="D153" s="181">
        <f>'Données de base'!C68*'Données de base'!C100</f>
        <v>0</v>
      </c>
      <c r="E153" s="181">
        <f>'Données de base'!D68*'Données de base'!D100</f>
        <v>0</v>
      </c>
      <c r="F153" s="181">
        <f>'Données de base'!E68*'Données de base'!E100</f>
        <v>0</v>
      </c>
      <c r="G153" s="181">
        <f>'Données de base'!F68*'Données de base'!F100</f>
        <v>0</v>
      </c>
      <c r="H153" s="181">
        <f>'Données de base'!G68*'Données de base'!G100</f>
        <v>0</v>
      </c>
      <c r="I153" s="181">
        <f>'Données de base'!H68*'Données de base'!H100</f>
        <v>0</v>
      </c>
      <c r="J153" s="181">
        <f>'Données de base'!I68*'Données de base'!I100</f>
        <v>0</v>
      </c>
      <c r="K153" s="181">
        <f>'Données de base'!J68*'Données de base'!J100</f>
        <v>0</v>
      </c>
      <c r="L153" s="181">
        <f>'Données de base'!K68*'Données de base'!K100</f>
        <v>0</v>
      </c>
      <c r="M153" s="181">
        <f>'Données de base'!L68*'Données de base'!L100</f>
        <v>0</v>
      </c>
      <c r="N153" s="181">
        <f>'Données de base'!M68*'Données de base'!M100</f>
        <v>0</v>
      </c>
      <c r="O153" s="181">
        <f>'Données de base'!N68*'Données de base'!N100</f>
        <v>0</v>
      </c>
      <c r="P153" s="190">
        <f t="shared" si="259"/>
        <v>0</v>
      </c>
      <c r="Q153" s="181">
        <f>'Données de base'!P68*'Données de base'!P100</f>
        <v>0</v>
      </c>
      <c r="R153" s="181">
        <f>'Données de base'!Q68*'Données de base'!Q100</f>
        <v>0</v>
      </c>
      <c r="S153" s="181">
        <f>'Données de base'!R68*'Données de base'!R100</f>
        <v>0</v>
      </c>
      <c r="T153" s="181">
        <f>'Données de base'!S68*'Données de base'!S100</f>
        <v>0</v>
      </c>
      <c r="U153" s="181">
        <f>'Données de base'!T68*'Données de base'!T100</f>
        <v>0</v>
      </c>
      <c r="V153" s="181">
        <f>'Données de base'!U68*'Données de base'!U100</f>
        <v>0</v>
      </c>
      <c r="W153" s="181">
        <f>'Données de base'!V68*'Données de base'!V100</f>
        <v>0</v>
      </c>
      <c r="X153" s="181">
        <f>'Données de base'!W68*'Données de base'!W100</f>
        <v>0</v>
      </c>
      <c r="Y153" s="181">
        <f>'Données de base'!X68*'Données de base'!X100</f>
        <v>0</v>
      </c>
      <c r="Z153" s="181">
        <f>'Données de base'!Y68*'Données de base'!Y100</f>
        <v>0</v>
      </c>
      <c r="AA153" s="181">
        <f>'Données de base'!Z68*'Données de base'!Z100</f>
        <v>0</v>
      </c>
      <c r="AB153" s="181">
        <f>'Données de base'!AA68*'Données de base'!AA100</f>
        <v>0</v>
      </c>
      <c r="AC153" s="190">
        <f t="shared" si="261"/>
        <v>0</v>
      </c>
      <c r="AD153" s="181">
        <f>'Données de base'!AC68*'Données de base'!AC100</f>
        <v>0</v>
      </c>
      <c r="AE153" s="181">
        <f>'Données de base'!AD68*'Données de base'!AD100</f>
        <v>0</v>
      </c>
      <c r="AF153" s="181">
        <f>'Données de base'!AE68*'Données de base'!AE100</f>
        <v>0</v>
      </c>
      <c r="AG153" s="181">
        <f>'Données de base'!AF68*'Données de base'!AF100</f>
        <v>0</v>
      </c>
      <c r="AH153" s="181">
        <f>'Données de base'!AG68*'Données de base'!AG100</f>
        <v>0</v>
      </c>
      <c r="AI153" s="181">
        <f>'Données de base'!AH68*'Données de base'!AH100</f>
        <v>0</v>
      </c>
      <c r="AJ153" s="181">
        <f>'Données de base'!AI68*'Données de base'!AI100</f>
        <v>0</v>
      </c>
      <c r="AK153" s="181">
        <f>'Données de base'!AJ68*'Données de base'!AJ100</f>
        <v>0</v>
      </c>
      <c r="AL153" s="181">
        <f>'Données de base'!AK68*'Données de base'!AK100</f>
        <v>0</v>
      </c>
      <c r="AM153" s="181">
        <f>'Données de base'!AL68*'Données de base'!AL100</f>
        <v>0</v>
      </c>
      <c r="AN153" s="181">
        <f>'Données de base'!AM68*'Données de base'!AM100</f>
        <v>0</v>
      </c>
      <c r="AO153" s="181">
        <f>'Données de base'!AN68*'Données de base'!AN100</f>
        <v>0</v>
      </c>
      <c r="AP153" s="190">
        <f t="shared" si="263"/>
        <v>0</v>
      </c>
      <c r="AQ153" s="181">
        <f>'Données de base'!AP68*'Données de base'!AP100</f>
        <v>0</v>
      </c>
      <c r="AR153" s="181">
        <f>'Données de base'!AQ68*'Données de base'!AQ100</f>
        <v>0</v>
      </c>
      <c r="AS153" s="181">
        <f>'Données de base'!AR68*'Données de base'!AR100</f>
        <v>0</v>
      </c>
      <c r="AT153" s="181">
        <f>'Données de base'!AS68*'Données de base'!AS100</f>
        <v>0</v>
      </c>
      <c r="AU153" s="181">
        <f>'Données de base'!AT68*'Données de base'!AT100</f>
        <v>0</v>
      </c>
      <c r="AV153" s="181">
        <f>'Données de base'!AU68*'Données de base'!AU100</f>
        <v>0</v>
      </c>
      <c r="AW153" s="181">
        <f>'Données de base'!AV68*'Données de base'!AV100</f>
        <v>0</v>
      </c>
      <c r="AX153" s="181">
        <f>'Données de base'!AW68*'Données de base'!AW100</f>
        <v>0</v>
      </c>
      <c r="AY153" s="181">
        <f>'Données de base'!AX68*'Données de base'!AX100</f>
        <v>0</v>
      </c>
      <c r="AZ153" s="181">
        <f>'Données de base'!AY68*'Données de base'!AY100</f>
        <v>0</v>
      </c>
      <c r="BA153" s="181">
        <f>'Données de base'!AZ68*'Données de base'!AZ100</f>
        <v>0</v>
      </c>
      <c r="BB153" s="181">
        <f>'Données de base'!BA68*'Données de base'!BA100</f>
        <v>0</v>
      </c>
      <c r="BC153" s="190">
        <f t="shared" si="265"/>
        <v>0</v>
      </c>
      <c r="BD153" s="181">
        <f>'Données de base'!BC68*'Données de base'!BC100</f>
        <v>0</v>
      </c>
      <c r="BE153" s="181">
        <f>'Données de base'!BD68*'Données de base'!BD100</f>
        <v>0</v>
      </c>
      <c r="BF153" s="181">
        <f>'Données de base'!BE68*'Données de base'!BE100</f>
        <v>0</v>
      </c>
      <c r="BG153" s="181">
        <f>'Données de base'!BF68*'Données de base'!BF100</f>
        <v>0</v>
      </c>
      <c r="BH153" s="181">
        <f>'Données de base'!BG68*'Données de base'!BG100</f>
        <v>0</v>
      </c>
      <c r="BI153" s="181">
        <f>'Données de base'!BH68*'Données de base'!BH100</f>
        <v>0</v>
      </c>
      <c r="BJ153" s="181">
        <f>'Données de base'!BI68*'Données de base'!BI100</f>
        <v>0</v>
      </c>
      <c r="BK153" s="181">
        <f>'Données de base'!BJ68*'Données de base'!BJ100</f>
        <v>0</v>
      </c>
      <c r="BL153" s="181">
        <f>'Données de base'!BK68*'Données de base'!BK100</f>
        <v>0</v>
      </c>
      <c r="BM153" s="181">
        <f>'Données de base'!BL68*'Données de base'!BL100</f>
        <v>0</v>
      </c>
      <c r="BN153" s="181">
        <f>'Données de base'!BM68*'Données de base'!BM100</f>
        <v>0</v>
      </c>
      <c r="BO153" s="181">
        <f>'Données de base'!BN68*'Données de base'!BN100</f>
        <v>0</v>
      </c>
      <c r="BP153" s="190">
        <f t="shared" si="267"/>
        <v>0</v>
      </c>
      <c r="BQ153" s="181">
        <f>'Données de base'!BP68*'Données de base'!BP100</f>
        <v>0</v>
      </c>
      <c r="BR153" s="181">
        <f>'Données de base'!BQ68*'Données de base'!BQ100</f>
        <v>0</v>
      </c>
      <c r="BS153" s="181">
        <f>'Données de base'!BR68*'Données de base'!BR100</f>
        <v>0</v>
      </c>
      <c r="BT153" s="181">
        <f>'Données de base'!BS68*'Données de base'!BS100</f>
        <v>0</v>
      </c>
      <c r="BU153" s="181">
        <f>'Données de base'!BT68*'Données de base'!BT100</f>
        <v>0</v>
      </c>
      <c r="BV153" s="181">
        <f>'Données de base'!BU68*'Données de base'!BU100</f>
        <v>0</v>
      </c>
      <c r="BW153" s="181">
        <f>'Données de base'!BV68*'Données de base'!BV100</f>
        <v>0</v>
      </c>
      <c r="BX153" s="181">
        <f>'Données de base'!BW68*'Données de base'!BW100</f>
        <v>0</v>
      </c>
      <c r="BY153" s="181">
        <f>'Données de base'!BX68*'Données de base'!BX100</f>
        <v>0</v>
      </c>
      <c r="BZ153" s="181">
        <f>'Données de base'!BY68*'Données de base'!BY100</f>
        <v>0</v>
      </c>
      <c r="CA153" s="181">
        <f>'Données de base'!BZ68*'Données de base'!BZ100</f>
        <v>0</v>
      </c>
      <c r="CB153" s="181">
        <f>'Données de base'!CA68*'Données de base'!CA100</f>
        <v>0</v>
      </c>
      <c r="CC153" s="190">
        <f t="shared" si="388"/>
        <v>0</v>
      </c>
    </row>
    <row r="154" spans="1:81" ht="15" customHeight="1" x14ac:dyDescent="0.2">
      <c r="B154" s="16"/>
      <c r="C154" s="223"/>
      <c r="D154" s="16"/>
      <c r="E154" s="16"/>
      <c r="F154" s="16"/>
      <c r="G154" s="16"/>
      <c r="H154" s="16"/>
      <c r="I154" s="16"/>
      <c r="J154" s="16"/>
      <c r="K154" s="16"/>
      <c r="L154" s="16"/>
      <c r="M154" s="16"/>
      <c r="N154" s="16"/>
      <c r="O154" s="16"/>
      <c r="P154" s="130"/>
      <c r="Q154" s="16"/>
      <c r="R154" s="16"/>
      <c r="S154" s="16"/>
      <c r="T154" s="16"/>
      <c r="U154" s="16"/>
      <c r="V154" s="16"/>
      <c r="W154" s="16"/>
      <c r="X154" s="16"/>
      <c r="Y154" s="16"/>
      <c r="Z154" s="16"/>
      <c r="AA154" s="16"/>
      <c r="AB154" s="16"/>
      <c r="AC154" s="130"/>
      <c r="AD154" s="16"/>
      <c r="AE154" s="16"/>
      <c r="AF154" s="16"/>
      <c r="AG154" s="16"/>
      <c r="AH154" s="16"/>
      <c r="AI154" s="16"/>
      <c r="AJ154" s="16"/>
      <c r="AK154" s="16"/>
      <c r="AL154" s="16"/>
      <c r="AM154" s="16"/>
      <c r="AN154" s="16"/>
      <c r="AO154" s="16"/>
      <c r="AP154" s="130"/>
      <c r="AQ154" s="16"/>
      <c r="AR154" s="16"/>
      <c r="AS154" s="16"/>
      <c r="AT154" s="16"/>
      <c r="AU154" s="16"/>
      <c r="AV154" s="16"/>
      <c r="AW154" s="16"/>
      <c r="AX154" s="16"/>
      <c r="AY154" s="16"/>
      <c r="AZ154" s="16"/>
      <c r="BA154" s="16"/>
      <c r="BB154" s="16"/>
      <c r="BC154" s="130"/>
      <c r="BD154" s="16"/>
      <c r="BE154" s="16"/>
      <c r="BF154" s="16"/>
      <c r="BG154" s="16"/>
      <c r="BH154" s="16"/>
      <c r="BI154" s="16"/>
      <c r="BJ154" s="16"/>
      <c r="BK154" s="16"/>
      <c r="BL154" s="16"/>
      <c r="BM154" s="16"/>
      <c r="BN154" s="16"/>
      <c r="BO154" s="16"/>
      <c r="BP154" s="130"/>
      <c r="BQ154" s="16"/>
      <c r="BR154" s="16"/>
      <c r="BS154" s="16"/>
      <c r="BT154" s="16"/>
      <c r="BU154" s="16"/>
      <c r="BV154" s="16"/>
      <c r="BW154" s="16"/>
      <c r="BX154" s="16"/>
      <c r="BY154" s="16"/>
      <c r="BZ154" s="16"/>
      <c r="CA154" s="16"/>
      <c r="CB154" s="16"/>
      <c r="CC154" s="130"/>
    </row>
    <row r="155" spans="1:81" s="63" customFormat="1" ht="15" customHeight="1" x14ac:dyDescent="0.2">
      <c r="B155" s="245" t="s">
        <v>187</v>
      </c>
      <c r="C155" s="130"/>
      <c r="D155" s="190">
        <f t="shared" ref="D155:O155" si="389">SUM(D156:D165)</f>
        <v>0</v>
      </c>
      <c r="E155" s="190">
        <f t="shared" si="389"/>
        <v>0</v>
      </c>
      <c r="F155" s="190">
        <f t="shared" si="389"/>
        <v>0</v>
      </c>
      <c r="G155" s="190">
        <f t="shared" si="389"/>
        <v>0</v>
      </c>
      <c r="H155" s="190">
        <f t="shared" si="389"/>
        <v>0</v>
      </c>
      <c r="I155" s="190">
        <f t="shared" si="389"/>
        <v>0</v>
      </c>
      <c r="J155" s="190">
        <f t="shared" si="389"/>
        <v>0</v>
      </c>
      <c r="K155" s="190">
        <f t="shared" si="389"/>
        <v>0</v>
      </c>
      <c r="L155" s="190">
        <f t="shared" si="389"/>
        <v>0</v>
      </c>
      <c r="M155" s="190">
        <f t="shared" si="389"/>
        <v>0</v>
      </c>
      <c r="N155" s="190">
        <f t="shared" si="389"/>
        <v>0</v>
      </c>
      <c r="O155" s="190">
        <f t="shared" si="389"/>
        <v>0</v>
      </c>
      <c r="P155" s="190">
        <f t="shared" si="259"/>
        <v>0</v>
      </c>
      <c r="Q155" s="190">
        <f t="shared" ref="Q155:AB155" si="390">SUM(Q156:Q165)</f>
        <v>0</v>
      </c>
      <c r="R155" s="190">
        <f t="shared" si="390"/>
        <v>0</v>
      </c>
      <c r="S155" s="190">
        <f t="shared" si="390"/>
        <v>0</v>
      </c>
      <c r="T155" s="190">
        <f t="shared" si="390"/>
        <v>0</v>
      </c>
      <c r="U155" s="190">
        <f t="shared" si="390"/>
        <v>0</v>
      </c>
      <c r="V155" s="190">
        <f t="shared" si="390"/>
        <v>0</v>
      </c>
      <c r="W155" s="190">
        <f t="shared" si="390"/>
        <v>0</v>
      </c>
      <c r="X155" s="190">
        <f t="shared" si="390"/>
        <v>0</v>
      </c>
      <c r="Y155" s="190">
        <f t="shared" si="390"/>
        <v>0</v>
      </c>
      <c r="Z155" s="190">
        <f t="shared" si="390"/>
        <v>0</v>
      </c>
      <c r="AA155" s="190">
        <f t="shared" si="390"/>
        <v>0</v>
      </c>
      <c r="AB155" s="190">
        <f t="shared" si="390"/>
        <v>0</v>
      </c>
      <c r="AC155" s="190">
        <f t="shared" si="261"/>
        <v>0</v>
      </c>
      <c r="AD155" s="190">
        <f t="shared" ref="AD155:AO155" si="391">SUM(AD156:AD165)</f>
        <v>0</v>
      </c>
      <c r="AE155" s="190">
        <f t="shared" si="391"/>
        <v>0</v>
      </c>
      <c r="AF155" s="190">
        <f t="shared" si="391"/>
        <v>0</v>
      </c>
      <c r="AG155" s="190">
        <f t="shared" si="391"/>
        <v>0</v>
      </c>
      <c r="AH155" s="190">
        <f t="shared" si="391"/>
        <v>0</v>
      </c>
      <c r="AI155" s="190">
        <f t="shared" si="391"/>
        <v>0</v>
      </c>
      <c r="AJ155" s="190">
        <f t="shared" si="391"/>
        <v>0</v>
      </c>
      <c r="AK155" s="190">
        <f t="shared" si="391"/>
        <v>0</v>
      </c>
      <c r="AL155" s="190">
        <f t="shared" si="391"/>
        <v>0</v>
      </c>
      <c r="AM155" s="190">
        <f t="shared" si="391"/>
        <v>0</v>
      </c>
      <c r="AN155" s="190">
        <f t="shared" si="391"/>
        <v>0</v>
      </c>
      <c r="AO155" s="190">
        <f t="shared" si="391"/>
        <v>0</v>
      </c>
      <c r="AP155" s="190">
        <f t="shared" si="263"/>
        <v>0</v>
      </c>
      <c r="AQ155" s="190">
        <f t="shared" ref="AQ155:BB155" si="392">SUM(AQ156:AQ165)</f>
        <v>0</v>
      </c>
      <c r="AR155" s="190">
        <f t="shared" si="392"/>
        <v>0</v>
      </c>
      <c r="AS155" s="190">
        <f t="shared" si="392"/>
        <v>0</v>
      </c>
      <c r="AT155" s="190">
        <f t="shared" si="392"/>
        <v>0</v>
      </c>
      <c r="AU155" s="190">
        <f t="shared" si="392"/>
        <v>0</v>
      </c>
      <c r="AV155" s="190">
        <f t="shared" si="392"/>
        <v>0</v>
      </c>
      <c r="AW155" s="190">
        <f t="shared" si="392"/>
        <v>0</v>
      </c>
      <c r="AX155" s="190">
        <f t="shared" si="392"/>
        <v>0</v>
      </c>
      <c r="AY155" s="190">
        <f t="shared" si="392"/>
        <v>0</v>
      </c>
      <c r="AZ155" s="190">
        <f t="shared" si="392"/>
        <v>0</v>
      </c>
      <c r="BA155" s="190">
        <f t="shared" si="392"/>
        <v>0</v>
      </c>
      <c r="BB155" s="190">
        <f t="shared" si="392"/>
        <v>0</v>
      </c>
      <c r="BC155" s="190">
        <f t="shared" si="265"/>
        <v>0</v>
      </c>
      <c r="BD155" s="190">
        <f t="shared" ref="BD155:BO155" si="393">SUM(BD156:BD165)</f>
        <v>0</v>
      </c>
      <c r="BE155" s="190">
        <f t="shared" si="393"/>
        <v>0</v>
      </c>
      <c r="BF155" s="190">
        <f t="shared" si="393"/>
        <v>0</v>
      </c>
      <c r="BG155" s="190">
        <f t="shared" si="393"/>
        <v>0</v>
      </c>
      <c r="BH155" s="190">
        <f t="shared" si="393"/>
        <v>0</v>
      </c>
      <c r="BI155" s="190">
        <f t="shared" si="393"/>
        <v>0</v>
      </c>
      <c r="BJ155" s="190">
        <f t="shared" si="393"/>
        <v>0</v>
      </c>
      <c r="BK155" s="190">
        <f t="shared" si="393"/>
        <v>0</v>
      </c>
      <c r="BL155" s="190">
        <f t="shared" si="393"/>
        <v>0</v>
      </c>
      <c r="BM155" s="190">
        <f t="shared" si="393"/>
        <v>0</v>
      </c>
      <c r="BN155" s="190">
        <f t="shared" si="393"/>
        <v>0</v>
      </c>
      <c r="BO155" s="190">
        <f t="shared" si="393"/>
        <v>0</v>
      </c>
      <c r="BP155" s="190">
        <f t="shared" si="267"/>
        <v>0</v>
      </c>
      <c r="BQ155" s="190">
        <f t="shared" ref="BQ155:CB155" si="394">SUM(BQ156:BQ165)</f>
        <v>0</v>
      </c>
      <c r="BR155" s="190">
        <f t="shared" si="394"/>
        <v>0</v>
      </c>
      <c r="BS155" s="190">
        <f t="shared" si="394"/>
        <v>0</v>
      </c>
      <c r="BT155" s="190">
        <f t="shared" si="394"/>
        <v>0</v>
      </c>
      <c r="BU155" s="190">
        <f t="shared" si="394"/>
        <v>0</v>
      </c>
      <c r="BV155" s="190">
        <f t="shared" si="394"/>
        <v>0</v>
      </c>
      <c r="BW155" s="190">
        <f t="shared" si="394"/>
        <v>0</v>
      </c>
      <c r="BX155" s="190">
        <f t="shared" si="394"/>
        <v>0</v>
      </c>
      <c r="BY155" s="190">
        <f t="shared" si="394"/>
        <v>0</v>
      </c>
      <c r="BZ155" s="190">
        <f t="shared" si="394"/>
        <v>0</v>
      </c>
      <c r="CA155" s="190">
        <f t="shared" si="394"/>
        <v>0</v>
      </c>
      <c r="CB155" s="190">
        <f t="shared" si="394"/>
        <v>0</v>
      </c>
      <c r="CC155" s="190">
        <f t="shared" ref="CC155:CC165" si="395">SUM(BQ155:CB155)</f>
        <v>0</v>
      </c>
    </row>
    <row r="156" spans="1:81" s="119" customFormat="1" ht="15" customHeight="1" x14ac:dyDescent="0.2">
      <c r="B156" s="275" t="str">
        <f>'Données de base'!$A$33</f>
        <v>Preuve de concept</v>
      </c>
      <c r="C156" s="131"/>
      <c r="D156" s="181">
        <f t="shared" ref="D156:G158" si="396">+D144*(1+$C144)</f>
        <v>0</v>
      </c>
      <c r="E156" s="181">
        <f t="shared" si="396"/>
        <v>0</v>
      </c>
      <c r="F156" s="181">
        <f t="shared" si="396"/>
        <v>0</v>
      </c>
      <c r="G156" s="181">
        <f t="shared" si="396"/>
        <v>0</v>
      </c>
      <c r="H156" s="181">
        <f t="shared" ref="H156:O156" si="397">+H144*(1+$C144)</f>
        <v>0</v>
      </c>
      <c r="I156" s="181">
        <f t="shared" si="397"/>
        <v>0</v>
      </c>
      <c r="J156" s="181">
        <f t="shared" si="397"/>
        <v>0</v>
      </c>
      <c r="K156" s="181">
        <f t="shared" si="397"/>
        <v>0</v>
      </c>
      <c r="L156" s="181">
        <f t="shared" si="397"/>
        <v>0</v>
      </c>
      <c r="M156" s="181">
        <f t="shared" si="397"/>
        <v>0</v>
      </c>
      <c r="N156" s="181">
        <f t="shared" si="397"/>
        <v>0</v>
      </c>
      <c r="O156" s="181">
        <f t="shared" si="397"/>
        <v>0</v>
      </c>
      <c r="P156" s="190">
        <f t="shared" si="259"/>
        <v>0</v>
      </c>
      <c r="Q156" s="181">
        <f t="shared" ref="Q156:AB156" si="398">+Q144*(1+$C144)</f>
        <v>0</v>
      </c>
      <c r="R156" s="181">
        <f t="shared" si="398"/>
        <v>0</v>
      </c>
      <c r="S156" s="181">
        <f t="shared" si="398"/>
        <v>0</v>
      </c>
      <c r="T156" s="181">
        <f t="shared" si="398"/>
        <v>0</v>
      </c>
      <c r="U156" s="181">
        <f t="shared" si="398"/>
        <v>0</v>
      </c>
      <c r="V156" s="181">
        <f t="shared" si="398"/>
        <v>0</v>
      </c>
      <c r="W156" s="181">
        <f t="shared" si="398"/>
        <v>0</v>
      </c>
      <c r="X156" s="181">
        <f t="shared" si="398"/>
        <v>0</v>
      </c>
      <c r="Y156" s="181">
        <f t="shared" si="398"/>
        <v>0</v>
      </c>
      <c r="Z156" s="181">
        <f t="shared" si="398"/>
        <v>0</v>
      </c>
      <c r="AA156" s="181">
        <f t="shared" si="398"/>
        <v>0</v>
      </c>
      <c r="AB156" s="181">
        <f t="shared" si="398"/>
        <v>0</v>
      </c>
      <c r="AC156" s="190">
        <f t="shared" si="261"/>
        <v>0</v>
      </c>
      <c r="AD156" s="181">
        <f t="shared" ref="AD156:AO156" si="399">+AD144*(1+$C144)</f>
        <v>0</v>
      </c>
      <c r="AE156" s="181">
        <f t="shared" si="399"/>
        <v>0</v>
      </c>
      <c r="AF156" s="181">
        <f t="shared" si="399"/>
        <v>0</v>
      </c>
      <c r="AG156" s="181">
        <f t="shared" si="399"/>
        <v>0</v>
      </c>
      <c r="AH156" s="181">
        <f t="shared" si="399"/>
        <v>0</v>
      </c>
      <c r="AI156" s="181">
        <f t="shared" si="399"/>
        <v>0</v>
      </c>
      <c r="AJ156" s="181">
        <f t="shared" si="399"/>
        <v>0</v>
      </c>
      <c r="AK156" s="181">
        <f t="shared" si="399"/>
        <v>0</v>
      </c>
      <c r="AL156" s="181">
        <f t="shared" si="399"/>
        <v>0</v>
      </c>
      <c r="AM156" s="181">
        <f t="shared" si="399"/>
        <v>0</v>
      </c>
      <c r="AN156" s="181">
        <f t="shared" si="399"/>
        <v>0</v>
      </c>
      <c r="AO156" s="181">
        <f t="shared" si="399"/>
        <v>0</v>
      </c>
      <c r="AP156" s="190">
        <f t="shared" si="263"/>
        <v>0</v>
      </c>
      <c r="AQ156" s="181">
        <f t="shared" ref="AQ156:BB156" si="400">+AQ144*(1+$C144)</f>
        <v>0</v>
      </c>
      <c r="AR156" s="181">
        <f t="shared" si="400"/>
        <v>0</v>
      </c>
      <c r="AS156" s="181">
        <f t="shared" si="400"/>
        <v>0</v>
      </c>
      <c r="AT156" s="181">
        <f t="shared" si="400"/>
        <v>0</v>
      </c>
      <c r="AU156" s="181">
        <f t="shared" si="400"/>
        <v>0</v>
      </c>
      <c r="AV156" s="181">
        <f t="shared" si="400"/>
        <v>0</v>
      </c>
      <c r="AW156" s="181">
        <f t="shared" si="400"/>
        <v>0</v>
      </c>
      <c r="AX156" s="181">
        <f t="shared" si="400"/>
        <v>0</v>
      </c>
      <c r="AY156" s="181">
        <f t="shared" si="400"/>
        <v>0</v>
      </c>
      <c r="AZ156" s="181">
        <f t="shared" si="400"/>
        <v>0</v>
      </c>
      <c r="BA156" s="181">
        <f t="shared" si="400"/>
        <v>0</v>
      </c>
      <c r="BB156" s="181">
        <f t="shared" si="400"/>
        <v>0</v>
      </c>
      <c r="BC156" s="190">
        <f t="shared" si="265"/>
        <v>0</v>
      </c>
      <c r="BD156" s="181">
        <f t="shared" ref="BD156:BO156" si="401">+BD144*(1+$C144)</f>
        <v>0</v>
      </c>
      <c r="BE156" s="181">
        <f t="shared" si="401"/>
        <v>0</v>
      </c>
      <c r="BF156" s="181">
        <f t="shared" si="401"/>
        <v>0</v>
      </c>
      <c r="BG156" s="181">
        <f t="shared" si="401"/>
        <v>0</v>
      </c>
      <c r="BH156" s="181">
        <f t="shared" si="401"/>
        <v>0</v>
      </c>
      <c r="BI156" s="181">
        <f t="shared" si="401"/>
        <v>0</v>
      </c>
      <c r="BJ156" s="181">
        <f t="shared" si="401"/>
        <v>0</v>
      </c>
      <c r="BK156" s="181">
        <f t="shared" si="401"/>
        <v>0</v>
      </c>
      <c r="BL156" s="181">
        <f t="shared" si="401"/>
        <v>0</v>
      </c>
      <c r="BM156" s="181">
        <f t="shared" si="401"/>
        <v>0</v>
      </c>
      <c r="BN156" s="181">
        <f t="shared" si="401"/>
        <v>0</v>
      </c>
      <c r="BO156" s="181">
        <f t="shared" si="401"/>
        <v>0</v>
      </c>
      <c r="BP156" s="190">
        <f t="shared" si="267"/>
        <v>0</v>
      </c>
      <c r="BQ156" s="181">
        <f t="shared" ref="BQ156:CB156" si="402">+BQ144*(1+$C144)</f>
        <v>0</v>
      </c>
      <c r="BR156" s="181">
        <f t="shared" si="402"/>
        <v>0</v>
      </c>
      <c r="BS156" s="181">
        <f t="shared" si="402"/>
        <v>0</v>
      </c>
      <c r="BT156" s="181">
        <f t="shared" si="402"/>
        <v>0</v>
      </c>
      <c r="BU156" s="181">
        <f t="shared" si="402"/>
        <v>0</v>
      </c>
      <c r="BV156" s="181">
        <f t="shared" si="402"/>
        <v>0</v>
      </c>
      <c r="BW156" s="181">
        <f t="shared" si="402"/>
        <v>0</v>
      </c>
      <c r="BX156" s="181">
        <f t="shared" si="402"/>
        <v>0</v>
      </c>
      <c r="BY156" s="181">
        <f t="shared" si="402"/>
        <v>0</v>
      </c>
      <c r="BZ156" s="181">
        <f t="shared" si="402"/>
        <v>0</v>
      </c>
      <c r="CA156" s="181">
        <f t="shared" si="402"/>
        <v>0</v>
      </c>
      <c r="CB156" s="181">
        <f t="shared" si="402"/>
        <v>0</v>
      </c>
      <c r="CC156" s="190">
        <f t="shared" si="395"/>
        <v>0</v>
      </c>
    </row>
    <row r="157" spans="1:81" s="119" customFormat="1" ht="15" customHeight="1" x14ac:dyDescent="0.2">
      <c r="B157" s="275" t="str">
        <f>'Données de base'!$A$34</f>
        <v>Redevance porte-à-porte (Indus.)</v>
      </c>
      <c r="C157" s="131"/>
      <c r="D157" s="181">
        <f t="shared" si="396"/>
        <v>0</v>
      </c>
      <c r="E157" s="181">
        <f t="shared" si="396"/>
        <v>0</v>
      </c>
      <c r="F157" s="181">
        <f t="shared" si="396"/>
        <v>0</v>
      </c>
      <c r="G157" s="181">
        <f t="shared" si="396"/>
        <v>0</v>
      </c>
      <c r="H157" s="181">
        <f t="shared" ref="H157:O157" si="403">+H145*(1+$C145)</f>
        <v>0</v>
      </c>
      <c r="I157" s="181">
        <f t="shared" si="403"/>
        <v>0</v>
      </c>
      <c r="J157" s="181">
        <f t="shared" si="403"/>
        <v>0</v>
      </c>
      <c r="K157" s="181">
        <f t="shared" si="403"/>
        <v>0</v>
      </c>
      <c r="L157" s="181">
        <f t="shared" si="403"/>
        <v>0</v>
      </c>
      <c r="M157" s="181">
        <f t="shared" si="403"/>
        <v>0</v>
      </c>
      <c r="N157" s="181">
        <f t="shared" si="403"/>
        <v>0</v>
      </c>
      <c r="O157" s="181">
        <f t="shared" si="403"/>
        <v>0</v>
      </c>
      <c r="P157" s="190">
        <f t="shared" si="259"/>
        <v>0</v>
      </c>
      <c r="Q157" s="181">
        <f t="shared" ref="Q157:AB157" si="404">+Q145*(1+$C145)</f>
        <v>0</v>
      </c>
      <c r="R157" s="181">
        <f t="shared" si="404"/>
        <v>0</v>
      </c>
      <c r="S157" s="181">
        <f t="shared" si="404"/>
        <v>0</v>
      </c>
      <c r="T157" s="181">
        <f t="shared" si="404"/>
        <v>0</v>
      </c>
      <c r="U157" s="181">
        <f t="shared" si="404"/>
        <v>0</v>
      </c>
      <c r="V157" s="181">
        <f t="shared" si="404"/>
        <v>0</v>
      </c>
      <c r="W157" s="181">
        <f t="shared" si="404"/>
        <v>0</v>
      </c>
      <c r="X157" s="181">
        <f t="shared" si="404"/>
        <v>0</v>
      </c>
      <c r="Y157" s="181">
        <f t="shared" si="404"/>
        <v>0</v>
      </c>
      <c r="Z157" s="181">
        <f t="shared" si="404"/>
        <v>0</v>
      </c>
      <c r="AA157" s="181">
        <f t="shared" si="404"/>
        <v>0</v>
      </c>
      <c r="AB157" s="181">
        <f t="shared" si="404"/>
        <v>0</v>
      </c>
      <c r="AC157" s="190">
        <f t="shared" si="261"/>
        <v>0</v>
      </c>
      <c r="AD157" s="181">
        <f t="shared" ref="AD157:AO157" si="405">+AD145*(1+$C145)</f>
        <v>0</v>
      </c>
      <c r="AE157" s="181">
        <f t="shared" si="405"/>
        <v>0</v>
      </c>
      <c r="AF157" s="181">
        <f t="shared" si="405"/>
        <v>0</v>
      </c>
      <c r="AG157" s="181">
        <f t="shared" si="405"/>
        <v>0</v>
      </c>
      <c r="AH157" s="181">
        <f t="shared" si="405"/>
        <v>0</v>
      </c>
      <c r="AI157" s="181">
        <f t="shared" si="405"/>
        <v>0</v>
      </c>
      <c r="AJ157" s="181">
        <f t="shared" si="405"/>
        <v>0</v>
      </c>
      <c r="AK157" s="181">
        <f t="shared" si="405"/>
        <v>0</v>
      </c>
      <c r="AL157" s="181">
        <f t="shared" si="405"/>
        <v>0</v>
      </c>
      <c r="AM157" s="181">
        <f t="shared" si="405"/>
        <v>0</v>
      </c>
      <c r="AN157" s="181">
        <f t="shared" si="405"/>
        <v>0</v>
      </c>
      <c r="AO157" s="181">
        <f t="shared" si="405"/>
        <v>0</v>
      </c>
      <c r="AP157" s="190">
        <f t="shared" si="263"/>
        <v>0</v>
      </c>
      <c r="AQ157" s="181">
        <f t="shared" ref="AQ157:BB157" si="406">+AQ145*(1+$C145)</f>
        <v>0</v>
      </c>
      <c r="AR157" s="181">
        <f t="shared" si="406"/>
        <v>0</v>
      </c>
      <c r="AS157" s="181">
        <f t="shared" si="406"/>
        <v>0</v>
      </c>
      <c r="AT157" s="181">
        <f t="shared" si="406"/>
        <v>0</v>
      </c>
      <c r="AU157" s="181">
        <f t="shared" si="406"/>
        <v>0</v>
      </c>
      <c r="AV157" s="181">
        <f t="shared" si="406"/>
        <v>0</v>
      </c>
      <c r="AW157" s="181">
        <f t="shared" si="406"/>
        <v>0</v>
      </c>
      <c r="AX157" s="181">
        <f t="shared" si="406"/>
        <v>0</v>
      </c>
      <c r="AY157" s="181">
        <f t="shared" si="406"/>
        <v>0</v>
      </c>
      <c r="AZ157" s="181">
        <f t="shared" si="406"/>
        <v>0</v>
      </c>
      <c r="BA157" s="181">
        <f t="shared" si="406"/>
        <v>0</v>
      </c>
      <c r="BB157" s="181">
        <f t="shared" si="406"/>
        <v>0</v>
      </c>
      <c r="BC157" s="190">
        <f t="shared" si="265"/>
        <v>0</v>
      </c>
      <c r="BD157" s="181">
        <f t="shared" ref="BD157:BO157" si="407">+BD145*(1+$C145)</f>
        <v>0</v>
      </c>
      <c r="BE157" s="181">
        <f t="shared" si="407"/>
        <v>0</v>
      </c>
      <c r="BF157" s="181">
        <f t="shared" si="407"/>
        <v>0</v>
      </c>
      <c r="BG157" s="181">
        <f t="shared" si="407"/>
        <v>0</v>
      </c>
      <c r="BH157" s="181">
        <f t="shared" si="407"/>
        <v>0</v>
      </c>
      <c r="BI157" s="181">
        <f t="shared" si="407"/>
        <v>0</v>
      </c>
      <c r="BJ157" s="181">
        <f t="shared" si="407"/>
        <v>0</v>
      </c>
      <c r="BK157" s="181">
        <f t="shared" si="407"/>
        <v>0</v>
      </c>
      <c r="BL157" s="181">
        <f t="shared" si="407"/>
        <v>0</v>
      </c>
      <c r="BM157" s="181">
        <f t="shared" si="407"/>
        <v>0</v>
      </c>
      <c r="BN157" s="181">
        <f t="shared" si="407"/>
        <v>0</v>
      </c>
      <c r="BO157" s="181">
        <f t="shared" si="407"/>
        <v>0</v>
      </c>
      <c r="BP157" s="190">
        <f t="shared" si="267"/>
        <v>0</v>
      </c>
      <c r="BQ157" s="181">
        <f t="shared" ref="BQ157:CB157" si="408">+BQ145*(1+$C145)</f>
        <v>0</v>
      </c>
      <c r="BR157" s="181">
        <f t="shared" si="408"/>
        <v>0</v>
      </c>
      <c r="BS157" s="181">
        <f t="shared" si="408"/>
        <v>0</v>
      </c>
      <c r="BT157" s="181">
        <f t="shared" si="408"/>
        <v>0</v>
      </c>
      <c r="BU157" s="181">
        <f t="shared" si="408"/>
        <v>0</v>
      </c>
      <c r="BV157" s="181">
        <f t="shared" si="408"/>
        <v>0</v>
      </c>
      <c r="BW157" s="181">
        <f t="shared" si="408"/>
        <v>0</v>
      </c>
      <c r="BX157" s="181">
        <f t="shared" si="408"/>
        <v>0</v>
      </c>
      <c r="BY157" s="181">
        <f t="shared" si="408"/>
        <v>0</v>
      </c>
      <c r="BZ157" s="181">
        <f t="shared" si="408"/>
        <v>0</v>
      </c>
      <c r="CA157" s="181">
        <f t="shared" si="408"/>
        <v>0</v>
      </c>
      <c r="CB157" s="181">
        <f t="shared" si="408"/>
        <v>0</v>
      </c>
      <c r="CC157" s="190">
        <f t="shared" si="395"/>
        <v>0</v>
      </c>
    </row>
    <row r="158" spans="1:81" s="119" customFormat="1" ht="15" customHeight="1" x14ac:dyDescent="0.2">
      <c r="B158" s="275" t="str">
        <f>'Données de base'!$A$35</f>
        <v>Redevance virale</v>
      </c>
      <c r="C158" s="131"/>
      <c r="D158" s="181">
        <f t="shared" si="396"/>
        <v>0</v>
      </c>
      <c r="E158" s="181">
        <f t="shared" si="396"/>
        <v>0</v>
      </c>
      <c r="F158" s="181">
        <f t="shared" si="396"/>
        <v>0</v>
      </c>
      <c r="G158" s="181">
        <f t="shared" si="396"/>
        <v>0</v>
      </c>
      <c r="H158" s="181">
        <f t="shared" ref="H158:O158" si="409">+H146*(1+$C146)</f>
        <v>0</v>
      </c>
      <c r="I158" s="181">
        <f t="shared" si="409"/>
        <v>0</v>
      </c>
      <c r="J158" s="181">
        <f t="shared" si="409"/>
        <v>0</v>
      </c>
      <c r="K158" s="181">
        <f t="shared" si="409"/>
        <v>0</v>
      </c>
      <c r="L158" s="181">
        <f t="shared" si="409"/>
        <v>0</v>
      </c>
      <c r="M158" s="181">
        <f t="shared" si="409"/>
        <v>0</v>
      </c>
      <c r="N158" s="181">
        <f t="shared" si="409"/>
        <v>0</v>
      </c>
      <c r="O158" s="181">
        <f t="shared" si="409"/>
        <v>0</v>
      </c>
      <c r="P158" s="190">
        <f t="shared" si="259"/>
        <v>0</v>
      </c>
      <c r="Q158" s="181">
        <f t="shared" ref="Q158:AB158" si="410">+Q146*(1+$C146)</f>
        <v>0</v>
      </c>
      <c r="R158" s="181">
        <f t="shared" si="410"/>
        <v>0</v>
      </c>
      <c r="S158" s="181">
        <f t="shared" si="410"/>
        <v>0</v>
      </c>
      <c r="T158" s="181">
        <f t="shared" si="410"/>
        <v>0</v>
      </c>
      <c r="U158" s="181">
        <f t="shared" si="410"/>
        <v>0</v>
      </c>
      <c r="V158" s="181">
        <f t="shared" si="410"/>
        <v>0</v>
      </c>
      <c r="W158" s="181">
        <f t="shared" si="410"/>
        <v>0</v>
      </c>
      <c r="X158" s="181">
        <f t="shared" si="410"/>
        <v>0</v>
      </c>
      <c r="Y158" s="181">
        <f t="shared" si="410"/>
        <v>0</v>
      </c>
      <c r="Z158" s="181">
        <f t="shared" si="410"/>
        <v>0</v>
      </c>
      <c r="AA158" s="181">
        <f t="shared" si="410"/>
        <v>0</v>
      </c>
      <c r="AB158" s="181">
        <f t="shared" si="410"/>
        <v>0</v>
      </c>
      <c r="AC158" s="190">
        <f t="shared" si="261"/>
        <v>0</v>
      </c>
      <c r="AD158" s="181">
        <f t="shared" ref="AD158:AO158" si="411">+AD146*(1+$C146)</f>
        <v>0</v>
      </c>
      <c r="AE158" s="181">
        <f t="shared" si="411"/>
        <v>0</v>
      </c>
      <c r="AF158" s="181">
        <f t="shared" si="411"/>
        <v>0</v>
      </c>
      <c r="AG158" s="181">
        <f t="shared" si="411"/>
        <v>0</v>
      </c>
      <c r="AH158" s="181">
        <f t="shared" si="411"/>
        <v>0</v>
      </c>
      <c r="AI158" s="181">
        <f t="shared" si="411"/>
        <v>0</v>
      </c>
      <c r="AJ158" s="181">
        <f t="shared" si="411"/>
        <v>0</v>
      </c>
      <c r="AK158" s="181">
        <f t="shared" si="411"/>
        <v>0</v>
      </c>
      <c r="AL158" s="181">
        <f t="shared" si="411"/>
        <v>0</v>
      </c>
      <c r="AM158" s="181">
        <f t="shared" si="411"/>
        <v>0</v>
      </c>
      <c r="AN158" s="181">
        <f t="shared" si="411"/>
        <v>0</v>
      </c>
      <c r="AO158" s="181">
        <f t="shared" si="411"/>
        <v>0</v>
      </c>
      <c r="AP158" s="190">
        <f t="shared" si="263"/>
        <v>0</v>
      </c>
      <c r="AQ158" s="181">
        <f t="shared" ref="AQ158:BB158" si="412">+AQ146*(1+$C146)</f>
        <v>0</v>
      </c>
      <c r="AR158" s="181">
        <f t="shared" si="412"/>
        <v>0</v>
      </c>
      <c r="AS158" s="181">
        <f t="shared" si="412"/>
        <v>0</v>
      </c>
      <c r="AT158" s="181">
        <f t="shared" si="412"/>
        <v>0</v>
      </c>
      <c r="AU158" s="181">
        <f t="shared" si="412"/>
        <v>0</v>
      </c>
      <c r="AV158" s="181">
        <f t="shared" si="412"/>
        <v>0</v>
      </c>
      <c r="AW158" s="181">
        <f t="shared" si="412"/>
        <v>0</v>
      </c>
      <c r="AX158" s="181">
        <f t="shared" si="412"/>
        <v>0</v>
      </c>
      <c r="AY158" s="181">
        <f t="shared" si="412"/>
        <v>0</v>
      </c>
      <c r="AZ158" s="181">
        <f t="shared" si="412"/>
        <v>0</v>
      </c>
      <c r="BA158" s="181">
        <f t="shared" si="412"/>
        <v>0</v>
      </c>
      <c r="BB158" s="181">
        <f t="shared" si="412"/>
        <v>0</v>
      </c>
      <c r="BC158" s="190">
        <f>SUM(AQ158:BB158)</f>
        <v>0</v>
      </c>
      <c r="BD158" s="181">
        <f t="shared" ref="BD158:BO158" si="413">+BD146*(1+$C146)</f>
        <v>0</v>
      </c>
      <c r="BE158" s="181">
        <f t="shared" si="413"/>
        <v>0</v>
      </c>
      <c r="BF158" s="181">
        <f t="shared" si="413"/>
        <v>0</v>
      </c>
      <c r="BG158" s="181">
        <f t="shared" si="413"/>
        <v>0</v>
      </c>
      <c r="BH158" s="181">
        <f t="shared" si="413"/>
        <v>0</v>
      </c>
      <c r="BI158" s="181">
        <f t="shared" si="413"/>
        <v>0</v>
      </c>
      <c r="BJ158" s="181">
        <f t="shared" si="413"/>
        <v>0</v>
      </c>
      <c r="BK158" s="181">
        <f t="shared" si="413"/>
        <v>0</v>
      </c>
      <c r="BL158" s="181">
        <f t="shared" si="413"/>
        <v>0</v>
      </c>
      <c r="BM158" s="181">
        <f t="shared" si="413"/>
        <v>0</v>
      </c>
      <c r="BN158" s="181">
        <f t="shared" si="413"/>
        <v>0</v>
      </c>
      <c r="BO158" s="181">
        <f t="shared" si="413"/>
        <v>0</v>
      </c>
      <c r="BP158" s="190">
        <f t="shared" si="267"/>
        <v>0</v>
      </c>
      <c r="BQ158" s="181">
        <f t="shared" ref="BQ158:CB158" si="414">+BQ146*(1+$C146)</f>
        <v>0</v>
      </c>
      <c r="BR158" s="181">
        <f t="shared" si="414"/>
        <v>0</v>
      </c>
      <c r="BS158" s="181">
        <f t="shared" si="414"/>
        <v>0</v>
      </c>
      <c r="BT158" s="181">
        <f t="shared" si="414"/>
        <v>0</v>
      </c>
      <c r="BU158" s="181">
        <f t="shared" si="414"/>
        <v>0</v>
      </c>
      <c r="BV158" s="181">
        <f t="shared" si="414"/>
        <v>0</v>
      </c>
      <c r="BW158" s="181">
        <f t="shared" si="414"/>
        <v>0</v>
      </c>
      <c r="BX158" s="181">
        <f t="shared" si="414"/>
        <v>0</v>
      </c>
      <c r="BY158" s="181">
        <f t="shared" si="414"/>
        <v>0</v>
      </c>
      <c r="BZ158" s="181">
        <f t="shared" si="414"/>
        <v>0</v>
      </c>
      <c r="CA158" s="181">
        <f t="shared" si="414"/>
        <v>0</v>
      </c>
      <c r="CB158" s="181">
        <f t="shared" si="414"/>
        <v>0</v>
      </c>
      <c r="CC158" s="190">
        <f t="shared" si="395"/>
        <v>0</v>
      </c>
    </row>
    <row r="159" spans="1:81" s="119" customFormat="1" ht="15" customHeight="1" x14ac:dyDescent="0.2">
      <c r="B159" s="275" t="str">
        <f>'Données de base'!$A$36</f>
        <v>Reconduction redevance (Vir ou PaP)</v>
      </c>
      <c r="C159" s="538"/>
      <c r="D159" s="181">
        <f t="shared" ref="D159:O159" si="415">+D147*(1+$C147)</f>
        <v>0</v>
      </c>
      <c r="E159" s="181">
        <f t="shared" si="415"/>
        <v>0</v>
      </c>
      <c r="F159" s="181">
        <f t="shared" si="415"/>
        <v>0</v>
      </c>
      <c r="G159" s="181">
        <f t="shared" si="415"/>
        <v>0</v>
      </c>
      <c r="H159" s="181">
        <f t="shared" si="415"/>
        <v>0</v>
      </c>
      <c r="I159" s="181">
        <f t="shared" si="415"/>
        <v>0</v>
      </c>
      <c r="J159" s="181">
        <f t="shared" si="415"/>
        <v>0</v>
      </c>
      <c r="K159" s="181">
        <f t="shared" si="415"/>
        <v>0</v>
      </c>
      <c r="L159" s="181">
        <f t="shared" si="415"/>
        <v>0</v>
      </c>
      <c r="M159" s="181">
        <f t="shared" si="415"/>
        <v>0</v>
      </c>
      <c r="N159" s="181">
        <f t="shared" si="415"/>
        <v>0</v>
      </c>
      <c r="O159" s="181">
        <f t="shared" si="415"/>
        <v>0</v>
      </c>
      <c r="P159" s="190">
        <f>SUM(D159:O159)</f>
        <v>0</v>
      </c>
      <c r="Q159" s="181">
        <f t="shared" ref="Q159:AB159" si="416">+Q147*(1+$C147)</f>
        <v>0</v>
      </c>
      <c r="R159" s="181">
        <f t="shared" si="416"/>
        <v>0</v>
      </c>
      <c r="S159" s="181">
        <f t="shared" si="416"/>
        <v>0</v>
      </c>
      <c r="T159" s="181">
        <f t="shared" si="416"/>
        <v>0</v>
      </c>
      <c r="U159" s="181">
        <f t="shared" si="416"/>
        <v>0</v>
      </c>
      <c r="V159" s="181">
        <f t="shared" si="416"/>
        <v>0</v>
      </c>
      <c r="W159" s="181">
        <f t="shared" si="416"/>
        <v>0</v>
      </c>
      <c r="X159" s="181">
        <f t="shared" si="416"/>
        <v>0</v>
      </c>
      <c r="Y159" s="181">
        <f t="shared" si="416"/>
        <v>0</v>
      </c>
      <c r="Z159" s="181">
        <f t="shared" si="416"/>
        <v>0</v>
      </c>
      <c r="AA159" s="181">
        <f t="shared" si="416"/>
        <v>0</v>
      </c>
      <c r="AB159" s="181">
        <f t="shared" si="416"/>
        <v>0</v>
      </c>
      <c r="AC159" s="190">
        <f>SUM(Q159:AB159)</f>
        <v>0</v>
      </c>
      <c r="AD159" s="181">
        <f t="shared" ref="AD159:AO159" si="417">+AD147*(1+$C147)</f>
        <v>0</v>
      </c>
      <c r="AE159" s="181">
        <f t="shared" si="417"/>
        <v>0</v>
      </c>
      <c r="AF159" s="181">
        <f t="shared" si="417"/>
        <v>0</v>
      </c>
      <c r="AG159" s="181">
        <f t="shared" si="417"/>
        <v>0</v>
      </c>
      <c r="AH159" s="181">
        <f t="shared" si="417"/>
        <v>0</v>
      </c>
      <c r="AI159" s="181">
        <f t="shared" si="417"/>
        <v>0</v>
      </c>
      <c r="AJ159" s="181">
        <f t="shared" si="417"/>
        <v>0</v>
      </c>
      <c r="AK159" s="181">
        <f t="shared" si="417"/>
        <v>0</v>
      </c>
      <c r="AL159" s="181">
        <f t="shared" si="417"/>
        <v>0</v>
      </c>
      <c r="AM159" s="181">
        <f t="shared" si="417"/>
        <v>0</v>
      </c>
      <c r="AN159" s="181">
        <f t="shared" si="417"/>
        <v>0</v>
      </c>
      <c r="AO159" s="181">
        <f t="shared" si="417"/>
        <v>0</v>
      </c>
      <c r="AP159" s="190">
        <f>SUM(AD159:AO159)</f>
        <v>0</v>
      </c>
      <c r="AQ159" s="181">
        <f t="shared" ref="AQ159:BB159" si="418">+AQ147*(1+$C147)</f>
        <v>0</v>
      </c>
      <c r="AR159" s="181">
        <f t="shared" si="418"/>
        <v>0</v>
      </c>
      <c r="AS159" s="181">
        <f t="shared" si="418"/>
        <v>0</v>
      </c>
      <c r="AT159" s="181">
        <f t="shared" si="418"/>
        <v>0</v>
      </c>
      <c r="AU159" s="181">
        <f t="shared" si="418"/>
        <v>0</v>
      </c>
      <c r="AV159" s="181">
        <f t="shared" si="418"/>
        <v>0</v>
      </c>
      <c r="AW159" s="181">
        <f t="shared" si="418"/>
        <v>0</v>
      </c>
      <c r="AX159" s="181">
        <f t="shared" si="418"/>
        <v>0</v>
      </c>
      <c r="AY159" s="181">
        <f t="shared" si="418"/>
        <v>0</v>
      </c>
      <c r="AZ159" s="181">
        <f t="shared" si="418"/>
        <v>0</v>
      </c>
      <c r="BA159" s="181">
        <f t="shared" si="418"/>
        <v>0</v>
      </c>
      <c r="BB159" s="181">
        <f t="shared" si="418"/>
        <v>0</v>
      </c>
      <c r="BC159" s="190">
        <f>SUM(AQ159:BB159)</f>
        <v>0</v>
      </c>
      <c r="BD159" s="181">
        <f t="shared" ref="BD159:BO159" si="419">+BD147*(1+$C147)</f>
        <v>0</v>
      </c>
      <c r="BE159" s="181">
        <f t="shared" si="419"/>
        <v>0</v>
      </c>
      <c r="BF159" s="181">
        <f t="shared" si="419"/>
        <v>0</v>
      </c>
      <c r="BG159" s="181">
        <f t="shared" si="419"/>
        <v>0</v>
      </c>
      <c r="BH159" s="181">
        <f t="shared" si="419"/>
        <v>0</v>
      </c>
      <c r="BI159" s="181">
        <f t="shared" si="419"/>
        <v>0</v>
      </c>
      <c r="BJ159" s="181">
        <f t="shared" si="419"/>
        <v>0</v>
      </c>
      <c r="BK159" s="181">
        <f t="shared" si="419"/>
        <v>0</v>
      </c>
      <c r="BL159" s="181">
        <f t="shared" si="419"/>
        <v>0</v>
      </c>
      <c r="BM159" s="181">
        <f t="shared" si="419"/>
        <v>0</v>
      </c>
      <c r="BN159" s="181">
        <f t="shared" si="419"/>
        <v>0</v>
      </c>
      <c r="BO159" s="181">
        <f t="shared" si="419"/>
        <v>0</v>
      </c>
      <c r="BP159" s="190">
        <f>SUM(BD159:BO159)</f>
        <v>0</v>
      </c>
      <c r="BQ159" s="181">
        <f t="shared" ref="BQ159:CB159" si="420">+BQ147*(1+$C147)</f>
        <v>0</v>
      </c>
      <c r="BR159" s="181">
        <f t="shared" si="420"/>
        <v>0</v>
      </c>
      <c r="BS159" s="181">
        <f t="shared" si="420"/>
        <v>0</v>
      </c>
      <c r="BT159" s="181">
        <f t="shared" si="420"/>
        <v>0</v>
      </c>
      <c r="BU159" s="181">
        <f t="shared" si="420"/>
        <v>0</v>
      </c>
      <c r="BV159" s="181">
        <f t="shared" si="420"/>
        <v>0</v>
      </c>
      <c r="BW159" s="181">
        <f t="shared" si="420"/>
        <v>0</v>
      </c>
      <c r="BX159" s="181">
        <f t="shared" si="420"/>
        <v>0</v>
      </c>
      <c r="BY159" s="181">
        <f t="shared" si="420"/>
        <v>0</v>
      </c>
      <c r="BZ159" s="181">
        <f t="shared" si="420"/>
        <v>0</v>
      </c>
      <c r="CA159" s="181">
        <f t="shared" si="420"/>
        <v>0</v>
      </c>
      <c r="CB159" s="181">
        <f t="shared" si="420"/>
        <v>0</v>
      </c>
      <c r="CC159" s="190">
        <f>SUM(BQ159:CB159)</f>
        <v>0</v>
      </c>
    </row>
    <row r="160" spans="1:81" s="119" customFormat="1" ht="15" customHeight="1" x14ac:dyDescent="0.2">
      <c r="B160" s="275" t="str">
        <f>'Données de base'!$A$37</f>
        <v>(-)</v>
      </c>
      <c r="C160" s="538"/>
      <c r="D160" s="181">
        <f t="shared" ref="D160:O160" si="421">+D148*(1+$C148)</f>
        <v>0</v>
      </c>
      <c r="E160" s="181">
        <f t="shared" si="421"/>
        <v>0</v>
      </c>
      <c r="F160" s="181">
        <f t="shared" si="421"/>
        <v>0</v>
      </c>
      <c r="G160" s="181">
        <f t="shared" si="421"/>
        <v>0</v>
      </c>
      <c r="H160" s="181">
        <f t="shared" si="421"/>
        <v>0</v>
      </c>
      <c r="I160" s="181">
        <f t="shared" si="421"/>
        <v>0</v>
      </c>
      <c r="J160" s="181">
        <f t="shared" si="421"/>
        <v>0</v>
      </c>
      <c r="K160" s="181">
        <f t="shared" si="421"/>
        <v>0</v>
      </c>
      <c r="L160" s="181">
        <f t="shared" si="421"/>
        <v>0</v>
      </c>
      <c r="M160" s="181">
        <f t="shared" si="421"/>
        <v>0</v>
      </c>
      <c r="N160" s="181">
        <f t="shared" si="421"/>
        <v>0</v>
      </c>
      <c r="O160" s="181">
        <f t="shared" si="421"/>
        <v>0</v>
      </c>
      <c r="P160" s="190">
        <f>SUM(D160:O160)</f>
        <v>0</v>
      </c>
      <c r="Q160" s="181">
        <f t="shared" ref="Q160:AB160" si="422">+Q148*(1+$C148)</f>
        <v>0</v>
      </c>
      <c r="R160" s="181">
        <f t="shared" si="422"/>
        <v>0</v>
      </c>
      <c r="S160" s="181">
        <f t="shared" si="422"/>
        <v>0</v>
      </c>
      <c r="T160" s="181">
        <f t="shared" si="422"/>
        <v>0</v>
      </c>
      <c r="U160" s="181">
        <f t="shared" si="422"/>
        <v>0</v>
      </c>
      <c r="V160" s="181">
        <f t="shared" si="422"/>
        <v>0</v>
      </c>
      <c r="W160" s="181">
        <f t="shared" si="422"/>
        <v>0</v>
      </c>
      <c r="X160" s="181">
        <f t="shared" si="422"/>
        <v>0</v>
      </c>
      <c r="Y160" s="181">
        <f t="shared" si="422"/>
        <v>0</v>
      </c>
      <c r="Z160" s="181">
        <f t="shared" si="422"/>
        <v>0</v>
      </c>
      <c r="AA160" s="181">
        <f t="shared" si="422"/>
        <v>0</v>
      </c>
      <c r="AB160" s="181">
        <f t="shared" si="422"/>
        <v>0</v>
      </c>
      <c r="AC160" s="190">
        <f>SUM(Q160:AB160)</f>
        <v>0</v>
      </c>
      <c r="AD160" s="181">
        <f t="shared" ref="AD160:AO160" si="423">+AD148*(1+$C148)</f>
        <v>0</v>
      </c>
      <c r="AE160" s="181">
        <f t="shared" si="423"/>
        <v>0</v>
      </c>
      <c r="AF160" s="181">
        <f t="shared" si="423"/>
        <v>0</v>
      </c>
      <c r="AG160" s="181">
        <f t="shared" si="423"/>
        <v>0</v>
      </c>
      <c r="AH160" s="181">
        <f t="shared" si="423"/>
        <v>0</v>
      </c>
      <c r="AI160" s="181">
        <f t="shared" si="423"/>
        <v>0</v>
      </c>
      <c r="AJ160" s="181">
        <f t="shared" si="423"/>
        <v>0</v>
      </c>
      <c r="AK160" s="181">
        <f t="shared" si="423"/>
        <v>0</v>
      </c>
      <c r="AL160" s="181">
        <f t="shared" si="423"/>
        <v>0</v>
      </c>
      <c r="AM160" s="181">
        <f t="shared" si="423"/>
        <v>0</v>
      </c>
      <c r="AN160" s="181">
        <f t="shared" si="423"/>
        <v>0</v>
      </c>
      <c r="AO160" s="181">
        <f t="shared" si="423"/>
        <v>0</v>
      </c>
      <c r="AP160" s="190">
        <f>SUM(AD160:AO160)</f>
        <v>0</v>
      </c>
      <c r="AQ160" s="181">
        <f t="shared" ref="AQ160:BB160" si="424">+AQ148*(1+$C148)</f>
        <v>0</v>
      </c>
      <c r="AR160" s="181">
        <f t="shared" si="424"/>
        <v>0</v>
      </c>
      <c r="AS160" s="181">
        <f t="shared" si="424"/>
        <v>0</v>
      </c>
      <c r="AT160" s="181">
        <f t="shared" si="424"/>
        <v>0</v>
      </c>
      <c r="AU160" s="181">
        <f t="shared" si="424"/>
        <v>0</v>
      </c>
      <c r="AV160" s="181">
        <f t="shared" si="424"/>
        <v>0</v>
      </c>
      <c r="AW160" s="181">
        <f t="shared" si="424"/>
        <v>0</v>
      </c>
      <c r="AX160" s="181">
        <f t="shared" si="424"/>
        <v>0</v>
      </c>
      <c r="AY160" s="181">
        <f t="shared" si="424"/>
        <v>0</v>
      </c>
      <c r="AZ160" s="181">
        <f t="shared" si="424"/>
        <v>0</v>
      </c>
      <c r="BA160" s="181">
        <f t="shared" si="424"/>
        <v>0</v>
      </c>
      <c r="BB160" s="181">
        <f t="shared" si="424"/>
        <v>0</v>
      </c>
      <c r="BC160" s="190">
        <f>SUM(AQ160:BB160)</f>
        <v>0</v>
      </c>
      <c r="BD160" s="181">
        <f t="shared" ref="BD160:BO160" si="425">+BD148*(1+$C148)</f>
        <v>0</v>
      </c>
      <c r="BE160" s="181">
        <f t="shared" si="425"/>
        <v>0</v>
      </c>
      <c r="BF160" s="181">
        <f t="shared" si="425"/>
        <v>0</v>
      </c>
      <c r="BG160" s="181">
        <f t="shared" si="425"/>
        <v>0</v>
      </c>
      <c r="BH160" s="181">
        <f t="shared" si="425"/>
        <v>0</v>
      </c>
      <c r="BI160" s="181">
        <f t="shared" si="425"/>
        <v>0</v>
      </c>
      <c r="BJ160" s="181">
        <f t="shared" si="425"/>
        <v>0</v>
      </c>
      <c r="BK160" s="181">
        <f t="shared" si="425"/>
        <v>0</v>
      </c>
      <c r="BL160" s="181">
        <f t="shared" si="425"/>
        <v>0</v>
      </c>
      <c r="BM160" s="181">
        <f t="shared" si="425"/>
        <v>0</v>
      </c>
      <c r="BN160" s="181">
        <f t="shared" si="425"/>
        <v>0</v>
      </c>
      <c r="BO160" s="181">
        <f t="shared" si="425"/>
        <v>0</v>
      </c>
      <c r="BP160" s="190">
        <f>SUM(BD160:BO160)</f>
        <v>0</v>
      </c>
      <c r="BQ160" s="181">
        <f t="shared" ref="BQ160:CB160" si="426">+BQ148*(1+$C148)</f>
        <v>0</v>
      </c>
      <c r="BR160" s="181">
        <f t="shared" si="426"/>
        <v>0</v>
      </c>
      <c r="BS160" s="181">
        <f t="shared" si="426"/>
        <v>0</v>
      </c>
      <c r="BT160" s="181">
        <f t="shared" si="426"/>
        <v>0</v>
      </c>
      <c r="BU160" s="181">
        <f t="shared" si="426"/>
        <v>0</v>
      </c>
      <c r="BV160" s="181">
        <f t="shared" si="426"/>
        <v>0</v>
      </c>
      <c r="BW160" s="181">
        <f t="shared" si="426"/>
        <v>0</v>
      </c>
      <c r="BX160" s="181">
        <f t="shared" si="426"/>
        <v>0</v>
      </c>
      <c r="BY160" s="181">
        <f t="shared" si="426"/>
        <v>0</v>
      </c>
      <c r="BZ160" s="181">
        <f t="shared" si="426"/>
        <v>0</v>
      </c>
      <c r="CA160" s="181">
        <f t="shared" si="426"/>
        <v>0</v>
      </c>
      <c r="CB160" s="181">
        <f t="shared" si="426"/>
        <v>0</v>
      </c>
      <c r="CC160" s="190">
        <f>SUM(BQ160:CB160)</f>
        <v>0</v>
      </c>
    </row>
    <row r="161" spans="1:81" s="119" customFormat="1" ht="15" customHeight="1" x14ac:dyDescent="0.2">
      <c r="B161" s="275" t="str">
        <f>'Données de base'!$A$38</f>
        <v>(-)</v>
      </c>
      <c r="C161" s="538"/>
      <c r="D161" s="181">
        <f t="shared" ref="D161:O161" si="427">+D149*(1+$C149)</f>
        <v>0</v>
      </c>
      <c r="E161" s="181">
        <f t="shared" si="427"/>
        <v>0</v>
      </c>
      <c r="F161" s="181">
        <f t="shared" si="427"/>
        <v>0</v>
      </c>
      <c r="G161" s="181">
        <f t="shared" si="427"/>
        <v>0</v>
      </c>
      <c r="H161" s="181">
        <f t="shared" si="427"/>
        <v>0</v>
      </c>
      <c r="I161" s="181">
        <f t="shared" si="427"/>
        <v>0</v>
      </c>
      <c r="J161" s="181">
        <f t="shared" si="427"/>
        <v>0</v>
      </c>
      <c r="K161" s="181">
        <f t="shared" si="427"/>
        <v>0</v>
      </c>
      <c r="L161" s="181">
        <f t="shared" si="427"/>
        <v>0</v>
      </c>
      <c r="M161" s="181">
        <f t="shared" si="427"/>
        <v>0</v>
      </c>
      <c r="N161" s="181">
        <f t="shared" si="427"/>
        <v>0</v>
      </c>
      <c r="O161" s="181">
        <f t="shared" si="427"/>
        <v>0</v>
      </c>
      <c r="P161" s="190">
        <f>SUM(D161:O161)</f>
        <v>0</v>
      </c>
      <c r="Q161" s="181">
        <f t="shared" ref="Q161:AB161" si="428">+Q149*(1+$C149)</f>
        <v>0</v>
      </c>
      <c r="R161" s="181">
        <f t="shared" si="428"/>
        <v>0</v>
      </c>
      <c r="S161" s="181">
        <f t="shared" si="428"/>
        <v>0</v>
      </c>
      <c r="T161" s="181">
        <f t="shared" si="428"/>
        <v>0</v>
      </c>
      <c r="U161" s="181">
        <f t="shared" si="428"/>
        <v>0</v>
      </c>
      <c r="V161" s="181">
        <f t="shared" si="428"/>
        <v>0</v>
      </c>
      <c r="W161" s="181">
        <f t="shared" si="428"/>
        <v>0</v>
      </c>
      <c r="X161" s="181">
        <f t="shared" si="428"/>
        <v>0</v>
      </c>
      <c r="Y161" s="181">
        <f t="shared" si="428"/>
        <v>0</v>
      </c>
      <c r="Z161" s="181">
        <f t="shared" si="428"/>
        <v>0</v>
      </c>
      <c r="AA161" s="181">
        <f t="shared" si="428"/>
        <v>0</v>
      </c>
      <c r="AB161" s="181">
        <f t="shared" si="428"/>
        <v>0</v>
      </c>
      <c r="AC161" s="190">
        <f>SUM(Q161:AB161)</f>
        <v>0</v>
      </c>
      <c r="AD161" s="181">
        <f t="shared" ref="AD161:AO161" si="429">+AD149*(1+$C149)</f>
        <v>0</v>
      </c>
      <c r="AE161" s="181">
        <f t="shared" si="429"/>
        <v>0</v>
      </c>
      <c r="AF161" s="181">
        <f t="shared" si="429"/>
        <v>0</v>
      </c>
      <c r="AG161" s="181">
        <f t="shared" si="429"/>
        <v>0</v>
      </c>
      <c r="AH161" s="181">
        <f t="shared" si="429"/>
        <v>0</v>
      </c>
      <c r="AI161" s="181">
        <f t="shared" si="429"/>
        <v>0</v>
      </c>
      <c r="AJ161" s="181">
        <f t="shared" si="429"/>
        <v>0</v>
      </c>
      <c r="AK161" s="181">
        <f t="shared" si="429"/>
        <v>0</v>
      </c>
      <c r="AL161" s="181">
        <f t="shared" si="429"/>
        <v>0</v>
      </c>
      <c r="AM161" s="181">
        <f t="shared" si="429"/>
        <v>0</v>
      </c>
      <c r="AN161" s="181">
        <f t="shared" si="429"/>
        <v>0</v>
      </c>
      <c r="AO161" s="181">
        <f t="shared" si="429"/>
        <v>0</v>
      </c>
      <c r="AP161" s="190">
        <f>SUM(AD161:AO161)</f>
        <v>0</v>
      </c>
      <c r="AQ161" s="181">
        <f t="shared" ref="AQ161:BB161" si="430">+AQ149*(1+$C149)</f>
        <v>0</v>
      </c>
      <c r="AR161" s="181">
        <f t="shared" si="430"/>
        <v>0</v>
      </c>
      <c r="AS161" s="181">
        <f t="shared" si="430"/>
        <v>0</v>
      </c>
      <c r="AT161" s="181">
        <f t="shared" si="430"/>
        <v>0</v>
      </c>
      <c r="AU161" s="181">
        <f t="shared" si="430"/>
        <v>0</v>
      </c>
      <c r="AV161" s="181">
        <f t="shared" si="430"/>
        <v>0</v>
      </c>
      <c r="AW161" s="181">
        <f t="shared" si="430"/>
        <v>0</v>
      </c>
      <c r="AX161" s="181">
        <f t="shared" si="430"/>
        <v>0</v>
      </c>
      <c r="AY161" s="181">
        <f t="shared" si="430"/>
        <v>0</v>
      </c>
      <c r="AZ161" s="181">
        <f t="shared" si="430"/>
        <v>0</v>
      </c>
      <c r="BA161" s="181">
        <f t="shared" si="430"/>
        <v>0</v>
      </c>
      <c r="BB161" s="181">
        <f t="shared" si="430"/>
        <v>0</v>
      </c>
      <c r="BC161" s="190">
        <f>SUM(AQ161:BB161)</f>
        <v>0</v>
      </c>
      <c r="BD161" s="181">
        <f t="shared" ref="BD161:BO161" si="431">+BD149*(1+$C149)</f>
        <v>0</v>
      </c>
      <c r="BE161" s="181">
        <f t="shared" si="431"/>
        <v>0</v>
      </c>
      <c r="BF161" s="181">
        <f t="shared" si="431"/>
        <v>0</v>
      </c>
      <c r="BG161" s="181">
        <f t="shared" si="431"/>
        <v>0</v>
      </c>
      <c r="BH161" s="181">
        <f t="shared" si="431"/>
        <v>0</v>
      </c>
      <c r="BI161" s="181">
        <f t="shared" si="431"/>
        <v>0</v>
      </c>
      <c r="BJ161" s="181">
        <f t="shared" si="431"/>
        <v>0</v>
      </c>
      <c r="BK161" s="181">
        <f t="shared" si="431"/>
        <v>0</v>
      </c>
      <c r="BL161" s="181">
        <f t="shared" si="431"/>
        <v>0</v>
      </c>
      <c r="BM161" s="181">
        <f t="shared" si="431"/>
        <v>0</v>
      </c>
      <c r="BN161" s="181">
        <f t="shared" si="431"/>
        <v>0</v>
      </c>
      <c r="BO161" s="181">
        <f t="shared" si="431"/>
        <v>0</v>
      </c>
      <c r="BP161" s="190">
        <f>SUM(BD161:BO161)</f>
        <v>0</v>
      </c>
      <c r="BQ161" s="181">
        <f t="shared" ref="BQ161:CB161" si="432">+BQ149*(1+$C149)</f>
        <v>0</v>
      </c>
      <c r="BR161" s="181">
        <f t="shared" si="432"/>
        <v>0</v>
      </c>
      <c r="BS161" s="181">
        <f t="shared" si="432"/>
        <v>0</v>
      </c>
      <c r="BT161" s="181">
        <f t="shared" si="432"/>
        <v>0</v>
      </c>
      <c r="BU161" s="181">
        <f t="shared" si="432"/>
        <v>0</v>
      </c>
      <c r="BV161" s="181">
        <f t="shared" si="432"/>
        <v>0</v>
      </c>
      <c r="BW161" s="181">
        <f t="shared" si="432"/>
        <v>0</v>
      </c>
      <c r="BX161" s="181">
        <f t="shared" si="432"/>
        <v>0</v>
      </c>
      <c r="BY161" s="181">
        <f t="shared" si="432"/>
        <v>0</v>
      </c>
      <c r="BZ161" s="181">
        <f t="shared" si="432"/>
        <v>0</v>
      </c>
      <c r="CA161" s="181">
        <f t="shared" si="432"/>
        <v>0</v>
      </c>
      <c r="CB161" s="181">
        <f t="shared" si="432"/>
        <v>0</v>
      </c>
      <c r="CC161" s="190">
        <f>SUM(BQ161:CB161)</f>
        <v>0</v>
      </c>
    </row>
    <row r="162" spans="1:81" s="119" customFormat="1" ht="15" customHeight="1" x14ac:dyDescent="0.2">
      <c r="B162" s="275" t="str">
        <f>'Données de base'!$A$39</f>
        <v>(-)</v>
      </c>
      <c r="C162" s="538"/>
      <c r="D162" s="181">
        <f t="shared" ref="D162:O162" si="433">+D150*(1+$C150)</f>
        <v>0</v>
      </c>
      <c r="E162" s="181">
        <f t="shared" si="433"/>
        <v>0</v>
      </c>
      <c r="F162" s="181">
        <f t="shared" si="433"/>
        <v>0</v>
      </c>
      <c r="G162" s="181">
        <f t="shared" si="433"/>
        <v>0</v>
      </c>
      <c r="H162" s="181">
        <f t="shared" si="433"/>
        <v>0</v>
      </c>
      <c r="I162" s="181">
        <f t="shared" si="433"/>
        <v>0</v>
      </c>
      <c r="J162" s="181">
        <f t="shared" si="433"/>
        <v>0</v>
      </c>
      <c r="K162" s="181">
        <f t="shared" si="433"/>
        <v>0</v>
      </c>
      <c r="L162" s="181">
        <f t="shared" si="433"/>
        <v>0</v>
      </c>
      <c r="M162" s="181">
        <f t="shared" si="433"/>
        <v>0</v>
      </c>
      <c r="N162" s="181">
        <f t="shared" si="433"/>
        <v>0</v>
      </c>
      <c r="O162" s="181">
        <f t="shared" si="433"/>
        <v>0</v>
      </c>
      <c r="P162" s="190">
        <f>SUM(D162:O162)</f>
        <v>0</v>
      </c>
      <c r="Q162" s="181">
        <f t="shared" ref="Q162:AB162" si="434">+Q150*(1+$C150)</f>
        <v>0</v>
      </c>
      <c r="R162" s="181">
        <f t="shared" si="434"/>
        <v>0</v>
      </c>
      <c r="S162" s="181">
        <f t="shared" si="434"/>
        <v>0</v>
      </c>
      <c r="T162" s="181">
        <f t="shared" si="434"/>
        <v>0</v>
      </c>
      <c r="U162" s="181">
        <f t="shared" si="434"/>
        <v>0</v>
      </c>
      <c r="V162" s="181">
        <f t="shared" si="434"/>
        <v>0</v>
      </c>
      <c r="W162" s="181">
        <f t="shared" si="434"/>
        <v>0</v>
      </c>
      <c r="X162" s="181">
        <f t="shared" si="434"/>
        <v>0</v>
      </c>
      <c r="Y162" s="181">
        <f t="shared" si="434"/>
        <v>0</v>
      </c>
      <c r="Z162" s="181">
        <f t="shared" si="434"/>
        <v>0</v>
      </c>
      <c r="AA162" s="181">
        <f t="shared" si="434"/>
        <v>0</v>
      </c>
      <c r="AB162" s="181">
        <f t="shared" si="434"/>
        <v>0</v>
      </c>
      <c r="AC162" s="190">
        <f>SUM(Q162:AB162)</f>
        <v>0</v>
      </c>
      <c r="AD162" s="181">
        <f t="shared" ref="AD162:AO162" si="435">+AD150*(1+$C150)</f>
        <v>0</v>
      </c>
      <c r="AE162" s="181">
        <f t="shared" si="435"/>
        <v>0</v>
      </c>
      <c r="AF162" s="181">
        <f t="shared" si="435"/>
        <v>0</v>
      </c>
      <c r="AG162" s="181">
        <f t="shared" si="435"/>
        <v>0</v>
      </c>
      <c r="AH162" s="181">
        <f t="shared" si="435"/>
        <v>0</v>
      </c>
      <c r="AI162" s="181">
        <f t="shared" si="435"/>
        <v>0</v>
      </c>
      <c r="AJ162" s="181">
        <f t="shared" si="435"/>
        <v>0</v>
      </c>
      <c r="AK162" s="181">
        <f t="shared" si="435"/>
        <v>0</v>
      </c>
      <c r="AL162" s="181">
        <f t="shared" si="435"/>
        <v>0</v>
      </c>
      <c r="AM162" s="181">
        <f t="shared" si="435"/>
        <v>0</v>
      </c>
      <c r="AN162" s="181">
        <f t="shared" si="435"/>
        <v>0</v>
      </c>
      <c r="AO162" s="181">
        <f t="shared" si="435"/>
        <v>0</v>
      </c>
      <c r="AP162" s="190">
        <f>SUM(AD162:AO162)</f>
        <v>0</v>
      </c>
      <c r="AQ162" s="181">
        <f t="shared" ref="AQ162:BB162" si="436">+AQ150*(1+$C150)</f>
        <v>0</v>
      </c>
      <c r="AR162" s="181">
        <f t="shared" si="436"/>
        <v>0</v>
      </c>
      <c r="AS162" s="181">
        <f t="shared" si="436"/>
        <v>0</v>
      </c>
      <c r="AT162" s="181">
        <f t="shared" si="436"/>
        <v>0</v>
      </c>
      <c r="AU162" s="181">
        <f t="shared" si="436"/>
        <v>0</v>
      </c>
      <c r="AV162" s="181">
        <f t="shared" si="436"/>
        <v>0</v>
      </c>
      <c r="AW162" s="181">
        <f t="shared" si="436"/>
        <v>0</v>
      </c>
      <c r="AX162" s="181">
        <f t="shared" si="436"/>
        <v>0</v>
      </c>
      <c r="AY162" s="181">
        <f t="shared" si="436"/>
        <v>0</v>
      </c>
      <c r="AZ162" s="181">
        <f t="shared" si="436"/>
        <v>0</v>
      </c>
      <c r="BA162" s="181">
        <f t="shared" si="436"/>
        <v>0</v>
      </c>
      <c r="BB162" s="181">
        <f t="shared" si="436"/>
        <v>0</v>
      </c>
      <c r="BC162" s="190">
        <f>SUM(AQ162:BB162)</f>
        <v>0</v>
      </c>
      <c r="BD162" s="181">
        <f t="shared" ref="BD162:BO162" si="437">+BD150*(1+$C150)</f>
        <v>0</v>
      </c>
      <c r="BE162" s="181">
        <f t="shared" si="437"/>
        <v>0</v>
      </c>
      <c r="BF162" s="181">
        <f t="shared" si="437"/>
        <v>0</v>
      </c>
      <c r="BG162" s="181">
        <f t="shared" si="437"/>
        <v>0</v>
      </c>
      <c r="BH162" s="181">
        <f t="shared" si="437"/>
        <v>0</v>
      </c>
      <c r="BI162" s="181">
        <f t="shared" si="437"/>
        <v>0</v>
      </c>
      <c r="BJ162" s="181">
        <f t="shared" si="437"/>
        <v>0</v>
      </c>
      <c r="BK162" s="181">
        <f t="shared" si="437"/>
        <v>0</v>
      </c>
      <c r="BL162" s="181">
        <f t="shared" si="437"/>
        <v>0</v>
      </c>
      <c r="BM162" s="181">
        <f t="shared" si="437"/>
        <v>0</v>
      </c>
      <c r="BN162" s="181">
        <f t="shared" si="437"/>
        <v>0</v>
      </c>
      <c r="BO162" s="181">
        <f t="shared" si="437"/>
        <v>0</v>
      </c>
      <c r="BP162" s="190">
        <f>SUM(BD162:BO162)</f>
        <v>0</v>
      </c>
      <c r="BQ162" s="181">
        <f t="shared" ref="BQ162:CB162" si="438">+BQ150*(1+$C150)</f>
        <v>0</v>
      </c>
      <c r="BR162" s="181">
        <f t="shared" si="438"/>
        <v>0</v>
      </c>
      <c r="BS162" s="181">
        <f t="shared" si="438"/>
        <v>0</v>
      </c>
      <c r="BT162" s="181">
        <f t="shared" si="438"/>
        <v>0</v>
      </c>
      <c r="BU162" s="181">
        <f t="shared" si="438"/>
        <v>0</v>
      </c>
      <c r="BV162" s="181">
        <f t="shared" si="438"/>
        <v>0</v>
      </c>
      <c r="BW162" s="181">
        <f t="shared" si="438"/>
        <v>0</v>
      </c>
      <c r="BX162" s="181">
        <f t="shared" si="438"/>
        <v>0</v>
      </c>
      <c r="BY162" s="181">
        <f t="shared" si="438"/>
        <v>0</v>
      </c>
      <c r="BZ162" s="181">
        <f t="shared" si="438"/>
        <v>0</v>
      </c>
      <c r="CA162" s="181">
        <f t="shared" si="438"/>
        <v>0</v>
      </c>
      <c r="CB162" s="181">
        <f t="shared" si="438"/>
        <v>0</v>
      </c>
      <c r="CC162" s="190">
        <f>SUM(BQ162:CB162)</f>
        <v>0</v>
      </c>
    </row>
    <row r="163" spans="1:81" s="119" customFormat="1" ht="15" customHeight="1" x14ac:dyDescent="0.2">
      <c r="B163" s="275" t="str">
        <f>'Données de base'!$A$40</f>
        <v>(-)</v>
      </c>
      <c r="C163" s="131"/>
      <c r="D163" s="181">
        <f t="shared" ref="D163:G165" si="439">+D151*(1+$C151)</f>
        <v>0</v>
      </c>
      <c r="E163" s="181">
        <f t="shared" si="439"/>
        <v>0</v>
      </c>
      <c r="F163" s="181">
        <f t="shared" si="439"/>
        <v>0</v>
      </c>
      <c r="G163" s="181">
        <f t="shared" si="439"/>
        <v>0</v>
      </c>
      <c r="H163" s="181">
        <f t="shared" ref="H163:O163" si="440">+H151*(1+$C151)</f>
        <v>0</v>
      </c>
      <c r="I163" s="181">
        <f t="shared" si="440"/>
        <v>0</v>
      </c>
      <c r="J163" s="181">
        <f t="shared" si="440"/>
        <v>0</v>
      </c>
      <c r="K163" s="181">
        <f t="shared" si="440"/>
        <v>0</v>
      </c>
      <c r="L163" s="181">
        <f t="shared" si="440"/>
        <v>0</v>
      </c>
      <c r="M163" s="181">
        <f t="shared" si="440"/>
        <v>0</v>
      </c>
      <c r="N163" s="181">
        <f t="shared" si="440"/>
        <v>0</v>
      </c>
      <c r="O163" s="181">
        <f t="shared" si="440"/>
        <v>0</v>
      </c>
      <c r="P163" s="190">
        <f t="shared" si="259"/>
        <v>0</v>
      </c>
      <c r="Q163" s="181">
        <f t="shared" ref="Q163:AB163" si="441">+Q151*(1+$C151)</f>
        <v>0</v>
      </c>
      <c r="R163" s="181">
        <f t="shared" si="441"/>
        <v>0</v>
      </c>
      <c r="S163" s="181">
        <f t="shared" si="441"/>
        <v>0</v>
      </c>
      <c r="T163" s="181">
        <f t="shared" si="441"/>
        <v>0</v>
      </c>
      <c r="U163" s="181">
        <f t="shared" si="441"/>
        <v>0</v>
      </c>
      <c r="V163" s="181">
        <f t="shared" si="441"/>
        <v>0</v>
      </c>
      <c r="W163" s="181">
        <f t="shared" si="441"/>
        <v>0</v>
      </c>
      <c r="X163" s="181">
        <f t="shared" si="441"/>
        <v>0</v>
      </c>
      <c r="Y163" s="181">
        <f t="shared" si="441"/>
        <v>0</v>
      </c>
      <c r="Z163" s="181">
        <f t="shared" si="441"/>
        <v>0</v>
      </c>
      <c r="AA163" s="181">
        <f t="shared" si="441"/>
        <v>0</v>
      </c>
      <c r="AB163" s="181">
        <f t="shared" si="441"/>
        <v>0</v>
      </c>
      <c r="AC163" s="190">
        <f t="shared" si="261"/>
        <v>0</v>
      </c>
      <c r="AD163" s="181">
        <f t="shared" ref="AD163:AO163" si="442">+AD151*(1+$C151)</f>
        <v>0</v>
      </c>
      <c r="AE163" s="181">
        <f t="shared" si="442"/>
        <v>0</v>
      </c>
      <c r="AF163" s="181">
        <f t="shared" si="442"/>
        <v>0</v>
      </c>
      <c r="AG163" s="181">
        <f t="shared" si="442"/>
        <v>0</v>
      </c>
      <c r="AH163" s="181">
        <f t="shared" si="442"/>
        <v>0</v>
      </c>
      <c r="AI163" s="181">
        <f t="shared" si="442"/>
        <v>0</v>
      </c>
      <c r="AJ163" s="181">
        <f t="shared" si="442"/>
        <v>0</v>
      </c>
      <c r="AK163" s="181">
        <f t="shared" si="442"/>
        <v>0</v>
      </c>
      <c r="AL163" s="181">
        <f t="shared" si="442"/>
        <v>0</v>
      </c>
      <c r="AM163" s="181">
        <f t="shared" si="442"/>
        <v>0</v>
      </c>
      <c r="AN163" s="181">
        <f t="shared" si="442"/>
        <v>0</v>
      </c>
      <c r="AO163" s="181">
        <f t="shared" si="442"/>
        <v>0</v>
      </c>
      <c r="AP163" s="190">
        <f t="shared" si="263"/>
        <v>0</v>
      </c>
      <c r="AQ163" s="181">
        <f t="shared" ref="AQ163:BB163" si="443">+AQ151*(1+$C151)</f>
        <v>0</v>
      </c>
      <c r="AR163" s="181">
        <f t="shared" si="443"/>
        <v>0</v>
      </c>
      <c r="AS163" s="181">
        <f t="shared" si="443"/>
        <v>0</v>
      </c>
      <c r="AT163" s="181">
        <f t="shared" si="443"/>
        <v>0</v>
      </c>
      <c r="AU163" s="181">
        <f t="shared" si="443"/>
        <v>0</v>
      </c>
      <c r="AV163" s="181">
        <f t="shared" si="443"/>
        <v>0</v>
      </c>
      <c r="AW163" s="181">
        <f t="shared" si="443"/>
        <v>0</v>
      </c>
      <c r="AX163" s="181">
        <f t="shared" si="443"/>
        <v>0</v>
      </c>
      <c r="AY163" s="181">
        <f t="shared" si="443"/>
        <v>0</v>
      </c>
      <c r="AZ163" s="181">
        <f t="shared" si="443"/>
        <v>0</v>
      </c>
      <c r="BA163" s="181">
        <f t="shared" si="443"/>
        <v>0</v>
      </c>
      <c r="BB163" s="181">
        <f t="shared" si="443"/>
        <v>0</v>
      </c>
      <c r="BC163" s="190">
        <f t="shared" si="265"/>
        <v>0</v>
      </c>
      <c r="BD163" s="181">
        <f t="shared" ref="BD163:BO163" si="444">+BD151*(1+$C151)</f>
        <v>0</v>
      </c>
      <c r="BE163" s="181">
        <f t="shared" si="444"/>
        <v>0</v>
      </c>
      <c r="BF163" s="181">
        <f t="shared" si="444"/>
        <v>0</v>
      </c>
      <c r="BG163" s="181">
        <f t="shared" si="444"/>
        <v>0</v>
      </c>
      <c r="BH163" s="181">
        <f t="shared" si="444"/>
        <v>0</v>
      </c>
      <c r="BI163" s="181">
        <f t="shared" si="444"/>
        <v>0</v>
      </c>
      <c r="BJ163" s="181">
        <f t="shared" si="444"/>
        <v>0</v>
      </c>
      <c r="BK163" s="181">
        <f t="shared" si="444"/>
        <v>0</v>
      </c>
      <c r="BL163" s="181">
        <f t="shared" si="444"/>
        <v>0</v>
      </c>
      <c r="BM163" s="181">
        <f t="shared" si="444"/>
        <v>0</v>
      </c>
      <c r="BN163" s="181">
        <f t="shared" si="444"/>
        <v>0</v>
      </c>
      <c r="BO163" s="181">
        <f t="shared" si="444"/>
        <v>0</v>
      </c>
      <c r="BP163" s="190">
        <f t="shared" si="267"/>
        <v>0</v>
      </c>
      <c r="BQ163" s="181">
        <f t="shared" ref="BQ163:CB163" si="445">+BQ151*(1+$C151)</f>
        <v>0</v>
      </c>
      <c r="BR163" s="181">
        <f t="shared" si="445"/>
        <v>0</v>
      </c>
      <c r="BS163" s="181">
        <f t="shared" si="445"/>
        <v>0</v>
      </c>
      <c r="BT163" s="181">
        <f t="shared" si="445"/>
        <v>0</v>
      </c>
      <c r="BU163" s="181">
        <f t="shared" si="445"/>
        <v>0</v>
      </c>
      <c r="BV163" s="181">
        <f t="shared" si="445"/>
        <v>0</v>
      </c>
      <c r="BW163" s="181">
        <f t="shared" si="445"/>
        <v>0</v>
      </c>
      <c r="BX163" s="181">
        <f t="shared" si="445"/>
        <v>0</v>
      </c>
      <c r="BY163" s="181">
        <f t="shared" si="445"/>
        <v>0</v>
      </c>
      <c r="BZ163" s="181">
        <f t="shared" si="445"/>
        <v>0</v>
      </c>
      <c r="CA163" s="181">
        <f t="shared" si="445"/>
        <v>0</v>
      </c>
      <c r="CB163" s="181">
        <f t="shared" si="445"/>
        <v>0</v>
      </c>
      <c r="CC163" s="190">
        <f t="shared" si="395"/>
        <v>0</v>
      </c>
    </row>
    <row r="164" spans="1:81" s="119" customFormat="1" ht="15" customHeight="1" x14ac:dyDescent="0.2">
      <c r="B164" s="275" t="str">
        <f>'Données de base'!$A$41</f>
        <v>(-)</v>
      </c>
      <c r="C164" s="131"/>
      <c r="D164" s="181">
        <f t="shared" si="439"/>
        <v>0</v>
      </c>
      <c r="E164" s="181">
        <f t="shared" si="439"/>
        <v>0</v>
      </c>
      <c r="F164" s="181">
        <f t="shared" si="439"/>
        <v>0</v>
      </c>
      <c r="G164" s="181">
        <f t="shared" si="439"/>
        <v>0</v>
      </c>
      <c r="H164" s="181">
        <f t="shared" ref="H164:O164" si="446">+H152*(1+$C152)</f>
        <v>0</v>
      </c>
      <c r="I164" s="181">
        <f t="shared" si="446"/>
        <v>0</v>
      </c>
      <c r="J164" s="181">
        <f t="shared" si="446"/>
        <v>0</v>
      </c>
      <c r="K164" s="181">
        <f t="shared" si="446"/>
        <v>0</v>
      </c>
      <c r="L164" s="181">
        <f t="shared" si="446"/>
        <v>0</v>
      </c>
      <c r="M164" s="181">
        <f t="shared" si="446"/>
        <v>0</v>
      </c>
      <c r="N164" s="181">
        <f t="shared" si="446"/>
        <v>0</v>
      </c>
      <c r="O164" s="181">
        <f t="shared" si="446"/>
        <v>0</v>
      </c>
      <c r="P164" s="190">
        <f t="shared" si="259"/>
        <v>0</v>
      </c>
      <c r="Q164" s="181">
        <f t="shared" ref="Q164:AB164" si="447">+Q152*(1+$C152)</f>
        <v>0</v>
      </c>
      <c r="R164" s="181">
        <f t="shared" si="447"/>
        <v>0</v>
      </c>
      <c r="S164" s="181">
        <f t="shared" si="447"/>
        <v>0</v>
      </c>
      <c r="T164" s="181">
        <f t="shared" si="447"/>
        <v>0</v>
      </c>
      <c r="U164" s="181">
        <f t="shared" si="447"/>
        <v>0</v>
      </c>
      <c r="V164" s="181">
        <f t="shared" si="447"/>
        <v>0</v>
      </c>
      <c r="W164" s="181">
        <f t="shared" si="447"/>
        <v>0</v>
      </c>
      <c r="X164" s="181">
        <f t="shared" si="447"/>
        <v>0</v>
      </c>
      <c r="Y164" s="181">
        <f t="shared" si="447"/>
        <v>0</v>
      </c>
      <c r="Z164" s="181">
        <f t="shared" si="447"/>
        <v>0</v>
      </c>
      <c r="AA164" s="181">
        <f t="shared" si="447"/>
        <v>0</v>
      </c>
      <c r="AB164" s="181">
        <f t="shared" si="447"/>
        <v>0</v>
      </c>
      <c r="AC164" s="190">
        <f t="shared" si="261"/>
        <v>0</v>
      </c>
      <c r="AD164" s="181">
        <f t="shared" ref="AD164:AO164" si="448">+AD152*(1+$C152)</f>
        <v>0</v>
      </c>
      <c r="AE164" s="181">
        <f t="shared" si="448"/>
        <v>0</v>
      </c>
      <c r="AF164" s="181">
        <f t="shared" si="448"/>
        <v>0</v>
      </c>
      <c r="AG164" s="181">
        <f t="shared" si="448"/>
        <v>0</v>
      </c>
      <c r="AH164" s="181">
        <f t="shared" si="448"/>
        <v>0</v>
      </c>
      <c r="AI164" s="181">
        <f t="shared" si="448"/>
        <v>0</v>
      </c>
      <c r="AJ164" s="181">
        <f t="shared" si="448"/>
        <v>0</v>
      </c>
      <c r="AK164" s="181">
        <f t="shared" si="448"/>
        <v>0</v>
      </c>
      <c r="AL164" s="181">
        <f t="shared" si="448"/>
        <v>0</v>
      </c>
      <c r="AM164" s="181">
        <f t="shared" si="448"/>
        <v>0</v>
      </c>
      <c r="AN164" s="181">
        <f t="shared" si="448"/>
        <v>0</v>
      </c>
      <c r="AO164" s="181">
        <f t="shared" si="448"/>
        <v>0</v>
      </c>
      <c r="AP164" s="190">
        <f t="shared" si="263"/>
        <v>0</v>
      </c>
      <c r="AQ164" s="181">
        <f t="shared" ref="AQ164:BB164" si="449">+AQ152*(1+$C152)</f>
        <v>0</v>
      </c>
      <c r="AR164" s="181">
        <f t="shared" si="449"/>
        <v>0</v>
      </c>
      <c r="AS164" s="181">
        <f t="shared" si="449"/>
        <v>0</v>
      </c>
      <c r="AT164" s="181">
        <f t="shared" si="449"/>
        <v>0</v>
      </c>
      <c r="AU164" s="181">
        <f t="shared" si="449"/>
        <v>0</v>
      </c>
      <c r="AV164" s="181">
        <f t="shared" si="449"/>
        <v>0</v>
      </c>
      <c r="AW164" s="181">
        <f t="shared" si="449"/>
        <v>0</v>
      </c>
      <c r="AX164" s="181">
        <f t="shared" si="449"/>
        <v>0</v>
      </c>
      <c r="AY164" s="181">
        <f t="shared" si="449"/>
        <v>0</v>
      </c>
      <c r="AZ164" s="181">
        <f t="shared" si="449"/>
        <v>0</v>
      </c>
      <c r="BA164" s="181">
        <f t="shared" si="449"/>
        <v>0</v>
      </c>
      <c r="BB164" s="181">
        <f t="shared" si="449"/>
        <v>0</v>
      </c>
      <c r="BC164" s="190">
        <f t="shared" si="265"/>
        <v>0</v>
      </c>
      <c r="BD164" s="181">
        <f t="shared" ref="BD164:BO164" si="450">+BD152*(1+$C152)</f>
        <v>0</v>
      </c>
      <c r="BE164" s="181">
        <f t="shared" si="450"/>
        <v>0</v>
      </c>
      <c r="BF164" s="181">
        <f t="shared" si="450"/>
        <v>0</v>
      </c>
      <c r="BG164" s="181">
        <f t="shared" si="450"/>
        <v>0</v>
      </c>
      <c r="BH164" s="181">
        <f t="shared" si="450"/>
        <v>0</v>
      </c>
      <c r="BI164" s="181">
        <f t="shared" si="450"/>
        <v>0</v>
      </c>
      <c r="BJ164" s="181">
        <f t="shared" si="450"/>
        <v>0</v>
      </c>
      <c r="BK164" s="181">
        <f t="shared" si="450"/>
        <v>0</v>
      </c>
      <c r="BL164" s="181">
        <f t="shared" si="450"/>
        <v>0</v>
      </c>
      <c r="BM164" s="181">
        <f t="shared" si="450"/>
        <v>0</v>
      </c>
      <c r="BN164" s="181">
        <f t="shared" si="450"/>
        <v>0</v>
      </c>
      <c r="BO164" s="181">
        <f t="shared" si="450"/>
        <v>0</v>
      </c>
      <c r="BP164" s="190">
        <f t="shared" si="267"/>
        <v>0</v>
      </c>
      <c r="BQ164" s="181">
        <f t="shared" ref="BQ164:CB164" si="451">+BQ152*(1+$C152)</f>
        <v>0</v>
      </c>
      <c r="BR164" s="181">
        <f t="shared" si="451"/>
        <v>0</v>
      </c>
      <c r="BS164" s="181">
        <f t="shared" si="451"/>
        <v>0</v>
      </c>
      <c r="BT164" s="181">
        <f t="shared" si="451"/>
        <v>0</v>
      </c>
      <c r="BU164" s="181">
        <f t="shared" si="451"/>
        <v>0</v>
      </c>
      <c r="BV164" s="181">
        <f t="shared" si="451"/>
        <v>0</v>
      </c>
      <c r="BW164" s="181">
        <f t="shared" si="451"/>
        <v>0</v>
      </c>
      <c r="BX164" s="181">
        <f t="shared" si="451"/>
        <v>0</v>
      </c>
      <c r="BY164" s="181">
        <f t="shared" si="451"/>
        <v>0</v>
      </c>
      <c r="BZ164" s="181">
        <f t="shared" si="451"/>
        <v>0</v>
      </c>
      <c r="CA164" s="181">
        <f t="shared" si="451"/>
        <v>0</v>
      </c>
      <c r="CB164" s="181">
        <f t="shared" si="451"/>
        <v>0</v>
      </c>
      <c r="CC164" s="190">
        <f t="shared" si="395"/>
        <v>0</v>
      </c>
    </row>
    <row r="165" spans="1:81" s="119" customFormat="1" ht="15" customHeight="1" x14ac:dyDescent="0.2">
      <c r="B165" s="275" t="str">
        <f>'Données de base'!$A$42</f>
        <v>(-)</v>
      </c>
      <c r="C165" s="131"/>
      <c r="D165" s="181">
        <f t="shared" si="439"/>
        <v>0</v>
      </c>
      <c r="E165" s="181">
        <f t="shared" si="439"/>
        <v>0</v>
      </c>
      <c r="F165" s="181">
        <f t="shared" si="439"/>
        <v>0</v>
      </c>
      <c r="G165" s="181">
        <f t="shared" si="439"/>
        <v>0</v>
      </c>
      <c r="H165" s="181">
        <f t="shared" ref="H165:O165" si="452">+H153*(1+$C153)</f>
        <v>0</v>
      </c>
      <c r="I165" s="181">
        <f t="shared" si="452"/>
        <v>0</v>
      </c>
      <c r="J165" s="181">
        <f t="shared" si="452"/>
        <v>0</v>
      </c>
      <c r="K165" s="181">
        <f t="shared" si="452"/>
        <v>0</v>
      </c>
      <c r="L165" s="181">
        <f t="shared" si="452"/>
        <v>0</v>
      </c>
      <c r="M165" s="181">
        <f t="shared" si="452"/>
        <v>0</v>
      </c>
      <c r="N165" s="181">
        <f t="shared" si="452"/>
        <v>0</v>
      </c>
      <c r="O165" s="181">
        <f t="shared" si="452"/>
        <v>0</v>
      </c>
      <c r="P165" s="190">
        <f t="shared" si="259"/>
        <v>0</v>
      </c>
      <c r="Q165" s="181">
        <f t="shared" ref="Q165:AB165" si="453">+Q153*(1+$C153)</f>
        <v>0</v>
      </c>
      <c r="R165" s="181">
        <f t="shared" si="453"/>
        <v>0</v>
      </c>
      <c r="S165" s="181">
        <f t="shared" si="453"/>
        <v>0</v>
      </c>
      <c r="T165" s="181">
        <f t="shared" si="453"/>
        <v>0</v>
      </c>
      <c r="U165" s="181">
        <f t="shared" si="453"/>
        <v>0</v>
      </c>
      <c r="V165" s="181">
        <f t="shared" si="453"/>
        <v>0</v>
      </c>
      <c r="W165" s="181">
        <f t="shared" si="453"/>
        <v>0</v>
      </c>
      <c r="X165" s="181">
        <f t="shared" si="453"/>
        <v>0</v>
      </c>
      <c r="Y165" s="181">
        <f t="shared" si="453"/>
        <v>0</v>
      </c>
      <c r="Z165" s="181">
        <f t="shared" si="453"/>
        <v>0</v>
      </c>
      <c r="AA165" s="181">
        <f t="shared" si="453"/>
        <v>0</v>
      </c>
      <c r="AB165" s="181">
        <f t="shared" si="453"/>
        <v>0</v>
      </c>
      <c r="AC165" s="190">
        <f t="shared" si="261"/>
        <v>0</v>
      </c>
      <c r="AD165" s="181">
        <f t="shared" ref="AD165:AO165" si="454">+AD153*(1+$C153)</f>
        <v>0</v>
      </c>
      <c r="AE165" s="181">
        <f t="shared" si="454"/>
        <v>0</v>
      </c>
      <c r="AF165" s="181">
        <f t="shared" si="454"/>
        <v>0</v>
      </c>
      <c r="AG165" s="181">
        <f t="shared" si="454"/>
        <v>0</v>
      </c>
      <c r="AH165" s="181">
        <f t="shared" si="454"/>
        <v>0</v>
      </c>
      <c r="AI165" s="181">
        <f t="shared" si="454"/>
        <v>0</v>
      </c>
      <c r="AJ165" s="181">
        <f t="shared" si="454"/>
        <v>0</v>
      </c>
      <c r="AK165" s="181">
        <f t="shared" si="454"/>
        <v>0</v>
      </c>
      <c r="AL165" s="181">
        <f t="shared" si="454"/>
        <v>0</v>
      </c>
      <c r="AM165" s="181">
        <f t="shared" si="454"/>
        <v>0</v>
      </c>
      <c r="AN165" s="181">
        <f t="shared" si="454"/>
        <v>0</v>
      </c>
      <c r="AO165" s="181">
        <f t="shared" si="454"/>
        <v>0</v>
      </c>
      <c r="AP165" s="190">
        <f t="shared" si="263"/>
        <v>0</v>
      </c>
      <c r="AQ165" s="181">
        <f t="shared" ref="AQ165:BB165" si="455">+AQ153*(1+$C153)</f>
        <v>0</v>
      </c>
      <c r="AR165" s="181">
        <f t="shared" si="455"/>
        <v>0</v>
      </c>
      <c r="AS165" s="181">
        <f t="shared" si="455"/>
        <v>0</v>
      </c>
      <c r="AT165" s="181">
        <f t="shared" si="455"/>
        <v>0</v>
      </c>
      <c r="AU165" s="181">
        <f t="shared" si="455"/>
        <v>0</v>
      </c>
      <c r="AV165" s="181">
        <f t="shared" si="455"/>
        <v>0</v>
      </c>
      <c r="AW165" s="181">
        <f t="shared" si="455"/>
        <v>0</v>
      </c>
      <c r="AX165" s="181">
        <f t="shared" si="455"/>
        <v>0</v>
      </c>
      <c r="AY165" s="181">
        <f t="shared" si="455"/>
        <v>0</v>
      </c>
      <c r="AZ165" s="181">
        <f t="shared" si="455"/>
        <v>0</v>
      </c>
      <c r="BA165" s="181">
        <f t="shared" si="455"/>
        <v>0</v>
      </c>
      <c r="BB165" s="181">
        <f t="shared" si="455"/>
        <v>0</v>
      </c>
      <c r="BC165" s="190">
        <f t="shared" si="265"/>
        <v>0</v>
      </c>
      <c r="BD165" s="181">
        <f t="shared" ref="BD165:BO165" si="456">+BD153*(1+$C153)</f>
        <v>0</v>
      </c>
      <c r="BE165" s="181">
        <f t="shared" si="456"/>
        <v>0</v>
      </c>
      <c r="BF165" s="181">
        <f t="shared" si="456"/>
        <v>0</v>
      </c>
      <c r="BG165" s="181">
        <f t="shared" si="456"/>
        <v>0</v>
      </c>
      <c r="BH165" s="181">
        <f t="shared" si="456"/>
        <v>0</v>
      </c>
      <c r="BI165" s="181">
        <f t="shared" si="456"/>
        <v>0</v>
      </c>
      <c r="BJ165" s="181">
        <f t="shared" si="456"/>
        <v>0</v>
      </c>
      <c r="BK165" s="181">
        <f t="shared" si="456"/>
        <v>0</v>
      </c>
      <c r="BL165" s="181">
        <f t="shared" si="456"/>
        <v>0</v>
      </c>
      <c r="BM165" s="181">
        <f t="shared" si="456"/>
        <v>0</v>
      </c>
      <c r="BN165" s="181">
        <f t="shared" si="456"/>
        <v>0</v>
      </c>
      <c r="BO165" s="181">
        <f t="shared" si="456"/>
        <v>0</v>
      </c>
      <c r="BP165" s="190">
        <f t="shared" si="267"/>
        <v>0</v>
      </c>
      <c r="BQ165" s="181">
        <f t="shared" ref="BQ165:CB165" si="457">+BQ153*(1+$C153)</f>
        <v>0</v>
      </c>
      <c r="BR165" s="181">
        <f t="shared" si="457"/>
        <v>0</v>
      </c>
      <c r="BS165" s="181">
        <f t="shared" si="457"/>
        <v>0</v>
      </c>
      <c r="BT165" s="181">
        <f t="shared" si="457"/>
        <v>0</v>
      </c>
      <c r="BU165" s="181">
        <f t="shared" si="457"/>
        <v>0</v>
      </c>
      <c r="BV165" s="181">
        <f t="shared" si="457"/>
        <v>0</v>
      </c>
      <c r="BW165" s="181">
        <f t="shared" si="457"/>
        <v>0</v>
      </c>
      <c r="BX165" s="181">
        <f t="shared" si="457"/>
        <v>0</v>
      </c>
      <c r="BY165" s="181">
        <f t="shared" si="457"/>
        <v>0</v>
      </c>
      <c r="BZ165" s="181">
        <f t="shared" si="457"/>
        <v>0</v>
      </c>
      <c r="CA165" s="181">
        <f t="shared" si="457"/>
        <v>0</v>
      </c>
      <c r="CB165" s="181">
        <f t="shared" si="457"/>
        <v>0</v>
      </c>
      <c r="CC165" s="190">
        <f t="shared" si="395"/>
        <v>0</v>
      </c>
    </row>
    <row r="166" spans="1:81" ht="15" customHeight="1" x14ac:dyDescent="0.2">
      <c r="B166" s="16"/>
      <c r="C166" s="131"/>
      <c r="D166" s="16"/>
      <c r="E166" s="16"/>
      <c r="F166" s="16"/>
      <c r="G166" s="16"/>
      <c r="H166" s="16"/>
      <c r="I166" s="16"/>
      <c r="J166" s="16"/>
      <c r="K166" s="16"/>
      <c r="L166" s="16"/>
      <c r="M166" s="16"/>
      <c r="N166" s="16"/>
      <c r="O166" s="16"/>
      <c r="P166" s="190"/>
      <c r="Q166" s="16"/>
      <c r="R166" s="16"/>
      <c r="S166" s="16"/>
      <c r="T166" s="16"/>
      <c r="U166" s="16"/>
      <c r="V166" s="16"/>
      <c r="W166" s="16"/>
      <c r="X166" s="16"/>
      <c r="Y166" s="16"/>
      <c r="Z166" s="16"/>
      <c r="AA166" s="16"/>
      <c r="AB166" s="16"/>
      <c r="AC166" s="190"/>
      <c r="AD166" s="16"/>
      <c r="AE166" s="16"/>
      <c r="AF166" s="16"/>
      <c r="AG166" s="16"/>
      <c r="AH166" s="16"/>
      <c r="AI166" s="16"/>
      <c r="AJ166" s="16"/>
      <c r="AK166" s="16"/>
      <c r="AL166" s="16"/>
      <c r="AM166" s="16"/>
      <c r="AN166" s="16"/>
      <c r="AO166" s="16"/>
      <c r="AP166" s="190"/>
      <c r="AQ166" s="16"/>
      <c r="AR166" s="16"/>
      <c r="AS166" s="16"/>
      <c r="AT166" s="16"/>
      <c r="AU166" s="16"/>
      <c r="AV166" s="16"/>
      <c r="AW166" s="16"/>
      <c r="AX166" s="16"/>
      <c r="AY166" s="16"/>
      <c r="AZ166" s="16"/>
      <c r="BA166" s="16"/>
      <c r="BB166" s="16"/>
      <c r="BC166" s="190"/>
      <c r="BD166" s="16"/>
      <c r="BE166" s="16"/>
      <c r="BF166" s="16"/>
      <c r="BG166" s="16"/>
      <c r="BH166" s="16"/>
      <c r="BI166" s="16"/>
      <c r="BJ166" s="16"/>
      <c r="BK166" s="16"/>
      <c r="BL166" s="16"/>
      <c r="BM166" s="16"/>
      <c r="BN166" s="16"/>
      <c r="BO166" s="16"/>
      <c r="BP166" s="190"/>
      <c r="BQ166" s="16"/>
      <c r="BR166" s="16"/>
      <c r="BS166" s="16"/>
      <c r="BT166" s="16"/>
      <c r="BU166" s="16"/>
      <c r="BV166" s="16"/>
      <c r="BW166" s="16"/>
      <c r="BX166" s="16"/>
      <c r="BY166" s="16"/>
      <c r="BZ166" s="16"/>
      <c r="CA166" s="16"/>
      <c r="CB166" s="16"/>
      <c r="CC166" s="190"/>
    </row>
    <row r="167" spans="1:81" s="63" customFormat="1" ht="15" customHeight="1" x14ac:dyDescent="0.2">
      <c r="B167" s="245" t="s">
        <v>190</v>
      </c>
      <c r="C167" s="130"/>
      <c r="D167" s="190">
        <f t="shared" ref="D167:O167" si="458">SUM(D168:D187)</f>
        <v>0</v>
      </c>
      <c r="E167" s="190">
        <f t="shared" si="458"/>
        <v>0</v>
      </c>
      <c r="F167" s="190">
        <f t="shared" si="458"/>
        <v>0</v>
      </c>
      <c r="G167" s="190">
        <f t="shared" si="458"/>
        <v>0</v>
      </c>
      <c r="H167" s="190">
        <f t="shared" si="458"/>
        <v>0</v>
      </c>
      <c r="I167" s="190">
        <f t="shared" si="458"/>
        <v>0</v>
      </c>
      <c r="J167" s="190">
        <f t="shared" si="458"/>
        <v>0</v>
      </c>
      <c r="K167" s="190">
        <f t="shared" si="458"/>
        <v>0</v>
      </c>
      <c r="L167" s="190">
        <f t="shared" si="458"/>
        <v>32910</v>
      </c>
      <c r="M167" s="190">
        <f t="shared" si="458"/>
        <v>32910</v>
      </c>
      <c r="N167" s="190">
        <f t="shared" si="458"/>
        <v>32940</v>
      </c>
      <c r="O167" s="190">
        <f t="shared" si="458"/>
        <v>32940</v>
      </c>
      <c r="P167" s="190">
        <f t="shared" si="259"/>
        <v>131700</v>
      </c>
      <c r="Q167" s="190">
        <f t="shared" ref="Q167:AB167" si="459">SUM(Q168:Q187)</f>
        <v>46960</v>
      </c>
      <c r="R167" s="190">
        <f t="shared" si="459"/>
        <v>56480</v>
      </c>
      <c r="S167" s="190">
        <f t="shared" si="459"/>
        <v>50310</v>
      </c>
      <c r="T167" s="190">
        <f t="shared" si="459"/>
        <v>49807.5</v>
      </c>
      <c r="U167" s="190">
        <f t="shared" si="459"/>
        <v>66467.5</v>
      </c>
      <c r="V167" s="190">
        <f t="shared" si="459"/>
        <v>88720</v>
      </c>
      <c r="W167" s="190">
        <f t="shared" si="459"/>
        <v>64920</v>
      </c>
      <c r="X167" s="190">
        <f t="shared" si="459"/>
        <v>57780</v>
      </c>
      <c r="Y167" s="190">
        <f t="shared" si="459"/>
        <v>100307.5</v>
      </c>
      <c r="Z167" s="190">
        <f t="shared" si="459"/>
        <v>93167.5</v>
      </c>
      <c r="AA167" s="190">
        <f t="shared" si="459"/>
        <v>119330</v>
      </c>
      <c r="AB167" s="190">
        <f t="shared" si="459"/>
        <v>126470</v>
      </c>
      <c r="AC167" s="190">
        <f t="shared" si="261"/>
        <v>920720</v>
      </c>
      <c r="AD167" s="190">
        <f t="shared" ref="AD167:AO167" si="460">SUM(AD168:AD187)</f>
        <v>124199.3</v>
      </c>
      <c r="AE167" s="190">
        <f t="shared" si="460"/>
        <v>132119.29999999999</v>
      </c>
      <c r="AF167" s="190">
        <f t="shared" si="460"/>
        <v>140039.29999999999</v>
      </c>
      <c r="AG167" s="190">
        <f t="shared" si="460"/>
        <v>134099.29999999999</v>
      </c>
      <c r="AH167" s="190">
        <f t="shared" si="460"/>
        <v>175679.3</v>
      </c>
      <c r="AI167" s="190">
        <f t="shared" si="460"/>
        <v>188301.8</v>
      </c>
      <c r="AJ167" s="190">
        <f t="shared" si="460"/>
        <v>192441.8</v>
      </c>
      <c r="AK167" s="190">
        <f t="shared" si="460"/>
        <v>176601.8</v>
      </c>
      <c r="AL167" s="190">
        <f t="shared" si="460"/>
        <v>210261.8</v>
      </c>
      <c r="AM167" s="190">
        <f t="shared" si="460"/>
        <v>226101.8</v>
      </c>
      <c r="AN167" s="190">
        <f t="shared" si="460"/>
        <v>226101.8</v>
      </c>
      <c r="AO167" s="190">
        <f t="shared" si="460"/>
        <v>218181.8</v>
      </c>
      <c r="AP167" s="190">
        <f t="shared" si="263"/>
        <v>2144129.1</v>
      </c>
      <c r="AQ167" s="190">
        <f t="shared" ref="AQ167:BB167" si="461">SUM(AQ168:AQ187)</f>
        <v>303695.91800000001</v>
      </c>
      <c r="AR167" s="190">
        <f t="shared" si="461"/>
        <v>315575.91800000001</v>
      </c>
      <c r="AS167" s="190">
        <f t="shared" si="461"/>
        <v>319535.91800000001</v>
      </c>
      <c r="AT167" s="190">
        <f t="shared" si="461"/>
        <v>329435.91800000001</v>
      </c>
      <c r="AU167" s="190">
        <f t="shared" si="461"/>
        <v>420515.91800000001</v>
      </c>
      <c r="AV167" s="190">
        <f t="shared" si="461"/>
        <v>417568.41800000001</v>
      </c>
      <c r="AW167" s="190">
        <f t="shared" si="461"/>
        <v>467068.41800000001</v>
      </c>
      <c r="AX167" s="190">
        <f t="shared" si="461"/>
        <v>566068.41800000006</v>
      </c>
      <c r="AY167" s="190">
        <f t="shared" si="461"/>
        <v>573988.41800000006</v>
      </c>
      <c r="AZ167" s="190">
        <f t="shared" si="461"/>
        <v>631408.41800000006</v>
      </c>
      <c r="BA167" s="190">
        <f t="shared" si="461"/>
        <v>625468.41800000006</v>
      </c>
      <c r="BB167" s="190">
        <f t="shared" si="461"/>
        <v>706648.41800000006</v>
      </c>
      <c r="BC167" s="190">
        <f t="shared" si="265"/>
        <v>5676978.5159999989</v>
      </c>
      <c r="BD167" s="190">
        <f t="shared" ref="BD167:BO167" si="462">SUM(BD168:BD187)</f>
        <v>1211786.70218</v>
      </c>
      <c r="BE167" s="190">
        <f t="shared" si="462"/>
        <v>1358331.70218</v>
      </c>
      <c r="BF167" s="190">
        <f t="shared" si="462"/>
        <v>1526996.70218</v>
      </c>
      <c r="BG167" s="190">
        <f t="shared" si="462"/>
        <v>1764786.70218</v>
      </c>
      <c r="BH167" s="190">
        <f t="shared" si="462"/>
        <v>2245896.70218</v>
      </c>
      <c r="BI167" s="190">
        <f t="shared" si="462"/>
        <v>2511336.70218</v>
      </c>
      <c r="BJ167" s="190">
        <f t="shared" si="462"/>
        <v>3020096.70218</v>
      </c>
      <c r="BK167" s="190">
        <f t="shared" si="462"/>
        <v>3733466.70218</v>
      </c>
      <c r="BL167" s="190">
        <f t="shared" si="462"/>
        <v>4256051.70218</v>
      </c>
      <c r="BM167" s="190">
        <f t="shared" si="462"/>
        <v>5057901.70218</v>
      </c>
      <c r="BN167" s="190">
        <f t="shared" si="462"/>
        <v>5815511.70218</v>
      </c>
      <c r="BO167" s="190">
        <f t="shared" si="462"/>
        <v>6982341.70218</v>
      </c>
      <c r="BP167" s="190">
        <f t="shared" si="267"/>
        <v>39484505.426159993</v>
      </c>
      <c r="BQ167" s="190">
        <f t="shared" ref="BQ167:CB167" si="463">SUM(BQ168:BQ187)</f>
        <v>8377651.0426160004</v>
      </c>
      <c r="BR167" s="190">
        <f t="shared" si="463"/>
        <v>9544481.0426160004</v>
      </c>
      <c r="BS167" s="190">
        <f t="shared" si="463"/>
        <v>10711311.042616</v>
      </c>
      <c r="BT167" s="190">
        <f t="shared" si="463"/>
        <v>11878141.042616</v>
      </c>
      <c r="BU167" s="190">
        <f t="shared" si="463"/>
        <v>13044971.042616</v>
      </c>
      <c r="BV167" s="190">
        <f t="shared" si="463"/>
        <v>14211801.042616</v>
      </c>
      <c r="BW167" s="190">
        <f t="shared" si="463"/>
        <v>15378631.042616</v>
      </c>
      <c r="BX167" s="190">
        <f t="shared" si="463"/>
        <v>16545461.042616</v>
      </c>
      <c r="BY167" s="190">
        <f t="shared" si="463"/>
        <v>17712291.042616002</v>
      </c>
      <c r="BZ167" s="190">
        <f t="shared" si="463"/>
        <v>18879121.042616002</v>
      </c>
      <c r="CA167" s="190">
        <f t="shared" si="463"/>
        <v>20045951.042616002</v>
      </c>
      <c r="CB167" s="190">
        <f t="shared" si="463"/>
        <v>21212781.042616002</v>
      </c>
      <c r="CC167" s="190">
        <f t="shared" ref="CC167:CC187" si="464">SUM(BQ167:CB167)</f>
        <v>177542592.51139203</v>
      </c>
    </row>
    <row r="168" spans="1:81" ht="15" hidden="1" customHeight="1" outlineLevel="1" x14ac:dyDescent="0.2">
      <c r="A168" s="119"/>
      <c r="B168" s="165" t="str">
        <f>'Données de base'!$A$140</f>
        <v>610 - Loyers et charges locatives</v>
      </c>
      <c r="C168" s="246">
        <f>'Données de base'!$B$140</f>
        <v>0.2</v>
      </c>
      <c r="D168" s="181">
        <f>'Données de base'!C140</f>
        <v>0</v>
      </c>
      <c r="E168" s="181">
        <f>'Données de base'!D140</f>
        <v>0</v>
      </c>
      <c r="F168" s="181">
        <f>'Données de base'!E140</f>
        <v>0</v>
      </c>
      <c r="G168" s="181">
        <f>'Données de base'!F140</f>
        <v>0</v>
      </c>
      <c r="H168" s="181">
        <f>'Données de base'!G140</f>
        <v>0</v>
      </c>
      <c r="I168" s="181">
        <f>'Données de base'!H140</f>
        <v>0</v>
      </c>
      <c r="J168" s="181">
        <f>'Données de base'!I140</f>
        <v>0</v>
      </c>
      <c r="K168" s="181">
        <f>'Données de base'!J140</f>
        <v>0</v>
      </c>
      <c r="L168" s="181">
        <f>'Données de base'!K140</f>
        <v>16200</v>
      </c>
      <c r="M168" s="181">
        <f>'Données de base'!L140</f>
        <v>16200</v>
      </c>
      <c r="N168" s="181">
        <f>'Données de base'!M140</f>
        <v>19800</v>
      </c>
      <c r="O168" s="181">
        <f>'Données de base'!N140</f>
        <v>19800</v>
      </c>
      <c r="P168" s="190">
        <f t="shared" si="259"/>
        <v>72000</v>
      </c>
      <c r="Q168" s="181">
        <f>'Données de base'!P140</f>
        <v>22680</v>
      </c>
      <c r="R168" s="181">
        <f>'Données de base'!Q140</f>
        <v>22680</v>
      </c>
      <c r="S168" s="181">
        <f>'Données de base'!R140</f>
        <v>24030</v>
      </c>
      <c r="T168" s="181">
        <f>'Données de base'!S140</f>
        <v>30667.5</v>
      </c>
      <c r="U168" s="181">
        <f>'Données de base'!T140</f>
        <v>30667.5</v>
      </c>
      <c r="V168" s="181">
        <f>'Données de base'!U140</f>
        <v>39780</v>
      </c>
      <c r="W168" s="181">
        <f>'Données de base'!V140</f>
        <v>39780</v>
      </c>
      <c r="X168" s="181">
        <f>'Données de base'!W140</f>
        <v>39780</v>
      </c>
      <c r="Y168" s="181">
        <f>'Données de base'!X140</f>
        <v>51367.5</v>
      </c>
      <c r="Z168" s="181">
        <f>'Données de base'!Y140</f>
        <v>51367.5</v>
      </c>
      <c r="AA168" s="181">
        <f>'Données de base'!Z140</f>
        <v>53730</v>
      </c>
      <c r="AB168" s="181">
        <f>'Données de base'!AA140</f>
        <v>53730</v>
      </c>
      <c r="AC168" s="190">
        <f t="shared" si="261"/>
        <v>460260</v>
      </c>
      <c r="AD168" s="181">
        <f>'Données de base'!AC140</f>
        <v>68499.3</v>
      </c>
      <c r="AE168" s="181">
        <f>'Données de base'!AD140</f>
        <v>68499.3</v>
      </c>
      <c r="AF168" s="181">
        <f>'Données de base'!AE140</f>
        <v>68499.3</v>
      </c>
      <c r="AG168" s="181">
        <f>'Données de base'!AF140</f>
        <v>68499.3</v>
      </c>
      <c r="AH168" s="181">
        <f>'Données de base'!AG140</f>
        <v>68499.3</v>
      </c>
      <c r="AI168" s="181">
        <f>'Données de base'!AH140</f>
        <v>77161.8</v>
      </c>
      <c r="AJ168" s="181">
        <f>'Données de base'!AI140</f>
        <v>77161.8</v>
      </c>
      <c r="AK168" s="181">
        <f>'Données de base'!AJ140</f>
        <v>77161.8</v>
      </c>
      <c r="AL168" s="181">
        <f>'Données de base'!AK140</f>
        <v>77161.8</v>
      </c>
      <c r="AM168" s="181">
        <f>'Données de base'!AL140</f>
        <v>77161.8</v>
      </c>
      <c r="AN168" s="181">
        <f>'Données de base'!AM140</f>
        <v>77161.8</v>
      </c>
      <c r="AO168" s="181">
        <f>'Données de base'!AN140</f>
        <v>77161.8</v>
      </c>
      <c r="AP168" s="190">
        <f t="shared" si="263"/>
        <v>882629.10000000021</v>
      </c>
      <c r="AQ168" s="181">
        <f>'Données de base'!AP140</f>
        <v>88815.917999999991</v>
      </c>
      <c r="AR168" s="181">
        <f>'Données de base'!AQ140</f>
        <v>88815.917999999991</v>
      </c>
      <c r="AS168" s="181">
        <f>'Données de base'!AR140</f>
        <v>88815.917999999991</v>
      </c>
      <c r="AT168" s="181">
        <f>'Données de base'!AS140</f>
        <v>88815.917999999991</v>
      </c>
      <c r="AU168" s="181">
        <f>'Données de base'!AT140</f>
        <v>88815.917999999991</v>
      </c>
      <c r="AV168" s="181">
        <f>'Données de base'!AU140</f>
        <v>89828.417999999991</v>
      </c>
      <c r="AW168" s="181">
        <f>'Données de base'!AV140</f>
        <v>89828.417999999991</v>
      </c>
      <c r="AX168" s="181">
        <f>'Données de base'!AW140</f>
        <v>89828.417999999991</v>
      </c>
      <c r="AY168" s="181">
        <f>'Données de base'!AX140</f>
        <v>89828.417999999991</v>
      </c>
      <c r="AZ168" s="181">
        <f>'Données de base'!AY140</f>
        <v>89828.417999999991</v>
      </c>
      <c r="BA168" s="181">
        <f>'Données de base'!AZ140</f>
        <v>89828.417999999991</v>
      </c>
      <c r="BB168" s="181">
        <f>'Données de base'!BA140</f>
        <v>89828.417999999991</v>
      </c>
      <c r="BC168" s="190">
        <f t="shared" si="265"/>
        <v>1072878.5159999996</v>
      </c>
      <c r="BD168" s="181">
        <f>'Données de base'!BC140</f>
        <v>102396.70217999999</v>
      </c>
      <c r="BE168" s="181">
        <f>'Données de base'!BD140</f>
        <v>102396.70217999999</v>
      </c>
      <c r="BF168" s="181">
        <f>'Données de base'!BE140</f>
        <v>102396.70217999999</v>
      </c>
      <c r="BG168" s="181">
        <f>'Données de base'!BF140</f>
        <v>102396.70217999999</v>
      </c>
      <c r="BH168" s="181">
        <f>'Données de base'!BG140</f>
        <v>102396.70217999999</v>
      </c>
      <c r="BI168" s="181">
        <f>'Données de base'!BH140</f>
        <v>102396.70217999999</v>
      </c>
      <c r="BJ168" s="181">
        <f>'Données de base'!BI140</f>
        <v>102396.70217999999</v>
      </c>
      <c r="BK168" s="181">
        <f>'Données de base'!BJ140</f>
        <v>102396.70217999999</v>
      </c>
      <c r="BL168" s="181">
        <f>'Données de base'!BK140</f>
        <v>102396.70217999999</v>
      </c>
      <c r="BM168" s="181">
        <f>'Données de base'!BL140</f>
        <v>102396.70217999999</v>
      </c>
      <c r="BN168" s="181">
        <f>'Données de base'!BM140</f>
        <v>102396.70217999999</v>
      </c>
      <c r="BO168" s="181">
        <f>'Données de base'!BN140</f>
        <v>102396.70217999999</v>
      </c>
      <c r="BP168" s="190">
        <f t="shared" si="267"/>
        <v>1228760.42616</v>
      </c>
      <c r="BQ168" s="181">
        <f>'Données de base'!BP140</f>
        <v>122876.04261599999</v>
      </c>
      <c r="BR168" s="181">
        <f>'Données de base'!BQ140</f>
        <v>122876.04261599999</v>
      </c>
      <c r="BS168" s="181">
        <f>'Données de base'!BR140</f>
        <v>122876.04261599999</v>
      </c>
      <c r="BT168" s="181">
        <f>'Données de base'!BS140</f>
        <v>122876.04261599999</v>
      </c>
      <c r="BU168" s="181">
        <f>'Données de base'!BT140</f>
        <v>122876.04261599999</v>
      </c>
      <c r="BV168" s="181">
        <f>'Données de base'!BU140</f>
        <v>122876.04261599999</v>
      </c>
      <c r="BW168" s="181">
        <f>'Données de base'!BV140</f>
        <v>122876.04261599999</v>
      </c>
      <c r="BX168" s="181">
        <f>'Données de base'!BW140</f>
        <v>122876.04261599999</v>
      </c>
      <c r="BY168" s="181">
        <f>'Données de base'!BX140</f>
        <v>122876.04261599999</v>
      </c>
      <c r="BZ168" s="181">
        <f>'Données de base'!BY140</f>
        <v>122876.04261599999</v>
      </c>
      <c r="CA168" s="181">
        <f>'Données de base'!BZ140</f>
        <v>122876.04261599999</v>
      </c>
      <c r="CB168" s="181">
        <f>'Données de base'!CA140</f>
        <v>122876.04261599999</v>
      </c>
      <c r="CC168" s="190">
        <f t="shared" si="464"/>
        <v>1474512.5113919994</v>
      </c>
    </row>
    <row r="169" spans="1:81" ht="15" hidden="1" customHeight="1" outlineLevel="1" x14ac:dyDescent="0.2">
      <c r="A169" s="119"/>
      <c r="B169" s="165" t="str">
        <f>'Données de base'!$A$141</f>
        <v>6120 - Fournitures - Eau, gaz, électricité, vapeur</v>
      </c>
      <c r="C169" s="246">
        <f>'Données de base'!$B$141</f>
        <v>0.2</v>
      </c>
      <c r="D169" s="181">
        <f>'Données de base'!C141</f>
        <v>0</v>
      </c>
      <c r="E169" s="181">
        <f>'Données de base'!D141</f>
        <v>0</v>
      </c>
      <c r="F169" s="181">
        <f>'Données de base'!E141</f>
        <v>0</v>
      </c>
      <c r="G169" s="181">
        <f>'Données de base'!F141</f>
        <v>0</v>
      </c>
      <c r="H169" s="181">
        <f>'Données de base'!G141</f>
        <v>0</v>
      </c>
      <c r="I169" s="181">
        <f>'Données de base'!H141</f>
        <v>0</v>
      </c>
      <c r="J169" s="181">
        <f>'Données de base'!I141</f>
        <v>0</v>
      </c>
      <c r="K169" s="181">
        <f>'Données de base'!J141</f>
        <v>0</v>
      </c>
      <c r="L169" s="181">
        <f>'Données de base'!K141</f>
        <v>0</v>
      </c>
      <c r="M169" s="181">
        <f>'Données de base'!L141</f>
        <v>0</v>
      </c>
      <c r="N169" s="181">
        <f>'Données de base'!M141</f>
        <v>0</v>
      </c>
      <c r="O169" s="181">
        <f>'Données de base'!N141</f>
        <v>0</v>
      </c>
      <c r="P169" s="190">
        <f t="shared" si="259"/>
        <v>0</v>
      </c>
      <c r="Q169" s="181">
        <f>'Données de base'!P141</f>
        <v>0</v>
      </c>
      <c r="R169" s="181">
        <f>'Données de base'!Q141</f>
        <v>0</v>
      </c>
      <c r="S169" s="181">
        <f>'Données de base'!R141</f>
        <v>0</v>
      </c>
      <c r="T169" s="181">
        <f>'Données de base'!S141</f>
        <v>0</v>
      </c>
      <c r="U169" s="181">
        <f>'Données de base'!T141</f>
        <v>0</v>
      </c>
      <c r="V169" s="181">
        <f>'Données de base'!U141</f>
        <v>0</v>
      </c>
      <c r="W169" s="181">
        <f>'Données de base'!V141</f>
        <v>0</v>
      </c>
      <c r="X169" s="181">
        <f>'Données de base'!W141</f>
        <v>0</v>
      </c>
      <c r="Y169" s="181">
        <f>'Données de base'!X141</f>
        <v>0</v>
      </c>
      <c r="Z169" s="181">
        <f>'Données de base'!Y141</f>
        <v>0</v>
      </c>
      <c r="AA169" s="181">
        <f>'Données de base'!Z141</f>
        <v>0</v>
      </c>
      <c r="AB169" s="181">
        <f>'Données de base'!AA141</f>
        <v>0</v>
      </c>
      <c r="AC169" s="190">
        <f t="shared" si="261"/>
        <v>0</v>
      </c>
      <c r="AD169" s="181">
        <f>'Données de base'!AC141</f>
        <v>0</v>
      </c>
      <c r="AE169" s="181">
        <f>'Données de base'!AD141</f>
        <v>0</v>
      </c>
      <c r="AF169" s="181">
        <f>'Données de base'!AE141</f>
        <v>0</v>
      </c>
      <c r="AG169" s="181">
        <f>'Données de base'!AF141</f>
        <v>0</v>
      </c>
      <c r="AH169" s="181">
        <f>'Données de base'!AG141</f>
        <v>0</v>
      </c>
      <c r="AI169" s="181">
        <f>'Données de base'!AH141</f>
        <v>0</v>
      </c>
      <c r="AJ169" s="181">
        <f>'Données de base'!AI141</f>
        <v>0</v>
      </c>
      <c r="AK169" s="181">
        <f>'Données de base'!AJ141</f>
        <v>0</v>
      </c>
      <c r="AL169" s="181">
        <f>'Données de base'!AK141</f>
        <v>0</v>
      </c>
      <c r="AM169" s="181">
        <f>'Données de base'!AL141</f>
        <v>0</v>
      </c>
      <c r="AN169" s="181">
        <f>'Données de base'!AM141</f>
        <v>0</v>
      </c>
      <c r="AO169" s="181">
        <f>'Données de base'!AN141</f>
        <v>0</v>
      </c>
      <c r="AP169" s="190">
        <f t="shared" si="263"/>
        <v>0</v>
      </c>
      <c r="AQ169" s="181">
        <f>'Données de base'!AP141</f>
        <v>0</v>
      </c>
      <c r="AR169" s="181">
        <f>'Données de base'!AQ141</f>
        <v>0</v>
      </c>
      <c r="AS169" s="181">
        <f>'Données de base'!AR141</f>
        <v>0</v>
      </c>
      <c r="AT169" s="181">
        <f>'Données de base'!AS141</f>
        <v>0</v>
      </c>
      <c r="AU169" s="181">
        <f>'Données de base'!AT141</f>
        <v>0</v>
      </c>
      <c r="AV169" s="181">
        <f>'Données de base'!AU141</f>
        <v>0</v>
      </c>
      <c r="AW169" s="181">
        <f>'Données de base'!AV141</f>
        <v>0</v>
      </c>
      <c r="AX169" s="181">
        <f>'Données de base'!AW141</f>
        <v>0</v>
      </c>
      <c r="AY169" s="181">
        <f>'Données de base'!AX141</f>
        <v>0</v>
      </c>
      <c r="AZ169" s="181">
        <f>'Données de base'!AY141</f>
        <v>0</v>
      </c>
      <c r="BA169" s="181">
        <f>'Données de base'!AZ141</f>
        <v>0</v>
      </c>
      <c r="BB169" s="181">
        <f>'Données de base'!BA141</f>
        <v>0</v>
      </c>
      <c r="BC169" s="190">
        <f t="shared" si="265"/>
        <v>0</v>
      </c>
      <c r="BD169" s="181">
        <f>'Données de base'!BC141</f>
        <v>0</v>
      </c>
      <c r="BE169" s="181">
        <f>'Données de base'!BD141</f>
        <v>0</v>
      </c>
      <c r="BF169" s="181">
        <f>'Données de base'!BE141</f>
        <v>0</v>
      </c>
      <c r="BG169" s="181">
        <f>'Données de base'!BF141</f>
        <v>0</v>
      </c>
      <c r="BH169" s="181">
        <f>'Données de base'!BG141</f>
        <v>0</v>
      </c>
      <c r="BI169" s="181">
        <f>'Données de base'!BH141</f>
        <v>0</v>
      </c>
      <c r="BJ169" s="181">
        <f>'Données de base'!BI141</f>
        <v>0</v>
      </c>
      <c r="BK169" s="181">
        <f>'Données de base'!BJ141</f>
        <v>0</v>
      </c>
      <c r="BL169" s="181">
        <f>'Données de base'!BK141</f>
        <v>0</v>
      </c>
      <c r="BM169" s="181">
        <f>'Données de base'!BL141</f>
        <v>0</v>
      </c>
      <c r="BN169" s="181">
        <f>'Données de base'!BM141</f>
        <v>0</v>
      </c>
      <c r="BO169" s="181">
        <f>'Données de base'!BN141</f>
        <v>0</v>
      </c>
      <c r="BP169" s="190">
        <f t="shared" si="267"/>
        <v>0</v>
      </c>
      <c r="BQ169" s="181">
        <f>'Données de base'!BP141</f>
        <v>0</v>
      </c>
      <c r="BR169" s="181">
        <f>'Données de base'!BQ141</f>
        <v>0</v>
      </c>
      <c r="BS169" s="181">
        <f>'Données de base'!BR141</f>
        <v>0</v>
      </c>
      <c r="BT169" s="181">
        <f>'Données de base'!BS141</f>
        <v>0</v>
      </c>
      <c r="BU169" s="181">
        <f>'Données de base'!BT141</f>
        <v>0</v>
      </c>
      <c r="BV169" s="181">
        <f>'Données de base'!BU141</f>
        <v>0</v>
      </c>
      <c r="BW169" s="181">
        <f>'Données de base'!BV141</f>
        <v>0</v>
      </c>
      <c r="BX169" s="181">
        <f>'Données de base'!BW141</f>
        <v>0</v>
      </c>
      <c r="BY169" s="181">
        <f>'Données de base'!BX141</f>
        <v>0</v>
      </c>
      <c r="BZ169" s="181">
        <f>'Données de base'!BY141</f>
        <v>0</v>
      </c>
      <c r="CA169" s="181">
        <f>'Données de base'!BZ141</f>
        <v>0</v>
      </c>
      <c r="CB169" s="181">
        <f>'Données de base'!CA141</f>
        <v>0</v>
      </c>
      <c r="CC169" s="190">
        <f t="shared" si="464"/>
        <v>0</v>
      </c>
    </row>
    <row r="170" spans="1:81" ht="15" hidden="1" customHeight="1" outlineLevel="1" x14ac:dyDescent="0.2">
      <c r="A170" s="119"/>
      <c r="B170" s="165" t="str">
        <f>'Données de base'!$A$142</f>
        <v>6121 - Fournitures - Téléphone, GSM, Internet</v>
      </c>
      <c r="C170" s="246">
        <f>'Données de base'!$B$142</f>
        <v>0.2</v>
      </c>
      <c r="D170" s="181">
        <f>'Données de base'!C142</f>
        <v>0</v>
      </c>
      <c r="E170" s="181">
        <f>'Données de base'!D142</f>
        <v>0</v>
      </c>
      <c r="F170" s="181">
        <f>'Données de base'!E142</f>
        <v>0</v>
      </c>
      <c r="G170" s="181">
        <f>'Données de base'!F142</f>
        <v>0</v>
      </c>
      <c r="H170" s="181">
        <f>'Données de base'!G142</f>
        <v>0</v>
      </c>
      <c r="I170" s="181">
        <f>'Données de base'!H142</f>
        <v>0</v>
      </c>
      <c r="J170" s="181">
        <f>'Données de base'!I142</f>
        <v>0</v>
      </c>
      <c r="K170" s="181">
        <f>'Données de base'!J142</f>
        <v>0</v>
      </c>
      <c r="L170" s="181">
        <f>'Données de base'!K142</f>
        <v>0</v>
      </c>
      <c r="M170" s="181">
        <f>'Données de base'!L142</f>
        <v>0</v>
      </c>
      <c r="N170" s="181">
        <f>'Données de base'!M142</f>
        <v>0</v>
      </c>
      <c r="O170" s="181">
        <f>'Données de base'!N142</f>
        <v>0</v>
      </c>
      <c r="P170" s="190">
        <f t="shared" si="259"/>
        <v>0</v>
      </c>
      <c r="Q170" s="181">
        <f>'Données de base'!P142</f>
        <v>0</v>
      </c>
      <c r="R170" s="181">
        <f>'Données de base'!Q142</f>
        <v>0</v>
      </c>
      <c r="S170" s="181">
        <f>'Données de base'!R142</f>
        <v>0</v>
      </c>
      <c r="T170" s="181">
        <f>'Données de base'!S142</f>
        <v>0</v>
      </c>
      <c r="U170" s="181">
        <f>'Données de base'!T142</f>
        <v>0</v>
      </c>
      <c r="V170" s="181">
        <f>'Données de base'!U142</f>
        <v>0</v>
      </c>
      <c r="W170" s="181">
        <f>'Données de base'!V142</f>
        <v>0</v>
      </c>
      <c r="X170" s="181">
        <f>'Données de base'!W142</f>
        <v>0</v>
      </c>
      <c r="Y170" s="181">
        <f>'Données de base'!X142</f>
        <v>0</v>
      </c>
      <c r="Z170" s="181">
        <f>'Données de base'!Y142</f>
        <v>0</v>
      </c>
      <c r="AA170" s="181">
        <f>'Données de base'!Z142</f>
        <v>0</v>
      </c>
      <c r="AB170" s="181">
        <f>'Données de base'!AA142</f>
        <v>0</v>
      </c>
      <c r="AC170" s="190">
        <f t="shared" si="261"/>
        <v>0</v>
      </c>
      <c r="AD170" s="181">
        <f>'Données de base'!AC142</f>
        <v>0</v>
      </c>
      <c r="AE170" s="181">
        <f>'Données de base'!AD142</f>
        <v>0</v>
      </c>
      <c r="AF170" s="181">
        <f>'Données de base'!AE142</f>
        <v>0</v>
      </c>
      <c r="AG170" s="181">
        <f>'Données de base'!AF142</f>
        <v>0</v>
      </c>
      <c r="AH170" s="181">
        <f>'Données de base'!AG142</f>
        <v>0</v>
      </c>
      <c r="AI170" s="181">
        <f>'Données de base'!AH142</f>
        <v>0</v>
      </c>
      <c r="AJ170" s="181">
        <f>'Données de base'!AI142</f>
        <v>0</v>
      </c>
      <c r="AK170" s="181">
        <f>'Données de base'!AJ142</f>
        <v>0</v>
      </c>
      <c r="AL170" s="181">
        <f>'Données de base'!AK142</f>
        <v>0</v>
      </c>
      <c r="AM170" s="181">
        <f>'Données de base'!AL142</f>
        <v>0</v>
      </c>
      <c r="AN170" s="181">
        <f>'Données de base'!AM142</f>
        <v>0</v>
      </c>
      <c r="AO170" s="181">
        <f>'Données de base'!AN142</f>
        <v>0</v>
      </c>
      <c r="AP170" s="190">
        <f t="shared" si="263"/>
        <v>0</v>
      </c>
      <c r="AQ170" s="181">
        <f>'Données de base'!AP142</f>
        <v>0</v>
      </c>
      <c r="AR170" s="181">
        <f>'Données de base'!AQ142</f>
        <v>0</v>
      </c>
      <c r="AS170" s="181">
        <f>'Données de base'!AR142</f>
        <v>0</v>
      </c>
      <c r="AT170" s="181">
        <f>'Données de base'!AS142</f>
        <v>0</v>
      </c>
      <c r="AU170" s="181">
        <f>'Données de base'!AT142</f>
        <v>0</v>
      </c>
      <c r="AV170" s="181">
        <f>'Données de base'!AU142</f>
        <v>0</v>
      </c>
      <c r="AW170" s="181">
        <f>'Données de base'!AV142</f>
        <v>0</v>
      </c>
      <c r="AX170" s="181">
        <f>'Données de base'!AW142</f>
        <v>0</v>
      </c>
      <c r="AY170" s="181">
        <f>'Données de base'!AX142</f>
        <v>0</v>
      </c>
      <c r="AZ170" s="181">
        <f>'Données de base'!AY142</f>
        <v>0</v>
      </c>
      <c r="BA170" s="181">
        <f>'Données de base'!AZ142</f>
        <v>0</v>
      </c>
      <c r="BB170" s="181">
        <f>'Données de base'!BA142</f>
        <v>0</v>
      </c>
      <c r="BC170" s="190">
        <f t="shared" si="265"/>
        <v>0</v>
      </c>
      <c r="BD170" s="181">
        <f>'Données de base'!BC142</f>
        <v>0</v>
      </c>
      <c r="BE170" s="181">
        <f>'Données de base'!BD142</f>
        <v>0</v>
      </c>
      <c r="BF170" s="181">
        <f>'Données de base'!BE142</f>
        <v>0</v>
      </c>
      <c r="BG170" s="181">
        <f>'Données de base'!BF142</f>
        <v>0</v>
      </c>
      <c r="BH170" s="181">
        <f>'Données de base'!BG142</f>
        <v>0</v>
      </c>
      <c r="BI170" s="181">
        <f>'Données de base'!BH142</f>
        <v>0</v>
      </c>
      <c r="BJ170" s="181">
        <f>'Données de base'!BI142</f>
        <v>0</v>
      </c>
      <c r="BK170" s="181">
        <f>'Données de base'!BJ142</f>
        <v>0</v>
      </c>
      <c r="BL170" s="181">
        <f>'Données de base'!BK142</f>
        <v>0</v>
      </c>
      <c r="BM170" s="181">
        <f>'Données de base'!BL142</f>
        <v>0</v>
      </c>
      <c r="BN170" s="181">
        <f>'Données de base'!BM142</f>
        <v>0</v>
      </c>
      <c r="BO170" s="181">
        <f>'Données de base'!BN142</f>
        <v>0</v>
      </c>
      <c r="BP170" s="190">
        <f t="shared" si="267"/>
        <v>0</v>
      </c>
      <c r="BQ170" s="181">
        <f>'Données de base'!BP142</f>
        <v>0</v>
      </c>
      <c r="BR170" s="181">
        <f>'Données de base'!BQ142</f>
        <v>0</v>
      </c>
      <c r="BS170" s="181">
        <f>'Données de base'!BR142</f>
        <v>0</v>
      </c>
      <c r="BT170" s="181">
        <f>'Données de base'!BS142</f>
        <v>0</v>
      </c>
      <c r="BU170" s="181">
        <f>'Données de base'!BT142</f>
        <v>0</v>
      </c>
      <c r="BV170" s="181">
        <f>'Données de base'!BU142</f>
        <v>0</v>
      </c>
      <c r="BW170" s="181">
        <f>'Données de base'!BV142</f>
        <v>0</v>
      </c>
      <c r="BX170" s="181">
        <f>'Données de base'!BW142</f>
        <v>0</v>
      </c>
      <c r="BY170" s="181">
        <f>'Données de base'!BX142</f>
        <v>0</v>
      </c>
      <c r="BZ170" s="181">
        <f>'Données de base'!BY142</f>
        <v>0</v>
      </c>
      <c r="CA170" s="181">
        <f>'Données de base'!BZ142</f>
        <v>0</v>
      </c>
      <c r="CB170" s="181">
        <f>'Données de base'!CA142</f>
        <v>0</v>
      </c>
      <c r="CC170" s="190">
        <f t="shared" si="464"/>
        <v>0</v>
      </c>
    </row>
    <row r="171" spans="1:81" ht="15" hidden="1" customHeight="1" outlineLevel="1" x14ac:dyDescent="0.2">
      <c r="A171" s="119"/>
      <c r="B171" s="165" t="str">
        <f>'Données de base'!$A$143</f>
        <v xml:space="preserve">6124 - Fournitures - Autres </v>
      </c>
      <c r="C171" s="246">
        <f>'Données de base'!$B$143</f>
        <v>0.2</v>
      </c>
      <c r="D171" s="181">
        <f>'Données de base'!C143</f>
        <v>0</v>
      </c>
      <c r="E171" s="181">
        <f>'Données de base'!D143</f>
        <v>0</v>
      </c>
      <c r="F171" s="181">
        <f>'Données de base'!E143</f>
        <v>0</v>
      </c>
      <c r="G171" s="181">
        <f>'Données de base'!F143</f>
        <v>0</v>
      </c>
      <c r="H171" s="181">
        <f>'Données de base'!G143</f>
        <v>0</v>
      </c>
      <c r="I171" s="181">
        <f>'Données de base'!H143</f>
        <v>0</v>
      </c>
      <c r="J171" s="181">
        <f>'Données de base'!I143</f>
        <v>0</v>
      </c>
      <c r="K171" s="181">
        <f>'Données de base'!J143</f>
        <v>0</v>
      </c>
      <c r="L171" s="181">
        <f>'Données de base'!K143</f>
        <v>0</v>
      </c>
      <c r="M171" s="181">
        <f>'Données de base'!L143</f>
        <v>0</v>
      </c>
      <c r="N171" s="181">
        <f>'Données de base'!M143</f>
        <v>0</v>
      </c>
      <c r="O171" s="181">
        <f>'Données de base'!N143</f>
        <v>0</v>
      </c>
      <c r="P171" s="190">
        <f t="shared" si="259"/>
        <v>0</v>
      </c>
      <c r="Q171" s="181">
        <f>'Données de base'!P143</f>
        <v>0</v>
      </c>
      <c r="R171" s="181">
        <f>'Données de base'!Q143</f>
        <v>0</v>
      </c>
      <c r="S171" s="181">
        <f>'Données de base'!R143</f>
        <v>0</v>
      </c>
      <c r="T171" s="181">
        <f>'Données de base'!S143</f>
        <v>0</v>
      </c>
      <c r="U171" s="181">
        <f>'Données de base'!T143</f>
        <v>0</v>
      </c>
      <c r="V171" s="181">
        <f>'Données de base'!U143</f>
        <v>0</v>
      </c>
      <c r="W171" s="181">
        <f>'Données de base'!V143</f>
        <v>0</v>
      </c>
      <c r="X171" s="181">
        <f>'Données de base'!W143</f>
        <v>0</v>
      </c>
      <c r="Y171" s="181">
        <f>'Données de base'!X143</f>
        <v>0</v>
      </c>
      <c r="Z171" s="181">
        <f>'Données de base'!Y143</f>
        <v>0</v>
      </c>
      <c r="AA171" s="181">
        <f>'Données de base'!Z143</f>
        <v>0</v>
      </c>
      <c r="AB171" s="181">
        <f>'Données de base'!AA143</f>
        <v>0</v>
      </c>
      <c r="AC171" s="190">
        <f t="shared" si="261"/>
        <v>0</v>
      </c>
      <c r="AD171" s="181">
        <f>'Données de base'!AC143</f>
        <v>0</v>
      </c>
      <c r="AE171" s="181">
        <f>'Données de base'!AD143</f>
        <v>0</v>
      </c>
      <c r="AF171" s="181">
        <f>'Données de base'!AE143</f>
        <v>0</v>
      </c>
      <c r="AG171" s="181">
        <f>'Données de base'!AF143</f>
        <v>0</v>
      </c>
      <c r="AH171" s="181">
        <f>'Données de base'!AG143</f>
        <v>0</v>
      </c>
      <c r="AI171" s="181">
        <f>'Données de base'!AH143</f>
        <v>0</v>
      </c>
      <c r="AJ171" s="181">
        <f>'Données de base'!AI143</f>
        <v>0</v>
      </c>
      <c r="AK171" s="181">
        <f>'Données de base'!AJ143</f>
        <v>0</v>
      </c>
      <c r="AL171" s="181">
        <f>'Données de base'!AK143</f>
        <v>0</v>
      </c>
      <c r="AM171" s="181">
        <f>'Données de base'!AL143</f>
        <v>0</v>
      </c>
      <c r="AN171" s="181">
        <f>'Données de base'!AM143</f>
        <v>0</v>
      </c>
      <c r="AO171" s="181">
        <f>'Données de base'!AN143</f>
        <v>0</v>
      </c>
      <c r="AP171" s="190">
        <f t="shared" si="263"/>
        <v>0</v>
      </c>
      <c r="AQ171" s="181">
        <f>'Données de base'!AP143</f>
        <v>0</v>
      </c>
      <c r="AR171" s="181">
        <f>'Données de base'!AQ143</f>
        <v>0</v>
      </c>
      <c r="AS171" s="181">
        <f>'Données de base'!AR143</f>
        <v>0</v>
      </c>
      <c r="AT171" s="181">
        <f>'Données de base'!AS143</f>
        <v>0</v>
      </c>
      <c r="AU171" s="181">
        <f>'Données de base'!AT143</f>
        <v>0</v>
      </c>
      <c r="AV171" s="181">
        <f>'Données de base'!AU143</f>
        <v>0</v>
      </c>
      <c r="AW171" s="181">
        <f>'Données de base'!AV143</f>
        <v>0</v>
      </c>
      <c r="AX171" s="181">
        <f>'Données de base'!AW143</f>
        <v>0</v>
      </c>
      <c r="AY171" s="181">
        <f>'Données de base'!AX143</f>
        <v>0</v>
      </c>
      <c r="AZ171" s="181">
        <f>'Données de base'!AY143</f>
        <v>0</v>
      </c>
      <c r="BA171" s="181">
        <f>'Données de base'!AZ143</f>
        <v>0</v>
      </c>
      <c r="BB171" s="181">
        <f>'Données de base'!BA143</f>
        <v>0</v>
      </c>
      <c r="BC171" s="190">
        <f t="shared" si="265"/>
        <v>0</v>
      </c>
      <c r="BD171" s="181">
        <f>'Données de base'!BC143</f>
        <v>0</v>
      </c>
      <c r="BE171" s="181">
        <f>'Données de base'!BD143</f>
        <v>0</v>
      </c>
      <c r="BF171" s="181">
        <f>'Données de base'!BE143</f>
        <v>0</v>
      </c>
      <c r="BG171" s="181">
        <f>'Données de base'!BF143</f>
        <v>0</v>
      </c>
      <c r="BH171" s="181">
        <f>'Données de base'!BG143</f>
        <v>0</v>
      </c>
      <c r="BI171" s="181">
        <f>'Données de base'!BH143</f>
        <v>0</v>
      </c>
      <c r="BJ171" s="181">
        <f>'Données de base'!BI143</f>
        <v>0</v>
      </c>
      <c r="BK171" s="181">
        <f>'Données de base'!BJ143</f>
        <v>0</v>
      </c>
      <c r="BL171" s="181">
        <f>'Données de base'!BK143</f>
        <v>0</v>
      </c>
      <c r="BM171" s="181">
        <f>'Données de base'!BL143</f>
        <v>0</v>
      </c>
      <c r="BN171" s="181">
        <f>'Données de base'!BM143</f>
        <v>0</v>
      </c>
      <c r="BO171" s="181">
        <f>'Données de base'!BN143</f>
        <v>0</v>
      </c>
      <c r="BP171" s="190">
        <f t="shared" si="267"/>
        <v>0</v>
      </c>
      <c r="BQ171" s="181">
        <f>'Données de base'!BP143</f>
        <v>0</v>
      </c>
      <c r="BR171" s="181">
        <f>'Données de base'!BQ143</f>
        <v>0</v>
      </c>
      <c r="BS171" s="181">
        <f>'Données de base'!BR143</f>
        <v>0</v>
      </c>
      <c r="BT171" s="181">
        <f>'Données de base'!BS143</f>
        <v>0</v>
      </c>
      <c r="BU171" s="181">
        <f>'Données de base'!BT143</f>
        <v>0</v>
      </c>
      <c r="BV171" s="181">
        <f>'Données de base'!BU143</f>
        <v>0</v>
      </c>
      <c r="BW171" s="181">
        <f>'Données de base'!BV143</f>
        <v>0</v>
      </c>
      <c r="BX171" s="181">
        <f>'Données de base'!BW143</f>
        <v>0</v>
      </c>
      <c r="BY171" s="181">
        <f>'Données de base'!BX143</f>
        <v>0</v>
      </c>
      <c r="BZ171" s="181">
        <f>'Données de base'!BY143</f>
        <v>0</v>
      </c>
      <c r="CA171" s="181">
        <f>'Données de base'!BZ143</f>
        <v>0</v>
      </c>
      <c r="CB171" s="181">
        <f>'Données de base'!CA143</f>
        <v>0</v>
      </c>
      <c r="CC171" s="190">
        <f t="shared" si="464"/>
        <v>0</v>
      </c>
    </row>
    <row r="172" spans="1:81" ht="15" hidden="1" customHeight="1" outlineLevel="1" x14ac:dyDescent="0.2">
      <c r="A172" s="119"/>
      <c r="B172" s="165" t="str">
        <f>'Données de base'!$A$144</f>
        <v>6131 - Assurances hors RH (incendie, vol, autos, crédit)</v>
      </c>
      <c r="C172" s="246">
        <f>'Données de base'!$B$144</f>
        <v>0.2</v>
      </c>
      <c r="D172" s="181">
        <f>'Données de base'!C144</f>
        <v>0</v>
      </c>
      <c r="E172" s="181">
        <f>'Données de base'!D144</f>
        <v>0</v>
      </c>
      <c r="F172" s="181">
        <f>'Données de base'!E144</f>
        <v>0</v>
      </c>
      <c r="G172" s="181">
        <f>'Données de base'!F144</f>
        <v>0</v>
      </c>
      <c r="H172" s="181">
        <f>'Données de base'!G144</f>
        <v>0</v>
      </c>
      <c r="I172" s="181">
        <f>'Données de base'!H144</f>
        <v>0</v>
      </c>
      <c r="J172" s="181">
        <f>'Données de base'!I144</f>
        <v>0</v>
      </c>
      <c r="K172" s="181">
        <f>'Données de base'!J144</f>
        <v>0</v>
      </c>
      <c r="L172" s="181">
        <f>'Données de base'!K144</f>
        <v>0</v>
      </c>
      <c r="M172" s="181">
        <f>'Données de base'!L144</f>
        <v>0</v>
      </c>
      <c r="N172" s="181">
        <f>'Données de base'!M144</f>
        <v>0</v>
      </c>
      <c r="O172" s="181">
        <f>'Données de base'!N144</f>
        <v>0</v>
      </c>
      <c r="P172" s="190">
        <f t="shared" si="259"/>
        <v>0</v>
      </c>
      <c r="Q172" s="181">
        <f>'Données de base'!P144</f>
        <v>0</v>
      </c>
      <c r="R172" s="181">
        <f>'Données de base'!Q144</f>
        <v>0</v>
      </c>
      <c r="S172" s="181">
        <f>'Données de base'!R144</f>
        <v>0</v>
      </c>
      <c r="T172" s="181">
        <f>'Données de base'!S144</f>
        <v>0</v>
      </c>
      <c r="U172" s="181">
        <f>'Données de base'!T144</f>
        <v>0</v>
      </c>
      <c r="V172" s="181">
        <f>'Données de base'!U144</f>
        <v>0</v>
      </c>
      <c r="W172" s="181">
        <f>'Données de base'!V144</f>
        <v>0</v>
      </c>
      <c r="X172" s="181">
        <f>'Données de base'!W144</f>
        <v>0</v>
      </c>
      <c r="Y172" s="181">
        <f>'Données de base'!X144</f>
        <v>0</v>
      </c>
      <c r="Z172" s="181">
        <f>'Données de base'!Y144</f>
        <v>0</v>
      </c>
      <c r="AA172" s="181">
        <f>'Données de base'!Z144</f>
        <v>0</v>
      </c>
      <c r="AB172" s="181">
        <f>'Données de base'!AA144</f>
        <v>0</v>
      </c>
      <c r="AC172" s="190">
        <f t="shared" si="261"/>
        <v>0</v>
      </c>
      <c r="AD172" s="181">
        <f>'Données de base'!AC144</f>
        <v>0</v>
      </c>
      <c r="AE172" s="181">
        <f>'Données de base'!AD144</f>
        <v>0</v>
      </c>
      <c r="AF172" s="181">
        <f>'Données de base'!AE144</f>
        <v>0</v>
      </c>
      <c r="AG172" s="181">
        <f>'Données de base'!AF144</f>
        <v>0</v>
      </c>
      <c r="AH172" s="181">
        <f>'Données de base'!AG144</f>
        <v>0</v>
      </c>
      <c r="AI172" s="181">
        <f>'Données de base'!AH144</f>
        <v>0</v>
      </c>
      <c r="AJ172" s="181">
        <f>'Données de base'!AI144</f>
        <v>0</v>
      </c>
      <c r="AK172" s="181">
        <f>'Données de base'!AJ144</f>
        <v>0</v>
      </c>
      <c r="AL172" s="181">
        <f>'Données de base'!AK144</f>
        <v>0</v>
      </c>
      <c r="AM172" s="181">
        <f>'Données de base'!AL144</f>
        <v>0</v>
      </c>
      <c r="AN172" s="181">
        <f>'Données de base'!AM144</f>
        <v>0</v>
      </c>
      <c r="AO172" s="181">
        <f>'Données de base'!AN144</f>
        <v>0</v>
      </c>
      <c r="AP172" s="190">
        <f t="shared" si="263"/>
        <v>0</v>
      </c>
      <c r="AQ172" s="181">
        <f>'Données de base'!AP144</f>
        <v>0</v>
      </c>
      <c r="AR172" s="181">
        <f>'Données de base'!AQ144</f>
        <v>0</v>
      </c>
      <c r="AS172" s="181">
        <f>'Données de base'!AR144</f>
        <v>0</v>
      </c>
      <c r="AT172" s="181">
        <f>'Données de base'!AS144</f>
        <v>0</v>
      </c>
      <c r="AU172" s="181">
        <f>'Données de base'!AT144</f>
        <v>0</v>
      </c>
      <c r="AV172" s="181">
        <f>'Données de base'!AU144</f>
        <v>0</v>
      </c>
      <c r="AW172" s="181">
        <f>'Données de base'!AV144</f>
        <v>0</v>
      </c>
      <c r="AX172" s="181">
        <f>'Données de base'!AW144</f>
        <v>0</v>
      </c>
      <c r="AY172" s="181">
        <f>'Données de base'!AX144</f>
        <v>0</v>
      </c>
      <c r="AZ172" s="181">
        <f>'Données de base'!AY144</f>
        <v>0</v>
      </c>
      <c r="BA172" s="181">
        <f>'Données de base'!AZ144</f>
        <v>0</v>
      </c>
      <c r="BB172" s="181">
        <f>'Données de base'!BA144</f>
        <v>0</v>
      </c>
      <c r="BC172" s="190">
        <f t="shared" si="265"/>
        <v>0</v>
      </c>
      <c r="BD172" s="181">
        <f>'Données de base'!BC144</f>
        <v>0</v>
      </c>
      <c r="BE172" s="181">
        <f>'Données de base'!BD144</f>
        <v>0</v>
      </c>
      <c r="BF172" s="181">
        <f>'Données de base'!BE144</f>
        <v>0</v>
      </c>
      <c r="BG172" s="181">
        <f>'Données de base'!BF144</f>
        <v>0</v>
      </c>
      <c r="BH172" s="181">
        <f>'Données de base'!BG144</f>
        <v>0</v>
      </c>
      <c r="BI172" s="181">
        <f>'Données de base'!BH144</f>
        <v>0</v>
      </c>
      <c r="BJ172" s="181">
        <f>'Données de base'!BI144</f>
        <v>0</v>
      </c>
      <c r="BK172" s="181">
        <f>'Données de base'!BJ144</f>
        <v>0</v>
      </c>
      <c r="BL172" s="181">
        <f>'Données de base'!BK144</f>
        <v>0</v>
      </c>
      <c r="BM172" s="181">
        <f>'Données de base'!BL144</f>
        <v>0</v>
      </c>
      <c r="BN172" s="181">
        <f>'Données de base'!BM144</f>
        <v>0</v>
      </c>
      <c r="BO172" s="181">
        <f>'Données de base'!BN144</f>
        <v>0</v>
      </c>
      <c r="BP172" s="190">
        <f t="shared" si="267"/>
        <v>0</v>
      </c>
      <c r="BQ172" s="181">
        <f>'Données de base'!BP144</f>
        <v>0</v>
      </c>
      <c r="BR172" s="181">
        <f>'Données de base'!BQ144</f>
        <v>0</v>
      </c>
      <c r="BS172" s="181">
        <f>'Données de base'!BR144</f>
        <v>0</v>
      </c>
      <c r="BT172" s="181">
        <f>'Données de base'!BS144</f>
        <v>0</v>
      </c>
      <c r="BU172" s="181">
        <f>'Données de base'!BT144</f>
        <v>0</v>
      </c>
      <c r="BV172" s="181">
        <f>'Données de base'!BU144</f>
        <v>0</v>
      </c>
      <c r="BW172" s="181">
        <f>'Données de base'!BV144</f>
        <v>0</v>
      </c>
      <c r="BX172" s="181">
        <f>'Données de base'!BW144</f>
        <v>0</v>
      </c>
      <c r="BY172" s="181">
        <f>'Données de base'!BX144</f>
        <v>0</v>
      </c>
      <c r="BZ172" s="181">
        <f>'Données de base'!BY144</f>
        <v>0</v>
      </c>
      <c r="CA172" s="181">
        <f>'Données de base'!BZ144</f>
        <v>0</v>
      </c>
      <c r="CB172" s="181">
        <f>'Données de base'!CA144</f>
        <v>0</v>
      </c>
      <c r="CC172" s="190">
        <f t="shared" si="464"/>
        <v>0</v>
      </c>
    </row>
    <row r="173" spans="1:81" ht="15" hidden="1" customHeight="1" outlineLevel="1" x14ac:dyDescent="0.2">
      <c r="A173" s="119"/>
      <c r="B173" s="165" t="str">
        <f>'Données de base'!$A$145</f>
        <v>61321 - Honoraires d'experts - Comptables &amp; fiscalistes</v>
      </c>
      <c r="C173" s="246">
        <f>'Données de base'!$B$145</f>
        <v>0.2</v>
      </c>
      <c r="D173" s="181">
        <f>'Données de base'!C145</f>
        <v>0</v>
      </c>
      <c r="E173" s="181">
        <f>'Données de base'!D145</f>
        <v>0</v>
      </c>
      <c r="F173" s="181">
        <f>'Données de base'!E145</f>
        <v>0</v>
      </c>
      <c r="G173" s="181">
        <f>'Données de base'!F145</f>
        <v>0</v>
      </c>
      <c r="H173" s="181">
        <f>'Données de base'!G145</f>
        <v>0</v>
      </c>
      <c r="I173" s="181">
        <f>'Données de base'!H145</f>
        <v>0</v>
      </c>
      <c r="J173" s="181">
        <f>'Données de base'!I145</f>
        <v>0</v>
      </c>
      <c r="K173" s="181">
        <f>'Données de base'!J145</f>
        <v>0</v>
      </c>
      <c r="L173" s="181">
        <f>'Données de base'!K145</f>
        <v>2000</v>
      </c>
      <c r="M173" s="181">
        <f>'Données de base'!L145</f>
        <v>2000</v>
      </c>
      <c r="N173" s="181">
        <f>'Données de base'!M145</f>
        <v>2000</v>
      </c>
      <c r="O173" s="181">
        <f>'Données de base'!N145</f>
        <v>2000</v>
      </c>
      <c r="P173" s="190">
        <f t="shared" si="259"/>
        <v>8000</v>
      </c>
      <c r="Q173" s="181">
        <f>'Données de base'!P145</f>
        <v>4000</v>
      </c>
      <c r="R173" s="181">
        <f>'Données de base'!Q145</f>
        <v>4000</v>
      </c>
      <c r="S173" s="181">
        <f>'Données de base'!R145</f>
        <v>4000</v>
      </c>
      <c r="T173" s="181">
        <f>'Données de base'!S145</f>
        <v>4000</v>
      </c>
      <c r="U173" s="181">
        <f>'Données de base'!T145</f>
        <v>4000</v>
      </c>
      <c r="V173" s="181">
        <f>'Données de base'!U145</f>
        <v>4000</v>
      </c>
      <c r="W173" s="181">
        <f>'Données de base'!V145</f>
        <v>4000</v>
      </c>
      <c r="X173" s="181">
        <f>'Données de base'!W145</f>
        <v>4000</v>
      </c>
      <c r="Y173" s="181">
        <f>'Données de base'!X145</f>
        <v>4000</v>
      </c>
      <c r="Z173" s="181">
        <f>'Données de base'!Y145</f>
        <v>4000</v>
      </c>
      <c r="AA173" s="181">
        <f>'Données de base'!Z145</f>
        <v>4000</v>
      </c>
      <c r="AB173" s="181">
        <f>'Données de base'!AA145</f>
        <v>4000</v>
      </c>
      <c r="AC173" s="190">
        <f t="shared" si="261"/>
        <v>48000</v>
      </c>
      <c r="AD173" s="181">
        <f>'Données de base'!AC145</f>
        <v>4000</v>
      </c>
      <c r="AE173" s="181">
        <f>'Données de base'!AD145</f>
        <v>4000</v>
      </c>
      <c r="AF173" s="181">
        <f>'Données de base'!AE145</f>
        <v>4000</v>
      </c>
      <c r="AG173" s="181">
        <f>'Données de base'!AF145</f>
        <v>4000</v>
      </c>
      <c r="AH173" s="181">
        <f>'Données de base'!AG145</f>
        <v>4000</v>
      </c>
      <c r="AI173" s="181">
        <f>'Données de base'!AH145</f>
        <v>4000</v>
      </c>
      <c r="AJ173" s="181">
        <f>'Données de base'!AI145</f>
        <v>4000</v>
      </c>
      <c r="AK173" s="181">
        <f>'Données de base'!AJ145</f>
        <v>4000</v>
      </c>
      <c r="AL173" s="181">
        <f>'Données de base'!AK145</f>
        <v>4000</v>
      </c>
      <c r="AM173" s="181">
        <f>'Données de base'!AL145</f>
        <v>4000</v>
      </c>
      <c r="AN173" s="181">
        <f>'Données de base'!AM145</f>
        <v>4000</v>
      </c>
      <c r="AO173" s="181">
        <f>'Données de base'!AN145</f>
        <v>4000</v>
      </c>
      <c r="AP173" s="190">
        <f t="shared" si="263"/>
        <v>48000</v>
      </c>
      <c r="AQ173" s="181">
        <f>'Données de base'!AP145</f>
        <v>16000</v>
      </c>
      <c r="AR173" s="181">
        <f>'Données de base'!AQ145</f>
        <v>16000</v>
      </c>
      <c r="AS173" s="181">
        <f>'Données de base'!AR145</f>
        <v>16000</v>
      </c>
      <c r="AT173" s="181">
        <f>'Données de base'!AS145</f>
        <v>16000</v>
      </c>
      <c r="AU173" s="181">
        <f>'Données de base'!AT145</f>
        <v>16000</v>
      </c>
      <c r="AV173" s="181">
        <f>'Données de base'!AU145</f>
        <v>16000</v>
      </c>
      <c r="AW173" s="181">
        <f>'Données de base'!AV145</f>
        <v>16000</v>
      </c>
      <c r="AX173" s="181">
        <f>'Données de base'!AW145</f>
        <v>16000</v>
      </c>
      <c r="AY173" s="181">
        <f>'Données de base'!AX145</f>
        <v>16000</v>
      </c>
      <c r="AZ173" s="181">
        <f>'Données de base'!AY145</f>
        <v>16000</v>
      </c>
      <c r="BA173" s="181">
        <f>'Données de base'!AZ145</f>
        <v>16000</v>
      </c>
      <c r="BB173" s="181">
        <f>'Données de base'!BA145</f>
        <v>16000</v>
      </c>
      <c r="BC173" s="190">
        <f t="shared" si="265"/>
        <v>192000</v>
      </c>
      <c r="BD173" s="181">
        <f>'Données de base'!BC145</f>
        <v>32000</v>
      </c>
      <c r="BE173" s="181">
        <f>'Données de base'!BD145</f>
        <v>32000</v>
      </c>
      <c r="BF173" s="181">
        <f>'Données de base'!BE145</f>
        <v>32000</v>
      </c>
      <c r="BG173" s="181">
        <f>'Données de base'!BF145</f>
        <v>32000</v>
      </c>
      <c r="BH173" s="181">
        <f>'Données de base'!BG145</f>
        <v>32000</v>
      </c>
      <c r="BI173" s="181">
        <f>'Données de base'!BH145</f>
        <v>32000</v>
      </c>
      <c r="BJ173" s="181">
        <f>'Données de base'!BI145</f>
        <v>32000</v>
      </c>
      <c r="BK173" s="181">
        <f>'Données de base'!BJ145</f>
        <v>32000</v>
      </c>
      <c r="BL173" s="181">
        <f>'Données de base'!BK145</f>
        <v>32000</v>
      </c>
      <c r="BM173" s="181">
        <f>'Données de base'!BL145</f>
        <v>32000</v>
      </c>
      <c r="BN173" s="181">
        <f>'Données de base'!BM145</f>
        <v>32000</v>
      </c>
      <c r="BO173" s="181">
        <f>'Données de base'!BN145</f>
        <v>32000</v>
      </c>
      <c r="BP173" s="190">
        <f t="shared" si="267"/>
        <v>384000</v>
      </c>
      <c r="BQ173" s="181">
        <f>'Données de base'!BP145</f>
        <v>64000</v>
      </c>
      <c r="BR173" s="181">
        <f>'Données de base'!BQ145</f>
        <v>64000</v>
      </c>
      <c r="BS173" s="181">
        <f>'Données de base'!BR145</f>
        <v>64000</v>
      </c>
      <c r="BT173" s="181">
        <f>'Données de base'!BS145</f>
        <v>64000</v>
      </c>
      <c r="BU173" s="181">
        <f>'Données de base'!BT145</f>
        <v>64000</v>
      </c>
      <c r="BV173" s="181">
        <f>'Données de base'!BU145</f>
        <v>64000</v>
      </c>
      <c r="BW173" s="181">
        <f>'Données de base'!BV145</f>
        <v>64000</v>
      </c>
      <c r="BX173" s="181">
        <f>'Données de base'!BW145</f>
        <v>64000</v>
      </c>
      <c r="BY173" s="181">
        <f>'Données de base'!BX145</f>
        <v>64000</v>
      </c>
      <c r="BZ173" s="181">
        <f>'Données de base'!BY145</f>
        <v>64000</v>
      </c>
      <c r="CA173" s="181">
        <f>'Données de base'!BZ145</f>
        <v>64000</v>
      </c>
      <c r="CB173" s="181">
        <f>'Données de base'!CA145</f>
        <v>64000</v>
      </c>
      <c r="CC173" s="190">
        <f t="shared" si="464"/>
        <v>768000</v>
      </c>
    </row>
    <row r="174" spans="1:81" ht="15" hidden="1" customHeight="1" outlineLevel="1" x14ac:dyDescent="0.2">
      <c r="A174" s="119"/>
      <c r="B174" s="165" t="str">
        <f>'Données de base'!$A$146</f>
        <v>61321 - Honoraires d'experts - Secrétariats sociaux</v>
      </c>
      <c r="C174" s="246">
        <f>'Données de base'!$B$146</f>
        <v>0.2</v>
      </c>
      <c r="D174" s="181">
        <f>'Données de base'!C146</f>
        <v>0</v>
      </c>
      <c r="E174" s="181">
        <f>'Données de base'!D146</f>
        <v>0</v>
      </c>
      <c r="F174" s="181">
        <f>'Données de base'!E146</f>
        <v>0</v>
      </c>
      <c r="G174" s="181">
        <f>'Données de base'!F146</f>
        <v>0</v>
      </c>
      <c r="H174" s="181">
        <f>'Données de base'!G146</f>
        <v>0</v>
      </c>
      <c r="I174" s="181">
        <f>'Données de base'!H146</f>
        <v>0</v>
      </c>
      <c r="J174" s="181">
        <f>'Données de base'!I146</f>
        <v>0</v>
      </c>
      <c r="K174" s="181">
        <f>'Données de base'!J146</f>
        <v>0</v>
      </c>
      <c r="L174" s="181">
        <f>'Données de base'!K146</f>
        <v>0</v>
      </c>
      <c r="M174" s="181">
        <f>'Données de base'!L146</f>
        <v>0</v>
      </c>
      <c r="N174" s="181">
        <f>'Données de base'!M146</f>
        <v>0</v>
      </c>
      <c r="O174" s="181">
        <f>'Données de base'!N146</f>
        <v>0</v>
      </c>
      <c r="P174" s="190">
        <f t="shared" si="259"/>
        <v>0</v>
      </c>
      <c r="Q174" s="181">
        <f>'Données de base'!P146</f>
        <v>0</v>
      </c>
      <c r="R174" s="181">
        <f>'Données de base'!Q146</f>
        <v>0</v>
      </c>
      <c r="S174" s="181">
        <f>'Données de base'!R146</f>
        <v>0</v>
      </c>
      <c r="T174" s="181">
        <f>'Données de base'!S146</f>
        <v>0</v>
      </c>
      <c r="U174" s="181">
        <f>'Données de base'!T146</f>
        <v>0</v>
      </c>
      <c r="V174" s="181">
        <f>'Données de base'!U146</f>
        <v>0</v>
      </c>
      <c r="W174" s="181">
        <f>'Données de base'!V146</f>
        <v>0</v>
      </c>
      <c r="X174" s="181">
        <f>'Données de base'!W146</f>
        <v>0</v>
      </c>
      <c r="Y174" s="181">
        <f>'Données de base'!X146</f>
        <v>0</v>
      </c>
      <c r="Z174" s="181">
        <f>'Données de base'!Y146</f>
        <v>0</v>
      </c>
      <c r="AA174" s="181">
        <f>'Données de base'!Z146</f>
        <v>0</v>
      </c>
      <c r="AB174" s="181">
        <f>'Données de base'!AA146</f>
        <v>0</v>
      </c>
      <c r="AC174" s="190">
        <f t="shared" si="261"/>
        <v>0</v>
      </c>
      <c r="AD174" s="181">
        <f>'Données de base'!AC146</f>
        <v>0</v>
      </c>
      <c r="AE174" s="181">
        <f>'Données de base'!AD146</f>
        <v>0</v>
      </c>
      <c r="AF174" s="181">
        <f>'Données de base'!AE146</f>
        <v>0</v>
      </c>
      <c r="AG174" s="181">
        <f>'Données de base'!AF146</f>
        <v>0</v>
      </c>
      <c r="AH174" s="181">
        <f>'Données de base'!AG146</f>
        <v>0</v>
      </c>
      <c r="AI174" s="181">
        <f>'Données de base'!AH146</f>
        <v>0</v>
      </c>
      <c r="AJ174" s="181">
        <f>'Données de base'!AI146</f>
        <v>0</v>
      </c>
      <c r="AK174" s="181">
        <f>'Données de base'!AJ146</f>
        <v>0</v>
      </c>
      <c r="AL174" s="181">
        <f>'Données de base'!AK146</f>
        <v>0</v>
      </c>
      <c r="AM174" s="181">
        <f>'Données de base'!AL146</f>
        <v>0</v>
      </c>
      <c r="AN174" s="181">
        <f>'Données de base'!AM146</f>
        <v>0</v>
      </c>
      <c r="AO174" s="181">
        <f>'Données de base'!AN146</f>
        <v>0</v>
      </c>
      <c r="AP174" s="190">
        <f t="shared" si="263"/>
        <v>0</v>
      </c>
      <c r="AQ174" s="181">
        <f>'Données de base'!AP146</f>
        <v>0</v>
      </c>
      <c r="AR174" s="181">
        <f>'Données de base'!AQ146</f>
        <v>0</v>
      </c>
      <c r="AS174" s="181">
        <f>'Données de base'!AR146</f>
        <v>0</v>
      </c>
      <c r="AT174" s="181">
        <f>'Données de base'!AS146</f>
        <v>0</v>
      </c>
      <c r="AU174" s="181">
        <f>'Données de base'!AT146</f>
        <v>0</v>
      </c>
      <c r="AV174" s="181">
        <f>'Données de base'!AU146</f>
        <v>0</v>
      </c>
      <c r="AW174" s="181">
        <f>'Données de base'!AV146</f>
        <v>0</v>
      </c>
      <c r="AX174" s="181">
        <f>'Données de base'!AW146</f>
        <v>0</v>
      </c>
      <c r="AY174" s="181">
        <f>'Données de base'!AX146</f>
        <v>0</v>
      </c>
      <c r="AZ174" s="181">
        <f>'Données de base'!AY146</f>
        <v>0</v>
      </c>
      <c r="BA174" s="181">
        <f>'Données de base'!AZ146</f>
        <v>0</v>
      </c>
      <c r="BB174" s="181">
        <f>'Données de base'!BA146</f>
        <v>0</v>
      </c>
      <c r="BC174" s="190">
        <f t="shared" si="265"/>
        <v>0</v>
      </c>
      <c r="BD174" s="181">
        <f>'Données de base'!BC146</f>
        <v>0</v>
      </c>
      <c r="BE174" s="181">
        <f>'Données de base'!BD146</f>
        <v>0</v>
      </c>
      <c r="BF174" s="181">
        <f>'Données de base'!BE146</f>
        <v>0</v>
      </c>
      <c r="BG174" s="181">
        <f>'Données de base'!BF146</f>
        <v>0</v>
      </c>
      <c r="BH174" s="181">
        <f>'Données de base'!BG146</f>
        <v>0</v>
      </c>
      <c r="BI174" s="181">
        <f>'Données de base'!BH146</f>
        <v>0</v>
      </c>
      <c r="BJ174" s="181">
        <f>'Données de base'!BI146</f>
        <v>0</v>
      </c>
      <c r="BK174" s="181">
        <f>'Données de base'!BJ146</f>
        <v>0</v>
      </c>
      <c r="BL174" s="181">
        <f>'Données de base'!BK146</f>
        <v>0</v>
      </c>
      <c r="BM174" s="181">
        <f>'Données de base'!BL146</f>
        <v>0</v>
      </c>
      <c r="BN174" s="181">
        <f>'Données de base'!BM146</f>
        <v>0</v>
      </c>
      <c r="BO174" s="181">
        <f>'Données de base'!BN146</f>
        <v>0</v>
      </c>
      <c r="BP174" s="190">
        <f t="shared" si="267"/>
        <v>0</v>
      </c>
      <c r="BQ174" s="181">
        <f>'Données de base'!BP146</f>
        <v>0</v>
      </c>
      <c r="BR174" s="181">
        <f>'Données de base'!BQ146</f>
        <v>0</v>
      </c>
      <c r="BS174" s="181">
        <f>'Données de base'!BR146</f>
        <v>0</v>
      </c>
      <c r="BT174" s="181">
        <f>'Données de base'!BS146</f>
        <v>0</v>
      </c>
      <c r="BU174" s="181">
        <f>'Données de base'!BT146</f>
        <v>0</v>
      </c>
      <c r="BV174" s="181">
        <f>'Données de base'!BU146</f>
        <v>0</v>
      </c>
      <c r="BW174" s="181">
        <f>'Données de base'!BV146</f>
        <v>0</v>
      </c>
      <c r="BX174" s="181">
        <f>'Données de base'!BW146</f>
        <v>0</v>
      </c>
      <c r="BY174" s="181">
        <f>'Données de base'!BX146</f>
        <v>0</v>
      </c>
      <c r="BZ174" s="181">
        <f>'Données de base'!BY146</f>
        <v>0</v>
      </c>
      <c r="CA174" s="181">
        <f>'Données de base'!BZ146</f>
        <v>0</v>
      </c>
      <c r="CB174" s="181">
        <f>'Données de base'!CA146</f>
        <v>0</v>
      </c>
      <c r="CC174" s="190">
        <f t="shared" si="464"/>
        <v>0</v>
      </c>
    </row>
    <row r="175" spans="1:81" ht="15" hidden="1" customHeight="1" outlineLevel="1" x14ac:dyDescent="0.2">
      <c r="A175" s="119"/>
      <c r="B175" s="165" t="str">
        <f>'Données de base'!$A$147</f>
        <v>61321 - Honoraires d'experts - Avocats</v>
      </c>
      <c r="C175" s="246">
        <f>'Données de base'!$B$147</f>
        <v>0.2</v>
      </c>
      <c r="D175" s="181">
        <f>'Données de base'!C147</f>
        <v>0</v>
      </c>
      <c r="E175" s="181">
        <f>'Données de base'!D147</f>
        <v>0</v>
      </c>
      <c r="F175" s="181">
        <f>'Données de base'!E147</f>
        <v>0</v>
      </c>
      <c r="G175" s="181">
        <f>'Données de base'!F147</f>
        <v>0</v>
      </c>
      <c r="H175" s="181">
        <f>'Données de base'!G147</f>
        <v>0</v>
      </c>
      <c r="I175" s="181">
        <f>'Données de base'!H147</f>
        <v>0</v>
      </c>
      <c r="J175" s="181">
        <f>'Données de base'!I147</f>
        <v>0</v>
      </c>
      <c r="K175" s="181">
        <f>'Données de base'!J147</f>
        <v>0</v>
      </c>
      <c r="L175" s="181">
        <f>'Données de base'!K147</f>
        <v>2000</v>
      </c>
      <c r="M175" s="181">
        <f>'Données de base'!L147</f>
        <v>2000</v>
      </c>
      <c r="N175" s="181">
        <f>'Données de base'!M147</f>
        <v>2000</v>
      </c>
      <c r="O175" s="181">
        <f>'Données de base'!N147</f>
        <v>2000</v>
      </c>
      <c r="P175" s="190">
        <f t="shared" si="259"/>
        <v>8000</v>
      </c>
      <c r="Q175" s="181">
        <f>'Données de base'!P147</f>
        <v>4000</v>
      </c>
      <c r="R175" s="181">
        <f>'Données de base'!Q147</f>
        <v>4000</v>
      </c>
      <c r="S175" s="181">
        <f>'Données de base'!R147</f>
        <v>4000</v>
      </c>
      <c r="T175" s="181">
        <f>'Données de base'!S147</f>
        <v>4000</v>
      </c>
      <c r="U175" s="181">
        <f>'Données de base'!T147</f>
        <v>4000</v>
      </c>
      <c r="V175" s="181">
        <f>'Données de base'!U147</f>
        <v>4000</v>
      </c>
      <c r="W175" s="181">
        <f>'Données de base'!V147</f>
        <v>4000</v>
      </c>
      <c r="X175" s="181">
        <f>'Données de base'!W147</f>
        <v>4000</v>
      </c>
      <c r="Y175" s="181">
        <f>'Données de base'!X147</f>
        <v>4000</v>
      </c>
      <c r="Z175" s="181">
        <f>'Données de base'!Y147</f>
        <v>4000</v>
      </c>
      <c r="AA175" s="181">
        <f>'Données de base'!Z147</f>
        <v>4000</v>
      </c>
      <c r="AB175" s="181">
        <f>'Données de base'!AA147</f>
        <v>4000</v>
      </c>
      <c r="AC175" s="190">
        <f t="shared" si="261"/>
        <v>48000</v>
      </c>
      <c r="AD175" s="181">
        <f>'Données de base'!AC147</f>
        <v>4000</v>
      </c>
      <c r="AE175" s="181">
        <f>'Données de base'!AD147</f>
        <v>4000</v>
      </c>
      <c r="AF175" s="181">
        <f>'Données de base'!AE147</f>
        <v>4000</v>
      </c>
      <c r="AG175" s="181">
        <f>'Données de base'!AF147</f>
        <v>4000</v>
      </c>
      <c r="AH175" s="181">
        <f>'Données de base'!AG147</f>
        <v>4000</v>
      </c>
      <c r="AI175" s="181">
        <f>'Données de base'!AH147</f>
        <v>4000</v>
      </c>
      <c r="AJ175" s="181">
        <f>'Données de base'!AI147</f>
        <v>4000</v>
      </c>
      <c r="AK175" s="181">
        <f>'Données de base'!AJ147</f>
        <v>4000</v>
      </c>
      <c r="AL175" s="181">
        <f>'Données de base'!AK147</f>
        <v>4000</v>
      </c>
      <c r="AM175" s="181">
        <f>'Données de base'!AL147</f>
        <v>4000</v>
      </c>
      <c r="AN175" s="181">
        <f>'Données de base'!AM147</f>
        <v>4000</v>
      </c>
      <c r="AO175" s="181">
        <f>'Données de base'!AN147</f>
        <v>4000</v>
      </c>
      <c r="AP175" s="190">
        <f t="shared" si="263"/>
        <v>48000</v>
      </c>
      <c r="AQ175" s="181">
        <f>'Données de base'!AP147</f>
        <v>16000</v>
      </c>
      <c r="AR175" s="181">
        <f>'Données de base'!AQ147</f>
        <v>16000</v>
      </c>
      <c r="AS175" s="181">
        <f>'Données de base'!AR147</f>
        <v>16000</v>
      </c>
      <c r="AT175" s="181">
        <f>'Données de base'!AS147</f>
        <v>16000</v>
      </c>
      <c r="AU175" s="181">
        <f>'Données de base'!AT147</f>
        <v>16000</v>
      </c>
      <c r="AV175" s="181">
        <f>'Données de base'!AU147</f>
        <v>16000</v>
      </c>
      <c r="AW175" s="181">
        <f>'Données de base'!AV147</f>
        <v>16000</v>
      </c>
      <c r="AX175" s="181">
        <f>'Données de base'!AW147</f>
        <v>16000</v>
      </c>
      <c r="AY175" s="181">
        <f>'Données de base'!AX147</f>
        <v>16000</v>
      </c>
      <c r="AZ175" s="181">
        <f>'Données de base'!AY147</f>
        <v>16000</v>
      </c>
      <c r="BA175" s="181">
        <f>'Données de base'!AZ147</f>
        <v>16000</v>
      </c>
      <c r="BB175" s="181">
        <f>'Données de base'!BA147</f>
        <v>16000</v>
      </c>
      <c r="BC175" s="190">
        <f t="shared" si="265"/>
        <v>192000</v>
      </c>
      <c r="BD175" s="181">
        <f>'Données de base'!BC147</f>
        <v>32000</v>
      </c>
      <c r="BE175" s="181">
        <f>'Données de base'!BD147</f>
        <v>32000</v>
      </c>
      <c r="BF175" s="181">
        <f>'Données de base'!BE147</f>
        <v>32000</v>
      </c>
      <c r="BG175" s="181">
        <f>'Données de base'!BF147</f>
        <v>32000</v>
      </c>
      <c r="BH175" s="181">
        <f>'Données de base'!BG147</f>
        <v>32000</v>
      </c>
      <c r="BI175" s="181">
        <f>'Données de base'!BH147</f>
        <v>32000</v>
      </c>
      <c r="BJ175" s="181">
        <f>'Données de base'!BI147</f>
        <v>32000</v>
      </c>
      <c r="BK175" s="181">
        <f>'Données de base'!BJ147</f>
        <v>32000</v>
      </c>
      <c r="BL175" s="181">
        <f>'Données de base'!BK147</f>
        <v>32000</v>
      </c>
      <c r="BM175" s="181">
        <f>'Données de base'!BL147</f>
        <v>32000</v>
      </c>
      <c r="BN175" s="181">
        <f>'Données de base'!BM147</f>
        <v>32000</v>
      </c>
      <c r="BO175" s="181">
        <f>'Données de base'!BN147</f>
        <v>32000</v>
      </c>
      <c r="BP175" s="190">
        <f t="shared" si="267"/>
        <v>384000</v>
      </c>
      <c r="BQ175" s="181">
        <f>'Données de base'!BP147</f>
        <v>64000</v>
      </c>
      <c r="BR175" s="181">
        <f>'Données de base'!BQ147</f>
        <v>64000</v>
      </c>
      <c r="BS175" s="181">
        <f>'Données de base'!BR147</f>
        <v>64000</v>
      </c>
      <c r="BT175" s="181">
        <f>'Données de base'!BS147</f>
        <v>64000</v>
      </c>
      <c r="BU175" s="181">
        <f>'Données de base'!BT147</f>
        <v>64000</v>
      </c>
      <c r="BV175" s="181">
        <f>'Données de base'!BU147</f>
        <v>64000</v>
      </c>
      <c r="BW175" s="181">
        <f>'Données de base'!BV147</f>
        <v>64000</v>
      </c>
      <c r="BX175" s="181">
        <f>'Données de base'!BW147</f>
        <v>64000</v>
      </c>
      <c r="BY175" s="181">
        <f>'Données de base'!BX147</f>
        <v>64000</v>
      </c>
      <c r="BZ175" s="181">
        <f>'Données de base'!BY147</f>
        <v>64000</v>
      </c>
      <c r="CA175" s="181">
        <f>'Données de base'!BZ147</f>
        <v>64000</v>
      </c>
      <c r="CB175" s="181">
        <f>'Données de base'!CA147</f>
        <v>64000</v>
      </c>
      <c r="CC175" s="190">
        <f t="shared" si="464"/>
        <v>768000</v>
      </c>
    </row>
    <row r="176" spans="1:81" ht="15" hidden="1" customHeight="1" outlineLevel="1" x14ac:dyDescent="0.2">
      <c r="A176" s="119"/>
      <c r="B176" s="165" t="str">
        <f>'Données de base'!$A$148</f>
        <v>61321 - Honoraires d'experts - Autres</v>
      </c>
      <c r="C176" s="246">
        <f>'Données de base'!$B$148</f>
        <v>0.2</v>
      </c>
      <c r="D176" s="181">
        <f>'Données de base'!C148</f>
        <v>0</v>
      </c>
      <c r="E176" s="181">
        <f>'Données de base'!D148</f>
        <v>0</v>
      </c>
      <c r="F176" s="181">
        <f>'Données de base'!E148</f>
        <v>0</v>
      </c>
      <c r="G176" s="181">
        <f>'Données de base'!F148</f>
        <v>0</v>
      </c>
      <c r="H176" s="181">
        <f>'Données de base'!G148</f>
        <v>0</v>
      </c>
      <c r="I176" s="181">
        <f>'Données de base'!H148</f>
        <v>0</v>
      </c>
      <c r="J176" s="181">
        <f>'Données de base'!I148</f>
        <v>0</v>
      </c>
      <c r="K176" s="181">
        <f>'Données de base'!J148</f>
        <v>0</v>
      </c>
      <c r="L176" s="181">
        <f>'Données de base'!K148</f>
        <v>0</v>
      </c>
      <c r="M176" s="181">
        <f>'Données de base'!L148</f>
        <v>0</v>
      </c>
      <c r="N176" s="181">
        <f>'Données de base'!M148</f>
        <v>0</v>
      </c>
      <c r="O176" s="181">
        <f>'Données de base'!N148</f>
        <v>0</v>
      </c>
      <c r="P176" s="190">
        <f t="shared" si="259"/>
        <v>0</v>
      </c>
      <c r="Q176" s="181">
        <f>'Données de base'!P148</f>
        <v>0</v>
      </c>
      <c r="R176" s="181">
        <f>'Données de base'!Q148</f>
        <v>0</v>
      </c>
      <c r="S176" s="181">
        <f>'Données de base'!R148</f>
        <v>0</v>
      </c>
      <c r="T176" s="181">
        <f>'Données de base'!S148</f>
        <v>0</v>
      </c>
      <c r="U176" s="181">
        <f>'Données de base'!T148</f>
        <v>0</v>
      </c>
      <c r="V176" s="181">
        <f>'Données de base'!U148</f>
        <v>0</v>
      </c>
      <c r="W176" s="181">
        <f>'Données de base'!V148</f>
        <v>0</v>
      </c>
      <c r="X176" s="181">
        <f>'Données de base'!W148</f>
        <v>0</v>
      </c>
      <c r="Y176" s="181">
        <f>'Données de base'!X148</f>
        <v>0</v>
      </c>
      <c r="Z176" s="181">
        <f>'Données de base'!Y148</f>
        <v>0</v>
      </c>
      <c r="AA176" s="181">
        <f>'Données de base'!Z148</f>
        <v>0</v>
      </c>
      <c r="AB176" s="181">
        <f>'Données de base'!AA148</f>
        <v>0</v>
      </c>
      <c r="AC176" s="190">
        <f t="shared" si="261"/>
        <v>0</v>
      </c>
      <c r="AD176" s="181">
        <f>'Données de base'!AC148</f>
        <v>0</v>
      </c>
      <c r="AE176" s="181">
        <f>'Données de base'!AD148</f>
        <v>0</v>
      </c>
      <c r="AF176" s="181">
        <f>'Données de base'!AE148</f>
        <v>0</v>
      </c>
      <c r="AG176" s="181">
        <f>'Données de base'!AF148</f>
        <v>0</v>
      </c>
      <c r="AH176" s="181">
        <f>'Données de base'!AG148</f>
        <v>0</v>
      </c>
      <c r="AI176" s="181">
        <f>'Données de base'!AH148</f>
        <v>0</v>
      </c>
      <c r="AJ176" s="181">
        <f>'Données de base'!AI148</f>
        <v>0</v>
      </c>
      <c r="AK176" s="181">
        <f>'Données de base'!AJ148</f>
        <v>0</v>
      </c>
      <c r="AL176" s="181">
        <f>'Données de base'!AK148</f>
        <v>0</v>
      </c>
      <c r="AM176" s="181">
        <f>'Données de base'!AL148</f>
        <v>0</v>
      </c>
      <c r="AN176" s="181">
        <f>'Données de base'!AM148</f>
        <v>0</v>
      </c>
      <c r="AO176" s="181">
        <f>'Données de base'!AN148</f>
        <v>0</v>
      </c>
      <c r="AP176" s="190">
        <f t="shared" si="263"/>
        <v>0</v>
      </c>
      <c r="AQ176" s="181">
        <f>'Données de base'!AP148</f>
        <v>0</v>
      </c>
      <c r="AR176" s="181">
        <f>'Données de base'!AQ148</f>
        <v>0</v>
      </c>
      <c r="AS176" s="181">
        <f>'Données de base'!AR148</f>
        <v>0</v>
      </c>
      <c r="AT176" s="181">
        <f>'Données de base'!AS148</f>
        <v>0</v>
      </c>
      <c r="AU176" s="181">
        <f>'Données de base'!AT148</f>
        <v>0</v>
      </c>
      <c r="AV176" s="181">
        <f>'Données de base'!AU148</f>
        <v>0</v>
      </c>
      <c r="AW176" s="181">
        <f>'Données de base'!AV148</f>
        <v>0</v>
      </c>
      <c r="AX176" s="181">
        <f>'Données de base'!AW148</f>
        <v>0</v>
      </c>
      <c r="AY176" s="181">
        <f>'Données de base'!AX148</f>
        <v>0</v>
      </c>
      <c r="AZ176" s="181">
        <f>'Données de base'!AY148</f>
        <v>0</v>
      </c>
      <c r="BA176" s="181">
        <f>'Données de base'!AZ148</f>
        <v>0</v>
      </c>
      <c r="BB176" s="181">
        <f>'Données de base'!BA148</f>
        <v>0</v>
      </c>
      <c r="BC176" s="190">
        <f t="shared" si="265"/>
        <v>0</v>
      </c>
      <c r="BD176" s="181">
        <f>'Données de base'!BC148</f>
        <v>0</v>
      </c>
      <c r="BE176" s="181">
        <f>'Données de base'!BD148</f>
        <v>0</v>
      </c>
      <c r="BF176" s="181">
        <f>'Données de base'!BE148</f>
        <v>0</v>
      </c>
      <c r="BG176" s="181">
        <f>'Données de base'!BF148</f>
        <v>0</v>
      </c>
      <c r="BH176" s="181">
        <f>'Données de base'!BG148</f>
        <v>0</v>
      </c>
      <c r="BI176" s="181">
        <f>'Données de base'!BH148</f>
        <v>0</v>
      </c>
      <c r="BJ176" s="181">
        <f>'Données de base'!BI148</f>
        <v>0</v>
      </c>
      <c r="BK176" s="181">
        <f>'Données de base'!BJ148</f>
        <v>0</v>
      </c>
      <c r="BL176" s="181">
        <f>'Données de base'!BK148</f>
        <v>0</v>
      </c>
      <c r="BM176" s="181">
        <f>'Données de base'!BL148</f>
        <v>0</v>
      </c>
      <c r="BN176" s="181">
        <f>'Données de base'!BM148</f>
        <v>0</v>
      </c>
      <c r="BO176" s="181">
        <f>'Données de base'!BN148</f>
        <v>0</v>
      </c>
      <c r="BP176" s="190">
        <f t="shared" si="267"/>
        <v>0</v>
      </c>
      <c r="BQ176" s="181">
        <f>'Données de base'!BP148</f>
        <v>0</v>
      </c>
      <c r="BR176" s="181">
        <f>'Données de base'!BQ148</f>
        <v>0</v>
      </c>
      <c r="BS176" s="181">
        <f>'Données de base'!BR148</f>
        <v>0</v>
      </c>
      <c r="BT176" s="181">
        <f>'Données de base'!BS148</f>
        <v>0</v>
      </c>
      <c r="BU176" s="181">
        <f>'Données de base'!BT148</f>
        <v>0</v>
      </c>
      <c r="BV176" s="181">
        <f>'Données de base'!BU148</f>
        <v>0</v>
      </c>
      <c r="BW176" s="181">
        <f>'Données de base'!BV148</f>
        <v>0</v>
      </c>
      <c r="BX176" s="181">
        <f>'Données de base'!BW148</f>
        <v>0</v>
      </c>
      <c r="BY176" s="181">
        <f>'Données de base'!BX148</f>
        <v>0</v>
      </c>
      <c r="BZ176" s="181">
        <f>'Données de base'!BY148</f>
        <v>0</v>
      </c>
      <c r="CA176" s="181">
        <f>'Données de base'!BZ148</f>
        <v>0</v>
      </c>
      <c r="CB176" s="181">
        <f>'Données de base'!CA148</f>
        <v>0</v>
      </c>
      <c r="CC176" s="190">
        <f t="shared" si="464"/>
        <v>0</v>
      </c>
    </row>
    <row r="177" spans="1:81" ht="15" hidden="1" customHeight="1" outlineLevel="1" x14ac:dyDescent="0.2">
      <c r="A177" s="119"/>
      <c r="B177" s="165" t="str">
        <f>'Données de base'!$A$149</f>
        <v>61330 - Frais Transport - Personnel</v>
      </c>
      <c r="C177" s="246">
        <f>'Données de base'!$B$149</f>
        <v>0.2</v>
      </c>
      <c r="D177" s="181">
        <f>'Données de base'!C149</f>
        <v>0</v>
      </c>
      <c r="E177" s="181">
        <f>'Données de base'!D149</f>
        <v>0</v>
      </c>
      <c r="F177" s="181">
        <f>'Données de base'!E149</f>
        <v>0</v>
      </c>
      <c r="G177" s="181">
        <f>'Données de base'!F149</f>
        <v>0</v>
      </c>
      <c r="H177" s="181">
        <f>'Données de base'!G149</f>
        <v>0</v>
      </c>
      <c r="I177" s="181">
        <f>'Données de base'!H149</f>
        <v>0</v>
      </c>
      <c r="J177" s="181">
        <f>'Données de base'!I149</f>
        <v>0</v>
      </c>
      <c r="K177" s="181">
        <f>'Données de base'!J149</f>
        <v>0</v>
      </c>
      <c r="L177" s="181">
        <f>'Données de base'!K149</f>
        <v>0</v>
      </c>
      <c r="M177" s="181">
        <f>'Données de base'!L149</f>
        <v>0</v>
      </c>
      <c r="N177" s="181">
        <f>'Données de base'!M149</f>
        <v>0</v>
      </c>
      <c r="O177" s="181">
        <f>'Données de base'!N149</f>
        <v>0</v>
      </c>
      <c r="P177" s="190">
        <f t="shared" si="259"/>
        <v>0</v>
      </c>
      <c r="Q177" s="181">
        <f>'Données de base'!P149</f>
        <v>0</v>
      </c>
      <c r="R177" s="181">
        <f>'Données de base'!Q149</f>
        <v>0</v>
      </c>
      <c r="S177" s="181">
        <f>'Données de base'!R149</f>
        <v>0</v>
      </c>
      <c r="T177" s="181">
        <f>'Données de base'!S149</f>
        <v>0</v>
      </c>
      <c r="U177" s="181">
        <f>'Données de base'!T149</f>
        <v>0</v>
      </c>
      <c r="V177" s="181">
        <f>'Données de base'!U149</f>
        <v>0</v>
      </c>
      <c r="W177" s="181">
        <f>'Données de base'!V149</f>
        <v>0</v>
      </c>
      <c r="X177" s="181">
        <f>'Données de base'!W149</f>
        <v>0</v>
      </c>
      <c r="Y177" s="181">
        <f>'Données de base'!X149</f>
        <v>0</v>
      </c>
      <c r="Z177" s="181">
        <f>'Données de base'!Y149</f>
        <v>0</v>
      </c>
      <c r="AA177" s="181">
        <f>'Données de base'!Z149</f>
        <v>0</v>
      </c>
      <c r="AB177" s="181">
        <f>'Données de base'!AA149</f>
        <v>0</v>
      </c>
      <c r="AC177" s="190">
        <f t="shared" si="261"/>
        <v>0</v>
      </c>
      <c r="AD177" s="181">
        <f>'Données de base'!AC149</f>
        <v>0</v>
      </c>
      <c r="AE177" s="181">
        <f>'Données de base'!AD149</f>
        <v>0</v>
      </c>
      <c r="AF177" s="181">
        <f>'Données de base'!AE149</f>
        <v>0</v>
      </c>
      <c r="AG177" s="181">
        <f>'Données de base'!AF149</f>
        <v>0</v>
      </c>
      <c r="AH177" s="181">
        <f>'Données de base'!AG149</f>
        <v>0</v>
      </c>
      <c r="AI177" s="181">
        <f>'Données de base'!AH149</f>
        <v>0</v>
      </c>
      <c r="AJ177" s="181">
        <f>'Données de base'!AI149</f>
        <v>0</v>
      </c>
      <c r="AK177" s="181">
        <f>'Données de base'!AJ149</f>
        <v>0</v>
      </c>
      <c r="AL177" s="181">
        <f>'Données de base'!AK149</f>
        <v>0</v>
      </c>
      <c r="AM177" s="181">
        <f>'Données de base'!AL149</f>
        <v>0</v>
      </c>
      <c r="AN177" s="181">
        <f>'Données de base'!AM149</f>
        <v>0</v>
      </c>
      <c r="AO177" s="181">
        <f>'Données de base'!AN149</f>
        <v>0</v>
      </c>
      <c r="AP177" s="190">
        <f t="shared" si="263"/>
        <v>0</v>
      </c>
      <c r="AQ177" s="181">
        <f>'Données de base'!AP149</f>
        <v>0</v>
      </c>
      <c r="AR177" s="181">
        <f>'Données de base'!AQ149</f>
        <v>0</v>
      </c>
      <c r="AS177" s="181">
        <f>'Données de base'!AR149</f>
        <v>0</v>
      </c>
      <c r="AT177" s="181">
        <f>'Données de base'!AS149</f>
        <v>0</v>
      </c>
      <c r="AU177" s="181">
        <f>'Données de base'!AT149</f>
        <v>0</v>
      </c>
      <c r="AV177" s="181">
        <f>'Données de base'!AU149</f>
        <v>0</v>
      </c>
      <c r="AW177" s="181">
        <f>'Données de base'!AV149</f>
        <v>0</v>
      </c>
      <c r="AX177" s="181">
        <f>'Données de base'!AW149</f>
        <v>0</v>
      </c>
      <c r="AY177" s="181">
        <f>'Données de base'!AX149</f>
        <v>0</v>
      </c>
      <c r="AZ177" s="181">
        <f>'Données de base'!AY149</f>
        <v>0</v>
      </c>
      <c r="BA177" s="181">
        <f>'Données de base'!AZ149</f>
        <v>0</v>
      </c>
      <c r="BB177" s="181">
        <f>'Données de base'!BA149</f>
        <v>0</v>
      </c>
      <c r="BC177" s="190">
        <f t="shared" si="265"/>
        <v>0</v>
      </c>
      <c r="BD177" s="181">
        <f>'Données de base'!BC149</f>
        <v>0</v>
      </c>
      <c r="BE177" s="181">
        <f>'Données de base'!BD149</f>
        <v>0</v>
      </c>
      <c r="BF177" s="181">
        <f>'Données de base'!BE149</f>
        <v>0</v>
      </c>
      <c r="BG177" s="181">
        <f>'Données de base'!BF149</f>
        <v>0</v>
      </c>
      <c r="BH177" s="181">
        <f>'Données de base'!BG149</f>
        <v>0</v>
      </c>
      <c r="BI177" s="181">
        <f>'Données de base'!BH149</f>
        <v>0</v>
      </c>
      <c r="BJ177" s="181">
        <f>'Données de base'!BI149</f>
        <v>0</v>
      </c>
      <c r="BK177" s="181">
        <f>'Données de base'!BJ149</f>
        <v>0</v>
      </c>
      <c r="BL177" s="181">
        <f>'Données de base'!BK149</f>
        <v>0</v>
      </c>
      <c r="BM177" s="181">
        <f>'Données de base'!BL149</f>
        <v>0</v>
      </c>
      <c r="BN177" s="181">
        <f>'Données de base'!BM149</f>
        <v>0</v>
      </c>
      <c r="BO177" s="181">
        <f>'Données de base'!BN149</f>
        <v>0</v>
      </c>
      <c r="BP177" s="190">
        <f t="shared" si="267"/>
        <v>0</v>
      </c>
      <c r="BQ177" s="181">
        <f>'Données de base'!BP149</f>
        <v>0</v>
      </c>
      <c r="BR177" s="181">
        <f>'Données de base'!BQ149</f>
        <v>0</v>
      </c>
      <c r="BS177" s="181">
        <f>'Données de base'!BR149</f>
        <v>0</v>
      </c>
      <c r="BT177" s="181">
        <f>'Données de base'!BS149</f>
        <v>0</v>
      </c>
      <c r="BU177" s="181">
        <f>'Données de base'!BT149</f>
        <v>0</v>
      </c>
      <c r="BV177" s="181">
        <f>'Données de base'!BU149</f>
        <v>0</v>
      </c>
      <c r="BW177" s="181">
        <f>'Données de base'!BV149</f>
        <v>0</v>
      </c>
      <c r="BX177" s="181">
        <f>'Données de base'!BW149</f>
        <v>0</v>
      </c>
      <c r="BY177" s="181">
        <f>'Données de base'!BX149</f>
        <v>0</v>
      </c>
      <c r="BZ177" s="181">
        <f>'Données de base'!BY149</f>
        <v>0</v>
      </c>
      <c r="CA177" s="181">
        <f>'Données de base'!BZ149</f>
        <v>0</v>
      </c>
      <c r="CB177" s="181">
        <f>'Données de base'!CA149</f>
        <v>0</v>
      </c>
      <c r="CC177" s="190">
        <f t="shared" si="464"/>
        <v>0</v>
      </c>
    </row>
    <row r="178" spans="1:81" ht="15" hidden="1" customHeight="1" outlineLevel="1" x14ac:dyDescent="0.2">
      <c r="A178" s="119"/>
      <c r="B178" s="165" t="str">
        <f>'Données de base'!$A$150</f>
        <v>61331 - Frais Transport - Voyages d'affaires</v>
      </c>
      <c r="C178" s="246">
        <f>'Données de base'!$B$150</f>
        <v>0.2</v>
      </c>
      <c r="D178" s="181">
        <f>'Données de base'!C150</f>
        <v>0</v>
      </c>
      <c r="E178" s="181">
        <f>'Données de base'!D150</f>
        <v>0</v>
      </c>
      <c r="F178" s="181">
        <f>'Données de base'!E150</f>
        <v>0</v>
      </c>
      <c r="G178" s="181">
        <f>'Données de base'!F150</f>
        <v>0</v>
      </c>
      <c r="H178" s="181">
        <f>'Données de base'!G150</f>
        <v>0</v>
      </c>
      <c r="I178" s="181">
        <f>'Données de base'!H150</f>
        <v>0</v>
      </c>
      <c r="J178" s="181">
        <f>'Données de base'!I150</f>
        <v>0</v>
      </c>
      <c r="K178" s="181">
        <f>'Données de base'!J150</f>
        <v>0</v>
      </c>
      <c r="L178" s="181">
        <f>'Données de base'!K150</f>
        <v>2000</v>
      </c>
      <c r="M178" s="181">
        <f>'Données de base'!L150</f>
        <v>2000</v>
      </c>
      <c r="N178" s="181">
        <f>'Données de base'!M150</f>
        <v>2000</v>
      </c>
      <c r="O178" s="181">
        <f>'Données de base'!N150</f>
        <v>2000</v>
      </c>
      <c r="P178" s="190">
        <f t="shared" si="259"/>
        <v>8000</v>
      </c>
      <c r="Q178" s="181">
        <f>'Données de base'!P150</f>
        <v>2000</v>
      </c>
      <c r="R178" s="181">
        <f>'Données de base'!Q150</f>
        <v>2000</v>
      </c>
      <c r="S178" s="181">
        <f>'Données de base'!R150</f>
        <v>4000</v>
      </c>
      <c r="T178" s="181">
        <f>'Données de base'!S150</f>
        <v>4000</v>
      </c>
      <c r="U178" s="181">
        <f>'Données de base'!T150</f>
        <v>4000</v>
      </c>
      <c r="V178" s="181">
        <f>'Données de base'!U150</f>
        <v>10000</v>
      </c>
      <c r="W178" s="181">
        <f>'Données de base'!V150</f>
        <v>10000</v>
      </c>
      <c r="X178" s="181">
        <f>'Données de base'!W150</f>
        <v>10000</v>
      </c>
      <c r="Y178" s="181">
        <f>'Données de base'!X150</f>
        <v>10000</v>
      </c>
      <c r="Z178" s="181">
        <f>'Données de base'!Y150</f>
        <v>10000</v>
      </c>
      <c r="AA178" s="181">
        <f>'Données de base'!Z150</f>
        <v>10000</v>
      </c>
      <c r="AB178" s="181">
        <f>'Données de base'!AA150</f>
        <v>10000</v>
      </c>
      <c r="AC178" s="190">
        <f t="shared" si="261"/>
        <v>86000</v>
      </c>
      <c r="AD178" s="181">
        <f>'Données de base'!AC150</f>
        <v>18000</v>
      </c>
      <c r="AE178" s="181">
        <f>'Données de base'!AD150</f>
        <v>18000</v>
      </c>
      <c r="AF178" s="181">
        <f>'Données de base'!AE150</f>
        <v>18000</v>
      </c>
      <c r="AG178" s="181">
        <f>'Données de base'!AF150</f>
        <v>18000</v>
      </c>
      <c r="AH178" s="181">
        <f>'Données de base'!AG150</f>
        <v>18000</v>
      </c>
      <c r="AI178" s="181">
        <f>'Données de base'!AH150</f>
        <v>18000</v>
      </c>
      <c r="AJ178" s="181">
        <f>'Données de base'!AI150</f>
        <v>36000</v>
      </c>
      <c r="AK178" s="181">
        <f>'Données de base'!AJ150</f>
        <v>36000</v>
      </c>
      <c r="AL178" s="181">
        <f>'Données de base'!AK150</f>
        <v>36000</v>
      </c>
      <c r="AM178" s="181">
        <f>'Données de base'!AL150</f>
        <v>36000</v>
      </c>
      <c r="AN178" s="181">
        <f>'Données de base'!AM150</f>
        <v>36000</v>
      </c>
      <c r="AO178" s="181">
        <f>'Données de base'!AN150</f>
        <v>36000</v>
      </c>
      <c r="AP178" s="190">
        <f t="shared" si="263"/>
        <v>324000</v>
      </c>
      <c r="AQ178" s="181">
        <f>'Données de base'!AP150</f>
        <v>72000</v>
      </c>
      <c r="AR178" s="181">
        <f>'Données de base'!AQ150</f>
        <v>72000</v>
      </c>
      <c r="AS178" s="181">
        <f>'Données de base'!AR150</f>
        <v>72000</v>
      </c>
      <c r="AT178" s="181">
        <f>'Données de base'!AS150</f>
        <v>72000</v>
      </c>
      <c r="AU178" s="181">
        <f>'Données de base'!AT150</f>
        <v>72000</v>
      </c>
      <c r="AV178" s="181">
        <f>'Données de base'!AU150</f>
        <v>72000</v>
      </c>
      <c r="AW178" s="181">
        <f>'Données de base'!AV150</f>
        <v>72000</v>
      </c>
      <c r="AX178" s="181">
        <f>'Données de base'!AW150</f>
        <v>72000</v>
      </c>
      <c r="AY178" s="181">
        <f>'Données de base'!AX150</f>
        <v>72000</v>
      </c>
      <c r="AZ178" s="181">
        <f>'Données de base'!AY150</f>
        <v>72000</v>
      </c>
      <c r="BA178" s="181">
        <f>'Données de base'!AZ150</f>
        <v>72000</v>
      </c>
      <c r="BB178" s="181">
        <f>'Données de base'!BA150</f>
        <v>72000</v>
      </c>
      <c r="BC178" s="190">
        <f t="shared" si="265"/>
        <v>864000</v>
      </c>
      <c r="BD178" s="181">
        <f>'Données de base'!BC150</f>
        <v>144000</v>
      </c>
      <c r="BE178" s="181">
        <f>'Données de base'!BD150</f>
        <v>144000</v>
      </c>
      <c r="BF178" s="181">
        <f>'Données de base'!BE150</f>
        <v>144000</v>
      </c>
      <c r="BG178" s="181">
        <f>'Données de base'!BF150</f>
        <v>144000</v>
      </c>
      <c r="BH178" s="181">
        <f>'Données de base'!BG150</f>
        <v>144000</v>
      </c>
      <c r="BI178" s="181">
        <f>'Données de base'!BH150</f>
        <v>144000</v>
      </c>
      <c r="BJ178" s="181">
        <f>'Données de base'!BI150</f>
        <v>144000</v>
      </c>
      <c r="BK178" s="181">
        <f>'Données de base'!BJ150</f>
        <v>144000</v>
      </c>
      <c r="BL178" s="181">
        <f>'Données de base'!BK150</f>
        <v>144000</v>
      </c>
      <c r="BM178" s="181">
        <f>'Données de base'!BL150</f>
        <v>144000</v>
      </c>
      <c r="BN178" s="181">
        <f>'Données de base'!BM150</f>
        <v>144000</v>
      </c>
      <c r="BO178" s="181">
        <f>'Données de base'!BN150</f>
        <v>144000</v>
      </c>
      <c r="BP178" s="190">
        <f t="shared" si="267"/>
        <v>1728000</v>
      </c>
      <c r="BQ178" s="181">
        <f>'Données de base'!BP150</f>
        <v>288000</v>
      </c>
      <c r="BR178" s="181">
        <f>'Données de base'!BQ150</f>
        <v>288000</v>
      </c>
      <c r="BS178" s="181">
        <f>'Données de base'!BR150</f>
        <v>288000</v>
      </c>
      <c r="BT178" s="181">
        <f>'Données de base'!BS150</f>
        <v>288000</v>
      </c>
      <c r="BU178" s="181">
        <f>'Données de base'!BT150</f>
        <v>288000</v>
      </c>
      <c r="BV178" s="181">
        <f>'Données de base'!BU150</f>
        <v>288000</v>
      </c>
      <c r="BW178" s="181">
        <f>'Données de base'!BV150</f>
        <v>288000</v>
      </c>
      <c r="BX178" s="181">
        <f>'Données de base'!BW150</f>
        <v>288000</v>
      </c>
      <c r="BY178" s="181">
        <f>'Données de base'!BX150</f>
        <v>288000</v>
      </c>
      <c r="BZ178" s="181">
        <f>'Données de base'!BY150</f>
        <v>288000</v>
      </c>
      <c r="CA178" s="181">
        <f>'Données de base'!BZ150</f>
        <v>288000</v>
      </c>
      <c r="CB178" s="181">
        <f>'Données de base'!CA150</f>
        <v>288000</v>
      </c>
      <c r="CC178" s="190">
        <f t="shared" si="464"/>
        <v>3456000</v>
      </c>
    </row>
    <row r="179" spans="1:81" ht="15" hidden="1" customHeight="1" outlineLevel="1" x14ac:dyDescent="0.2">
      <c r="A179" s="119"/>
      <c r="B179" s="165" t="str">
        <f>'Données de base'!$A$151</f>
        <v>61332 - Frais Transport - Autres</v>
      </c>
      <c r="C179" s="246">
        <f>'Données de base'!$B$151</f>
        <v>0.2</v>
      </c>
      <c r="D179" s="181">
        <f>'Données de base'!C151</f>
        <v>0</v>
      </c>
      <c r="E179" s="181">
        <f>'Données de base'!D151</f>
        <v>0</v>
      </c>
      <c r="F179" s="181">
        <f>'Données de base'!E151</f>
        <v>0</v>
      </c>
      <c r="G179" s="181">
        <f>'Données de base'!F151</f>
        <v>0</v>
      </c>
      <c r="H179" s="181">
        <f>'Données de base'!G151</f>
        <v>0</v>
      </c>
      <c r="I179" s="181">
        <f>'Données de base'!H151</f>
        <v>0</v>
      </c>
      <c r="J179" s="181">
        <f>'Données de base'!I151</f>
        <v>0</v>
      </c>
      <c r="K179" s="181">
        <f>'Données de base'!J151</f>
        <v>0</v>
      </c>
      <c r="L179" s="181">
        <f>'Données de base'!K151</f>
        <v>0</v>
      </c>
      <c r="M179" s="181">
        <f>'Données de base'!L151</f>
        <v>0</v>
      </c>
      <c r="N179" s="181">
        <f>'Données de base'!M151</f>
        <v>0</v>
      </c>
      <c r="O179" s="181">
        <f>'Données de base'!N151</f>
        <v>0</v>
      </c>
      <c r="P179" s="190">
        <f t="shared" si="259"/>
        <v>0</v>
      </c>
      <c r="Q179" s="181">
        <f>'Données de base'!P151</f>
        <v>0</v>
      </c>
      <c r="R179" s="181">
        <f>'Données de base'!Q151</f>
        <v>0</v>
      </c>
      <c r="S179" s="181">
        <f>'Données de base'!R151</f>
        <v>0</v>
      </c>
      <c r="T179" s="181">
        <f>'Données de base'!S151</f>
        <v>0</v>
      </c>
      <c r="U179" s="181">
        <f>'Données de base'!T151</f>
        <v>0</v>
      </c>
      <c r="V179" s="181">
        <f>'Données de base'!U151</f>
        <v>0</v>
      </c>
      <c r="W179" s="181">
        <f>'Données de base'!V151</f>
        <v>0</v>
      </c>
      <c r="X179" s="181">
        <f>'Données de base'!W151</f>
        <v>0</v>
      </c>
      <c r="Y179" s="181">
        <f>'Données de base'!X151</f>
        <v>0</v>
      </c>
      <c r="Z179" s="181">
        <f>'Données de base'!Y151</f>
        <v>0</v>
      </c>
      <c r="AA179" s="181">
        <f>'Données de base'!Z151</f>
        <v>0</v>
      </c>
      <c r="AB179" s="181">
        <f>'Données de base'!AA151</f>
        <v>0</v>
      </c>
      <c r="AC179" s="190">
        <f t="shared" si="261"/>
        <v>0</v>
      </c>
      <c r="AD179" s="181">
        <f>'Données de base'!AC151</f>
        <v>0</v>
      </c>
      <c r="AE179" s="181">
        <f>'Données de base'!AD151</f>
        <v>0</v>
      </c>
      <c r="AF179" s="181">
        <f>'Données de base'!AE151</f>
        <v>0</v>
      </c>
      <c r="AG179" s="181">
        <f>'Données de base'!AF151</f>
        <v>0</v>
      </c>
      <c r="AH179" s="181">
        <f>'Données de base'!AG151</f>
        <v>0</v>
      </c>
      <c r="AI179" s="181">
        <f>'Données de base'!AH151</f>
        <v>0</v>
      </c>
      <c r="AJ179" s="181">
        <f>'Données de base'!AI151</f>
        <v>0</v>
      </c>
      <c r="AK179" s="181">
        <f>'Données de base'!AJ151</f>
        <v>0</v>
      </c>
      <c r="AL179" s="181">
        <f>'Données de base'!AK151</f>
        <v>0</v>
      </c>
      <c r="AM179" s="181">
        <f>'Données de base'!AL151</f>
        <v>0</v>
      </c>
      <c r="AN179" s="181">
        <f>'Données de base'!AM151</f>
        <v>0</v>
      </c>
      <c r="AO179" s="181">
        <f>'Données de base'!AN151</f>
        <v>0</v>
      </c>
      <c r="AP179" s="190">
        <f t="shared" si="263"/>
        <v>0</v>
      </c>
      <c r="AQ179" s="181">
        <f>'Données de base'!AP151</f>
        <v>0</v>
      </c>
      <c r="AR179" s="181">
        <f>'Données de base'!AQ151</f>
        <v>0</v>
      </c>
      <c r="AS179" s="181">
        <f>'Données de base'!AR151</f>
        <v>0</v>
      </c>
      <c r="AT179" s="181">
        <f>'Données de base'!AS151</f>
        <v>0</v>
      </c>
      <c r="AU179" s="181">
        <f>'Données de base'!AT151</f>
        <v>0</v>
      </c>
      <c r="AV179" s="181">
        <f>'Données de base'!AU151</f>
        <v>0</v>
      </c>
      <c r="AW179" s="181">
        <f>'Données de base'!AV151</f>
        <v>0</v>
      </c>
      <c r="AX179" s="181">
        <f>'Données de base'!AW151</f>
        <v>0</v>
      </c>
      <c r="AY179" s="181">
        <f>'Données de base'!AX151</f>
        <v>0</v>
      </c>
      <c r="AZ179" s="181">
        <f>'Données de base'!AY151</f>
        <v>0</v>
      </c>
      <c r="BA179" s="181">
        <f>'Données de base'!AZ151</f>
        <v>0</v>
      </c>
      <c r="BB179" s="181">
        <f>'Données de base'!BA151</f>
        <v>0</v>
      </c>
      <c r="BC179" s="190">
        <f t="shared" si="265"/>
        <v>0</v>
      </c>
      <c r="BD179" s="181">
        <f>'Données de base'!BC151</f>
        <v>0</v>
      </c>
      <c r="BE179" s="181">
        <f>'Données de base'!BD151</f>
        <v>0</v>
      </c>
      <c r="BF179" s="181">
        <f>'Données de base'!BE151</f>
        <v>0</v>
      </c>
      <c r="BG179" s="181">
        <f>'Données de base'!BF151</f>
        <v>0</v>
      </c>
      <c r="BH179" s="181">
        <f>'Données de base'!BG151</f>
        <v>0</v>
      </c>
      <c r="BI179" s="181">
        <f>'Données de base'!BH151</f>
        <v>0</v>
      </c>
      <c r="BJ179" s="181">
        <f>'Données de base'!BI151</f>
        <v>0</v>
      </c>
      <c r="BK179" s="181">
        <f>'Données de base'!BJ151</f>
        <v>0</v>
      </c>
      <c r="BL179" s="181">
        <f>'Données de base'!BK151</f>
        <v>0</v>
      </c>
      <c r="BM179" s="181">
        <f>'Données de base'!BL151</f>
        <v>0</v>
      </c>
      <c r="BN179" s="181">
        <f>'Données de base'!BM151</f>
        <v>0</v>
      </c>
      <c r="BO179" s="181">
        <f>'Données de base'!BN151</f>
        <v>0</v>
      </c>
      <c r="BP179" s="190">
        <f t="shared" si="267"/>
        <v>0</v>
      </c>
      <c r="BQ179" s="181">
        <f>'Données de base'!BP151</f>
        <v>0</v>
      </c>
      <c r="BR179" s="181">
        <f>'Données de base'!BQ151</f>
        <v>0</v>
      </c>
      <c r="BS179" s="181">
        <f>'Données de base'!BR151</f>
        <v>0</v>
      </c>
      <c r="BT179" s="181">
        <f>'Données de base'!BS151</f>
        <v>0</v>
      </c>
      <c r="BU179" s="181">
        <f>'Données de base'!BT151</f>
        <v>0</v>
      </c>
      <c r="BV179" s="181">
        <f>'Données de base'!BU151</f>
        <v>0</v>
      </c>
      <c r="BW179" s="181">
        <f>'Données de base'!BV151</f>
        <v>0</v>
      </c>
      <c r="BX179" s="181">
        <f>'Données de base'!BW151</f>
        <v>0</v>
      </c>
      <c r="BY179" s="181">
        <f>'Données de base'!BX151</f>
        <v>0</v>
      </c>
      <c r="BZ179" s="181">
        <f>'Données de base'!BY151</f>
        <v>0</v>
      </c>
      <c r="CA179" s="181">
        <f>'Données de base'!BZ151</f>
        <v>0</v>
      </c>
      <c r="CB179" s="181">
        <f>'Données de base'!CA151</f>
        <v>0</v>
      </c>
      <c r="CC179" s="190">
        <f t="shared" si="464"/>
        <v>0</v>
      </c>
    </row>
    <row r="180" spans="1:81" ht="15" hidden="1" customHeight="1" outlineLevel="1" x14ac:dyDescent="0.2">
      <c r="A180" s="119"/>
      <c r="B180" s="165" t="str">
        <f>'Données de base'!$A$152</f>
        <v>6140 - Frais Commerciaux - Annonces et insertions</v>
      </c>
      <c r="C180" s="246">
        <f>'Données de base'!$B$152</f>
        <v>0.2</v>
      </c>
      <c r="D180" s="181">
        <f>'Données de base'!C152</f>
        <v>0</v>
      </c>
      <c r="E180" s="181">
        <f>'Données de base'!D152</f>
        <v>0</v>
      </c>
      <c r="F180" s="181">
        <f>'Données de base'!E152</f>
        <v>0</v>
      </c>
      <c r="G180" s="181">
        <f>'Données de base'!F152</f>
        <v>0</v>
      </c>
      <c r="H180" s="181">
        <f>'Données de base'!G152</f>
        <v>0</v>
      </c>
      <c r="I180" s="181">
        <f>'Données de base'!H152</f>
        <v>0</v>
      </c>
      <c r="J180" s="181">
        <f>'Données de base'!I152</f>
        <v>0</v>
      </c>
      <c r="K180" s="181">
        <f>'Données de base'!J152</f>
        <v>0</v>
      </c>
      <c r="L180" s="181">
        <f>'Données de base'!K152</f>
        <v>0</v>
      </c>
      <c r="M180" s="181">
        <f>'Données de base'!L152</f>
        <v>0</v>
      </c>
      <c r="N180" s="181">
        <f>'Données de base'!M152</f>
        <v>0</v>
      </c>
      <c r="O180" s="181">
        <f>'Données de base'!N152</f>
        <v>0</v>
      </c>
      <c r="P180" s="190">
        <f t="shared" si="259"/>
        <v>0</v>
      </c>
      <c r="Q180" s="181">
        <f>'Données de base'!P152</f>
        <v>0</v>
      </c>
      <c r="R180" s="181">
        <f>'Données de base'!Q152</f>
        <v>0</v>
      </c>
      <c r="S180" s="181">
        <f>'Données de base'!R152</f>
        <v>0</v>
      </c>
      <c r="T180" s="181">
        <f>'Données de base'!S152</f>
        <v>0</v>
      </c>
      <c r="U180" s="181">
        <f>'Données de base'!T152</f>
        <v>0</v>
      </c>
      <c r="V180" s="181">
        <f>'Données de base'!U152</f>
        <v>0</v>
      </c>
      <c r="W180" s="181">
        <f>'Données de base'!V152</f>
        <v>0</v>
      </c>
      <c r="X180" s="181">
        <f>'Données de base'!W152</f>
        <v>0</v>
      </c>
      <c r="Y180" s="181">
        <f>'Données de base'!X152</f>
        <v>0</v>
      </c>
      <c r="Z180" s="181">
        <f>'Données de base'!Y152</f>
        <v>0</v>
      </c>
      <c r="AA180" s="181">
        <f>'Données de base'!Z152</f>
        <v>0</v>
      </c>
      <c r="AB180" s="181">
        <f>'Données de base'!AA152</f>
        <v>0</v>
      </c>
      <c r="AC180" s="190">
        <f t="shared" si="261"/>
        <v>0</v>
      </c>
      <c r="AD180" s="181">
        <f>'Données de base'!AC152</f>
        <v>0</v>
      </c>
      <c r="AE180" s="181">
        <f>'Données de base'!AD152</f>
        <v>0</v>
      </c>
      <c r="AF180" s="181">
        <f>'Données de base'!AE152</f>
        <v>0</v>
      </c>
      <c r="AG180" s="181">
        <f>'Données de base'!AF152</f>
        <v>0</v>
      </c>
      <c r="AH180" s="181">
        <f>'Données de base'!AG152</f>
        <v>0</v>
      </c>
      <c r="AI180" s="181">
        <f>'Données de base'!AH152</f>
        <v>0</v>
      </c>
      <c r="AJ180" s="181">
        <f>'Données de base'!AI152</f>
        <v>0</v>
      </c>
      <c r="AK180" s="181">
        <f>'Données de base'!AJ152</f>
        <v>0</v>
      </c>
      <c r="AL180" s="181">
        <f>'Données de base'!AK152</f>
        <v>0</v>
      </c>
      <c r="AM180" s="181">
        <f>'Données de base'!AL152</f>
        <v>0</v>
      </c>
      <c r="AN180" s="181">
        <f>'Données de base'!AM152</f>
        <v>0</v>
      </c>
      <c r="AO180" s="181">
        <f>'Données de base'!AN152</f>
        <v>0</v>
      </c>
      <c r="AP180" s="190">
        <f t="shared" si="263"/>
        <v>0</v>
      </c>
      <c r="AQ180" s="181">
        <f>'Données de base'!AP152</f>
        <v>0</v>
      </c>
      <c r="AR180" s="181">
        <f>'Données de base'!AQ152</f>
        <v>0</v>
      </c>
      <c r="AS180" s="181">
        <f>'Données de base'!AR152</f>
        <v>0</v>
      </c>
      <c r="AT180" s="181">
        <f>'Données de base'!AS152</f>
        <v>0</v>
      </c>
      <c r="AU180" s="181">
        <f>'Données de base'!AT152</f>
        <v>0</v>
      </c>
      <c r="AV180" s="181">
        <f>'Données de base'!AU152</f>
        <v>0</v>
      </c>
      <c r="AW180" s="181">
        <f>'Données de base'!AV152</f>
        <v>0</v>
      </c>
      <c r="AX180" s="181">
        <f>'Données de base'!AW152</f>
        <v>0</v>
      </c>
      <c r="AY180" s="181">
        <f>'Données de base'!AX152</f>
        <v>0</v>
      </c>
      <c r="AZ180" s="181">
        <f>'Données de base'!AY152</f>
        <v>0</v>
      </c>
      <c r="BA180" s="181">
        <f>'Données de base'!AZ152</f>
        <v>0</v>
      </c>
      <c r="BB180" s="181">
        <f>'Données de base'!BA152</f>
        <v>0</v>
      </c>
      <c r="BC180" s="190">
        <f t="shared" si="265"/>
        <v>0</v>
      </c>
      <c r="BD180" s="181">
        <f>'Données de base'!BC152</f>
        <v>0</v>
      </c>
      <c r="BE180" s="181">
        <f>'Données de base'!BD152</f>
        <v>0</v>
      </c>
      <c r="BF180" s="181">
        <f>'Données de base'!BE152</f>
        <v>0</v>
      </c>
      <c r="BG180" s="181">
        <f>'Données de base'!BF152</f>
        <v>0</v>
      </c>
      <c r="BH180" s="181">
        <f>'Données de base'!BG152</f>
        <v>0</v>
      </c>
      <c r="BI180" s="181">
        <f>'Données de base'!BH152</f>
        <v>0</v>
      </c>
      <c r="BJ180" s="181">
        <f>'Données de base'!BI152</f>
        <v>0</v>
      </c>
      <c r="BK180" s="181">
        <f>'Données de base'!BJ152</f>
        <v>0</v>
      </c>
      <c r="BL180" s="181">
        <f>'Données de base'!BK152</f>
        <v>0</v>
      </c>
      <c r="BM180" s="181">
        <f>'Données de base'!BL152</f>
        <v>0</v>
      </c>
      <c r="BN180" s="181">
        <f>'Données de base'!BM152</f>
        <v>0</v>
      </c>
      <c r="BO180" s="181">
        <f>'Données de base'!BN152</f>
        <v>0</v>
      </c>
      <c r="BP180" s="190">
        <f t="shared" si="267"/>
        <v>0</v>
      </c>
      <c r="BQ180" s="181">
        <f>'Données de base'!BP152</f>
        <v>0</v>
      </c>
      <c r="BR180" s="181">
        <f>'Données de base'!BQ152</f>
        <v>0</v>
      </c>
      <c r="BS180" s="181">
        <f>'Données de base'!BR152</f>
        <v>0</v>
      </c>
      <c r="BT180" s="181">
        <f>'Données de base'!BS152</f>
        <v>0</v>
      </c>
      <c r="BU180" s="181">
        <f>'Données de base'!BT152</f>
        <v>0</v>
      </c>
      <c r="BV180" s="181">
        <f>'Données de base'!BU152</f>
        <v>0</v>
      </c>
      <c r="BW180" s="181">
        <f>'Données de base'!BV152</f>
        <v>0</v>
      </c>
      <c r="BX180" s="181">
        <f>'Données de base'!BW152</f>
        <v>0</v>
      </c>
      <c r="BY180" s="181">
        <f>'Données de base'!BX152</f>
        <v>0</v>
      </c>
      <c r="BZ180" s="181">
        <f>'Données de base'!BY152</f>
        <v>0</v>
      </c>
      <c r="CA180" s="181">
        <f>'Données de base'!BZ152</f>
        <v>0</v>
      </c>
      <c r="CB180" s="181">
        <f>'Données de base'!CA152</f>
        <v>0</v>
      </c>
      <c r="CC180" s="190">
        <f t="shared" si="464"/>
        <v>0</v>
      </c>
    </row>
    <row r="181" spans="1:81" ht="15" hidden="1" customHeight="1" outlineLevel="1" x14ac:dyDescent="0.2">
      <c r="A181" s="119"/>
      <c r="B181" s="165" t="str">
        <f>'Données de base'!$A$153</f>
        <v>6143 - Frais Commerciaux - Foires et expositions</v>
      </c>
      <c r="C181" s="246">
        <f>'Données de base'!$B$153</f>
        <v>0.2</v>
      </c>
      <c r="D181" s="181">
        <f>'Données de base'!C153</f>
        <v>0</v>
      </c>
      <c r="E181" s="181">
        <f>'Données de base'!D153</f>
        <v>0</v>
      </c>
      <c r="F181" s="181">
        <f>'Données de base'!E153</f>
        <v>0</v>
      </c>
      <c r="G181" s="181">
        <f>'Données de base'!F153</f>
        <v>0</v>
      </c>
      <c r="H181" s="181">
        <f>'Données de base'!G153</f>
        <v>0</v>
      </c>
      <c r="I181" s="181">
        <f>'Données de base'!H153</f>
        <v>0</v>
      </c>
      <c r="J181" s="181">
        <f>'Données de base'!I153</f>
        <v>0</v>
      </c>
      <c r="K181" s="181">
        <f>'Données de base'!J153</f>
        <v>0</v>
      </c>
      <c r="L181" s="181">
        <f>'Données de base'!K153</f>
        <v>0</v>
      </c>
      <c r="M181" s="181">
        <f>'Données de base'!L153</f>
        <v>0</v>
      </c>
      <c r="N181" s="181">
        <f>'Données de base'!M153</f>
        <v>0</v>
      </c>
      <c r="O181" s="181">
        <f>'Données de base'!N153</f>
        <v>0</v>
      </c>
      <c r="P181" s="190">
        <f t="shared" si="259"/>
        <v>0</v>
      </c>
      <c r="Q181" s="181">
        <f>'Données de base'!P153</f>
        <v>0</v>
      </c>
      <c r="R181" s="181">
        <f>'Données de base'!Q153</f>
        <v>0</v>
      </c>
      <c r="S181" s="181">
        <f>'Données de base'!R153</f>
        <v>0</v>
      </c>
      <c r="T181" s="181">
        <f>'Données de base'!S153</f>
        <v>0</v>
      </c>
      <c r="U181" s="181">
        <f>'Données de base'!T153</f>
        <v>0</v>
      </c>
      <c r="V181" s="181">
        <f>'Données de base'!U153</f>
        <v>0</v>
      </c>
      <c r="W181" s="181">
        <f>'Données de base'!V153</f>
        <v>0</v>
      </c>
      <c r="X181" s="181">
        <f>'Données de base'!W153</f>
        <v>0</v>
      </c>
      <c r="Y181" s="181">
        <f>'Données de base'!X153</f>
        <v>0</v>
      </c>
      <c r="Z181" s="181">
        <f>'Données de base'!Y153</f>
        <v>0</v>
      </c>
      <c r="AA181" s="181">
        <f>'Données de base'!Z153</f>
        <v>0</v>
      </c>
      <c r="AB181" s="181">
        <f>'Données de base'!AA153</f>
        <v>0</v>
      </c>
      <c r="AC181" s="190">
        <f t="shared" si="261"/>
        <v>0</v>
      </c>
      <c r="AD181" s="181">
        <f>'Données de base'!AC153</f>
        <v>0</v>
      </c>
      <c r="AE181" s="181">
        <f>'Données de base'!AD153</f>
        <v>0</v>
      </c>
      <c r="AF181" s="181">
        <f>'Données de base'!AE153</f>
        <v>0</v>
      </c>
      <c r="AG181" s="181">
        <f>'Données de base'!AF153</f>
        <v>0</v>
      </c>
      <c r="AH181" s="181">
        <f>'Données de base'!AG153</f>
        <v>0</v>
      </c>
      <c r="AI181" s="181">
        <f>'Données de base'!AH153</f>
        <v>0</v>
      </c>
      <c r="AJ181" s="181">
        <f>'Données de base'!AI153</f>
        <v>0</v>
      </c>
      <c r="AK181" s="181">
        <f>'Données de base'!AJ153</f>
        <v>0</v>
      </c>
      <c r="AL181" s="181">
        <f>'Données de base'!AK153</f>
        <v>0</v>
      </c>
      <c r="AM181" s="181">
        <f>'Données de base'!AL153</f>
        <v>0</v>
      </c>
      <c r="AN181" s="181">
        <f>'Données de base'!AM153</f>
        <v>0</v>
      </c>
      <c r="AO181" s="181">
        <f>'Données de base'!AN153</f>
        <v>0</v>
      </c>
      <c r="AP181" s="190">
        <f t="shared" si="263"/>
        <v>0</v>
      </c>
      <c r="AQ181" s="181">
        <f>'Données de base'!AP153</f>
        <v>0</v>
      </c>
      <c r="AR181" s="181">
        <f>'Données de base'!AQ153</f>
        <v>0</v>
      </c>
      <c r="AS181" s="181">
        <f>'Données de base'!AR153</f>
        <v>0</v>
      </c>
      <c r="AT181" s="181">
        <f>'Données de base'!AS153</f>
        <v>0</v>
      </c>
      <c r="AU181" s="181">
        <f>'Données de base'!AT153</f>
        <v>0</v>
      </c>
      <c r="AV181" s="181">
        <f>'Données de base'!AU153</f>
        <v>0</v>
      </c>
      <c r="AW181" s="181">
        <f>'Données de base'!AV153</f>
        <v>0</v>
      </c>
      <c r="AX181" s="181">
        <f>'Données de base'!AW153</f>
        <v>0</v>
      </c>
      <c r="AY181" s="181">
        <f>'Données de base'!AX153</f>
        <v>0</v>
      </c>
      <c r="AZ181" s="181">
        <f>'Données de base'!AY153</f>
        <v>0</v>
      </c>
      <c r="BA181" s="181">
        <f>'Données de base'!AZ153</f>
        <v>0</v>
      </c>
      <c r="BB181" s="181">
        <f>'Données de base'!BA153</f>
        <v>0</v>
      </c>
      <c r="BC181" s="190">
        <f t="shared" si="265"/>
        <v>0</v>
      </c>
      <c r="BD181" s="181">
        <f>'Données de base'!BC153</f>
        <v>0</v>
      </c>
      <c r="BE181" s="181">
        <f>'Données de base'!BD153</f>
        <v>0</v>
      </c>
      <c r="BF181" s="181">
        <f>'Données de base'!BE153</f>
        <v>0</v>
      </c>
      <c r="BG181" s="181">
        <f>'Données de base'!BF153</f>
        <v>0</v>
      </c>
      <c r="BH181" s="181">
        <f>'Données de base'!BG153</f>
        <v>0</v>
      </c>
      <c r="BI181" s="181">
        <f>'Données de base'!BH153</f>
        <v>0</v>
      </c>
      <c r="BJ181" s="181">
        <f>'Données de base'!BI153</f>
        <v>0</v>
      </c>
      <c r="BK181" s="181">
        <f>'Données de base'!BJ153</f>
        <v>0</v>
      </c>
      <c r="BL181" s="181">
        <f>'Données de base'!BK153</f>
        <v>0</v>
      </c>
      <c r="BM181" s="181">
        <f>'Données de base'!BL153</f>
        <v>0</v>
      </c>
      <c r="BN181" s="181">
        <f>'Données de base'!BM153</f>
        <v>0</v>
      </c>
      <c r="BO181" s="181">
        <f>'Données de base'!BN153</f>
        <v>0</v>
      </c>
      <c r="BP181" s="190">
        <f t="shared" si="267"/>
        <v>0</v>
      </c>
      <c r="BQ181" s="181">
        <f>'Données de base'!BP153</f>
        <v>0</v>
      </c>
      <c r="BR181" s="181">
        <f>'Données de base'!BQ153</f>
        <v>0</v>
      </c>
      <c r="BS181" s="181">
        <f>'Données de base'!BR153</f>
        <v>0</v>
      </c>
      <c r="BT181" s="181">
        <f>'Données de base'!BS153</f>
        <v>0</v>
      </c>
      <c r="BU181" s="181">
        <f>'Données de base'!BT153</f>
        <v>0</v>
      </c>
      <c r="BV181" s="181">
        <f>'Données de base'!BU153</f>
        <v>0</v>
      </c>
      <c r="BW181" s="181">
        <f>'Données de base'!BV153</f>
        <v>0</v>
      </c>
      <c r="BX181" s="181">
        <f>'Données de base'!BW153</f>
        <v>0</v>
      </c>
      <c r="BY181" s="181">
        <f>'Données de base'!BX153</f>
        <v>0</v>
      </c>
      <c r="BZ181" s="181">
        <f>'Données de base'!BY153</f>
        <v>0</v>
      </c>
      <c r="CA181" s="181">
        <f>'Données de base'!BZ153</f>
        <v>0</v>
      </c>
      <c r="CB181" s="181">
        <f>'Données de base'!CA153</f>
        <v>0</v>
      </c>
      <c r="CC181" s="190">
        <f t="shared" si="464"/>
        <v>0</v>
      </c>
    </row>
    <row r="182" spans="1:81" ht="15" hidden="1" customHeight="1" outlineLevel="1" x14ac:dyDescent="0.2">
      <c r="A182" s="119"/>
      <c r="B182" s="165" t="str">
        <f>'Données de base'!$A$154</f>
        <v>6144 - Frais Commerciaux - Autres</v>
      </c>
      <c r="C182" s="246">
        <f>'Données de base'!$B$154</f>
        <v>0.2</v>
      </c>
      <c r="D182" s="181">
        <f>'Données de base'!C154</f>
        <v>0</v>
      </c>
      <c r="E182" s="181">
        <f>'Données de base'!D154</f>
        <v>0</v>
      </c>
      <c r="F182" s="181">
        <f>'Données de base'!E154</f>
        <v>0</v>
      </c>
      <c r="G182" s="181">
        <f>'Données de base'!F154</f>
        <v>0</v>
      </c>
      <c r="H182" s="181">
        <f>'Données de base'!G154</f>
        <v>0</v>
      </c>
      <c r="I182" s="181">
        <f>'Données de base'!H154</f>
        <v>0</v>
      </c>
      <c r="J182" s="181">
        <f>'Données de base'!I154</f>
        <v>0</v>
      </c>
      <c r="K182" s="181">
        <f>'Données de base'!J154</f>
        <v>0</v>
      </c>
      <c r="L182" s="181">
        <f>'Données de base'!K154</f>
        <v>5355</v>
      </c>
      <c r="M182" s="181">
        <f>'Données de base'!L154</f>
        <v>5355</v>
      </c>
      <c r="N182" s="181">
        <f>'Données de base'!M154</f>
        <v>5355</v>
      </c>
      <c r="O182" s="181">
        <f>'Données de base'!N154</f>
        <v>5355</v>
      </c>
      <c r="P182" s="190">
        <f t="shared" si="259"/>
        <v>21420</v>
      </c>
      <c r="Q182" s="181">
        <f>'Données de base'!P154</f>
        <v>10710</v>
      </c>
      <c r="R182" s="181">
        <f>'Données de base'!Q154</f>
        <v>17850</v>
      </c>
      <c r="S182" s="181">
        <f>'Données de base'!R154</f>
        <v>10710</v>
      </c>
      <c r="T182" s="181">
        <f>'Données de base'!S154</f>
        <v>5355</v>
      </c>
      <c r="U182" s="181">
        <f>'Données de base'!T154</f>
        <v>17850</v>
      </c>
      <c r="V182" s="181">
        <f>'Données de base'!U154</f>
        <v>23205</v>
      </c>
      <c r="W182" s="181">
        <f>'Données de base'!V154</f>
        <v>5355</v>
      </c>
      <c r="X182" s="181">
        <f>'Données de base'!W154</f>
        <v>0</v>
      </c>
      <c r="Y182" s="181">
        <f>'Données de base'!X154</f>
        <v>23205</v>
      </c>
      <c r="Z182" s="181">
        <f>'Données de base'!Y154</f>
        <v>17850</v>
      </c>
      <c r="AA182" s="181">
        <f>'Données de base'!Z154</f>
        <v>35700</v>
      </c>
      <c r="AB182" s="181">
        <f>'Données de base'!AA154</f>
        <v>41055</v>
      </c>
      <c r="AC182" s="190">
        <f t="shared" si="261"/>
        <v>208845</v>
      </c>
      <c r="AD182" s="181">
        <f>'Données de base'!AC154</f>
        <v>22275</v>
      </c>
      <c r="AE182" s="181">
        <f>'Données de base'!AD154</f>
        <v>28215</v>
      </c>
      <c r="AF182" s="181">
        <f>'Données de base'!AE154</f>
        <v>34155</v>
      </c>
      <c r="AG182" s="181">
        <f>'Données de base'!AF154</f>
        <v>29700</v>
      </c>
      <c r="AH182" s="181">
        <f>'Données de base'!AG154</f>
        <v>60885</v>
      </c>
      <c r="AI182" s="181">
        <f>'Données de base'!AH154</f>
        <v>63855</v>
      </c>
      <c r="AJ182" s="181">
        <f>'Données de base'!AI154</f>
        <v>53460</v>
      </c>
      <c r="AK182" s="181">
        <f>'Données de base'!AJ154</f>
        <v>41580</v>
      </c>
      <c r="AL182" s="181">
        <f>'Données de base'!AK154</f>
        <v>66825</v>
      </c>
      <c r="AM182" s="181">
        <f>'Données de base'!AL154</f>
        <v>78705</v>
      </c>
      <c r="AN182" s="181">
        <f>'Données de base'!AM154</f>
        <v>78705</v>
      </c>
      <c r="AO182" s="181">
        <f>'Données de base'!AN154</f>
        <v>72765</v>
      </c>
      <c r="AP182" s="190">
        <f t="shared" si="263"/>
        <v>631125</v>
      </c>
      <c r="AQ182" s="181">
        <f>'Données de base'!AP154</f>
        <v>83160</v>
      </c>
      <c r="AR182" s="181">
        <f>'Données de base'!AQ154</f>
        <v>92070</v>
      </c>
      <c r="AS182" s="181">
        <f>'Données de base'!AR154</f>
        <v>95040</v>
      </c>
      <c r="AT182" s="181">
        <f>'Données de base'!AS154</f>
        <v>102465</v>
      </c>
      <c r="AU182" s="181">
        <f>'Données de base'!AT154</f>
        <v>170775</v>
      </c>
      <c r="AV182" s="181">
        <f>'Données de base'!AU154</f>
        <v>167805</v>
      </c>
      <c r="AW182" s="181">
        <f>'Données de base'!AV154</f>
        <v>204930</v>
      </c>
      <c r="AX182" s="181">
        <f>'Données de base'!AW154</f>
        <v>279180</v>
      </c>
      <c r="AY182" s="181">
        <f>'Données de base'!AX154</f>
        <v>285120</v>
      </c>
      <c r="AZ182" s="181">
        <f>'Données de base'!AY154</f>
        <v>328185</v>
      </c>
      <c r="BA182" s="181">
        <f>'Données de base'!AZ154</f>
        <v>323730</v>
      </c>
      <c r="BB182" s="181">
        <f>'Données de base'!BA154</f>
        <v>384615</v>
      </c>
      <c r="BC182" s="190">
        <f t="shared" si="265"/>
        <v>2517075</v>
      </c>
      <c r="BD182" s="181">
        <f>'Données de base'!BC154</f>
        <v>643850</v>
      </c>
      <c r="BE182" s="181">
        <f>'Données de base'!BD154</f>
        <v>748525</v>
      </c>
      <c r="BF182" s="181">
        <f>'Données de base'!BE154</f>
        <v>869000</v>
      </c>
      <c r="BG182" s="181">
        <f>'Données de base'!BF154</f>
        <v>1038850</v>
      </c>
      <c r="BH182" s="181">
        <f>'Données de base'!BG154</f>
        <v>1382500</v>
      </c>
      <c r="BI182" s="181">
        <f>'Données de base'!BH154</f>
        <v>1572100</v>
      </c>
      <c r="BJ182" s="181">
        <f>'Données de base'!BI154</f>
        <v>1935500</v>
      </c>
      <c r="BK182" s="181">
        <f>'Données de base'!BJ154</f>
        <v>2445050</v>
      </c>
      <c r="BL182" s="181">
        <f>'Données de base'!BK154</f>
        <v>2818325</v>
      </c>
      <c r="BM182" s="181">
        <f>'Données de base'!BL154</f>
        <v>3391075</v>
      </c>
      <c r="BN182" s="181">
        <f>'Données de base'!BM154</f>
        <v>3932225</v>
      </c>
      <c r="BO182" s="181">
        <f>'Données de base'!BN154</f>
        <v>4765675</v>
      </c>
      <c r="BP182" s="190">
        <f t="shared" si="267"/>
        <v>25542675</v>
      </c>
      <c r="BQ182" s="181">
        <f>'Données de base'!BP154</f>
        <v>5599125</v>
      </c>
      <c r="BR182" s="181">
        <f>'Données de base'!BQ154</f>
        <v>6432575</v>
      </c>
      <c r="BS182" s="181">
        <f>'Données de base'!BR154</f>
        <v>7266025</v>
      </c>
      <c r="BT182" s="181">
        <f>'Données de base'!BS154</f>
        <v>8099475</v>
      </c>
      <c r="BU182" s="181">
        <f>'Données de base'!BT154</f>
        <v>8932925</v>
      </c>
      <c r="BV182" s="181">
        <f>'Données de base'!BU154</f>
        <v>9766375</v>
      </c>
      <c r="BW182" s="181">
        <f>'Données de base'!BV154</f>
        <v>10599825</v>
      </c>
      <c r="BX182" s="181">
        <f>'Données de base'!BW154</f>
        <v>11433275</v>
      </c>
      <c r="BY182" s="181">
        <f>'Données de base'!BX154</f>
        <v>12266725</v>
      </c>
      <c r="BZ182" s="181">
        <f>'Données de base'!BY154</f>
        <v>13100175</v>
      </c>
      <c r="CA182" s="181">
        <f>'Données de base'!BZ154</f>
        <v>13933625</v>
      </c>
      <c r="CB182" s="181">
        <f>'Données de base'!CA154</f>
        <v>14767075</v>
      </c>
      <c r="CC182" s="190">
        <f t="shared" si="464"/>
        <v>122197200</v>
      </c>
    </row>
    <row r="183" spans="1:81" ht="15" hidden="1" customHeight="1" outlineLevel="1" x14ac:dyDescent="0.2">
      <c r="A183" s="119"/>
      <c r="B183" s="165" t="str">
        <f>'Données de base'!$A$155</f>
        <v>6 - Frais Agences de Recrutement</v>
      </c>
      <c r="C183" s="246">
        <f>'Données de base'!$B$155</f>
        <v>0.2</v>
      </c>
      <c r="D183" s="181">
        <f>'Données de base'!C155</f>
        <v>0</v>
      </c>
      <c r="E183" s="181">
        <f>'Données de base'!D155</f>
        <v>0</v>
      </c>
      <c r="F183" s="181">
        <f>'Données de base'!E155</f>
        <v>0</v>
      </c>
      <c r="G183" s="181">
        <f>'Données de base'!F155</f>
        <v>0</v>
      </c>
      <c r="H183" s="181">
        <f>'Données de base'!G155</f>
        <v>0</v>
      </c>
      <c r="I183" s="181">
        <f>'Données de base'!H155</f>
        <v>0</v>
      </c>
      <c r="J183" s="181">
        <f>'Données de base'!I155</f>
        <v>0</v>
      </c>
      <c r="K183" s="181">
        <f>'Données de base'!J155</f>
        <v>0</v>
      </c>
      <c r="L183" s="181">
        <f>'Données de base'!K155</f>
        <v>5355</v>
      </c>
      <c r="M183" s="181">
        <f>'Données de base'!L155</f>
        <v>5355</v>
      </c>
      <c r="N183" s="181">
        <f>'Données de base'!M155</f>
        <v>1785</v>
      </c>
      <c r="O183" s="181">
        <f>'Données de base'!N155</f>
        <v>1785</v>
      </c>
      <c r="P183" s="190">
        <f t="shared" si="259"/>
        <v>14280</v>
      </c>
      <c r="Q183" s="181">
        <f>'Données de base'!P155</f>
        <v>3570</v>
      </c>
      <c r="R183" s="181">
        <f>'Données de base'!Q155</f>
        <v>5950</v>
      </c>
      <c r="S183" s="181">
        <f>'Données de base'!R155</f>
        <v>3570</v>
      </c>
      <c r="T183" s="181">
        <f>'Données de base'!S155</f>
        <v>1785</v>
      </c>
      <c r="U183" s="181">
        <f>'Données de base'!T155</f>
        <v>5950</v>
      </c>
      <c r="V183" s="181">
        <f>'Données de base'!U155</f>
        <v>7735</v>
      </c>
      <c r="W183" s="181">
        <f>'Données de base'!V155</f>
        <v>1785</v>
      </c>
      <c r="X183" s="181">
        <f>'Données de base'!W155</f>
        <v>0</v>
      </c>
      <c r="Y183" s="181">
        <f>'Données de base'!X155</f>
        <v>7735</v>
      </c>
      <c r="Z183" s="181">
        <f>'Données de base'!Y155</f>
        <v>5950</v>
      </c>
      <c r="AA183" s="181">
        <f>'Données de base'!Z155</f>
        <v>11900</v>
      </c>
      <c r="AB183" s="181">
        <f>'Données de base'!AA155</f>
        <v>13685</v>
      </c>
      <c r="AC183" s="190">
        <f t="shared" si="261"/>
        <v>69615</v>
      </c>
      <c r="AD183" s="181">
        <f>'Données de base'!AC155</f>
        <v>7425</v>
      </c>
      <c r="AE183" s="181">
        <f>'Données de base'!AD155</f>
        <v>9405</v>
      </c>
      <c r="AF183" s="181">
        <f>'Données de base'!AE155</f>
        <v>11385</v>
      </c>
      <c r="AG183" s="181">
        <f>'Données de base'!AF155</f>
        <v>9900</v>
      </c>
      <c r="AH183" s="181">
        <f>'Données de base'!AG155</f>
        <v>20295</v>
      </c>
      <c r="AI183" s="181">
        <f>'Données de base'!AH155</f>
        <v>21285</v>
      </c>
      <c r="AJ183" s="181">
        <f>'Données de base'!AI155</f>
        <v>17820</v>
      </c>
      <c r="AK183" s="181">
        <f>'Données de base'!AJ155</f>
        <v>13860</v>
      </c>
      <c r="AL183" s="181">
        <f>'Données de base'!AK155</f>
        <v>22275</v>
      </c>
      <c r="AM183" s="181">
        <f>'Données de base'!AL155</f>
        <v>26235</v>
      </c>
      <c r="AN183" s="181">
        <f>'Données de base'!AM155</f>
        <v>26235</v>
      </c>
      <c r="AO183" s="181">
        <f>'Données de base'!AN155</f>
        <v>24255</v>
      </c>
      <c r="AP183" s="190">
        <f t="shared" si="263"/>
        <v>210375</v>
      </c>
      <c r="AQ183" s="181">
        <f>'Données de base'!AP155</f>
        <v>27720</v>
      </c>
      <c r="AR183" s="181">
        <f>'Données de base'!AQ155</f>
        <v>30690</v>
      </c>
      <c r="AS183" s="181">
        <f>'Données de base'!AR155</f>
        <v>31680</v>
      </c>
      <c r="AT183" s="181">
        <f>'Données de base'!AS155</f>
        <v>34155</v>
      </c>
      <c r="AU183" s="181">
        <f>'Données de base'!AT155</f>
        <v>56925</v>
      </c>
      <c r="AV183" s="181">
        <f>'Données de base'!AU155</f>
        <v>55935</v>
      </c>
      <c r="AW183" s="181">
        <f>'Données de base'!AV155</f>
        <v>68310</v>
      </c>
      <c r="AX183" s="181">
        <f>'Données de base'!AW155</f>
        <v>93060</v>
      </c>
      <c r="AY183" s="181">
        <f>'Données de base'!AX155</f>
        <v>95040</v>
      </c>
      <c r="AZ183" s="181">
        <f>'Données de base'!AY155</f>
        <v>109395</v>
      </c>
      <c r="BA183" s="181">
        <f>'Données de base'!AZ155</f>
        <v>107910</v>
      </c>
      <c r="BB183" s="181">
        <f>'Données de base'!BA155</f>
        <v>128205</v>
      </c>
      <c r="BC183" s="190">
        <f t="shared" si="265"/>
        <v>839025</v>
      </c>
      <c r="BD183" s="181">
        <f>'Données de base'!BC155</f>
        <v>257540</v>
      </c>
      <c r="BE183" s="181">
        <f>'Données de base'!BD155</f>
        <v>299410</v>
      </c>
      <c r="BF183" s="181">
        <f>'Données de base'!BE155</f>
        <v>347600</v>
      </c>
      <c r="BG183" s="181">
        <f>'Données de base'!BF155</f>
        <v>415540</v>
      </c>
      <c r="BH183" s="181">
        <f>'Données de base'!BG155</f>
        <v>553000</v>
      </c>
      <c r="BI183" s="181">
        <f>'Données de base'!BH155</f>
        <v>628840</v>
      </c>
      <c r="BJ183" s="181">
        <f>'Données de base'!BI155</f>
        <v>774200</v>
      </c>
      <c r="BK183" s="181">
        <f>'Données de base'!BJ155</f>
        <v>978020</v>
      </c>
      <c r="BL183" s="181">
        <f>'Données de base'!BK155</f>
        <v>1127330</v>
      </c>
      <c r="BM183" s="181">
        <f>'Données de base'!BL155</f>
        <v>1356430</v>
      </c>
      <c r="BN183" s="181">
        <f>'Données de base'!BM155</f>
        <v>1572890</v>
      </c>
      <c r="BO183" s="181">
        <f>'Données de base'!BN155</f>
        <v>1906270</v>
      </c>
      <c r="BP183" s="190">
        <f t="shared" si="267"/>
        <v>10217070</v>
      </c>
      <c r="BQ183" s="181">
        <f>'Données de base'!BP155</f>
        <v>2239650</v>
      </c>
      <c r="BR183" s="181">
        <f>'Données de base'!BQ155</f>
        <v>2573030</v>
      </c>
      <c r="BS183" s="181">
        <f>'Données de base'!BR155</f>
        <v>2906410</v>
      </c>
      <c r="BT183" s="181">
        <f>'Données de base'!BS155</f>
        <v>3239790</v>
      </c>
      <c r="BU183" s="181">
        <f>'Données de base'!BT155</f>
        <v>3573170</v>
      </c>
      <c r="BV183" s="181">
        <f>'Données de base'!BU155</f>
        <v>3906550</v>
      </c>
      <c r="BW183" s="181">
        <f>'Données de base'!BV155</f>
        <v>4239930</v>
      </c>
      <c r="BX183" s="181">
        <f>'Données de base'!BW155</f>
        <v>4573310</v>
      </c>
      <c r="BY183" s="181">
        <f>'Données de base'!BX155</f>
        <v>4906690</v>
      </c>
      <c r="BZ183" s="181">
        <f>'Données de base'!BY155</f>
        <v>5240070</v>
      </c>
      <c r="CA183" s="181">
        <f>'Données de base'!BZ155</f>
        <v>5573450</v>
      </c>
      <c r="CB183" s="181">
        <f>'Données de base'!CA155</f>
        <v>5906830</v>
      </c>
      <c r="CC183" s="190">
        <f t="shared" si="464"/>
        <v>48878880</v>
      </c>
    </row>
    <row r="184" spans="1:81" ht="15" hidden="1" customHeight="1" outlineLevel="1" x14ac:dyDescent="0.2">
      <c r="A184" s="119"/>
      <c r="B184" s="165" t="str">
        <f>'Données de base'!$A$156</f>
        <v>6230 - Certifications</v>
      </c>
      <c r="C184" s="246">
        <f>'Données de base'!$B$156</f>
        <v>0.2</v>
      </c>
      <c r="D184" s="181">
        <f>'Données de base'!C156</f>
        <v>0</v>
      </c>
      <c r="E184" s="181">
        <f>'Données de base'!D156</f>
        <v>0</v>
      </c>
      <c r="F184" s="181">
        <f>'Données de base'!E156</f>
        <v>0</v>
      </c>
      <c r="G184" s="181">
        <f>'Données de base'!F156</f>
        <v>0</v>
      </c>
      <c r="H184" s="181">
        <f>'Données de base'!G156</f>
        <v>0</v>
      </c>
      <c r="I184" s="181">
        <f>'Données de base'!H156</f>
        <v>0</v>
      </c>
      <c r="J184" s="181">
        <f>'Données de base'!I156</f>
        <v>0</v>
      </c>
      <c r="K184" s="181">
        <f>'Données de base'!J156</f>
        <v>0</v>
      </c>
      <c r="L184" s="181">
        <f>'Données de base'!K156</f>
        <v>0</v>
      </c>
      <c r="M184" s="181">
        <f>'Données de base'!L156</f>
        <v>0</v>
      </c>
      <c r="N184" s="181">
        <f>'Données de base'!M156</f>
        <v>0</v>
      </c>
      <c r="O184" s="181">
        <f>'Données de base'!N156</f>
        <v>0</v>
      </c>
      <c r="P184" s="190">
        <f t="shared" si="259"/>
        <v>0</v>
      </c>
      <c r="Q184" s="181">
        <f>'Données de base'!P156</f>
        <v>0</v>
      </c>
      <c r="R184" s="181">
        <f>'Données de base'!Q156</f>
        <v>0</v>
      </c>
      <c r="S184" s="181">
        <f>'Données de base'!R156</f>
        <v>0</v>
      </c>
      <c r="T184" s="181">
        <f>'Données de base'!S156</f>
        <v>0</v>
      </c>
      <c r="U184" s="181">
        <f>'Données de base'!T156</f>
        <v>0</v>
      </c>
      <c r="V184" s="181">
        <f>'Données de base'!U156</f>
        <v>0</v>
      </c>
      <c r="W184" s="181">
        <f>'Données de base'!V156</f>
        <v>0</v>
      </c>
      <c r="X184" s="181">
        <f>'Données de base'!W156</f>
        <v>0</v>
      </c>
      <c r="Y184" s="181">
        <f>'Données de base'!X156</f>
        <v>0</v>
      </c>
      <c r="Z184" s="181">
        <f>'Données de base'!Y156</f>
        <v>0</v>
      </c>
      <c r="AA184" s="181">
        <f>'Données de base'!Z156</f>
        <v>0</v>
      </c>
      <c r="AB184" s="181">
        <f>'Données de base'!AA156</f>
        <v>0</v>
      </c>
      <c r="AC184" s="190">
        <f t="shared" si="261"/>
        <v>0</v>
      </c>
      <c r="AD184" s="181">
        <f>'Données de base'!AC156</f>
        <v>0</v>
      </c>
      <c r="AE184" s="181">
        <f>'Données de base'!AD156</f>
        <v>0</v>
      </c>
      <c r="AF184" s="181">
        <f>'Données de base'!AE156</f>
        <v>0</v>
      </c>
      <c r="AG184" s="181">
        <f>'Données de base'!AF156</f>
        <v>0</v>
      </c>
      <c r="AH184" s="181">
        <f>'Données de base'!AG156</f>
        <v>0</v>
      </c>
      <c r="AI184" s="181">
        <f>'Données de base'!AH156</f>
        <v>0</v>
      </c>
      <c r="AJ184" s="181">
        <f>'Données de base'!AI156</f>
        <v>0</v>
      </c>
      <c r="AK184" s="181">
        <f>'Données de base'!AJ156</f>
        <v>0</v>
      </c>
      <c r="AL184" s="181">
        <f>'Données de base'!AK156</f>
        <v>0</v>
      </c>
      <c r="AM184" s="181">
        <f>'Données de base'!AL156</f>
        <v>0</v>
      </c>
      <c r="AN184" s="181">
        <f>'Données de base'!AM156</f>
        <v>0</v>
      </c>
      <c r="AO184" s="181">
        <f>'Données de base'!AN156</f>
        <v>0</v>
      </c>
      <c r="AP184" s="190">
        <f t="shared" si="263"/>
        <v>0</v>
      </c>
      <c r="AQ184" s="181">
        <f>'Données de base'!AP156</f>
        <v>0</v>
      </c>
      <c r="AR184" s="181">
        <f>'Données de base'!AQ156</f>
        <v>0</v>
      </c>
      <c r="AS184" s="181">
        <f>'Données de base'!AR156</f>
        <v>0</v>
      </c>
      <c r="AT184" s="181">
        <f>'Données de base'!AS156</f>
        <v>0</v>
      </c>
      <c r="AU184" s="181">
        <f>'Données de base'!AT156</f>
        <v>0</v>
      </c>
      <c r="AV184" s="181">
        <f>'Données de base'!AU156</f>
        <v>0</v>
      </c>
      <c r="AW184" s="181">
        <f>'Données de base'!AV156</f>
        <v>0</v>
      </c>
      <c r="AX184" s="181">
        <f>'Données de base'!AW156</f>
        <v>0</v>
      </c>
      <c r="AY184" s="181">
        <f>'Données de base'!AX156</f>
        <v>0</v>
      </c>
      <c r="AZ184" s="181">
        <f>'Données de base'!AY156</f>
        <v>0</v>
      </c>
      <c r="BA184" s="181">
        <f>'Données de base'!AZ156</f>
        <v>0</v>
      </c>
      <c r="BB184" s="181">
        <f>'Données de base'!BA156</f>
        <v>0</v>
      </c>
      <c r="BC184" s="190">
        <f t="shared" si="265"/>
        <v>0</v>
      </c>
      <c r="BD184" s="181">
        <f>'Données de base'!BC156</f>
        <v>0</v>
      </c>
      <c r="BE184" s="181">
        <f>'Données de base'!BD156</f>
        <v>0</v>
      </c>
      <c r="BF184" s="181">
        <f>'Données de base'!BE156</f>
        <v>0</v>
      </c>
      <c r="BG184" s="181">
        <f>'Données de base'!BF156</f>
        <v>0</v>
      </c>
      <c r="BH184" s="181">
        <f>'Données de base'!BG156</f>
        <v>0</v>
      </c>
      <c r="BI184" s="181">
        <f>'Données de base'!BH156</f>
        <v>0</v>
      </c>
      <c r="BJ184" s="181">
        <f>'Données de base'!BI156</f>
        <v>0</v>
      </c>
      <c r="BK184" s="181">
        <f>'Données de base'!BJ156</f>
        <v>0</v>
      </c>
      <c r="BL184" s="181">
        <f>'Données de base'!BK156</f>
        <v>0</v>
      </c>
      <c r="BM184" s="181">
        <f>'Données de base'!BL156</f>
        <v>0</v>
      </c>
      <c r="BN184" s="181">
        <f>'Données de base'!BM156</f>
        <v>0</v>
      </c>
      <c r="BO184" s="181">
        <f>'Données de base'!BN156</f>
        <v>0</v>
      </c>
      <c r="BP184" s="190">
        <f t="shared" si="267"/>
        <v>0</v>
      </c>
      <c r="BQ184" s="181">
        <f>'Données de base'!BP156</f>
        <v>0</v>
      </c>
      <c r="BR184" s="181">
        <f>'Données de base'!BQ156</f>
        <v>0</v>
      </c>
      <c r="BS184" s="181">
        <f>'Données de base'!BR156</f>
        <v>0</v>
      </c>
      <c r="BT184" s="181">
        <f>'Données de base'!BS156</f>
        <v>0</v>
      </c>
      <c r="BU184" s="181">
        <f>'Données de base'!BT156</f>
        <v>0</v>
      </c>
      <c r="BV184" s="181">
        <f>'Données de base'!BU156</f>
        <v>0</v>
      </c>
      <c r="BW184" s="181">
        <f>'Données de base'!BV156</f>
        <v>0</v>
      </c>
      <c r="BX184" s="181">
        <f>'Données de base'!BW156</f>
        <v>0</v>
      </c>
      <c r="BY184" s="181">
        <f>'Données de base'!BX156</f>
        <v>0</v>
      </c>
      <c r="BZ184" s="181">
        <f>'Données de base'!BY156</f>
        <v>0</v>
      </c>
      <c r="CA184" s="181">
        <f>'Données de base'!BZ156</f>
        <v>0</v>
      </c>
      <c r="CB184" s="181">
        <f>'Données de base'!CA156</f>
        <v>0</v>
      </c>
      <c r="CC184" s="190">
        <f t="shared" si="464"/>
        <v>0</v>
      </c>
    </row>
    <row r="185" spans="1:81" ht="15" hidden="1" customHeight="1" outlineLevel="1" x14ac:dyDescent="0.2">
      <c r="A185" s="119"/>
      <c r="B185" s="165" t="str">
        <f>'Données de base'!$A$157</f>
        <v>6400 - Taxes et impôts - Véhicules et autres</v>
      </c>
      <c r="C185" s="246">
        <f>'Données de base'!$B$157</f>
        <v>0.2</v>
      </c>
      <c r="D185" s="181">
        <f>'Données de base'!C157</f>
        <v>0</v>
      </c>
      <c r="E185" s="181">
        <f>'Données de base'!D157</f>
        <v>0</v>
      </c>
      <c r="F185" s="181">
        <f>'Données de base'!E157</f>
        <v>0</v>
      </c>
      <c r="G185" s="181">
        <f>'Données de base'!F157</f>
        <v>0</v>
      </c>
      <c r="H185" s="181">
        <f>'Données de base'!G157</f>
        <v>0</v>
      </c>
      <c r="I185" s="181">
        <f>'Données de base'!H157</f>
        <v>0</v>
      </c>
      <c r="J185" s="181">
        <f>'Données de base'!I157</f>
        <v>0</v>
      </c>
      <c r="K185" s="181">
        <f>'Données de base'!J157</f>
        <v>0</v>
      </c>
      <c r="L185" s="181">
        <f>'Données de base'!K157</f>
        <v>0</v>
      </c>
      <c r="M185" s="181">
        <f>'Données de base'!L157</f>
        <v>0</v>
      </c>
      <c r="N185" s="181">
        <f>'Données de base'!M157</f>
        <v>0</v>
      </c>
      <c r="O185" s="181">
        <f>'Données de base'!N157</f>
        <v>0</v>
      </c>
      <c r="P185" s="190">
        <f t="shared" si="259"/>
        <v>0</v>
      </c>
      <c r="Q185" s="181">
        <f>'Données de base'!P157</f>
        <v>0</v>
      </c>
      <c r="R185" s="181">
        <f>'Données de base'!Q157</f>
        <v>0</v>
      </c>
      <c r="S185" s="181">
        <f>'Données de base'!R157</f>
        <v>0</v>
      </c>
      <c r="T185" s="181">
        <f>'Données de base'!S157</f>
        <v>0</v>
      </c>
      <c r="U185" s="181">
        <f>'Données de base'!T157</f>
        <v>0</v>
      </c>
      <c r="V185" s="181">
        <f>'Données de base'!U157</f>
        <v>0</v>
      </c>
      <c r="W185" s="181">
        <f>'Données de base'!V157</f>
        <v>0</v>
      </c>
      <c r="X185" s="181">
        <f>'Données de base'!W157</f>
        <v>0</v>
      </c>
      <c r="Y185" s="181">
        <f>'Données de base'!X157</f>
        <v>0</v>
      </c>
      <c r="Z185" s="181">
        <f>'Données de base'!Y157</f>
        <v>0</v>
      </c>
      <c r="AA185" s="181">
        <f>'Données de base'!Z157</f>
        <v>0</v>
      </c>
      <c r="AB185" s="181">
        <f>'Données de base'!AA157</f>
        <v>0</v>
      </c>
      <c r="AC185" s="190">
        <f t="shared" si="261"/>
        <v>0</v>
      </c>
      <c r="AD185" s="181">
        <f>'Données de base'!AC157</f>
        <v>0</v>
      </c>
      <c r="AE185" s="181">
        <f>'Données de base'!AD157</f>
        <v>0</v>
      </c>
      <c r="AF185" s="181">
        <f>'Données de base'!AE157</f>
        <v>0</v>
      </c>
      <c r="AG185" s="181">
        <f>'Données de base'!AF157</f>
        <v>0</v>
      </c>
      <c r="AH185" s="181">
        <f>'Données de base'!AG157</f>
        <v>0</v>
      </c>
      <c r="AI185" s="181">
        <f>'Données de base'!AH157</f>
        <v>0</v>
      </c>
      <c r="AJ185" s="181">
        <f>'Données de base'!AI157</f>
        <v>0</v>
      </c>
      <c r="AK185" s="181">
        <f>'Données de base'!AJ157</f>
        <v>0</v>
      </c>
      <c r="AL185" s="181">
        <f>'Données de base'!AK157</f>
        <v>0</v>
      </c>
      <c r="AM185" s="181">
        <f>'Données de base'!AL157</f>
        <v>0</v>
      </c>
      <c r="AN185" s="181">
        <f>'Données de base'!AM157</f>
        <v>0</v>
      </c>
      <c r="AO185" s="181">
        <f>'Données de base'!AN157</f>
        <v>0</v>
      </c>
      <c r="AP185" s="190">
        <f t="shared" si="263"/>
        <v>0</v>
      </c>
      <c r="AQ185" s="181">
        <f>'Données de base'!AP157</f>
        <v>0</v>
      </c>
      <c r="AR185" s="181">
        <f>'Données de base'!AQ157</f>
        <v>0</v>
      </c>
      <c r="AS185" s="181">
        <f>'Données de base'!AR157</f>
        <v>0</v>
      </c>
      <c r="AT185" s="181">
        <f>'Données de base'!AS157</f>
        <v>0</v>
      </c>
      <c r="AU185" s="181">
        <f>'Données de base'!AT157</f>
        <v>0</v>
      </c>
      <c r="AV185" s="181">
        <f>'Données de base'!AU157</f>
        <v>0</v>
      </c>
      <c r="AW185" s="181">
        <f>'Données de base'!AV157</f>
        <v>0</v>
      </c>
      <c r="AX185" s="181">
        <f>'Données de base'!AW157</f>
        <v>0</v>
      </c>
      <c r="AY185" s="181">
        <f>'Données de base'!AX157</f>
        <v>0</v>
      </c>
      <c r="AZ185" s="181">
        <f>'Données de base'!AY157</f>
        <v>0</v>
      </c>
      <c r="BA185" s="181">
        <f>'Données de base'!AZ157</f>
        <v>0</v>
      </c>
      <c r="BB185" s="181">
        <f>'Données de base'!BA157</f>
        <v>0</v>
      </c>
      <c r="BC185" s="190">
        <f t="shared" si="265"/>
        <v>0</v>
      </c>
      <c r="BD185" s="181">
        <f>'Données de base'!BC157</f>
        <v>0</v>
      </c>
      <c r="BE185" s="181">
        <f>'Données de base'!BD157</f>
        <v>0</v>
      </c>
      <c r="BF185" s="181">
        <f>'Données de base'!BE157</f>
        <v>0</v>
      </c>
      <c r="BG185" s="181">
        <f>'Données de base'!BF157</f>
        <v>0</v>
      </c>
      <c r="BH185" s="181">
        <f>'Données de base'!BG157</f>
        <v>0</v>
      </c>
      <c r="BI185" s="181">
        <f>'Données de base'!BH157</f>
        <v>0</v>
      </c>
      <c r="BJ185" s="181">
        <f>'Données de base'!BI157</f>
        <v>0</v>
      </c>
      <c r="BK185" s="181">
        <f>'Données de base'!BJ157</f>
        <v>0</v>
      </c>
      <c r="BL185" s="181">
        <f>'Données de base'!BK157</f>
        <v>0</v>
      </c>
      <c r="BM185" s="181">
        <f>'Données de base'!BL157</f>
        <v>0</v>
      </c>
      <c r="BN185" s="181">
        <f>'Données de base'!BM157</f>
        <v>0</v>
      </c>
      <c r="BO185" s="181">
        <f>'Données de base'!BN157</f>
        <v>0</v>
      </c>
      <c r="BP185" s="190">
        <f t="shared" si="267"/>
        <v>0</v>
      </c>
      <c r="BQ185" s="181">
        <f>'Données de base'!BP157</f>
        <v>0</v>
      </c>
      <c r="BR185" s="181">
        <f>'Données de base'!BQ157</f>
        <v>0</v>
      </c>
      <c r="BS185" s="181">
        <f>'Données de base'!BR157</f>
        <v>0</v>
      </c>
      <c r="BT185" s="181">
        <f>'Données de base'!BS157</f>
        <v>0</v>
      </c>
      <c r="BU185" s="181">
        <f>'Données de base'!BT157</f>
        <v>0</v>
      </c>
      <c r="BV185" s="181">
        <f>'Données de base'!BU157</f>
        <v>0</v>
      </c>
      <c r="BW185" s="181">
        <f>'Données de base'!BV157</f>
        <v>0</v>
      </c>
      <c r="BX185" s="181">
        <f>'Données de base'!BW157</f>
        <v>0</v>
      </c>
      <c r="BY185" s="181">
        <f>'Données de base'!BX157</f>
        <v>0</v>
      </c>
      <c r="BZ185" s="181">
        <f>'Données de base'!BY157</f>
        <v>0</v>
      </c>
      <c r="CA185" s="181">
        <f>'Données de base'!BZ157</f>
        <v>0</v>
      </c>
      <c r="CB185" s="181">
        <f>'Données de base'!CA157</f>
        <v>0</v>
      </c>
      <c r="CC185" s="190">
        <f t="shared" si="464"/>
        <v>0</v>
      </c>
    </row>
    <row r="186" spans="1:81" ht="15" hidden="1" customHeight="1" outlineLevel="1" x14ac:dyDescent="0.2">
      <c r="A186" s="119"/>
      <c r="B186" s="165" t="str">
        <f>'Données de base'!$A$158</f>
        <v>6402 - Taxes et impôts - Région, Provinces, Communes</v>
      </c>
      <c r="C186" s="246">
        <f>'Données de base'!$B$158</f>
        <v>0.2</v>
      </c>
      <c r="D186" s="181">
        <f>'Données de base'!C158</f>
        <v>0</v>
      </c>
      <c r="E186" s="181">
        <f>'Données de base'!D158</f>
        <v>0</v>
      </c>
      <c r="F186" s="181">
        <f>'Données de base'!E158</f>
        <v>0</v>
      </c>
      <c r="G186" s="181">
        <f>'Données de base'!F158</f>
        <v>0</v>
      </c>
      <c r="H186" s="181">
        <f>'Données de base'!G158</f>
        <v>0</v>
      </c>
      <c r="I186" s="181">
        <f>'Données de base'!H158</f>
        <v>0</v>
      </c>
      <c r="J186" s="181">
        <f>'Données de base'!I158</f>
        <v>0</v>
      </c>
      <c r="K186" s="181">
        <f>'Données de base'!J158</f>
        <v>0</v>
      </c>
      <c r="L186" s="181">
        <f>'Données de base'!K158</f>
        <v>0</v>
      </c>
      <c r="M186" s="181">
        <f>'Données de base'!L158</f>
        <v>0</v>
      </c>
      <c r="N186" s="181">
        <f>'Données de base'!M158</f>
        <v>0</v>
      </c>
      <c r="O186" s="181">
        <f>'Données de base'!N158</f>
        <v>0</v>
      </c>
      <c r="P186" s="190">
        <f t="shared" si="259"/>
        <v>0</v>
      </c>
      <c r="Q186" s="181">
        <f>'Données de base'!P158</f>
        <v>0</v>
      </c>
      <c r="R186" s="181">
        <f>'Données de base'!Q158</f>
        <v>0</v>
      </c>
      <c r="S186" s="181">
        <f>'Données de base'!R158</f>
        <v>0</v>
      </c>
      <c r="T186" s="181">
        <f>'Données de base'!S158</f>
        <v>0</v>
      </c>
      <c r="U186" s="181">
        <f>'Données de base'!T158</f>
        <v>0</v>
      </c>
      <c r="V186" s="181">
        <f>'Données de base'!U158</f>
        <v>0</v>
      </c>
      <c r="W186" s="181">
        <f>'Données de base'!V158</f>
        <v>0</v>
      </c>
      <c r="X186" s="181">
        <f>'Données de base'!W158</f>
        <v>0</v>
      </c>
      <c r="Y186" s="181">
        <f>'Données de base'!X158</f>
        <v>0</v>
      </c>
      <c r="Z186" s="181">
        <f>'Données de base'!Y158</f>
        <v>0</v>
      </c>
      <c r="AA186" s="181">
        <f>'Données de base'!Z158</f>
        <v>0</v>
      </c>
      <c r="AB186" s="181">
        <f>'Données de base'!AA158</f>
        <v>0</v>
      </c>
      <c r="AC186" s="190">
        <f t="shared" si="261"/>
        <v>0</v>
      </c>
      <c r="AD186" s="181">
        <f>'Données de base'!AC158</f>
        <v>0</v>
      </c>
      <c r="AE186" s="181">
        <f>'Données de base'!AD158</f>
        <v>0</v>
      </c>
      <c r="AF186" s="181">
        <f>'Données de base'!AE158</f>
        <v>0</v>
      </c>
      <c r="AG186" s="181">
        <f>'Données de base'!AF158</f>
        <v>0</v>
      </c>
      <c r="AH186" s="181">
        <f>'Données de base'!AG158</f>
        <v>0</v>
      </c>
      <c r="AI186" s="181">
        <f>'Données de base'!AH158</f>
        <v>0</v>
      </c>
      <c r="AJ186" s="181">
        <f>'Données de base'!AI158</f>
        <v>0</v>
      </c>
      <c r="AK186" s="181">
        <f>'Données de base'!AJ158</f>
        <v>0</v>
      </c>
      <c r="AL186" s="181">
        <f>'Données de base'!AK158</f>
        <v>0</v>
      </c>
      <c r="AM186" s="181">
        <f>'Données de base'!AL158</f>
        <v>0</v>
      </c>
      <c r="AN186" s="181">
        <f>'Données de base'!AM158</f>
        <v>0</v>
      </c>
      <c r="AO186" s="181">
        <f>'Données de base'!AN158</f>
        <v>0</v>
      </c>
      <c r="AP186" s="190">
        <f t="shared" si="263"/>
        <v>0</v>
      </c>
      <c r="AQ186" s="181">
        <f>'Données de base'!AP158</f>
        <v>0</v>
      </c>
      <c r="AR186" s="181">
        <f>'Données de base'!AQ158</f>
        <v>0</v>
      </c>
      <c r="AS186" s="181">
        <f>'Données de base'!AR158</f>
        <v>0</v>
      </c>
      <c r="AT186" s="181">
        <f>'Données de base'!AS158</f>
        <v>0</v>
      </c>
      <c r="AU186" s="181">
        <f>'Données de base'!AT158</f>
        <v>0</v>
      </c>
      <c r="AV186" s="181">
        <f>'Données de base'!AU158</f>
        <v>0</v>
      </c>
      <c r="AW186" s="181">
        <f>'Données de base'!AV158</f>
        <v>0</v>
      </c>
      <c r="AX186" s="181">
        <f>'Données de base'!AW158</f>
        <v>0</v>
      </c>
      <c r="AY186" s="181">
        <f>'Données de base'!AX158</f>
        <v>0</v>
      </c>
      <c r="AZ186" s="181">
        <f>'Données de base'!AY158</f>
        <v>0</v>
      </c>
      <c r="BA186" s="181">
        <f>'Données de base'!AZ158</f>
        <v>0</v>
      </c>
      <c r="BB186" s="181">
        <f>'Données de base'!BA158</f>
        <v>0</v>
      </c>
      <c r="BC186" s="190">
        <f t="shared" si="265"/>
        <v>0</v>
      </c>
      <c r="BD186" s="181">
        <f>'Données de base'!BC158</f>
        <v>0</v>
      </c>
      <c r="BE186" s="181">
        <f>'Données de base'!BD158</f>
        <v>0</v>
      </c>
      <c r="BF186" s="181">
        <f>'Données de base'!BE158</f>
        <v>0</v>
      </c>
      <c r="BG186" s="181">
        <f>'Données de base'!BF158</f>
        <v>0</v>
      </c>
      <c r="BH186" s="181">
        <f>'Données de base'!BG158</f>
        <v>0</v>
      </c>
      <c r="BI186" s="181">
        <f>'Données de base'!BH158</f>
        <v>0</v>
      </c>
      <c r="BJ186" s="181">
        <f>'Données de base'!BI158</f>
        <v>0</v>
      </c>
      <c r="BK186" s="181">
        <f>'Données de base'!BJ158</f>
        <v>0</v>
      </c>
      <c r="BL186" s="181">
        <f>'Données de base'!BK158</f>
        <v>0</v>
      </c>
      <c r="BM186" s="181">
        <f>'Données de base'!BL158</f>
        <v>0</v>
      </c>
      <c r="BN186" s="181">
        <f>'Données de base'!BM158</f>
        <v>0</v>
      </c>
      <c r="BO186" s="181">
        <f>'Données de base'!BN158</f>
        <v>0</v>
      </c>
      <c r="BP186" s="190">
        <f t="shared" si="267"/>
        <v>0</v>
      </c>
      <c r="BQ186" s="181">
        <f>'Données de base'!BP158</f>
        <v>0</v>
      </c>
      <c r="BR186" s="181">
        <f>'Données de base'!BQ158</f>
        <v>0</v>
      </c>
      <c r="BS186" s="181">
        <f>'Données de base'!BR158</f>
        <v>0</v>
      </c>
      <c r="BT186" s="181">
        <f>'Données de base'!BS158</f>
        <v>0</v>
      </c>
      <c r="BU186" s="181">
        <f>'Données de base'!BT158</f>
        <v>0</v>
      </c>
      <c r="BV186" s="181">
        <f>'Données de base'!BU158</f>
        <v>0</v>
      </c>
      <c r="BW186" s="181">
        <f>'Données de base'!BV158</f>
        <v>0</v>
      </c>
      <c r="BX186" s="181">
        <f>'Données de base'!BW158</f>
        <v>0</v>
      </c>
      <c r="BY186" s="181">
        <f>'Données de base'!BX158</f>
        <v>0</v>
      </c>
      <c r="BZ186" s="181">
        <f>'Données de base'!BY158</f>
        <v>0</v>
      </c>
      <c r="CA186" s="181">
        <f>'Données de base'!BZ158</f>
        <v>0</v>
      </c>
      <c r="CB186" s="181">
        <f>'Données de base'!CA158</f>
        <v>0</v>
      </c>
      <c r="CC186" s="190">
        <f t="shared" si="464"/>
        <v>0</v>
      </c>
    </row>
    <row r="187" spans="1:81" ht="15" hidden="1" customHeight="1" outlineLevel="1" x14ac:dyDescent="0.2">
      <c r="A187" s="119"/>
      <c r="B187" s="165" t="str">
        <f>'Données de base'!$A$159</f>
        <v>66 - Imprévus</v>
      </c>
      <c r="C187" s="246">
        <f>'Données de base'!$B$159</f>
        <v>0.2</v>
      </c>
      <c r="D187" s="181">
        <f>'Données de base'!C159</f>
        <v>0</v>
      </c>
      <c r="E187" s="181">
        <f>'Données de base'!D159</f>
        <v>0</v>
      </c>
      <c r="F187" s="181">
        <f>'Données de base'!E159</f>
        <v>0</v>
      </c>
      <c r="G187" s="181">
        <f>'Données de base'!F159</f>
        <v>0</v>
      </c>
      <c r="H187" s="181">
        <f>'Données de base'!G159</f>
        <v>0</v>
      </c>
      <c r="I187" s="181">
        <f>'Données de base'!H159</f>
        <v>0</v>
      </c>
      <c r="J187" s="181">
        <f>'Données de base'!I159</f>
        <v>0</v>
      </c>
      <c r="K187" s="181">
        <f>'Données de base'!J159</f>
        <v>0</v>
      </c>
      <c r="L187" s="181">
        <f>'Données de base'!K159</f>
        <v>0</v>
      </c>
      <c r="M187" s="181">
        <f>'Données de base'!L159</f>
        <v>0</v>
      </c>
      <c r="N187" s="181">
        <f>'Données de base'!M159</f>
        <v>0</v>
      </c>
      <c r="O187" s="181">
        <f>'Données de base'!N159</f>
        <v>0</v>
      </c>
      <c r="P187" s="190">
        <f t="shared" si="259"/>
        <v>0</v>
      </c>
      <c r="Q187" s="181">
        <f>'Données de base'!P159</f>
        <v>0</v>
      </c>
      <c r="R187" s="181">
        <f>'Données de base'!Q159</f>
        <v>0</v>
      </c>
      <c r="S187" s="181">
        <f>'Données de base'!R159</f>
        <v>0</v>
      </c>
      <c r="T187" s="181">
        <f>'Données de base'!S159</f>
        <v>0</v>
      </c>
      <c r="U187" s="181">
        <f>'Données de base'!T159</f>
        <v>0</v>
      </c>
      <c r="V187" s="181">
        <f>'Données de base'!U159</f>
        <v>0</v>
      </c>
      <c r="W187" s="181">
        <f>'Données de base'!V159</f>
        <v>0</v>
      </c>
      <c r="X187" s="181">
        <f>'Données de base'!W159</f>
        <v>0</v>
      </c>
      <c r="Y187" s="181">
        <f>'Données de base'!X159</f>
        <v>0</v>
      </c>
      <c r="Z187" s="181">
        <f>'Données de base'!Y159</f>
        <v>0</v>
      </c>
      <c r="AA187" s="181">
        <f>'Données de base'!Z159</f>
        <v>0</v>
      </c>
      <c r="AB187" s="181">
        <f>'Données de base'!AA159</f>
        <v>0</v>
      </c>
      <c r="AC187" s="190">
        <f t="shared" si="261"/>
        <v>0</v>
      </c>
      <c r="AD187" s="181">
        <f>'Données de base'!AC159</f>
        <v>0</v>
      </c>
      <c r="AE187" s="181">
        <f>'Données de base'!AD159</f>
        <v>0</v>
      </c>
      <c r="AF187" s="181">
        <f>'Données de base'!AE159</f>
        <v>0</v>
      </c>
      <c r="AG187" s="181">
        <f>'Données de base'!AF159</f>
        <v>0</v>
      </c>
      <c r="AH187" s="181">
        <f>'Données de base'!AG159</f>
        <v>0</v>
      </c>
      <c r="AI187" s="181">
        <f>'Données de base'!AH159</f>
        <v>0</v>
      </c>
      <c r="AJ187" s="181">
        <f>'Données de base'!AI159</f>
        <v>0</v>
      </c>
      <c r="AK187" s="181">
        <f>'Données de base'!AJ159</f>
        <v>0</v>
      </c>
      <c r="AL187" s="181">
        <f>'Données de base'!AK159</f>
        <v>0</v>
      </c>
      <c r="AM187" s="181">
        <f>'Données de base'!AL159</f>
        <v>0</v>
      </c>
      <c r="AN187" s="181">
        <f>'Données de base'!AM159</f>
        <v>0</v>
      </c>
      <c r="AO187" s="181">
        <f>'Données de base'!AN159</f>
        <v>0</v>
      </c>
      <c r="AP187" s="190">
        <f t="shared" si="263"/>
        <v>0</v>
      </c>
      <c r="AQ187" s="181">
        <f>'Données de base'!AP159</f>
        <v>0</v>
      </c>
      <c r="AR187" s="181">
        <f>'Données de base'!AQ159</f>
        <v>0</v>
      </c>
      <c r="AS187" s="181">
        <f>'Données de base'!AR159</f>
        <v>0</v>
      </c>
      <c r="AT187" s="181">
        <f>'Données de base'!AS159</f>
        <v>0</v>
      </c>
      <c r="AU187" s="181">
        <f>'Données de base'!AT159</f>
        <v>0</v>
      </c>
      <c r="AV187" s="181">
        <f>'Données de base'!AU159</f>
        <v>0</v>
      </c>
      <c r="AW187" s="181">
        <f>'Données de base'!AV159</f>
        <v>0</v>
      </c>
      <c r="AX187" s="181">
        <f>'Données de base'!AW159</f>
        <v>0</v>
      </c>
      <c r="AY187" s="181">
        <f>'Données de base'!AX159</f>
        <v>0</v>
      </c>
      <c r="AZ187" s="181">
        <f>'Données de base'!AY159</f>
        <v>0</v>
      </c>
      <c r="BA187" s="181">
        <f>'Données de base'!AZ159</f>
        <v>0</v>
      </c>
      <c r="BB187" s="181">
        <f>'Données de base'!BA159</f>
        <v>0</v>
      </c>
      <c r="BC187" s="190">
        <f t="shared" si="265"/>
        <v>0</v>
      </c>
      <c r="BD187" s="181">
        <f>'Données de base'!BC159</f>
        <v>0</v>
      </c>
      <c r="BE187" s="181">
        <f>'Données de base'!BD159</f>
        <v>0</v>
      </c>
      <c r="BF187" s="181">
        <f>'Données de base'!BE159</f>
        <v>0</v>
      </c>
      <c r="BG187" s="181">
        <f>'Données de base'!BF159</f>
        <v>0</v>
      </c>
      <c r="BH187" s="181">
        <f>'Données de base'!BG159</f>
        <v>0</v>
      </c>
      <c r="BI187" s="181">
        <f>'Données de base'!BH159</f>
        <v>0</v>
      </c>
      <c r="BJ187" s="181">
        <f>'Données de base'!BI159</f>
        <v>0</v>
      </c>
      <c r="BK187" s="181">
        <f>'Données de base'!BJ159</f>
        <v>0</v>
      </c>
      <c r="BL187" s="181">
        <f>'Données de base'!BK159</f>
        <v>0</v>
      </c>
      <c r="BM187" s="181">
        <f>'Données de base'!BL159</f>
        <v>0</v>
      </c>
      <c r="BN187" s="181">
        <f>'Données de base'!BM159</f>
        <v>0</v>
      </c>
      <c r="BO187" s="181">
        <f>'Données de base'!BN159</f>
        <v>0</v>
      </c>
      <c r="BP187" s="190">
        <f t="shared" si="267"/>
        <v>0</v>
      </c>
      <c r="BQ187" s="181">
        <f>'Données de base'!BP159</f>
        <v>0</v>
      </c>
      <c r="BR187" s="181">
        <f>'Données de base'!BQ159</f>
        <v>0</v>
      </c>
      <c r="BS187" s="181">
        <f>'Données de base'!BR159</f>
        <v>0</v>
      </c>
      <c r="BT187" s="181">
        <f>'Données de base'!BS159</f>
        <v>0</v>
      </c>
      <c r="BU187" s="181">
        <f>'Données de base'!BT159</f>
        <v>0</v>
      </c>
      <c r="BV187" s="181">
        <f>'Données de base'!BU159</f>
        <v>0</v>
      </c>
      <c r="BW187" s="181">
        <f>'Données de base'!BV159</f>
        <v>0</v>
      </c>
      <c r="BX187" s="181">
        <f>'Données de base'!BW159</f>
        <v>0</v>
      </c>
      <c r="BY187" s="181">
        <f>'Données de base'!BX159</f>
        <v>0</v>
      </c>
      <c r="BZ187" s="181">
        <f>'Données de base'!BY159</f>
        <v>0</v>
      </c>
      <c r="CA187" s="181">
        <f>'Données de base'!BZ159</f>
        <v>0</v>
      </c>
      <c r="CB187" s="181">
        <f>'Données de base'!CA159</f>
        <v>0</v>
      </c>
      <c r="CC187" s="190">
        <f t="shared" si="464"/>
        <v>0</v>
      </c>
    </row>
    <row r="188" spans="1:81" ht="15" customHeight="1" collapsed="1" x14ac:dyDescent="0.2">
      <c r="B188" s="16"/>
      <c r="C188" s="223"/>
      <c r="D188" s="16"/>
      <c r="E188" s="16"/>
      <c r="F188" s="16"/>
      <c r="G188" s="16"/>
      <c r="H188" s="16"/>
      <c r="I188" s="16"/>
      <c r="J188" s="16"/>
      <c r="K188" s="16"/>
      <c r="L188" s="16"/>
      <c r="M188" s="16"/>
      <c r="N188" s="16"/>
      <c r="O188" s="16"/>
      <c r="P188" s="130"/>
      <c r="Q188" s="16"/>
      <c r="R188" s="16"/>
      <c r="S188" s="16"/>
      <c r="T188" s="16"/>
      <c r="U188" s="16"/>
      <c r="V188" s="16"/>
      <c r="W188" s="16"/>
      <c r="X188" s="16"/>
      <c r="Y188" s="16"/>
      <c r="Z188" s="16"/>
      <c r="AA188" s="16"/>
      <c r="AB188" s="16"/>
      <c r="AC188" s="130"/>
      <c r="AD188" s="16"/>
      <c r="AE188" s="16"/>
      <c r="AF188" s="16"/>
      <c r="AG188" s="16"/>
      <c r="AH188" s="16"/>
      <c r="AI188" s="16"/>
      <c r="AJ188" s="16"/>
      <c r="AK188" s="16"/>
      <c r="AL188" s="16"/>
      <c r="AM188" s="16"/>
      <c r="AN188" s="16"/>
      <c r="AO188" s="16"/>
      <c r="AP188" s="130"/>
      <c r="AQ188" s="16"/>
      <c r="AR188" s="16"/>
      <c r="AS188" s="16"/>
      <c r="AT188" s="16"/>
      <c r="AU188" s="16"/>
      <c r="AV188" s="16"/>
      <c r="AW188" s="16"/>
      <c r="AX188" s="16"/>
      <c r="AY188" s="16"/>
      <c r="AZ188" s="16"/>
      <c r="BA188" s="16"/>
      <c r="BB188" s="16"/>
      <c r="BC188" s="130"/>
      <c r="BD188" s="16"/>
      <c r="BE188" s="16"/>
      <c r="BF188" s="16"/>
      <c r="BG188" s="16"/>
      <c r="BH188" s="16"/>
      <c r="BI188" s="16"/>
      <c r="BJ188" s="16"/>
      <c r="BK188" s="16"/>
      <c r="BL188" s="16"/>
      <c r="BM188" s="16"/>
      <c r="BN188" s="16"/>
      <c r="BO188" s="16"/>
      <c r="BP188" s="130"/>
      <c r="BQ188" s="16"/>
      <c r="BR188" s="16"/>
      <c r="BS188" s="16"/>
      <c r="BT188" s="16"/>
      <c r="BU188" s="16"/>
      <c r="BV188" s="16"/>
      <c r="BW188" s="16"/>
      <c r="BX188" s="16"/>
      <c r="BY188" s="16"/>
      <c r="BZ188" s="16"/>
      <c r="CA188" s="16"/>
      <c r="CB188" s="16"/>
      <c r="CC188" s="130"/>
    </row>
    <row r="189" spans="1:81" s="63" customFormat="1" ht="15" customHeight="1" x14ac:dyDescent="0.2">
      <c r="B189" s="245" t="s">
        <v>191</v>
      </c>
      <c r="C189" s="130"/>
      <c r="D189" s="190">
        <f t="shared" ref="D189:O189" si="465">SUM(D190:D209)</f>
        <v>0</v>
      </c>
      <c r="E189" s="190">
        <f t="shared" si="465"/>
        <v>0</v>
      </c>
      <c r="F189" s="190">
        <f t="shared" si="465"/>
        <v>0</v>
      </c>
      <c r="G189" s="190">
        <f t="shared" si="465"/>
        <v>0</v>
      </c>
      <c r="H189" s="190">
        <f t="shared" si="465"/>
        <v>0</v>
      </c>
      <c r="I189" s="190">
        <f t="shared" si="465"/>
        <v>0</v>
      </c>
      <c r="J189" s="190">
        <f t="shared" si="465"/>
        <v>0</v>
      </c>
      <c r="K189" s="190">
        <f t="shared" si="465"/>
        <v>0</v>
      </c>
      <c r="L189" s="190">
        <f t="shared" si="465"/>
        <v>39492</v>
      </c>
      <c r="M189" s="190">
        <f t="shared" si="465"/>
        <v>39492</v>
      </c>
      <c r="N189" s="190">
        <f t="shared" si="465"/>
        <v>39528</v>
      </c>
      <c r="O189" s="190">
        <f t="shared" si="465"/>
        <v>39528</v>
      </c>
      <c r="P189" s="190">
        <f t="shared" si="259"/>
        <v>158040</v>
      </c>
      <c r="Q189" s="190">
        <f t="shared" ref="Q189:AB189" si="466">SUM(Q190:Q209)</f>
        <v>56352</v>
      </c>
      <c r="R189" s="190">
        <f t="shared" si="466"/>
        <v>67776</v>
      </c>
      <c r="S189" s="190">
        <f t="shared" si="466"/>
        <v>60372</v>
      </c>
      <c r="T189" s="190">
        <f t="shared" si="466"/>
        <v>59769</v>
      </c>
      <c r="U189" s="190">
        <f t="shared" si="466"/>
        <v>79761</v>
      </c>
      <c r="V189" s="190">
        <f t="shared" si="466"/>
        <v>106464</v>
      </c>
      <c r="W189" s="190">
        <f t="shared" si="466"/>
        <v>77904</v>
      </c>
      <c r="X189" s="190">
        <f t="shared" si="466"/>
        <v>69336</v>
      </c>
      <c r="Y189" s="190">
        <f t="shared" si="466"/>
        <v>120369</v>
      </c>
      <c r="Z189" s="190">
        <f t="shared" si="466"/>
        <v>111801</v>
      </c>
      <c r="AA189" s="190">
        <f t="shared" si="466"/>
        <v>143196</v>
      </c>
      <c r="AB189" s="190">
        <f t="shared" si="466"/>
        <v>151764</v>
      </c>
      <c r="AC189" s="190">
        <f t="shared" si="261"/>
        <v>1104864</v>
      </c>
      <c r="AD189" s="190">
        <f t="shared" ref="AD189:AO189" si="467">SUM(AD190:AD209)</f>
        <v>149039.16</v>
      </c>
      <c r="AE189" s="190">
        <f t="shared" si="467"/>
        <v>158543.16</v>
      </c>
      <c r="AF189" s="190">
        <f t="shared" si="467"/>
        <v>168047.16</v>
      </c>
      <c r="AG189" s="190">
        <f t="shared" si="467"/>
        <v>160919.16</v>
      </c>
      <c r="AH189" s="190">
        <f t="shared" si="467"/>
        <v>210815.16</v>
      </c>
      <c r="AI189" s="190">
        <f t="shared" si="467"/>
        <v>225962.16</v>
      </c>
      <c r="AJ189" s="190">
        <f t="shared" si="467"/>
        <v>230930.16</v>
      </c>
      <c r="AK189" s="190">
        <f t="shared" si="467"/>
        <v>211922.16</v>
      </c>
      <c r="AL189" s="190">
        <f t="shared" si="467"/>
        <v>252314.16</v>
      </c>
      <c r="AM189" s="190">
        <f t="shared" si="467"/>
        <v>271322.16000000003</v>
      </c>
      <c r="AN189" s="190">
        <f t="shared" si="467"/>
        <v>271322.16000000003</v>
      </c>
      <c r="AO189" s="190">
        <f t="shared" si="467"/>
        <v>261818.16</v>
      </c>
      <c r="AP189" s="190">
        <f t="shared" si="263"/>
        <v>2572954.92</v>
      </c>
      <c r="AQ189" s="190">
        <f t="shared" ref="AQ189:BB189" si="468">SUM(AQ190:AQ209)</f>
        <v>364435.10159999999</v>
      </c>
      <c r="AR189" s="190">
        <f t="shared" si="468"/>
        <v>378691.10159999999</v>
      </c>
      <c r="AS189" s="190">
        <f t="shared" si="468"/>
        <v>383443.10159999999</v>
      </c>
      <c r="AT189" s="190">
        <f t="shared" si="468"/>
        <v>395323.10159999999</v>
      </c>
      <c r="AU189" s="190">
        <f t="shared" si="468"/>
        <v>504619.10159999999</v>
      </c>
      <c r="AV189" s="190">
        <f t="shared" si="468"/>
        <v>501082.10159999999</v>
      </c>
      <c r="AW189" s="190">
        <f t="shared" si="468"/>
        <v>560482.10159999994</v>
      </c>
      <c r="AX189" s="190">
        <f t="shared" si="468"/>
        <v>679282.10159999994</v>
      </c>
      <c r="AY189" s="190">
        <f t="shared" si="468"/>
        <v>688786.10159999994</v>
      </c>
      <c r="AZ189" s="190">
        <f t="shared" si="468"/>
        <v>757690.10159999994</v>
      </c>
      <c r="BA189" s="190">
        <f t="shared" si="468"/>
        <v>750562.10159999994</v>
      </c>
      <c r="BB189" s="190">
        <f t="shared" si="468"/>
        <v>847978.10159999994</v>
      </c>
      <c r="BC189" s="190">
        <f t="shared" si="265"/>
        <v>6812374.2191999983</v>
      </c>
      <c r="BD189" s="190">
        <f t="shared" ref="BD189:BO189" si="469">SUM(BD190:BD209)</f>
        <v>1454144.0426159999</v>
      </c>
      <c r="BE189" s="190">
        <f t="shared" si="469"/>
        <v>1629998.0426159999</v>
      </c>
      <c r="BF189" s="190">
        <f t="shared" si="469"/>
        <v>1832396.0426159999</v>
      </c>
      <c r="BG189" s="190">
        <f t="shared" si="469"/>
        <v>2117744.0426159999</v>
      </c>
      <c r="BH189" s="190">
        <f t="shared" si="469"/>
        <v>2695076.0426159999</v>
      </c>
      <c r="BI189" s="190">
        <f t="shared" si="469"/>
        <v>3013604.0426159999</v>
      </c>
      <c r="BJ189" s="190">
        <f t="shared" si="469"/>
        <v>3624116.0426159999</v>
      </c>
      <c r="BK189" s="190">
        <f t="shared" si="469"/>
        <v>4480160.0426160004</v>
      </c>
      <c r="BL189" s="190">
        <f t="shared" si="469"/>
        <v>5107262.0426160004</v>
      </c>
      <c r="BM189" s="190">
        <f t="shared" si="469"/>
        <v>6069482.0426160004</v>
      </c>
      <c r="BN189" s="190">
        <f t="shared" si="469"/>
        <v>6978614.0426160004</v>
      </c>
      <c r="BO189" s="190">
        <f t="shared" si="469"/>
        <v>8378810.0426160004</v>
      </c>
      <c r="BP189" s="190">
        <f t="shared" si="267"/>
        <v>47381406.511392012</v>
      </c>
      <c r="BQ189" s="190">
        <f t="shared" ref="BQ189:CB189" si="470">SUM(BQ190:BQ209)</f>
        <v>10053181.251139201</v>
      </c>
      <c r="BR189" s="190">
        <f t="shared" si="470"/>
        <v>11453377.251139201</v>
      </c>
      <c r="BS189" s="190">
        <f t="shared" si="470"/>
        <v>12853573.251139199</v>
      </c>
      <c r="BT189" s="190">
        <f t="shared" si="470"/>
        <v>14253769.251139199</v>
      </c>
      <c r="BU189" s="190">
        <f t="shared" si="470"/>
        <v>15653965.251139199</v>
      </c>
      <c r="BV189" s="190">
        <f t="shared" si="470"/>
        <v>17054161.251139201</v>
      </c>
      <c r="BW189" s="190">
        <f t="shared" si="470"/>
        <v>18454357.251139201</v>
      </c>
      <c r="BX189" s="190">
        <f t="shared" si="470"/>
        <v>19854553.251139201</v>
      </c>
      <c r="BY189" s="190">
        <f t="shared" si="470"/>
        <v>21254749.251139201</v>
      </c>
      <c r="BZ189" s="190">
        <f t="shared" si="470"/>
        <v>22654945.251139201</v>
      </c>
      <c r="CA189" s="190">
        <f t="shared" si="470"/>
        <v>24055141.251139201</v>
      </c>
      <c r="CB189" s="190">
        <f t="shared" si="470"/>
        <v>25455337.251139201</v>
      </c>
      <c r="CC189" s="190">
        <f>SUM(BQ189:CB189)</f>
        <v>213051111.01367038</v>
      </c>
    </row>
    <row r="190" spans="1:81" s="119" customFormat="1" ht="15" hidden="1" customHeight="1" outlineLevel="1" x14ac:dyDescent="0.2">
      <c r="B190" s="165" t="str">
        <f>'Données de base'!$A$140</f>
        <v>610 - Loyers et charges locatives</v>
      </c>
      <c r="C190" s="131"/>
      <c r="D190" s="181">
        <f t="shared" ref="D190:G209" si="471">+D168*(1+$C168)</f>
        <v>0</v>
      </c>
      <c r="E190" s="181">
        <f t="shared" si="471"/>
        <v>0</v>
      </c>
      <c r="F190" s="181">
        <f t="shared" si="471"/>
        <v>0</v>
      </c>
      <c r="G190" s="181">
        <f t="shared" si="471"/>
        <v>0</v>
      </c>
      <c r="H190" s="181">
        <f t="shared" ref="H190:O205" si="472">+H168*(1+$C168)</f>
        <v>0</v>
      </c>
      <c r="I190" s="181">
        <f t="shared" si="472"/>
        <v>0</v>
      </c>
      <c r="J190" s="181">
        <f t="shared" si="472"/>
        <v>0</v>
      </c>
      <c r="K190" s="181">
        <f t="shared" si="472"/>
        <v>0</v>
      </c>
      <c r="L190" s="181">
        <f t="shared" si="472"/>
        <v>19440</v>
      </c>
      <c r="M190" s="181">
        <f t="shared" si="472"/>
        <v>19440</v>
      </c>
      <c r="N190" s="181">
        <f t="shared" si="472"/>
        <v>23760</v>
      </c>
      <c r="O190" s="181">
        <f t="shared" si="472"/>
        <v>23760</v>
      </c>
      <c r="P190" s="190">
        <f t="shared" si="259"/>
        <v>86400</v>
      </c>
      <c r="Q190" s="181">
        <f t="shared" ref="Q190:AB190" si="473">+Q168*(1+$C168)</f>
        <v>27216</v>
      </c>
      <c r="R190" s="181">
        <f t="shared" si="473"/>
        <v>27216</v>
      </c>
      <c r="S190" s="181">
        <f t="shared" si="473"/>
        <v>28836</v>
      </c>
      <c r="T190" s="181">
        <f t="shared" si="473"/>
        <v>36801</v>
      </c>
      <c r="U190" s="181">
        <f t="shared" si="473"/>
        <v>36801</v>
      </c>
      <c r="V190" s="181">
        <f t="shared" si="473"/>
        <v>47736</v>
      </c>
      <c r="W190" s="181">
        <f t="shared" si="473"/>
        <v>47736</v>
      </c>
      <c r="X190" s="181">
        <f t="shared" si="473"/>
        <v>47736</v>
      </c>
      <c r="Y190" s="181">
        <f t="shared" si="473"/>
        <v>61641</v>
      </c>
      <c r="Z190" s="181">
        <f t="shared" si="473"/>
        <v>61641</v>
      </c>
      <c r="AA190" s="181">
        <f t="shared" si="473"/>
        <v>64476</v>
      </c>
      <c r="AB190" s="181">
        <f t="shared" si="473"/>
        <v>64476</v>
      </c>
      <c r="AC190" s="190">
        <f t="shared" si="261"/>
        <v>552312</v>
      </c>
      <c r="AD190" s="181">
        <f t="shared" ref="AD190:AO190" si="474">+AD168*(1+$C168)</f>
        <v>82199.16</v>
      </c>
      <c r="AE190" s="181">
        <f t="shared" si="474"/>
        <v>82199.16</v>
      </c>
      <c r="AF190" s="181">
        <f t="shared" si="474"/>
        <v>82199.16</v>
      </c>
      <c r="AG190" s="181">
        <f t="shared" si="474"/>
        <v>82199.16</v>
      </c>
      <c r="AH190" s="181">
        <f t="shared" si="474"/>
        <v>82199.16</v>
      </c>
      <c r="AI190" s="181">
        <f t="shared" si="474"/>
        <v>92594.16</v>
      </c>
      <c r="AJ190" s="181">
        <f t="shared" si="474"/>
        <v>92594.16</v>
      </c>
      <c r="AK190" s="181">
        <f t="shared" si="474"/>
        <v>92594.16</v>
      </c>
      <c r="AL190" s="181">
        <f t="shared" si="474"/>
        <v>92594.16</v>
      </c>
      <c r="AM190" s="181">
        <f t="shared" si="474"/>
        <v>92594.16</v>
      </c>
      <c r="AN190" s="181">
        <f t="shared" si="474"/>
        <v>92594.16</v>
      </c>
      <c r="AO190" s="181">
        <f t="shared" si="474"/>
        <v>92594.16</v>
      </c>
      <c r="AP190" s="190">
        <f t="shared" si="263"/>
        <v>1059154.9200000002</v>
      </c>
      <c r="AQ190" s="181">
        <f t="shared" ref="AQ190:BB190" si="475">+AQ168*(1+$C168)</f>
        <v>106579.10159999998</v>
      </c>
      <c r="AR190" s="181">
        <f t="shared" si="475"/>
        <v>106579.10159999998</v>
      </c>
      <c r="AS190" s="181">
        <f t="shared" si="475"/>
        <v>106579.10159999998</v>
      </c>
      <c r="AT190" s="181">
        <f t="shared" si="475"/>
        <v>106579.10159999998</v>
      </c>
      <c r="AU190" s="181">
        <f t="shared" si="475"/>
        <v>106579.10159999998</v>
      </c>
      <c r="AV190" s="181">
        <f t="shared" si="475"/>
        <v>107794.10159999998</v>
      </c>
      <c r="AW190" s="181">
        <f t="shared" si="475"/>
        <v>107794.10159999998</v>
      </c>
      <c r="AX190" s="181">
        <f t="shared" si="475"/>
        <v>107794.10159999998</v>
      </c>
      <c r="AY190" s="181">
        <f t="shared" si="475"/>
        <v>107794.10159999998</v>
      </c>
      <c r="AZ190" s="181">
        <f t="shared" si="475"/>
        <v>107794.10159999998</v>
      </c>
      <c r="BA190" s="181">
        <f t="shared" si="475"/>
        <v>107794.10159999998</v>
      </c>
      <c r="BB190" s="181">
        <f t="shared" si="475"/>
        <v>107794.10159999998</v>
      </c>
      <c r="BC190" s="190">
        <f t="shared" si="265"/>
        <v>1287454.2191999995</v>
      </c>
      <c r="BD190" s="181">
        <f t="shared" ref="BD190:BO190" si="476">+BD168*(1+$C168)</f>
        <v>122876.04261599999</v>
      </c>
      <c r="BE190" s="181">
        <f t="shared" si="476"/>
        <v>122876.04261599999</v>
      </c>
      <c r="BF190" s="181">
        <f t="shared" si="476"/>
        <v>122876.04261599999</v>
      </c>
      <c r="BG190" s="181">
        <f t="shared" si="476"/>
        <v>122876.04261599999</v>
      </c>
      <c r="BH190" s="181">
        <f t="shared" si="476"/>
        <v>122876.04261599999</v>
      </c>
      <c r="BI190" s="181">
        <f t="shared" si="476"/>
        <v>122876.04261599999</v>
      </c>
      <c r="BJ190" s="181">
        <f t="shared" si="476"/>
        <v>122876.04261599999</v>
      </c>
      <c r="BK190" s="181">
        <f t="shared" si="476"/>
        <v>122876.04261599999</v>
      </c>
      <c r="BL190" s="181">
        <f t="shared" si="476"/>
        <v>122876.04261599999</v>
      </c>
      <c r="BM190" s="181">
        <f t="shared" si="476"/>
        <v>122876.04261599999</v>
      </c>
      <c r="BN190" s="181">
        <f t="shared" si="476"/>
        <v>122876.04261599999</v>
      </c>
      <c r="BO190" s="181">
        <f t="shared" si="476"/>
        <v>122876.04261599999</v>
      </c>
      <c r="BP190" s="190">
        <f t="shared" si="267"/>
        <v>1474512.5113919994</v>
      </c>
      <c r="BQ190" s="181">
        <f t="shared" ref="BQ190:CB190" si="477">+BQ168*(1+$C168)</f>
        <v>147451.25113919997</v>
      </c>
      <c r="BR190" s="181">
        <f t="shared" si="477"/>
        <v>147451.25113919997</v>
      </c>
      <c r="BS190" s="181">
        <f t="shared" si="477"/>
        <v>147451.25113919997</v>
      </c>
      <c r="BT190" s="181">
        <f t="shared" si="477"/>
        <v>147451.25113919997</v>
      </c>
      <c r="BU190" s="181">
        <f t="shared" si="477"/>
        <v>147451.25113919997</v>
      </c>
      <c r="BV190" s="181">
        <f t="shared" si="477"/>
        <v>147451.25113919997</v>
      </c>
      <c r="BW190" s="181">
        <f t="shared" si="477"/>
        <v>147451.25113919997</v>
      </c>
      <c r="BX190" s="181">
        <f t="shared" si="477"/>
        <v>147451.25113919997</v>
      </c>
      <c r="BY190" s="181">
        <f t="shared" si="477"/>
        <v>147451.25113919997</v>
      </c>
      <c r="BZ190" s="181">
        <f t="shared" si="477"/>
        <v>147451.25113919997</v>
      </c>
      <c r="CA190" s="181">
        <f t="shared" si="477"/>
        <v>147451.25113919997</v>
      </c>
      <c r="CB190" s="181">
        <f t="shared" si="477"/>
        <v>147451.25113919997</v>
      </c>
      <c r="CC190" s="190">
        <f>SUM(BQ190:CB190)</f>
        <v>1769415.0136704</v>
      </c>
    </row>
    <row r="191" spans="1:81" s="119" customFormat="1" ht="15" hidden="1" customHeight="1" outlineLevel="1" x14ac:dyDescent="0.2">
      <c r="B191" s="165" t="str">
        <f>'Données de base'!$A$141</f>
        <v>6120 - Fournitures - Eau, gaz, électricité, vapeur</v>
      </c>
      <c r="C191" s="131"/>
      <c r="D191" s="181">
        <f t="shared" si="471"/>
        <v>0</v>
      </c>
      <c r="E191" s="181">
        <f t="shared" si="471"/>
        <v>0</v>
      </c>
      <c r="F191" s="181">
        <f t="shared" si="471"/>
        <v>0</v>
      </c>
      <c r="G191" s="181">
        <f t="shared" si="471"/>
        <v>0</v>
      </c>
      <c r="H191" s="181">
        <f t="shared" si="472"/>
        <v>0</v>
      </c>
      <c r="I191" s="181">
        <f t="shared" si="472"/>
        <v>0</v>
      </c>
      <c r="J191" s="181">
        <f t="shared" si="472"/>
        <v>0</v>
      </c>
      <c r="K191" s="181">
        <f t="shared" si="472"/>
        <v>0</v>
      </c>
      <c r="L191" s="181">
        <f t="shared" si="472"/>
        <v>0</v>
      </c>
      <c r="M191" s="181">
        <f t="shared" si="472"/>
        <v>0</v>
      </c>
      <c r="N191" s="181">
        <f t="shared" si="472"/>
        <v>0</v>
      </c>
      <c r="O191" s="181">
        <f t="shared" si="472"/>
        <v>0</v>
      </c>
      <c r="P191" s="190">
        <f t="shared" ref="P191:P209" si="478">SUM(D191:O191)</f>
        <v>0</v>
      </c>
      <c r="Q191" s="181">
        <f t="shared" ref="Q191:AB191" si="479">+Q169*(1+$C169)</f>
        <v>0</v>
      </c>
      <c r="R191" s="181">
        <f t="shared" si="479"/>
        <v>0</v>
      </c>
      <c r="S191" s="181">
        <f t="shared" si="479"/>
        <v>0</v>
      </c>
      <c r="T191" s="181">
        <f t="shared" si="479"/>
        <v>0</v>
      </c>
      <c r="U191" s="181">
        <f t="shared" si="479"/>
        <v>0</v>
      </c>
      <c r="V191" s="181">
        <f t="shared" si="479"/>
        <v>0</v>
      </c>
      <c r="W191" s="181">
        <f t="shared" si="479"/>
        <v>0</v>
      </c>
      <c r="X191" s="181">
        <f t="shared" si="479"/>
        <v>0</v>
      </c>
      <c r="Y191" s="181">
        <f t="shared" si="479"/>
        <v>0</v>
      </c>
      <c r="Z191" s="181">
        <f t="shared" si="479"/>
        <v>0</v>
      </c>
      <c r="AA191" s="181">
        <f t="shared" si="479"/>
        <v>0</v>
      </c>
      <c r="AB191" s="181">
        <f t="shared" si="479"/>
        <v>0</v>
      </c>
      <c r="AC191" s="190">
        <f t="shared" ref="AC191:AC209" si="480">SUM(Q191:AB191)</f>
        <v>0</v>
      </c>
      <c r="AD191" s="181">
        <f t="shared" ref="AD191:AO191" si="481">+AD169*(1+$C169)</f>
        <v>0</v>
      </c>
      <c r="AE191" s="181">
        <f t="shared" si="481"/>
        <v>0</v>
      </c>
      <c r="AF191" s="181">
        <f t="shared" si="481"/>
        <v>0</v>
      </c>
      <c r="AG191" s="181">
        <f t="shared" si="481"/>
        <v>0</v>
      </c>
      <c r="AH191" s="181">
        <f t="shared" si="481"/>
        <v>0</v>
      </c>
      <c r="AI191" s="181">
        <f t="shared" si="481"/>
        <v>0</v>
      </c>
      <c r="AJ191" s="181">
        <f t="shared" si="481"/>
        <v>0</v>
      </c>
      <c r="AK191" s="181">
        <f t="shared" si="481"/>
        <v>0</v>
      </c>
      <c r="AL191" s="181">
        <f t="shared" si="481"/>
        <v>0</v>
      </c>
      <c r="AM191" s="181">
        <f t="shared" si="481"/>
        <v>0</v>
      </c>
      <c r="AN191" s="181">
        <f t="shared" si="481"/>
        <v>0</v>
      </c>
      <c r="AO191" s="181">
        <f t="shared" si="481"/>
        <v>0</v>
      </c>
      <c r="AP191" s="190">
        <f t="shared" ref="AP191:AP209" si="482">SUM(AD191:AO191)</f>
        <v>0</v>
      </c>
      <c r="AQ191" s="181">
        <f t="shared" ref="AQ191:BB191" si="483">+AQ169*(1+$C169)</f>
        <v>0</v>
      </c>
      <c r="AR191" s="181">
        <f t="shared" si="483"/>
        <v>0</v>
      </c>
      <c r="AS191" s="181">
        <f t="shared" si="483"/>
        <v>0</v>
      </c>
      <c r="AT191" s="181">
        <f t="shared" si="483"/>
        <v>0</v>
      </c>
      <c r="AU191" s="181">
        <f t="shared" si="483"/>
        <v>0</v>
      </c>
      <c r="AV191" s="181">
        <f t="shared" si="483"/>
        <v>0</v>
      </c>
      <c r="AW191" s="181">
        <f t="shared" si="483"/>
        <v>0</v>
      </c>
      <c r="AX191" s="181">
        <f t="shared" si="483"/>
        <v>0</v>
      </c>
      <c r="AY191" s="181">
        <f t="shared" si="483"/>
        <v>0</v>
      </c>
      <c r="AZ191" s="181">
        <f t="shared" si="483"/>
        <v>0</v>
      </c>
      <c r="BA191" s="181">
        <f t="shared" si="483"/>
        <v>0</v>
      </c>
      <c r="BB191" s="181">
        <f t="shared" si="483"/>
        <v>0</v>
      </c>
      <c r="BC191" s="190">
        <f t="shared" ref="BC191:BC209" si="484">SUM(AQ191:BB191)</f>
        <v>0</v>
      </c>
      <c r="BD191" s="181">
        <f t="shared" ref="BD191:BO191" si="485">+BD169*(1+$C169)</f>
        <v>0</v>
      </c>
      <c r="BE191" s="181">
        <f t="shared" si="485"/>
        <v>0</v>
      </c>
      <c r="BF191" s="181">
        <f t="shared" si="485"/>
        <v>0</v>
      </c>
      <c r="BG191" s="181">
        <f t="shared" si="485"/>
        <v>0</v>
      </c>
      <c r="BH191" s="181">
        <f t="shared" si="485"/>
        <v>0</v>
      </c>
      <c r="BI191" s="181">
        <f t="shared" si="485"/>
        <v>0</v>
      </c>
      <c r="BJ191" s="181">
        <f t="shared" si="485"/>
        <v>0</v>
      </c>
      <c r="BK191" s="181">
        <f t="shared" si="485"/>
        <v>0</v>
      </c>
      <c r="BL191" s="181">
        <f t="shared" si="485"/>
        <v>0</v>
      </c>
      <c r="BM191" s="181">
        <f t="shared" si="485"/>
        <v>0</v>
      </c>
      <c r="BN191" s="181">
        <f t="shared" si="485"/>
        <v>0</v>
      </c>
      <c r="BO191" s="181">
        <f t="shared" si="485"/>
        <v>0</v>
      </c>
      <c r="BP191" s="190">
        <f t="shared" ref="BP191:BP209" si="486">SUM(BD191:BO191)</f>
        <v>0</v>
      </c>
      <c r="BQ191" s="181">
        <f t="shared" ref="BQ191:CB191" si="487">+BQ169*(1+$C169)</f>
        <v>0</v>
      </c>
      <c r="BR191" s="181">
        <f t="shared" si="487"/>
        <v>0</v>
      </c>
      <c r="BS191" s="181">
        <f t="shared" si="487"/>
        <v>0</v>
      </c>
      <c r="BT191" s="181">
        <f t="shared" si="487"/>
        <v>0</v>
      </c>
      <c r="BU191" s="181">
        <f t="shared" si="487"/>
        <v>0</v>
      </c>
      <c r="BV191" s="181">
        <f t="shared" si="487"/>
        <v>0</v>
      </c>
      <c r="BW191" s="181">
        <f t="shared" si="487"/>
        <v>0</v>
      </c>
      <c r="BX191" s="181">
        <f t="shared" si="487"/>
        <v>0</v>
      </c>
      <c r="BY191" s="181">
        <f t="shared" si="487"/>
        <v>0</v>
      </c>
      <c r="BZ191" s="181">
        <f t="shared" si="487"/>
        <v>0</v>
      </c>
      <c r="CA191" s="181">
        <f t="shared" si="487"/>
        <v>0</v>
      </c>
      <c r="CB191" s="181">
        <f t="shared" si="487"/>
        <v>0</v>
      </c>
      <c r="CC191" s="190">
        <f t="shared" ref="CC191:CC209" si="488">SUM(BQ191:CB191)</f>
        <v>0</v>
      </c>
    </row>
    <row r="192" spans="1:81" s="119" customFormat="1" ht="15" hidden="1" customHeight="1" outlineLevel="1" x14ac:dyDescent="0.2">
      <c r="B192" s="165" t="str">
        <f>'Données de base'!$A$142</f>
        <v>6121 - Fournitures - Téléphone, GSM, Internet</v>
      </c>
      <c r="C192" s="131"/>
      <c r="D192" s="181">
        <f t="shared" si="471"/>
        <v>0</v>
      </c>
      <c r="E192" s="181">
        <f t="shared" si="471"/>
        <v>0</v>
      </c>
      <c r="F192" s="181">
        <f t="shared" si="471"/>
        <v>0</v>
      </c>
      <c r="G192" s="181">
        <f t="shared" si="471"/>
        <v>0</v>
      </c>
      <c r="H192" s="181">
        <f t="shared" si="472"/>
        <v>0</v>
      </c>
      <c r="I192" s="181">
        <f t="shared" si="472"/>
        <v>0</v>
      </c>
      <c r="J192" s="181">
        <f t="shared" si="472"/>
        <v>0</v>
      </c>
      <c r="K192" s="181">
        <f t="shared" si="472"/>
        <v>0</v>
      </c>
      <c r="L192" s="181">
        <f t="shared" si="472"/>
        <v>0</v>
      </c>
      <c r="M192" s="181">
        <f t="shared" si="472"/>
        <v>0</v>
      </c>
      <c r="N192" s="181">
        <f t="shared" si="472"/>
        <v>0</v>
      </c>
      <c r="O192" s="181">
        <f t="shared" si="472"/>
        <v>0</v>
      </c>
      <c r="P192" s="190">
        <f t="shared" si="478"/>
        <v>0</v>
      </c>
      <c r="Q192" s="181">
        <f t="shared" ref="Q192:AB192" si="489">+Q170*(1+$C170)</f>
        <v>0</v>
      </c>
      <c r="R192" s="181">
        <f t="shared" si="489"/>
        <v>0</v>
      </c>
      <c r="S192" s="181">
        <f t="shared" si="489"/>
        <v>0</v>
      </c>
      <c r="T192" s="181">
        <f t="shared" si="489"/>
        <v>0</v>
      </c>
      <c r="U192" s="181">
        <f t="shared" si="489"/>
        <v>0</v>
      </c>
      <c r="V192" s="181">
        <f t="shared" si="489"/>
        <v>0</v>
      </c>
      <c r="W192" s="181">
        <f t="shared" si="489"/>
        <v>0</v>
      </c>
      <c r="X192" s="181">
        <f t="shared" si="489"/>
        <v>0</v>
      </c>
      <c r="Y192" s="181">
        <f t="shared" si="489"/>
        <v>0</v>
      </c>
      <c r="Z192" s="181">
        <f t="shared" si="489"/>
        <v>0</v>
      </c>
      <c r="AA192" s="181">
        <f t="shared" si="489"/>
        <v>0</v>
      </c>
      <c r="AB192" s="181">
        <f t="shared" si="489"/>
        <v>0</v>
      </c>
      <c r="AC192" s="190">
        <f t="shared" si="480"/>
        <v>0</v>
      </c>
      <c r="AD192" s="181">
        <f t="shared" ref="AD192:AO192" si="490">+AD170*(1+$C170)</f>
        <v>0</v>
      </c>
      <c r="AE192" s="181">
        <f t="shared" si="490"/>
        <v>0</v>
      </c>
      <c r="AF192" s="181">
        <f t="shared" si="490"/>
        <v>0</v>
      </c>
      <c r="AG192" s="181">
        <f t="shared" si="490"/>
        <v>0</v>
      </c>
      <c r="AH192" s="181">
        <f t="shared" si="490"/>
        <v>0</v>
      </c>
      <c r="AI192" s="181">
        <f t="shared" si="490"/>
        <v>0</v>
      </c>
      <c r="AJ192" s="181">
        <f t="shared" si="490"/>
        <v>0</v>
      </c>
      <c r="AK192" s="181">
        <f t="shared" si="490"/>
        <v>0</v>
      </c>
      <c r="AL192" s="181">
        <f t="shared" si="490"/>
        <v>0</v>
      </c>
      <c r="AM192" s="181">
        <f t="shared" si="490"/>
        <v>0</v>
      </c>
      <c r="AN192" s="181">
        <f t="shared" si="490"/>
        <v>0</v>
      </c>
      <c r="AO192" s="181">
        <f t="shared" si="490"/>
        <v>0</v>
      </c>
      <c r="AP192" s="190">
        <f t="shared" si="482"/>
        <v>0</v>
      </c>
      <c r="AQ192" s="181">
        <f t="shared" ref="AQ192:BB192" si="491">+AQ170*(1+$C170)</f>
        <v>0</v>
      </c>
      <c r="AR192" s="181">
        <f t="shared" si="491"/>
        <v>0</v>
      </c>
      <c r="AS192" s="181">
        <f t="shared" si="491"/>
        <v>0</v>
      </c>
      <c r="AT192" s="181">
        <f t="shared" si="491"/>
        <v>0</v>
      </c>
      <c r="AU192" s="181">
        <f t="shared" si="491"/>
        <v>0</v>
      </c>
      <c r="AV192" s="181">
        <f t="shared" si="491"/>
        <v>0</v>
      </c>
      <c r="AW192" s="181">
        <f t="shared" si="491"/>
        <v>0</v>
      </c>
      <c r="AX192" s="181">
        <f t="shared" si="491"/>
        <v>0</v>
      </c>
      <c r="AY192" s="181">
        <f t="shared" si="491"/>
        <v>0</v>
      </c>
      <c r="AZ192" s="181">
        <f t="shared" si="491"/>
        <v>0</v>
      </c>
      <c r="BA192" s="181">
        <f t="shared" si="491"/>
        <v>0</v>
      </c>
      <c r="BB192" s="181">
        <f t="shared" si="491"/>
        <v>0</v>
      </c>
      <c r="BC192" s="190">
        <f t="shared" si="484"/>
        <v>0</v>
      </c>
      <c r="BD192" s="181">
        <f t="shared" ref="BD192:BO192" si="492">+BD170*(1+$C170)</f>
        <v>0</v>
      </c>
      <c r="BE192" s="181">
        <f t="shared" si="492"/>
        <v>0</v>
      </c>
      <c r="BF192" s="181">
        <f t="shared" si="492"/>
        <v>0</v>
      </c>
      <c r="BG192" s="181">
        <f t="shared" si="492"/>
        <v>0</v>
      </c>
      <c r="BH192" s="181">
        <f t="shared" si="492"/>
        <v>0</v>
      </c>
      <c r="BI192" s="181">
        <f t="shared" si="492"/>
        <v>0</v>
      </c>
      <c r="BJ192" s="181">
        <f t="shared" si="492"/>
        <v>0</v>
      </c>
      <c r="BK192" s="181">
        <f t="shared" si="492"/>
        <v>0</v>
      </c>
      <c r="BL192" s="181">
        <f t="shared" si="492"/>
        <v>0</v>
      </c>
      <c r="BM192" s="181">
        <f t="shared" si="492"/>
        <v>0</v>
      </c>
      <c r="BN192" s="181">
        <f t="shared" si="492"/>
        <v>0</v>
      </c>
      <c r="BO192" s="181">
        <f t="shared" si="492"/>
        <v>0</v>
      </c>
      <c r="BP192" s="190">
        <f t="shared" si="486"/>
        <v>0</v>
      </c>
      <c r="BQ192" s="181">
        <f t="shared" ref="BQ192:CB192" si="493">+BQ170*(1+$C170)</f>
        <v>0</v>
      </c>
      <c r="BR192" s="181">
        <f t="shared" si="493"/>
        <v>0</v>
      </c>
      <c r="BS192" s="181">
        <f t="shared" si="493"/>
        <v>0</v>
      </c>
      <c r="BT192" s="181">
        <f t="shared" si="493"/>
        <v>0</v>
      </c>
      <c r="BU192" s="181">
        <f t="shared" si="493"/>
        <v>0</v>
      </c>
      <c r="BV192" s="181">
        <f t="shared" si="493"/>
        <v>0</v>
      </c>
      <c r="BW192" s="181">
        <f t="shared" si="493"/>
        <v>0</v>
      </c>
      <c r="BX192" s="181">
        <f t="shared" si="493"/>
        <v>0</v>
      </c>
      <c r="BY192" s="181">
        <f t="shared" si="493"/>
        <v>0</v>
      </c>
      <c r="BZ192" s="181">
        <f t="shared" si="493"/>
        <v>0</v>
      </c>
      <c r="CA192" s="181">
        <f t="shared" si="493"/>
        <v>0</v>
      </c>
      <c r="CB192" s="181">
        <f t="shared" si="493"/>
        <v>0</v>
      </c>
      <c r="CC192" s="190">
        <f t="shared" si="488"/>
        <v>0</v>
      </c>
    </row>
    <row r="193" spans="2:81" s="119" customFormat="1" ht="15" hidden="1" customHeight="1" outlineLevel="1" x14ac:dyDescent="0.2">
      <c r="B193" s="165" t="str">
        <f>'Données de base'!$A$143</f>
        <v xml:space="preserve">6124 - Fournitures - Autres </v>
      </c>
      <c r="C193" s="131"/>
      <c r="D193" s="181">
        <f t="shared" si="471"/>
        <v>0</v>
      </c>
      <c r="E193" s="181">
        <f t="shared" si="471"/>
        <v>0</v>
      </c>
      <c r="F193" s="181">
        <f t="shared" si="471"/>
        <v>0</v>
      </c>
      <c r="G193" s="181">
        <f t="shared" si="471"/>
        <v>0</v>
      </c>
      <c r="H193" s="181">
        <f t="shared" si="472"/>
        <v>0</v>
      </c>
      <c r="I193" s="181">
        <f t="shared" si="472"/>
        <v>0</v>
      </c>
      <c r="J193" s="181">
        <f t="shared" si="472"/>
        <v>0</v>
      </c>
      <c r="K193" s="181">
        <f t="shared" si="472"/>
        <v>0</v>
      </c>
      <c r="L193" s="181">
        <f t="shared" si="472"/>
        <v>0</v>
      </c>
      <c r="M193" s="181">
        <f t="shared" si="472"/>
        <v>0</v>
      </c>
      <c r="N193" s="181">
        <f t="shared" si="472"/>
        <v>0</v>
      </c>
      <c r="O193" s="181">
        <f t="shared" si="472"/>
        <v>0</v>
      </c>
      <c r="P193" s="190">
        <f t="shared" si="478"/>
        <v>0</v>
      </c>
      <c r="Q193" s="181">
        <f t="shared" ref="Q193:AB193" si="494">+Q171*(1+$C171)</f>
        <v>0</v>
      </c>
      <c r="R193" s="181">
        <f t="shared" si="494"/>
        <v>0</v>
      </c>
      <c r="S193" s="181">
        <f t="shared" si="494"/>
        <v>0</v>
      </c>
      <c r="T193" s="181">
        <f t="shared" si="494"/>
        <v>0</v>
      </c>
      <c r="U193" s="181">
        <f t="shared" si="494"/>
        <v>0</v>
      </c>
      <c r="V193" s="181">
        <f t="shared" si="494"/>
        <v>0</v>
      </c>
      <c r="W193" s="181">
        <f t="shared" si="494"/>
        <v>0</v>
      </c>
      <c r="X193" s="181">
        <f t="shared" si="494"/>
        <v>0</v>
      </c>
      <c r="Y193" s="181">
        <f t="shared" si="494"/>
        <v>0</v>
      </c>
      <c r="Z193" s="181">
        <f t="shared" si="494"/>
        <v>0</v>
      </c>
      <c r="AA193" s="181">
        <f t="shared" si="494"/>
        <v>0</v>
      </c>
      <c r="AB193" s="181">
        <f t="shared" si="494"/>
        <v>0</v>
      </c>
      <c r="AC193" s="190">
        <f t="shared" si="480"/>
        <v>0</v>
      </c>
      <c r="AD193" s="181">
        <f t="shared" ref="AD193:AO193" si="495">+AD171*(1+$C171)</f>
        <v>0</v>
      </c>
      <c r="AE193" s="181">
        <f t="shared" si="495"/>
        <v>0</v>
      </c>
      <c r="AF193" s="181">
        <f t="shared" si="495"/>
        <v>0</v>
      </c>
      <c r="AG193" s="181">
        <f t="shared" si="495"/>
        <v>0</v>
      </c>
      <c r="AH193" s="181">
        <f t="shared" si="495"/>
        <v>0</v>
      </c>
      <c r="AI193" s="181">
        <f t="shared" si="495"/>
        <v>0</v>
      </c>
      <c r="AJ193" s="181">
        <f t="shared" si="495"/>
        <v>0</v>
      </c>
      <c r="AK193" s="181">
        <f t="shared" si="495"/>
        <v>0</v>
      </c>
      <c r="AL193" s="181">
        <f t="shared" si="495"/>
        <v>0</v>
      </c>
      <c r="AM193" s="181">
        <f t="shared" si="495"/>
        <v>0</v>
      </c>
      <c r="AN193" s="181">
        <f t="shared" si="495"/>
        <v>0</v>
      </c>
      <c r="AO193" s="181">
        <f t="shared" si="495"/>
        <v>0</v>
      </c>
      <c r="AP193" s="190">
        <f t="shared" si="482"/>
        <v>0</v>
      </c>
      <c r="AQ193" s="181">
        <f t="shared" ref="AQ193:BB193" si="496">+AQ171*(1+$C171)</f>
        <v>0</v>
      </c>
      <c r="AR193" s="181">
        <f t="shared" si="496"/>
        <v>0</v>
      </c>
      <c r="AS193" s="181">
        <f t="shared" si="496"/>
        <v>0</v>
      </c>
      <c r="AT193" s="181">
        <f t="shared" si="496"/>
        <v>0</v>
      </c>
      <c r="AU193" s="181">
        <f t="shared" si="496"/>
        <v>0</v>
      </c>
      <c r="AV193" s="181">
        <f t="shared" si="496"/>
        <v>0</v>
      </c>
      <c r="AW193" s="181">
        <f t="shared" si="496"/>
        <v>0</v>
      </c>
      <c r="AX193" s="181">
        <f t="shared" si="496"/>
        <v>0</v>
      </c>
      <c r="AY193" s="181">
        <f t="shared" si="496"/>
        <v>0</v>
      </c>
      <c r="AZ193" s="181">
        <f t="shared" si="496"/>
        <v>0</v>
      </c>
      <c r="BA193" s="181">
        <f t="shared" si="496"/>
        <v>0</v>
      </c>
      <c r="BB193" s="181">
        <f t="shared" si="496"/>
        <v>0</v>
      </c>
      <c r="BC193" s="190">
        <f t="shared" si="484"/>
        <v>0</v>
      </c>
      <c r="BD193" s="181">
        <f t="shared" ref="BD193:BO193" si="497">+BD171*(1+$C171)</f>
        <v>0</v>
      </c>
      <c r="BE193" s="181">
        <f t="shared" si="497"/>
        <v>0</v>
      </c>
      <c r="BF193" s="181">
        <f t="shared" si="497"/>
        <v>0</v>
      </c>
      <c r="BG193" s="181">
        <f t="shared" si="497"/>
        <v>0</v>
      </c>
      <c r="BH193" s="181">
        <f t="shared" si="497"/>
        <v>0</v>
      </c>
      <c r="BI193" s="181">
        <f t="shared" si="497"/>
        <v>0</v>
      </c>
      <c r="BJ193" s="181">
        <f t="shared" si="497"/>
        <v>0</v>
      </c>
      <c r="BK193" s="181">
        <f t="shared" si="497"/>
        <v>0</v>
      </c>
      <c r="BL193" s="181">
        <f t="shared" si="497"/>
        <v>0</v>
      </c>
      <c r="BM193" s="181">
        <f t="shared" si="497"/>
        <v>0</v>
      </c>
      <c r="BN193" s="181">
        <f t="shared" si="497"/>
        <v>0</v>
      </c>
      <c r="BO193" s="181">
        <f t="shared" si="497"/>
        <v>0</v>
      </c>
      <c r="BP193" s="190">
        <f t="shared" si="486"/>
        <v>0</v>
      </c>
      <c r="BQ193" s="181">
        <f t="shared" ref="BQ193:CB193" si="498">+BQ171*(1+$C171)</f>
        <v>0</v>
      </c>
      <c r="BR193" s="181">
        <f t="shared" si="498"/>
        <v>0</v>
      </c>
      <c r="BS193" s="181">
        <f t="shared" si="498"/>
        <v>0</v>
      </c>
      <c r="BT193" s="181">
        <f t="shared" si="498"/>
        <v>0</v>
      </c>
      <c r="BU193" s="181">
        <f t="shared" si="498"/>
        <v>0</v>
      </c>
      <c r="BV193" s="181">
        <f t="shared" si="498"/>
        <v>0</v>
      </c>
      <c r="BW193" s="181">
        <f t="shared" si="498"/>
        <v>0</v>
      </c>
      <c r="BX193" s="181">
        <f t="shared" si="498"/>
        <v>0</v>
      </c>
      <c r="BY193" s="181">
        <f t="shared" si="498"/>
        <v>0</v>
      </c>
      <c r="BZ193" s="181">
        <f t="shared" si="498"/>
        <v>0</v>
      </c>
      <c r="CA193" s="181">
        <f t="shared" si="498"/>
        <v>0</v>
      </c>
      <c r="CB193" s="181">
        <f t="shared" si="498"/>
        <v>0</v>
      </c>
      <c r="CC193" s="190">
        <f t="shared" si="488"/>
        <v>0</v>
      </c>
    </row>
    <row r="194" spans="2:81" s="119" customFormat="1" ht="15" hidden="1" customHeight="1" outlineLevel="1" x14ac:dyDescent="0.2">
      <c r="B194" s="165" t="str">
        <f>'Données de base'!$A$144</f>
        <v>6131 - Assurances hors RH (incendie, vol, autos, crédit)</v>
      </c>
      <c r="C194" s="131"/>
      <c r="D194" s="181">
        <f t="shared" si="471"/>
        <v>0</v>
      </c>
      <c r="E194" s="181">
        <f t="shared" si="471"/>
        <v>0</v>
      </c>
      <c r="F194" s="181">
        <f t="shared" si="471"/>
        <v>0</v>
      </c>
      <c r="G194" s="181">
        <f t="shared" si="471"/>
        <v>0</v>
      </c>
      <c r="H194" s="181">
        <f t="shared" si="472"/>
        <v>0</v>
      </c>
      <c r="I194" s="181">
        <f t="shared" si="472"/>
        <v>0</v>
      </c>
      <c r="J194" s="181">
        <f t="shared" si="472"/>
        <v>0</v>
      </c>
      <c r="K194" s="181">
        <f t="shared" si="472"/>
        <v>0</v>
      </c>
      <c r="L194" s="181">
        <f t="shared" si="472"/>
        <v>0</v>
      </c>
      <c r="M194" s="181">
        <f t="shared" si="472"/>
        <v>0</v>
      </c>
      <c r="N194" s="181">
        <f t="shared" si="472"/>
        <v>0</v>
      </c>
      <c r="O194" s="181">
        <f t="shared" si="472"/>
        <v>0</v>
      </c>
      <c r="P194" s="190">
        <f t="shared" si="478"/>
        <v>0</v>
      </c>
      <c r="Q194" s="181">
        <f t="shared" ref="Q194:AB194" si="499">+Q172*(1+$C172)</f>
        <v>0</v>
      </c>
      <c r="R194" s="181">
        <f t="shared" si="499"/>
        <v>0</v>
      </c>
      <c r="S194" s="181">
        <f t="shared" si="499"/>
        <v>0</v>
      </c>
      <c r="T194" s="181">
        <f t="shared" si="499"/>
        <v>0</v>
      </c>
      <c r="U194" s="181">
        <f t="shared" si="499"/>
        <v>0</v>
      </c>
      <c r="V194" s="181">
        <f t="shared" si="499"/>
        <v>0</v>
      </c>
      <c r="W194" s="181">
        <f t="shared" si="499"/>
        <v>0</v>
      </c>
      <c r="X194" s="181">
        <f t="shared" si="499"/>
        <v>0</v>
      </c>
      <c r="Y194" s="181">
        <f t="shared" si="499"/>
        <v>0</v>
      </c>
      <c r="Z194" s="181">
        <f t="shared" si="499"/>
        <v>0</v>
      </c>
      <c r="AA194" s="181">
        <f t="shared" si="499"/>
        <v>0</v>
      </c>
      <c r="AB194" s="181">
        <f t="shared" si="499"/>
        <v>0</v>
      </c>
      <c r="AC194" s="190">
        <f t="shared" si="480"/>
        <v>0</v>
      </c>
      <c r="AD194" s="181">
        <f t="shared" ref="AD194:AO194" si="500">+AD172*(1+$C172)</f>
        <v>0</v>
      </c>
      <c r="AE194" s="181">
        <f t="shared" si="500"/>
        <v>0</v>
      </c>
      <c r="AF194" s="181">
        <f t="shared" si="500"/>
        <v>0</v>
      </c>
      <c r="AG194" s="181">
        <f t="shared" si="500"/>
        <v>0</v>
      </c>
      <c r="AH194" s="181">
        <f t="shared" si="500"/>
        <v>0</v>
      </c>
      <c r="AI194" s="181">
        <f t="shared" si="500"/>
        <v>0</v>
      </c>
      <c r="AJ194" s="181">
        <f t="shared" si="500"/>
        <v>0</v>
      </c>
      <c r="AK194" s="181">
        <f t="shared" si="500"/>
        <v>0</v>
      </c>
      <c r="AL194" s="181">
        <f t="shared" si="500"/>
        <v>0</v>
      </c>
      <c r="AM194" s="181">
        <f t="shared" si="500"/>
        <v>0</v>
      </c>
      <c r="AN194" s="181">
        <f t="shared" si="500"/>
        <v>0</v>
      </c>
      <c r="AO194" s="181">
        <f t="shared" si="500"/>
        <v>0</v>
      </c>
      <c r="AP194" s="190">
        <f t="shared" si="482"/>
        <v>0</v>
      </c>
      <c r="AQ194" s="181">
        <f t="shared" ref="AQ194:BB194" si="501">+AQ172*(1+$C172)</f>
        <v>0</v>
      </c>
      <c r="AR194" s="181">
        <f t="shared" si="501"/>
        <v>0</v>
      </c>
      <c r="AS194" s="181">
        <f t="shared" si="501"/>
        <v>0</v>
      </c>
      <c r="AT194" s="181">
        <f t="shared" si="501"/>
        <v>0</v>
      </c>
      <c r="AU194" s="181">
        <f t="shared" si="501"/>
        <v>0</v>
      </c>
      <c r="AV194" s="181">
        <f t="shared" si="501"/>
        <v>0</v>
      </c>
      <c r="AW194" s="181">
        <f t="shared" si="501"/>
        <v>0</v>
      </c>
      <c r="AX194" s="181">
        <f t="shared" si="501"/>
        <v>0</v>
      </c>
      <c r="AY194" s="181">
        <f t="shared" si="501"/>
        <v>0</v>
      </c>
      <c r="AZ194" s="181">
        <f t="shared" si="501"/>
        <v>0</v>
      </c>
      <c r="BA194" s="181">
        <f t="shared" si="501"/>
        <v>0</v>
      </c>
      <c r="BB194" s="181">
        <f t="shared" si="501"/>
        <v>0</v>
      </c>
      <c r="BC194" s="190">
        <f t="shared" si="484"/>
        <v>0</v>
      </c>
      <c r="BD194" s="181">
        <f t="shared" ref="BD194:BO194" si="502">+BD172*(1+$C172)</f>
        <v>0</v>
      </c>
      <c r="BE194" s="181">
        <f t="shared" si="502"/>
        <v>0</v>
      </c>
      <c r="BF194" s="181">
        <f t="shared" si="502"/>
        <v>0</v>
      </c>
      <c r="BG194" s="181">
        <f t="shared" si="502"/>
        <v>0</v>
      </c>
      <c r="BH194" s="181">
        <f t="shared" si="502"/>
        <v>0</v>
      </c>
      <c r="BI194" s="181">
        <f t="shared" si="502"/>
        <v>0</v>
      </c>
      <c r="BJ194" s="181">
        <f t="shared" si="502"/>
        <v>0</v>
      </c>
      <c r="BK194" s="181">
        <f t="shared" si="502"/>
        <v>0</v>
      </c>
      <c r="BL194" s="181">
        <f t="shared" si="502"/>
        <v>0</v>
      </c>
      <c r="BM194" s="181">
        <f t="shared" si="502"/>
        <v>0</v>
      </c>
      <c r="BN194" s="181">
        <f t="shared" si="502"/>
        <v>0</v>
      </c>
      <c r="BO194" s="181">
        <f t="shared" si="502"/>
        <v>0</v>
      </c>
      <c r="BP194" s="190">
        <f t="shared" si="486"/>
        <v>0</v>
      </c>
      <c r="BQ194" s="181">
        <f t="shared" ref="BQ194:CB194" si="503">+BQ172*(1+$C172)</f>
        <v>0</v>
      </c>
      <c r="BR194" s="181">
        <f t="shared" si="503"/>
        <v>0</v>
      </c>
      <c r="BS194" s="181">
        <f t="shared" si="503"/>
        <v>0</v>
      </c>
      <c r="BT194" s="181">
        <f t="shared" si="503"/>
        <v>0</v>
      </c>
      <c r="BU194" s="181">
        <f t="shared" si="503"/>
        <v>0</v>
      </c>
      <c r="BV194" s="181">
        <f t="shared" si="503"/>
        <v>0</v>
      </c>
      <c r="BW194" s="181">
        <f t="shared" si="503"/>
        <v>0</v>
      </c>
      <c r="BX194" s="181">
        <f t="shared" si="503"/>
        <v>0</v>
      </c>
      <c r="BY194" s="181">
        <f t="shared" si="503"/>
        <v>0</v>
      </c>
      <c r="BZ194" s="181">
        <f t="shared" si="503"/>
        <v>0</v>
      </c>
      <c r="CA194" s="181">
        <f t="shared" si="503"/>
        <v>0</v>
      </c>
      <c r="CB194" s="181">
        <f t="shared" si="503"/>
        <v>0</v>
      </c>
      <c r="CC194" s="190">
        <f t="shared" si="488"/>
        <v>0</v>
      </c>
    </row>
    <row r="195" spans="2:81" s="119" customFormat="1" ht="15" hidden="1" customHeight="1" outlineLevel="1" x14ac:dyDescent="0.2">
      <c r="B195" s="165" t="str">
        <f>'Données de base'!$A$145</f>
        <v>61321 - Honoraires d'experts - Comptables &amp; fiscalistes</v>
      </c>
      <c r="C195" s="131"/>
      <c r="D195" s="181">
        <f t="shared" si="471"/>
        <v>0</v>
      </c>
      <c r="E195" s="181">
        <f t="shared" si="471"/>
        <v>0</v>
      </c>
      <c r="F195" s="181">
        <f t="shared" si="471"/>
        <v>0</v>
      </c>
      <c r="G195" s="181">
        <f t="shared" si="471"/>
        <v>0</v>
      </c>
      <c r="H195" s="181">
        <f t="shared" si="472"/>
        <v>0</v>
      </c>
      <c r="I195" s="181">
        <f t="shared" si="472"/>
        <v>0</v>
      </c>
      <c r="J195" s="181">
        <f t="shared" si="472"/>
        <v>0</v>
      </c>
      <c r="K195" s="181">
        <f t="shared" si="472"/>
        <v>0</v>
      </c>
      <c r="L195" s="181">
        <f t="shared" si="472"/>
        <v>2400</v>
      </c>
      <c r="M195" s="181">
        <f t="shared" si="472"/>
        <v>2400</v>
      </c>
      <c r="N195" s="181">
        <f t="shared" si="472"/>
        <v>2400</v>
      </c>
      <c r="O195" s="181">
        <f t="shared" si="472"/>
        <v>2400</v>
      </c>
      <c r="P195" s="190">
        <f t="shared" si="478"/>
        <v>9600</v>
      </c>
      <c r="Q195" s="181">
        <f t="shared" ref="Q195:AB195" si="504">+Q173*(1+$C173)</f>
        <v>4800</v>
      </c>
      <c r="R195" s="181">
        <f t="shared" si="504"/>
        <v>4800</v>
      </c>
      <c r="S195" s="181">
        <f t="shared" si="504"/>
        <v>4800</v>
      </c>
      <c r="T195" s="181">
        <f t="shared" si="504"/>
        <v>4800</v>
      </c>
      <c r="U195" s="181">
        <f t="shared" si="504"/>
        <v>4800</v>
      </c>
      <c r="V195" s="181">
        <f t="shared" si="504"/>
        <v>4800</v>
      </c>
      <c r="W195" s="181">
        <f t="shared" si="504"/>
        <v>4800</v>
      </c>
      <c r="X195" s="181">
        <f t="shared" si="504"/>
        <v>4800</v>
      </c>
      <c r="Y195" s="181">
        <f t="shared" si="504"/>
        <v>4800</v>
      </c>
      <c r="Z195" s="181">
        <f t="shared" si="504"/>
        <v>4800</v>
      </c>
      <c r="AA195" s="181">
        <f t="shared" si="504"/>
        <v>4800</v>
      </c>
      <c r="AB195" s="181">
        <f t="shared" si="504"/>
        <v>4800</v>
      </c>
      <c r="AC195" s="190">
        <f t="shared" si="480"/>
        <v>57600</v>
      </c>
      <c r="AD195" s="181">
        <f t="shared" ref="AD195:AO195" si="505">+AD173*(1+$C173)</f>
        <v>4800</v>
      </c>
      <c r="AE195" s="181">
        <f t="shared" si="505"/>
        <v>4800</v>
      </c>
      <c r="AF195" s="181">
        <f t="shared" si="505"/>
        <v>4800</v>
      </c>
      <c r="AG195" s="181">
        <f t="shared" si="505"/>
        <v>4800</v>
      </c>
      <c r="AH195" s="181">
        <f t="shared" si="505"/>
        <v>4800</v>
      </c>
      <c r="AI195" s="181">
        <f t="shared" si="505"/>
        <v>4800</v>
      </c>
      <c r="AJ195" s="181">
        <f t="shared" si="505"/>
        <v>4800</v>
      </c>
      <c r="AK195" s="181">
        <f t="shared" si="505"/>
        <v>4800</v>
      </c>
      <c r="AL195" s="181">
        <f t="shared" si="505"/>
        <v>4800</v>
      </c>
      <c r="AM195" s="181">
        <f t="shared" si="505"/>
        <v>4800</v>
      </c>
      <c r="AN195" s="181">
        <f t="shared" si="505"/>
        <v>4800</v>
      </c>
      <c r="AO195" s="181">
        <f t="shared" si="505"/>
        <v>4800</v>
      </c>
      <c r="AP195" s="190">
        <f t="shared" si="482"/>
        <v>57600</v>
      </c>
      <c r="AQ195" s="181">
        <f t="shared" ref="AQ195:BB195" si="506">+AQ173*(1+$C173)</f>
        <v>19200</v>
      </c>
      <c r="AR195" s="181">
        <f t="shared" si="506"/>
        <v>19200</v>
      </c>
      <c r="AS195" s="181">
        <f t="shared" si="506"/>
        <v>19200</v>
      </c>
      <c r="AT195" s="181">
        <f t="shared" si="506"/>
        <v>19200</v>
      </c>
      <c r="AU195" s="181">
        <f t="shared" si="506"/>
        <v>19200</v>
      </c>
      <c r="AV195" s="181">
        <f t="shared" si="506"/>
        <v>19200</v>
      </c>
      <c r="AW195" s="181">
        <f t="shared" si="506"/>
        <v>19200</v>
      </c>
      <c r="AX195" s="181">
        <f t="shared" si="506"/>
        <v>19200</v>
      </c>
      <c r="AY195" s="181">
        <f t="shared" si="506"/>
        <v>19200</v>
      </c>
      <c r="AZ195" s="181">
        <f t="shared" si="506"/>
        <v>19200</v>
      </c>
      <c r="BA195" s="181">
        <f t="shared" si="506"/>
        <v>19200</v>
      </c>
      <c r="BB195" s="181">
        <f t="shared" si="506"/>
        <v>19200</v>
      </c>
      <c r="BC195" s="190">
        <f t="shared" si="484"/>
        <v>230400</v>
      </c>
      <c r="BD195" s="181">
        <f t="shared" ref="BD195:BO195" si="507">+BD173*(1+$C173)</f>
        <v>38400</v>
      </c>
      <c r="BE195" s="181">
        <f t="shared" si="507"/>
        <v>38400</v>
      </c>
      <c r="BF195" s="181">
        <f t="shared" si="507"/>
        <v>38400</v>
      </c>
      <c r="BG195" s="181">
        <f t="shared" si="507"/>
        <v>38400</v>
      </c>
      <c r="BH195" s="181">
        <f t="shared" si="507"/>
        <v>38400</v>
      </c>
      <c r="BI195" s="181">
        <f t="shared" si="507"/>
        <v>38400</v>
      </c>
      <c r="BJ195" s="181">
        <f t="shared" si="507"/>
        <v>38400</v>
      </c>
      <c r="BK195" s="181">
        <f t="shared" si="507"/>
        <v>38400</v>
      </c>
      <c r="BL195" s="181">
        <f t="shared" si="507"/>
        <v>38400</v>
      </c>
      <c r="BM195" s="181">
        <f t="shared" si="507"/>
        <v>38400</v>
      </c>
      <c r="BN195" s="181">
        <f t="shared" si="507"/>
        <v>38400</v>
      </c>
      <c r="BO195" s="181">
        <f t="shared" si="507"/>
        <v>38400</v>
      </c>
      <c r="BP195" s="190">
        <f t="shared" si="486"/>
        <v>460800</v>
      </c>
      <c r="BQ195" s="181">
        <f t="shared" ref="BQ195:CB195" si="508">+BQ173*(1+$C173)</f>
        <v>76800</v>
      </c>
      <c r="BR195" s="181">
        <f t="shared" si="508"/>
        <v>76800</v>
      </c>
      <c r="BS195" s="181">
        <f t="shared" si="508"/>
        <v>76800</v>
      </c>
      <c r="BT195" s="181">
        <f t="shared" si="508"/>
        <v>76800</v>
      </c>
      <c r="BU195" s="181">
        <f t="shared" si="508"/>
        <v>76800</v>
      </c>
      <c r="BV195" s="181">
        <f t="shared" si="508"/>
        <v>76800</v>
      </c>
      <c r="BW195" s="181">
        <f t="shared" si="508"/>
        <v>76800</v>
      </c>
      <c r="BX195" s="181">
        <f t="shared" si="508"/>
        <v>76800</v>
      </c>
      <c r="BY195" s="181">
        <f t="shared" si="508"/>
        <v>76800</v>
      </c>
      <c r="BZ195" s="181">
        <f t="shared" si="508"/>
        <v>76800</v>
      </c>
      <c r="CA195" s="181">
        <f t="shared" si="508"/>
        <v>76800</v>
      </c>
      <c r="CB195" s="181">
        <f t="shared" si="508"/>
        <v>76800</v>
      </c>
      <c r="CC195" s="190">
        <f t="shared" si="488"/>
        <v>921600</v>
      </c>
    </row>
    <row r="196" spans="2:81" s="119" customFormat="1" ht="15" hidden="1" customHeight="1" outlineLevel="1" x14ac:dyDescent="0.2">
      <c r="B196" s="165" t="str">
        <f>'Données de base'!$A$146</f>
        <v>61321 - Honoraires d'experts - Secrétariats sociaux</v>
      </c>
      <c r="C196" s="131"/>
      <c r="D196" s="181">
        <f t="shared" si="471"/>
        <v>0</v>
      </c>
      <c r="E196" s="181">
        <f t="shared" si="471"/>
        <v>0</v>
      </c>
      <c r="F196" s="181">
        <f t="shared" si="471"/>
        <v>0</v>
      </c>
      <c r="G196" s="181">
        <f t="shared" si="471"/>
        <v>0</v>
      </c>
      <c r="H196" s="181">
        <f t="shared" si="472"/>
        <v>0</v>
      </c>
      <c r="I196" s="181">
        <f t="shared" si="472"/>
        <v>0</v>
      </c>
      <c r="J196" s="181">
        <f t="shared" si="472"/>
        <v>0</v>
      </c>
      <c r="K196" s="181">
        <f t="shared" si="472"/>
        <v>0</v>
      </c>
      <c r="L196" s="181">
        <f t="shared" si="472"/>
        <v>0</v>
      </c>
      <c r="M196" s="181">
        <f t="shared" si="472"/>
        <v>0</v>
      </c>
      <c r="N196" s="181">
        <f t="shared" si="472"/>
        <v>0</v>
      </c>
      <c r="O196" s="181">
        <f t="shared" si="472"/>
        <v>0</v>
      </c>
      <c r="P196" s="190">
        <f t="shared" si="478"/>
        <v>0</v>
      </c>
      <c r="Q196" s="181">
        <f t="shared" ref="Q196:AB196" si="509">+Q174*(1+$C174)</f>
        <v>0</v>
      </c>
      <c r="R196" s="181">
        <f t="shared" si="509"/>
        <v>0</v>
      </c>
      <c r="S196" s="181">
        <f t="shared" si="509"/>
        <v>0</v>
      </c>
      <c r="T196" s="181">
        <f t="shared" si="509"/>
        <v>0</v>
      </c>
      <c r="U196" s="181">
        <f t="shared" si="509"/>
        <v>0</v>
      </c>
      <c r="V196" s="181">
        <f t="shared" si="509"/>
        <v>0</v>
      </c>
      <c r="W196" s="181">
        <f t="shared" si="509"/>
        <v>0</v>
      </c>
      <c r="X196" s="181">
        <f t="shared" si="509"/>
        <v>0</v>
      </c>
      <c r="Y196" s="181">
        <f t="shared" si="509"/>
        <v>0</v>
      </c>
      <c r="Z196" s="181">
        <f t="shared" si="509"/>
        <v>0</v>
      </c>
      <c r="AA196" s="181">
        <f t="shared" si="509"/>
        <v>0</v>
      </c>
      <c r="AB196" s="181">
        <f t="shared" si="509"/>
        <v>0</v>
      </c>
      <c r="AC196" s="190">
        <f t="shared" si="480"/>
        <v>0</v>
      </c>
      <c r="AD196" s="181">
        <f t="shared" ref="AD196:AO196" si="510">+AD174*(1+$C174)</f>
        <v>0</v>
      </c>
      <c r="AE196" s="181">
        <f t="shared" si="510"/>
        <v>0</v>
      </c>
      <c r="AF196" s="181">
        <f t="shared" si="510"/>
        <v>0</v>
      </c>
      <c r="AG196" s="181">
        <f t="shared" si="510"/>
        <v>0</v>
      </c>
      <c r="AH196" s="181">
        <f t="shared" si="510"/>
        <v>0</v>
      </c>
      <c r="AI196" s="181">
        <f t="shared" si="510"/>
        <v>0</v>
      </c>
      <c r="AJ196" s="181">
        <f t="shared" si="510"/>
        <v>0</v>
      </c>
      <c r="AK196" s="181">
        <f t="shared" si="510"/>
        <v>0</v>
      </c>
      <c r="AL196" s="181">
        <f t="shared" si="510"/>
        <v>0</v>
      </c>
      <c r="AM196" s="181">
        <f t="shared" si="510"/>
        <v>0</v>
      </c>
      <c r="AN196" s="181">
        <f t="shared" si="510"/>
        <v>0</v>
      </c>
      <c r="AO196" s="181">
        <f t="shared" si="510"/>
        <v>0</v>
      </c>
      <c r="AP196" s="190">
        <f t="shared" si="482"/>
        <v>0</v>
      </c>
      <c r="AQ196" s="181">
        <f t="shared" ref="AQ196:BB196" si="511">+AQ174*(1+$C174)</f>
        <v>0</v>
      </c>
      <c r="AR196" s="181">
        <f t="shared" si="511"/>
        <v>0</v>
      </c>
      <c r="AS196" s="181">
        <f t="shared" si="511"/>
        <v>0</v>
      </c>
      <c r="AT196" s="181">
        <f t="shared" si="511"/>
        <v>0</v>
      </c>
      <c r="AU196" s="181">
        <f t="shared" si="511"/>
        <v>0</v>
      </c>
      <c r="AV196" s="181">
        <f t="shared" si="511"/>
        <v>0</v>
      </c>
      <c r="AW196" s="181">
        <f t="shared" si="511"/>
        <v>0</v>
      </c>
      <c r="AX196" s="181">
        <f t="shared" si="511"/>
        <v>0</v>
      </c>
      <c r="AY196" s="181">
        <f t="shared" si="511"/>
        <v>0</v>
      </c>
      <c r="AZ196" s="181">
        <f t="shared" si="511"/>
        <v>0</v>
      </c>
      <c r="BA196" s="181">
        <f t="shared" si="511"/>
        <v>0</v>
      </c>
      <c r="BB196" s="181">
        <f t="shared" si="511"/>
        <v>0</v>
      </c>
      <c r="BC196" s="190">
        <f t="shared" si="484"/>
        <v>0</v>
      </c>
      <c r="BD196" s="181">
        <f t="shared" ref="BD196:BO196" si="512">+BD174*(1+$C174)</f>
        <v>0</v>
      </c>
      <c r="BE196" s="181">
        <f t="shared" si="512"/>
        <v>0</v>
      </c>
      <c r="BF196" s="181">
        <f t="shared" si="512"/>
        <v>0</v>
      </c>
      <c r="BG196" s="181">
        <f t="shared" si="512"/>
        <v>0</v>
      </c>
      <c r="BH196" s="181">
        <f t="shared" si="512"/>
        <v>0</v>
      </c>
      <c r="BI196" s="181">
        <f t="shared" si="512"/>
        <v>0</v>
      </c>
      <c r="BJ196" s="181">
        <f t="shared" si="512"/>
        <v>0</v>
      </c>
      <c r="BK196" s="181">
        <f t="shared" si="512"/>
        <v>0</v>
      </c>
      <c r="BL196" s="181">
        <f t="shared" si="512"/>
        <v>0</v>
      </c>
      <c r="BM196" s="181">
        <f t="shared" si="512"/>
        <v>0</v>
      </c>
      <c r="BN196" s="181">
        <f t="shared" si="512"/>
        <v>0</v>
      </c>
      <c r="BO196" s="181">
        <f t="shared" si="512"/>
        <v>0</v>
      </c>
      <c r="BP196" s="190">
        <f t="shared" si="486"/>
        <v>0</v>
      </c>
      <c r="BQ196" s="181">
        <f t="shared" ref="BQ196:CB196" si="513">+BQ174*(1+$C174)</f>
        <v>0</v>
      </c>
      <c r="BR196" s="181">
        <f t="shared" si="513"/>
        <v>0</v>
      </c>
      <c r="BS196" s="181">
        <f t="shared" si="513"/>
        <v>0</v>
      </c>
      <c r="BT196" s="181">
        <f t="shared" si="513"/>
        <v>0</v>
      </c>
      <c r="BU196" s="181">
        <f t="shared" si="513"/>
        <v>0</v>
      </c>
      <c r="BV196" s="181">
        <f t="shared" si="513"/>
        <v>0</v>
      </c>
      <c r="BW196" s="181">
        <f t="shared" si="513"/>
        <v>0</v>
      </c>
      <c r="BX196" s="181">
        <f t="shared" si="513"/>
        <v>0</v>
      </c>
      <c r="BY196" s="181">
        <f t="shared" si="513"/>
        <v>0</v>
      </c>
      <c r="BZ196" s="181">
        <f t="shared" si="513"/>
        <v>0</v>
      </c>
      <c r="CA196" s="181">
        <f t="shared" si="513"/>
        <v>0</v>
      </c>
      <c r="CB196" s="181">
        <f t="shared" si="513"/>
        <v>0</v>
      </c>
      <c r="CC196" s="190">
        <f t="shared" si="488"/>
        <v>0</v>
      </c>
    </row>
    <row r="197" spans="2:81" s="119" customFormat="1" ht="15" hidden="1" customHeight="1" outlineLevel="1" x14ac:dyDescent="0.2">
      <c r="B197" s="165" t="str">
        <f>'Données de base'!$A$147</f>
        <v>61321 - Honoraires d'experts - Avocats</v>
      </c>
      <c r="C197" s="131"/>
      <c r="D197" s="181">
        <f t="shared" si="471"/>
        <v>0</v>
      </c>
      <c r="E197" s="181">
        <f t="shared" si="471"/>
        <v>0</v>
      </c>
      <c r="F197" s="181">
        <f t="shared" si="471"/>
        <v>0</v>
      </c>
      <c r="G197" s="181">
        <f t="shared" si="471"/>
        <v>0</v>
      </c>
      <c r="H197" s="181">
        <f t="shared" si="472"/>
        <v>0</v>
      </c>
      <c r="I197" s="181">
        <f t="shared" si="472"/>
        <v>0</v>
      </c>
      <c r="J197" s="181">
        <f t="shared" si="472"/>
        <v>0</v>
      </c>
      <c r="K197" s="181">
        <f t="shared" si="472"/>
        <v>0</v>
      </c>
      <c r="L197" s="181">
        <f t="shared" si="472"/>
        <v>2400</v>
      </c>
      <c r="M197" s="181">
        <f t="shared" si="472"/>
        <v>2400</v>
      </c>
      <c r="N197" s="181">
        <f t="shared" si="472"/>
        <v>2400</v>
      </c>
      <c r="O197" s="181">
        <f t="shared" si="472"/>
        <v>2400</v>
      </c>
      <c r="P197" s="190">
        <f t="shared" si="478"/>
        <v>9600</v>
      </c>
      <c r="Q197" s="181">
        <f t="shared" ref="Q197:AB197" si="514">+Q175*(1+$C175)</f>
        <v>4800</v>
      </c>
      <c r="R197" s="181">
        <f t="shared" si="514"/>
        <v>4800</v>
      </c>
      <c r="S197" s="181">
        <f t="shared" si="514"/>
        <v>4800</v>
      </c>
      <c r="T197" s="181">
        <f t="shared" si="514"/>
        <v>4800</v>
      </c>
      <c r="U197" s="181">
        <f t="shared" si="514"/>
        <v>4800</v>
      </c>
      <c r="V197" s="181">
        <f t="shared" si="514"/>
        <v>4800</v>
      </c>
      <c r="W197" s="181">
        <f t="shared" si="514"/>
        <v>4800</v>
      </c>
      <c r="X197" s="181">
        <f t="shared" si="514"/>
        <v>4800</v>
      </c>
      <c r="Y197" s="181">
        <f t="shared" si="514"/>
        <v>4800</v>
      </c>
      <c r="Z197" s="181">
        <f t="shared" si="514"/>
        <v>4800</v>
      </c>
      <c r="AA197" s="181">
        <f t="shared" si="514"/>
        <v>4800</v>
      </c>
      <c r="AB197" s="181">
        <f t="shared" si="514"/>
        <v>4800</v>
      </c>
      <c r="AC197" s="190">
        <f t="shared" si="480"/>
        <v>57600</v>
      </c>
      <c r="AD197" s="181">
        <f t="shared" ref="AD197:AO197" si="515">+AD175*(1+$C175)</f>
        <v>4800</v>
      </c>
      <c r="AE197" s="181">
        <f t="shared" si="515"/>
        <v>4800</v>
      </c>
      <c r="AF197" s="181">
        <f t="shared" si="515"/>
        <v>4800</v>
      </c>
      <c r="AG197" s="181">
        <f t="shared" si="515"/>
        <v>4800</v>
      </c>
      <c r="AH197" s="181">
        <f t="shared" si="515"/>
        <v>4800</v>
      </c>
      <c r="AI197" s="181">
        <f t="shared" si="515"/>
        <v>4800</v>
      </c>
      <c r="AJ197" s="181">
        <f t="shared" si="515"/>
        <v>4800</v>
      </c>
      <c r="AK197" s="181">
        <f t="shared" si="515"/>
        <v>4800</v>
      </c>
      <c r="AL197" s="181">
        <f t="shared" si="515"/>
        <v>4800</v>
      </c>
      <c r="AM197" s="181">
        <f t="shared" si="515"/>
        <v>4800</v>
      </c>
      <c r="AN197" s="181">
        <f t="shared" si="515"/>
        <v>4800</v>
      </c>
      <c r="AO197" s="181">
        <f t="shared" si="515"/>
        <v>4800</v>
      </c>
      <c r="AP197" s="190">
        <f t="shared" si="482"/>
        <v>57600</v>
      </c>
      <c r="AQ197" s="181">
        <f t="shared" ref="AQ197:BB197" si="516">+AQ175*(1+$C175)</f>
        <v>19200</v>
      </c>
      <c r="AR197" s="181">
        <f t="shared" si="516"/>
        <v>19200</v>
      </c>
      <c r="AS197" s="181">
        <f t="shared" si="516"/>
        <v>19200</v>
      </c>
      <c r="AT197" s="181">
        <f t="shared" si="516"/>
        <v>19200</v>
      </c>
      <c r="AU197" s="181">
        <f t="shared" si="516"/>
        <v>19200</v>
      </c>
      <c r="AV197" s="181">
        <f t="shared" si="516"/>
        <v>19200</v>
      </c>
      <c r="AW197" s="181">
        <f t="shared" si="516"/>
        <v>19200</v>
      </c>
      <c r="AX197" s="181">
        <f t="shared" si="516"/>
        <v>19200</v>
      </c>
      <c r="AY197" s="181">
        <f t="shared" si="516"/>
        <v>19200</v>
      </c>
      <c r="AZ197" s="181">
        <f t="shared" si="516"/>
        <v>19200</v>
      </c>
      <c r="BA197" s="181">
        <f t="shared" si="516"/>
        <v>19200</v>
      </c>
      <c r="BB197" s="181">
        <f t="shared" si="516"/>
        <v>19200</v>
      </c>
      <c r="BC197" s="190">
        <f t="shared" si="484"/>
        <v>230400</v>
      </c>
      <c r="BD197" s="181">
        <f t="shared" ref="BD197:BO197" si="517">+BD175*(1+$C175)</f>
        <v>38400</v>
      </c>
      <c r="BE197" s="181">
        <f t="shared" si="517"/>
        <v>38400</v>
      </c>
      <c r="BF197" s="181">
        <f t="shared" si="517"/>
        <v>38400</v>
      </c>
      <c r="BG197" s="181">
        <f t="shared" si="517"/>
        <v>38400</v>
      </c>
      <c r="BH197" s="181">
        <f t="shared" si="517"/>
        <v>38400</v>
      </c>
      <c r="BI197" s="181">
        <f t="shared" si="517"/>
        <v>38400</v>
      </c>
      <c r="BJ197" s="181">
        <f t="shared" si="517"/>
        <v>38400</v>
      </c>
      <c r="BK197" s="181">
        <f t="shared" si="517"/>
        <v>38400</v>
      </c>
      <c r="BL197" s="181">
        <f t="shared" si="517"/>
        <v>38400</v>
      </c>
      <c r="BM197" s="181">
        <f t="shared" si="517"/>
        <v>38400</v>
      </c>
      <c r="BN197" s="181">
        <f t="shared" si="517"/>
        <v>38400</v>
      </c>
      <c r="BO197" s="181">
        <f t="shared" si="517"/>
        <v>38400</v>
      </c>
      <c r="BP197" s="190">
        <f t="shared" si="486"/>
        <v>460800</v>
      </c>
      <c r="BQ197" s="181">
        <f t="shared" ref="BQ197:CB197" si="518">+BQ175*(1+$C175)</f>
        <v>76800</v>
      </c>
      <c r="BR197" s="181">
        <f t="shared" si="518"/>
        <v>76800</v>
      </c>
      <c r="BS197" s="181">
        <f t="shared" si="518"/>
        <v>76800</v>
      </c>
      <c r="BT197" s="181">
        <f t="shared" si="518"/>
        <v>76800</v>
      </c>
      <c r="BU197" s="181">
        <f t="shared" si="518"/>
        <v>76800</v>
      </c>
      <c r="BV197" s="181">
        <f t="shared" si="518"/>
        <v>76800</v>
      </c>
      <c r="BW197" s="181">
        <f t="shared" si="518"/>
        <v>76800</v>
      </c>
      <c r="BX197" s="181">
        <f t="shared" si="518"/>
        <v>76800</v>
      </c>
      <c r="BY197" s="181">
        <f t="shared" si="518"/>
        <v>76800</v>
      </c>
      <c r="BZ197" s="181">
        <f t="shared" si="518"/>
        <v>76800</v>
      </c>
      <c r="CA197" s="181">
        <f t="shared" si="518"/>
        <v>76800</v>
      </c>
      <c r="CB197" s="181">
        <f t="shared" si="518"/>
        <v>76800</v>
      </c>
      <c r="CC197" s="190">
        <f t="shared" si="488"/>
        <v>921600</v>
      </c>
    </row>
    <row r="198" spans="2:81" s="119" customFormat="1" ht="15" hidden="1" customHeight="1" outlineLevel="1" x14ac:dyDescent="0.2">
      <c r="B198" s="165" t="str">
        <f>'Données de base'!$A$148</f>
        <v>61321 - Honoraires d'experts - Autres</v>
      </c>
      <c r="C198" s="131"/>
      <c r="D198" s="181">
        <f t="shared" si="471"/>
        <v>0</v>
      </c>
      <c r="E198" s="181">
        <f t="shared" si="471"/>
        <v>0</v>
      </c>
      <c r="F198" s="181">
        <f t="shared" si="471"/>
        <v>0</v>
      </c>
      <c r="G198" s="181">
        <f t="shared" si="471"/>
        <v>0</v>
      </c>
      <c r="H198" s="181">
        <f t="shared" si="472"/>
        <v>0</v>
      </c>
      <c r="I198" s="181">
        <f t="shared" si="472"/>
        <v>0</v>
      </c>
      <c r="J198" s="181">
        <f t="shared" si="472"/>
        <v>0</v>
      </c>
      <c r="K198" s="181">
        <f t="shared" si="472"/>
        <v>0</v>
      </c>
      <c r="L198" s="181">
        <f t="shared" si="472"/>
        <v>0</v>
      </c>
      <c r="M198" s="181">
        <f t="shared" si="472"/>
        <v>0</v>
      </c>
      <c r="N198" s="181">
        <f t="shared" si="472"/>
        <v>0</v>
      </c>
      <c r="O198" s="181">
        <f t="shared" si="472"/>
        <v>0</v>
      </c>
      <c r="P198" s="190">
        <f t="shared" si="478"/>
        <v>0</v>
      </c>
      <c r="Q198" s="181">
        <f t="shared" ref="Q198:AB198" si="519">+Q176*(1+$C176)</f>
        <v>0</v>
      </c>
      <c r="R198" s="181">
        <f t="shared" si="519"/>
        <v>0</v>
      </c>
      <c r="S198" s="181">
        <f t="shared" si="519"/>
        <v>0</v>
      </c>
      <c r="T198" s="181">
        <f t="shared" si="519"/>
        <v>0</v>
      </c>
      <c r="U198" s="181">
        <f t="shared" si="519"/>
        <v>0</v>
      </c>
      <c r="V198" s="181">
        <f t="shared" si="519"/>
        <v>0</v>
      </c>
      <c r="W198" s="181">
        <f t="shared" si="519"/>
        <v>0</v>
      </c>
      <c r="X198" s="181">
        <f t="shared" si="519"/>
        <v>0</v>
      </c>
      <c r="Y198" s="181">
        <f t="shared" si="519"/>
        <v>0</v>
      </c>
      <c r="Z198" s="181">
        <f t="shared" si="519"/>
        <v>0</v>
      </c>
      <c r="AA198" s="181">
        <f t="shared" si="519"/>
        <v>0</v>
      </c>
      <c r="AB198" s="181">
        <f t="shared" si="519"/>
        <v>0</v>
      </c>
      <c r="AC198" s="190">
        <f t="shared" si="480"/>
        <v>0</v>
      </c>
      <c r="AD198" s="181">
        <f t="shared" ref="AD198:AO198" si="520">+AD176*(1+$C176)</f>
        <v>0</v>
      </c>
      <c r="AE198" s="181">
        <f t="shared" si="520"/>
        <v>0</v>
      </c>
      <c r="AF198" s="181">
        <f t="shared" si="520"/>
        <v>0</v>
      </c>
      <c r="AG198" s="181">
        <f t="shared" si="520"/>
        <v>0</v>
      </c>
      <c r="AH198" s="181">
        <f t="shared" si="520"/>
        <v>0</v>
      </c>
      <c r="AI198" s="181">
        <f t="shared" si="520"/>
        <v>0</v>
      </c>
      <c r="AJ198" s="181">
        <f t="shared" si="520"/>
        <v>0</v>
      </c>
      <c r="AK198" s="181">
        <f t="shared" si="520"/>
        <v>0</v>
      </c>
      <c r="AL198" s="181">
        <f t="shared" si="520"/>
        <v>0</v>
      </c>
      <c r="AM198" s="181">
        <f t="shared" si="520"/>
        <v>0</v>
      </c>
      <c r="AN198" s="181">
        <f t="shared" si="520"/>
        <v>0</v>
      </c>
      <c r="AO198" s="181">
        <f t="shared" si="520"/>
        <v>0</v>
      </c>
      <c r="AP198" s="190">
        <f t="shared" si="482"/>
        <v>0</v>
      </c>
      <c r="AQ198" s="181">
        <f t="shared" ref="AQ198:BB198" si="521">+AQ176*(1+$C176)</f>
        <v>0</v>
      </c>
      <c r="AR198" s="181">
        <f t="shared" si="521"/>
        <v>0</v>
      </c>
      <c r="AS198" s="181">
        <f t="shared" si="521"/>
        <v>0</v>
      </c>
      <c r="AT198" s="181">
        <f t="shared" si="521"/>
        <v>0</v>
      </c>
      <c r="AU198" s="181">
        <f t="shared" si="521"/>
        <v>0</v>
      </c>
      <c r="AV198" s="181">
        <f t="shared" si="521"/>
        <v>0</v>
      </c>
      <c r="AW198" s="181">
        <f t="shared" si="521"/>
        <v>0</v>
      </c>
      <c r="AX198" s="181">
        <f t="shared" si="521"/>
        <v>0</v>
      </c>
      <c r="AY198" s="181">
        <f t="shared" si="521"/>
        <v>0</v>
      </c>
      <c r="AZ198" s="181">
        <f t="shared" si="521"/>
        <v>0</v>
      </c>
      <c r="BA198" s="181">
        <f t="shared" si="521"/>
        <v>0</v>
      </c>
      <c r="BB198" s="181">
        <f t="shared" si="521"/>
        <v>0</v>
      </c>
      <c r="BC198" s="190">
        <f t="shared" si="484"/>
        <v>0</v>
      </c>
      <c r="BD198" s="181">
        <f t="shared" ref="BD198:BO198" si="522">+BD176*(1+$C176)</f>
        <v>0</v>
      </c>
      <c r="BE198" s="181">
        <f t="shared" si="522"/>
        <v>0</v>
      </c>
      <c r="BF198" s="181">
        <f t="shared" si="522"/>
        <v>0</v>
      </c>
      <c r="BG198" s="181">
        <f t="shared" si="522"/>
        <v>0</v>
      </c>
      <c r="BH198" s="181">
        <f t="shared" si="522"/>
        <v>0</v>
      </c>
      <c r="BI198" s="181">
        <f t="shared" si="522"/>
        <v>0</v>
      </c>
      <c r="BJ198" s="181">
        <f t="shared" si="522"/>
        <v>0</v>
      </c>
      <c r="BK198" s="181">
        <f t="shared" si="522"/>
        <v>0</v>
      </c>
      <c r="BL198" s="181">
        <f t="shared" si="522"/>
        <v>0</v>
      </c>
      <c r="BM198" s="181">
        <f t="shared" si="522"/>
        <v>0</v>
      </c>
      <c r="BN198" s="181">
        <f t="shared" si="522"/>
        <v>0</v>
      </c>
      <c r="BO198" s="181">
        <f t="shared" si="522"/>
        <v>0</v>
      </c>
      <c r="BP198" s="190">
        <f t="shared" si="486"/>
        <v>0</v>
      </c>
      <c r="BQ198" s="181">
        <f t="shared" ref="BQ198:CB198" si="523">+BQ176*(1+$C176)</f>
        <v>0</v>
      </c>
      <c r="BR198" s="181">
        <f t="shared" si="523"/>
        <v>0</v>
      </c>
      <c r="BS198" s="181">
        <f t="shared" si="523"/>
        <v>0</v>
      </c>
      <c r="BT198" s="181">
        <f t="shared" si="523"/>
        <v>0</v>
      </c>
      <c r="BU198" s="181">
        <f t="shared" si="523"/>
        <v>0</v>
      </c>
      <c r="BV198" s="181">
        <f t="shared" si="523"/>
        <v>0</v>
      </c>
      <c r="BW198" s="181">
        <f t="shared" si="523"/>
        <v>0</v>
      </c>
      <c r="BX198" s="181">
        <f t="shared" si="523"/>
        <v>0</v>
      </c>
      <c r="BY198" s="181">
        <f t="shared" si="523"/>
        <v>0</v>
      </c>
      <c r="BZ198" s="181">
        <f t="shared" si="523"/>
        <v>0</v>
      </c>
      <c r="CA198" s="181">
        <f t="shared" si="523"/>
        <v>0</v>
      </c>
      <c r="CB198" s="181">
        <f t="shared" si="523"/>
        <v>0</v>
      </c>
      <c r="CC198" s="190">
        <f t="shared" si="488"/>
        <v>0</v>
      </c>
    </row>
    <row r="199" spans="2:81" s="119" customFormat="1" ht="15" hidden="1" customHeight="1" outlineLevel="1" x14ac:dyDescent="0.2">
      <c r="B199" s="165" t="str">
        <f>'Données de base'!$A$149</f>
        <v>61330 - Frais Transport - Personnel</v>
      </c>
      <c r="C199" s="131"/>
      <c r="D199" s="181">
        <f t="shared" si="471"/>
        <v>0</v>
      </c>
      <c r="E199" s="181">
        <f t="shared" si="471"/>
        <v>0</v>
      </c>
      <c r="F199" s="181">
        <f t="shared" si="471"/>
        <v>0</v>
      </c>
      <c r="G199" s="181">
        <f t="shared" si="471"/>
        <v>0</v>
      </c>
      <c r="H199" s="181">
        <f t="shared" si="472"/>
        <v>0</v>
      </c>
      <c r="I199" s="181">
        <f t="shared" si="472"/>
        <v>0</v>
      </c>
      <c r="J199" s="181">
        <f t="shared" si="472"/>
        <v>0</v>
      </c>
      <c r="K199" s="181">
        <f t="shared" si="472"/>
        <v>0</v>
      </c>
      <c r="L199" s="181">
        <f t="shared" si="472"/>
        <v>0</v>
      </c>
      <c r="M199" s="181">
        <f t="shared" si="472"/>
        <v>0</v>
      </c>
      <c r="N199" s="181">
        <f t="shared" si="472"/>
        <v>0</v>
      </c>
      <c r="O199" s="181">
        <f t="shared" si="472"/>
        <v>0</v>
      </c>
      <c r="P199" s="190">
        <f t="shared" si="478"/>
        <v>0</v>
      </c>
      <c r="Q199" s="181">
        <f t="shared" ref="Q199:AB199" si="524">+Q177*(1+$C177)</f>
        <v>0</v>
      </c>
      <c r="R199" s="181">
        <f t="shared" si="524"/>
        <v>0</v>
      </c>
      <c r="S199" s="181">
        <f t="shared" si="524"/>
        <v>0</v>
      </c>
      <c r="T199" s="181">
        <f t="shared" si="524"/>
        <v>0</v>
      </c>
      <c r="U199" s="181">
        <f t="shared" si="524"/>
        <v>0</v>
      </c>
      <c r="V199" s="181">
        <f t="shared" si="524"/>
        <v>0</v>
      </c>
      <c r="W199" s="181">
        <f t="shared" si="524"/>
        <v>0</v>
      </c>
      <c r="X199" s="181">
        <f t="shared" si="524"/>
        <v>0</v>
      </c>
      <c r="Y199" s="181">
        <f t="shared" si="524"/>
        <v>0</v>
      </c>
      <c r="Z199" s="181">
        <f t="shared" si="524"/>
        <v>0</v>
      </c>
      <c r="AA199" s="181">
        <f t="shared" si="524"/>
        <v>0</v>
      </c>
      <c r="AB199" s="181">
        <f t="shared" si="524"/>
        <v>0</v>
      </c>
      <c r="AC199" s="190">
        <f t="shared" si="480"/>
        <v>0</v>
      </c>
      <c r="AD199" s="181">
        <f t="shared" ref="AD199:AO199" si="525">+AD177*(1+$C177)</f>
        <v>0</v>
      </c>
      <c r="AE199" s="181">
        <f t="shared" si="525"/>
        <v>0</v>
      </c>
      <c r="AF199" s="181">
        <f t="shared" si="525"/>
        <v>0</v>
      </c>
      <c r="AG199" s="181">
        <f t="shared" si="525"/>
        <v>0</v>
      </c>
      <c r="AH199" s="181">
        <f t="shared" si="525"/>
        <v>0</v>
      </c>
      <c r="AI199" s="181">
        <f t="shared" si="525"/>
        <v>0</v>
      </c>
      <c r="AJ199" s="181">
        <f t="shared" si="525"/>
        <v>0</v>
      </c>
      <c r="AK199" s="181">
        <f t="shared" si="525"/>
        <v>0</v>
      </c>
      <c r="AL199" s="181">
        <f t="shared" si="525"/>
        <v>0</v>
      </c>
      <c r="AM199" s="181">
        <f t="shared" si="525"/>
        <v>0</v>
      </c>
      <c r="AN199" s="181">
        <f t="shared" si="525"/>
        <v>0</v>
      </c>
      <c r="AO199" s="181">
        <f t="shared" si="525"/>
        <v>0</v>
      </c>
      <c r="AP199" s="190">
        <f t="shared" si="482"/>
        <v>0</v>
      </c>
      <c r="AQ199" s="181">
        <f t="shared" ref="AQ199:BB199" si="526">+AQ177*(1+$C177)</f>
        <v>0</v>
      </c>
      <c r="AR199" s="181">
        <f t="shared" si="526"/>
        <v>0</v>
      </c>
      <c r="AS199" s="181">
        <f t="shared" si="526"/>
        <v>0</v>
      </c>
      <c r="AT199" s="181">
        <f t="shared" si="526"/>
        <v>0</v>
      </c>
      <c r="AU199" s="181">
        <f t="shared" si="526"/>
        <v>0</v>
      </c>
      <c r="AV199" s="181">
        <f t="shared" si="526"/>
        <v>0</v>
      </c>
      <c r="AW199" s="181">
        <f t="shared" si="526"/>
        <v>0</v>
      </c>
      <c r="AX199" s="181">
        <f t="shared" si="526"/>
        <v>0</v>
      </c>
      <c r="AY199" s="181">
        <f t="shared" si="526"/>
        <v>0</v>
      </c>
      <c r="AZ199" s="181">
        <f t="shared" si="526"/>
        <v>0</v>
      </c>
      <c r="BA199" s="181">
        <f t="shared" si="526"/>
        <v>0</v>
      </c>
      <c r="BB199" s="181">
        <f t="shared" si="526"/>
        <v>0</v>
      </c>
      <c r="BC199" s="190">
        <f t="shared" si="484"/>
        <v>0</v>
      </c>
      <c r="BD199" s="181">
        <f t="shared" ref="BD199:BO199" si="527">+BD177*(1+$C177)</f>
        <v>0</v>
      </c>
      <c r="BE199" s="181">
        <f t="shared" si="527"/>
        <v>0</v>
      </c>
      <c r="BF199" s="181">
        <f t="shared" si="527"/>
        <v>0</v>
      </c>
      <c r="BG199" s="181">
        <f t="shared" si="527"/>
        <v>0</v>
      </c>
      <c r="BH199" s="181">
        <f t="shared" si="527"/>
        <v>0</v>
      </c>
      <c r="BI199" s="181">
        <f t="shared" si="527"/>
        <v>0</v>
      </c>
      <c r="BJ199" s="181">
        <f t="shared" si="527"/>
        <v>0</v>
      </c>
      <c r="BK199" s="181">
        <f t="shared" si="527"/>
        <v>0</v>
      </c>
      <c r="BL199" s="181">
        <f t="shared" si="527"/>
        <v>0</v>
      </c>
      <c r="BM199" s="181">
        <f t="shared" si="527"/>
        <v>0</v>
      </c>
      <c r="BN199" s="181">
        <f t="shared" si="527"/>
        <v>0</v>
      </c>
      <c r="BO199" s="181">
        <f t="shared" si="527"/>
        <v>0</v>
      </c>
      <c r="BP199" s="190">
        <f t="shared" si="486"/>
        <v>0</v>
      </c>
      <c r="BQ199" s="181">
        <f t="shared" ref="BQ199:CB199" si="528">+BQ177*(1+$C177)</f>
        <v>0</v>
      </c>
      <c r="BR199" s="181">
        <f t="shared" si="528"/>
        <v>0</v>
      </c>
      <c r="BS199" s="181">
        <f t="shared" si="528"/>
        <v>0</v>
      </c>
      <c r="BT199" s="181">
        <f t="shared" si="528"/>
        <v>0</v>
      </c>
      <c r="BU199" s="181">
        <f t="shared" si="528"/>
        <v>0</v>
      </c>
      <c r="BV199" s="181">
        <f t="shared" si="528"/>
        <v>0</v>
      </c>
      <c r="BW199" s="181">
        <f t="shared" si="528"/>
        <v>0</v>
      </c>
      <c r="BX199" s="181">
        <f t="shared" si="528"/>
        <v>0</v>
      </c>
      <c r="BY199" s="181">
        <f t="shared" si="528"/>
        <v>0</v>
      </c>
      <c r="BZ199" s="181">
        <f t="shared" si="528"/>
        <v>0</v>
      </c>
      <c r="CA199" s="181">
        <f t="shared" si="528"/>
        <v>0</v>
      </c>
      <c r="CB199" s="181">
        <f t="shared" si="528"/>
        <v>0</v>
      </c>
      <c r="CC199" s="190">
        <f t="shared" si="488"/>
        <v>0</v>
      </c>
    </row>
    <row r="200" spans="2:81" s="119" customFormat="1" ht="15" hidden="1" customHeight="1" outlineLevel="1" x14ac:dyDescent="0.2">
      <c r="B200" s="165" t="str">
        <f>'Données de base'!$A$150</f>
        <v>61331 - Frais Transport - Voyages d'affaires</v>
      </c>
      <c r="C200" s="131"/>
      <c r="D200" s="181">
        <f t="shared" si="471"/>
        <v>0</v>
      </c>
      <c r="E200" s="181">
        <f t="shared" si="471"/>
        <v>0</v>
      </c>
      <c r="F200" s="181">
        <f t="shared" si="471"/>
        <v>0</v>
      </c>
      <c r="G200" s="181">
        <f t="shared" si="471"/>
        <v>0</v>
      </c>
      <c r="H200" s="181">
        <f t="shared" si="472"/>
        <v>0</v>
      </c>
      <c r="I200" s="181">
        <f t="shared" si="472"/>
        <v>0</v>
      </c>
      <c r="J200" s="181">
        <f t="shared" si="472"/>
        <v>0</v>
      </c>
      <c r="K200" s="181">
        <f t="shared" si="472"/>
        <v>0</v>
      </c>
      <c r="L200" s="181">
        <f t="shared" si="472"/>
        <v>2400</v>
      </c>
      <c r="M200" s="181">
        <f t="shared" si="472"/>
        <v>2400</v>
      </c>
      <c r="N200" s="181">
        <f t="shared" si="472"/>
        <v>2400</v>
      </c>
      <c r="O200" s="181">
        <f t="shared" si="472"/>
        <v>2400</v>
      </c>
      <c r="P200" s="190">
        <f t="shared" si="478"/>
        <v>9600</v>
      </c>
      <c r="Q200" s="181">
        <f t="shared" ref="Q200:AB200" si="529">+Q178*(1+$C178)</f>
        <v>2400</v>
      </c>
      <c r="R200" s="181">
        <f t="shared" si="529"/>
        <v>2400</v>
      </c>
      <c r="S200" s="181">
        <f t="shared" si="529"/>
        <v>4800</v>
      </c>
      <c r="T200" s="181">
        <f t="shared" si="529"/>
        <v>4800</v>
      </c>
      <c r="U200" s="181">
        <f t="shared" si="529"/>
        <v>4800</v>
      </c>
      <c r="V200" s="181">
        <f t="shared" si="529"/>
        <v>12000</v>
      </c>
      <c r="W200" s="181">
        <f t="shared" si="529"/>
        <v>12000</v>
      </c>
      <c r="X200" s="181">
        <f t="shared" si="529"/>
        <v>12000</v>
      </c>
      <c r="Y200" s="181">
        <f t="shared" si="529"/>
        <v>12000</v>
      </c>
      <c r="Z200" s="181">
        <f t="shared" si="529"/>
        <v>12000</v>
      </c>
      <c r="AA200" s="181">
        <f t="shared" si="529"/>
        <v>12000</v>
      </c>
      <c r="AB200" s="181">
        <f t="shared" si="529"/>
        <v>12000</v>
      </c>
      <c r="AC200" s="190">
        <f t="shared" si="480"/>
        <v>103200</v>
      </c>
      <c r="AD200" s="181">
        <f t="shared" ref="AD200:AO200" si="530">+AD178*(1+$C178)</f>
        <v>21600</v>
      </c>
      <c r="AE200" s="181">
        <f t="shared" si="530"/>
        <v>21600</v>
      </c>
      <c r="AF200" s="181">
        <f t="shared" si="530"/>
        <v>21600</v>
      </c>
      <c r="AG200" s="181">
        <f t="shared" si="530"/>
        <v>21600</v>
      </c>
      <c r="AH200" s="181">
        <f t="shared" si="530"/>
        <v>21600</v>
      </c>
      <c r="AI200" s="181">
        <f t="shared" si="530"/>
        <v>21600</v>
      </c>
      <c r="AJ200" s="181">
        <f t="shared" si="530"/>
        <v>43200</v>
      </c>
      <c r="AK200" s="181">
        <f t="shared" si="530"/>
        <v>43200</v>
      </c>
      <c r="AL200" s="181">
        <f t="shared" si="530"/>
        <v>43200</v>
      </c>
      <c r="AM200" s="181">
        <f t="shared" si="530"/>
        <v>43200</v>
      </c>
      <c r="AN200" s="181">
        <f t="shared" si="530"/>
        <v>43200</v>
      </c>
      <c r="AO200" s="181">
        <f t="shared" si="530"/>
        <v>43200</v>
      </c>
      <c r="AP200" s="190">
        <f t="shared" si="482"/>
        <v>388800</v>
      </c>
      <c r="AQ200" s="181">
        <f t="shared" ref="AQ200:BB200" si="531">+AQ178*(1+$C178)</f>
        <v>86400</v>
      </c>
      <c r="AR200" s="181">
        <f t="shared" si="531"/>
        <v>86400</v>
      </c>
      <c r="AS200" s="181">
        <f t="shared" si="531"/>
        <v>86400</v>
      </c>
      <c r="AT200" s="181">
        <f t="shared" si="531"/>
        <v>86400</v>
      </c>
      <c r="AU200" s="181">
        <f t="shared" si="531"/>
        <v>86400</v>
      </c>
      <c r="AV200" s="181">
        <f t="shared" si="531"/>
        <v>86400</v>
      </c>
      <c r="AW200" s="181">
        <f t="shared" si="531"/>
        <v>86400</v>
      </c>
      <c r="AX200" s="181">
        <f t="shared" si="531"/>
        <v>86400</v>
      </c>
      <c r="AY200" s="181">
        <f t="shared" si="531"/>
        <v>86400</v>
      </c>
      <c r="AZ200" s="181">
        <f t="shared" si="531"/>
        <v>86400</v>
      </c>
      <c r="BA200" s="181">
        <f t="shared" si="531"/>
        <v>86400</v>
      </c>
      <c r="BB200" s="181">
        <f t="shared" si="531"/>
        <v>86400</v>
      </c>
      <c r="BC200" s="190">
        <f t="shared" si="484"/>
        <v>1036800</v>
      </c>
      <c r="BD200" s="181">
        <f t="shared" ref="BD200:BO200" si="532">+BD178*(1+$C178)</f>
        <v>172800</v>
      </c>
      <c r="BE200" s="181">
        <f t="shared" si="532"/>
        <v>172800</v>
      </c>
      <c r="BF200" s="181">
        <f t="shared" si="532"/>
        <v>172800</v>
      </c>
      <c r="BG200" s="181">
        <f t="shared" si="532"/>
        <v>172800</v>
      </c>
      <c r="BH200" s="181">
        <f t="shared" si="532"/>
        <v>172800</v>
      </c>
      <c r="BI200" s="181">
        <f t="shared" si="532"/>
        <v>172800</v>
      </c>
      <c r="BJ200" s="181">
        <f t="shared" si="532"/>
        <v>172800</v>
      </c>
      <c r="BK200" s="181">
        <f t="shared" si="532"/>
        <v>172800</v>
      </c>
      <c r="BL200" s="181">
        <f t="shared" si="532"/>
        <v>172800</v>
      </c>
      <c r="BM200" s="181">
        <f t="shared" si="532"/>
        <v>172800</v>
      </c>
      <c r="BN200" s="181">
        <f t="shared" si="532"/>
        <v>172800</v>
      </c>
      <c r="BO200" s="181">
        <f t="shared" si="532"/>
        <v>172800</v>
      </c>
      <c r="BP200" s="190">
        <f t="shared" si="486"/>
        <v>2073600</v>
      </c>
      <c r="BQ200" s="181">
        <f t="shared" ref="BQ200:CB200" si="533">+BQ178*(1+$C178)</f>
        <v>345600</v>
      </c>
      <c r="BR200" s="181">
        <f t="shared" si="533"/>
        <v>345600</v>
      </c>
      <c r="BS200" s="181">
        <f t="shared" si="533"/>
        <v>345600</v>
      </c>
      <c r="BT200" s="181">
        <f t="shared" si="533"/>
        <v>345600</v>
      </c>
      <c r="BU200" s="181">
        <f t="shared" si="533"/>
        <v>345600</v>
      </c>
      <c r="BV200" s="181">
        <f t="shared" si="533"/>
        <v>345600</v>
      </c>
      <c r="BW200" s="181">
        <f t="shared" si="533"/>
        <v>345600</v>
      </c>
      <c r="BX200" s="181">
        <f t="shared" si="533"/>
        <v>345600</v>
      </c>
      <c r="BY200" s="181">
        <f t="shared" si="533"/>
        <v>345600</v>
      </c>
      <c r="BZ200" s="181">
        <f t="shared" si="533"/>
        <v>345600</v>
      </c>
      <c r="CA200" s="181">
        <f t="shared" si="533"/>
        <v>345600</v>
      </c>
      <c r="CB200" s="181">
        <f t="shared" si="533"/>
        <v>345600</v>
      </c>
      <c r="CC200" s="190">
        <f t="shared" si="488"/>
        <v>4147200</v>
      </c>
    </row>
    <row r="201" spans="2:81" s="119" customFormat="1" ht="15" hidden="1" customHeight="1" outlineLevel="1" x14ac:dyDescent="0.2">
      <c r="B201" s="165" t="str">
        <f>'Données de base'!$A$151</f>
        <v>61332 - Frais Transport - Autres</v>
      </c>
      <c r="C201" s="131"/>
      <c r="D201" s="181">
        <f t="shared" si="471"/>
        <v>0</v>
      </c>
      <c r="E201" s="181">
        <f t="shared" si="471"/>
        <v>0</v>
      </c>
      <c r="F201" s="181">
        <f t="shared" si="471"/>
        <v>0</v>
      </c>
      <c r="G201" s="181">
        <f t="shared" si="471"/>
        <v>0</v>
      </c>
      <c r="H201" s="181">
        <f t="shared" si="472"/>
        <v>0</v>
      </c>
      <c r="I201" s="181">
        <f t="shared" si="472"/>
        <v>0</v>
      </c>
      <c r="J201" s="181">
        <f t="shared" si="472"/>
        <v>0</v>
      </c>
      <c r="K201" s="181">
        <f t="shared" si="472"/>
        <v>0</v>
      </c>
      <c r="L201" s="181">
        <f t="shared" si="472"/>
        <v>0</v>
      </c>
      <c r="M201" s="181">
        <f t="shared" si="472"/>
        <v>0</v>
      </c>
      <c r="N201" s="181">
        <f t="shared" si="472"/>
        <v>0</v>
      </c>
      <c r="O201" s="181">
        <f t="shared" si="472"/>
        <v>0</v>
      </c>
      <c r="P201" s="190">
        <f t="shared" si="478"/>
        <v>0</v>
      </c>
      <c r="Q201" s="181">
        <f t="shared" ref="Q201:AB201" si="534">+Q179*(1+$C179)</f>
        <v>0</v>
      </c>
      <c r="R201" s="181">
        <f t="shared" si="534"/>
        <v>0</v>
      </c>
      <c r="S201" s="181">
        <f t="shared" si="534"/>
        <v>0</v>
      </c>
      <c r="T201" s="181">
        <f t="shared" si="534"/>
        <v>0</v>
      </c>
      <c r="U201" s="181">
        <f t="shared" si="534"/>
        <v>0</v>
      </c>
      <c r="V201" s="181">
        <f t="shared" si="534"/>
        <v>0</v>
      </c>
      <c r="W201" s="181">
        <f t="shared" si="534"/>
        <v>0</v>
      </c>
      <c r="X201" s="181">
        <f t="shared" si="534"/>
        <v>0</v>
      </c>
      <c r="Y201" s="181">
        <f t="shared" si="534"/>
        <v>0</v>
      </c>
      <c r="Z201" s="181">
        <f t="shared" si="534"/>
        <v>0</v>
      </c>
      <c r="AA201" s="181">
        <f t="shared" si="534"/>
        <v>0</v>
      </c>
      <c r="AB201" s="181">
        <f t="shared" si="534"/>
        <v>0</v>
      </c>
      <c r="AC201" s="190">
        <f t="shared" si="480"/>
        <v>0</v>
      </c>
      <c r="AD201" s="181">
        <f t="shared" ref="AD201:AO201" si="535">+AD179*(1+$C179)</f>
        <v>0</v>
      </c>
      <c r="AE201" s="181">
        <f t="shared" si="535"/>
        <v>0</v>
      </c>
      <c r="AF201" s="181">
        <f t="shared" si="535"/>
        <v>0</v>
      </c>
      <c r="AG201" s="181">
        <f t="shared" si="535"/>
        <v>0</v>
      </c>
      <c r="AH201" s="181">
        <f t="shared" si="535"/>
        <v>0</v>
      </c>
      <c r="AI201" s="181">
        <f t="shared" si="535"/>
        <v>0</v>
      </c>
      <c r="AJ201" s="181">
        <f t="shared" si="535"/>
        <v>0</v>
      </c>
      <c r="AK201" s="181">
        <f t="shared" si="535"/>
        <v>0</v>
      </c>
      <c r="AL201" s="181">
        <f t="shared" si="535"/>
        <v>0</v>
      </c>
      <c r="AM201" s="181">
        <f t="shared" si="535"/>
        <v>0</v>
      </c>
      <c r="AN201" s="181">
        <f t="shared" si="535"/>
        <v>0</v>
      </c>
      <c r="AO201" s="181">
        <f t="shared" si="535"/>
        <v>0</v>
      </c>
      <c r="AP201" s="190">
        <f t="shared" si="482"/>
        <v>0</v>
      </c>
      <c r="AQ201" s="181">
        <f t="shared" ref="AQ201:BB201" si="536">+AQ179*(1+$C179)</f>
        <v>0</v>
      </c>
      <c r="AR201" s="181">
        <f t="shared" si="536"/>
        <v>0</v>
      </c>
      <c r="AS201" s="181">
        <f t="shared" si="536"/>
        <v>0</v>
      </c>
      <c r="AT201" s="181">
        <f t="shared" si="536"/>
        <v>0</v>
      </c>
      <c r="AU201" s="181">
        <f t="shared" si="536"/>
        <v>0</v>
      </c>
      <c r="AV201" s="181">
        <f t="shared" si="536"/>
        <v>0</v>
      </c>
      <c r="AW201" s="181">
        <f t="shared" si="536"/>
        <v>0</v>
      </c>
      <c r="AX201" s="181">
        <f t="shared" si="536"/>
        <v>0</v>
      </c>
      <c r="AY201" s="181">
        <f t="shared" si="536"/>
        <v>0</v>
      </c>
      <c r="AZ201" s="181">
        <f t="shared" si="536"/>
        <v>0</v>
      </c>
      <c r="BA201" s="181">
        <f t="shared" si="536"/>
        <v>0</v>
      </c>
      <c r="BB201" s="181">
        <f t="shared" si="536"/>
        <v>0</v>
      </c>
      <c r="BC201" s="190">
        <f t="shared" si="484"/>
        <v>0</v>
      </c>
      <c r="BD201" s="181">
        <f t="shared" ref="BD201:BO201" si="537">+BD179*(1+$C179)</f>
        <v>0</v>
      </c>
      <c r="BE201" s="181">
        <f t="shared" si="537"/>
        <v>0</v>
      </c>
      <c r="BF201" s="181">
        <f t="shared" si="537"/>
        <v>0</v>
      </c>
      <c r="BG201" s="181">
        <f t="shared" si="537"/>
        <v>0</v>
      </c>
      <c r="BH201" s="181">
        <f t="shared" si="537"/>
        <v>0</v>
      </c>
      <c r="BI201" s="181">
        <f t="shared" si="537"/>
        <v>0</v>
      </c>
      <c r="BJ201" s="181">
        <f t="shared" si="537"/>
        <v>0</v>
      </c>
      <c r="BK201" s="181">
        <f t="shared" si="537"/>
        <v>0</v>
      </c>
      <c r="BL201" s="181">
        <f t="shared" si="537"/>
        <v>0</v>
      </c>
      <c r="BM201" s="181">
        <f t="shared" si="537"/>
        <v>0</v>
      </c>
      <c r="BN201" s="181">
        <f t="shared" si="537"/>
        <v>0</v>
      </c>
      <c r="BO201" s="181">
        <f t="shared" si="537"/>
        <v>0</v>
      </c>
      <c r="BP201" s="190">
        <f t="shared" si="486"/>
        <v>0</v>
      </c>
      <c r="BQ201" s="181">
        <f t="shared" ref="BQ201:CB201" si="538">+BQ179*(1+$C179)</f>
        <v>0</v>
      </c>
      <c r="BR201" s="181">
        <f t="shared" si="538"/>
        <v>0</v>
      </c>
      <c r="BS201" s="181">
        <f t="shared" si="538"/>
        <v>0</v>
      </c>
      <c r="BT201" s="181">
        <f t="shared" si="538"/>
        <v>0</v>
      </c>
      <c r="BU201" s="181">
        <f t="shared" si="538"/>
        <v>0</v>
      </c>
      <c r="BV201" s="181">
        <f t="shared" si="538"/>
        <v>0</v>
      </c>
      <c r="BW201" s="181">
        <f t="shared" si="538"/>
        <v>0</v>
      </c>
      <c r="BX201" s="181">
        <f t="shared" si="538"/>
        <v>0</v>
      </c>
      <c r="BY201" s="181">
        <f t="shared" si="538"/>
        <v>0</v>
      </c>
      <c r="BZ201" s="181">
        <f t="shared" si="538"/>
        <v>0</v>
      </c>
      <c r="CA201" s="181">
        <f t="shared" si="538"/>
        <v>0</v>
      </c>
      <c r="CB201" s="181">
        <f t="shared" si="538"/>
        <v>0</v>
      </c>
      <c r="CC201" s="190">
        <f t="shared" si="488"/>
        <v>0</v>
      </c>
    </row>
    <row r="202" spans="2:81" s="119" customFormat="1" ht="15" hidden="1" customHeight="1" outlineLevel="1" x14ac:dyDescent="0.2">
      <c r="B202" s="165" t="str">
        <f>'Données de base'!$A$152</f>
        <v>6140 - Frais Commerciaux - Annonces et insertions</v>
      </c>
      <c r="C202" s="131"/>
      <c r="D202" s="181">
        <f t="shared" si="471"/>
        <v>0</v>
      </c>
      <c r="E202" s="181">
        <f t="shared" si="471"/>
        <v>0</v>
      </c>
      <c r="F202" s="181">
        <f t="shared" si="471"/>
        <v>0</v>
      </c>
      <c r="G202" s="181">
        <f t="shared" si="471"/>
        <v>0</v>
      </c>
      <c r="H202" s="181">
        <f t="shared" si="472"/>
        <v>0</v>
      </c>
      <c r="I202" s="181">
        <f t="shared" si="472"/>
        <v>0</v>
      </c>
      <c r="J202" s="181">
        <f t="shared" si="472"/>
        <v>0</v>
      </c>
      <c r="K202" s="181">
        <f t="shared" si="472"/>
        <v>0</v>
      </c>
      <c r="L202" s="181">
        <f t="shared" si="472"/>
        <v>0</v>
      </c>
      <c r="M202" s="181">
        <f t="shared" si="472"/>
        <v>0</v>
      </c>
      <c r="N202" s="181">
        <f t="shared" si="472"/>
        <v>0</v>
      </c>
      <c r="O202" s="181">
        <f t="shared" si="472"/>
        <v>0</v>
      </c>
      <c r="P202" s="190">
        <f t="shared" si="478"/>
        <v>0</v>
      </c>
      <c r="Q202" s="181">
        <f t="shared" ref="Q202:AB202" si="539">+Q180*(1+$C180)</f>
        <v>0</v>
      </c>
      <c r="R202" s="181">
        <f t="shared" si="539"/>
        <v>0</v>
      </c>
      <c r="S202" s="181">
        <f t="shared" si="539"/>
        <v>0</v>
      </c>
      <c r="T202" s="181">
        <f t="shared" si="539"/>
        <v>0</v>
      </c>
      <c r="U202" s="181">
        <f t="shared" si="539"/>
        <v>0</v>
      </c>
      <c r="V202" s="181">
        <f t="shared" si="539"/>
        <v>0</v>
      </c>
      <c r="W202" s="181">
        <f t="shared" si="539"/>
        <v>0</v>
      </c>
      <c r="X202" s="181">
        <f t="shared" si="539"/>
        <v>0</v>
      </c>
      <c r="Y202" s="181">
        <f t="shared" si="539"/>
        <v>0</v>
      </c>
      <c r="Z202" s="181">
        <f t="shared" si="539"/>
        <v>0</v>
      </c>
      <c r="AA202" s="181">
        <f t="shared" si="539"/>
        <v>0</v>
      </c>
      <c r="AB202" s="181">
        <f t="shared" si="539"/>
        <v>0</v>
      </c>
      <c r="AC202" s="190">
        <f t="shared" si="480"/>
        <v>0</v>
      </c>
      <c r="AD202" s="181">
        <f t="shared" ref="AD202:AO202" si="540">+AD180*(1+$C180)</f>
        <v>0</v>
      </c>
      <c r="AE202" s="181">
        <f t="shared" si="540"/>
        <v>0</v>
      </c>
      <c r="AF202" s="181">
        <f t="shared" si="540"/>
        <v>0</v>
      </c>
      <c r="AG202" s="181">
        <f t="shared" si="540"/>
        <v>0</v>
      </c>
      <c r="AH202" s="181">
        <f t="shared" si="540"/>
        <v>0</v>
      </c>
      <c r="AI202" s="181">
        <f t="shared" si="540"/>
        <v>0</v>
      </c>
      <c r="AJ202" s="181">
        <f t="shared" si="540"/>
        <v>0</v>
      </c>
      <c r="AK202" s="181">
        <f t="shared" si="540"/>
        <v>0</v>
      </c>
      <c r="AL202" s="181">
        <f t="shared" si="540"/>
        <v>0</v>
      </c>
      <c r="AM202" s="181">
        <f t="shared" si="540"/>
        <v>0</v>
      </c>
      <c r="AN202" s="181">
        <f t="shared" si="540"/>
        <v>0</v>
      </c>
      <c r="AO202" s="181">
        <f t="shared" si="540"/>
        <v>0</v>
      </c>
      <c r="AP202" s="190">
        <f t="shared" si="482"/>
        <v>0</v>
      </c>
      <c r="AQ202" s="181">
        <f t="shared" ref="AQ202:BB202" si="541">+AQ180*(1+$C180)</f>
        <v>0</v>
      </c>
      <c r="AR202" s="181">
        <f t="shared" si="541"/>
        <v>0</v>
      </c>
      <c r="AS202" s="181">
        <f t="shared" si="541"/>
        <v>0</v>
      </c>
      <c r="AT202" s="181">
        <f t="shared" si="541"/>
        <v>0</v>
      </c>
      <c r="AU202" s="181">
        <f t="shared" si="541"/>
        <v>0</v>
      </c>
      <c r="AV202" s="181">
        <f t="shared" si="541"/>
        <v>0</v>
      </c>
      <c r="AW202" s="181">
        <f t="shared" si="541"/>
        <v>0</v>
      </c>
      <c r="AX202" s="181">
        <f t="shared" si="541"/>
        <v>0</v>
      </c>
      <c r="AY202" s="181">
        <f t="shared" si="541"/>
        <v>0</v>
      </c>
      <c r="AZ202" s="181">
        <f t="shared" si="541"/>
        <v>0</v>
      </c>
      <c r="BA202" s="181">
        <f t="shared" si="541"/>
        <v>0</v>
      </c>
      <c r="BB202" s="181">
        <f t="shared" si="541"/>
        <v>0</v>
      </c>
      <c r="BC202" s="190">
        <f t="shared" si="484"/>
        <v>0</v>
      </c>
      <c r="BD202" s="181">
        <f t="shared" ref="BD202:BO202" si="542">+BD180*(1+$C180)</f>
        <v>0</v>
      </c>
      <c r="BE202" s="181">
        <f t="shared" si="542"/>
        <v>0</v>
      </c>
      <c r="BF202" s="181">
        <f t="shared" si="542"/>
        <v>0</v>
      </c>
      <c r="BG202" s="181">
        <f t="shared" si="542"/>
        <v>0</v>
      </c>
      <c r="BH202" s="181">
        <f t="shared" si="542"/>
        <v>0</v>
      </c>
      <c r="BI202" s="181">
        <f t="shared" si="542"/>
        <v>0</v>
      </c>
      <c r="BJ202" s="181">
        <f t="shared" si="542"/>
        <v>0</v>
      </c>
      <c r="BK202" s="181">
        <f t="shared" si="542"/>
        <v>0</v>
      </c>
      <c r="BL202" s="181">
        <f t="shared" si="542"/>
        <v>0</v>
      </c>
      <c r="BM202" s="181">
        <f t="shared" si="542"/>
        <v>0</v>
      </c>
      <c r="BN202" s="181">
        <f t="shared" si="542"/>
        <v>0</v>
      </c>
      <c r="BO202" s="181">
        <f t="shared" si="542"/>
        <v>0</v>
      </c>
      <c r="BP202" s="190">
        <f t="shared" si="486"/>
        <v>0</v>
      </c>
      <c r="BQ202" s="181">
        <f t="shared" ref="BQ202:CB202" si="543">+BQ180*(1+$C180)</f>
        <v>0</v>
      </c>
      <c r="BR202" s="181">
        <f t="shared" si="543"/>
        <v>0</v>
      </c>
      <c r="BS202" s="181">
        <f t="shared" si="543"/>
        <v>0</v>
      </c>
      <c r="BT202" s="181">
        <f t="shared" si="543"/>
        <v>0</v>
      </c>
      <c r="BU202" s="181">
        <f t="shared" si="543"/>
        <v>0</v>
      </c>
      <c r="BV202" s="181">
        <f t="shared" si="543"/>
        <v>0</v>
      </c>
      <c r="BW202" s="181">
        <f t="shared" si="543"/>
        <v>0</v>
      </c>
      <c r="BX202" s="181">
        <f t="shared" si="543"/>
        <v>0</v>
      </c>
      <c r="BY202" s="181">
        <f t="shared" si="543"/>
        <v>0</v>
      </c>
      <c r="BZ202" s="181">
        <f t="shared" si="543"/>
        <v>0</v>
      </c>
      <c r="CA202" s="181">
        <f t="shared" si="543"/>
        <v>0</v>
      </c>
      <c r="CB202" s="181">
        <f t="shared" si="543"/>
        <v>0</v>
      </c>
      <c r="CC202" s="190">
        <f t="shared" si="488"/>
        <v>0</v>
      </c>
    </row>
    <row r="203" spans="2:81" s="119" customFormat="1" ht="15" hidden="1" customHeight="1" outlineLevel="1" x14ac:dyDescent="0.2">
      <c r="B203" s="165" t="str">
        <f>'Données de base'!$A$153</f>
        <v>6143 - Frais Commerciaux - Foires et expositions</v>
      </c>
      <c r="C203" s="131"/>
      <c r="D203" s="181">
        <f t="shared" si="471"/>
        <v>0</v>
      </c>
      <c r="E203" s="181">
        <f t="shared" si="471"/>
        <v>0</v>
      </c>
      <c r="F203" s="181">
        <f t="shared" si="471"/>
        <v>0</v>
      </c>
      <c r="G203" s="181">
        <f t="shared" si="471"/>
        <v>0</v>
      </c>
      <c r="H203" s="181">
        <f t="shared" si="472"/>
        <v>0</v>
      </c>
      <c r="I203" s="181">
        <f t="shared" si="472"/>
        <v>0</v>
      </c>
      <c r="J203" s="181">
        <f t="shared" si="472"/>
        <v>0</v>
      </c>
      <c r="K203" s="181">
        <f t="shared" si="472"/>
        <v>0</v>
      </c>
      <c r="L203" s="181">
        <f t="shared" si="472"/>
        <v>0</v>
      </c>
      <c r="M203" s="181">
        <f t="shared" si="472"/>
        <v>0</v>
      </c>
      <c r="N203" s="181">
        <f t="shared" si="472"/>
        <v>0</v>
      </c>
      <c r="O203" s="181">
        <f t="shared" si="472"/>
        <v>0</v>
      </c>
      <c r="P203" s="190">
        <f t="shared" si="478"/>
        <v>0</v>
      </c>
      <c r="Q203" s="181">
        <f t="shared" ref="Q203:AB203" si="544">+Q181*(1+$C181)</f>
        <v>0</v>
      </c>
      <c r="R203" s="181">
        <f t="shared" si="544"/>
        <v>0</v>
      </c>
      <c r="S203" s="181">
        <f t="shared" si="544"/>
        <v>0</v>
      </c>
      <c r="T203" s="181">
        <f t="shared" si="544"/>
        <v>0</v>
      </c>
      <c r="U203" s="181">
        <f t="shared" si="544"/>
        <v>0</v>
      </c>
      <c r="V203" s="181">
        <f t="shared" si="544"/>
        <v>0</v>
      </c>
      <c r="W203" s="181">
        <f t="shared" si="544"/>
        <v>0</v>
      </c>
      <c r="X203" s="181">
        <f t="shared" si="544"/>
        <v>0</v>
      </c>
      <c r="Y203" s="181">
        <f t="shared" si="544"/>
        <v>0</v>
      </c>
      <c r="Z203" s="181">
        <f t="shared" si="544"/>
        <v>0</v>
      </c>
      <c r="AA203" s="181">
        <f t="shared" si="544"/>
        <v>0</v>
      </c>
      <c r="AB203" s="181">
        <f t="shared" si="544"/>
        <v>0</v>
      </c>
      <c r="AC203" s="190">
        <f t="shared" si="480"/>
        <v>0</v>
      </c>
      <c r="AD203" s="181">
        <f t="shared" ref="AD203:AO203" si="545">+AD181*(1+$C181)</f>
        <v>0</v>
      </c>
      <c r="AE203" s="181">
        <f t="shared" si="545"/>
        <v>0</v>
      </c>
      <c r="AF203" s="181">
        <f t="shared" si="545"/>
        <v>0</v>
      </c>
      <c r="AG203" s="181">
        <f t="shared" si="545"/>
        <v>0</v>
      </c>
      <c r="AH203" s="181">
        <f t="shared" si="545"/>
        <v>0</v>
      </c>
      <c r="AI203" s="181">
        <f t="shared" si="545"/>
        <v>0</v>
      </c>
      <c r="AJ203" s="181">
        <f t="shared" si="545"/>
        <v>0</v>
      </c>
      <c r="AK203" s="181">
        <f t="shared" si="545"/>
        <v>0</v>
      </c>
      <c r="AL203" s="181">
        <f t="shared" si="545"/>
        <v>0</v>
      </c>
      <c r="AM203" s="181">
        <f t="shared" si="545"/>
        <v>0</v>
      </c>
      <c r="AN203" s="181">
        <f t="shared" si="545"/>
        <v>0</v>
      </c>
      <c r="AO203" s="181">
        <f t="shared" si="545"/>
        <v>0</v>
      </c>
      <c r="AP203" s="190">
        <f t="shared" si="482"/>
        <v>0</v>
      </c>
      <c r="AQ203" s="181">
        <f t="shared" ref="AQ203:BB203" si="546">+AQ181*(1+$C181)</f>
        <v>0</v>
      </c>
      <c r="AR203" s="181">
        <f t="shared" si="546"/>
        <v>0</v>
      </c>
      <c r="AS203" s="181">
        <f t="shared" si="546"/>
        <v>0</v>
      </c>
      <c r="AT203" s="181">
        <f t="shared" si="546"/>
        <v>0</v>
      </c>
      <c r="AU203" s="181">
        <f t="shared" si="546"/>
        <v>0</v>
      </c>
      <c r="AV203" s="181">
        <f t="shared" si="546"/>
        <v>0</v>
      </c>
      <c r="AW203" s="181">
        <f t="shared" si="546"/>
        <v>0</v>
      </c>
      <c r="AX203" s="181">
        <f t="shared" si="546"/>
        <v>0</v>
      </c>
      <c r="AY203" s="181">
        <f t="shared" si="546"/>
        <v>0</v>
      </c>
      <c r="AZ203" s="181">
        <f t="shared" si="546"/>
        <v>0</v>
      </c>
      <c r="BA203" s="181">
        <f t="shared" si="546"/>
        <v>0</v>
      </c>
      <c r="BB203" s="181">
        <f t="shared" si="546"/>
        <v>0</v>
      </c>
      <c r="BC203" s="190">
        <f t="shared" si="484"/>
        <v>0</v>
      </c>
      <c r="BD203" s="181">
        <f t="shared" ref="BD203:BO203" si="547">+BD181*(1+$C181)</f>
        <v>0</v>
      </c>
      <c r="BE203" s="181">
        <f t="shared" si="547"/>
        <v>0</v>
      </c>
      <c r="BF203" s="181">
        <f t="shared" si="547"/>
        <v>0</v>
      </c>
      <c r="BG203" s="181">
        <f t="shared" si="547"/>
        <v>0</v>
      </c>
      <c r="BH203" s="181">
        <f t="shared" si="547"/>
        <v>0</v>
      </c>
      <c r="BI203" s="181">
        <f t="shared" si="547"/>
        <v>0</v>
      </c>
      <c r="BJ203" s="181">
        <f t="shared" si="547"/>
        <v>0</v>
      </c>
      <c r="BK203" s="181">
        <f t="shared" si="547"/>
        <v>0</v>
      </c>
      <c r="BL203" s="181">
        <f t="shared" si="547"/>
        <v>0</v>
      </c>
      <c r="BM203" s="181">
        <f t="shared" si="547"/>
        <v>0</v>
      </c>
      <c r="BN203" s="181">
        <f t="shared" si="547"/>
        <v>0</v>
      </c>
      <c r="BO203" s="181">
        <f t="shared" si="547"/>
        <v>0</v>
      </c>
      <c r="BP203" s="190">
        <f t="shared" si="486"/>
        <v>0</v>
      </c>
      <c r="BQ203" s="181">
        <f t="shared" ref="BQ203:CB203" si="548">+BQ181*(1+$C181)</f>
        <v>0</v>
      </c>
      <c r="BR203" s="181">
        <f t="shared" si="548"/>
        <v>0</v>
      </c>
      <c r="BS203" s="181">
        <f t="shared" si="548"/>
        <v>0</v>
      </c>
      <c r="BT203" s="181">
        <f t="shared" si="548"/>
        <v>0</v>
      </c>
      <c r="BU203" s="181">
        <f t="shared" si="548"/>
        <v>0</v>
      </c>
      <c r="BV203" s="181">
        <f t="shared" si="548"/>
        <v>0</v>
      </c>
      <c r="BW203" s="181">
        <f t="shared" si="548"/>
        <v>0</v>
      </c>
      <c r="BX203" s="181">
        <f t="shared" si="548"/>
        <v>0</v>
      </c>
      <c r="BY203" s="181">
        <f t="shared" si="548"/>
        <v>0</v>
      </c>
      <c r="BZ203" s="181">
        <f t="shared" si="548"/>
        <v>0</v>
      </c>
      <c r="CA203" s="181">
        <f t="shared" si="548"/>
        <v>0</v>
      </c>
      <c r="CB203" s="181">
        <f t="shared" si="548"/>
        <v>0</v>
      </c>
      <c r="CC203" s="190">
        <f t="shared" si="488"/>
        <v>0</v>
      </c>
    </row>
    <row r="204" spans="2:81" s="119" customFormat="1" ht="15" hidden="1" customHeight="1" outlineLevel="1" x14ac:dyDescent="0.2">
      <c r="B204" s="165" t="str">
        <f>'Données de base'!$A$154</f>
        <v>6144 - Frais Commerciaux - Autres</v>
      </c>
      <c r="C204" s="131"/>
      <c r="D204" s="181">
        <f t="shared" si="471"/>
        <v>0</v>
      </c>
      <c r="E204" s="181">
        <f t="shared" si="471"/>
        <v>0</v>
      </c>
      <c r="F204" s="181">
        <f t="shared" si="471"/>
        <v>0</v>
      </c>
      <c r="G204" s="181">
        <f t="shared" si="471"/>
        <v>0</v>
      </c>
      <c r="H204" s="181">
        <f t="shared" si="472"/>
        <v>0</v>
      </c>
      <c r="I204" s="181">
        <f t="shared" si="472"/>
        <v>0</v>
      </c>
      <c r="J204" s="181">
        <f t="shared" si="472"/>
        <v>0</v>
      </c>
      <c r="K204" s="181">
        <f t="shared" si="472"/>
        <v>0</v>
      </c>
      <c r="L204" s="181">
        <f t="shared" si="472"/>
        <v>6426</v>
      </c>
      <c r="M204" s="181">
        <f t="shared" si="472"/>
        <v>6426</v>
      </c>
      <c r="N204" s="181">
        <f t="shared" si="472"/>
        <v>6426</v>
      </c>
      <c r="O204" s="181">
        <f t="shared" si="472"/>
        <v>6426</v>
      </c>
      <c r="P204" s="190">
        <f t="shared" si="478"/>
        <v>25704</v>
      </c>
      <c r="Q204" s="181">
        <f t="shared" ref="Q204:AB204" si="549">+Q182*(1+$C182)</f>
        <v>12852</v>
      </c>
      <c r="R204" s="181">
        <f t="shared" si="549"/>
        <v>21420</v>
      </c>
      <c r="S204" s="181">
        <f t="shared" si="549"/>
        <v>12852</v>
      </c>
      <c r="T204" s="181">
        <f t="shared" si="549"/>
        <v>6426</v>
      </c>
      <c r="U204" s="181">
        <f t="shared" si="549"/>
        <v>21420</v>
      </c>
      <c r="V204" s="181">
        <f t="shared" si="549"/>
        <v>27846</v>
      </c>
      <c r="W204" s="181">
        <f t="shared" si="549"/>
        <v>6426</v>
      </c>
      <c r="X204" s="181">
        <f t="shared" si="549"/>
        <v>0</v>
      </c>
      <c r="Y204" s="181">
        <f t="shared" si="549"/>
        <v>27846</v>
      </c>
      <c r="Z204" s="181">
        <f t="shared" si="549"/>
        <v>21420</v>
      </c>
      <c r="AA204" s="181">
        <f t="shared" si="549"/>
        <v>42840</v>
      </c>
      <c r="AB204" s="181">
        <f t="shared" si="549"/>
        <v>49266</v>
      </c>
      <c r="AC204" s="190">
        <f t="shared" si="480"/>
        <v>250614</v>
      </c>
      <c r="AD204" s="181">
        <f t="shared" ref="AD204:AO204" si="550">+AD182*(1+$C182)</f>
        <v>26730</v>
      </c>
      <c r="AE204" s="181">
        <f t="shared" si="550"/>
        <v>33858</v>
      </c>
      <c r="AF204" s="181">
        <f t="shared" si="550"/>
        <v>40986</v>
      </c>
      <c r="AG204" s="181">
        <f t="shared" si="550"/>
        <v>35640</v>
      </c>
      <c r="AH204" s="181">
        <f t="shared" si="550"/>
        <v>73062</v>
      </c>
      <c r="AI204" s="181">
        <f t="shared" si="550"/>
        <v>76626</v>
      </c>
      <c r="AJ204" s="181">
        <f t="shared" si="550"/>
        <v>64152</v>
      </c>
      <c r="AK204" s="181">
        <f t="shared" si="550"/>
        <v>49896</v>
      </c>
      <c r="AL204" s="181">
        <f t="shared" si="550"/>
        <v>80190</v>
      </c>
      <c r="AM204" s="181">
        <f t="shared" si="550"/>
        <v>94446</v>
      </c>
      <c r="AN204" s="181">
        <f t="shared" si="550"/>
        <v>94446</v>
      </c>
      <c r="AO204" s="181">
        <f t="shared" si="550"/>
        <v>87318</v>
      </c>
      <c r="AP204" s="190">
        <f t="shared" si="482"/>
        <v>757350</v>
      </c>
      <c r="AQ204" s="181">
        <f t="shared" ref="AQ204:BB204" si="551">+AQ182*(1+$C182)</f>
        <v>99792</v>
      </c>
      <c r="AR204" s="181">
        <f t="shared" si="551"/>
        <v>110484</v>
      </c>
      <c r="AS204" s="181">
        <f t="shared" si="551"/>
        <v>114048</v>
      </c>
      <c r="AT204" s="181">
        <f t="shared" si="551"/>
        <v>122958</v>
      </c>
      <c r="AU204" s="181">
        <f t="shared" si="551"/>
        <v>204930</v>
      </c>
      <c r="AV204" s="181">
        <f t="shared" si="551"/>
        <v>201366</v>
      </c>
      <c r="AW204" s="181">
        <f t="shared" si="551"/>
        <v>245916</v>
      </c>
      <c r="AX204" s="181">
        <f t="shared" si="551"/>
        <v>335016</v>
      </c>
      <c r="AY204" s="181">
        <f t="shared" si="551"/>
        <v>342144</v>
      </c>
      <c r="AZ204" s="181">
        <f t="shared" si="551"/>
        <v>393822</v>
      </c>
      <c r="BA204" s="181">
        <f t="shared" si="551"/>
        <v>388476</v>
      </c>
      <c r="BB204" s="181">
        <f t="shared" si="551"/>
        <v>461538</v>
      </c>
      <c r="BC204" s="190">
        <f t="shared" si="484"/>
        <v>3020490</v>
      </c>
      <c r="BD204" s="181">
        <f t="shared" ref="BD204:BO204" si="552">+BD182*(1+$C182)</f>
        <v>772620</v>
      </c>
      <c r="BE204" s="181">
        <f t="shared" si="552"/>
        <v>898230</v>
      </c>
      <c r="BF204" s="181">
        <f t="shared" si="552"/>
        <v>1042800</v>
      </c>
      <c r="BG204" s="181">
        <f t="shared" si="552"/>
        <v>1246620</v>
      </c>
      <c r="BH204" s="181">
        <f t="shared" si="552"/>
        <v>1659000</v>
      </c>
      <c r="BI204" s="181">
        <f t="shared" si="552"/>
        <v>1886520</v>
      </c>
      <c r="BJ204" s="181">
        <f t="shared" si="552"/>
        <v>2322600</v>
      </c>
      <c r="BK204" s="181">
        <f t="shared" si="552"/>
        <v>2934060</v>
      </c>
      <c r="BL204" s="181">
        <f t="shared" si="552"/>
        <v>3381990</v>
      </c>
      <c r="BM204" s="181">
        <f t="shared" si="552"/>
        <v>4069290</v>
      </c>
      <c r="BN204" s="181">
        <f t="shared" si="552"/>
        <v>4718670</v>
      </c>
      <c r="BO204" s="181">
        <f t="shared" si="552"/>
        <v>5718810</v>
      </c>
      <c r="BP204" s="190">
        <f t="shared" si="486"/>
        <v>30651210</v>
      </c>
      <c r="BQ204" s="181">
        <f t="shared" ref="BQ204:CB204" si="553">+BQ182*(1+$C182)</f>
        <v>6718950</v>
      </c>
      <c r="BR204" s="181">
        <f t="shared" si="553"/>
        <v>7719090</v>
      </c>
      <c r="BS204" s="181">
        <f t="shared" si="553"/>
        <v>8719230</v>
      </c>
      <c r="BT204" s="181">
        <f t="shared" si="553"/>
        <v>9719370</v>
      </c>
      <c r="BU204" s="181">
        <f t="shared" si="553"/>
        <v>10719510</v>
      </c>
      <c r="BV204" s="181">
        <f t="shared" si="553"/>
        <v>11719650</v>
      </c>
      <c r="BW204" s="181">
        <f t="shared" si="553"/>
        <v>12719790</v>
      </c>
      <c r="BX204" s="181">
        <f t="shared" si="553"/>
        <v>13719930</v>
      </c>
      <c r="BY204" s="181">
        <f t="shared" si="553"/>
        <v>14720070</v>
      </c>
      <c r="BZ204" s="181">
        <f t="shared" si="553"/>
        <v>15720210</v>
      </c>
      <c r="CA204" s="181">
        <f t="shared" si="553"/>
        <v>16720350</v>
      </c>
      <c r="CB204" s="181">
        <f t="shared" si="553"/>
        <v>17720490</v>
      </c>
      <c r="CC204" s="190">
        <f t="shared" si="488"/>
        <v>146636640</v>
      </c>
    </row>
    <row r="205" spans="2:81" s="119" customFormat="1" ht="15" hidden="1" customHeight="1" outlineLevel="1" x14ac:dyDescent="0.2">
      <c r="B205" s="165" t="str">
        <f>'Données de base'!$A$155</f>
        <v>6 - Frais Agences de Recrutement</v>
      </c>
      <c r="C205" s="131"/>
      <c r="D205" s="181">
        <f t="shared" si="471"/>
        <v>0</v>
      </c>
      <c r="E205" s="181">
        <f t="shared" si="471"/>
        <v>0</v>
      </c>
      <c r="F205" s="181">
        <f t="shared" si="471"/>
        <v>0</v>
      </c>
      <c r="G205" s="181">
        <f t="shared" si="471"/>
        <v>0</v>
      </c>
      <c r="H205" s="181">
        <f t="shared" si="472"/>
        <v>0</v>
      </c>
      <c r="I205" s="181">
        <f t="shared" si="472"/>
        <v>0</v>
      </c>
      <c r="J205" s="181">
        <f t="shared" si="472"/>
        <v>0</v>
      </c>
      <c r="K205" s="181">
        <f t="shared" si="472"/>
        <v>0</v>
      </c>
      <c r="L205" s="181">
        <f t="shared" si="472"/>
        <v>6426</v>
      </c>
      <c r="M205" s="181">
        <f t="shared" si="472"/>
        <v>6426</v>
      </c>
      <c r="N205" s="181">
        <f t="shared" si="472"/>
        <v>2142</v>
      </c>
      <c r="O205" s="181">
        <f t="shared" si="472"/>
        <v>2142</v>
      </c>
      <c r="P205" s="190">
        <f t="shared" si="478"/>
        <v>17136</v>
      </c>
      <c r="Q205" s="181">
        <f t="shared" ref="Q205:AB205" si="554">+Q183*(1+$C183)</f>
        <v>4284</v>
      </c>
      <c r="R205" s="181">
        <f t="shared" si="554"/>
        <v>7140</v>
      </c>
      <c r="S205" s="181">
        <f t="shared" si="554"/>
        <v>4284</v>
      </c>
      <c r="T205" s="181">
        <f t="shared" si="554"/>
        <v>2142</v>
      </c>
      <c r="U205" s="181">
        <f t="shared" si="554"/>
        <v>7140</v>
      </c>
      <c r="V205" s="181">
        <f t="shared" si="554"/>
        <v>9282</v>
      </c>
      <c r="W205" s="181">
        <f t="shared" si="554"/>
        <v>2142</v>
      </c>
      <c r="X205" s="181">
        <f t="shared" si="554"/>
        <v>0</v>
      </c>
      <c r="Y205" s="181">
        <f t="shared" si="554"/>
        <v>9282</v>
      </c>
      <c r="Z205" s="181">
        <f t="shared" si="554"/>
        <v>7140</v>
      </c>
      <c r="AA205" s="181">
        <f t="shared" si="554"/>
        <v>14280</v>
      </c>
      <c r="AB205" s="181">
        <f t="shared" si="554"/>
        <v>16422</v>
      </c>
      <c r="AC205" s="190">
        <f t="shared" si="480"/>
        <v>83538</v>
      </c>
      <c r="AD205" s="181">
        <f t="shared" ref="AD205:AO205" si="555">+AD183*(1+$C183)</f>
        <v>8910</v>
      </c>
      <c r="AE205" s="181">
        <f t="shared" si="555"/>
        <v>11286</v>
      </c>
      <c r="AF205" s="181">
        <f t="shared" si="555"/>
        <v>13662</v>
      </c>
      <c r="AG205" s="181">
        <f t="shared" si="555"/>
        <v>11880</v>
      </c>
      <c r="AH205" s="181">
        <f t="shared" si="555"/>
        <v>24354</v>
      </c>
      <c r="AI205" s="181">
        <f t="shared" si="555"/>
        <v>25542</v>
      </c>
      <c r="AJ205" s="181">
        <f t="shared" si="555"/>
        <v>21384</v>
      </c>
      <c r="AK205" s="181">
        <f t="shared" si="555"/>
        <v>16632</v>
      </c>
      <c r="AL205" s="181">
        <f t="shared" si="555"/>
        <v>26730</v>
      </c>
      <c r="AM205" s="181">
        <f t="shared" si="555"/>
        <v>31482</v>
      </c>
      <c r="AN205" s="181">
        <f t="shared" si="555"/>
        <v>31482</v>
      </c>
      <c r="AO205" s="181">
        <f t="shared" si="555"/>
        <v>29106</v>
      </c>
      <c r="AP205" s="190">
        <f t="shared" si="482"/>
        <v>252450</v>
      </c>
      <c r="AQ205" s="181">
        <f t="shared" ref="AQ205:BB205" si="556">+AQ183*(1+$C183)</f>
        <v>33264</v>
      </c>
      <c r="AR205" s="181">
        <f t="shared" si="556"/>
        <v>36828</v>
      </c>
      <c r="AS205" s="181">
        <f t="shared" si="556"/>
        <v>38016</v>
      </c>
      <c r="AT205" s="181">
        <f t="shared" si="556"/>
        <v>40986</v>
      </c>
      <c r="AU205" s="181">
        <f t="shared" si="556"/>
        <v>68310</v>
      </c>
      <c r="AV205" s="181">
        <f t="shared" si="556"/>
        <v>67122</v>
      </c>
      <c r="AW205" s="181">
        <f t="shared" si="556"/>
        <v>81972</v>
      </c>
      <c r="AX205" s="181">
        <f t="shared" si="556"/>
        <v>111672</v>
      </c>
      <c r="AY205" s="181">
        <f t="shared" si="556"/>
        <v>114048</v>
      </c>
      <c r="AZ205" s="181">
        <f t="shared" si="556"/>
        <v>131274</v>
      </c>
      <c r="BA205" s="181">
        <f t="shared" si="556"/>
        <v>129492</v>
      </c>
      <c r="BB205" s="181">
        <f t="shared" si="556"/>
        <v>153846</v>
      </c>
      <c r="BC205" s="190">
        <f t="shared" si="484"/>
        <v>1006830</v>
      </c>
      <c r="BD205" s="181">
        <f t="shared" ref="BD205:BO205" si="557">+BD183*(1+$C183)</f>
        <v>309048</v>
      </c>
      <c r="BE205" s="181">
        <f t="shared" si="557"/>
        <v>359292</v>
      </c>
      <c r="BF205" s="181">
        <f t="shared" si="557"/>
        <v>417120</v>
      </c>
      <c r="BG205" s="181">
        <f t="shared" si="557"/>
        <v>498648</v>
      </c>
      <c r="BH205" s="181">
        <f t="shared" si="557"/>
        <v>663600</v>
      </c>
      <c r="BI205" s="181">
        <f t="shared" si="557"/>
        <v>754608</v>
      </c>
      <c r="BJ205" s="181">
        <f t="shared" si="557"/>
        <v>929040</v>
      </c>
      <c r="BK205" s="181">
        <f t="shared" si="557"/>
        <v>1173624</v>
      </c>
      <c r="BL205" s="181">
        <f t="shared" si="557"/>
        <v>1352796</v>
      </c>
      <c r="BM205" s="181">
        <f t="shared" si="557"/>
        <v>1627716</v>
      </c>
      <c r="BN205" s="181">
        <f t="shared" si="557"/>
        <v>1887468</v>
      </c>
      <c r="BO205" s="181">
        <f t="shared" si="557"/>
        <v>2287524</v>
      </c>
      <c r="BP205" s="190">
        <f t="shared" si="486"/>
        <v>12260484</v>
      </c>
      <c r="BQ205" s="181">
        <f t="shared" ref="BQ205:CB205" si="558">+BQ183*(1+$C183)</f>
        <v>2687580</v>
      </c>
      <c r="BR205" s="181">
        <f t="shared" si="558"/>
        <v>3087636</v>
      </c>
      <c r="BS205" s="181">
        <f t="shared" si="558"/>
        <v>3487692</v>
      </c>
      <c r="BT205" s="181">
        <f t="shared" si="558"/>
        <v>3887748</v>
      </c>
      <c r="BU205" s="181">
        <f t="shared" si="558"/>
        <v>4287804</v>
      </c>
      <c r="BV205" s="181">
        <f t="shared" si="558"/>
        <v>4687860</v>
      </c>
      <c r="BW205" s="181">
        <f t="shared" si="558"/>
        <v>5087916</v>
      </c>
      <c r="BX205" s="181">
        <f t="shared" si="558"/>
        <v>5487972</v>
      </c>
      <c r="BY205" s="181">
        <f t="shared" si="558"/>
        <v>5888028</v>
      </c>
      <c r="BZ205" s="181">
        <f t="shared" si="558"/>
        <v>6288084</v>
      </c>
      <c r="CA205" s="181">
        <f t="shared" si="558"/>
        <v>6688140</v>
      </c>
      <c r="CB205" s="181">
        <f t="shared" si="558"/>
        <v>7088196</v>
      </c>
      <c r="CC205" s="190">
        <f t="shared" si="488"/>
        <v>58654656</v>
      </c>
    </row>
    <row r="206" spans="2:81" s="119" customFormat="1" ht="15" hidden="1" customHeight="1" outlineLevel="1" x14ac:dyDescent="0.2">
      <c r="B206" s="165" t="str">
        <f>'Données de base'!$A$156</f>
        <v>6230 - Certifications</v>
      </c>
      <c r="C206" s="131"/>
      <c r="D206" s="181">
        <f t="shared" si="471"/>
        <v>0</v>
      </c>
      <c r="E206" s="181">
        <f t="shared" si="471"/>
        <v>0</v>
      </c>
      <c r="F206" s="181">
        <f t="shared" si="471"/>
        <v>0</v>
      </c>
      <c r="G206" s="181">
        <f t="shared" si="471"/>
        <v>0</v>
      </c>
      <c r="H206" s="181">
        <f t="shared" ref="H206:O206" si="559">+H184*(1+$C184)</f>
        <v>0</v>
      </c>
      <c r="I206" s="181">
        <f t="shared" si="559"/>
        <v>0</v>
      </c>
      <c r="J206" s="181">
        <f t="shared" si="559"/>
        <v>0</v>
      </c>
      <c r="K206" s="181">
        <f t="shared" si="559"/>
        <v>0</v>
      </c>
      <c r="L206" s="181">
        <f t="shared" si="559"/>
        <v>0</v>
      </c>
      <c r="M206" s="181">
        <f t="shared" si="559"/>
        <v>0</v>
      </c>
      <c r="N206" s="181">
        <f t="shared" si="559"/>
        <v>0</v>
      </c>
      <c r="O206" s="181">
        <f t="shared" si="559"/>
        <v>0</v>
      </c>
      <c r="P206" s="190">
        <f t="shared" si="478"/>
        <v>0</v>
      </c>
      <c r="Q206" s="181">
        <f t="shared" ref="Q206:AB206" si="560">+Q184*(1+$C184)</f>
        <v>0</v>
      </c>
      <c r="R206" s="181">
        <f t="shared" si="560"/>
        <v>0</v>
      </c>
      <c r="S206" s="181">
        <f t="shared" si="560"/>
        <v>0</v>
      </c>
      <c r="T206" s="181">
        <f t="shared" si="560"/>
        <v>0</v>
      </c>
      <c r="U206" s="181">
        <f t="shared" si="560"/>
        <v>0</v>
      </c>
      <c r="V206" s="181">
        <f t="shared" si="560"/>
        <v>0</v>
      </c>
      <c r="W206" s="181">
        <f t="shared" si="560"/>
        <v>0</v>
      </c>
      <c r="X206" s="181">
        <f t="shared" si="560"/>
        <v>0</v>
      </c>
      <c r="Y206" s="181">
        <f t="shared" si="560"/>
        <v>0</v>
      </c>
      <c r="Z206" s="181">
        <f t="shared" si="560"/>
        <v>0</v>
      </c>
      <c r="AA206" s="181">
        <f t="shared" si="560"/>
        <v>0</v>
      </c>
      <c r="AB206" s="181">
        <f t="shared" si="560"/>
        <v>0</v>
      </c>
      <c r="AC206" s="190">
        <f t="shared" si="480"/>
        <v>0</v>
      </c>
      <c r="AD206" s="181">
        <f t="shared" ref="AD206:AO206" si="561">+AD184*(1+$C184)</f>
        <v>0</v>
      </c>
      <c r="AE206" s="181">
        <f t="shared" si="561"/>
        <v>0</v>
      </c>
      <c r="AF206" s="181">
        <f t="shared" si="561"/>
        <v>0</v>
      </c>
      <c r="AG206" s="181">
        <f t="shared" si="561"/>
        <v>0</v>
      </c>
      <c r="AH206" s="181">
        <f t="shared" si="561"/>
        <v>0</v>
      </c>
      <c r="AI206" s="181">
        <f t="shared" si="561"/>
        <v>0</v>
      </c>
      <c r="AJ206" s="181">
        <f t="shared" si="561"/>
        <v>0</v>
      </c>
      <c r="AK206" s="181">
        <f t="shared" si="561"/>
        <v>0</v>
      </c>
      <c r="AL206" s="181">
        <f t="shared" si="561"/>
        <v>0</v>
      </c>
      <c r="AM206" s="181">
        <f t="shared" si="561"/>
        <v>0</v>
      </c>
      <c r="AN206" s="181">
        <f t="shared" si="561"/>
        <v>0</v>
      </c>
      <c r="AO206" s="181">
        <f t="shared" si="561"/>
        <v>0</v>
      </c>
      <c r="AP206" s="190">
        <f t="shared" si="482"/>
        <v>0</v>
      </c>
      <c r="AQ206" s="181">
        <f t="shared" ref="AQ206:BB206" si="562">+AQ184*(1+$C184)</f>
        <v>0</v>
      </c>
      <c r="AR206" s="181">
        <f t="shared" si="562"/>
        <v>0</v>
      </c>
      <c r="AS206" s="181">
        <f t="shared" si="562"/>
        <v>0</v>
      </c>
      <c r="AT206" s="181">
        <f t="shared" si="562"/>
        <v>0</v>
      </c>
      <c r="AU206" s="181">
        <f t="shared" si="562"/>
        <v>0</v>
      </c>
      <c r="AV206" s="181">
        <f t="shared" si="562"/>
        <v>0</v>
      </c>
      <c r="AW206" s="181">
        <f t="shared" si="562"/>
        <v>0</v>
      </c>
      <c r="AX206" s="181">
        <f t="shared" si="562"/>
        <v>0</v>
      </c>
      <c r="AY206" s="181">
        <f t="shared" si="562"/>
        <v>0</v>
      </c>
      <c r="AZ206" s="181">
        <f t="shared" si="562"/>
        <v>0</v>
      </c>
      <c r="BA206" s="181">
        <f t="shared" si="562"/>
        <v>0</v>
      </c>
      <c r="BB206" s="181">
        <f t="shared" si="562"/>
        <v>0</v>
      </c>
      <c r="BC206" s="190">
        <f t="shared" si="484"/>
        <v>0</v>
      </c>
      <c r="BD206" s="181">
        <f t="shared" ref="BD206:BO206" si="563">+BD184*(1+$C184)</f>
        <v>0</v>
      </c>
      <c r="BE206" s="181">
        <f t="shared" si="563"/>
        <v>0</v>
      </c>
      <c r="BF206" s="181">
        <f t="shared" si="563"/>
        <v>0</v>
      </c>
      <c r="BG206" s="181">
        <f t="shared" si="563"/>
        <v>0</v>
      </c>
      <c r="BH206" s="181">
        <f t="shared" si="563"/>
        <v>0</v>
      </c>
      <c r="BI206" s="181">
        <f t="shared" si="563"/>
        <v>0</v>
      </c>
      <c r="BJ206" s="181">
        <f t="shared" si="563"/>
        <v>0</v>
      </c>
      <c r="BK206" s="181">
        <f t="shared" si="563"/>
        <v>0</v>
      </c>
      <c r="BL206" s="181">
        <f t="shared" si="563"/>
        <v>0</v>
      </c>
      <c r="BM206" s="181">
        <f t="shared" si="563"/>
        <v>0</v>
      </c>
      <c r="BN206" s="181">
        <f t="shared" si="563"/>
        <v>0</v>
      </c>
      <c r="BO206" s="181">
        <f t="shared" si="563"/>
        <v>0</v>
      </c>
      <c r="BP206" s="190">
        <f t="shared" si="486"/>
        <v>0</v>
      </c>
      <c r="BQ206" s="181">
        <f t="shared" ref="BQ206:CB206" si="564">+BQ184*(1+$C184)</f>
        <v>0</v>
      </c>
      <c r="BR206" s="181">
        <f t="shared" si="564"/>
        <v>0</v>
      </c>
      <c r="BS206" s="181">
        <f t="shared" si="564"/>
        <v>0</v>
      </c>
      <c r="BT206" s="181">
        <f t="shared" si="564"/>
        <v>0</v>
      </c>
      <c r="BU206" s="181">
        <f t="shared" si="564"/>
        <v>0</v>
      </c>
      <c r="BV206" s="181">
        <f t="shared" si="564"/>
        <v>0</v>
      </c>
      <c r="BW206" s="181">
        <f t="shared" si="564"/>
        <v>0</v>
      </c>
      <c r="BX206" s="181">
        <f t="shared" si="564"/>
        <v>0</v>
      </c>
      <c r="BY206" s="181">
        <f t="shared" si="564"/>
        <v>0</v>
      </c>
      <c r="BZ206" s="181">
        <f t="shared" si="564"/>
        <v>0</v>
      </c>
      <c r="CA206" s="181">
        <f t="shared" si="564"/>
        <v>0</v>
      </c>
      <c r="CB206" s="181">
        <f t="shared" si="564"/>
        <v>0</v>
      </c>
      <c r="CC206" s="190">
        <f t="shared" si="488"/>
        <v>0</v>
      </c>
    </row>
    <row r="207" spans="2:81" s="119" customFormat="1" ht="15" hidden="1" customHeight="1" outlineLevel="1" x14ac:dyDescent="0.2">
      <c r="B207" s="165" t="str">
        <f>'Données de base'!$A$157</f>
        <v>6400 - Taxes et impôts - Véhicules et autres</v>
      </c>
      <c r="C207" s="131"/>
      <c r="D207" s="181">
        <f t="shared" si="471"/>
        <v>0</v>
      </c>
      <c r="E207" s="181">
        <f t="shared" si="471"/>
        <v>0</v>
      </c>
      <c r="F207" s="181">
        <f t="shared" si="471"/>
        <v>0</v>
      </c>
      <c r="G207" s="181">
        <f t="shared" si="471"/>
        <v>0</v>
      </c>
      <c r="H207" s="181">
        <f t="shared" ref="H207:O207" si="565">+H185*(1+$C185)</f>
        <v>0</v>
      </c>
      <c r="I207" s="181">
        <f t="shared" si="565"/>
        <v>0</v>
      </c>
      <c r="J207" s="181">
        <f t="shared" si="565"/>
        <v>0</v>
      </c>
      <c r="K207" s="181">
        <f t="shared" si="565"/>
        <v>0</v>
      </c>
      <c r="L207" s="181">
        <f t="shared" si="565"/>
        <v>0</v>
      </c>
      <c r="M207" s="181">
        <f t="shared" si="565"/>
        <v>0</v>
      </c>
      <c r="N207" s="181">
        <f t="shared" si="565"/>
        <v>0</v>
      </c>
      <c r="O207" s="181">
        <f t="shared" si="565"/>
        <v>0</v>
      </c>
      <c r="P207" s="190">
        <f t="shared" si="478"/>
        <v>0</v>
      </c>
      <c r="Q207" s="181">
        <f t="shared" ref="Q207:AB207" si="566">+Q185*(1+$C185)</f>
        <v>0</v>
      </c>
      <c r="R207" s="181">
        <f t="shared" si="566"/>
        <v>0</v>
      </c>
      <c r="S207" s="181">
        <f t="shared" si="566"/>
        <v>0</v>
      </c>
      <c r="T207" s="181">
        <f t="shared" si="566"/>
        <v>0</v>
      </c>
      <c r="U207" s="181">
        <f t="shared" si="566"/>
        <v>0</v>
      </c>
      <c r="V207" s="181">
        <f t="shared" si="566"/>
        <v>0</v>
      </c>
      <c r="W207" s="181">
        <f t="shared" si="566"/>
        <v>0</v>
      </c>
      <c r="X207" s="181">
        <f t="shared" si="566"/>
        <v>0</v>
      </c>
      <c r="Y207" s="181">
        <f t="shared" si="566"/>
        <v>0</v>
      </c>
      <c r="Z207" s="181">
        <f t="shared" si="566"/>
        <v>0</v>
      </c>
      <c r="AA207" s="181">
        <f t="shared" si="566"/>
        <v>0</v>
      </c>
      <c r="AB207" s="181">
        <f t="shared" si="566"/>
        <v>0</v>
      </c>
      <c r="AC207" s="190">
        <f t="shared" si="480"/>
        <v>0</v>
      </c>
      <c r="AD207" s="181">
        <f t="shared" ref="AD207:AO207" si="567">+AD185*(1+$C185)</f>
        <v>0</v>
      </c>
      <c r="AE207" s="181">
        <f t="shared" si="567"/>
        <v>0</v>
      </c>
      <c r="AF207" s="181">
        <f t="shared" si="567"/>
        <v>0</v>
      </c>
      <c r="AG207" s="181">
        <f t="shared" si="567"/>
        <v>0</v>
      </c>
      <c r="AH207" s="181">
        <f t="shared" si="567"/>
        <v>0</v>
      </c>
      <c r="AI207" s="181">
        <f t="shared" si="567"/>
        <v>0</v>
      </c>
      <c r="AJ207" s="181">
        <f t="shared" si="567"/>
        <v>0</v>
      </c>
      <c r="AK207" s="181">
        <f t="shared" si="567"/>
        <v>0</v>
      </c>
      <c r="AL207" s="181">
        <f t="shared" si="567"/>
        <v>0</v>
      </c>
      <c r="AM207" s="181">
        <f t="shared" si="567"/>
        <v>0</v>
      </c>
      <c r="AN207" s="181">
        <f t="shared" si="567"/>
        <v>0</v>
      </c>
      <c r="AO207" s="181">
        <f t="shared" si="567"/>
        <v>0</v>
      </c>
      <c r="AP207" s="190">
        <f t="shared" si="482"/>
        <v>0</v>
      </c>
      <c r="AQ207" s="181">
        <f t="shared" ref="AQ207:BB207" si="568">+AQ185*(1+$C185)</f>
        <v>0</v>
      </c>
      <c r="AR207" s="181">
        <f t="shared" si="568"/>
        <v>0</v>
      </c>
      <c r="AS207" s="181">
        <f t="shared" si="568"/>
        <v>0</v>
      </c>
      <c r="AT207" s="181">
        <f t="shared" si="568"/>
        <v>0</v>
      </c>
      <c r="AU207" s="181">
        <f t="shared" si="568"/>
        <v>0</v>
      </c>
      <c r="AV207" s="181">
        <f t="shared" si="568"/>
        <v>0</v>
      </c>
      <c r="AW207" s="181">
        <f t="shared" si="568"/>
        <v>0</v>
      </c>
      <c r="AX207" s="181">
        <f t="shared" si="568"/>
        <v>0</v>
      </c>
      <c r="AY207" s="181">
        <f t="shared" si="568"/>
        <v>0</v>
      </c>
      <c r="AZ207" s="181">
        <f t="shared" si="568"/>
        <v>0</v>
      </c>
      <c r="BA207" s="181">
        <f t="shared" si="568"/>
        <v>0</v>
      </c>
      <c r="BB207" s="181">
        <f t="shared" si="568"/>
        <v>0</v>
      </c>
      <c r="BC207" s="190">
        <f t="shared" si="484"/>
        <v>0</v>
      </c>
      <c r="BD207" s="181">
        <f t="shared" ref="BD207:BO207" si="569">+BD185*(1+$C185)</f>
        <v>0</v>
      </c>
      <c r="BE207" s="181">
        <f t="shared" si="569"/>
        <v>0</v>
      </c>
      <c r="BF207" s="181">
        <f t="shared" si="569"/>
        <v>0</v>
      </c>
      <c r="BG207" s="181">
        <f t="shared" si="569"/>
        <v>0</v>
      </c>
      <c r="BH207" s="181">
        <f t="shared" si="569"/>
        <v>0</v>
      </c>
      <c r="BI207" s="181">
        <f t="shared" si="569"/>
        <v>0</v>
      </c>
      <c r="BJ207" s="181">
        <f t="shared" si="569"/>
        <v>0</v>
      </c>
      <c r="BK207" s="181">
        <f t="shared" si="569"/>
        <v>0</v>
      </c>
      <c r="BL207" s="181">
        <f t="shared" si="569"/>
        <v>0</v>
      </c>
      <c r="BM207" s="181">
        <f t="shared" si="569"/>
        <v>0</v>
      </c>
      <c r="BN207" s="181">
        <f t="shared" si="569"/>
        <v>0</v>
      </c>
      <c r="BO207" s="181">
        <f t="shared" si="569"/>
        <v>0</v>
      </c>
      <c r="BP207" s="190">
        <f t="shared" si="486"/>
        <v>0</v>
      </c>
      <c r="BQ207" s="181">
        <f t="shared" ref="BQ207:CB207" si="570">+BQ185*(1+$C185)</f>
        <v>0</v>
      </c>
      <c r="BR207" s="181">
        <f t="shared" si="570"/>
        <v>0</v>
      </c>
      <c r="BS207" s="181">
        <f t="shared" si="570"/>
        <v>0</v>
      </c>
      <c r="BT207" s="181">
        <f t="shared" si="570"/>
        <v>0</v>
      </c>
      <c r="BU207" s="181">
        <f t="shared" si="570"/>
        <v>0</v>
      </c>
      <c r="BV207" s="181">
        <f t="shared" si="570"/>
        <v>0</v>
      </c>
      <c r="BW207" s="181">
        <f t="shared" si="570"/>
        <v>0</v>
      </c>
      <c r="BX207" s="181">
        <f t="shared" si="570"/>
        <v>0</v>
      </c>
      <c r="BY207" s="181">
        <f t="shared" si="570"/>
        <v>0</v>
      </c>
      <c r="BZ207" s="181">
        <f t="shared" si="570"/>
        <v>0</v>
      </c>
      <c r="CA207" s="181">
        <f t="shared" si="570"/>
        <v>0</v>
      </c>
      <c r="CB207" s="181">
        <f t="shared" si="570"/>
        <v>0</v>
      </c>
      <c r="CC207" s="190">
        <f t="shared" si="488"/>
        <v>0</v>
      </c>
    </row>
    <row r="208" spans="2:81" s="119" customFormat="1" ht="15" hidden="1" customHeight="1" outlineLevel="1" x14ac:dyDescent="0.2">
      <c r="B208" s="165" t="str">
        <f>'Données de base'!$A$158</f>
        <v>6402 - Taxes et impôts - Région, Provinces, Communes</v>
      </c>
      <c r="C208" s="131"/>
      <c r="D208" s="181">
        <f t="shared" si="471"/>
        <v>0</v>
      </c>
      <c r="E208" s="181">
        <f t="shared" si="471"/>
        <v>0</v>
      </c>
      <c r="F208" s="181">
        <f t="shared" si="471"/>
        <v>0</v>
      </c>
      <c r="G208" s="181">
        <f t="shared" si="471"/>
        <v>0</v>
      </c>
      <c r="H208" s="181">
        <f t="shared" ref="H208:O208" si="571">+H186*(1+$C186)</f>
        <v>0</v>
      </c>
      <c r="I208" s="181">
        <f t="shared" si="571"/>
        <v>0</v>
      </c>
      <c r="J208" s="181">
        <f t="shared" si="571"/>
        <v>0</v>
      </c>
      <c r="K208" s="181">
        <f t="shared" si="571"/>
        <v>0</v>
      </c>
      <c r="L208" s="181">
        <f t="shared" si="571"/>
        <v>0</v>
      </c>
      <c r="M208" s="181">
        <f t="shared" si="571"/>
        <v>0</v>
      </c>
      <c r="N208" s="181">
        <f t="shared" si="571"/>
        <v>0</v>
      </c>
      <c r="O208" s="181">
        <f t="shared" si="571"/>
        <v>0</v>
      </c>
      <c r="P208" s="190">
        <f t="shared" si="478"/>
        <v>0</v>
      </c>
      <c r="Q208" s="181">
        <f t="shared" ref="Q208:AB208" si="572">+Q186*(1+$C186)</f>
        <v>0</v>
      </c>
      <c r="R208" s="181">
        <f t="shared" si="572"/>
        <v>0</v>
      </c>
      <c r="S208" s="181">
        <f t="shared" si="572"/>
        <v>0</v>
      </c>
      <c r="T208" s="181">
        <f t="shared" si="572"/>
        <v>0</v>
      </c>
      <c r="U208" s="181">
        <f t="shared" si="572"/>
        <v>0</v>
      </c>
      <c r="V208" s="181">
        <f t="shared" si="572"/>
        <v>0</v>
      </c>
      <c r="W208" s="181">
        <f t="shared" si="572"/>
        <v>0</v>
      </c>
      <c r="X208" s="181">
        <f t="shared" si="572"/>
        <v>0</v>
      </c>
      <c r="Y208" s="181">
        <f t="shared" si="572"/>
        <v>0</v>
      </c>
      <c r="Z208" s="181">
        <f t="shared" si="572"/>
        <v>0</v>
      </c>
      <c r="AA208" s="181">
        <f t="shared" si="572"/>
        <v>0</v>
      </c>
      <c r="AB208" s="181">
        <f t="shared" si="572"/>
        <v>0</v>
      </c>
      <c r="AC208" s="190">
        <f t="shared" si="480"/>
        <v>0</v>
      </c>
      <c r="AD208" s="181">
        <f t="shared" ref="AD208:AO208" si="573">+AD186*(1+$C186)</f>
        <v>0</v>
      </c>
      <c r="AE208" s="181">
        <f t="shared" si="573"/>
        <v>0</v>
      </c>
      <c r="AF208" s="181">
        <f t="shared" si="573"/>
        <v>0</v>
      </c>
      <c r="AG208" s="181">
        <f t="shared" si="573"/>
        <v>0</v>
      </c>
      <c r="AH208" s="181">
        <f t="shared" si="573"/>
        <v>0</v>
      </c>
      <c r="AI208" s="181">
        <f t="shared" si="573"/>
        <v>0</v>
      </c>
      <c r="AJ208" s="181">
        <f t="shared" si="573"/>
        <v>0</v>
      </c>
      <c r="AK208" s="181">
        <f t="shared" si="573"/>
        <v>0</v>
      </c>
      <c r="AL208" s="181">
        <f t="shared" si="573"/>
        <v>0</v>
      </c>
      <c r="AM208" s="181">
        <f t="shared" si="573"/>
        <v>0</v>
      </c>
      <c r="AN208" s="181">
        <f t="shared" si="573"/>
        <v>0</v>
      </c>
      <c r="AO208" s="181">
        <f t="shared" si="573"/>
        <v>0</v>
      </c>
      <c r="AP208" s="190">
        <f t="shared" si="482"/>
        <v>0</v>
      </c>
      <c r="AQ208" s="181">
        <f t="shared" ref="AQ208:BB208" si="574">+AQ186*(1+$C186)</f>
        <v>0</v>
      </c>
      <c r="AR208" s="181">
        <f t="shared" si="574"/>
        <v>0</v>
      </c>
      <c r="AS208" s="181">
        <f t="shared" si="574"/>
        <v>0</v>
      </c>
      <c r="AT208" s="181">
        <f t="shared" si="574"/>
        <v>0</v>
      </c>
      <c r="AU208" s="181">
        <f t="shared" si="574"/>
        <v>0</v>
      </c>
      <c r="AV208" s="181">
        <f t="shared" si="574"/>
        <v>0</v>
      </c>
      <c r="AW208" s="181">
        <f t="shared" si="574"/>
        <v>0</v>
      </c>
      <c r="AX208" s="181">
        <f t="shared" si="574"/>
        <v>0</v>
      </c>
      <c r="AY208" s="181">
        <f t="shared" si="574"/>
        <v>0</v>
      </c>
      <c r="AZ208" s="181">
        <f t="shared" si="574"/>
        <v>0</v>
      </c>
      <c r="BA208" s="181">
        <f t="shared" si="574"/>
        <v>0</v>
      </c>
      <c r="BB208" s="181">
        <f t="shared" si="574"/>
        <v>0</v>
      </c>
      <c r="BC208" s="190">
        <f t="shared" si="484"/>
        <v>0</v>
      </c>
      <c r="BD208" s="181">
        <f t="shared" ref="BD208:BO208" si="575">+BD186*(1+$C186)</f>
        <v>0</v>
      </c>
      <c r="BE208" s="181">
        <f t="shared" si="575"/>
        <v>0</v>
      </c>
      <c r="BF208" s="181">
        <f t="shared" si="575"/>
        <v>0</v>
      </c>
      <c r="BG208" s="181">
        <f t="shared" si="575"/>
        <v>0</v>
      </c>
      <c r="BH208" s="181">
        <f t="shared" si="575"/>
        <v>0</v>
      </c>
      <c r="BI208" s="181">
        <f t="shared" si="575"/>
        <v>0</v>
      </c>
      <c r="BJ208" s="181">
        <f t="shared" si="575"/>
        <v>0</v>
      </c>
      <c r="BK208" s="181">
        <f t="shared" si="575"/>
        <v>0</v>
      </c>
      <c r="BL208" s="181">
        <f t="shared" si="575"/>
        <v>0</v>
      </c>
      <c r="BM208" s="181">
        <f t="shared" si="575"/>
        <v>0</v>
      </c>
      <c r="BN208" s="181">
        <f t="shared" si="575"/>
        <v>0</v>
      </c>
      <c r="BO208" s="181">
        <f t="shared" si="575"/>
        <v>0</v>
      </c>
      <c r="BP208" s="190">
        <f t="shared" si="486"/>
        <v>0</v>
      </c>
      <c r="BQ208" s="181">
        <f t="shared" ref="BQ208:CB208" si="576">+BQ186*(1+$C186)</f>
        <v>0</v>
      </c>
      <c r="BR208" s="181">
        <f t="shared" si="576"/>
        <v>0</v>
      </c>
      <c r="BS208" s="181">
        <f t="shared" si="576"/>
        <v>0</v>
      </c>
      <c r="BT208" s="181">
        <f t="shared" si="576"/>
        <v>0</v>
      </c>
      <c r="BU208" s="181">
        <f t="shared" si="576"/>
        <v>0</v>
      </c>
      <c r="BV208" s="181">
        <f t="shared" si="576"/>
        <v>0</v>
      </c>
      <c r="BW208" s="181">
        <f t="shared" si="576"/>
        <v>0</v>
      </c>
      <c r="BX208" s="181">
        <f t="shared" si="576"/>
        <v>0</v>
      </c>
      <c r="BY208" s="181">
        <f t="shared" si="576"/>
        <v>0</v>
      </c>
      <c r="BZ208" s="181">
        <f t="shared" si="576"/>
        <v>0</v>
      </c>
      <c r="CA208" s="181">
        <f t="shared" si="576"/>
        <v>0</v>
      </c>
      <c r="CB208" s="181">
        <f t="shared" si="576"/>
        <v>0</v>
      </c>
      <c r="CC208" s="190">
        <f t="shared" si="488"/>
        <v>0</v>
      </c>
    </row>
    <row r="209" spans="2:81" s="119" customFormat="1" ht="15" hidden="1" customHeight="1" outlineLevel="1" x14ac:dyDescent="0.2">
      <c r="B209" s="165" t="str">
        <f>'Données de base'!$A$159</f>
        <v>66 - Imprévus</v>
      </c>
      <c r="C209" s="131"/>
      <c r="D209" s="181">
        <f t="shared" si="471"/>
        <v>0</v>
      </c>
      <c r="E209" s="181">
        <f t="shared" si="471"/>
        <v>0</v>
      </c>
      <c r="F209" s="181">
        <f t="shared" si="471"/>
        <v>0</v>
      </c>
      <c r="G209" s="181">
        <f t="shared" si="471"/>
        <v>0</v>
      </c>
      <c r="H209" s="181">
        <f t="shared" ref="H209:O209" si="577">+H187*(1+$C187)</f>
        <v>0</v>
      </c>
      <c r="I209" s="181">
        <f t="shared" si="577"/>
        <v>0</v>
      </c>
      <c r="J209" s="181">
        <f t="shared" si="577"/>
        <v>0</v>
      </c>
      <c r="K209" s="181">
        <f t="shared" si="577"/>
        <v>0</v>
      </c>
      <c r="L209" s="181">
        <f t="shared" si="577"/>
        <v>0</v>
      </c>
      <c r="M209" s="181">
        <f t="shared" si="577"/>
        <v>0</v>
      </c>
      <c r="N209" s="181">
        <f t="shared" si="577"/>
        <v>0</v>
      </c>
      <c r="O209" s="181">
        <f t="shared" si="577"/>
        <v>0</v>
      </c>
      <c r="P209" s="190">
        <f t="shared" si="478"/>
        <v>0</v>
      </c>
      <c r="Q209" s="181">
        <f t="shared" ref="Q209:AB209" si="578">+Q187*(1+$C187)</f>
        <v>0</v>
      </c>
      <c r="R209" s="181">
        <f t="shared" si="578"/>
        <v>0</v>
      </c>
      <c r="S209" s="181">
        <f t="shared" si="578"/>
        <v>0</v>
      </c>
      <c r="T209" s="181">
        <f t="shared" si="578"/>
        <v>0</v>
      </c>
      <c r="U209" s="181">
        <f t="shared" si="578"/>
        <v>0</v>
      </c>
      <c r="V209" s="181">
        <f t="shared" si="578"/>
        <v>0</v>
      </c>
      <c r="W209" s="181">
        <f t="shared" si="578"/>
        <v>0</v>
      </c>
      <c r="X209" s="181">
        <f t="shared" si="578"/>
        <v>0</v>
      </c>
      <c r="Y209" s="181">
        <f t="shared" si="578"/>
        <v>0</v>
      </c>
      <c r="Z209" s="181">
        <f t="shared" si="578"/>
        <v>0</v>
      </c>
      <c r="AA209" s="181">
        <f t="shared" si="578"/>
        <v>0</v>
      </c>
      <c r="AB209" s="181">
        <f t="shared" si="578"/>
        <v>0</v>
      </c>
      <c r="AC209" s="190">
        <f t="shared" si="480"/>
        <v>0</v>
      </c>
      <c r="AD209" s="181">
        <f t="shared" ref="AD209:AO209" si="579">+AD187*(1+$C187)</f>
        <v>0</v>
      </c>
      <c r="AE209" s="181">
        <f t="shared" si="579"/>
        <v>0</v>
      </c>
      <c r="AF209" s="181">
        <f t="shared" si="579"/>
        <v>0</v>
      </c>
      <c r="AG209" s="181">
        <f t="shared" si="579"/>
        <v>0</v>
      </c>
      <c r="AH209" s="181">
        <f t="shared" si="579"/>
        <v>0</v>
      </c>
      <c r="AI209" s="181">
        <f t="shared" si="579"/>
        <v>0</v>
      </c>
      <c r="AJ209" s="181">
        <f t="shared" si="579"/>
        <v>0</v>
      </c>
      <c r="AK209" s="181">
        <f t="shared" si="579"/>
        <v>0</v>
      </c>
      <c r="AL209" s="181">
        <f t="shared" si="579"/>
        <v>0</v>
      </c>
      <c r="AM209" s="181">
        <f t="shared" si="579"/>
        <v>0</v>
      </c>
      <c r="AN209" s="181">
        <f t="shared" si="579"/>
        <v>0</v>
      </c>
      <c r="AO209" s="181">
        <f t="shared" si="579"/>
        <v>0</v>
      </c>
      <c r="AP209" s="190">
        <f t="shared" si="482"/>
        <v>0</v>
      </c>
      <c r="AQ209" s="181">
        <f t="shared" ref="AQ209:BB209" si="580">+AQ187*(1+$C187)</f>
        <v>0</v>
      </c>
      <c r="AR209" s="181">
        <f t="shared" si="580"/>
        <v>0</v>
      </c>
      <c r="AS209" s="181">
        <f t="shared" si="580"/>
        <v>0</v>
      </c>
      <c r="AT209" s="181">
        <f t="shared" si="580"/>
        <v>0</v>
      </c>
      <c r="AU209" s="181">
        <f t="shared" si="580"/>
        <v>0</v>
      </c>
      <c r="AV209" s="181">
        <f t="shared" si="580"/>
        <v>0</v>
      </c>
      <c r="AW209" s="181">
        <f t="shared" si="580"/>
        <v>0</v>
      </c>
      <c r="AX209" s="181">
        <f t="shared" si="580"/>
        <v>0</v>
      </c>
      <c r="AY209" s="181">
        <f t="shared" si="580"/>
        <v>0</v>
      </c>
      <c r="AZ209" s="181">
        <f t="shared" si="580"/>
        <v>0</v>
      </c>
      <c r="BA209" s="181">
        <f t="shared" si="580"/>
        <v>0</v>
      </c>
      <c r="BB209" s="181">
        <f t="shared" si="580"/>
        <v>0</v>
      </c>
      <c r="BC209" s="190">
        <f t="shared" si="484"/>
        <v>0</v>
      </c>
      <c r="BD209" s="181">
        <f t="shared" ref="BD209:BO209" si="581">+BD187*(1+$C187)</f>
        <v>0</v>
      </c>
      <c r="BE209" s="181">
        <f t="shared" si="581"/>
        <v>0</v>
      </c>
      <c r="BF209" s="181">
        <f t="shared" si="581"/>
        <v>0</v>
      </c>
      <c r="BG209" s="181">
        <f t="shared" si="581"/>
        <v>0</v>
      </c>
      <c r="BH209" s="181">
        <f t="shared" si="581"/>
        <v>0</v>
      </c>
      <c r="BI209" s="181">
        <f t="shared" si="581"/>
        <v>0</v>
      </c>
      <c r="BJ209" s="181">
        <f t="shared" si="581"/>
        <v>0</v>
      </c>
      <c r="BK209" s="181">
        <f t="shared" si="581"/>
        <v>0</v>
      </c>
      <c r="BL209" s="181">
        <f t="shared" si="581"/>
        <v>0</v>
      </c>
      <c r="BM209" s="181">
        <f t="shared" si="581"/>
        <v>0</v>
      </c>
      <c r="BN209" s="181">
        <f t="shared" si="581"/>
        <v>0</v>
      </c>
      <c r="BO209" s="181">
        <f t="shared" si="581"/>
        <v>0</v>
      </c>
      <c r="BP209" s="190">
        <f t="shared" si="486"/>
        <v>0</v>
      </c>
      <c r="BQ209" s="181">
        <f t="shared" ref="BQ209:CB209" si="582">+BQ187*(1+$C187)</f>
        <v>0</v>
      </c>
      <c r="BR209" s="181">
        <f t="shared" si="582"/>
        <v>0</v>
      </c>
      <c r="BS209" s="181">
        <f t="shared" si="582"/>
        <v>0</v>
      </c>
      <c r="BT209" s="181">
        <f t="shared" si="582"/>
        <v>0</v>
      </c>
      <c r="BU209" s="181">
        <f t="shared" si="582"/>
        <v>0</v>
      </c>
      <c r="BV209" s="181">
        <f t="shared" si="582"/>
        <v>0</v>
      </c>
      <c r="BW209" s="181">
        <f t="shared" si="582"/>
        <v>0</v>
      </c>
      <c r="BX209" s="181">
        <f t="shared" si="582"/>
        <v>0</v>
      </c>
      <c r="BY209" s="181">
        <f t="shared" si="582"/>
        <v>0</v>
      </c>
      <c r="BZ209" s="181">
        <f t="shared" si="582"/>
        <v>0</v>
      </c>
      <c r="CA209" s="181">
        <f t="shared" si="582"/>
        <v>0</v>
      </c>
      <c r="CB209" s="181">
        <f t="shared" si="582"/>
        <v>0</v>
      </c>
      <c r="CC209" s="190">
        <f t="shared" si="488"/>
        <v>0</v>
      </c>
    </row>
    <row r="210" spans="2:81" ht="15" customHeight="1" collapsed="1" x14ac:dyDescent="0.2"/>
    <row r="211" spans="2:81" ht="15" customHeight="1" x14ac:dyDescent="0.2">
      <c r="B211" s="191" t="s">
        <v>193</v>
      </c>
      <c r="C211" s="192"/>
      <c r="D211" s="232"/>
      <c r="E211" s="232"/>
      <c r="F211" s="232"/>
      <c r="G211" s="232"/>
      <c r="H211" s="232"/>
      <c r="I211" s="232"/>
      <c r="J211" s="232"/>
      <c r="K211" s="232"/>
      <c r="L211" s="232"/>
      <c r="M211" s="232"/>
      <c r="N211" s="232"/>
      <c r="O211" s="232"/>
      <c r="P211" s="220"/>
      <c r="Q211" s="232"/>
      <c r="R211" s="232"/>
      <c r="S211" s="232"/>
      <c r="T211" s="232"/>
      <c r="U211" s="232"/>
      <c r="V211" s="232"/>
      <c r="W211" s="232"/>
      <c r="X211" s="232"/>
      <c r="Y211" s="232"/>
      <c r="Z211" s="232"/>
      <c r="AA211" s="232"/>
      <c r="AB211" s="232"/>
      <c r="AC211" s="220"/>
      <c r="AD211" s="232"/>
      <c r="AE211" s="232"/>
      <c r="AF211" s="232"/>
      <c r="AG211" s="232"/>
      <c r="AH211" s="232"/>
      <c r="AI211" s="232"/>
      <c r="AJ211" s="232"/>
      <c r="AK211" s="232"/>
      <c r="AL211" s="232"/>
      <c r="AM211" s="232"/>
      <c r="AN211" s="232"/>
      <c r="AO211" s="232"/>
      <c r="AP211" s="220"/>
      <c r="AQ211" s="232"/>
      <c r="AR211" s="232"/>
      <c r="AS211" s="232"/>
      <c r="AT211" s="232"/>
      <c r="AU211" s="232"/>
      <c r="AV211" s="232"/>
      <c r="AW211" s="232"/>
      <c r="AX211" s="232"/>
      <c r="AY211" s="232"/>
      <c r="AZ211" s="232"/>
      <c r="BA211" s="232"/>
      <c r="BB211" s="232"/>
      <c r="BC211" s="220"/>
      <c r="BD211" s="232"/>
      <c r="BE211" s="232"/>
      <c r="BF211" s="232"/>
      <c r="BG211" s="232"/>
      <c r="BH211" s="232"/>
      <c r="BI211" s="232"/>
      <c r="BJ211" s="232"/>
      <c r="BK211" s="232"/>
      <c r="BL211" s="232"/>
      <c r="BM211" s="232"/>
      <c r="BN211" s="232"/>
      <c r="BO211" s="232"/>
      <c r="BP211" s="220"/>
      <c r="BQ211" s="232"/>
      <c r="BR211" s="232"/>
      <c r="BS211" s="232"/>
      <c r="BT211" s="232"/>
      <c r="BU211" s="232"/>
      <c r="BV211" s="232"/>
      <c r="BW211" s="232"/>
      <c r="BX211" s="232"/>
      <c r="BY211" s="232"/>
      <c r="BZ211" s="232"/>
      <c r="CA211" s="232"/>
      <c r="CB211" s="232"/>
      <c r="CC211" s="221"/>
    </row>
    <row r="212" spans="2:81" ht="15" customHeight="1" x14ac:dyDescent="0.2">
      <c r="B212" s="16"/>
      <c r="C212" s="223"/>
      <c r="D212" s="16"/>
      <c r="E212" s="16"/>
      <c r="F212" s="16"/>
      <c r="G212" s="16"/>
      <c r="H212" s="16"/>
      <c r="I212" s="16"/>
      <c r="J212" s="16"/>
      <c r="K212" s="16"/>
      <c r="L212" s="16"/>
      <c r="M212" s="16"/>
      <c r="N212" s="16"/>
      <c r="O212" s="16"/>
      <c r="P212" s="130"/>
      <c r="Q212" s="16"/>
      <c r="R212" s="16"/>
      <c r="S212" s="16"/>
      <c r="T212" s="16"/>
      <c r="U212" s="16"/>
      <c r="V212" s="16"/>
      <c r="W212" s="16"/>
      <c r="X212" s="16"/>
      <c r="Y212" s="16"/>
      <c r="Z212" s="16"/>
      <c r="AA212" s="16"/>
      <c r="AB212" s="16"/>
      <c r="AC212" s="130"/>
      <c r="AD212" s="16"/>
      <c r="AE212" s="16"/>
      <c r="AF212" s="16"/>
      <c r="AG212" s="16"/>
      <c r="AH212" s="16"/>
      <c r="AI212" s="16"/>
      <c r="AJ212" s="16"/>
      <c r="AK212" s="16"/>
      <c r="AL212" s="16"/>
      <c r="AM212" s="16"/>
      <c r="AN212" s="16"/>
      <c r="AO212" s="16"/>
      <c r="AP212" s="130"/>
      <c r="AQ212" s="16"/>
      <c r="AR212" s="16"/>
      <c r="AS212" s="16"/>
      <c r="AT212" s="16"/>
      <c r="AU212" s="16"/>
      <c r="AV212" s="16"/>
      <c r="AW212" s="16"/>
      <c r="AX212" s="16"/>
      <c r="AY212" s="16"/>
      <c r="AZ212" s="16"/>
      <c r="BA212" s="16"/>
      <c r="BB212" s="16"/>
      <c r="BC212" s="130"/>
      <c r="BD212" s="16"/>
      <c r="BE212" s="16"/>
      <c r="BF212" s="16"/>
      <c r="BG212" s="16"/>
      <c r="BH212" s="16"/>
      <c r="BI212" s="16"/>
      <c r="BJ212" s="16"/>
      <c r="BK212" s="16"/>
      <c r="BL212" s="16"/>
      <c r="BM212" s="16"/>
      <c r="BN212" s="16"/>
      <c r="BO212" s="16"/>
      <c r="BP212" s="130"/>
      <c r="BQ212" s="16"/>
      <c r="BR212" s="16"/>
      <c r="BS212" s="16"/>
      <c r="BT212" s="16"/>
      <c r="BU212" s="16"/>
      <c r="BV212" s="16"/>
      <c r="BW212" s="16"/>
      <c r="BX212" s="16"/>
      <c r="BY212" s="16"/>
      <c r="BZ212" s="16"/>
      <c r="CA212" s="16"/>
      <c r="CB212" s="16"/>
      <c r="CC212" s="130"/>
    </row>
    <row r="213" spans="2:81" s="63" customFormat="1" ht="15" customHeight="1" x14ac:dyDescent="0.2">
      <c r="B213" s="209" t="str">
        <f>B211</f>
        <v>TVA payées sur investissements</v>
      </c>
      <c r="C213" s="216"/>
      <c r="D213" s="190">
        <f>D258-D215</f>
        <v>0</v>
      </c>
      <c r="E213" s="190">
        <f>E258-E215</f>
        <v>0</v>
      </c>
      <c r="F213" s="190">
        <f>F258-F215</f>
        <v>0</v>
      </c>
      <c r="G213" s="190">
        <f>G258-G215</f>
        <v>0</v>
      </c>
      <c r="H213" s="190">
        <f t="shared" ref="H213:O213" si="583">H258-H215</f>
        <v>0</v>
      </c>
      <c r="I213" s="190">
        <f t="shared" si="583"/>
        <v>0</v>
      </c>
      <c r="J213" s="190">
        <f t="shared" si="583"/>
        <v>0</v>
      </c>
      <c r="K213" s="190">
        <f t="shared" si="583"/>
        <v>0</v>
      </c>
      <c r="L213" s="190">
        <f t="shared" si="583"/>
        <v>0</v>
      </c>
      <c r="M213" s="190">
        <f t="shared" si="583"/>
        <v>0</v>
      </c>
      <c r="N213" s="190">
        <f t="shared" si="583"/>
        <v>0</v>
      </c>
      <c r="O213" s="190">
        <f t="shared" si="583"/>
        <v>0</v>
      </c>
      <c r="P213" s="190">
        <f>SUM(D213:O213)</f>
        <v>0</v>
      </c>
      <c r="Q213" s="190">
        <f>Q258-Q215</f>
        <v>0</v>
      </c>
      <c r="R213" s="190">
        <f>R258-R215</f>
        <v>0</v>
      </c>
      <c r="S213" s="190">
        <f>S258-S215</f>
        <v>0</v>
      </c>
      <c r="T213" s="190">
        <f>T258-T215</f>
        <v>0</v>
      </c>
      <c r="U213" s="190">
        <f t="shared" ref="U213:AB213" si="584">U258-U215</f>
        <v>0</v>
      </c>
      <c r="V213" s="190">
        <f t="shared" si="584"/>
        <v>0</v>
      </c>
      <c r="W213" s="190">
        <f t="shared" si="584"/>
        <v>0</v>
      </c>
      <c r="X213" s="190">
        <f t="shared" si="584"/>
        <v>0</v>
      </c>
      <c r="Y213" s="190">
        <f t="shared" si="584"/>
        <v>0</v>
      </c>
      <c r="Z213" s="190">
        <f t="shared" si="584"/>
        <v>0</v>
      </c>
      <c r="AA213" s="190">
        <f t="shared" si="584"/>
        <v>0</v>
      </c>
      <c r="AB213" s="190">
        <f t="shared" si="584"/>
        <v>0</v>
      </c>
      <c r="AC213" s="190">
        <f>SUM(Q213:AB213)</f>
        <v>0</v>
      </c>
      <c r="AD213" s="190">
        <f>AD258-AD215</f>
        <v>0</v>
      </c>
      <c r="AE213" s="190">
        <f>AE258-AE215</f>
        <v>0</v>
      </c>
      <c r="AF213" s="190">
        <f>AF258-AF215</f>
        <v>0</v>
      </c>
      <c r="AG213" s="190">
        <f>AG258-AG215</f>
        <v>0</v>
      </c>
      <c r="AH213" s="190">
        <f t="shared" ref="AH213:AO213" si="585">AH258-AH215</f>
        <v>0</v>
      </c>
      <c r="AI213" s="190">
        <f t="shared" si="585"/>
        <v>0</v>
      </c>
      <c r="AJ213" s="190">
        <f t="shared" si="585"/>
        <v>0</v>
      </c>
      <c r="AK213" s="190">
        <f t="shared" si="585"/>
        <v>0</v>
      </c>
      <c r="AL213" s="190">
        <f t="shared" si="585"/>
        <v>0</v>
      </c>
      <c r="AM213" s="190">
        <f t="shared" si="585"/>
        <v>0</v>
      </c>
      <c r="AN213" s="190">
        <f t="shared" si="585"/>
        <v>0</v>
      </c>
      <c r="AO213" s="190">
        <f t="shared" si="585"/>
        <v>0</v>
      </c>
      <c r="AP213" s="190">
        <f>SUM(AD213:AO213)</f>
        <v>0</v>
      </c>
      <c r="AQ213" s="190">
        <f>AQ258-AQ215</f>
        <v>0</v>
      </c>
      <c r="AR213" s="190">
        <f t="shared" ref="AR213:BB213" si="586">AR258-AR215</f>
        <v>0</v>
      </c>
      <c r="AS213" s="190">
        <f t="shared" si="586"/>
        <v>0</v>
      </c>
      <c r="AT213" s="190">
        <f t="shared" si="586"/>
        <v>0</v>
      </c>
      <c r="AU213" s="190">
        <f t="shared" si="586"/>
        <v>0</v>
      </c>
      <c r="AV213" s="190">
        <f t="shared" si="586"/>
        <v>0</v>
      </c>
      <c r="AW213" s="190">
        <f t="shared" si="586"/>
        <v>0</v>
      </c>
      <c r="AX213" s="190">
        <f t="shared" si="586"/>
        <v>0</v>
      </c>
      <c r="AY213" s="190">
        <f t="shared" si="586"/>
        <v>0</v>
      </c>
      <c r="AZ213" s="190">
        <f t="shared" si="586"/>
        <v>0</v>
      </c>
      <c r="BA213" s="190">
        <f t="shared" si="586"/>
        <v>0</v>
      </c>
      <c r="BB213" s="190">
        <f t="shared" si="586"/>
        <v>0</v>
      </c>
      <c r="BC213" s="190">
        <f>SUM(AQ213:BB213)</f>
        <v>0</v>
      </c>
      <c r="BD213" s="190">
        <f t="shared" ref="BD213:BO213" si="587">BD258-BD215</f>
        <v>0</v>
      </c>
      <c r="BE213" s="190">
        <f t="shared" si="587"/>
        <v>0</v>
      </c>
      <c r="BF213" s="190">
        <f t="shared" si="587"/>
        <v>0</v>
      </c>
      <c r="BG213" s="190">
        <f t="shared" si="587"/>
        <v>0</v>
      </c>
      <c r="BH213" s="190">
        <f t="shared" si="587"/>
        <v>0</v>
      </c>
      <c r="BI213" s="190">
        <f t="shared" si="587"/>
        <v>0</v>
      </c>
      <c r="BJ213" s="190">
        <f t="shared" si="587"/>
        <v>0</v>
      </c>
      <c r="BK213" s="190">
        <f t="shared" si="587"/>
        <v>0</v>
      </c>
      <c r="BL213" s="190">
        <f t="shared" si="587"/>
        <v>0</v>
      </c>
      <c r="BM213" s="190">
        <f t="shared" si="587"/>
        <v>0</v>
      </c>
      <c r="BN213" s="190">
        <f t="shared" si="587"/>
        <v>0</v>
      </c>
      <c r="BO213" s="190">
        <f t="shared" si="587"/>
        <v>0</v>
      </c>
      <c r="BP213" s="190">
        <f>SUM(BD213:BO213)</f>
        <v>0</v>
      </c>
      <c r="BQ213" s="190">
        <f t="shared" ref="BQ213:CB213" si="588">BQ258-BQ215</f>
        <v>0</v>
      </c>
      <c r="BR213" s="190">
        <f t="shared" si="588"/>
        <v>0</v>
      </c>
      <c r="BS213" s="190">
        <f t="shared" si="588"/>
        <v>0</v>
      </c>
      <c r="BT213" s="190">
        <f t="shared" si="588"/>
        <v>0</v>
      </c>
      <c r="BU213" s="190">
        <f t="shared" si="588"/>
        <v>0</v>
      </c>
      <c r="BV213" s="190">
        <f t="shared" si="588"/>
        <v>0</v>
      </c>
      <c r="BW213" s="190">
        <f t="shared" si="588"/>
        <v>0</v>
      </c>
      <c r="BX213" s="190">
        <f t="shared" si="588"/>
        <v>0</v>
      </c>
      <c r="BY213" s="190">
        <f t="shared" si="588"/>
        <v>0</v>
      </c>
      <c r="BZ213" s="190">
        <f t="shared" si="588"/>
        <v>0</v>
      </c>
      <c r="CA213" s="190">
        <f t="shared" si="588"/>
        <v>0</v>
      </c>
      <c r="CB213" s="190">
        <f t="shared" si="588"/>
        <v>0</v>
      </c>
      <c r="CC213" s="190">
        <f>SUM(BQ213:CB213)</f>
        <v>0</v>
      </c>
    </row>
    <row r="214" spans="2:81" ht="15" customHeight="1" x14ac:dyDescent="0.2">
      <c r="B214" s="16"/>
      <c r="C214" s="131"/>
      <c r="D214" s="16"/>
      <c r="E214" s="16"/>
      <c r="F214" s="16"/>
      <c r="G214" s="16"/>
      <c r="H214" s="16"/>
      <c r="I214" s="16"/>
      <c r="J214" s="16"/>
      <c r="K214" s="16"/>
      <c r="L214" s="16"/>
      <c r="M214" s="16"/>
      <c r="N214" s="16"/>
      <c r="O214" s="16"/>
      <c r="P214" s="130"/>
      <c r="Q214" s="16"/>
      <c r="R214" s="16"/>
      <c r="S214" s="16"/>
      <c r="T214" s="16"/>
      <c r="U214" s="16"/>
      <c r="V214" s="16"/>
      <c r="W214" s="16"/>
      <c r="X214" s="16"/>
      <c r="Y214" s="16"/>
      <c r="Z214" s="16"/>
      <c r="AA214" s="16"/>
      <c r="AB214" s="16"/>
      <c r="AC214" s="130"/>
      <c r="AD214" s="16"/>
      <c r="AE214" s="16"/>
      <c r="AF214" s="16"/>
      <c r="AG214" s="16"/>
      <c r="AH214" s="16"/>
      <c r="AI214" s="16"/>
      <c r="AJ214" s="16"/>
      <c r="AK214" s="16"/>
      <c r="AL214" s="16"/>
      <c r="AM214" s="16"/>
      <c r="AN214" s="16"/>
      <c r="AO214" s="16"/>
      <c r="AP214" s="130"/>
      <c r="AQ214" s="16"/>
      <c r="AR214" s="16"/>
      <c r="AS214" s="16"/>
      <c r="AT214" s="16"/>
      <c r="AU214" s="16"/>
      <c r="AV214" s="16"/>
      <c r="AW214" s="16"/>
      <c r="AX214" s="16"/>
      <c r="AY214" s="16"/>
      <c r="AZ214" s="16"/>
      <c r="BA214" s="16"/>
      <c r="BB214" s="16"/>
      <c r="BC214" s="130"/>
      <c r="BD214" s="16"/>
      <c r="BE214" s="16"/>
      <c r="BF214" s="16"/>
      <c r="BG214" s="16"/>
      <c r="BH214" s="16"/>
      <c r="BI214" s="16"/>
      <c r="BJ214" s="16"/>
      <c r="BK214" s="16"/>
      <c r="BL214" s="16"/>
      <c r="BM214" s="16"/>
      <c r="BN214" s="16"/>
      <c r="BO214" s="16"/>
      <c r="BP214" s="130"/>
      <c r="BQ214" s="16"/>
      <c r="BR214" s="16"/>
      <c r="BS214" s="16"/>
      <c r="BT214" s="16"/>
      <c r="BU214" s="16"/>
      <c r="BV214" s="16"/>
      <c r="BW214" s="16"/>
      <c r="BX214" s="16"/>
      <c r="BY214" s="16"/>
      <c r="BZ214" s="16"/>
      <c r="CA214" s="16"/>
      <c r="CB214" s="16"/>
      <c r="CC214" s="130"/>
    </row>
    <row r="215" spans="2:81" s="63" customFormat="1" ht="15" customHeight="1" x14ac:dyDescent="0.2">
      <c r="B215" s="245" t="s">
        <v>194</v>
      </c>
      <c r="C215" s="130"/>
      <c r="D215" s="190">
        <f>SUM(D216:D256)</f>
        <v>0</v>
      </c>
      <c r="E215" s="190">
        <f>SUM(E216:E256)</f>
        <v>0</v>
      </c>
      <c r="F215" s="190">
        <f>SUM(F216:F256)</f>
        <v>0</v>
      </c>
      <c r="G215" s="190">
        <f>SUM(G216:G256)</f>
        <v>0</v>
      </c>
      <c r="H215" s="190">
        <f t="shared" ref="H215:O215" si="589">SUM(H216:H256)</f>
        <v>0</v>
      </c>
      <c r="I215" s="190">
        <f t="shared" si="589"/>
        <v>0</v>
      </c>
      <c r="J215" s="190">
        <f t="shared" si="589"/>
        <v>0</v>
      </c>
      <c r="K215" s="190">
        <f t="shared" si="589"/>
        <v>0</v>
      </c>
      <c r="L215" s="190">
        <f t="shared" si="589"/>
        <v>0</v>
      </c>
      <c r="M215" s="190">
        <f t="shared" si="589"/>
        <v>0</v>
      </c>
      <c r="N215" s="190">
        <f t="shared" si="589"/>
        <v>0</v>
      </c>
      <c r="O215" s="190">
        <f t="shared" si="589"/>
        <v>0</v>
      </c>
      <c r="P215" s="190">
        <f t="shared" ref="P215:P278" si="590">SUM(D215:O215)</f>
        <v>0</v>
      </c>
      <c r="Q215" s="190">
        <f>SUM(Q216:Q256)</f>
        <v>0</v>
      </c>
      <c r="R215" s="190">
        <f>SUM(R216:R256)</f>
        <v>0</v>
      </c>
      <c r="S215" s="190">
        <f>SUM(S216:S256)</f>
        <v>0</v>
      </c>
      <c r="T215" s="190">
        <f>SUM(T216:T256)</f>
        <v>0</v>
      </c>
      <c r="U215" s="190">
        <f t="shared" ref="U215:AB215" si="591">SUM(U216:U256)</f>
        <v>0</v>
      </c>
      <c r="V215" s="190">
        <f t="shared" si="591"/>
        <v>0</v>
      </c>
      <c r="W215" s="190">
        <f t="shared" si="591"/>
        <v>0</v>
      </c>
      <c r="X215" s="190">
        <f t="shared" si="591"/>
        <v>0</v>
      </c>
      <c r="Y215" s="190">
        <f t="shared" si="591"/>
        <v>0</v>
      </c>
      <c r="Z215" s="190">
        <f t="shared" si="591"/>
        <v>0</v>
      </c>
      <c r="AA215" s="190">
        <f t="shared" si="591"/>
        <v>0</v>
      </c>
      <c r="AB215" s="190">
        <f t="shared" si="591"/>
        <v>0</v>
      </c>
      <c r="AC215" s="190">
        <f t="shared" ref="AC215:AC278" si="592">SUM(Q215:AB215)</f>
        <v>0</v>
      </c>
      <c r="AD215" s="190">
        <f>SUM(AD216:AD256)</f>
        <v>0</v>
      </c>
      <c r="AE215" s="190">
        <f>SUM(AE216:AE256)</f>
        <v>0</v>
      </c>
      <c r="AF215" s="190">
        <f>SUM(AF216:AF256)</f>
        <v>0</v>
      </c>
      <c r="AG215" s="190">
        <f>SUM(AG216:AG256)</f>
        <v>0</v>
      </c>
      <c r="AH215" s="190">
        <f t="shared" ref="AH215:AO215" si="593">SUM(AH216:AH256)</f>
        <v>0</v>
      </c>
      <c r="AI215" s="190">
        <f t="shared" si="593"/>
        <v>0</v>
      </c>
      <c r="AJ215" s="190">
        <f t="shared" si="593"/>
        <v>0</v>
      </c>
      <c r="AK215" s="190">
        <f t="shared" si="593"/>
        <v>0</v>
      </c>
      <c r="AL215" s="190">
        <f t="shared" si="593"/>
        <v>0</v>
      </c>
      <c r="AM215" s="190">
        <f t="shared" si="593"/>
        <v>0</v>
      </c>
      <c r="AN215" s="190">
        <f t="shared" si="593"/>
        <v>0</v>
      </c>
      <c r="AO215" s="190">
        <f t="shared" si="593"/>
        <v>0</v>
      </c>
      <c r="AP215" s="190">
        <f t="shared" ref="AP215:AP278" si="594">SUM(AD215:AO215)</f>
        <v>0</v>
      </c>
      <c r="AQ215" s="190">
        <f>SUM(AQ216:AQ256)</f>
        <v>0</v>
      </c>
      <c r="AR215" s="190">
        <f t="shared" ref="AR215:BB215" si="595">SUM(AR216:AR256)</f>
        <v>0</v>
      </c>
      <c r="AS215" s="190">
        <f t="shared" si="595"/>
        <v>0</v>
      </c>
      <c r="AT215" s="190">
        <f t="shared" si="595"/>
        <v>0</v>
      </c>
      <c r="AU215" s="190">
        <f t="shared" si="595"/>
        <v>0</v>
      </c>
      <c r="AV215" s="190">
        <f t="shared" si="595"/>
        <v>0</v>
      </c>
      <c r="AW215" s="190">
        <f t="shared" si="595"/>
        <v>0</v>
      </c>
      <c r="AX215" s="190">
        <f t="shared" si="595"/>
        <v>0</v>
      </c>
      <c r="AY215" s="190">
        <f t="shared" si="595"/>
        <v>0</v>
      </c>
      <c r="AZ215" s="190">
        <f t="shared" si="595"/>
        <v>0</v>
      </c>
      <c r="BA215" s="190">
        <f t="shared" si="595"/>
        <v>0</v>
      </c>
      <c r="BB215" s="190">
        <f t="shared" si="595"/>
        <v>0</v>
      </c>
      <c r="BC215" s="190">
        <f t="shared" ref="BC215:BC278" si="596">SUM(AQ215:BB215)</f>
        <v>0</v>
      </c>
      <c r="BD215" s="190">
        <f t="shared" ref="BD215:BO215" si="597">SUM(BD216:BD256)</f>
        <v>0</v>
      </c>
      <c r="BE215" s="190">
        <f t="shared" si="597"/>
        <v>0</v>
      </c>
      <c r="BF215" s="190">
        <f t="shared" si="597"/>
        <v>0</v>
      </c>
      <c r="BG215" s="190">
        <f t="shared" si="597"/>
        <v>0</v>
      </c>
      <c r="BH215" s="190">
        <f t="shared" si="597"/>
        <v>0</v>
      </c>
      <c r="BI215" s="190">
        <f t="shared" si="597"/>
        <v>0</v>
      </c>
      <c r="BJ215" s="190">
        <f t="shared" si="597"/>
        <v>0</v>
      </c>
      <c r="BK215" s="190">
        <f t="shared" si="597"/>
        <v>0</v>
      </c>
      <c r="BL215" s="190">
        <f t="shared" si="597"/>
        <v>0</v>
      </c>
      <c r="BM215" s="190">
        <f t="shared" si="597"/>
        <v>0</v>
      </c>
      <c r="BN215" s="190">
        <f t="shared" si="597"/>
        <v>0</v>
      </c>
      <c r="BO215" s="190">
        <f t="shared" si="597"/>
        <v>0</v>
      </c>
      <c r="BP215" s="190">
        <f t="shared" ref="BP215:BP278" si="598">SUM(BD215:BO215)</f>
        <v>0</v>
      </c>
      <c r="BQ215" s="190">
        <f t="shared" ref="BQ215:CB215" si="599">SUM(BQ216:BQ256)</f>
        <v>0</v>
      </c>
      <c r="BR215" s="190">
        <f t="shared" si="599"/>
        <v>0</v>
      </c>
      <c r="BS215" s="190">
        <f t="shared" si="599"/>
        <v>0</v>
      </c>
      <c r="BT215" s="190">
        <f t="shared" si="599"/>
        <v>0</v>
      </c>
      <c r="BU215" s="190">
        <f t="shared" si="599"/>
        <v>0</v>
      </c>
      <c r="BV215" s="190">
        <f t="shared" si="599"/>
        <v>0</v>
      </c>
      <c r="BW215" s="190">
        <f t="shared" si="599"/>
        <v>0</v>
      </c>
      <c r="BX215" s="190">
        <f t="shared" si="599"/>
        <v>0</v>
      </c>
      <c r="BY215" s="190">
        <f t="shared" si="599"/>
        <v>0</v>
      </c>
      <c r="BZ215" s="190">
        <f t="shared" si="599"/>
        <v>0</v>
      </c>
      <c r="CA215" s="190">
        <f t="shared" si="599"/>
        <v>0</v>
      </c>
      <c r="CB215" s="190">
        <f t="shared" si="599"/>
        <v>0</v>
      </c>
      <c r="CC215" s="190">
        <f t="shared" ref="CC215:CC256" si="600">SUM(BQ215:CB215)</f>
        <v>0</v>
      </c>
    </row>
    <row r="216" spans="2:81" ht="15" hidden="1" customHeight="1" outlineLevel="1" x14ac:dyDescent="0.2">
      <c r="B216" s="234" t="str">
        <f>'Données de base'!A231</f>
        <v xml:space="preserve"> (-)</v>
      </c>
      <c r="C216" s="246">
        <f>'Données de base'!D231</f>
        <v>0.2</v>
      </c>
      <c r="D216" s="181">
        <f>IF(MONTH('Données de base'!$E$231)=MONTH(D$7),'Données de base'!$G$231,0)</f>
        <v>0</v>
      </c>
      <c r="E216" s="181">
        <f>IF(MONTH('Données de base'!$E$231)=MONTH(E$7),'Données de base'!$G$231,0)</f>
        <v>0</v>
      </c>
      <c r="F216" s="181">
        <f>IF(MONTH('Données de base'!$E$231)=MONTH(F$7),'Données de base'!$G$231,0)</f>
        <v>0</v>
      </c>
      <c r="G216" s="181">
        <f>IF(MONTH('Données de base'!$E$231)=MONTH(G$7),'Données de base'!$G$231,0)</f>
        <v>0</v>
      </c>
      <c r="H216" s="181">
        <f>IF(MONTH('Données de base'!$E$231)=MONTH(H$7),'Données de base'!$G$231,0)</f>
        <v>0</v>
      </c>
      <c r="I216" s="181">
        <f>IF(MONTH('Données de base'!$E$231)=MONTH(I$7),'Données de base'!$G$231,0)</f>
        <v>0</v>
      </c>
      <c r="J216" s="181">
        <f>IF(MONTH('Données de base'!$E$231)=MONTH(J$7),'Données de base'!$G$231,0)</f>
        <v>0</v>
      </c>
      <c r="K216" s="181">
        <f>IF(MONTH('Données de base'!$E$231)=MONTH(K$7),'Données de base'!$G$231,0)</f>
        <v>0</v>
      </c>
      <c r="L216" s="181">
        <f>IF(MONTH('Données de base'!$E$231)=MONTH(L$7),'Données de base'!$G$231,0)</f>
        <v>0</v>
      </c>
      <c r="M216" s="181">
        <f>IF(MONTH('Données de base'!$E$231)=MONTH(M$7),'Données de base'!$G$231,0)</f>
        <v>0</v>
      </c>
      <c r="N216" s="181">
        <f>IF(MONTH('Données de base'!$E$231)=MONTH(N$7),'Données de base'!$G$231,0)</f>
        <v>0</v>
      </c>
      <c r="O216" s="181">
        <f>IF(MONTH('Données de base'!$E$231)=MONTH(O$7),'Données de base'!$G$231,0)</f>
        <v>0</v>
      </c>
      <c r="P216" s="190">
        <f t="shared" si="590"/>
        <v>0</v>
      </c>
      <c r="Q216" s="181"/>
      <c r="R216" s="181"/>
      <c r="S216" s="181"/>
      <c r="T216" s="181"/>
      <c r="U216" s="181"/>
      <c r="V216" s="181"/>
      <c r="W216" s="181"/>
      <c r="X216" s="181"/>
      <c r="Y216" s="181"/>
      <c r="Z216" s="181"/>
      <c r="AA216" s="181"/>
      <c r="AB216" s="181"/>
      <c r="AC216" s="190">
        <f t="shared" si="592"/>
        <v>0</v>
      </c>
      <c r="AD216" s="181"/>
      <c r="AE216" s="181"/>
      <c r="AF216" s="181"/>
      <c r="AG216" s="181"/>
      <c r="AH216" s="181"/>
      <c r="AI216" s="181"/>
      <c r="AJ216" s="181"/>
      <c r="AK216" s="181"/>
      <c r="AL216" s="181"/>
      <c r="AM216" s="181"/>
      <c r="AN216" s="181"/>
      <c r="AO216" s="181"/>
      <c r="AP216" s="190">
        <f t="shared" si="594"/>
        <v>0</v>
      </c>
      <c r="AQ216" s="181"/>
      <c r="AR216" s="181"/>
      <c r="AS216" s="181"/>
      <c r="AT216" s="181"/>
      <c r="AU216" s="181"/>
      <c r="AV216" s="181"/>
      <c r="AW216" s="181"/>
      <c r="AX216" s="181"/>
      <c r="AY216" s="181"/>
      <c r="AZ216" s="181"/>
      <c r="BA216" s="181"/>
      <c r="BB216" s="181"/>
      <c r="BC216" s="190">
        <f t="shared" si="596"/>
        <v>0</v>
      </c>
      <c r="BD216" s="181"/>
      <c r="BE216" s="181"/>
      <c r="BF216" s="181"/>
      <c r="BG216" s="181"/>
      <c r="BH216" s="181"/>
      <c r="BI216" s="181"/>
      <c r="BJ216" s="181"/>
      <c r="BK216" s="181"/>
      <c r="BL216" s="181"/>
      <c r="BM216" s="181"/>
      <c r="BN216" s="181"/>
      <c r="BO216" s="181"/>
      <c r="BP216" s="190">
        <f t="shared" si="598"/>
        <v>0</v>
      </c>
      <c r="BQ216" s="181"/>
      <c r="BR216" s="181"/>
      <c r="BS216" s="181"/>
      <c r="BT216" s="181"/>
      <c r="BU216" s="181"/>
      <c r="BV216" s="181"/>
      <c r="BW216" s="181"/>
      <c r="BX216" s="181"/>
      <c r="BY216" s="181"/>
      <c r="BZ216" s="181"/>
      <c r="CA216" s="181"/>
      <c r="CB216" s="181"/>
      <c r="CC216" s="190">
        <f t="shared" si="600"/>
        <v>0</v>
      </c>
    </row>
    <row r="217" spans="2:81" ht="15" hidden="1" customHeight="1" outlineLevel="1" x14ac:dyDescent="0.2">
      <c r="B217" s="234" t="str">
        <f>'Données de base'!A232</f>
        <v xml:space="preserve"> (-)</v>
      </c>
      <c r="C217" s="246">
        <f>'Données de base'!D232</f>
        <v>0.2</v>
      </c>
      <c r="D217" s="181">
        <f>IF(MONTH('Données de base'!$E$232)=MONTH(D$7),'Données de base'!$G$232,0)</f>
        <v>0</v>
      </c>
      <c r="E217" s="181">
        <f>IF(MONTH('Données de base'!$E$232)=MONTH(E$7),'Données de base'!$G$232,0)</f>
        <v>0</v>
      </c>
      <c r="F217" s="181">
        <f>IF(MONTH('Données de base'!$E$232)=MONTH(F$7),'Données de base'!$G$232,0)</f>
        <v>0</v>
      </c>
      <c r="G217" s="181">
        <f>IF(MONTH('Données de base'!$E$232)=MONTH(G$7),'Données de base'!$G$232,0)</f>
        <v>0</v>
      </c>
      <c r="H217" s="181">
        <f>IF(MONTH('Données de base'!$E$232)=MONTH(H$7),'Données de base'!$G$232,0)</f>
        <v>0</v>
      </c>
      <c r="I217" s="181">
        <f>IF(MONTH('Données de base'!$E$232)=MONTH(I$7),'Données de base'!$G$232,0)</f>
        <v>0</v>
      </c>
      <c r="J217" s="181">
        <f>IF(MONTH('Données de base'!$E$232)=MONTH(J$7),'Données de base'!$G$232,0)</f>
        <v>0</v>
      </c>
      <c r="K217" s="181">
        <f>IF(MONTH('Données de base'!$E$232)=MONTH(K$7),'Données de base'!$G$232,0)</f>
        <v>0</v>
      </c>
      <c r="L217" s="181">
        <f>IF(MONTH('Données de base'!$E$232)=MONTH(L$7),'Données de base'!$G$232,0)</f>
        <v>0</v>
      </c>
      <c r="M217" s="181">
        <f>IF(MONTH('Données de base'!$E$232)=MONTH(M$7),'Données de base'!$G$232,0)</f>
        <v>0</v>
      </c>
      <c r="N217" s="181">
        <f>IF(MONTH('Données de base'!$E$232)=MONTH(N$7),'Données de base'!$G$232,0)</f>
        <v>0</v>
      </c>
      <c r="O217" s="181">
        <f>IF(MONTH('Données de base'!$E$232)=MONTH(O$7),'Données de base'!$G$232,0)</f>
        <v>0</v>
      </c>
      <c r="P217" s="190">
        <f t="shared" si="590"/>
        <v>0</v>
      </c>
      <c r="Q217" s="181"/>
      <c r="R217" s="181"/>
      <c r="S217" s="181"/>
      <c r="T217" s="181"/>
      <c r="U217" s="181"/>
      <c r="V217" s="181"/>
      <c r="W217" s="181"/>
      <c r="X217" s="181"/>
      <c r="Y217" s="181"/>
      <c r="Z217" s="181"/>
      <c r="AA217" s="181"/>
      <c r="AB217" s="181"/>
      <c r="AC217" s="190">
        <f t="shared" si="592"/>
        <v>0</v>
      </c>
      <c r="AD217" s="181"/>
      <c r="AE217" s="181"/>
      <c r="AF217" s="181"/>
      <c r="AG217" s="181"/>
      <c r="AH217" s="181"/>
      <c r="AI217" s="181"/>
      <c r="AJ217" s="181"/>
      <c r="AK217" s="181"/>
      <c r="AL217" s="181"/>
      <c r="AM217" s="181"/>
      <c r="AN217" s="181"/>
      <c r="AO217" s="181"/>
      <c r="AP217" s="190">
        <f t="shared" si="594"/>
        <v>0</v>
      </c>
      <c r="AQ217" s="181"/>
      <c r="AR217" s="181"/>
      <c r="AS217" s="181"/>
      <c r="AT217" s="181"/>
      <c r="AU217" s="181"/>
      <c r="AV217" s="181"/>
      <c r="AW217" s="181"/>
      <c r="AX217" s="181"/>
      <c r="AY217" s="181"/>
      <c r="AZ217" s="181"/>
      <c r="BA217" s="181"/>
      <c r="BB217" s="181"/>
      <c r="BC217" s="190">
        <f t="shared" si="596"/>
        <v>0</v>
      </c>
      <c r="BD217" s="181"/>
      <c r="BE217" s="181"/>
      <c r="BF217" s="181"/>
      <c r="BG217" s="181"/>
      <c r="BH217" s="181"/>
      <c r="BI217" s="181"/>
      <c r="BJ217" s="181"/>
      <c r="BK217" s="181"/>
      <c r="BL217" s="181"/>
      <c r="BM217" s="181"/>
      <c r="BN217" s="181"/>
      <c r="BO217" s="181"/>
      <c r="BP217" s="190">
        <f t="shared" si="598"/>
        <v>0</v>
      </c>
      <c r="BQ217" s="181"/>
      <c r="BR217" s="181"/>
      <c r="BS217" s="181"/>
      <c r="BT217" s="181"/>
      <c r="BU217" s="181"/>
      <c r="BV217" s="181"/>
      <c r="BW217" s="181"/>
      <c r="BX217" s="181"/>
      <c r="BY217" s="181"/>
      <c r="BZ217" s="181"/>
      <c r="CA217" s="181"/>
      <c r="CB217" s="181"/>
      <c r="CC217" s="190">
        <f t="shared" si="600"/>
        <v>0</v>
      </c>
    </row>
    <row r="218" spans="2:81" ht="15" hidden="1" customHeight="1" outlineLevel="1" x14ac:dyDescent="0.2">
      <c r="B218" s="234" t="str">
        <f>'Données de base'!A235</f>
        <v xml:space="preserve"> (-)</v>
      </c>
      <c r="C218" s="246">
        <f>'Données de base'!D235</f>
        <v>0.2</v>
      </c>
      <c r="D218" s="181">
        <f>IF(MONTH('Données de base'!$E$235)=MONTH(D$7),'Données de base'!$G$235,0)</f>
        <v>0</v>
      </c>
      <c r="E218" s="181">
        <f>IF(MONTH('Données de base'!$E$235)=MONTH(E$7),'Données de base'!$G$235,0)</f>
        <v>0</v>
      </c>
      <c r="F218" s="181">
        <f>IF(MONTH('Données de base'!$E$235)=MONTH(F$7),'Données de base'!$G$235,0)</f>
        <v>0</v>
      </c>
      <c r="G218" s="181">
        <f>IF(MONTH('Données de base'!$E$235)=MONTH(G$7),'Données de base'!$G$235,0)</f>
        <v>0</v>
      </c>
      <c r="H218" s="181">
        <f>IF(MONTH('Données de base'!$E$235)=MONTH(H$7),'Données de base'!$G$235,0)</f>
        <v>0</v>
      </c>
      <c r="I218" s="181">
        <f>IF(MONTH('Données de base'!$E$235)=MONTH(I$7),'Données de base'!$G$235,0)</f>
        <v>0</v>
      </c>
      <c r="J218" s="181">
        <f>IF(MONTH('Données de base'!$E$235)=MONTH(J$7),'Données de base'!$G$235,0)</f>
        <v>0</v>
      </c>
      <c r="K218" s="181">
        <f>IF(MONTH('Données de base'!$E$235)=MONTH(K$7),'Données de base'!$G$235,0)</f>
        <v>0</v>
      </c>
      <c r="L218" s="181">
        <f>IF(MONTH('Données de base'!$E$235)=MONTH(L$7),'Données de base'!$G$235,0)</f>
        <v>0</v>
      </c>
      <c r="M218" s="181">
        <f>IF(MONTH('Données de base'!$E$235)=MONTH(M$7),'Données de base'!$G$235,0)</f>
        <v>0</v>
      </c>
      <c r="N218" s="181">
        <f>IF(MONTH('Données de base'!$E$235)=MONTH(N$7),'Données de base'!$G$235,0)</f>
        <v>0</v>
      </c>
      <c r="O218" s="181">
        <f>IF(MONTH('Données de base'!$E$235)=MONTH(O$7),'Données de base'!$G$235,0)</f>
        <v>0</v>
      </c>
      <c r="P218" s="190">
        <f t="shared" si="590"/>
        <v>0</v>
      </c>
      <c r="Q218" s="181"/>
      <c r="R218" s="181"/>
      <c r="S218" s="181"/>
      <c r="T218" s="181"/>
      <c r="U218" s="181"/>
      <c r="V218" s="181"/>
      <c r="W218" s="181"/>
      <c r="X218" s="181"/>
      <c r="Y218" s="181"/>
      <c r="Z218" s="181"/>
      <c r="AA218" s="181"/>
      <c r="AB218" s="181"/>
      <c r="AC218" s="190">
        <f t="shared" si="592"/>
        <v>0</v>
      </c>
      <c r="AD218" s="181"/>
      <c r="AE218" s="181"/>
      <c r="AF218" s="181"/>
      <c r="AG218" s="181"/>
      <c r="AH218" s="181"/>
      <c r="AI218" s="181"/>
      <c r="AJ218" s="181"/>
      <c r="AK218" s="181"/>
      <c r="AL218" s="181"/>
      <c r="AM218" s="181"/>
      <c r="AN218" s="181"/>
      <c r="AO218" s="181"/>
      <c r="AP218" s="190">
        <f t="shared" si="594"/>
        <v>0</v>
      </c>
      <c r="AQ218" s="181"/>
      <c r="AR218" s="181"/>
      <c r="AS218" s="181"/>
      <c r="AT218" s="181"/>
      <c r="AU218" s="181"/>
      <c r="AV218" s="181"/>
      <c r="AW218" s="181"/>
      <c r="AX218" s="181"/>
      <c r="AY218" s="181"/>
      <c r="AZ218" s="181"/>
      <c r="BA218" s="181"/>
      <c r="BB218" s="181"/>
      <c r="BC218" s="190">
        <f t="shared" si="596"/>
        <v>0</v>
      </c>
      <c r="BD218" s="181"/>
      <c r="BE218" s="181"/>
      <c r="BF218" s="181"/>
      <c r="BG218" s="181"/>
      <c r="BH218" s="181"/>
      <c r="BI218" s="181"/>
      <c r="BJ218" s="181"/>
      <c r="BK218" s="181"/>
      <c r="BL218" s="181"/>
      <c r="BM218" s="181"/>
      <c r="BN218" s="181"/>
      <c r="BO218" s="181"/>
      <c r="BP218" s="190">
        <f t="shared" si="598"/>
        <v>0</v>
      </c>
      <c r="BQ218" s="181"/>
      <c r="BR218" s="181"/>
      <c r="BS218" s="181"/>
      <c r="BT218" s="181"/>
      <c r="BU218" s="181"/>
      <c r="BV218" s="181"/>
      <c r="BW218" s="181"/>
      <c r="BX218" s="181"/>
      <c r="BY218" s="181"/>
      <c r="BZ218" s="181"/>
      <c r="CA218" s="181"/>
      <c r="CB218" s="181"/>
      <c r="CC218" s="190">
        <f t="shared" si="600"/>
        <v>0</v>
      </c>
    </row>
    <row r="219" spans="2:81" ht="15" hidden="1" customHeight="1" outlineLevel="1" x14ac:dyDescent="0.2">
      <c r="B219" s="234" t="str">
        <f>'Données de base'!A236</f>
        <v xml:space="preserve"> (-)</v>
      </c>
      <c r="C219" s="246">
        <f>'Données de base'!D236</f>
        <v>0.2</v>
      </c>
      <c r="D219" s="181">
        <f>IF(MONTH('Données de base'!$E$236)=MONTH(D$7),'Données de base'!$G$236,0)</f>
        <v>0</v>
      </c>
      <c r="E219" s="181">
        <f>IF(MONTH('Données de base'!$E$236)=MONTH(E$7),'Données de base'!$G$236,0)</f>
        <v>0</v>
      </c>
      <c r="F219" s="181">
        <f>IF(MONTH('Données de base'!$E$236)=MONTH(F$7),'Données de base'!$G$236,0)</f>
        <v>0</v>
      </c>
      <c r="G219" s="181">
        <f>IF(MONTH('Données de base'!$E$236)=MONTH(G$7),'Données de base'!$G$236,0)</f>
        <v>0</v>
      </c>
      <c r="H219" s="181">
        <f>IF(MONTH('Données de base'!$E$236)=MONTH(H$7),'Données de base'!$G$236,0)</f>
        <v>0</v>
      </c>
      <c r="I219" s="181">
        <f>IF(MONTH('Données de base'!$E$236)=MONTH(I$7),'Données de base'!$G$236,0)</f>
        <v>0</v>
      </c>
      <c r="J219" s="181">
        <f>IF(MONTH('Données de base'!$E$236)=MONTH(J$7),'Données de base'!$G$236,0)</f>
        <v>0</v>
      </c>
      <c r="K219" s="181">
        <f>IF(MONTH('Données de base'!$E$236)=MONTH(K$7),'Données de base'!$G$236,0)</f>
        <v>0</v>
      </c>
      <c r="L219" s="181">
        <f>IF(MONTH('Données de base'!$E$236)=MONTH(L$7),'Données de base'!$G$236,0)</f>
        <v>0</v>
      </c>
      <c r="M219" s="181">
        <f>IF(MONTH('Données de base'!$E$236)=MONTH(M$7),'Données de base'!$G$236,0)</f>
        <v>0</v>
      </c>
      <c r="N219" s="181">
        <f>IF(MONTH('Données de base'!$E$236)=MONTH(N$7),'Données de base'!$G$236,0)</f>
        <v>0</v>
      </c>
      <c r="O219" s="181">
        <f>IF(MONTH('Données de base'!$E$236)=MONTH(O$7),'Données de base'!$G$236,0)</f>
        <v>0</v>
      </c>
      <c r="P219" s="190">
        <f t="shared" si="590"/>
        <v>0</v>
      </c>
      <c r="Q219" s="181"/>
      <c r="R219" s="181"/>
      <c r="S219" s="181"/>
      <c r="T219" s="181"/>
      <c r="U219" s="181"/>
      <c r="V219" s="181"/>
      <c r="W219" s="181"/>
      <c r="X219" s="181"/>
      <c r="Y219" s="181"/>
      <c r="Z219" s="181"/>
      <c r="AA219" s="181"/>
      <c r="AB219" s="181"/>
      <c r="AC219" s="190">
        <f t="shared" si="592"/>
        <v>0</v>
      </c>
      <c r="AD219" s="181"/>
      <c r="AE219" s="181"/>
      <c r="AF219" s="181"/>
      <c r="AG219" s="181"/>
      <c r="AH219" s="181"/>
      <c r="AI219" s="181"/>
      <c r="AJ219" s="181"/>
      <c r="AK219" s="181"/>
      <c r="AL219" s="181"/>
      <c r="AM219" s="181"/>
      <c r="AN219" s="181"/>
      <c r="AO219" s="181"/>
      <c r="AP219" s="190">
        <f t="shared" si="594"/>
        <v>0</v>
      </c>
      <c r="AQ219" s="181"/>
      <c r="AR219" s="181"/>
      <c r="AS219" s="181"/>
      <c r="AT219" s="181"/>
      <c r="AU219" s="181"/>
      <c r="AV219" s="181"/>
      <c r="AW219" s="181"/>
      <c r="AX219" s="181"/>
      <c r="AY219" s="181"/>
      <c r="AZ219" s="181"/>
      <c r="BA219" s="181"/>
      <c r="BB219" s="181"/>
      <c r="BC219" s="190">
        <f t="shared" si="596"/>
        <v>0</v>
      </c>
      <c r="BD219" s="181"/>
      <c r="BE219" s="181"/>
      <c r="BF219" s="181"/>
      <c r="BG219" s="181"/>
      <c r="BH219" s="181"/>
      <c r="BI219" s="181"/>
      <c r="BJ219" s="181"/>
      <c r="BK219" s="181"/>
      <c r="BL219" s="181"/>
      <c r="BM219" s="181"/>
      <c r="BN219" s="181"/>
      <c r="BO219" s="181"/>
      <c r="BP219" s="190">
        <f t="shared" si="598"/>
        <v>0</v>
      </c>
      <c r="BQ219" s="181"/>
      <c r="BR219" s="181"/>
      <c r="BS219" s="181"/>
      <c r="BT219" s="181"/>
      <c r="BU219" s="181"/>
      <c r="BV219" s="181"/>
      <c r="BW219" s="181"/>
      <c r="BX219" s="181"/>
      <c r="BY219" s="181"/>
      <c r="BZ219" s="181"/>
      <c r="CA219" s="181"/>
      <c r="CB219" s="181"/>
      <c r="CC219" s="190">
        <f t="shared" si="600"/>
        <v>0</v>
      </c>
    </row>
    <row r="220" spans="2:81" ht="15" hidden="1" customHeight="1" outlineLevel="1" x14ac:dyDescent="0.2">
      <c r="B220" s="234" t="str">
        <f>'Données de base'!A237</f>
        <v xml:space="preserve"> (-)</v>
      </c>
      <c r="C220" s="246">
        <f>'Données de base'!D237</f>
        <v>0.2</v>
      </c>
      <c r="D220" s="181">
        <f>IF(MONTH('Données de base'!$E$237)=MONTH(D$7),'Données de base'!$G$237,0)</f>
        <v>0</v>
      </c>
      <c r="E220" s="181">
        <f>IF(MONTH('Données de base'!$E$237)=MONTH(E$7),'Données de base'!$G$237,0)</f>
        <v>0</v>
      </c>
      <c r="F220" s="181">
        <f>IF(MONTH('Données de base'!$E$237)=MONTH(F$7),'Données de base'!$G$237,0)</f>
        <v>0</v>
      </c>
      <c r="G220" s="181">
        <f>IF(MONTH('Données de base'!$E$237)=MONTH(G$7),'Données de base'!$G$237,0)</f>
        <v>0</v>
      </c>
      <c r="H220" s="181">
        <f>IF(MONTH('Données de base'!$E$237)=MONTH(H$7),'Données de base'!$G$237,0)</f>
        <v>0</v>
      </c>
      <c r="I220" s="181">
        <f>IF(MONTH('Données de base'!$E$237)=MONTH(I$7),'Données de base'!$G$237,0)</f>
        <v>0</v>
      </c>
      <c r="J220" s="181">
        <f>IF(MONTH('Données de base'!$E$237)=MONTH(J$7),'Données de base'!$G$237,0)</f>
        <v>0</v>
      </c>
      <c r="K220" s="181">
        <f>IF(MONTH('Données de base'!$E$237)=MONTH(K$7),'Données de base'!$G$237,0)</f>
        <v>0</v>
      </c>
      <c r="L220" s="181">
        <f>IF(MONTH('Données de base'!$E$237)=MONTH(L$7),'Données de base'!$G$237,0)</f>
        <v>0</v>
      </c>
      <c r="M220" s="181">
        <f>IF(MONTH('Données de base'!$E$237)=MONTH(M$7),'Données de base'!$G$237,0)</f>
        <v>0</v>
      </c>
      <c r="N220" s="181">
        <f>IF(MONTH('Données de base'!$E$237)=MONTH(N$7),'Données de base'!$G$237,0)</f>
        <v>0</v>
      </c>
      <c r="O220" s="181">
        <f>IF(MONTH('Données de base'!$E$237)=MONTH(O$7),'Données de base'!$G$237,0)</f>
        <v>0</v>
      </c>
      <c r="P220" s="190">
        <f t="shared" si="590"/>
        <v>0</v>
      </c>
      <c r="Q220" s="181"/>
      <c r="R220" s="181"/>
      <c r="S220" s="181"/>
      <c r="T220" s="181"/>
      <c r="U220" s="181"/>
      <c r="V220" s="181"/>
      <c r="W220" s="181"/>
      <c r="X220" s="181"/>
      <c r="Y220" s="181"/>
      <c r="Z220" s="181"/>
      <c r="AA220" s="181"/>
      <c r="AB220" s="181"/>
      <c r="AC220" s="190">
        <f t="shared" si="592"/>
        <v>0</v>
      </c>
      <c r="AD220" s="181"/>
      <c r="AE220" s="181"/>
      <c r="AF220" s="181"/>
      <c r="AG220" s="181"/>
      <c r="AH220" s="181"/>
      <c r="AI220" s="181"/>
      <c r="AJ220" s="181"/>
      <c r="AK220" s="181"/>
      <c r="AL220" s="181"/>
      <c r="AM220" s="181"/>
      <c r="AN220" s="181"/>
      <c r="AO220" s="181"/>
      <c r="AP220" s="190">
        <f t="shared" si="594"/>
        <v>0</v>
      </c>
      <c r="AQ220" s="181"/>
      <c r="AR220" s="181"/>
      <c r="AS220" s="181"/>
      <c r="AT220" s="181"/>
      <c r="AU220" s="181"/>
      <c r="AV220" s="181"/>
      <c r="AW220" s="181"/>
      <c r="AX220" s="181"/>
      <c r="AY220" s="181"/>
      <c r="AZ220" s="181"/>
      <c r="BA220" s="181"/>
      <c r="BB220" s="181"/>
      <c r="BC220" s="190">
        <f t="shared" si="596"/>
        <v>0</v>
      </c>
      <c r="BD220" s="181"/>
      <c r="BE220" s="181"/>
      <c r="BF220" s="181"/>
      <c r="BG220" s="181"/>
      <c r="BH220" s="181"/>
      <c r="BI220" s="181"/>
      <c r="BJ220" s="181"/>
      <c r="BK220" s="181"/>
      <c r="BL220" s="181"/>
      <c r="BM220" s="181"/>
      <c r="BN220" s="181"/>
      <c r="BO220" s="181"/>
      <c r="BP220" s="190">
        <f t="shared" si="598"/>
        <v>0</v>
      </c>
      <c r="BQ220" s="181"/>
      <c r="BR220" s="181"/>
      <c r="BS220" s="181"/>
      <c r="BT220" s="181"/>
      <c r="BU220" s="181"/>
      <c r="BV220" s="181"/>
      <c r="BW220" s="181"/>
      <c r="BX220" s="181"/>
      <c r="BY220" s="181"/>
      <c r="BZ220" s="181"/>
      <c r="CA220" s="181"/>
      <c r="CB220" s="181"/>
      <c r="CC220" s="190">
        <f t="shared" si="600"/>
        <v>0</v>
      </c>
    </row>
    <row r="221" spans="2:81" ht="15" hidden="1" customHeight="1" outlineLevel="1" x14ac:dyDescent="0.2">
      <c r="B221" s="234" t="str">
        <f>'Données de base'!A240</f>
        <v xml:space="preserve"> (-)</v>
      </c>
      <c r="C221" s="246">
        <f>'Données de base'!D240</f>
        <v>0.2</v>
      </c>
      <c r="D221" s="181">
        <f>IF(MONTH('Données de base'!$E$240)=MONTH(D$7),'Données de base'!$G$240,0)</f>
        <v>0</v>
      </c>
      <c r="E221" s="181">
        <f>IF(MONTH('Données de base'!$E$240)=MONTH(E$7),'Données de base'!$G$240,0)</f>
        <v>0</v>
      </c>
      <c r="F221" s="181">
        <f>IF(MONTH('Données de base'!$E$240)=MONTH(F$7),'Données de base'!$G$240,0)</f>
        <v>0</v>
      </c>
      <c r="G221" s="181">
        <f>IF(MONTH('Données de base'!$E$240)=MONTH(G$7),'Données de base'!$G$240,0)</f>
        <v>0</v>
      </c>
      <c r="H221" s="181">
        <f>IF(MONTH('Données de base'!$E$240)=MONTH(H$7),'Données de base'!$G$240,0)</f>
        <v>0</v>
      </c>
      <c r="I221" s="181">
        <f>IF(MONTH('Données de base'!$E$240)=MONTH(I$7),'Données de base'!$G$240,0)</f>
        <v>0</v>
      </c>
      <c r="J221" s="181">
        <f>IF(MONTH('Données de base'!$E$240)=MONTH(J$7),'Données de base'!$G$240,0)</f>
        <v>0</v>
      </c>
      <c r="K221" s="181">
        <f>IF(MONTH('Données de base'!$E$240)=MONTH(K$7),'Données de base'!$G$240,0)</f>
        <v>0</v>
      </c>
      <c r="L221" s="181">
        <f>IF(MONTH('Données de base'!$E$240)=MONTH(L$7),'Données de base'!$G$240,0)</f>
        <v>0</v>
      </c>
      <c r="M221" s="181">
        <f>IF(MONTH('Données de base'!$E$240)=MONTH(M$7),'Données de base'!$G$240,0)</f>
        <v>0</v>
      </c>
      <c r="N221" s="181">
        <f>IF(MONTH('Données de base'!$E$240)=MONTH(N$7),'Données de base'!$G$240,0)</f>
        <v>0</v>
      </c>
      <c r="O221" s="181">
        <f>IF(MONTH('Données de base'!$E$240)=MONTH(O$7),'Données de base'!$G$240,0)</f>
        <v>0</v>
      </c>
      <c r="P221" s="190">
        <f t="shared" si="590"/>
        <v>0</v>
      </c>
      <c r="Q221" s="181"/>
      <c r="R221" s="181"/>
      <c r="S221" s="181"/>
      <c r="T221" s="181"/>
      <c r="U221" s="181"/>
      <c r="V221" s="181"/>
      <c r="W221" s="181"/>
      <c r="X221" s="181"/>
      <c r="Y221" s="181"/>
      <c r="Z221" s="181"/>
      <c r="AA221" s="181"/>
      <c r="AB221" s="181"/>
      <c r="AC221" s="190">
        <f t="shared" si="592"/>
        <v>0</v>
      </c>
      <c r="AD221" s="181"/>
      <c r="AE221" s="181"/>
      <c r="AF221" s="181"/>
      <c r="AG221" s="181"/>
      <c r="AH221" s="181"/>
      <c r="AI221" s="181"/>
      <c r="AJ221" s="181"/>
      <c r="AK221" s="181"/>
      <c r="AL221" s="181"/>
      <c r="AM221" s="181"/>
      <c r="AN221" s="181"/>
      <c r="AO221" s="181"/>
      <c r="AP221" s="190">
        <f t="shared" si="594"/>
        <v>0</v>
      </c>
      <c r="AQ221" s="181"/>
      <c r="AR221" s="181"/>
      <c r="AS221" s="181"/>
      <c r="AT221" s="181"/>
      <c r="AU221" s="181"/>
      <c r="AV221" s="181"/>
      <c r="AW221" s="181"/>
      <c r="AX221" s="181"/>
      <c r="AY221" s="181"/>
      <c r="AZ221" s="181"/>
      <c r="BA221" s="181"/>
      <c r="BB221" s="181"/>
      <c r="BC221" s="190">
        <f t="shared" si="596"/>
        <v>0</v>
      </c>
      <c r="BD221" s="181"/>
      <c r="BE221" s="181"/>
      <c r="BF221" s="181"/>
      <c r="BG221" s="181"/>
      <c r="BH221" s="181"/>
      <c r="BI221" s="181"/>
      <c r="BJ221" s="181"/>
      <c r="BK221" s="181"/>
      <c r="BL221" s="181"/>
      <c r="BM221" s="181"/>
      <c r="BN221" s="181"/>
      <c r="BO221" s="181"/>
      <c r="BP221" s="190">
        <f t="shared" si="598"/>
        <v>0</v>
      </c>
      <c r="BQ221" s="181"/>
      <c r="BR221" s="181"/>
      <c r="BS221" s="181"/>
      <c r="BT221" s="181"/>
      <c r="BU221" s="181"/>
      <c r="BV221" s="181"/>
      <c r="BW221" s="181"/>
      <c r="BX221" s="181"/>
      <c r="BY221" s="181"/>
      <c r="BZ221" s="181"/>
      <c r="CA221" s="181"/>
      <c r="CB221" s="181"/>
      <c r="CC221" s="190">
        <f t="shared" si="600"/>
        <v>0</v>
      </c>
    </row>
    <row r="222" spans="2:81" ht="15" hidden="1" customHeight="1" outlineLevel="1" x14ac:dyDescent="0.2">
      <c r="B222" s="234" t="str">
        <f>'Données de base'!A241</f>
        <v xml:space="preserve"> (-)</v>
      </c>
      <c r="C222" s="246">
        <f>'Données de base'!D241</f>
        <v>0.2</v>
      </c>
      <c r="D222" s="181">
        <f>IF(MONTH('Données de base'!$E$241)=MONTH(D$7),'Données de base'!$G$241,0)</f>
        <v>0</v>
      </c>
      <c r="E222" s="181">
        <f>IF(MONTH('Données de base'!$E$241)=MONTH(E$7),'Données de base'!$G$241,0)</f>
        <v>0</v>
      </c>
      <c r="F222" s="181">
        <f>IF(MONTH('Données de base'!$E$241)=MONTH(F$7),'Données de base'!$G$241,0)</f>
        <v>0</v>
      </c>
      <c r="G222" s="181">
        <f>IF(MONTH('Données de base'!$E$241)=MONTH(G$7),'Données de base'!$G$241,0)</f>
        <v>0</v>
      </c>
      <c r="H222" s="181">
        <f>IF(MONTH('Données de base'!$E$241)=MONTH(H$7),'Données de base'!$G$241,0)</f>
        <v>0</v>
      </c>
      <c r="I222" s="181">
        <f>IF(MONTH('Données de base'!$E$241)=MONTH(I$7),'Données de base'!$G$241,0)</f>
        <v>0</v>
      </c>
      <c r="J222" s="181">
        <f>IF(MONTH('Données de base'!$E$241)=MONTH(J$7),'Données de base'!$G$241,0)</f>
        <v>0</v>
      </c>
      <c r="K222" s="181">
        <f>IF(MONTH('Données de base'!$E$241)=MONTH(K$7),'Données de base'!$G$241,0)</f>
        <v>0</v>
      </c>
      <c r="L222" s="181">
        <f>IF(MONTH('Données de base'!$E$241)=MONTH(L$7),'Données de base'!$G$241,0)</f>
        <v>0</v>
      </c>
      <c r="M222" s="181">
        <f>IF(MONTH('Données de base'!$E$241)=MONTH(M$7),'Données de base'!$G$241,0)</f>
        <v>0</v>
      </c>
      <c r="N222" s="181">
        <f>IF(MONTH('Données de base'!$E$241)=MONTH(N$7),'Données de base'!$G$241,0)</f>
        <v>0</v>
      </c>
      <c r="O222" s="181">
        <f>IF(MONTH('Données de base'!$E$241)=MONTH(O$7),'Données de base'!$G$241,0)</f>
        <v>0</v>
      </c>
      <c r="P222" s="190">
        <f t="shared" si="590"/>
        <v>0</v>
      </c>
      <c r="Q222" s="181"/>
      <c r="R222" s="181"/>
      <c r="S222" s="181"/>
      <c r="T222" s="181"/>
      <c r="U222" s="181"/>
      <c r="V222" s="181"/>
      <c r="W222" s="181"/>
      <c r="X222" s="181"/>
      <c r="Y222" s="181"/>
      <c r="Z222" s="181"/>
      <c r="AA222" s="181"/>
      <c r="AB222" s="181"/>
      <c r="AC222" s="190">
        <f t="shared" si="592"/>
        <v>0</v>
      </c>
      <c r="AD222" s="181"/>
      <c r="AE222" s="181"/>
      <c r="AF222" s="181"/>
      <c r="AG222" s="181"/>
      <c r="AH222" s="181"/>
      <c r="AI222" s="181"/>
      <c r="AJ222" s="181"/>
      <c r="AK222" s="181"/>
      <c r="AL222" s="181"/>
      <c r="AM222" s="181"/>
      <c r="AN222" s="181"/>
      <c r="AO222" s="181"/>
      <c r="AP222" s="190">
        <f t="shared" si="594"/>
        <v>0</v>
      </c>
      <c r="AQ222" s="181"/>
      <c r="AR222" s="181"/>
      <c r="AS222" s="181"/>
      <c r="AT222" s="181"/>
      <c r="AU222" s="181"/>
      <c r="AV222" s="181"/>
      <c r="AW222" s="181"/>
      <c r="AX222" s="181"/>
      <c r="AY222" s="181"/>
      <c r="AZ222" s="181"/>
      <c r="BA222" s="181"/>
      <c r="BB222" s="181"/>
      <c r="BC222" s="190">
        <f t="shared" si="596"/>
        <v>0</v>
      </c>
      <c r="BD222" s="181"/>
      <c r="BE222" s="181"/>
      <c r="BF222" s="181"/>
      <c r="BG222" s="181"/>
      <c r="BH222" s="181"/>
      <c r="BI222" s="181"/>
      <c r="BJ222" s="181"/>
      <c r="BK222" s="181"/>
      <c r="BL222" s="181"/>
      <c r="BM222" s="181"/>
      <c r="BN222" s="181"/>
      <c r="BO222" s="181"/>
      <c r="BP222" s="190">
        <f t="shared" si="598"/>
        <v>0</v>
      </c>
      <c r="BQ222" s="181"/>
      <c r="BR222" s="181"/>
      <c r="BS222" s="181"/>
      <c r="BT222" s="181"/>
      <c r="BU222" s="181"/>
      <c r="BV222" s="181"/>
      <c r="BW222" s="181"/>
      <c r="BX222" s="181"/>
      <c r="BY222" s="181"/>
      <c r="BZ222" s="181"/>
      <c r="CA222" s="181"/>
      <c r="CB222" s="181"/>
      <c r="CC222" s="190">
        <f t="shared" si="600"/>
        <v>0</v>
      </c>
    </row>
    <row r="223" spans="2:81" ht="15" hidden="1" customHeight="1" outlineLevel="1" x14ac:dyDescent="0.2">
      <c r="B223" s="234" t="str">
        <f>'Données de base'!A242</f>
        <v xml:space="preserve"> (-)</v>
      </c>
      <c r="C223" s="246">
        <f>'Données de base'!D242</f>
        <v>0.2</v>
      </c>
      <c r="D223" s="181">
        <f>IF(MONTH('Données de base'!$E$242)=MONTH(D$7),'Données de base'!$G$242,0)</f>
        <v>0</v>
      </c>
      <c r="E223" s="181">
        <f>IF(MONTH('Données de base'!$E$242)=MONTH(E$7),'Données de base'!$G$242,0)</f>
        <v>0</v>
      </c>
      <c r="F223" s="181">
        <f>IF(MONTH('Données de base'!$E$242)=MONTH(F$7),'Données de base'!$G$242,0)</f>
        <v>0</v>
      </c>
      <c r="G223" s="181">
        <f>IF(MONTH('Données de base'!$E$242)=MONTH(G$7),'Données de base'!$G$242,0)</f>
        <v>0</v>
      </c>
      <c r="H223" s="181">
        <f>IF(MONTH('Données de base'!$E$242)=MONTH(H$7),'Données de base'!$G$242,0)</f>
        <v>0</v>
      </c>
      <c r="I223" s="181">
        <f>IF(MONTH('Données de base'!$E$242)=MONTH(I$7),'Données de base'!$G$242,0)</f>
        <v>0</v>
      </c>
      <c r="J223" s="181">
        <f>IF(MONTH('Données de base'!$E$242)=MONTH(J$7),'Données de base'!$G$242,0)</f>
        <v>0</v>
      </c>
      <c r="K223" s="181">
        <f>IF(MONTH('Données de base'!$E$242)=MONTH(K$7),'Données de base'!$G$242,0)</f>
        <v>0</v>
      </c>
      <c r="L223" s="181">
        <f>IF(MONTH('Données de base'!$E$242)=MONTH(L$7),'Données de base'!$G$242,0)</f>
        <v>0</v>
      </c>
      <c r="M223" s="181">
        <f>IF(MONTH('Données de base'!$E$242)=MONTH(M$7),'Données de base'!$G$242,0)</f>
        <v>0</v>
      </c>
      <c r="N223" s="181">
        <f>IF(MONTH('Données de base'!$E$242)=MONTH(N$7),'Données de base'!$G$242,0)</f>
        <v>0</v>
      </c>
      <c r="O223" s="181">
        <f>IF(MONTH('Données de base'!$E$242)=MONTH(O$7),'Données de base'!$G$242,0)</f>
        <v>0</v>
      </c>
      <c r="P223" s="190">
        <f t="shared" si="590"/>
        <v>0</v>
      </c>
      <c r="Q223" s="181"/>
      <c r="R223" s="181"/>
      <c r="S223" s="181"/>
      <c r="T223" s="181"/>
      <c r="U223" s="181"/>
      <c r="V223" s="181"/>
      <c r="W223" s="181"/>
      <c r="X223" s="181"/>
      <c r="Y223" s="181"/>
      <c r="Z223" s="181"/>
      <c r="AA223" s="181"/>
      <c r="AB223" s="181"/>
      <c r="AC223" s="190">
        <f t="shared" si="592"/>
        <v>0</v>
      </c>
      <c r="AD223" s="181"/>
      <c r="AE223" s="181"/>
      <c r="AF223" s="181"/>
      <c r="AG223" s="181"/>
      <c r="AH223" s="181"/>
      <c r="AI223" s="181"/>
      <c r="AJ223" s="181"/>
      <c r="AK223" s="181"/>
      <c r="AL223" s="181"/>
      <c r="AM223" s="181"/>
      <c r="AN223" s="181"/>
      <c r="AO223" s="181"/>
      <c r="AP223" s="190">
        <f t="shared" si="594"/>
        <v>0</v>
      </c>
      <c r="AQ223" s="181"/>
      <c r="AR223" s="181"/>
      <c r="AS223" s="181"/>
      <c r="AT223" s="181"/>
      <c r="AU223" s="181"/>
      <c r="AV223" s="181"/>
      <c r="AW223" s="181"/>
      <c r="AX223" s="181"/>
      <c r="AY223" s="181"/>
      <c r="AZ223" s="181"/>
      <c r="BA223" s="181"/>
      <c r="BB223" s="181"/>
      <c r="BC223" s="190">
        <f t="shared" si="596"/>
        <v>0</v>
      </c>
      <c r="BD223" s="181"/>
      <c r="BE223" s="181"/>
      <c r="BF223" s="181"/>
      <c r="BG223" s="181"/>
      <c r="BH223" s="181"/>
      <c r="BI223" s="181"/>
      <c r="BJ223" s="181"/>
      <c r="BK223" s="181"/>
      <c r="BL223" s="181"/>
      <c r="BM223" s="181"/>
      <c r="BN223" s="181"/>
      <c r="BO223" s="181"/>
      <c r="BP223" s="190">
        <f t="shared" si="598"/>
        <v>0</v>
      </c>
      <c r="BQ223" s="181"/>
      <c r="BR223" s="181"/>
      <c r="BS223" s="181"/>
      <c r="BT223" s="181"/>
      <c r="BU223" s="181"/>
      <c r="BV223" s="181"/>
      <c r="BW223" s="181"/>
      <c r="BX223" s="181"/>
      <c r="BY223" s="181"/>
      <c r="BZ223" s="181"/>
      <c r="CA223" s="181"/>
      <c r="CB223" s="181"/>
      <c r="CC223" s="190">
        <f t="shared" si="600"/>
        <v>0</v>
      </c>
    </row>
    <row r="224" spans="2:81" ht="15" hidden="1" customHeight="1" outlineLevel="1" x14ac:dyDescent="0.2">
      <c r="B224" s="234" t="str">
        <f>'Données de base'!A243</f>
        <v xml:space="preserve"> (-)</v>
      </c>
      <c r="C224" s="246">
        <f>'Données de base'!D243</f>
        <v>0.2</v>
      </c>
      <c r="D224" s="181">
        <f>IF(MONTH('Données de base'!$E$243)=MONTH(D$7),'Données de base'!$G$243,0)</f>
        <v>0</v>
      </c>
      <c r="E224" s="181">
        <f>IF(MONTH('Données de base'!$E$243)=MONTH(E$7),'Données de base'!$G$243,0)</f>
        <v>0</v>
      </c>
      <c r="F224" s="181">
        <f>IF(MONTH('Données de base'!$E$243)=MONTH(F$7),'Données de base'!$G$243,0)</f>
        <v>0</v>
      </c>
      <c r="G224" s="181">
        <f>IF(MONTH('Données de base'!$E$243)=MONTH(G$7),'Données de base'!$G$243,0)</f>
        <v>0</v>
      </c>
      <c r="H224" s="181">
        <f>IF(MONTH('Données de base'!$E$243)=MONTH(H$7),'Données de base'!$G$243,0)</f>
        <v>0</v>
      </c>
      <c r="I224" s="181">
        <f>IF(MONTH('Données de base'!$E$243)=MONTH(I$7),'Données de base'!$G$243,0)</f>
        <v>0</v>
      </c>
      <c r="J224" s="181">
        <f>IF(MONTH('Données de base'!$E$243)=MONTH(J$7),'Données de base'!$G$243,0)</f>
        <v>0</v>
      </c>
      <c r="K224" s="181">
        <f>IF(MONTH('Données de base'!$E$243)=MONTH(K$7),'Données de base'!$G$243,0)</f>
        <v>0</v>
      </c>
      <c r="L224" s="181">
        <f>IF(MONTH('Données de base'!$E$243)=MONTH(L$7),'Données de base'!$G$243,0)</f>
        <v>0</v>
      </c>
      <c r="M224" s="181">
        <f>IF(MONTH('Données de base'!$E$243)=MONTH(M$7),'Données de base'!$G$243,0)</f>
        <v>0</v>
      </c>
      <c r="N224" s="181">
        <f>IF(MONTH('Données de base'!$E$243)=MONTH(N$7),'Données de base'!$G$243,0)</f>
        <v>0</v>
      </c>
      <c r="O224" s="181">
        <f>IF(MONTH('Données de base'!$E$243)=MONTH(O$7),'Données de base'!$G$243,0)</f>
        <v>0</v>
      </c>
      <c r="P224" s="190">
        <f t="shared" si="590"/>
        <v>0</v>
      </c>
      <c r="Q224" s="181"/>
      <c r="R224" s="181"/>
      <c r="S224" s="181"/>
      <c r="T224" s="181"/>
      <c r="U224" s="181"/>
      <c r="V224" s="181"/>
      <c r="W224" s="181"/>
      <c r="X224" s="181"/>
      <c r="Y224" s="181"/>
      <c r="Z224" s="181"/>
      <c r="AA224" s="181"/>
      <c r="AB224" s="181"/>
      <c r="AC224" s="190">
        <f t="shared" si="592"/>
        <v>0</v>
      </c>
      <c r="AD224" s="181"/>
      <c r="AE224" s="181"/>
      <c r="AF224" s="181"/>
      <c r="AG224" s="181"/>
      <c r="AH224" s="181"/>
      <c r="AI224" s="181"/>
      <c r="AJ224" s="181"/>
      <c r="AK224" s="181"/>
      <c r="AL224" s="181"/>
      <c r="AM224" s="181"/>
      <c r="AN224" s="181"/>
      <c r="AO224" s="181"/>
      <c r="AP224" s="190">
        <f t="shared" si="594"/>
        <v>0</v>
      </c>
      <c r="AQ224" s="181"/>
      <c r="AR224" s="181"/>
      <c r="AS224" s="181"/>
      <c r="AT224" s="181"/>
      <c r="AU224" s="181"/>
      <c r="AV224" s="181"/>
      <c r="AW224" s="181"/>
      <c r="AX224" s="181"/>
      <c r="AY224" s="181"/>
      <c r="AZ224" s="181"/>
      <c r="BA224" s="181"/>
      <c r="BB224" s="181"/>
      <c r="BC224" s="190">
        <f t="shared" si="596"/>
        <v>0</v>
      </c>
      <c r="BD224" s="181"/>
      <c r="BE224" s="181"/>
      <c r="BF224" s="181"/>
      <c r="BG224" s="181"/>
      <c r="BH224" s="181"/>
      <c r="BI224" s="181"/>
      <c r="BJ224" s="181"/>
      <c r="BK224" s="181"/>
      <c r="BL224" s="181"/>
      <c r="BM224" s="181"/>
      <c r="BN224" s="181"/>
      <c r="BO224" s="181"/>
      <c r="BP224" s="190">
        <f t="shared" si="598"/>
        <v>0</v>
      </c>
      <c r="BQ224" s="181"/>
      <c r="BR224" s="181"/>
      <c r="BS224" s="181"/>
      <c r="BT224" s="181"/>
      <c r="BU224" s="181"/>
      <c r="BV224" s="181"/>
      <c r="BW224" s="181"/>
      <c r="BX224" s="181"/>
      <c r="BY224" s="181"/>
      <c r="BZ224" s="181"/>
      <c r="CA224" s="181"/>
      <c r="CB224" s="181"/>
      <c r="CC224" s="190">
        <f t="shared" si="600"/>
        <v>0</v>
      </c>
    </row>
    <row r="225" spans="2:81" ht="15" hidden="1" customHeight="1" outlineLevel="1" x14ac:dyDescent="0.2">
      <c r="B225" s="234" t="str">
        <f>'Données de base'!A244</f>
        <v xml:space="preserve"> (-)</v>
      </c>
      <c r="C225" s="246">
        <f>'Données de base'!D244</f>
        <v>0.2</v>
      </c>
      <c r="D225" s="181">
        <f>IF(MONTH('Données de base'!$E$244)=MONTH(D$7),'Données de base'!$G$244,0)</f>
        <v>0</v>
      </c>
      <c r="E225" s="181">
        <f>IF(MONTH('Données de base'!$E$244)=MONTH(E$7),'Données de base'!$G$244,0)</f>
        <v>0</v>
      </c>
      <c r="F225" s="181">
        <f>IF(MONTH('Données de base'!$E$244)=MONTH(F$7),'Données de base'!$G$244,0)</f>
        <v>0</v>
      </c>
      <c r="G225" s="181">
        <f>IF(MONTH('Données de base'!$E$244)=MONTH(G$7),'Données de base'!$G$244,0)</f>
        <v>0</v>
      </c>
      <c r="H225" s="181">
        <f>IF(MONTH('Données de base'!$E$244)=MONTH(H$7),'Données de base'!$G$244,0)</f>
        <v>0</v>
      </c>
      <c r="I225" s="181">
        <f>IF(MONTH('Données de base'!$E$244)=MONTH(I$7),'Données de base'!$G$244,0)</f>
        <v>0</v>
      </c>
      <c r="J225" s="181">
        <f>IF(MONTH('Données de base'!$E$244)=MONTH(J$7),'Données de base'!$G$244,0)</f>
        <v>0</v>
      </c>
      <c r="K225" s="181">
        <f>IF(MONTH('Données de base'!$E$244)=MONTH(K$7),'Données de base'!$G$244,0)</f>
        <v>0</v>
      </c>
      <c r="L225" s="181">
        <f>IF(MONTH('Données de base'!$E$244)=MONTH(L$7),'Données de base'!$G$244,0)</f>
        <v>0</v>
      </c>
      <c r="M225" s="181">
        <f>IF(MONTH('Données de base'!$E$244)=MONTH(M$7),'Données de base'!$G$244,0)</f>
        <v>0</v>
      </c>
      <c r="N225" s="181">
        <f>IF(MONTH('Données de base'!$E$244)=MONTH(N$7),'Données de base'!$G$244,0)</f>
        <v>0</v>
      </c>
      <c r="O225" s="181">
        <f>IF(MONTH('Données de base'!$E$244)=MONTH(O$7),'Données de base'!$G$244,0)</f>
        <v>0</v>
      </c>
      <c r="P225" s="190">
        <f t="shared" si="590"/>
        <v>0</v>
      </c>
      <c r="Q225" s="181"/>
      <c r="R225" s="181"/>
      <c r="S225" s="181"/>
      <c r="T225" s="181"/>
      <c r="U225" s="181"/>
      <c r="V225" s="181"/>
      <c r="W225" s="181"/>
      <c r="X225" s="181"/>
      <c r="Y225" s="181"/>
      <c r="Z225" s="181"/>
      <c r="AA225" s="181"/>
      <c r="AB225" s="181"/>
      <c r="AC225" s="190">
        <f t="shared" si="592"/>
        <v>0</v>
      </c>
      <c r="AD225" s="181"/>
      <c r="AE225" s="181"/>
      <c r="AF225" s="181"/>
      <c r="AG225" s="181"/>
      <c r="AH225" s="181"/>
      <c r="AI225" s="181"/>
      <c r="AJ225" s="181"/>
      <c r="AK225" s="181"/>
      <c r="AL225" s="181"/>
      <c r="AM225" s="181"/>
      <c r="AN225" s="181"/>
      <c r="AO225" s="181"/>
      <c r="AP225" s="190">
        <f t="shared" si="594"/>
        <v>0</v>
      </c>
      <c r="AQ225" s="181"/>
      <c r="AR225" s="181"/>
      <c r="AS225" s="181"/>
      <c r="AT225" s="181"/>
      <c r="AU225" s="181"/>
      <c r="AV225" s="181"/>
      <c r="AW225" s="181"/>
      <c r="AX225" s="181"/>
      <c r="AY225" s="181"/>
      <c r="AZ225" s="181"/>
      <c r="BA225" s="181"/>
      <c r="BB225" s="181"/>
      <c r="BC225" s="190">
        <f t="shared" si="596"/>
        <v>0</v>
      </c>
      <c r="BD225" s="181"/>
      <c r="BE225" s="181"/>
      <c r="BF225" s="181"/>
      <c r="BG225" s="181"/>
      <c r="BH225" s="181"/>
      <c r="BI225" s="181"/>
      <c r="BJ225" s="181"/>
      <c r="BK225" s="181"/>
      <c r="BL225" s="181"/>
      <c r="BM225" s="181"/>
      <c r="BN225" s="181"/>
      <c r="BO225" s="181"/>
      <c r="BP225" s="190">
        <f t="shared" si="598"/>
        <v>0</v>
      </c>
      <c r="BQ225" s="181"/>
      <c r="BR225" s="181"/>
      <c r="BS225" s="181"/>
      <c r="BT225" s="181"/>
      <c r="BU225" s="181"/>
      <c r="BV225" s="181"/>
      <c r="BW225" s="181"/>
      <c r="BX225" s="181"/>
      <c r="BY225" s="181"/>
      <c r="BZ225" s="181"/>
      <c r="CA225" s="181"/>
      <c r="CB225" s="181"/>
      <c r="CC225" s="190">
        <f t="shared" si="600"/>
        <v>0</v>
      </c>
    </row>
    <row r="226" spans="2:81" ht="15" hidden="1" customHeight="1" outlineLevel="1" x14ac:dyDescent="0.2">
      <c r="B226" s="234" t="str">
        <f>'Données de base'!A245</f>
        <v xml:space="preserve"> (-)</v>
      </c>
      <c r="C226" s="246">
        <f>'Données de base'!D245</f>
        <v>0.2</v>
      </c>
      <c r="D226" s="181">
        <f>IF(MONTH('Données de base'!$E$245)=MONTH(D$7),'Données de base'!$G$245,0)</f>
        <v>0</v>
      </c>
      <c r="E226" s="181">
        <f>IF(MONTH('Données de base'!$E$245)=MONTH(E$7),'Données de base'!$G$245,0)</f>
        <v>0</v>
      </c>
      <c r="F226" s="181">
        <f>IF(MONTH('Données de base'!$E$245)=MONTH(F$7),'Données de base'!$G$245,0)</f>
        <v>0</v>
      </c>
      <c r="G226" s="181">
        <f>IF(MONTH('Données de base'!$E$245)=MONTH(G$7),'Données de base'!$G$245,0)</f>
        <v>0</v>
      </c>
      <c r="H226" s="181">
        <f>IF(MONTH('Données de base'!$E$245)=MONTH(H$7),'Données de base'!$G$245,0)</f>
        <v>0</v>
      </c>
      <c r="I226" s="181">
        <f>IF(MONTH('Données de base'!$E$245)=MONTH(I$7),'Données de base'!$G$245,0)</f>
        <v>0</v>
      </c>
      <c r="J226" s="181">
        <f>IF(MONTH('Données de base'!$E$245)=MONTH(J$7),'Données de base'!$G$245,0)</f>
        <v>0</v>
      </c>
      <c r="K226" s="181">
        <f>IF(MONTH('Données de base'!$E$245)=MONTH(K$7),'Données de base'!$G$245,0)</f>
        <v>0</v>
      </c>
      <c r="L226" s="181">
        <f>IF(MONTH('Données de base'!$E$245)=MONTH(L$7),'Données de base'!$G$245,0)</f>
        <v>0</v>
      </c>
      <c r="M226" s="181">
        <f>IF(MONTH('Données de base'!$E$245)=MONTH(M$7),'Données de base'!$G$245,0)</f>
        <v>0</v>
      </c>
      <c r="N226" s="181">
        <f>IF(MONTH('Données de base'!$E$245)=MONTH(N$7),'Données de base'!$G$245,0)</f>
        <v>0</v>
      </c>
      <c r="O226" s="181">
        <f>IF(MONTH('Données de base'!$E$245)=MONTH(O$7),'Données de base'!$G$245,0)</f>
        <v>0</v>
      </c>
      <c r="P226" s="190">
        <f t="shared" si="590"/>
        <v>0</v>
      </c>
      <c r="Q226" s="181"/>
      <c r="R226" s="181"/>
      <c r="S226" s="181"/>
      <c r="T226" s="181"/>
      <c r="U226" s="181"/>
      <c r="V226" s="181"/>
      <c r="W226" s="181"/>
      <c r="X226" s="181"/>
      <c r="Y226" s="181"/>
      <c r="Z226" s="181"/>
      <c r="AA226" s="181"/>
      <c r="AB226" s="181"/>
      <c r="AC226" s="190">
        <f t="shared" si="592"/>
        <v>0</v>
      </c>
      <c r="AD226" s="181"/>
      <c r="AE226" s="181"/>
      <c r="AF226" s="181"/>
      <c r="AG226" s="181"/>
      <c r="AH226" s="181"/>
      <c r="AI226" s="181"/>
      <c r="AJ226" s="181"/>
      <c r="AK226" s="181"/>
      <c r="AL226" s="181"/>
      <c r="AM226" s="181"/>
      <c r="AN226" s="181"/>
      <c r="AO226" s="181"/>
      <c r="AP226" s="190">
        <f t="shared" si="594"/>
        <v>0</v>
      </c>
      <c r="AQ226" s="181"/>
      <c r="AR226" s="181"/>
      <c r="AS226" s="181"/>
      <c r="AT226" s="181"/>
      <c r="AU226" s="181"/>
      <c r="AV226" s="181"/>
      <c r="AW226" s="181"/>
      <c r="AX226" s="181"/>
      <c r="AY226" s="181"/>
      <c r="AZ226" s="181"/>
      <c r="BA226" s="181"/>
      <c r="BB226" s="181"/>
      <c r="BC226" s="190">
        <f t="shared" si="596"/>
        <v>0</v>
      </c>
      <c r="BD226" s="181"/>
      <c r="BE226" s="181"/>
      <c r="BF226" s="181"/>
      <c r="BG226" s="181"/>
      <c r="BH226" s="181"/>
      <c r="BI226" s="181"/>
      <c r="BJ226" s="181"/>
      <c r="BK226" s="181"/>
      <c r="BL226" s="181"/>
      <c r="BM226" s="181"/>
      <c r="BN226" s="181"/>
      <c r="BO226" s="181"/>
      <c r="BP226" s="190">
        <f t="shared" si="598"/>
        <v>0</v>
      </c>
      <c r="BQ226" s="181"/>
      <c r="BR226" s="181"/>
      <c r="BS226" s="181"/>
      <c r="BT226" s="181"/>
      <c r="BU226" s="181"/>
      <c r="BV226" s="181"/>
      <c r="BW226" s="181"/>
      <c r="BX226" s="181"/>
      <c r="BY226" s="181"/>
      <c r="BZ226" s="181"/>
      <c r="CA226" s="181"/>
      <c r="CB226" s="181"/>
      <c r="CC226" s="190">
        <f t="shared" si="600"/>
        <v>0</v>
      </c>
    </row>
    <row r="227" spans="2:81" ht="15" hidden="1" customHeight="1" outlineLevel="1" x14ac:dyDescent="0.2">
      <c r="B227" s="234" t="str">
        <f>'Données de base'!A246</f>
        <v xml:space="preserve"> (-)</v>
      </c>
      <c r="C227" s="246">
        <f>'Données de base'!D246</f>
        <v>0.2</v>
      </c>
      <c r="D227" s="181">
        <f>IF(MONTH('Données de base'!$E$246)=MONTH(D$7),'Données de base'!$G$246,0)</f>
        <v>0</v>
      </c>
      <c r="E227" s="181">
        <f>IF(MONTH('Données de base'!$E$246)=MONTH(E$7),'Données de base'!$G$246,0)</f>
        <v>0</v>
      </c>
      <c r="F227" s="181">
        <f>IF(MONTH('Données de base'!$E$246)=MONTH(F$7),'Données de base'!$G$246,0)</f>
        <v>0</v>
      </c>
      <c r="G227" s="181">
        <f>IF(MONTH('Données de base'!$E$246)=MONTH(G$7),'Données de base'!$G$246,0)</f>
        <v>0</v>
      </c>
      <c r="H227" s="181">
        <f>IF(MONTH('Données de base'!$E$246)=MONTH(H$7),'Données de base'!$G$246,0)</f>
        <v>0</v>
      </c>
      <c r="I227" s="181">
        <f>IF(MONTH('Données de base'!$E$246)=MONTH(I$7),'Données de base'!$G$246,0)</f>
        <v>0</v>
      </c>
      <c r="J227" s="181">
        <f>IF(MONTH('Données de base'!$E$246)=MONTH(J$7),'Données de base'!$G$246,0)</f>
        <v>0</v>
      </c>
      <c r="K227" s="181">
        <f>IF(MONTH('Données de base'!$E$246)=MONTH(K$7),'Données de base'!$G$246,0)</f>
        <v>0</v>
      </c>
      <c r="L227" s="181">
        <f>IF(MONTH('Données de base'!$E$246)=MONTH(L$7),'Données de base'!$G$246,0)</f>
        <v>0</v>
      </c>
      <c r="M227" s="181">
        <f>IF(MONTH('Données de base'!$E$246)=MONTH(M$7),'Données de base'!$G$246,0)</f>
        <v>0</v>
      </c>
      <c r="N227" s="181">
        <f>IF(MONTH('Données de base'!$E$246)=MONTH(N$7),'Données de base'!$G$246,0)</f>
        <v>0</v>
      </c>
      <c r="O227" s="181">
        <f>IF(MONTH('Données de base'!$E$246)=MONTH(O$7),'Données de base'!$G$246,0)</f>
        <v>0</v>
      </c>
      <c r="P227" s="190">
        <f t="shared" si="590"/>
        <v>0</v>
      </c>
      <c r="Q227" s="181"/>
      <c r="R227" s="181"/>
      <c r="S227" s="181"/>
      <c r="T227" s="181"/>
      <c r="U227" s="181"/>
      <c r="V227" s="181"/>
      <c r="W227" s="181"/>
      <c r="X227" s="181"/>
      <c r="Y227" s="181"/>
      <c r="Z227" s="181"/>
      <c r="AA227" s="181"/>
      <c r="AB227" s="181"/>
      <c r="AC227" s="190">
        <f t="shared" si="592"/>
        <v>0</v>
      </c>
      <c r="AD227" s="181"/>
      <c r="AE227" s="181"/>
      <c r="AF227" s="181"/>
      <c r="AG227" s="181"/>
      <c r="AH227" s="181"/>
      <c r="AI227" s="181"/>
      <c r="AJ227" s="181"/>
      <c r="AK227" s="181"/>
      <c r="AL227" s="181"/>
      <c r="AM227" s="181"/>
      <c r="AN227" s="181"/>
      <c r="AO227" s="181"/>
      <c r="AP227" s="190">
        <f t="shared" si="594"/>
        <v>0</v>
      </c>
      <c r="AQ227" s="181"/>
      <c r="AR227" s="181"/>
      <c r="AS227" s="181"/>
      <c r="AT227" s="181"/>
      <c r="AU227" s="181"/>
      <c r="AV227" s="181"/>
      <c r="AW227" s="181"/>
      <c r="AX227" s="181"/>
      <c r="AY227" s="181"/>
      <c r="AZ227" s="181"/>
      <c r="BA227" s="181"/>
      <c r="BB227" s="181"/>
      <c r="BC227" s="190">
        <f t="shared" si="596"/>
        <v>0</v>
      </c>
      <c r="BD227" s="181"/>
      <c r="BE227" s="181"/>
      <c r="BF227" s="181"/>
      <c r="BG227" s="181"/>
      <c r="BH227" s="181"/>
      <c r="BI227" s="181"/>
      <c r="BJ227" s="181"/>
      <c r="BK227" s="181"/>
      <c r="BL227" s="181"/>
      <c r="BM227" s="181"/>
      <c r="BN227" s="181"/>
      <c r="BO227" s="181"/>
      <c r="BP227" s="190">
        <f t="shared" si="598"/>
        <v>0</v>
      </c>
      <c r="BQ227" s="181"/>
      <c r="BR227" s="181"/>
      <c r="BS227" s="181"/>
      <c r="BT227" s="181"/>
      <c r="BU227" s="181"/>
      <c r="BV227" s="181"/>
      <c r="BW227" s="181"/>
      <c r="BX227" s="181"/>
      <c r="BY227" s="181"/>
      <c r="BZ227" s="181"/>
      <c r="CA227" s="181"/>
      <c r="CB227" s="181"/>
      <c r="CC227" s="190">
        <f t="shared" si="600"/>
        <v>0</v>
      </c>
    </row>
    <row r="228" spans="2:81" ht="15" hidden="1" customHeight="1" outlineLevel="1" x14ac:dyDescent="0.2">
      <c r="B228" s="234" t="str">
        <f>'Données de base'!A247</f>
        <v xml:space="preserve"> (-)</v>
      </c>
      <c r="C228" s="246">
        <f>'Données de base'!D247</f>
        <v>0.2</v>
      </c>
      <c r="D228" s="181">
        <f>IF(MONTH('Données de base'!$E$247)=MONTH(D$7),'Données de base'!$G$247,0)</f>
        <v>0</v>
      </c>
      <c r="E228" s="181">
        <f>IF(MONTH('Données de base'!$E$247)=MONTH(E$7),'Données de base'!$G$247,0)</f>
        <v>0</v>
      </c>
      <c r="F228" s="181">
        <f>IF(MONTH('Données de base'!$E$247)=MONTH(F$7),'Données de base'!$G$247,0)</f>
        <v>0</v>
      </c>
      <c r="G228" s="181">
        <f>IF(MONTH('Données de base'!$E$247)=MONTH(G$7),'Données de base'!$G$247,0)</f>
        <v>0</v>
      </c>
      <c r="H228" s="181">
        <f>IF(MONTH('Données de base'!$E$247)=MONTH(H$7),'Données de base'!$G$247,0)</f>
        <v>0</v>
      </c>
      <c r="I228" s="181">
        <f>IF(MONTH('Données de base'!$E$247)=MONTH(I$7),'Données de base'!$G$247,0)</f>
        <v>0</v>
      </c>
      <c r="J228" s="181">
        <f>IF(MONTH('Données de base'!$E$247)=MONTH(J$7),'Données de base'!$G$247,0)</f>
        <v>0</v>
      </c>
      <c r="K228" s="181">
        <f>IF(MONTH('Données de base'!$E$247)=MONTH(K$7),'Données de base'!$G$247,0)</f>
        <v>0</v>
      </c>
      <c r="L228" s="181">
        <f>IF(MONTH('Données de base'!$E$247)=MONTH(L$7),'Données de base'!$G$247,0)</f>
        <v>0</v>
      </c>
      <c r="M228" s="181">
        <f>IF(MONTH('Données de base'!$E$247)=MONTH(M$7),'Données de base'!$G$247,0)</f>
        <v>0</v>
      </c>
      <c r="N228" s="181">
        <f>IF(MONTH('Données de base'!$E$247)=MONTH(N$7),'Données de base'!$G$247,0)</f>
        <v>0</v>
      </c>
      <c r="O228" s="181">
        <f>IF(MONTH('Données de base'!$E$247)=MONTH(O$7),'Données de base'!$G$247,0)</f>
        <v>0</v>
      </c>
      <c r="P228" s="190">
        <f t="shared" si="590"/>
        <v>0</v>
      </c>
      <c r="Q228" s="181"/>
      <c r="R228" s="181"/>
      <c r="S228" s="181"/>
      <c r="T228" s="181"/>
      <c r="U228" s="181"/>
      <c r="V228" s="181"/>
      <c r="W228" s="181"/>
      <c r="X228" s="181"/>
      <c r="Y228" s="181"/>
      <c r="Z228" s="181"/>
      <c r="AA228" s="181"/>
      <c r="AB228" s="181"/>
      <c r="AC228" s="190">
        <f t="shared" si="592"/>
        <v>0</v>
      </c>
      <c r="AD228" s="181"/>
      <c r="AE228" s="181"/>
      <c r="AF228" s="181"/>
      <c r="AG228" s="181"/>
      <c r="AH228" s="181"/>
      <c r="AI228" s="181"/>
      <c r="AJ228" s="181"/>
      <c r="AK228" s="181"/>
      <c r="AL228" s="181"/>
      <c r="AM228" s="181"/>
      <c r="AN228" s="181"/>
      <c r="AO228" s="181"/>
      <c r="AP228" s="190">
        <f t="shared" si="594"/>
        <v>0</v>
      </c>
      <c r="AQ228" s="181"/>
      <c r="AR228" s="181"/>
      <c r="AS228" s="181"/>
      <c r="AT228" s="181"/>
      <c r="AU228" s="181"/>
      <c r="AV228" s="181"/>
      <c r="AW228" s="181"/>
      <c r="AX228" s="181"/>
      <c r="AY228" s="181"/>
      <c r="AZ228" s="181"/>
      <c r="BA228" s="181"/>
      <c r="BB228" s="181"/>
      <c r="BC228" s="190">
        <f t="shared" si="596"/>
        <v>0</v>
      </c>
      <c r="BD228" s="181"/>
      <c r="BE228" s="181"/>
      <c r="BF228" s="181"/>
      <c r="BG228" s="181"/>
      <c r="BH228" s="181"/>
      <c r="BI228" s="181"/>
      <c r="BJ228" s="181"/>
      <c r="BK228" s="181"/>
      <c r="BL228" s="181"/>
      <c r="BM228" s="181"/>
      <c r="BN228" s="181"/>
      <c r="BO228" s="181"/>
      <c r="BP228" s="190">
        <f t="shared" si="598"/>
        <v>0</v>
      </c>
      <c r="BQ228" s="181"/>
      <c r="BR228" s="181"/>
      <c r="BS228" s="181"/>
      <c r="BT228" s="181"/>
      <c r="BU228" s="181"/>
      <c r="BV228" s="181"/>
      <c r="BW228" s="181"/>
      <c r="BX228" s="181"/>
      <c r="BY228" s="181"/>
      <c r="BZ228" s="181"/>
      <c r="CA228" s="181"/>
      <c r="CB228" s="181"/>
      <c r="CC228" s="190">
        <f t="shared" si="600"/>
        <v>0</v>
      </c>
    </row>
    <row r="229" spans="2:81" ht="15" hidden="1" customHeight="1" outlineLevel="1" x14ac:dyDescent="0.2">
      <c r="B229" s="234" t="str">
        <f>'Données de base'!A254</f>
        <v xml:space="preserve"> (-)</v>
      </c>
      <c r="C229" s="246">
        <f>'Données de base'!D254</f>
        <v>0.2</v>
      </c>
      <c r="D229" s="181"/>
      <c r="E229" s="181"/>
      <c r="F229" s="181"/>
      <c r="G229" s="181"/>
      <c r="H229" s="181"/>
      <c r="I229" s="181"/>
      <c r="J229" s="181"/>
      <c r="K229" s="181"/>
      <c r="L229" s="181"/>
      <c r="M229" s="181"/>
      <c r="N229" s="181"/>
      <c r="O229" s="181"/>
      <c r="P229" s="190">
        <f t="shared" si="590"/>
        <v>0</v>
      </c>
      <c r="Q229" s="181">
        <f>IF(MONTH('Données de base'!$E$254)=MONTH(Q$7),'Données de base'!$G$254,0)</f>
        <v>0</v>
      </c>
      <c r="R229" s="181">
        <f>IF(MONTH('Données de base'!$E$254)=MONTH(R$7),'Données de base'!$G$254,0)</f>
        <v>0</v>
      </c>
      <c r="S229" s="181">
        <f>IF(MONTH('Données de base'!$E$254)=MONTH(S$7),'Données de base'!$G$254,0)</f>
        <v>0</v>
      </c>
      <c r="T229" s="181">
        <f>IF(MONTH('Données de base'!$E$254)=MONTH(T$7),'Données de base'!$G$254,0)</f>
        <v>0</v>
      </c>
      <c r="U229" s="181">
        <f>IF(MONTH('Données de base'!$E$254)=MONTH(U$7),'Données de base'!$G$254,0)</f>
        <v>0</v>
      </c>
      <c r="V229" s="181">
        <f>IF(MONTH('Données de base'!$E$254)=MONTH(V$7),'Données de base'!$G$254,0)</f>
        <v>0</v>
      </c>
      <c r="W229" s="181">
        <f>IF(MONTH('Données de base'!$E$254)=MONTH(W$7),'Données de base'!$G$254,0)</f>
        <v>0</v>
      </c>
      <c r="X229" s="181">
        <f>IF(MONTH('Données de base'!$E$254)=MONTH(X$7),'Données de base'!$G$254,0)</f>
        <v>0</v>
      </c>
      <c r="Y229" s="181">
        <f>IF(MONTH('Données de base'!$E$254)=MONTH(Y$7),'Données de base'!$G$254,0)</f>
        <v>0</v>
      </c>
      <c r="Z229" s="181">
        <f>IF(MONTH('Données de base'!$E$254)=MONTH(Z$7),'Données de base'!$G$254,0)</f>
        <v>0</v>
      </c>
      <c r="AA229" s="181">
        <f>IF(MONTH('Données de base'!$E$254)=MONTH(AA$7),'Données de base'!$G$254,0)</f>
        <v>0</v>
      </c>
      <c r="AB229" s="181">
        <f>IF(MONTH('Données de base'!$E$254)=MONTH(AB$7),'Données de base'!$G$254,0)</f>
        <v>0</v>
      </c>
      <c r="AC229" s="190">
        <f t="shared" si="592"/>
        <v>0</v>
      </c>
      <c r="AD229" s="181"/>
      <c r="AE229" s="181"/>
      <c r="AF229" s="181"/>
      <c r="AG229" s="181"/>
      <c r="AH229" s="181"/>
      <c r="AI229" s="181"/>
      <c r="AJ229" s="181"/>
      <c r="AK229" s="181"/>
      <c r="AL229" s="181"/>
      <c r="AM229" s="181"/>
      <c r="AN229" s="181"/>
      <c r="AO229" s="181"/>
      <c r="AP229" s="190">
        <f t="shared" si="594"/>
        <v>0</v>
      </c>
      <c r="AQ229" s="181"/>
      <c r="AR229" s="181"/>
      <c r="AS229" s="181"/>
      <c r="AT229" s="181"/>
      <c r="AU229" s="181"/>
      <c r="AV229" s="181"/>
      <c r="AW229" s="181"/>
      <c r="AX229" s="181"/>
      <c r="AY229" s="181"/>
      <c r="AZ229" s="181"/>
      <c r="BA229" s="181"/>
      <c r="BB229" s="181"/>
      <c r="BC229" s="190">
        <f t="shared" si="596"/>
        <v>0</v>
      </c>
      <c r="BD229" s="181"/>
      <c r="BE229" s="181"/>
      <c r="BF229" s="181"/>
      <c r="BG229" s="181"/>
      <c r="BH229" s="181"/>
      <c r="BI229" s="181"/>
      <c r="BJ229" s="181"/>
      <c r="BK229" s="181"/>
      <c r="BL229" s="181"/>
      <c r="BM229" s="181"/>
      <c r="BN229" s="181"/>
      <c r="BO229" s="181"/>
      <c r="BP229" s="190">
        <f t="shared" si="598"/>
        <v>0</v>
      </c>
      <c r="BQ229" s="181"/>
      <c r="BR229" s="181"/>
      <c r="BS229" s="181"/>
      <c r="BT229" s="181"/>
      <c r="BU229" s="181"/>
      <c r="BV229" s="181"/>
      <c r="BW229" s="181"/>
      <c r="BX229" s="181"/>
      <c r="BY229" s="181"/>
      <c r="BZ229" s="181"/>
      <c r="CA229" s="181"/>
      <c r="CB229" s="181"/>
      <c r="CC229" s="190">
        <f t="shared" si="600"/>
        <v>0</v>
      </c>
    </row>
    <row r="230" spans="2:81" ht="15" hidden="1" customHeight="1" outlineLevel="1" x14ac:dyDescent="0.2">
      <c r="B230" s="234" t="str">
        <f>'Données de base'!A255</f>
        <v xml:space="preserve"> (-)</v>
      </c>
      <c r="C230" s="246">
        <f>'Données de base'!D255</f>
        <v>0.2</v>
      </c>
      <c r="D230" s="181"/>
      <c r="E230" s="181"/>
      <c r="F230" s="181"/>
      <c r="G230" s="181"/>
      <c r="H230" s="181"/>
      <c r="I230" s="181"/>
      <c r="J230" s="181"/>
      <c r="K230" s="181"/>
      <c r="L230" s="181"/>
      <c r="M230" s="181"/>
      <c r="N230" s="181"/>
      <c r="O230" s="181"/>
      <c r="P230" s="190">
        <f t="shared" si="590"/>
        <v>0</v>
      </c>
      <c r="Q230" s="181">
        <f>IF(MONTH('Données de base'!$E$255)=MONTH(Q$7),'Données de base'!$G$255,0)</f>
        <v>0</v>
      </c>
      <c r="R230" s="181">
        <f>IF(MONTH('Données de base'!$E$255)=MONTH(R$7),'Données de base'!$G$255,0)</f>
        <v>0</v>
      </c>
      <c r="S230" s="181">
        <f>IF(MONTH('Données de base'!$E$255)=MONTH(S$7),'Données de base'!$G$255,0)</f>
        <v>0</v>
      </c>
      <c r="T230" s="181">
        <f>IF(MONTH('Données de base'!$E$255)=MONTH(T$7),'Données de base'!$G$255,0)</f>
        <v>0</v>
      </c>
      <c r="U230" s="181">
        <f>IF(MONTH('Données de base'!$E$255)=MONTH(U$7),'Données de base'!$G$255,0)</f>
        <v>0</v>
      </c>
      <c r="V230" s="181">
        <f>IF(MONTH('Données de base'!$E$255)=MONTH(V$7),'Données de base'!$G$255,0)</f>
        <v>0</v>
      </c>
      <c r="W230" s="181">
        <f>IF(MONTH('Données de base'!$E$255)=MONTH(W$7),'Données de base'!$G$255,0)</f>
        <v>0</v>
      </c>
      <c r="X230" s="181">
        <f>IF(MONTH('Données de base'!$E$255)=MONTH(X$7),'Données de base'!$G$255,0)</f>
        <v>0</v>
      </c>
      <c r="Y230" s="181">
        <f>IF(MONTH('Données de base'!$E$255)=MONTH(Y$7),'Données de base'!$G$255,0)</f>
        <v>0</v>
      </c>
      <c r="Z230" s="181">
        <f>IF(MONTH('Données de base'!$E$255)=MONTH(Z$7),'Données de base'!$G$255,0)</f>
        <v>0</v>
      </c>
      <c r="AA230" s="181">
        <f>IF(MONTH('Données de base'!$E$255)=MONTH(AA$7),'Données de base'!$G$255,0)</f>
        <v>0</v>
      </c>
      <c r="AB230" s="181">
        <f>IF(MONTH('Données de base'!$E$255)=MONTH(AB$7),'Données de base'!$G$255,0)</f>
        <v>0</v>
      </c>
      <c r="AC230" s="190">
        <f t="shared" si="592"/>
        <v>0</v>
      </c>
      <c r="AD230" s="181"/>
      <c r="AE230" s="181"/>
      <c r="AF230" s="181"/>
      <c r="AG230" s="181"/>
      <c r="AH230" s="181"/>
      <c r="AI230" s="181"/>
      <c r="AJ230" s="181"/>
      <c r="AK230" s="181"/>
      <c r="AL230" s="181"/>
      <c r="AM230" s="181"/>
      <c r="AN230" s="181"/>
      <c r="AO230" s="181"/>
      <c r="AP230" s="190">
        <f t="shared" si="594"/>
        <v>0</v>
      </c>
      <c r="AQ230" s="181"/>
      <c r="AR230" s="181"/>
      <c r="AS230" s="181"/>
      <c r="AT230" s="181"/>
      <c r="AU230" s="181"/>
      <c r="AV230" s="181"/>
      <c r="AW230" s="181"/>
      <c r="AX230" s="181"/>
      <c r="AY230" s="181"/>
      <c r="AZ230" s="181"/>
      <c r="BA230" s="181"/>
      <c r="BB230" s="181"/>
      <c r="BC230" s="190">
        <f t="shared" si="596"/>
        <v>0</v>
      </c>
      <c r="BD230" s="181"/>
      <c r="BE230" s="181"/>
      <c r="BF230" s="181"/>
      <c r="BG230" s="181"/>
      <c r="BH230" s="181"/>
      <c r="BI230" s="181"/>
      <c r="BJ230" s="181"/>
      <c r="BK230" s="181"/>
      <c r="BL230" s="181"/>
      <c r="BM230" s="181"/>
      <c r="BN230" s="181"/>
      <c r="BO230" s="181"/>
      <c r="BP230" s="190">
        <f t="shared" si="598"/>
        <v>0</v>
      </c>
      <c r="BQ230" s="181"/>
      <c r="BR230" s="181"/>
      <c r="BS230" s="181"/>
      <c r="BT230" s="181"/>
      <c r="BU230" s="181"/>
      <c r="BV230" s="181"/>
      <c r="BW230" s="181"/>
      <c r="BX230" s="181"/>
      <c r="BY230" s="181"/>
      <c r="BZ230" s="181"/>
      <c r="CA230" s="181"/>
      <c r="CB230" s="181"/>
      <c r="CC230" s="190">
        <f t="shared" si="600"/>
        <v>0</v>
      </c>
    </row>
    <row r="231" spans="2:81" ht="15" hidden="1" customHeight="1" outlineLevel="1" x14ac:dyDescent="0.2">
      <c r="B231" s="234" t="str">
        <f>'Données de base'!A258</f>
        <v xml:space="preserve"> (-)</v>
      </c>
      <c r="C231" s="246">
        <f>'Données de base'!D258</f>
        <v>0.2</v>
      </c>
      <c r="D231" s="181"/>
      <c r="E231" s="181"/>
      <c r="F231" s="181"/>
      <c r="G231" s="181"/>
      <c r="H231" s="181"/>
      <c r="I231" s="181"/>
      <c r="J231" s="181"/>
      <c r="K231" s="181"/>
      <c r="L231" s="181"/>
      <c r="M231" s="181"/>
      <c r="N231" s="181"/>
      <c r="O231" s="181"/>
      <c r="P231" s="190">
        <f t="shared" si="590"/>
        <v>0</v>
      </c>
      <c r="Q231" s="181">
        <f>IF(MONTH('Données de base'!$E$258)=MONTH(Q$7),'Données de base'!$G$258,0)</f>
        <v>0</v>
      </c>
      <c r="R231" s="181">
        <f>IF(MONTH('Données de base'!$E$258)=MONTH(R$7),'Données de base'!$G$258,0)</f>
        <v>0</v>
      </c>
      <c r="S231" s="181">
        <f>IF(MONTH('Données de base'!$E$258)=MONTH(S$7),'Données de base'!$G$258,0)</f>
        <v>0</v>
      </c>
      <c r="T231" s="181">
        <f>IF(MONTH('Données de base'!$E$258)=MONTH(T$7),'Données de base'!$G$258,0)</f>
        <v>0</v>
      </c>
      <c r="U231" s="181">
        <f>IF(MONTH('Données de base'!$E$258)=MONTH(U$7),'Données de base'!$G$258,0)</f>
        <v>0</v>
      </c>
      <c r="V231" s="181">
        <f>IF(MONTH('Données de base'!$E$258)=MONTH(V$7),'Données de base'!$G$258,0)</f>
        <v>0</v>
      </c>
      <c r="W231" s="181">
        <f>IF(MONTH('Données de base'!$E$258)=MONTH(W$7),'Données de base'!$G$258,0)</f>
        <v>0</v>
      </c>
      <c r="X231" s="181">
        <f>IF(MONTH('Données de base'!$E$258)=MONTH(X$7),'Données de base'!$G$258,0)</f>
        <v>0</v>
      </c>
      <c r="Y231" s="181">
        <f>IF(MONTH('Données de base'!$E$258)=MONTH(Y$7),'Données de base'!$G$258,0)</f>
        <v>0</v>
      </c>
      <c r="Z231" s="181">
        <f>IF(MONTH('Données de base'!$E$258)=MONTH(Z$7),'Données de base'!$G$258,0)</f>
        <v>0</v>
      </c>
      <c r="AA231" s="181">
        <f>IF(MONTH('Données de base'!$E$258)=MONTH(AA$7),'Données de base'!$G$258,0)</f>
        <v>0</v>
      </c>
      <c r="AB231" s="181">
        <f>IF(MONTH('Données de base'!$E$258)=MONTH(AB$7),'Données de base'!$G$258,0)</f>
        <v>0</v>
      </c>
      <c r="AC231" s="190">
        <f t="shared" si="592"/>
        <v>0</v>
      </c>
      <c r="AD231" s="181"/>
      <c r="AE231" s="181"/>
      <c r="AF231" s="181"/>
      <c r="AG231" s="181"/>
      <c r="AH231" s="181"/>
      <c r="AI231" s="181"/>
      <c r="AJ231" s="181"/>
      <c r="AK231" s="181"/>
      <c r="AL231" s="181"/>
      <c r="AM231" s="181"/>
      <c r="AN231" s="181"/>
      <c r="AO231" s="181"/>
      <c r="AP231" s="190">
        <f t="shared" si="594"/>
        <v>0</v>
      </c>
      <c r="AQ231" s="181"/>
      <c r="AR231" s="181"/>
      <c r="AS231" s="181"/>
      <c r="AT231" s="181"/>
      <c r="AU231" s="181"/>
      <c r="AV231" s="181"/>
      <c r="AW231" s="181"/>
      <c r="AX231" s="181"/>
      <c r="AY231" s="181"/>
      <c r="AZ231" s="181"/>
      <c r="BA231" s="181"/>
      <c r="BB231" s="181"/>
      <c r="BC231" s="190">
        <f t="shared" si="596"/>
        <v>0</v>
      </c>
      <c r="BD231" s="181"/>
      <c r="BE231" s="181"/>
      <c r="BF231" s="181"/>
      <c r="BG231" s="181"/>
      <c r="BH231" s="181"/>
      <c r="BI231" s="181"/>
      <c r="BJ231" s="181"/>
      <c r="BK231" s="181"/>
      <c r="BL231" s="181"/>
      <c r="BM231" s="181"/>
      <c r="BN231" s="181"/>
      <c r="BO231" s="181"/>
      <c r="BP231" s="190">
        <f t="shared" si="598"/>
        <v>0</v>
      </c>
      <c r="BQ231" s="181"/>
      <c r="BR231" s="181"/>
      <c r="BS231" s="181"/>
      <c r="BT231" s="181"/>
      <c r="BU231" s="181"/>
      <c r="BV231" s="181"/>
      <c r="BW231" s="181"/>
      <c r="BX231" s="181"/>
      <c r="BY231" s="181"/>
      <c r="BZ231" s="181"/>
      <c r="CA231" s="181"/>
      <c r="CB231" s="181"/>
      <c r="CC231" s="190">
        <f t="shared" si="600"/>
        <v>0</v>
      </c>
    </row>
    <row r="232" spans="2:81" ht="15" hidden="1" customHeight="1" outlineLevel="1" x14ac:dyDescent="0.2">
      <c r="B232" s="234" t="str">
        <f>'Données de base'!A259</f>
        <v xml:space="preserve"> (-)</v>
      </c>
      <c r="C232" s="246">
        <f>'Données de base'!D259</f>
        <v>0.2</v>
      </c>
      <c r="D232" s="181"/>
      <c r="E232" s="181"/>
      <c r="F232" s="181"/>
      <c r="G232" s="181"/>
      <c r="H232" s="181"/>
      <c r="I232" s="181"/>
      <c r="J232" s="181"/>
      <c r="K232" s="181"/>
      <c r="L232" s="181"/>
      <c r="M232" s="181"/>
      <c r="N232" s="181"/>
      <c r="O232" s="181"/>
      <c r="P232" s="190">
        <f t="shared" si="590"/>
        <v>0</v>
      </c>
      <c r="Q232" s="181">
        <f>IF(MONTH('Données de base'!$E$259)=MONTH(Q$7),'Données de base'!$G$259,0)</f>
        <v>0</v>
      </c>
      <c r="R232" s="181">
        <f>IF(MONTH('Données de base'!$E$259)=MONTH(R$7),'Données de base'!$G$259,0)</f>
        <v>0</v>
      </c>
      <c r="S232" s="181">
        <f>IF(MONTH('Données de base'!$E$259)=MONTH(S$7),'Données de base'!$G$259,0)</f>
        <v>0</v>
      </c>
      <c r="T232" s="181">
        <f>IF(MONTH('Données de base'!$E$259)=MONTH(T$7),'Données de base'!$G$259,0)</f>
        <v>0</v>
      </c>
      <c r="U232" s="181">
        <f>IF(MONTH('Données de base'!$E$259)=MONTH(U$7),'Données de base'!$G$259,0)</f>
        <v>0</v>
      </c>
      <c r="V232" s="181">
        <f>IF(MONTH('Données de base'!$E$259)=MONTH(V$7),'Données de base'!$G$259,0)</f>
        <v>0</v>
      </c>
      <c r="W232" s="181">
        <f>IF(MONTH('Données de base'!$E$259)=MONTH(W$7),'Données de base'!$G$259,0)</f>
        <v>0</v>
      </c>
      <c r="X232" s="181">
        <f>IF(MONTH('Données de base'!$E$259)=MONTH(X$7),'Données de base'!$G$259,0)</f>
        <v>0</v>
      </c>
      <c r="Y232" s="181">
        <f>IF(MONTH('Données de base'!$E$259)=MONTH(Y$7),'Données de base'!$G$259,0)</f>
        <v>0</v>
      </c>
      <c r="Z232" s="181">
        <f>IF(MONTH('Données de base'!$E$259)=MONTH(Z$7),'Données de base'!$G$259,0)</f>
        <v>0</v>
      </c>
      <c r="AA232" s="181">
        <f>IF(MONTH('Données de base'!$E$259)=MONTH(AA$7),'Données de base'!$G$259,0)</f>
        <v>0</v>
      </c>
      <c r="AB232" s="181">
        <f>IF(MONTH('Données de base'!$E$259)=MONTH(AB$7),'Données de base'!$G$259,0)</f>
        <v>0</v>
      </c>
      <c r="AC232" s="190">
        <f t="shared" si="592"/>
        <v>0</v>
      </c>
      <c r="AD232" s="181"/>
      <c r="AE232" s="181"/>
      <c r="AF232" s="181"/>
      <c r="AG232" s="181"/>
      <c r="AH232" s="181"/>
      <c r="AI232" s="181"/>
      <c r="AJ232" s="181"/>
      <c r="AK232" s="181"/>
      <c r="AL232" s="181"/>
      <c r="AM232" s="181"/>
      <c r="AN232" s="181"/>
      <c r="AO232" s="181"/>
      <c r="AP232" s="190">
        <f t="shared" si="594"/>
        <v>0</v>
      </c>
      <c r="AQ232" s="181"/>
      <c r="AR232" s="181"/>
      <c r="AS232" s="181"/>
      <c r="AT232" s="181"/>
      <c r="AU232" s="181"/>
      <c r="AV232" s="181"/>
      <c r="AW232" s="181"/>
      <c r="AX232" s="181"/>
      <c r="AY232" s="181"/>
      <c r="AZ232" s="181"/>
      <c r="BA232" s="181"/>
      <c r="BB232" s="181"/>
      <c r="BC232" s="190">
        <f t="shared" si="596"/>
        <v>0</v>
      </c>
      <c r="BD232" s="181"/>
      <c r="BE232" s="181"/>
      <c r="BF232" s="181"/>
      <c r="BG232" s="181"/>
      <c r="BH232" s="181"/>
      <c r="BI232" s="181"/>
      <c r="BJ232" s="181"/>
      <c r="BK232" s="181"/>
      <c r="BL232" s="181"/>
      <c r="BM232" s="181"/>
      <c r="BN232" s="181"/>
      <c r="BO232" s="181"/>
      <c r="BP232" s="190">
        <f t="shared" si="598"/>
        <v>0</v>
      </c>
      <c r="BQ232" s="181"/>
      <c r="BR232" s="181"/>
      <c r="BS232" s="181"/>
      <c r="BT232" s="181"/>
      <c r="BU232" s="181"/>
      <c r="BV232" s="181"/>
      <c r="BW232" s="181"/>
      <c r="BX232" s="181"/>
      <c r="BY232" s="181"/>
      <c r="BZ232" s="181"/>
      <c r="CA232" s="181"/>
      <c r="CB232" s="181"/>
      <c r="CC232" s="190">
        <f t="shared" si="600"/>
        <v>0</v>
      </c>
    </row>
    <row r="233" spans="2:81" ht="15" hidden="1" customHeight="1" outlineLevel="1" x14ac:dyDescent="0.2">
      <c r="B233" s="234" t="str">
        <f>'Données de base'!A260</f>
        <v xml:space="preserve"> (-)</v>
      </c>
      <c r="C233" s="246">
        <f>'Données de base'!D260</f>
        <v>0.2</v>
      </c>
      <c r="D233" s="181"/>
      <c r="E233" s="181"/>
      <c r="F233" s="181"/>
      <c r="G233" s="181"/>
      <c r="H233" s="181"/>
      <c r="I233" s="181"/>
      <c r="J233" s="181"/>
      <c r="K233" s="181"/>
      <c r="L233" s="181"/>
      <c r="M233" s="181"/>
      <c r="N233" s="181"/>
      <c r="O233" s="181"/>
      <c r="P233" s="190">
        <f t="shared" si="590"/>
        <v>0</v>
      </c>
      <c r="Q233" s="181">
        <f>IF(MONTH('Données de base'!$E$260)=MONTH(Q$7),'Données de base'!$G$260,0)</f>
        <v>0</v>
      </c>
      <c r="R233" s="181">
        <f>IF(MONTH('Données de base'!$E$260)=MONTH(R$7),'Données de base'!$G$260,0)</f>
        <v>0</v>
      </c>
      <c r="S233" s="181">
        <f>IF(MONTH('Données de base'!$E$260)=MONTH(S$7),'Données de base'!$G$260,0)</f>
        <v>0</v>
      </c>
      <c r="T233" s="181">
        <f>IF(MONTH('Données de base'!$E$260)=MONTH(T$7),'Données de base'!$G$260,0)</f>
        <v>0</v>
      </c>
      <c r="U233" s="181">
        <f>IF(MONTH('Données de base'!$E$260)=MONTH(U$7),'Données de base'!$G$260,0)</f>
        <v>0</v>
      </c>
      <c r="V233" s="181">
        <f>IF(MONTH('Données de base'!$E$260)=MONTH(V$7),'Données de base'!$G$260,0)</f>
        <v>0</v>
      </c>
      <c r="W233" s="181">
        <f>IF(MONTH('Données de base'!$E$260)=MONTH(W$7),'Données de base'!$G$260,0)</f>
        <v>0</v>
      </c>
      <c r="X233" s="181">
        <f>IF(MONTH('Données de base'!$E$260)=MONTH(X$7),'Données de base'!$G$260,0)</f>
        <v>0</v>
      </c>
      <c r="Y233" s="181">
        <f>IF(MONTH('Données de base'!$E$260)=MONTH(Y$7),'Données de base'!$G$260,0)</f>
        <v>0</v>
      </c>
      <c r="Z233" s="181">
        <f>IF(MONTH('Données de base'!$E$260)=MONTH(Z$7),'Données de base'!$G$260,0)</f>
        <v>0</v>
      </c>
      <c r="AA233" s="181">
        <f>IF(MONTH('Données de base'!$E$260)=MONTH(AA$7),'Données de base'!$G$260,0)</f>
        <v>0</v>
      </c>
      <c r="AB233" s="181">
        <f>IF(MONTH('Données de base'!$E$260)=MONTH(AB$7),'Données de base'!$G$260,0)</f>
        <v>0</v>
      </c>
      <c r="AC233" s="190">
        <f t="shared" si="592"/>
        <v>0</v>
      </c>
      <c r="AD233" s="181"/>
      <c r="AE233" s="181"/>
      <c r="AF233" s="181"/>
      <c r="AG233" s="181"/>
      <c r="AH233" s="181"/>
      <c r="AI233" s="181"/>
      <c r="AJ233" s="181"/>
      <c r="AK233" s="181"/>
      <c r="AL233" s="181"/>
      <c r="AM233" s="181"/>
      <c r="AN233" s="181"/>
      <c r="AO233" s="181"/>
      <c r="AP233" s="190">
        <f t="shared" si="594"/>
        <v>0</v>
      </c>
      <c r="AQ233" s="181"/>
      <c r="AR233" s="181"/>
      <c r="AS233" s="181"/>
      <c r="AT233" s="181"/>
      <c r="AU233" s="181"/>
      <c r="AV233" s="181"/>
      <c r="AW233" s="181"/>
      <c r="AX233" s="181"/>
      <c r="AY233" s="181"/>
      <c r="AZ233" s="181"/>
      <c r="BA233" s="181"/>
      <c r="BB233" s="181"/>
      <c r="BC233" s="190">
        <f t="shared" si="596"/>
        <v>0</v>
      </c>
      <c r="BD233" s="181"/>
      <c r="BE233" s="181"/>
      <c r="BF233" s="181"/>
      <c r="BG233" s="181"/>
      <c r="BH233" s="181"/>
      <c r="BI233" s="181"/>
      <c r="BJ233" s="181"/>
      <c r="BK233" s="181"/>
      <c r="BL233" s="181"/>
      <c r="BM233" s="181"/>
      <c r="BN233" s="181"/>
      <c r="BO233" s="181"/>
      <c r="BP233" s="190">
        <f t="shared" si="598"/>
        <v>0</v>
      </c>
      <c r="BQ233" s="181"/>
      <c r="BR233" s="181"/>
      <c r="BS233" s="181"/>
      <c r="BT233" s="181"/>
      <c r="BU233" s="181"/>
      <c r="BV233" s="181"/>
      <c r="BW233" s="181"/>
      <c r="BX233" s="181"/>
      <c r="BY233" s="181"/>
      <c r="BZ233" s="181"/>
      <c r="CA233" s="181"/>
      <c r="CB233" s="181"/>
      <c r="CC233" s="190">
        <f t="shared" si="600"/>
        <v>0</v>
      </c>
    </row>
    <row r="234" spans="2:81" ht="15" hidden="1" customHeight="1" outlineLevel="1" x14ac:dyDescent="0.2">
      <c r="B234" s="234" t="str">
        <f>'Données de base'!A261</f>
        <v xml:space="preserve"> (-)</v>
      </c>
      <c r="C234" s="246">
        <f>'Données de base'!D261</f>
        <v>0.2</v>
      </c>
      <c r="D234" s="181"/>
      <c r="E234" s="181"/>
      <c r="F234" s="181"/>
      <c r="G234" s="181"/>
      <c r="H234" s="181"/>
      <c r="I234" s="181"/>
      <c r="J234" s="181"/>
      <c r="K234" s="181"/>
      <c r="L234" s="181"/>
      <c r="M234" s="181"/>
      <c r="N234" s="181"/>
      <c r="O234" s="181"/>
      <c r="P234" s="190">
        <f t="shared" si="590"/>
        <v>0</v>
      </c>
      <c r="Q234" s="181">
        <f>IF(MONTH('Données de base'!$E$261)=MONTH(Q$7),'Données de base'!$G$261,0)</f>
        <v>0</v>
      </c>
      <c r="R234" s="181">
        <f>IF(MONTH('Données de base'!$E$261)=MONTH(R$7),'Données de base'!$G$261,0)</f>
        <v>0</v>
      </c>
      <c r="S234" s="181">
        <f>IF(MONTH('Données de base'!$E$261)=MONTH(S$7),'Données de base'!$G$261,0)</f>
        <v>0</v>
      </c>
      <c r="T234" s="181">
        <f>IF(MONTH('Données de base'!$E$261)=MONTH(T$7),'Données de base'!$G$261,0)</f>
        <v>0</v>
      </c>
      <c r="U234" s="181">
        <f>IF(MONTH('Données de base'!$E$261)=MONTH(U$7),'Données de base'!$G$261,0)</f>
        <v>0</v>
      </c>
      <c r="V234" s="181">
        <f>IF(MONTH('Données de base'!$E$261)=MONTH(V$7),'Données de base'!$G$261,0)</f>
        <v>0</v>
      </c>
      <c r="W234" s="181">
        <f>IF(MONTH('Données de base'!$E$261)=MONTH(W$7),'Données de base'!$G$261,0)</f>
        <v>0</v>
      </c>
      <c r="X234" s="181">
        <f>IF(MONTH('Données de base'!$E$261)=MONTH(X$7),'Données de base'!$G$261,0)</f>
        <v>0</v>
      </c>
      <c r="Y234" s="181">
        <f>IF(MONTH('Données de base'!$E$261)=MONTH(Y$7),'Données de base'!$G$261,0)</f>
        <v>0</v>
      </c>
      <c r="Z234" s="181">
        <f>IF(MONTH('Données de base'!$E$261)=MONTH(Z$7),'Données de base'!$G$261,0)</f>
        <v>0</v>
      </c>
      <c r="AA234" s="181">
        <f>IF(MONTH('Données de base'!$E$261)=MONTH(AA$7),'Données de base'!$G$261,0)</f>
        <v>0</v>
      </c>
      <c r="AB234" s="181">
        <f>IF(MONTH('Données de base'!$E$261)=MONTH(AB$7),'Données de base'!$G$261,0)</f>
        <v>0</v>
      </c>
      <c r="AC234" s="190">
        <f t="shared" si="592"/>
        <v>0</v>
      </c>
      <c r="AD234" s="181"/>
      <c r="AE234" s="181"/>
      <c r="AF234" s="181"/>
      <c r="AG234" s="181"/>
      <c r="AH234" s="181"/>
      <c r="AI234" s="181"/>
      <c r="AJ234" s="181"/>
      <c r="AK234" s="181"/>
      <c r="AL234" s="181"/>
      <c r="AM234" s="181"/>
      <c r="AN234" s="181"/>
      <c r="AO234" s="181"/>
      <c r="AP234" s="190">
        <f t="shared" si="594"/>
        <v>0</v>
      </c>
      <c r="AQ234" s="181"/>
      <c r="AR234" s="181"/>
      <c r="AS234" s="181"/>
      <c r="AT234" s="181"/>
      <c r="AU234" s="181"/>
      <c r="AV234" s="181"/>
      <c r="AW234" s="181"/>
      <c r="AX234" s="181"/>
      <c r="AY234" s="181"/>
      <c r="AZ234" s="181"/>
      <c r="BA234" s="181"/>
      <c r="BB234" s="181"/>
      <c r="BC234" s="190">
        <f t="shared" si="596"/>
        <v>0</v>
      </c>
      <c r="BD234" s="181"/>
      <c r="BE234" s="181"/>
      <c r="BF234" s="181"/>
      <c r="BG234" s="181"/>
      <c r="BH234" s="181"/>
      <c r="BI234" s="181"/>
      <c r="BJ234" s="181"/>
      <c r="BK234" s="181"/>
      <c r="BL234" s="181"/>
      <c r="BM234" s="181"/>
      <c r="BN234" s="181"/>
      <c r="BO234" s="181"/>
      <c r="BP234" s="190">
        <f t="shared" si="598"/>
        <v>0</v>
      </c>
      <c r="BQ234" s="181"/>
      <c r="BR234" s="181"/>
      <c r="BS234" s="181"/>
      <c r="BT234" s="181"/>
      <c r="BU234" s="181"/>
      <c r="BV234" s="181"/>
      <c r="BW234" s="181"/>
      <c r="BX234" s="181"/>
      <c r="BY234" s="181"/>
      <c r="BZ234" s="181"/>
      <c r="CA234" s="181"/>
      <c r="CB234" s="181"/>
      <c r="CC234" s="190">
        <f t="shared" si="600"/>
        <v>0</v>
      </c>
    </row>
    <row r="235" spans="2:81" ht="15" hidden="1" customHeight="1" outlineLevel="1" x14ac:dyDescent="0.2">
      <c r="B235" s="234" t="str">
        <f>'Données de base'!A262</f>
        <v xml:space="preserve"> (-)</v>
      </c>
      <c r="C235" s="246">
        <f>'Données de base'!D262</f>
        <v>0.2</v>
      </c>
      <c r="D235" s="181"/>
      <c r="E235" s="181"/>
      <c r="F235" s="181"/>
      <c r="G235" s="181"/>
      <c r="H235" s="181"/>
      <c r="I235" s="181"/>
      <c r="J235" s="181"/>
      <c r="K235" s="181"/>
      <c r="L235" s="181"/>
      <c r="M235" s="181"/>
      <c r="N235" s="181"/>
      <c r="O235" s="181"/>
      <c r="P235" s="190">
        <f t="shared" si="590"/>
        <v>0</v>
      </c>
      <c r="Q235" s="181">
        <f>IF(MONTH('Données de base'!$E$262)=MONTH(Q$7),'Données de base'!$G$262,0)</f>
        <v>0</v>
      </c>
      <c r="R235" s="181">
        <f>IF(MONTH('Données de base'!$E$262)=MONTH(R$7),'Données de base'!$G$262,0)</f>
        <v>0</v>
      </c>
      <c r="S235" s="181">
        <f>IF(MONTH('Données de base'!$E$262)=MONTH(S$7),'Données de base'!$G$262,0)</f>
        <v>0</v>
      </c>
      <c r="T235" s="181">
        <f>IF(MONTH('Données de base'!$E$262)=MONTH(T$7),'Données de base'!$G$262,0)</f>
        <v>0</v>
      </c>
      <c r="U235" s="181">
        <f>IF(MONTH('Données de base'!$E$262)=MONTH(U$7),'Données de base'!$G$262,0)</f>
        <v>0</v>
      </c>
      <c r="V235" s="181">
        <f>IF(MONTH('Données de base'!$E$262)=MONTH(V$7),'Données de base'!$G$262,0)</f>
        <v>0</v>
      </c>
      <c r="W235" s="181">
        <f>IF(MONTH('Données de base'!$E$262)=MONTH(W$7),'Données de base'!$G$262,0)</f>
        <v>0</v>
      </c>
      <c r="X235" s="181">
        <f>IF(MONTH('Données de base'!$E$262)=MONTH(X$7),'Données de base'!$G$262,0)</f>
        <v>0</v>
      </c>
      <c r="Y235" s="181">
        <f>IF(MONTH('Données de base'!$E$262)=MONTH(Y$7),'Données de base'!$G$262,0)</f>
        <v>0</v>
      </c>
      <c r="Z235" s="181">
        <f>IF(MONTH('Données de base'!$E$262)=MONTH(Z$7),'Données de base'!$G$262,0)</f>
        <v>0</v>
      </c>
      <c r="AA235" s="181">
        <f>IF(MONTH('Données de base'!$E$262)=MONTH(AA$7),'Données de base'!$G$262,0)</f>
        <v>0</v>
      </c>
      <c r="AB235" s="181">
        <f>IF(MONTH('Données de base'!$E$262)=MONTH(AB$7),'Données de base'!$G$262,0)</f>
        <v>0</v>
      </c>
      <c r="AC235" s="190">
        <f t="shared" si="592"/>
        <v>0</v>
      </c>
      <c r="AD235" s="181"/>
      <c r="AE235" s="181"/>
      <c r="AF235" s="181"/>
      <c r="AG235" s="181"/>
      <c r="AH235" s="181"/>
      <c r="AI235" s="181"/>
      <c r="AJ235" s="181"/>
      <c r="AK235" s="181"/>
      <c r="AL235" s="181"/>
      <c r="AM235" s="181"/>
      <c r="AN235" s="181"/>
      <c r="AO235" s="181"/>
      <c r="AP235" s="190">
        <f t="shared" si="594"/>
        <v>0</v>
      </c>
      <c r="AQ235" s="181"/>
      <c r="AR235" s="181"/>
      <c r="AS235" s="181"/>
      <c r="AT235" s="181"/>
      <c r="AU235" s="181"/>
      <c r="AV235" s="181"/>
      <c r="AW235" s="181"/>
      <c r="AX235" s="181"/>
      <c r="AY235" s="181"/>
      <c r="AZ235" s="181"/>
      <c r="BA235" s="181"/>
      <c r="BB235" s="181"/>
      <c r="BC235" s="190">
        <f t="shared" si="596"/>
        <v>0</v>
      </c>
      <c r="BD235" s="181"/>
      <c r="BE235" s="181"/>
      <c r="BF235" s="181"/>
      <c r="BG235" s="181"/>
      <c r="BH235" s="181"/>
      <c r="BI235" s="181"/>
      <c r="BJ235" s="181"/>
      <c r="BK235" s="181"/>
      <c r="BL235" s="181"/>
      <c r="BM235" s="181"/>
      <c r="BN235" s="181"/>
      <c r="BO235" s="181"/>
      <c r="BP235" s="190">
        <f t="shared" si="598"/>
        <v>0</v>
      </c>
      <c r="BQ235" s="181"/>
      <c r="BR235" s="181"/>
      <c r="BS235" s="181"/>
      <c r="BT235" s="181"/>
      <c r="BU235" s="181"/>
      <c r="BV235" s="181"/>
      <c r="BW235" s="181"/>
      <c r="BX235" s="181"/>
      <c r="BY235" s="181"/>
      <c r="BZ235" s="181"/>
      <c r="CA235" s="181"/>
      <c r="CB235" s="181"/>
      <c r="CC235" s="190">
        <f t="shared" si="600"/>
        <v>0</v>
      </c>
    </row>
    <row r="236" spans="2:81" ht="15" hidden="1" customHeight="1" outlineLevel="1" x14ac:dyDescent="0.2">
      <c r="B236" s="234" t="str">
        <f>'Données de base'!A269</f>
        <v xml:space="preserve"> (-)</v>
      </c>
      <c r="C236" s="246">
        <f>'Données de base'!D269</f>
        <v>0.2</v>
      </c>
      <c r="D236" s="181"/>
      <c r="E236" s="181"/>
      <c r="F236" s="181"/>
      <c r="G236" s="181"/>
      <c r="H236" s="181"/>
      <c r="I236" s="181"/>
      <c r="J236" s="181"/>
      <c r="K236" s="181"/>
      <c r="L236" s="181"/>
      <c r="M236" s="181"/>
      <c r="N236" s="181"/>
      <c r="O236" s="181"/>
      <c r="P236" s="190">
        <f t="shared" si="590"/>
        <v>0</v>
      </c>
      <c r="Q236" s="181"/>
      <c r="R236" s="181"/>
      <c r="S236" s="181"/>
      <c r="T236" s="181"/>
      <c r="U236" s="181"/>
      <c r="V236" s="181"/>
      <c r="W236" s="181"/>
      <c r="X236" s="181"/>
      <c r="Y236" s="181"/>
      <c r="Z236" s="181"/>
      <c r="AA236" s="181"/>
      <c r="AB236" s="181"/>
      <c r="AC236" s="190">
        <f t="shared" si="592"/>
        <v>0</v>
      </c>
      <c r="AD236" s="181">
        <f>IF(MONTH('Données de base'!$E$269)=MONTH(AD$7),'Données de base'!$G$269,0)</f>
        <v>0</v>
      </c>
      <c r="AE236" s="181">
        <f>IF(MONTH('Données de base'!$E$269)=MONTH(AE$7),'Données de base'!$G$269,0)</f>
        <v>0</v>
      </c>
      <c r="AF236" s="181">
        <f>IF(MONTH('Données de base'!$E$269)=MONTH(AF$7),'Données de base'!$G$269,0)</f>
        <v>0</v>
      </c>
      <c r="AG236" s="181">
        <f>IF(MONTH('Données de base'!$E$269)=MONTH(AG$7),'Données de base'!$G$269,0)</f>
        <v>0</v>
      </c>
      <c r="AH236" s="181">
        <f>IF(MONTH('Données de base'!$E$269)=MONTH(AH$7),'Données de base'!$G$269,0)</f>
        <v>0</v>
      </c>
      <c r="AI236" s="181">
        <f>IF(MONTH('Données de base'!$E$269)=MONTH(AI$7),'Données de base'!$G$269,0)</f>
        <v>0</v>
      </c>
      <c r="AJ236" s="181">
        <f>IF(MONTH('Données de base'!$E$269)=MONTH(AJ$7),'Données de base'!$G$269,0)</f>
        <v>0</v>
      </c>
      <c r="AK236" s="181">
        <f>IF(MONTH('Données de base'!$E$269)=MONTH(AK$7),'Données de base'!$G$269,0)</f>
        <v>0</v>
      </c>
      <c r="AL236" s="181">
        <f>IF(MONTH('Données de base'!$E$269)=MONTH(AL$7),'Données de base'!$G$269,0)</f>
        <v>0</v>
      </c>
      <c r="AM236" s="181">
        <f>IF(MONTH('Données de base'!$E$269)=MONTH(AM$7),'Données de base'!$G$269,0)</f>
        <v>0</v>
      </c>
      <c r="AN236" s="181">
        <f>IF(MONTH('Données de base'!$E$269)=MONTH(AN$7),'Données de base'!$G$269,0)</f>
        <v>0</v>
      </c>
      <c r="AO236" s="181">
        <f>IF(MONTH('Données de base'!$E$269)=MONTH(AO$7),'Données de base'!$G$269,0)</f>
        <v>0</v>
      </c>
      <c r="AP236" s="190">
        <f t="shared" si="594"/>
        <v>0</v>
      </c>
      <c r="AQ236" s="181"/>
      <c r="AR236" s="181"/>
      <c r="AS236" s="181"/>
      <c r="AT236" s="181"/>
      <c r="AU236" s="181"/>
      <c r="AV236" s="181"/>
      <c r="AW236" s="181"/>
      <c r="AX236" s="181"/>
      <c r="AY236" s="181"/>
      <c r="AZ236" s="181"/>
      <c r="BA236" s="181"/>
      <c r="BB236" s="181"/>
      <c r="BC236" s="190">
        <f t="shared" si="596"/>
        <v>0</v>
      </c>
      <c r="BD236" s="181"/>
      <c r="BE236" s="181"/>
      <c r="BF236" s="181"/>
      <c r="BG236" s="181"/>
      <c r="BH236" s="181"/>
      <c r="BI236" s="181"/>
      <c r="BJ236" s="181"/>
      <c r="BK236" s="181"/>
      <c r="BL236" s="181"/>
      <c r="BM236" s="181"/>
      <c r="BN236" s="181"/>
      <c r="BO236" s="181"/>
      <c r="BP236" s="190">
        <f t="shared" si="598"/>
        <v>0</v>
      </c>
      <c r="BQ236" s="181"/>
      <c r="BR236" s="181"/>
      <c r="BS236" s="181"/>
      <c r="BT236" s="181"/>
      <c r="BU236" s="181"/>
      <c r="BV236" s="181"/>
      <c r="BW236" s="181"/>
      <c r="BX236" s="181"/>
      <c r="BY236" s="181"/>
      <c r="BZ236" s="181"/>
      <c r="CA236" s="181"/>
      <c r="CB236" s="181"/>
      <c r="CC236" s="190">
        <f t="shared" si="600"/>
        <v>0</v>
      </c>
    </row>
    <row r="237" spans="2:81" ht="15" hidden="1" customHeight="1" outlineLevel="1" x14ac:dyDescent="0.2">
      <c r="B237" s="234" t="str">
        <f>'Données de base'!A270</f>
        <v xml:space="preserve"> (-)</v>
      </c>
      <c r="C237" s="246">
        <f>'Données de base'!D270</f>
        <v>0.2</v>
      </c>
      <c r="D237" s="181"/>
      <c r="E237" s="181"/>
      <c r="F237" s="181"/>
      <c r="G237" s="181"/>
      <c r="H237" s="181"/>
      <c r="I237" s="181"/>
      <c r="J237" s="181"/>
      <c r="K237" s="181"/>
      <c r="L237" s="181"/>
      <c r="M237" s="181"/>
      <c r="N237" s="181"/>
      <c r="O237" s="181"/>
      <c r="P237" s="190">
        <f t="shared" si="590"/>
        <v>0</v>
      </c>
      <c r="Q237" s="181"/>
      <c r="R237" s="181"/>
      <c r="S237" s="181"/>
      <c r="T237" s="181"/>
      <c r="U237" s="181"/>
      <c r="V237" s="181"/>
      <c r="W237" s="181"/>
      <c r="X237" s="181"/>
      <c r="Y237" s="181"/>
      <c r="Z237" s="181"/>
      <c r="AA237" s="181"/>
      <c r="AB237" s="181"/>
      <c r="AC237" s="190">
        <f t="shared" si="592"/>
        <v>0</v>
      </c>
      <c r="AD237" s="181">
        <f>IF(MONTH('Données de base'!$E$270)=MONTH(AD$7),'Données de base'!$G$270,0)</f>
        <v>0</v>
      </c>
      <c r="AE237" s="181">
        <f>IF(MONTH('Données de base'!$E$270)=MONTH(AE$7),'Données de base'!$G$270,0)</f>
        <v>0</v>
      </c>
      <c r="AF237" s="181">
        <f>IF(MONTH('Données de base'!$E$270)=MONTH(AF$7),'Données de base'!$G$270,0)</f>
        <v>0</v>
      </c>
      <c r="AG237" s="181">
        <f>IF(MONTH('Données de base'!$E$270)=MONTH(AG$7),'Données de base'!$G$270,0)</f>
        <v>0</v>
      </c>
      <c r="AH237" s="181">
        <f>IF(MONTH('Données de base'!$E$270)=MONTH(AH$7),'Données de base'!$G$270,0)</f>
        <v>0</v>
      </c>
      <c r="AI237" s="181">
        <f>IF(MONTH('Données de base'!$E$270)=MONTH(AI$7),'Données de base'!$G$270,0)</f>
        <v>0</v>
      </c>
      <c r="AJ237" s="181">
        <f>IF(MONTH('Données de base'!$E$270)=MONTH(AJ$7),'Données de base'!$G$270,0)</f>
        <v>0</v>
      </c>
      <c r="AK237" s="181">
        <f>IF(MONTH('Données de base'!$E$270)=MONTH(AK$7),'Données de base'!$G$270,0)</f>
        <v>0</v>
      </c>
      <c r="AL237" s="181">
        <f>IF(MONTH('Données de base'!$E$270)=MONTH(AL$7),'Données de base'!$G$270,0)</f>
        <v>0</v>
      </c>
      <c r="AM237" s="181">
        <f>IF(MONTH('Données de base'!$E$270)=MONTH(AM$7),'Données de base'!$G$270,0)</f>
        <v>0</v>
      </c>
      <c r="AN237" s="181">
        <f>IF(MONTH('Données de base'!$E$270)=MONTH(AN$7),'Données de base'!$G$270,0)</f>
        <v>0</v>
      </c>
      <c r="AO237" s="181">
        <f>IF(MONTH('Données de base'!$E$270)=MONTH(AO$7),'Données de base'!$G$270,0)</f>
        <v>0</v>
      </c>
      <c r="AP237" s="190">
        <f t="shared" si="594"/>
        <v>0</v>
      </c>
      <c r="AQ237" s="181"/>
      <c r="AR237" s="181"/>
      <c r="AS237" s="181"/>
      <c r="AT237" s="181"/>
      <c r="AU237" s="181"/>
      <c r="AV237" s="181"/>
      <c r="AW237" s="181"/>
      <c r="AX237" s="181"/>
      <c r="AY237" s="181"/>
      <c r="AZ237" s="181"/>
      <c r="BA237" s="181"/>
      <c r="BB237" s="181"/>
      <c r="BC237" s="190">
        <f t="shared" si="596"/>
        <v>0</v>
      </c>
      <c r="BD237" s="181"/>
      <c r="BE237" s="181"/>
      <c r="BF237" s="181"/>
      <c r="BG237" s="181"/>
      <c r="BH237" s="181"/>
      <c r="BI237" s="181"/>
      <c r="BJ237" s="181"/>
      <c r="BK237" s="181"/>
      <c r="BL237" s="181"/>
      <c r="BM237" s="181"/>
      <c r="BN237" s="181"/>
      <c r="BO237" s="181"/>
      <c r="BP237" s="190">
        <f t="shared" si="598"/>
        <v>0</v>
      </c>
      <c r="BQ237" s="181"/>
      <c r="BR237" s="181"/>
      <c r="BS237" s="181"/>
      <c r="BT237" s="181"/>
      <c r="BU237" s="181"/>
      <c r="BV237" s="181"/>
      <c r="BW237" s="181"/>
      <c r="BX237" s="181"/>
      <c r="BY237" s="181"/>
      <c r="BZ237" s="181"/>
      <c r="CA237" s="181"/>
      <c r="CB237" s="181"/>
      <c r="CC237" s="190">
        <f t="shared" si="600"/>
        <v>0</v>
      </c>
    </row>
    <row r="238" spans="2:81" ht="15" hidden="1" customHeight="1" outlineLevel="1" x14ac:dyDescent="0.2">
      <c r="B238" s="234" t="str">
        <f>'Données de base'!A273</f>
        <v xml:space="preserve"> (-)</v>
      </c>
      <c r="C238" s="246">
        <f>'Données de base'!D273</f>
        <v>0.2</v>
      </c>
      <c r="D238" s="181"/>
      <c r="E238" s="181"/>
      <c r="F238" s="181"/>
      <c r="G238" s="181"/>
      <c r="H238" s="181"/>
      <c r="I238" s="181"/>
      <c r="J238" s="181"/>
      <c r="K238" s="181"/>
      <c r="L238" s="181"/>
      <c r="M238" s="181"/>
      <c r="N238" s="181"/>
      <c r="O238" s="181"/>
      <c r="P238" s="190">
        <f t="shared" si="590"/>
        <v>0</v>
      </c>
      <c r="Q238" s="181"/>
      <c r="R238" s="181"/>
      <c r="S238" s="181"/>
      <c r="T238" s="181"/>
      <c r="U238" s="181"/>
      <c r="V238" s="181"/>
      <c r="W238" s="181"/>
      <c r="X238" s="181"/>
      <c r="Y238" s="181"/>
      <c r="Z238" s="181"/>
      <c r="AA238" s="181"/>
      <c r="AB238" s="181"/>
      <c r="AC238" s="190">
        <f t="shared" si="592"/>
        <v>0</v>
      </c>
      <c r="AD238" s="181">
        <f>IF(MONTH('Données de base'!$E$273)=MONTH(AD$7),'Données de base'!$G$273,0)</f>
        <v>0</v>
      </c>
      <c r="AE238" s="181">
        <f>IF(MONTH('Données de base'!$E$273)=MONTH(AE$7),'Données de base'!$G$273,0)</f>
        <v>0</v>
      </c>
      <c r="AF238" s="181">
        <f>IF(MONTH('Données de base'!$E$273)=MONTH(AF$7),'Données de base'!$G$273,0)</f>
        <v>0</v>
      </c>
      <c r="AG238" s="181">
        <f>IF(MONTH('Données de base'!$E$273)=MONTH(AG$7),'Données de base'!$G$273,0)</f>
        <v>0</v>
      </c>
      <c r="AH238" s="181">
        <f>IF(MONTH('Données de base'!$E$273)=MONTH(AH$7),'Données de base'!$G$273,0)</f>
        <v>0</v>
      </c>
      <c r="AI238" s="181">
        <f>IF(MONTH('Données de base'!$E$273)=MONTH(AI$7),'Données de base'!$G$273,0)</f>
        <v>0</v>
      </c>
      <c r="AJ238" s="181">
        <f>IF(MONTH('Données de base'!$E$273)=MONTH(AJ$7),'Données de base'!$G$273,0)</f>
        <v>0</v>
      </c>
      <c r="AK238" s="181">
        <f>IF(MONTH('Données de base'!$E$273)=MONTH(AK$7),'Données de base'!$G$273,0)</f>
        <v>0</v>
      </c>
      <c r="AL238" s="181">
        <f>IF(MONTH('Données de base'!$E$273)=MONTH(AL$7),'Données de base'!$G$273,0)</f>
        <v>0</v>
      </c>
      <c r="AM238" s="181">
        <f>IF(MONTH('Données de base'!$E$273)=MONTH(AM$7),'Données de base'!$G$273,0)</f>
        <v>0</v>
      </c>
      <c r="AN238" s="181">
        <f>IF(MONTH('Données de base'!$E$273)=MONTH(AN$7),'Données de base'!$G$273,0)</f>
        <v>0</v>
      </c>
      <c r="AO238" s="181">
        <f>IF(MONTH('Données de base'!$E$273)=MONTH(AO$7),'Données de base'!$G$273,0)</f>
        <v>0</v>
      </c>
      <c r="AP238" s="190">
        <f t="shared" si="594"/>
        <v>0</v>
      </c>
      <c r="AQ238" s="181"/>
      <c r="AR238" s="181"/>
      <c r="AS238" s="181"/>
      <c r="AT238" s="181"/>
      <c r="AU238" s="181"/>
      <c r="AV238" s="181"/>
      <c r="AW238" s="181"/>
      <c r="AX238" s="181"/>
      <c r="AY238" s="181"/>
      <c r="AZ238" s="181"/>
      <c r="BA238" s="181"/>
      <c r="BB238" s="181"/>
      <c r="BC238" s="190">
        <f t="shared" si="596"/>
        <v>0</v>
      </c>
      <c r="BD238" s="181"/>
      <c r="BE238" s="181"/>
      <c r="BF238" s="181"/>
      <c r="BG238" s="181"/>
      <c r="BH238" s="181"/>
      <c r="BI238" s="181"/>
      <c r="BJ238" s="181"/>
      <c r="BK238" s="181"/>
      <c r="BL238" s="181"/>
      <c r="BM238" s="181"/>
      <c r="BN238" s="181"/>
      <c r="BO238" s="181"/>
      <c r="BP238" s="190">
        <f t="shared" si="598"/>
        <v>0</v>
      </c>
      <c r="BQ238" s="181"/>
      <c r="BR238" s="181"/>
      <c r="BS238" s="181"/>
      <c r="BT238" s="181"/>
      <c r="BU238" s="181"/>
      <c r="BV238" s="181"/>
      <c r="BW238" s="181"/>
      <c r="BX238" s="181"/>
      <c r="BY238" s="181"/>
      <c r="BZ238" s="181"/>
      <c r="CA238" s="181"/>
      <c r="CB238" s="181"/>
      <c r="CC238" s="190">
        <f t="shared" si="600"/>
        <v>0</v>
      </c>
    </row>
    <row r="239" spans="2:81" ht="15" hidden="1" customHeight="1" outlineLevel="1" x14ac:dyDescent="0.2">
      <c r="B239" s="234" t="str">
        <f>'Données de base'!A274</f>
        <v xml:space="preserve"> (-)</v>
      </c>
      <c r="C239" s="246">
        <f>'Données de base'!D274</f>
        <v>0.2</v>
      </c>
      <c r="D239" s="181"/>
      <c r="E239" s="181"/>
      <c r="F239" s="181"/>
      <c r="G239" s="181"/>
      <c r="H239" s="181"/>
      <c r="I239" s="181"/>
      <c r="J239" s="181"/>
      <c r="K239" s="181"/>
      <c r="L239" s="181"/>
      <c r="M239" s="181"/>
      <c r="N239" s="181"/>
      <c r="O239" s="181"/>
      <c r="P239" s="190">
        <f t="shared" si="590"/>
        <v>0</v>
      </c>
      <c r="Q239" s="181"/>
      <c r="R239" s="181"/>
      <c r="S239" s="181"/>
      <c r="T239" s="181"/>
      <c r="U239" s="181"/>
      <c r="V239" s="181"/>
      <c r="W239" s="181"/>
      <c r="X239" s="181"/>
      <c r="Y239" s="181"/>
      <c r="Z239" s="181"/>
      <c r="AA239" s="181"/>
      <c r="AB239" s="181"/>
      <c r="AC239" s="190">
        <f t="shared" si="592"/>
        <v>0</v>
      </c>
      <c r="AD239" s="181">
        <f>IF(MONTH('Données de base'!$E$274)=MONTH(AD$7),'Données de base'!$G$274,0)</f>
        <v>0</v>
      </c>
      <c r="AE239" s="181">
        <f>IF(MONTH('Données de base'!$E$274)=MONTH(AE$7),'Données de base'!$G$274,0)</f>
        <v>0</v>
      </c>
      <c r="AF239" s="181">
        <f>IF(MONTH('Données de base'!$E$274)=MONTH(AF$7),'Données de base'!$G$274,0)</f>
        <v>0</v>
      </c>
      <c r="AG239" s="181">
        <f>IF(MONTH('Données de base'!$E$274)=MONTH(AG$7),'Données de base'!$G$274,0)</f>
        <v>0</v>
      </c>
      <c r="AH239" s="181">
        <f>IF(MONTH('Données de base'!$E$274)=MONTH(AH$7),'Données de base'!$G$274,0)</f>
        <v>0</v>
      </c>
      <c r="AI239" s="181">
        <f>IF(MONTH('Données de base'!$E$274)=MONTH(AI$7),'Données de base'!$G$274,0)</f>
        <v>0</v>
      </c>
      <c r="AJ239" s="181">
        <f>IF(MONTH('Données de base'!$E$274)=MONTH(AJ$7),'Données de base'!$G$274,0)</f>
        <v>0</v>
      </c>
      <c r="AK239" s="181">
        <f>IF(MONTH('Données de base'!$E$274)=MONTH(AK$7),'Données de base'!$G$274,0)</f>
        <v>0</v>
      </c>
      <c r="AL239" s="181">
        <f>IF(MONTH('Données de base'!$E$274)=MONTH(AL$7),'Données de base'!$G$274,0)</f>
        <v>0</v>
      </c>
      <c r="AM239" s="181">
        <f>IF(MONTH('Données de base'!$E$274)=MONTH(AM$7),'Données de base'!$G$274,0)</f>
        <v>0</v>
      </c>
      <c r="AN239" s="181">
        <f>IF(MONTH('Données de base'!$E$274)=MONTH(AN$7),'Données de base'!$G$274,0)</f>
        <v>0</v>
      </c>
      <c r="AO239" s="181">
        <f>IF(MONTH('Données de base'!$E$274)=MONTH(AO$7),'Données de base'!$G$274,0)</f>
        <v>0</v>
      </c>
      <c r="AP239" s="190">
        <f t="shared" si="594"/>
        <v>0</v>
      </c>
      <c r="AQ239" s="181"/>
      <c r="AR239" s="181"/>
      <c r="AS239" s="181"/>
      <c r="AT239" s="181"/>
      <c r="AU239" s="181"/>
      <c r="AV239" s="181"/>
      <c r="AW239" s="181"/>
      <c r="AX239" s="181"/>
      <c r="AY239" s="181"/>
      <c r="AZ239" s="181"/>
      <c r="BA239" s="181"/>
      <c r="BB239" s="181"/>
      <c r="BC239" s="190">
        <f t="shared" si="596"/>
        <v>0</v>
      </c>
      <c r="BD239" s="181"/>
      <c r="BE239" s="181"/>
      <c r="BF239" s="181"/>
      <c r="BG239" s="181"/>
      <c r="BH239" s="181"/>
      <c r="BI239" s="181"/>
      <c r="BJ239" s="181"/>
      <c r="BK239" s="181"/>
      <c r="BL239" s="181"/>
      <c r="BM239" s="181"/>
      <c r="BN239" s="181"/>
      <c r="BO239" s="181"/>
      <c r="BP239" s="190">
        <f t="shared" si="598"/>
        <v>0</v>
      </c>
      <c r="BQ239" s="181"/>
      <c r="BR239" s="181"/>
      <c r="BS239" s="181"/>
      <c r="BT239" s="181"/>
      <c r="BU239" s="181"/>
      <c r="BV239" s="181"/>
      <c r="BW239" s="181"/>
      <c r="BX239" s="181"/>
      <c r="BY239" s="181"/>
      <c r="BZ239" s="181"/>
      <c r="CA239" s="181"/>
      <c r="CB239" s="181"/>
      <c r="CC239" s="190">
        <f t="shared" si="600"/>
        <v>0</v>
      </c>
    </row>
    <row r="240" spans="2:81" ht="15" hidden="1" customHeight="1" outlineLevel="1" x14ac:dyDescent="0.2">
      <c r="B240" s="234" t="str">
        <f>'Données de base'!A275</f>
        <v xml:space="preserve"> (-)</v>
      </c>
      <c r="C240" s="246">
        <f>'Données de base'!D275</f>
        <v>0.2</v>
      </c>
      <c r="D240" s="181"/>
      <c r="E240" s="181"/>
      <c r="F240" s="181"/>
      <c r="G240" s="181"/>
      <c r="H240" s="181"/>
      <c r="I240" s="181"/>
      <c r="J240" s="181"/>
      <c r="K240" s="181"/>
      <c r="L240" s="181"/>
      <c r="M240" s="181"/>
      <c r="N240" s="181"/>
      <c r="O240" s="181"/>
      <c r="P240" s="190">
        <f t="shared" si="590"/>
        <v>0</v>
      </c>
      <c r="Q240" s="181"/>
      <c r="R240" s="181"/>
      <c r="S240" s="181"/>
      <c r="T240" s="181"/>
      <c r="U240" s="181"/>
      <c r="V240" s="181"/>
      <c r="W240" s="181"/>
      <c r="X240" s="181"/>
      <c r="Y240" s="181"/>
      <c r="Z240" s="181"/>
      <c r="AA240" s="181"/>
      <c r="AB240" s="181"/>
      <c r="AC240" s="190">
        <f t="shared" si="592"/>
        <v>0</v>
      </c>
      <c r="AD240" s="181">
        <f>IF(MONTH('Données de base'!$E$275)=MONTH(AD$7),'Données de base'!$G$275,0)</f>
        <v>0</v>
      </c>
      <c r="AE240" s="181">
        <f>IF(MONTH('Données de base'!$E$275)=MONTH(AE$7),'Données de base'!$G$275,0)</f>
        <v>0</v>
      </c>
      <c r="AF240" s="181">
        <f>IF(MONTH('Données de base'!$E$275)=MONTH(AF$7),'Données de base'!$G$275,0)</f>
        <v>0</v>
      </c>
      <c r="AG240" s="181">
        <f>IF(MONTH('Données de base'!$E$275)=MONTH(AG$7),'Données de base'!$G$275,0)</f>
        <v>0</v>
      </c>
      <c r="AH240" s="181">
        <f>IF(MONTH('Données de base'!$E$275)=MONTH(AH$7),'Données de base'!$G$275,0)</f>
        <v>0</v>
      </c>
      <c r="AI240" s="181">
        <f>IF(MONTH('Données de base'!$E$275)=MONTH(AI$7),'Données de base'!$G$275,0)</f>
        <v>0</v>
      </c>
      <c r="AJ240" s="181">
        <f>IF(MONTH('Données de base'!$E$275)=MONTH(AJ$7),'Données de base'!$G$275,0)</f>
        <v>0</v>
      </c>
      <c r="AK240" s="181">
        <f>IF(MONTH('Données de base'!$E$275)=MONTH(AK$7),'Données de base'!$G$275,0)</f>
        <v>0</v>
      </c>
      <c r="AL240" s="181">
        <f>IF(MONTH('Données de base'!$E$275)=MONTH(AL$7),'Données de base'!$G$275,0)</f>
        <v>0</v>
      </c>
      <c r="AM240" s="181">
        <f>IF(MONTH('Données de base'!$E$275)=MONTH(AM$7),'Données de base'!$G$275,0)</f>
        <v>0</v>
      </c>
      <c r="AN240" s="181">
        <f>IF(MONTH('Données de base'!$E$275)=MONTH(AN$7),'Données de base'!$G$275,0)</f>
        <v>0</v>
      </c>
      <c r="AO240" s="181">
        <f>IF(MONTH('Données de base'!$E$275)=MONTH(AO$7),'Données de base'!$G$275,0)</f>
        <v>0</v>
      </c>
      <c r="AP240" s="190">
        <f t="shared" si="594"/>
        <v>0</v>
      </c>
      <c r="AQ240" s="181"/>
      <c r="AR240" s="181"/>
      <c r="AS240" s="181"/>
      <c r="AT240" s="181"/>
      <c r="AU240" s="181"/>
      <c r="AV240" s="181"/>
      <c r="AW240" s="181"/>
      <c r="AX240" s="181"/>
      <c r="AY240" s="181"/>
      <c r="AZ240" s="181"/>
      <c r="BA240" s="181"/>
      <c r="BB240" s="181"/>
      <c r="BC240" s="190">
        <f t="shared" si="596"/>
        <v>0</v>
      </c>
      <c r="BD240" s="181"/>
      <c r="BE240" s="181"/>
      <c r="BF240" s="181"/>
      <c r="BG240" s="181"/>
      <c r="BH240" s="181"/>
      <c r="BI240" s="181"/>
      <c r="BJ240" s="181"/>
      <c r="BK240" s="181"/>
      <c r="BL240" s="181"/>
      <c r="BM240" s="181"/>
      <c r="BN240" s="181"/>
      <c r="BO240" s="181"/>
      <c r="BP240" s="190">
        <f t="shared" si="598"/>
        <v>0</v>
      </c>
      <c r="BQ240" s="181"/>
      <c r="BR240" s="181"/>
      <c r="BS240" s="181"/>
      <c r="BT240" s="181"/>
      <c r="BU240" s="181"/>
      <c r="BV240" s="181"/>
      <c r="BW240" s="181"/>
      <c r="BX240" s="181"/>
      <c r="BY240" s="181"/>
      <c r="BZ240" s="181"/>
      <c r="CA240" s="181"/>
      <c r="CB240" s="181"/>
      <c r="CC240" s="190">
        <f t="shared" si="600"/>
        <v>0</v>
      </c>
    </row>
    <row r="241" spans="2:81" ht="15" hidden="1" customHeight="1" outlineLevel="1" x14ac:dyDescent="0.2">
      <c r="B241" s="234" t="str">
        <f>'Données de base'!A276</f>
        <v xml:space="preserve"> (-)</v>
      </c>
      <c r="C241" s="246">
        <f>'Données de base'!D276</f>
        <v>0.2</v>
      </c>
      <c r="D241" s="181"/>
      <c r="E241" s="181"/>
      <c r="F241" s="181"/>
      <c r="G241" s="181"/>
      <c r="H241" s="181"/>
      <c r="I241" s="181"/>
      <c r="J241" s="181"/>
      <c r="K241" s="181"/>
      <c r="L241" s="181"/>
      <c r="M241" s="181"/>
      <c r="N241" s="181"/>
      <c r="O241" s="181"/>
      <c r="P241" s="190">
        <f t="shared" si="590"/>
        <v>0</v>
      </c>
      <c r="Q241" s="181"/>
      <c r="R241" s="181"/>
      <c r="S241" s="181"/>
      <c r="T241" s="181"/>
      <c r="U241" s="181"/>
      <c r="V241" s="181"/>
      <c r="W241" s="181"/>
      <c r="X241" s="181"/>
      <c r="Y241" s="181"/>
      <c r="Z241" s="181"/>
      <c r="AA241" s="181"/>
      <c r="AB241" s="181"/>
      <c r="AC241" s="190">
        <f t="shared" si="592"/>
        <v>0</v>
      </c>
      <c r="AD241" s="181">
        <f>IF(MONTH('Données de base'!$E$276)=MONTH(AD$7),'Données de base'!$G$276,0)</f>
        <v>0</v>
      </c>
      <c r="AE241" s="181">
        <f>IF(MONTH('Données de base'!$E$276)=MONTH(AE$7),'Données de base'!$G$276,0)</f>
        <v>0</v>
      </c>
      <c r="AF241" s="181">
        <f>IF(MONTH('Données de base'!$E$276)=MONTH(AF$7),'Données de base'!$G$276,0)</f>
        <v>0</v>
      </c>
      <c r="AG241" s="181">
        <f>IF(MONTH('Données de base'!$E$276)=MONTH(AG$7),'Données de base'!$G$276,0)</f>
        <v>0</v>
      </c>
      <c r="AH241" s="181">
        <f>IF(MONTH('Données de base'!$E$276)=MONTH(AH$7),'Données de base'!$G$276,0)</f>
        <v>0</v>
      </c>
      <c r="AI241" s="181">
        <f>IF(MONTH('Données de base'!$E$276)=MONTH(AI$7),'Données de base'!$G$276,0)</f>
        <v>0</v>
      </c>
      <c r="AJ241" s="181">
        <f>IF(MONTH('Données de base'!$E$276)=MONTH(AJ$7),'Données de base'!$G$276,0)</f>
        <v>0</v>
      </c>
      <c r="AK241" s="181">
        <f>IF(MONTH('Données de base'!$E$276)=MONTH(AK$7),'Données de base'!$G$276,0)</f>
        <v>0</v>
      </c>
      <c r="AL241" s="181">
        <f>IF(MONTH('Données de base'!$E$276)=MONTH(AL$7),'Données de base'!$G$276,0)</f>
        <v>0</v>
      </c>
      <c r="AM241" s="181">
        <f>IF(MONTH('Données de base'!$E$276)=MONTH(AM$7),'Données de base'!$G$276,0)</f>
        <v>0</v>
      </c>
      <c r="AN241" s="181">
        <f>IF(MONTH('Données de base'!$E$276)=MONTH(AN$7),'Données de base'!$G$276,0)</f>
        <v>0</v>
      </c>
      <c r="AO241" s="181">
        <f>IF(MONTH('Données de base'!$E$276)=MONTH(AO$7),'Données de base'!$G$276,0)</f>
        <v>0</v>
      </c>
      <c r="AP241" s="190">
        <f t="shared" si="594"/>
        <v>0</v>
      </c>
      <c r="AQ241" s="181"/>
      <c r="AR241" s="181"/>
      <c r="AS241" s="181"/>
      <c r="AT241" s="181"/>
      <c r="AU241" s="181"/>
      <c r="AV241" s="181"/>
      <c r="AW241" s="181"/>
      <c r="AX241" s="181"/>
      <c r="AY241" s="181"/>
      <c r="AZ241" s="181"/>
      <c r="BA241" s="181"/>
      <c r="BB241" s="181"/>
      <c r="BC241" s="190">
        <f t="shared" si="596"/>
        <v>0</v>
      </c>
      <c r="BD241" s="181"/>
      <c r="BE241" s="181"/>
      <c r="BF241" s="181"/>
      <c r="BG241" s="181"/>
      <c r="BH241" s="181"/>
      <c r="BI241" s="181"/>
      <c r="BJ241" s="181"/>
      <c r="BK241" s="181"/>
      <c r="BL241" s="181"/>
      <c r="BM241" s="181"/>
      <c r="BN241" s="181"/>
      <c r="BO241" s="181"/>
      <c r="BP241" s="190">
        <f t="shared" si="598"/>
        <v>0</v>
      </c>
      <c r="BQ241" s="181"/>
      <c r="BR241" s="181"/>
      <c r="BS241" s="181"/>
      <c r="BT241" s="181"/>
      <c r="BU241" s="181"/>
      <c r="BV241" s="181"/>
      <c r="BW241" s="181"/>
      <c r="BX241" s="181"/>
      <c r="BY241" s="181"/>
      <c r="BZ241" s="181"/>
      <c r="CA241" s="181"/>
      <c r="CB241" s="181"/>
      <c r="CC241" s="190">
        <f t="shared" si="600"/>
        <v>0</v>
      </c>
    </row>
    <row r="242" spans="2:81" ht="15" hidden="1" customHeight="1" outlineLevel="1" x14ac:dyDescent="0.2">
      <c r="B242" s="234" t="str">
        <f>'Données de base'!A277</f>
        <v xml:space="preserve"> (-)</v>
      </c>
      <c r="C242" s="246">
        <f>'Données de base'!D277</f>
        <v>0.2</v>
      </c>
      <c r="D242" s="181"/>
      <c r="E242" s="181"/>
      <c r="F242" s="181"/>
      <c r="G242" s="181"/>
      <c r="H242" s="181"/>
      <c r="I242" s="181"/>
      <c r="J242" s="181"/>
      <c r="K242" s="181"/>
      <c r="L242" s="181"/>
      <c r="M242" s="181"/>
      <c r="N242" s="181"/>
      <c r="O242" s="181"/>
      <c r="P242" s="190">
        <f t="shared" si="590"/>
        <v>0</v>
      </c>
      <c r="Q242" s="181"/>
      <c r="R242" s="181"/>
      <c r="S242" s="181"/>
      <c r="T242" s="181"/>
      <c r="U242" s="181"/>
      <c r="V242" s="181"/>
      <c r="W242" s="181"/>
      <c r="X242" s="181"/>
      <c r="Y242" s="181"/>
      <c r="Z242" s="181"/>
      <c r="AA242" s="181"/>
      <c r="AB242" s="181"/>
      <c r="AC242" s="190">
        <f t="shared" si="592"/>
        <v>0</v>
      </c>
      <c r="AD242" s="181">
        <f>IF(MONTH('Données de base'!$E$277)=MONTH(AD$7),'Données de base'!$G$277,0)</f>
        <v>0</v>
      </c>
      <c r="AE242" s="181">
        <f>IF(MONTH('Données de base'!$E$277)=MONTH(AE$7),'Données de base'!$G$277,0)</f>
        <v>0</v>
      </c>
      <c r="AF242" s="181">
        <f>IF(MONTH('Données de base'!$E$277)=MONTH(AF$7),'Données de base'!$G$277,0)</f>
        <v>0</v>
      </c>
      <c r="AG242" s="181">
        <f>IF(MONTH('Données de base'!$E$277)=MONTH(AG$7),'Données de base'!$G$277,0)</f>
        <v>0</v>
      </c>
      <c r="AH242" s="181">
        <f>IF(MONTH('Données de base'!$E$277)=MONTH(AH$7),'Données de base'!$G$277,0)</f>
        <v>0</v>
      </c>
      <c r="AI242" s="181">
        <f>IF(MONTH('Données de base'!$E$277)=MONTH(AI$7),'Données de base'!$G$277,0)</f>
        <v>0</v>
      </c>
      <c r="AJ242" s="181">
        <f>IF(MONTH('Données de base'!$E$277)=MONTH(AJ$7),'Données de base'!$G$277,0)</f>
        <v>0</v>
      </c>
      <c r="AK242" s="181">
        <f>IF(MONTH('Données de base'!$E$277)=MONTH(AK$7),'Données de base'!$G$277,0)</f>
        <v>0</v>
      </c>
      <c r="AL242" s="181">
        <f>IF(MONTH('Données de base'!$E$277)=MONTH(AL$7),'Données de base'!$G$277,0)</f>
        <v>0</v>
      </c>
      <c r="AM242" s="181">
        <f>IF(MONTH('Données de base'!$E$277)=MONTH(AM$7),'Données de base'!$G$277,0)</f>
        <v>0</v>
      </c>
      <c r="AN242" s="181">
        <f>IF(MONTH('Données de base'!$E$277)=MONTH(AN$7),'Données de base'!$G$277,0)</f>
        <v>0</v>
      </c>
      <c r="AO242" s="181">
        <f>IF(MONTH('Données de base'!$E$277)=MONTH(AO$7),'Données de base'!$G$277,0)</f>
        <v>0</v>
      </c>
      <c r="AP242" s="190">
        <f t="shared" si="594"/>
        <v>0</v>
      </c>
      <c r="AQ242" s="181"/>
      <c r="AR242" s="181"/>
      <c r="AS242" s="181"/>
      <c r="AT242" s="181"/>
      <c r="AU242" s="181"/>
      <c r="AV242" s="181"/>
      <c r="AW242" s="181"/>
      <c r="AX242" s="181"/>
      <c r="AY242" s="181"/>
      <c r="AZ242" s="181"/>
      <c r="BA242" s="181"/>
      <c r="BB242" s="181"/>
      <c r="BC242" s="190">
        <f t="shared" si="596"/>
        <v>0</v>
      </c>
      <c r="BD242" s="181"/>
      <c r="BE242" s="181"/>
      <c r="BF242" s="181"/>
      <c r="BG242" s="181"/>
      <c r="BH242" s="181"/>
      <c r="BI242" s="181"/>
      <c r="BJ242" s="181"/>
      <c r="BK242" s="181"/>
      <c r="BL242" s="181"/>
      <c r="BM242" s="181"/>
      <c r="BN242" s="181"/>
      <c r="BO242" s="181"/>
      <c r="BP242" s="190">
        <f t="shared" si="598"/>
        <v>0</v>
      </c>
      <c r="BQ242" s="181"/>
      <c r="BR242" s="181"/>
      <c r="BS242" s="181"/>
      <c r="BT242" s="181"/>
      <c r="BU242" s="181"/>
      <c r="BV242" s="181"/>
      <c r="BW242" s="181"/>
      <c r="BX242" s="181"/>
      <c r="BY242" s="181"/>
      <c r="BZ242" s="181"/>
      <c r="CA242" s="181"/>
      <c r="CB242" s="181"/>
      <c r="CC242" s="190">
        <f t="shared" si="600"/>
        <v>0</v>
      </c>
    </row>
    <row r="243" spans="2:81" ht="15" hidden="1" customHeight="1" outlineLevel="1" x14ac:dyDescent="0.2">
      <c r="B243" s="234" t="str">
        <f>'Données de base'!A284</f>
        <v xml:space="preserve"> (-)</v>
      </c>
      <c r="C243" s="246">
        <f>'Données de base'!D284</f>
        <v>0.2</v>
      </c>
      <c r="D243" s="181"/>
      <c r="E243" s="181"/>
      <c r="F243" s="181"/>
      <c r="G243" s="181"/>
      <c r="H243" s="181"/>
      <c r="I243" s="181"/>
      <c r="J243" s="181"/>
      <c r="K243" s="181"/>
      <c r="L243" s="181"/>
      <c r="M243" s="181"/>
      <c r="N243" s="181"/>
      <c r="O243" s="181"/>
      <c r="P243" s="190">
        <f t="shared" si="590"/>
        <v>0</v>
      </c>
      <c r="Q243" s="181"/>
      <c r="R243" s="181"/>
      <c r="S243" s="181"/>
      <c r="T243" s="181"/>
      <c r="U243" s="181"/>
      <c r="V243" s="181"/>
      <c r="W243" s="181"/>
      <c r="X243" s="181"/>
      <c r="Y243" s="181"/>
      <c r="Z243" s="181"/>
      <c r="AA243" s="181"/>
      <c r="AB243" s="181"/>
      <c r="AC243" s="190">
        <f t="shared" si="592"/>
        <v>0</v>
      </c>
      <c r="AD243" s="181"/>
      <c r="AE243" s="181"/>
      <c r="AF243" s="181"/>
      <c r="AG243" s="181"/>
      <c r="AH243" s="181"/>
      <c r="AI243" s="181"/>
      <c r="AJ243" s="181"/>
      <c r="AK243" s="181"/>
      <c r="AL243" s="181"/>
      <c r="AM243" s="181"/>
      <c r="AN243" s="181"/>
      <c r="AO243" s="181"/>
      <c r="AP243" s="190">
        <f t="shared" si="594"/>
        <v>0</v>
      </c>
      <c r="AQ243" s="181">
        <f>IF(MONTH('Données de base'!$E$284)=MONTH(AQ$7),'Données de base'!$G$284,0)</f>
        <v>0</v>
      </c>
      <c r="AR243" s="181">
        <f>IF(MONTH('Données de base'!$E$284)=MONTH(AR$7),'Données de base'!$G$284,0)</f>
        <v>0</v>
      </c>
      <c r="AS243" s="181">
        <f>IF(MONTH('Données de base'!$E$284)=MONTH(AS$7),'Données de base'!$G$284,0)</f>
        <v>0</v>
      </c>
      <c r="AT243" s="181">
        <f>IF(MONTH('Données de base'!$E$284)=MONTH(AT$7),'Données de base'!$G$284,0)</f>
        <v>0</v>
      </c>
      <c r="AU243" s="181">
        <f>IF(MONTH('Données de base'!$E$284)=MONTH(AU$7),'Données de base'!$G$284,0)</f>
        <v>0</v>
      </c>
      <c r="AV243" s="181">
        <f>IF(MONTH('Données de base'!$E$284)=MONTH(AV$7),'Données de base'!$G$284,0)</f>
        <v>0</v>
      </c>
      <c r="AW243" s="181">
        <f>IF(MONTH('Données de base'!$E$284)=MONTH(AW$7),'Données de base'!$G$284,0)</f>
        <v>0</v>
      </c>
      <c r="AX243" s="181">
        <f>IF(MONTH('Données de base'!$E$284)=MONTH(AX$7),'Données de base'!$G$284,0)</f>
        <v>0</v>
      </c>
      <c r="AY243" s="181">
        <f>IF(MONTH('Données de base'!$E$284)=MONTH(AY$7),'Données de base'!$G$284,0)</f>
        <v>0</v>
      </c>
      <c r="AZ243" s="181">
        <f>IF(MONTH('Données de base'!$E$284)=MONTH(AZ$7),'Données de base'!$G$284,0)</f>
        <v>0</v>
      </c>
      <c r="BA243" s="181">
        <f>IF(MONTH('Données de base'!$E$284)=MONTH(BA$7),'Données de base'!$G$284,0)</f>
        <v>0</v>
      </c>
      <c r="BB243" s="181">
        <f>IF(MONTH('Données de base'!$E$284)=MONTH(BB$7),'Données de base'!$G$284,0)</f>
        <v>0</v>
      </c>
      <c r="BC243" s="190">
        <f t="shared" si="596"/>
        <v>0</v>
      </c>
      <c r="BD243" s="181"/>
      <c r="BE243" s="181"/>
      <c r="BF243" s="181"/>
      <c r="BG243" s="181"/>
      <c r="BH243" s="181"/>
      <c r="BI243" s="181"/>
      <c r="BJ243" s="181"/>
      <c r="BK243" s="181"/>
      <c r="BL243" s="181"/>
      <c r="BM243" s="181"/>
      <c r="BN243" s="181"/>
      <c r="BO243" s="181"/>
      <c r="BP243" s="190">
        <f t="shared" si="598"/>
        <v>0</v>
      </c>
      <c r="BQ243" s="181"/>
      <c r="BR243" s="181"/>
      <c r="BS243" s="181"/>
      <c r="BT243" s="181"/>
      <c r="BU243" s="181"/>
      <c r="BV243" s="181"/>
      <c r="BW243" s="181"/>
      <c r="BX243" s="181"/>
      <c r="BY243" s="181"/>
      <c r="BZ243" s="181"/>
      <c r="CA243" s="181"/>
      <c r="CB243" s="181"/>
      <c r="CC243" s="190">
        <f t="shared" si="600"/>
        <v>0</v>
      </c>
    </row>
    <row r="244" spans="2:81" ht="15" hidden="1" customHeight="1" outlineLevel="1" x14ac:dyDescent="0.2">
      <c r="B244" s="234" t="str">
        <f>'Données de base'!A285</f>
        <v xml:space="preserve"> (-)</v>
      </c>
      <c r="C244" s="246">
        <f>'Données de base'!D285</f>
        <v>0.2</v>
      </c>
      <c r="D244" s="181"/>
      <c r="E244" s="181"/>
      <c r="F244" s="181"/>
      <c r="G244" s="181"/>
      <c r="H244" s="181"/>
      <c r="I244" s="181"/>
      <c r="J244" s="181"/>
      <c r="K244" s="181"/>
      <c r="L244" s="181"/>
      <c r="M244" s="181"/>
      <c r="N244" s="181"/>
      <c r="O244" s="181"/>
      <c r="P244" s="190">
        <f t="shared" si="590"/>
        <v>0</v>
      </c>
      <c r="Q244" s="181"/>
      <c r="R244" s="181"/>
      <c r="S244" s="181"/>
      <c r="T244" s="181"/>
      <c r="U244" s="181"/>
      <c r="V244" s="181"/>
      <c r="W244" s="181"/>
      <c r="X244" s="181"/>
      <c r="Y244" s="181"/>
      <c r="Z244" s="181"/>
      <c r="AA244" s="181"/>
      <c r="AB244" s="181"/>
      <c r="AC244" s="190">
        <f t="shared" si="592"/>
        <v>0</v>
      </c>
      <c r="AD244" s="181"/>
      <c r="AE244" s="181"/>
      <c r="AF244" s="181"/>
      <c r="AG244" s="181"/>
      <c r="AH244" s="181"/>
      <c r="AI244" s="181"/>
      <c r="AJ244" s="181"/>
      <c r="AK244" s="181"/>
      <c r="AL244" s="181"/>
      <c r="AM244" s="181"/>
      <c r="AN244" s="181"/>
      <c r="AO244" s="181"/>
      <c r="AP244" s="190">
        <f t="shared" si="594"/>
        <v>0</v>
      </c>
      <c r="AQ244" s="181">
        <f>IF(MONTH('Données de base'!$E$285)=MONTH(AQ$7),'Données de base'!$G$285,0)</f>
        <v>0</v>
      </c>
      <c r="AR244" s="181">
        <f>IF(MONTH('Données de base'!$E$285)=MONTH(AR$7),'Données de base'!$G$285,0)</f>
        <v>0</v>
      </c>
      <c r="AS244" s="181">
        <f>IF(MONTH('Données de base'!$E$285)=MONTH(AS$7),'Données de base'!$G$285,0)</f>
        <v>0</v>
      </c>
      <c r="AT244" s="181">
        <f>IF(MONTH('Données de base'!$E$285)=MONTH(AT$7),'Données de base'!$G$285,0)</f>
        <v>0</v>
      </c>
      <c r="AU244" s="181">
        <f>IF(MONTH('Données de base'!$E$285)=MONTH(AU$7),'Données de base'!$G$285,0)</f>
        <v>0</v>
      </c>
      <c r="AV244" s="181">
        <f>IF(MONTH('Données de base'!$E$285)=MONTH(AV$7),'Données de base'!$G$285,0)</f>
        <v>0</v>
      </c>
      <c r="AW244" s="181">
        <f>IF(MONTH('Données de base'!$E$285)=MONTH(AW$7),'Données de base'!$G$285,0)</f>
        <v>0</v>
      </c>
      <c r="AX244" s="181">
        <f>IF(MONTH('Données de base'!$E$285)=MONTH(AX$7),'Données de base'!$G$285,0)</f>
        <v>0</v>
      </c>
      <c r="AY244" s="181">
        <f>IF(MONTH('Données de base'!$E$285)=MONTH(AY$7),'Données de base'!$G$285,0)</f>
        <v>0</v>
      </c>
      <c r="AZ244" s="181">
        <f>IF(MONTH('Données de base'!$E$285)=MONTH(AZ$7),'Données de base'!$G$285,0)</f>
        <v>0</v>
      </c>
      <c r="BA244" s="181">
        <f>IF(MONTH('Données de base'!$E$285)=MONTH(BA$7),'Données de base'!$G$285,0)</f>
        <v>0</v>
      </c>
      <c r="BB244" s="181">
        <f>IF(MONTH('Données de base'!$E$285)=MONTH(BB$7),'Données de base'!$G$285,0)</f>
        <v>0</v>
      </c>
      <c r="BC244" s="190">
        <f t="shared" si="596"/>
        <v>0</v>
      </c>
      <c r="BD244" s="181"/>
      <c r="BE244" s="181"/>
      <c r="BF244" s="181"/>
      <c r="BG244" s="181"/>
      <c r="BH244" s="181"/>
      <c r="BI244" s="181"/>
      <c r="BJ244" s="181"/>
      <c r="BK244" s="181"/>
      <c r="BL244" s="181"/>
      <c r="BM244" s="181"/>
      <c r="BN244" s="181"/>
      <c r="BO244" s="181"/>
      <c r="BP244" s="190">
        <f t="shared" si="598"/>
        <v>0</v>
      </c>
      <c r="BQ244" s="181"/>
      <c r="BR244" s="181"/>
      <c r="BS244" s="181"/>
      <c r="BT244" s="181"/>
      <c r="BU244" s="181"/>
      <c r="BV244" s="181"/>
      <c r="BW244" s="181"/>
      <c r="BX244" s="181"/>
      <c r="BY244" s="181"/>
      <c r="BZ244" s="181"/>
      <c r="CA244" s="181"/>
      <c r="CB244" s="181"/>
      <c r="CC244" s="190">
        <f t="shared" si="600"/>
        <v>0</v>
      </c>
    </row>
    <row r="245" spans="2:81" ht="15" hidden="1" customHeight="1" outlineLevel="1" x14ac:dyDescent="0.2">
      <c r="B245" s="234" t="str">
        <f>'Données de base'!A288</f>
        <v xml:space="preserve"> (-)</v>
      </c>
      <c r="C245" s="246">
        <f>'Données de base'!D288</f>
        <v>0.2</v>
      </c>
      <c r="D245" s="181"/>
      <c r="E245" s="181"/>
      <c r="F245" s="181"/>
      <c r="G245" s="181"/>
      <c r="H245" s="181"/>
      <c r="I245" s="181"/>
      <c r="J245" s="181"/>
      <c r="K245" s="181"/>
      <c r="L245" s="181"/>
      <c r="M245" s="181"/>
      <c r="N245" s="181"/>
      <c r="O245" s="181"/>
      <c r="P245" s="190">
        <f t="shared" si="590"/>
        <v>0</v>
      </c>
      <c r="Q245" s="181"/>
      <c r="R245" s="181"/>
      <c r="S245" s="181"/>
      <c r="T245" s="181"/>
      <c r="U245" s="181"/>
      <c r="V245" s="181"/>
      <c r="W245" s="181"/>
      <c r="X245" s="181"/>
      <c r="Y245" s="181"/>
      <c r="Z245" s="181"/>
      <c r="AA245" s="181"/>
      <c r="AB245" s="181"/>
      <c r="AC245" s="190">
        <f t="shared" si="592"/>
        <v>0</v>
      </c>
      <c r="AD245" s="181"/>
      <c r="AE245" s="181"/>
      <c r="AF245" s="181"/>
      <c r="AG245" s="181"/>
      <c r="AH245" s="181"/>
      <c r="AI245" s="181"/>
      <c r="AJ245" s="181"/>
      <c r="AK245" s="181"/>
      <c r="AL245" s="181"/>
      <c r="AM245" s="181"/>
      <c r="AN245" s="181"/>
      <c r="AO245" s="181"/>
      <c r="AP245" s="190">
        <f t="shared" si="594"/>
        <v>0</v>
      </c>
      <c r="AQ245" s="181">
        <f>IF(MONTH('Données de base'!$E$288)=MONTH(AQ$7),'Données de base'!$G$288,0)</f>
        <v>0</v>
      </c>
      <c r="AR245" s="181">
        <f>IF(MONTH('Données de base'!$E$288)=MONTH(AR$7),'Données de base'!$G$288,0)</f>
        <v>0</v>
      </c>
      <c r="AS245" s="181">
        <f>IF(MONTH('Données de base'!$E$288)=MONTH(AS$7),'Données de base'!$G$288,0)</f>
        <v>0</v>
      </c>
      <c r="AT245" s="181">
        <f>IF(MONTH('Données de base'!$E$288)=MONTH(AT$7),'Données de base'!$G$288,0)</f>
        <v>0</v>
      </c>
      <c r="AU245" s="181">
        <f>IF(MONTH('Données de base'!$E$288)=MONTH(AU$7),'Données de base'!$G$288,0)</f>
        <v>0</v>
      </c>
      <c r="AV245" s="181">
        <f>IF(MONTH('Données de base'!$E$288)=MONTH(AV$7),'Données de base'!$G$288,0)</f>
        <v>0</v>
      </c>
      <c r="AW245" s="181">
        <f>IF(MONTH('Données de base'!$E$288)=MONTH(AW$7),'Données de base'!$G$288,0)</f>
        <v>0</v>
      </c>
      <c r="AX245" s="181">
        <f>IF(MONTH('Données de base'!$E$288)=MONTH(AX$7),'Données de base'!$G$288,0)</f>
        <v>0</v>
      </c>
      <c r="AY245" s="181">
        <f>IF(MONTH('Données de base'!$E$288)=MONTH(AY$7),'Données de base'!$G$288,0)</f>
        <v>0</v>
      </c>
      <c r="AZ245" s="181">
        <f>IF(MONTH('Données de base'!$E$288)=MONTH(AZ$7),'Données de base'!$G$288,0)</f>
        <v>0</v>
      </c>
      <c r="BA245" s="181">
        <f>IF(MONTH('Données de base'!$E$288)=MONTH(BA$7),'Données de base'!$G$288,0)</f>
        <v>0</v>
      </c>
      <c r="BB245" s="181">
        <f>IF(MONTH('Données de base'!$E$288)=MONTH(BB$7),'Données de base'!$G$288,0)</f>
        <v>0</v>
      </c>
      <c r="BC245" s="190">
        <f t="shared" si="596"/>
        <v>0</v>
      </c>
      <c r="BD245" s="181"/>
      <c r="BE245" s="181"/>
      <c r="BF245" s="181"/>
      <c r="BG245" s="181"/>
      <c r="BH245" s="181"/>
      <c r="BI245" s="181"/>
      <c r="BJ245" s="181"/>
      <c r="BK245" s="181"/>
      <c r="BL245" s="181"/>
      <c r="BM245" s="181"/>
      <c r="BN245" s="181"/>
      <c r="BO245" s="181"/>
      <c r="BP245" s="190">
        <f t="shared" si="598"/>
        <v>0</v>
      </c>
      <c r="BQ245" s="181"/>
      <c r="BR245" s="181"/>
      <c r="BS245" s="181"/>
      <c r="BT245" s="181"/>
      <c r="BU245" s="181"/>
      <c r="BV245" s="181"/>
      <c r="BW245" s="181"/>
      <c r="BX245" s="181"/>
      <c r="BY245" s="181"/>
      <c r="BZ245" s="181"/>
      <c r="CA245" s="181"/>
      <c r="CB245" s="181"/>
      <c r="CC245" s="190">
        <f t="shared" si="600"/>
        <v>0</v>
      </c>
    </row>
    <row r="246" spans="2:81" ht="15" hidden="1" customHeight="1" outlineLevel="1" x14ac:dyDescent="0.2">
      <c r="B246" s="234" t="str">
        <f>'Données de base'!A289</f>
        <v xml:space="preserve"> (-)</v>
      </c>
      <c r="C246" s="246">
        <f>'Données de base'!D289</f>
        <v>0.2</v>
      </c>
      <c r="D246" s="181"/>
      <c r="E246" s="181"/>
      <c r="F246" s="181"/>
      <c r="G246" s="181"/>
      <c r="H246" s="181"/>
      <c r="I246" s="181"/>
      <c r="J246" s="181"/>
      <c r="K246" s="181"/>
      <c r="L246" s="181"/>
      <c r="M246" s="181"/>
      <c r="N246" s="181"/>
      <c r="O246" s="181"/>
      <c r="P246" s="190">
        <f t="shared" si="590"/>
        <v>0</v>
      </c>
      <c r="Q246" s="181"/>
      <c r="R246" s="181"/>
      <c r="S246" s="181"/>
      <c r="T246" s="181"/>
      <c r="U246" s="181"/>
      <c r="V246" s="181"/>
      <c r="W246" s="181"/>
      <c r="X246" s="181"/>
      <c r="Y246" s="181"/>
      <c r="Z246" s="181"/>
      <c r="AA246" s="181"/>
      <c r="AB246" s="181"/>
      <c r="AC246" s="190">
        <f t="shared" si="592"/>
        <v>0</v>
      </c>
      <c r="AD246" s="181"/>
      <c r="AE246" s="181"/>
      <c r="AF246" s="181"/>
      <c r="AG246" s="181"/>
      <c r="AH246" s="181"/>
      <c r="AI246" s="181"/>
      <c r="AJ246" s="181"/>
      <c r="AK246" s="181"/>
      <c r="AL246" s="181"/>
      <c r="AM246" s="181"/>
      <c r="AN246" s="181"/>
      <c r="AO246" s="181"/>
      <c r="AP246" s="190">
        <f t="shared" si="594"/>
        <v>0</v>
      </c>
      <c r="AQ246" s="181">
        <f>IF(MONTH('Données de base'!$E$289)=MONTH(AQ$7),'Données de base'!$G$289,0)</f>
        <v>0</v>
      </c>
      <c r="AR246" s="181">
        <f>IF(MONTH('Données de base'!$E$289)=MONTH(AR$7),'Données de base'!$G$289,0)</f>
        <v>0</v>
      </c>
      <c r="AS246" s="181">
        <f>IF(MONTH('Données de base'!$E$289)=MONTH(AS$7),'Données de base'!$G$289,0)</f>
        <v>0</v>
      </c>
      <c r="AT246" s="181">
        <f>IF(MONTH('Données de base'!$E$289)=MONTH(AT$7),'Données de base'!$G$289,0)</f>
        <v>0</v>
      </c>
      <c r="AU246" s="181">
        <f>IF(MONTH('Données de base'!$E$289)=MONTH(AU$7),'Données de base'!$G$289,0)</f>
        <v>0</v>
      </c>
      <c r="AV246" s="181">
        <f>IF(MONTH('Données de base'!$E$289)=MONTH(AV$7),'Données de base'!$G$289,0)</f>
        <v>0</v>
      </c>
      <c r="AW246" s="181">
        <f>IF(MONTH('Données de base'!$E$289)=MONTH(AW$7),'Données de base'!$G$289,0)</f>
        <v>0</v>
      </c>
      <c r="AX246" s="181">
        <f>IF(MONTH('Données de base'!$E$289)=MONTH(AX$7),'Données de base'!$G$289,0)</f>
        <v>0</v>
      </c>
      <c r="AY246" s="181">
        <f>IF(MONTH('Données de base'!$E$289)=MONTH(AY$7),'Données de base'!$G$289,0)</f>
        <v>0</v>
      </c>
      <c r="AZ246" s="181">
        <f>IF(MONTH('Données de base'!$E$289)=MONTH(AZ$7),'Données de base'!$G$289,0)</f>
        <v>0</v>
      </c>
      <c r="BA246" s="181">
        <f>IF(MONTH('Données de base'!$E$289)=MONTH(BA$7),'Données de base'!$G$289,0)</f>
        <v>0</v>
      </c>
      <c r="BB246" s="181">
        <f>IF(MONTH('Données de base'!$E$289)=MONTH(BB$7),'Données de base'!$G$289,0)</f>
        <v>0</v>
      </c>
      <c r="BC246" s="190">
        <f t="shared" si="596"/>
        <v>0</v>
      </c>
      <c r="BD246" s="181"/>
      <c r="BE246" s="181"/>
      <c r="BF246" s="181"/>
      <c r="BG246" s="181"/>
      <c r="BH246" s="181"/>
      <c r="BI246" s="181"/>
      <c r="BJ246" s="181"/>
      <c r="BK246" s="181"/>
      <c r="BL246" s="181"/>
      <c r="BM246" s="181"/>
      <c r="BN246" s="181"/>
      <c r="BO246" s="181"/>
      <c r="BP246" s="190">
        <f t="shared" si="598"/>
        <v>0</v>
      </c>
      <c r="BQ246" s="181"/>
      <c r="BR246" s="181"/>
      <c r="BS246" s="181"/>
      <c r="BT246" s="181"/>
      <c r="BU246" s="181"/>
      <c r="BV246" s="181"/>
      <c r="BW246" s="181"/>
      <c r="BX246" s="181"/>
      <c r="BY246" s="181"/>
      <c r="BZ246" s="181"/>
      <c r="CA246" s="181"/>
      <c r="CB246" s="181"/>
      <c r="CC246" s="190">
        <f t="shared" si="600"/>
        <v>0</v>
      </c>
    </row>
    <row r="247" spans="2:81" ht="15" hidden="1" customHeight="1" outlineLevel="1" x14ac:dyDescent="0.2">
      <c r="B247" s="234" t="str">
        <f>'Données de base'!A290</f>
        <v xml:space="preserve"> (-)</v>
      </c>
      <c r="C247" s="246">
        <f>'Données de base'!D290</f>
        <v>0.2</v>
      </c>
      <c r="D247" s="181"/>
      <c r="E247" s="181"/>
      <c r="F247" s="181"/>
      <c r="G247" s="181"/>
      <c r="H247" s="181"/>
      <c r="I247" s="181"/>
      <c r="J247" s="181"/>
      <c r="K247" s="181"/>
      <c r="L247" s="181"/>
      <c r="M247" s="181"/>
      <c r="N247" s="181"/>
      <c r="O247" s="181"/>
      <c r="P247" s="190">
        <f t="shared" si="590"/>
        <v>0</v>
      </c>
      <c r="Q247" s="181"/>
      <c r="R247" s="181"/>
      <c r="S247" s="181"/>
      <c r="T247" s="181"/>
      <c r="U247" s="181"/>
      <c r="V247" s="181"/>
      <c r="W247" s="181"/>
      <c r="X247" s="181"/>
      <c r="Y247" s="181"/>
      <c r="Z247" s="181"/>
      <c r="AA247" s="181"/>
      <c r="AB247" s="181"/>
      <c r="AC247" s="190">
        <f t="shared" si="592"/>
        <v>0</v>
      </c>
      <c r="AD247" s="181"/>
      <c r="AE247" s="181"/>
      <c r="AF247" s="181"/>
      <c r="AG247" s="181"/>
      <c r="AH247" s="181"/>
      <c r="AI247" s="181"/>
      <c r="AJ247" s="181"/>
      <c r="AK247" s="181"/>
      <c r="AL247" s="181"/>
      <c r="AM247" s="181"/>
      <c r="AN247" s="181"/>
      <c r="AO247" s="181"/>
      <c r="AP247" s="190">
        <f t="shared" si="594"/>
        <v>0</v>
      </c>
      <c r="AQ247" s="181">
        <f>IF(MONTH('Données de base'!$E$290)=MONTH(AQ$7),'Données de base'!$G$290,0)</f>
        <v>0</v>
      </c>
      <c r="AR247" s="181">
        <f>IF(MONTH('Données de base'!$E$290)=MONTH(AR$7),'Données de base'!$G$290,0)</f>
        <v>0</v>
      </c>
      <c r="AS247" s="181">
        <f>IF(MONTH('Données de base'!$E$290)=MONTH(AS$7),'Données de base'!$G$290,0)</f>
        <v>0</v>
      </c>
      <c r="AT247" s="181">
        <f>IF(MONTH('Données de base'!$E$290)=MONTH(AT$7),'Données de base'!$G$290,0)</f>
        <v>0</v>
      </c>
      <c r="AU247" s="181">
        <f>IF(MONTH('Données de base'!$E$290)=MONTH(AU$7),'Données de base'!$G$290,0)</f>
        <v>0</v>
      </c>
      <c r="AV247" s="181">
        <f>IF(MONTH('Données de base'!$E$290)=MONTH(AV$7),'Données de base'!$G$290,0)</f>
        <v>0</v>
      </c>
      <c r="AW247" s="181">
        <f>IF(MONTH('Données de base'!$E$290)=MONTH(AW$7),'Données de base'!$G$290,0)</f>
        <v>0</v>
      </c>
      <c r="AX247" s="181">
        <f>IF(MONTH('Données de base'!$E$290)=MONTH(AX$7),'Données de base'!$G$290,0)</f>
        <v>0</v>
      </c>
      <c r="AY247" s="181">
        <f>IF(MONTH('Données de base'!$E$290)=MONTH(AY$7),'Données de base'!$G$290,0)</f>
        <v>0</v>
      </c>
      <c r="AZ247" s="181">
        <f>IF(MONTH('Données de base'!$E$290)=MONTH(AZ$7),'Données de base'!$G$290,0)</f>
        <v>0</v>
      </c>
      <c r="BA247" s="181">
        <f>IF(MONTH('Données de base'!$E$290)=MONTH(BA$7),'Données de base'!$G$290,0)</f>
        <v>0</v>
      </c>
      <c r="BB247" s="181">
        <f>IF(MONTH('Données de base'!$E$290)=MONTH(BB$7),'Données de base'!$G$290,0)</f>
        <v>0</v>
      </c>
      <c r="BC247" s="190">
        <f t="shared" si="596"/>
        <v>0</v>
      </c>
      <c r="BD247" s="181"/>
      <c r="BE247" s="181"/>
      <c r="BF247" s="181"/>
      <c r="BG247" s="181"/>
      <c r="BH247" s="181"/>
      <c r="BI247" s="181"/>
      <c r="BJ247" s="181"/>
      <c r="BK247" s="181"/>
      <c r="BL247" s="181"/>
      <c r="BM247" s="181"/>
      <c r="BN247" s="181"/>
      <c r="BO247" s="181"/>
      <c r="BP247" s="190">
        <f t="shared" si="598"/>
        <v>0</v>
      </c>
      <c r="BQ247" s="181"/>
      <c r="BR247" s="181"/>
      <c r="BS247" s="181"/>
      <c r="BT247" s="181"/>
      <c r="BU247" s="181"/>
      <c r="BV247" s="181"/>
      <c r="BW247" s="181"/>
      <c r="BX247" s="181"/>
      <c r="BY247" s="181"/>
      <c r="BZ247" s="181"/>
      <c r="CA247" s="181"/>
      <c r="CB247" s="181"/>
      <c r="CC247" s="190">
        <f t="shared" si="600"/>
        <v>0</v>
      </c>
    </row>
    <row r="248" spans="2:81" ht="15" hidden="1" customHeight="1" outlineLevel="1" x14ac:dyDescent="0.2">
      <c r="B248" s="234" t="str">
        <f>'Données de base'!A291</f>
        <v xml:space="preserve"> (-)</v>
      </c>
      <c r="C248" s="246">
        <f>'Données de base'!D291</f>
        <v>0.2</v>
      </c>
      <c r="D248" s="181"/>
      <c r="E248" s="181"/>
      <c r="F248" s="181"/>
      <c r="G248" s="181"/>
      <c r="H248" s="181"/>
      <c r="I248" s="181"/>
      <c r="J248" s="181"/>
      <c r="K248" s="181"/>
      <c r="L248" s="181"/>
      <c r="M248" s="181"/>
      <c r="N248" s="181"/>
      <c r="O248" s="181"/>
      <c r="P248" s="190">
        <f t="shared" si="590"/>
        <v>0</v>
      </c>
      <c r="Q248" s="181"/>
      <c r="R248" s="181"/>
      <c r="S248" s="181"/>
      <c r="T248" s="181"/>
      <c r="U248" s="181"/>
      <c r="V248" s="181"/>
      <c r="W248" s="181"/>
      <c r="X248" s="181"/>
      <c r="Y248" s="181"/>
      <c r="Z248" s="181"/>
      <c r="AA248" s="181"/>
      <c r="AB248" s="181"/>
      <c r="AC248" s="190">
        <f t="shared" si="592"/>
        <v>0</v>
      </c>
      <c r="AD248" s="181"/>
      <c r="AE248" s="181"/>
      <c r="AF248" s="181"/>
      <c r="AG248" s="181"/>
      <c r="AH248" s="181"/>
      <c r="AI248" s="181"/>
      <c r="AJ248" s="181"/>
      <c r="AK248" s="181"/>
      <c r="AL248" s="181"/>
      <c r="AM248" s="181"/>
      <c r="AN248" s="181"/>
      <c r="AO248" s="181"/>
      <c r="AP248" s="190">
        <f t="shared" si="594"/>
        <v>0</v>
      </c>
      <c r="AQ248" s="181">
        <f>IF(MONTH('Données de base'!$E$291)=MONTH(AQ$7),'Données de base'!$G$291,0)</f>
        <v>0</v>
      </c>
      <c r="AR248" s="181">
        <f>IF(MONTH('Données de base'!$E$291)=MONTH(AR$7),'Données de base'!$G$291,0)</f>
        <v>0</v>
      </c>
      <c r="AS248" s="181">
        <f>IF(MONTH('Données de base'!$E$291)=MONTH(AS$7),'Données de base'!$G$291,0)</f>
        <v>0</v>
      </c>
      <c r="AT248" s="181">
        <f>IF(MONTH('Données de base'!$E$291)=MONTH(AT$7),'Données de base'!$G$291,0)</f>
        <v>0</v>
      </c>
      <c r="AU248" s="181">
        <f>IF(MONTH('Données de base'!$E$291)=MONTH(AU$7),'Données de base'!$G$291,0)</f>
        <v>0</v>
      </c>
      <c r="AV248" s="181">
        <f>IF(MONTH('Données de base'!$E$291)=MONTH(AV$7),'Données de base'!$G$291,0)</f>
        <v>0</v>
      </c>
      <c r="AW248" s="181">
        <f>IF(MONTH('Données de base'!$E$291)=MONTH(AW$7),'Données de base'!$G$291,0)</f>
        <v>0</v>
      </c>
      <c r="AX248" s="181">
        <f>IF(MONTH('Données de base'!$E$291)=MONTH(AX$7),'Données de base'!$G$291,0)</f>
        <v>0</v>
      </c>
      <c r="AY248" s="181">
        <f>IF(MONTH('Données de base'!$E$291)=MONTH(AY$7),'Données de base'!$G$291,0)</f>
        <v>0</v>
      </c>
      <c r="AZ248" s="181">
        <f>IF(MONTH('Données de base'!$E$291)=MONTH(AZ$7),'Données de base'!$G$291,0)</f>
        <v>0</v>
      </c>
      <c r="BA248" s="181">
        <f>IF(MONTH('Données de base'!$E$291)=MONTH(BA$7),'Données de base'!$G$291,0)</f>
        <v>0</v>
      </c>
      <c r="BB248" s="181">
        <f>IF(MONTH('Données de base'!$E$291)=MONTH(BB$7),'Données de base'!$G$291,0)</f>
        <v>0</v>
      </c>
      <c r="BC248" s="190">
        <f t="shared" si="596"/>
        <v>0</v>
      </c>
      <c r="BD248" s="181"/>
      <c r="BE248" s="181"/>
      <c r="BF248" s="181"/>
      <c r="BG248" s="181"/>
      <c r="BH248" s="181"/>
      <c r="BI248" s="181"/>
      <c r="BJ248" s="181"/>
      <c r="BK248" s="181"/>
      <c r="BL248" s="181"/>
      <c r="BM248" s="181"/>
      <c r="BN248" s="181"/>
      <c r="BO248" s="181"/>
      <c r="BP248" s="190">
        <f t="shared" si="598"/>
        <v>0</v>
      </c>
      <c r="BQ248" s="181"/>
      <c r="BR248" s="181"/>
      <c r="BS248" s="181"/>
      <c r="BT248" s="181"/>
      <c r="BU248" s="181"/>
      <c r="BV248" s="181"/>
      <c r="BW248" s="181"/>
      <c r="BX248" s="181"/>
      <c r="BY248" s="181"/>
      <c r="BZ248" s="181"/>
      <c r="CA248" s="181"/>
      <c r="CB248" s="181"/>
      <c r="CC248" s="190">
        <f t="shared" si="600"/>
        <v>0</v>
      </c>
    </row>
    <row r="249" spans="2:81" ht="15" hidden="1" customHeight="1" outlineLevel="1" x14ac:dyDescent="0.2">
      <c r="B249" s="234" t="str">
        <f>'Données de base'!A292</f>
        <v xml:space="preserve"> (-)</v>
      </c>
      <c r="C249" s="246">
        <f>'Données de base'!D292</f>
        <v>0.2</v>
      </c>
      <c r="D249" s="181"/>
      <c r="E249" s="181"/>
      <c r="F249" s="181"/>
      <c r="G249" s="181"/>
      <c r="H249" s="181"/>
      <c r="I249" s="181"/>
      <c r="J249" s="181"/>
      <c r="K249" s="181"/>
      <c r="L249" s="181"/>
      <c r="M249" s="181"/>
      <c r="N249" s="181"/>
      <c r="O249" s="181"/>
      <c r="P249" s="190">
        <f t="shared" si="590"/>
        <v>0</v>
      </c>
      <c r="Q249" s="181"/>
      <c r="R249" s="181"/>
      <c r="S249" s="181"/>
      <c r="T249" s="181"/>
      <c r="U249" s="181"/>
      <c r="V249" s="181"/>
      <c r="W249" s="181"/>
      <c r="X249" s="181"/>
      <c r="Y249" s="181"/>
      <c r="Z249" s="181"/>
      <c r="AA249" s="181"/>
      <c r="AB249" s="181"/>
      <c r="AC249" s="190">
        <f t="shared" si="592"/>
        <v>0</v>
      </c>
      <c r="AD249" s="181"/>
      <c r="AE249" s="181"/>
      <c r="AF249" s="181"/>
      <c r="AG249" s="181"/>
      <c r="AH249" s="181"/>
      <c r="AI249" s="181"/>
      <c r="AJ249" s="181"/>
      <c r="AK249" s="181"/>
      <c r="AL249" s="181"/>
      <c r="AM249" s="181"/>
      <c r="AN249" s="181"/>
      <c r="AO249" s="181"/>
      <c r="AP249" s="190">
        <f t="shared" si="594"/>
        <v>0</v>
      </c>
      <c r="AQ249" s="181">
        <f>IF(MONTH('Données de base'!$E$292)=MONTH(AQ$7),'Données de base'!$G$292,0)</f>
        <v>0</v>
      </c>
      <c r="AR249" s="181">
        <f>IF(MONTH('Données de base'!$E$292)=MONTH(AR$7),'Données de base'!$G$292,0)</f>
        <v>0</v>
      </c>
      <c r="AS249" s="181">
        <f>IF(MONTH('Données de base'!$E$292)=MONTH(AS$7),'Données de base'!$G$292,0)</f>
        <v>0</v>
      </c>
      <c r="AT249" s="181">
        <f>IF(MONTH('Données de base'!$E$292)=MONTH(AT$7),'Données de base'!$G$292,0)</f>
        <v>0</v>
      </c>
      <c r="AU249" s="181">
        <f>IF(MONTH('Données de base'!$E$292)=MONTH(AU$7),'Données de base'!$G$292,0)</f>
        <v>0</v>
      </c>
      <c r="AV249" s="181">
        <f>IF(MONTH('Données de base'!$E$292)=MONTH(AV$7),'Données de base'!$G$292,0)</f>
        <v>0</v>
      </c>
      <c r="AW249" s="181">
        <f>IF(MONTH('Données de base'!$E$292)=MONTH(AW$7),'Données de base'!$G$292,0)</f>
        <v>0</v>
      </c>
      <c r="AX249" s="181">
        <f>IF(MONTH('Données de base'!$E$292)=MONTH(AX$7),'Données de base'!$G$292,0)</f>
        <v>0</v>
      </c>
      <c r="AY249" s="181">
        <f>IF(MONTH('Données de base'!$E$292)=MONTH(AY$7),'Données de base'!$G$292,0)</f>
        <v>0</v>
      </c>
      <c r="AZ249" s="181">
        <f>IF(MONTH('Données de base'!$E$292)=MONTH(AZ$7),'Données de base'!$G$292,0)</f>
        <v>0</v>
      </c>
      <c r="BA249" s="181">
        <f>IF(MONTH('Données de base'!$E$292)=MONTH(BA$7),'Données de base'!$G$292,0)</f>
        <v>0</v>
      </c>
      <c r="BB249" s="181">
        <f>IF(MONTH('Données de base'!$E$292)=MONTH(BB$7),'Données de base'!$G$292,0)</f>
        <v>0</v>
      </c>
      <c r="BC249" s="190">
        <f t="shared" si="596"/>
        <v>0</v>
      </c>
      <c r="BD249" s="181"/>
      <c r="BE249" s="181"/>
      <c r="BF249" s="181"/>
      <c r="BG249" s="181"/>
      <c r="BH249" s="181"/>
      <c r="BI249" s="181"/>
      <c r="BJ249" s="181"/>
      <c r="BK249" s="181"/>
      <c r="BL249" s="181"/>
      <c r="BM249" s="181"/>
      <c r="BN249" s="181"/>
      <c r="BO249" s="181"/>
      <c r="BP249" s="190">
        <f t="shared" si="598"/>
        <v>0</v>
      </c>
      <c r="BQ249" s="181"/>
      <c r="BR249" s="181"/>
      <c r="BS249" s="181"/>
      <c r="BT249" s="181"/>
      <c r="BU249" s="181"/>
      <c r="BV249" s="181"/>
      <c r="BW249" s="181"/>
      <c r="BX249" s="181"/>
      <c r="BY249" s="181"/>
      <c r="BZ249" s="181"/>
      <c r="CA249" s="181"/>
      <c r="CB249" s="181"/>
      <c r="CC249" s="190">
        <f t="shared" si="600"/>
        <v>0</v>
      </c>
    </row>
    <row r="250" spans="2:81" ht="15" hidden="1" customHeight="1" outlineLevel="1" x14ac:dyDescent="0.2">
      <c r="B250" s="234" t="str">
        <f>'Données de base'!A299</f>
        <v xml:space="preserve"> (-)</v>
      </c>
      <c r="C250" s="246">
        <f>'Données de base'!D299</f>
        <v>0.2</v>
      </c>
      <c r="D250" s="181"/>
      <c r="E250" s="181"/>
      <c r="F250" s="181"/>
      <c r="G250" s="181"/>
      <c r="H250" s="181"/>
      <c r="I250" s="181"/>
      <c r="J250" s="181"/>
      <c r="K250" s="181"/>
      <c r="L250" s="181"/>
      <c r="M250" s="181"/>
      <c r="N250" s="181"/>
      <c r="O250" s="181"/>
      <c r="P250" s="190">
        <f t="shared" si="590"/>
        <v>0</v>
      </c>
      <c r="Q250" s="181"/>
      <c r="R250" s="181"/>
      <c r="S250" s="181"/>
      <c r="T250" s="181"/>
      <c r="U250" s="181"/>
      <c r="V250" s="181"/>
      <c r="W250" s="181"/>
      <c r="X250" s="181"/>
      <c r="Y250" s="181"/>
      <c r="Z250" s="181"/>
      <c r="AA250" s="181"/>
      <c r="AB250" s="181"/>
      <c r="AC250" s="190">
        <f t="shared" si="592"/>
        <v>0</v>
      </c>
      <c r="AD250" s="181"/>
      <c r="AE250" s="181"/>
      <c r="AF250" s="181"/>
      <c r="AG250" s="181"/>
      <c r="AH250" s="181"/>
      <c r="AI250" s="181"/>
      <c r="AJ250" s="181"/>
      <c r="AK250" s="181"/>
      <c r="AL250" s="181"/>
      <c r="AM250" s="181"/>
      <c r="AN250" s="181"/>
      <c r="AO250" s="181"/>
      <c r="AP250" s="190">
        <f t="shared" si="594"/>
        <v>0</v>
      </c>
      <c r="AQ250" s="181"/>
      <c r="AR250" s="181"/>
      <c r="AS250" s="181"/>
      <c r="AT250" s="181"/>
      <c r="AU250" s="181"/>
      <c r="AV250" s="181"/>
      <c r="AW250" s="181"/>
      <c r="AX250" s="181"/>
      <c r="AY250" s="181"/>
      <c r="AZ250" s="181"/>
      <c r="BA250" s="181"/>
      <c r="BB250" s="181"/>
      <c r="BC250" s="190">
        <f t="shared" si="596"/>
        <v>0</v>
      </c>
      <c r="BD250" s="181">
        <f>IF(MONTH('Données de base'!$E$299)=MONTH(BD$7),'Données de base'!$G$299,0)</f>
        <v>0</v>
      </c>
      <c r="BE250" s="181">
        <f>IF(MONTH('Données de base'!$E$299)=MONTH(BE$7),'Données de base'!$G$299,0)</f>
        <v>0</v>
      </c>
      <c r="BF250" s="181">
        <f>IF(MONTH('Données de base'!$E$299)=MONTH(BF$7),'Données de base'!$G$299,0)</f>
        <v>0</v>
      </c>
      <c r="BG250" s="181">
        <f>IF(MONTH('Données de base'!$E$299)=MONTH(BG$7),'Données de base'!$G$299,0)</f>
        <v>0</v>
      </c>
      <c r="BH250" s="181">
        <f>IF(MONTH('Données de base'!$E$299)=MONTH(BH$7),'Données de base'!$G$299,0)</f>
        <v>0</v>
      </c>
      <c r="BI250" s="181">
        <f>IF(MONTH('Données de base'!$E$299)=MONTH(BI$7),'Données de base'!$G$299,0)</f>
        <v>0</v>
      </c>
      <c r="BJ250" s="181">
        <f>IF(MONTH('Données de base'!$E$299)=MONTH(BJ$7),'Données de base'!$G$299,0)</f>
        <v>0</v>
      </c>
      <c r="BK250" s="181">
        <f>IF(MONTH('Données de base'!$E$299)=MONTH(BK$7),'Données de base'!$G$299,0)</f>
        <v>0</v>
      </c>
      <c r="BL250" s="181">
        <f>IF(MONTH('Données de base'!$E$299)=MONTH(BL$7),'Données de base'!$G$299,0)</f>
        <v>0</v>
      </c>
      <c r="BM250" s="181">
        <f>IF(MONTH('Données de base'!$E$299)=MONTH(BM$7),'Données de base'!$G$299,0)</f>
        <v>0</v>
      </c>
      <c r="BN250" s="181">
        <f>IF(MONTH('Données de base'!$E$299)=MONTH(BN$7),'Données de base'!$G$299,0)</f>
        <v>0</v>
      </c>
      <c r="BO250" s="181">
        <f>IF(MONTH('Données de base'!$E$299)=MONTH(BO$7),'Données de base'!$G$299,0)</f>
        <v>0</v>
      </c>
      <c r="BP250" s="190">
        <f t="shared" si="598"/>
        <v>0</v>
      </c>
      <c r="BQ250" s="181"/>
      <c r="BR250" s="181"/>
      <c r="BS250" s="181"/>
      <c r="BT250" s="181"/>
      <c r="BU250" s="181"/>
      <c r="BV250" s="181"/>
      <c r="BW250" s="181"/>
      <c r="BX250" s="181"/>
      <c r="BY250" s="181"/>
      <c r="BZ250" s="181"/>
      <c r="CA250" s="181"/>
      <c r="CB250" s="181"/>
      <c r="CC250" s="190">
        <f t="shared" si="600"/>
        <v>0</v>
      </c>
    </row>
    <row r="251" spans="2:81" ht="15" hidden="1" customHeight="1" outlineLevel="1" x14ac:dyDescent="0.2">
      <c r="B251" s="234" t="str">
        <f>'Données de base'!A300</f>
        <v xml:space="preserve"> (-)</v>
      </c>
      <c r="C251" s="246">
        <f>'Données de base'!D300</f>
        <v>0.2</v>
      </c>
      <c r="D251" s="181"/>
      <c r="E251" s="181"/>
      <c r="F251" s="181"/>
      <c r="G251" s="181"/>
      <c r="H251" s="181"/>
      <c r="I251" s="181"/>
      <c r="J251" s="181"/>
      <c r="K251" s="181"/>
      <c r="L251" s="181"/>
      <c r="M251" s="181"/>
      <c r="N251" s="181"/>
      <c r="O251" s="181"/>
      <c r="P251" s="190">
        <f t="shared" si="590"/>
        <v>0</v>
      </c>
      <c r="Q251" s="181"/>
      <c r="R251" s="181"/>
      <c r="S251" s="181"/>
      <c r="T251" s="181"/>
      <c r="U251" s="181"/>
      <c r="V251" s="181"/>
      <c r="W251" s="181"/>
      <c r="X251" s="181"/>
      <c r="Y251" s="181"/>
      <c r="Z251" s="181"/>
      <c r="AA251" s="181"/>
      <c r="AB251" s="181"/>
      <c r="AC251" s="190">
        <f t="shared" si="592"/>
        <v>0</v>
      </c>
      <c r="AD251" s="181"/>
      <c r="AE251" s="181"/>
      <c r="AF251" s="181"/>
      <c r="AG251" s="181"/>
      <c r="AH251" s="181"/>
      <c r="AI251" s="181"/>
      <c r="AJ251" s="181"/>
      <c r="AK251" s="181"/>
      <c r="AL251" s="181"/>
      <c r="AM251" s="181"/>
      <c r="AN251" s="181"/>
      <c r="AO251" s="181"/>
      <c r="AP251" s="190">
        <f t="shared" si="594"/>
        <v>0</v>
      </c>
      <c r="AQ251" s="181"/>
      <c r="AR251" s="181"/>
      <c r="AS251" s="181"/>
      <c r="AT251" s="181"/>
      <c r="AU251" s="181"/>
      <c r="AV251" s="181"/>
      <c r="AW251" s="181"/>
      <c r="AX251" s="181"/>
      <c r="AY251" s="181"/>
      <c r="AZ251" s="181"/>
      <c r="BA251" s="181"/>
      <c r="BB251" s="181"/>
      <c r="BC251" s="190">
        <f t="shared" si="596"/>
        <v>0</v>
      </c>
      <c r="BD251" s="181">
        <f>IF(MONTH('Données de base'!$E$300)=MONTH(BD$7),'Données de base'!$G$300,0)</f>
        <v>0</v>
      </c>
      <c r="BE251" s="181">
        <f>IF(MONTH('Données de base'!$E$300)=MONTH(BE$7),'Données de base'!$G$300,0)</f>
        <v>0</v>
      </c>
      <c r="BF251" s="181">
        <f>IF(MONTH('Données de base'!$E$300)=MONTH(BF$7),'Données de base'!$G$300,0)</f>
        <v>0</v>
      </c>
      <c r="BG251" s="181">
        <f>IF(MONTH('Données de base'!$E$300)=MONTH(BG$7),'Données de base'!$G$300,0)</f>
        <v>0</v>
      </c>
      <c r="BH251" s="181">
        <f>IF(MONTH('Données de base'!$E$300)=MONTH(BH$7),'Données de base'!$G$300,0)</f>
        <v>0</v>
      </c>
      <c r="BI251" s="181">
        <f>IF(MONTH('Données de base'!$E$300)=MONTH(BI$7),'Données de base'!$G$300,0)</f>
        <v>0</v>
      </c>
      <c r="BJ251" s="181">
        <f>IF(MONTH('Données de base'!$E$300)=MONTH(BJ$7),'Données de base'!$G$300,0)</f>
        <v>0</v>
      </c>
      <c r="BK251" s="181">
        <f>IF(MONTH('Données de base'!$E$300)=MONTH(BK$7),'Données de base'!$G$300,0)</f>
        <v>0</v>
      </c>
      <c r="BL251" s="181">
        <f>IF(MONTH('Données de base'!$E$300)=MONTH(BL$7),'Données de base'!$G$300,0)</f>
        <v>0</v>
      </c>
      <c r="BM251" s="181">
        <f>IF(MONTH('Données de base'!$E$300)=MONTH(BM$7),'Données de base'!$G$300,0)</f>
        <v>0</v>
      </c>
      <c r="BN251" s="181">
        <f>IF(MONTH('Données de base'!$E$300)=MONTH(BN$7),'Données de base'!$G$300,0)</f>
        <v>0</v>
      </c>
      <c r="BO251" s="181">
        <f>IF(MONTH('Données de base'!$E$300)=MONTH(BO$7),'Données de base'!$G$300,0)</f>
        <v>0</v>
      </c>
      <c r="BP251" s="190">
        <f t="shared" si="598"/>
        <v>0</v>
      </c>
      <c r="BQ251" s="181"/>
      <c r="BR251" s="181"/>
      <c r="BS251" s="181"/>
      <c r="BT251" s="181"/>
      <c r="BU251" s="181"/>
      <c r="BV251" s="181"/>
      <c r="BW251" s="181"/>
      <c r="BX251" s="181"/>
      <c r="BY251" s="181"/>
      <c r="BZ251" s="181"/>
      <c r="CA251" s="181"/>
      <c r="CB251" s="181"/>
      <c r="CC251" s="190">
        <f t="shared" si="600"/>
        <v>0</v>
      </c>
    </row>
    <row r="252" spans="2:81" ht="15" hidden="1" customHeight="1" outlineLevel="1" x14ac:dyDescent="0.2">
      <c r="B252" s="234" t="str">
        <f>'Données de base'!A303</f>
        <v xml:space="preserve"> (-)</v>
      </c>
      <c r="C252" s="246">
        <f>'Données de base'!D303</f>
        <v>0.2</v>
      </c>
      <c r="D252" s="181"/>
      <c r="E252" s="181"/>
      <c r="F252" s="181"/>
      <c r="G252" s="181"/>
      <c r="H252" s="181"/>
      <c r="I252" s="181"/>
      <c r="J252" s="181"/>
      <c r="K252" s="181"/>
      <c r="L252" s="181"/>
      <c r="M252" s="181"/>
      <c r="N252" s="181"/>
      <c r="O252" s="181"/>
      <c r="P252" s="190">
        <f t="shared" si="590"/>
        <v>0</v>
      </c>
      <c r="Q252" s="181"/>
      <c r="R252" s="181"/>
      <c r="S252" s="181"/>
      <c r="T252" s="181"/>
      <c r="U252" s="181"/>
      <c r="V252" s="181"/>
      <c r="W252" s="181"/>
      <c r="X252" s="181"/>
      <c r="Y252" s="181"/>
      <c r="Z252" s="181"/>
      <c r="AA252" s="181"/>
      <c r="AB252" s="181"/>
      <c r="AC252" s="190">
        <f t="shared" si="592"/>
        <v>0</v>
      </c>
      <c r="AD252" s="181"/>
      <c r="AE252" s="181"/>
      <c r="AF252" s="181"/>
      <c r="AG252" s="181"/>
      <c r="AH252" s="181"/>
      <c r="AI252" s="181"/>
      <c r="AJ252" s="181"/>
      <c r="AK252" s="181"/>
      <c r="AL252" s="181"/>
      <c r="AM252" s="181"/>
      <c r="AN252" s="181"/>
      <c r="AO252" s="181"/>
      <c r="AP252" s="190">
        <f t="shared" si="594"/>
        <v>0</v>
      </c>
      <c r="AQ252" s="181"/>
      <c r="AR252" s="181"/>
      <c r="AS252" s="181"/>
      <c r="AT252" s="181"/>
      <c r="AU252" s="181"/>
      <c r="AV252" s="181"/>
      <c r="AW252" s="181"/>
      <c r="AX252" s="181"/>
      <c r="AY252" s="181"/>
      <c r="AZ252" s="181"/>
      <c r="BA252" s="181"/>
      <c r="BB252" s="181"/>
      <c r="BC252" s="190">
        <f t="shared" si="596"/>
        <v>0</v>
      </c>
      <c r="BD252" s="181">
        <f>IF(MONTH('Données de base'!$E$303)=MONTH(BD$7),'Données de base'!$G$303,0)</f>
        <v>0</v>
      </c>
      <c r="BE252" s="181">
        <f>IF(MONTH('Données de base'!$E$303)=MONTH(BE$7),'Données de base'!$G$303,0)</f>
        <v>0</v>
      </c>
      <c r="BF252" s="181">
        <f>IF(MONTH('Données de base'!$E$303)=MONTH(BF$7),'Données de base'!$G$303,0)</f>
        <v>0</v>
      </c>
      <c r="BG252" s="181">
        <f>IF(MONTH('Données de base'!$E$303)=MONTH(BG$7),'Données de base'!$G$303,0)</f>
        <v>0</v>
      </c>
      <c r="BH252" s="181">
        <f>IF(MONTH('Données de base'!$E$303)=MONTH(BH$7),'Données de base'!$G$303,0)</f>
        <v>0</v>
      </c>
      <c r="BI252" s="181">
        <f>IF(MONTH('Données de base'!$E$303)=MONTH(BI$7),'Données de base'!$G$303,0)</f>
        <v>0</v>
      </c>
      <c r="BJ252" s="181">
        <f>IF(MONTH('Données de base'!$E$303)=MONTH(BJ$7),'Données de base'!$G$303,0)</f>
        <v>0</v>
      </c>
      <c r="BK252" s="181">
        <f>IF(MONTH('Données de base'!$E$303)=MONTH(BK$7),'Données de base'!$G$303,0)</f>
        <v>0</v>
      </c>
      <c r="BL252" s="181">
        <f>IF(MONTH('Données de base'!$E$303)=MONTH(BL$7),'Données de base'!$G$303,0)</f>
        <v>0</v>
      </c>
      <c r="BM252" s="181">
        <f>IF(MONTH('Données de base'!$E$303)=MONTH(BM$7),'Données de base'!$G$303,0)</f>
        <v>0</v>
      </c>
      <c r="BN252" s="181">
        <f>IF(MONTH('Données de base'!$E$303)=MONTH(BN$7),'Données de base'!$G$303,0)</f>
        <v>0</v>
      </c>
      <c r="BO252" s="181">
        <f>IF(MONTH('Données de base'!$E$303)=MONTH(BO$7),'Données de base'!$G$303,0)</f>
        <v>0</v>
      </c>
      <c r="BP252" s="190">
        <f t="shared" si="598"/>
        <v>0</v>
      </c>
      <c r="BQ252" s="181"/>
      <c r="BR252" s="181"/>
      <c r="BS252" s="181"/>
      <c r="BT252" s="181"/>
      <c r="BU252" s="181"/>
      <c r="BV252" s="181"/>
      <c r="BW252" s="181"/>
      <c r="BX252" s="181"/>
      <c r="BY252" s="181"/>
      <c r="BZ252" s="181"/>
      <c r="CA252" s="181"/>
      <c r="CB252" s="181"/>
      <c r="CC252" s="190">
        <f t="shared" si="600"/>
        <v>0</v>
      </c>
    </row>
    <row r="253" spans="2:81" ht="15" hidden="1" customHeight="1" outlineLevel="1" x14ac:dyDescent="0.2">
      <c r="B253" s="234" t="str">
        <f>'Données de base'!A304</f>
        <v xml:space="preserve"> (-)</v>
      </c>
      <c r="C253" s="246">
        <f>'Données de base'!D304</f>
        <v>0.2</v>
      </c>
      <c r="D253" s="181"/>
      <c r="E253" s="181"/>
      <c r="F253" s="181"/>
      <c r="G253" s="181"/>
      <c r="H253" s="181"/>
      <c r="I253" s="181"/>
      <c r="J253" s="181"/>
      <c r="K253" s="181"/>
      <c r="L253" s="181"/>
      <c r="M253" s="181"/>
      <c r="N253" s="181"/>
      <c r="O253" s="181"/>
      <c r="P253" s="190">
        <f t="shared" si="590"/>
        <v>0</v>
      </c>
      <c r="Q253" s="181"/>
      <c r="R253" s="181"/>
      <c r="S253" s="181"/>
      <c r="T253" s="181"/>
      <c r="U253" s="181"/>
      <c r="V253" s="181"/>
      <c r="W253" s="181"/>
      <c r="X253" s="181"/>
      <c r="Y253" s="181"/>
      <c r="Z253" s="181"/>
      <c r="AA253" s="181"/>
      <c r="AB253" s="181"/>
      <c r="AC253" s="190">
        <f t="shared" si="592"/>
        <v>0</v>
      </c>
      <c r="AD253" s="181"/>
      <c r="AE253" s="181"/>
      <c r="AF253" s="181"/>
      <c r="AG253" s="181"/>
      <c r="AH253" s="181"/>
      <c r="AI253" s="181"/>
      <c r="AJ253" s="181"/>
      <c r="AK253" s="181"/>
      <c r="AL253" s="181"/>
      <c r="AM253" s="181"/>
      <c r="AN253" s="181"/>
      <c r="AO253" s="181"/>
      <c r="AP253" s="190">
        <f t="shared" si="594"/>
        <v>0</v>
      </c>
      <c r="AQ253" s="181"/>
      <c r="AR253" s="181"/>
      <c r="AS253" s="181"/>
      <c r="AT253" s="181"/>
      <c r="AU253" s="181"/>
      <c r="AV253" s="181"/>
      <c r="AW253" s="181"/>
      <c r="AX253" s="181"/>
      <c r="AY253" s="181"/>
      <c r="AZ253" s="181"/>
      <c r="BA253" s="181"/>
      <c r="BB253" s="181"/>
      <c r="BC253" s="190">
        <f t="shared" si="596"/>
        <v>0</v>
      </c>
      <c r="BD253" s="181">
        <f>IF(MONTH('Données de base'!$E$304)=MONTH(BD$7),'Données de base'!$G$304,0)</f>
        <v>0</v>
      </c>
      <c r="BE253" s="181">
        <f>IF(MONTH('Données de base'!$E$304)=MONTH(BE$7),'Données de base'!$G$304,0)</f>
        <v>0</v>
      </c>
      <c r="BF253" s="181">
        <f>IF(MONTH('Données de base'!$E$304)=MONTH(BF$7),'Données de base'!$G$304,0)</f>
        <v>0</v>
      </c>
      <c r="BG253" s="181">
        <f>IF(MONTH('Données de base'!$E$304)=MONTH(BG$7),'Données de base'!$G$304,0)</f>
        <v>0</v>
      </c>
      <c r="BH253" s="181">
        <f>IF(MONTH('Données de base'!$E$304)=MONTH(BH$7),'Données de base'!$G$304,0)</f>
        <v>0</v>
      </c>
      <c r="BI253" s="181">
        <f>IF(MONTH('Données de base'!$E$304)=MONTH(BI$7),'Données de base'!$G$304,0)</f>
        <v>0</v>
      </c>
      <c r="BJ253" s="181">
        <f>IF(MONTH('Données de base'!$E$304)=MONTH(BJ$7),'Données de base'!$G$304,0)</f>
        <v>0</v>
      </c>
      <c r="BK253" s="181">
        <f>IF(MONTH('Données de base'!$E$304)=MONTH(BK$7),'Données de base'!$G$304,0)</f>
        <v>0</v>
      </c>
      <c r="BL253" s="181">
        <f>IF(MONTH('Données de base'!$E$304)=MONTH(BL$7),'Données de base'!$G$304,0)</f>
        <v>0</v>
      </c>
      <c r="BM253" s="181">
        <f>IF(MONTH('Données de base'!$E$304)=MONTH(BM$7),'Données de base'!$G$304,0)</f>
        <v>0</v>
      </c>
      <c r="BN253" s="181">
        <f>IF(MONTH('Données de base'!$E$304)=MONTH(BN$7),'Données de base'!$G$304,0)</f>
        <v>0</v>
      </c>
      <c r="BO253" s="181">
        <f>IF(MONTH('Données de base'!$E$304)=MONTH(BO$7),'Données de base'!$G$304,0)</f>
        <v>0</v>
      </c>
      <c r="BP253" s="190">
        <f t="shared" si="598"/>
        <v>0</v>
      </c>
      <c r="BQ253" s="181"/>
      <c r="BR253" s="181"/>
      <c r="BS253" s="181"/>
      <c r="BT253" s="181"/>
      <c r="BU253" s="181"/>
      <c r="BV253" s="181"/>
      <c r="BW253" s="181"/>
      <c r="BX253" s="181"/>
      <c r="BY253" s="181"/>
      <c r="BZ253" s="181"/>
      <c r="CA253" s="181"/>
      <c r="CB253" s="181"/>
      <c r="CC253" s="190">
        <f t="shared" si="600"/>
        <v>0</v>
      </c>
    </row>
    <row r="254" spans="2:81" ht="15" hidden="1" customHeight="1" outlineLevel="1" x14ac:dyDescent="0.2">
      <c r="B254" s="234" t="str">
        <f>'Données de base'!A305</f>
        <v xml:space="preserve"> (-)</v>
      </c>
      <c r="C254" s="246">
        <f>'Données de base'!D305</f>
        <v>0.2</v>
      </c>
      <c r="D254" s="181"/>
      <c r="E254" s="181"/>
      <c r="F254" s="181"/>
      <c r="G254" s="181"/>
      <c r="H254" s="181"/>
      <c r="I254" s="181"/>
      <c r="J254" s="181"/>
      <c r="K254" s="181"/>
      <c r="L254" s="181"/>
      <c r="M254" s="181"/>
      <c r="N254" s="181"/>
      <c r="O254" s="181"/>
      <c r="P254" s="190">
        <f t="shared" si="590"/>
        <v>0</v>
      </c>
      <c r="Q254" s="181"/>
      <c r="R254" s="181"/>
      <c r="S254" s="181"/>
      <c r="T254" s="181"/>
      <c r="U254" s="181"/>
      <c r="V254" s="181"/>
      <c r="W254" s="181"/>
      <c r="X254" s="181"/>
      <c r="Y254" s="181"/>
      <c r="Z254" s="181"/>
      <c r="AA254" s="181"/>
      <c r="AB254" s="181"/>
      <c r="AC254" s="190">
        <f t="shared" si="592"/>
        <v>0</v>
      </c>
      <c r="AD254" s="181"/>
      <c r="AE254" s="181"/>
      <c r="AF254" s="181"/>
      <c r="AG254" s="181"/>
      <c r="AH254" s="181"/>
      <c r="AI254" s="181"/>
      <c r="AJ254" s="181"/>
      <c r="AK254" s="181"/>
      <c r="AL254" s="181"/>
      <c r="AM254" s="181"/>
      <c r="AN254" s="181"/>
      <c r="AO254" s="181"/>
      <c r="AP254" s="190">
        <f t="shared" si="594"/>
        <v>0</v>
      </c>
      <c r="AQ254" s="181"/>
      <c r="AR254" s="181"/>
      <c r="AS254" s="181"/>
      <c r="AT254" s="181"/>
      <c r="AU254" s="181"/>
      <c r="AV254" s="181"/>
      <c r="AW254" s="181"/>
      <c r="AX254" s="181"/>
      <c r="AY254" s="181"/>
      <c r="AZ254" s="181"/>
      <c r="BA254" s="181"/>
      <c r="BB254" s="181"/>
      <c r="BC254" s="190">
        <f t="shared" si="596"/>
        <v>0</v>
      </c>
      <c r="BD254" s="181">
        <f>IF(MONTH('Données de base'!$E$305)=MONTH(BD$7),'Données de base'!$G$305,0)</f>
        <v>0</v>
      </c>
      <c r="BE254" s="181">
        <f>IF(MONTH('Données de base'!$E$305)=MONTH(BE$7),'Données de base'!$G$305,0)</f>
        <v>0</v>
      </c>
      <c r="BF254" s="181">
        <f>IF(MONTH('Données de base'!$E$305)=MONTH(BF$7),'Données de base'!$G$305,0)</f>
        <v>0</v>
      </c>
      <c r="BG254" s="181">
        <f>IF(MONTH('Données de base'!$E$305)=MONTH(BG$7),'Données de base'!$G$305,0)</f>
        <v>0</v>
      </c>
      <c r="BH254" s="181">
        <f>IF(MONTH('Données de base'!$E$305)=MONTH(BH$7),'Données de base'!$G$305,0)</f>
        <v>0</v>
      </c>
      <c r="BI254" s="181">
        <f>IF(MONTH('Données de base'!$E$305)=MONTH(BI$7),'Données de base'!$G$305,0)</f>
        <v>0</v>
      </c>
      <c r="BJ254" s="181">
        <f>IF(MONTH('Données de base'!$E$305)=MONTH(BJ$7),'Données de base'!$G$305,0)</f>
        <v>0</v>
      </c>
      <c r="BK254" s="181">
        <f>IF(MONTH('Données de base'!$E$305)=MONTH(BK$7),'Données de base'!$G$305,0)</f>
        <v>0</v>
      </c>
      <c r="BL254" s="181">
        <f>IF(MONTH('Données de base'!$E$305)=MONTH(BL$7),'Données de base'!$G$305,0)</f>
        <v>0</v>
      </c>
      <c r="BM254" s="181">
        <f>IF(MONTH('Données de base'!$E$305)=MONTH(BM$7),'Données de base'!$G$305,0)</f>
        <v>0</v>
      </c>
      <c r="BN254" s="181">
        <f>IF(MONTH('Données de base'!$E$305)=MONTH(BN$7),'Données de base'!$G$305,0)</f>
        <v>0</v>
      </c>
      <c r="BO254" s="181">
        <f>IF(MONTH('Données de base'!$E$305)=MONTH(BO$7),'Données de base'!$G$305,0)</f>
        <v>0</v>
      </c>
      <c r="BP254" s="190">
        <f t="shared" si="598"/>
        <v>0</v>
      </c>
      <c r="BQ254" s="181"/>
      <c r="BR254" s="181"/>
      <c r="BS254" s="181"/>
      <c r="BT254" s="181"/>
      <c r="BU254" s="181"/>
      <c r="BV254" s="181"/>
      <c r="BW254" s="181"/>
      <c r="BX254" s="181"/>
      <c r="BY254" s="181"/>
      <c r="BZ254" s="181"/>
      <c r="CA254" s="181"/>
      <c r="CB254" s="181"/>
      <c r="CC254" s="190">
        <f t="shared" si="600"/>
        <v>0</v>
      </c>
    </row>
    <row r="255" spans="2:81" ht="15" hidden="1" customHeight="1" outlineLevel="1" x14ac:dyDescent="0.2">
      <c r="B255" s="234" t="str">
        <f>'Données de base'!A306</f>
        <v xml:space="preserve"> (-)</v>
      </c>
      <c r="C255" s="246">
        <f>'Données de base'!D306</f>
        <v>0.2</v>
      </c>
      <c r="D255" s="181"/>
      <c r="E255" s="181"/>
      <c r="F255" s="181"/>
      <c r="G255" s="181"/>
      <c r="H255" s="181"/>
      <c r="I255" s="181"/>
      <c r="J255" s="181"/>
      <c r="K255" s="181"/>
      <c r="L255" s="181"/>
      <c r="M255" s="181"/>
      <c r="N255" s="181"/>
      <c r="O255" s="181"/>
      <c r="P255" s="190">
        <f t="shared" si="590"/>
        <v>0</v>
      </c>
      <c r="Q255" s="181"/>
      <c r="R255" s="181"/>
      <c r="S255" s="181"/>
      <c r="T255" s="181"/>
      <c r="U255" s="181"/>
      <c r="V255" s="181"/>
      <c r="W255" s="181"/>
      <c r="X255" s="181"/>
      <c r="Y255" s="181"/>
      <c r="Z255" s="181"/>
      <c r="AA255" s="181"/>
      <c r="AB255" s="181"/>
      <c r="AC255" s="190">
        <f t="shared" si="592"/>
        <v>0</v>
      </c>
      <c r="AD255" s="181"/>
      <c r="AE255" s="181"/>
      <c r="AF255" s="181"/>
      <c r="AG255" s="181"/>
      <c r="AH255" s="181"/>
      <c r="AI255" s="181"/>
      <c r="AJ255" s="181"/>
      <c r="AK255" s="181"/>
      <c r="AL255" s="181"/>
      <c r="AM255" s="181"/>
      <c r="AN255" s="181"/>
      <c r="AO255" s="181"/>
      <c r="AP255" s="190">
        <f t="shared" si="594"/>
        <v>0</v>
      </c>
      <c r="AQ255" s="181"/>
      <c r="AR255" s="181"/>
      <c r="AS255" s="181"/>
      <c r="AT255" s="181"/>
      <c r="AU255" s="181"/>
      <c r="AV255" s="181"/>
      <c r="AW255" s="181"/>
      <c r="AX255" s="181"/>
      <c r="AY255" s="181"/>
      <c r="AZ255" s="181"/>
      <c r="BA255" s="181"/>
      <c r="BB255" s="181"/>
      <c r="BC255" s="190">
        <f t="shared" si="596"/>
        <v>0</v>
      </c>
      <c r="BD255" s="181">
        <f>IF(MONTH('Données de base'!$E$306)=MONTH(BD$7),'Données de base'!$G$306,0)</f>
        <v>0</v>
      </c>
      <c r="BE255" s="181">
        <f>IF(MONTH('Données de base'!$E$306)=MONTH(BE$7),'Données de base'!$G$306,0)</f>
        <v>0</v>
      </c>
      <c r="BF255" s="181">
        <f>IF(MONTH('Données de base'!$E$306)=MONTH(BF$7),'Données de base'!$G$306,0)</f>
        <v>0</v>
      </c>
      <c r="BG255" s="181">
        <f>IF(MONTH('Données de base'!$E$306)=MONTH(BG$7),'Données de base'!$G$306,0)</f>
        <v>0</v>
      </c>
      <c r="BH255" s="181">
        <f>IF(MONTH('Données de base'!$E$306)=MONTH(BH$7),'Données de base'!$G$306,0)</f>
        <v>0</v>
      </c>
      <c r="BI255" s="181">
        <f>IF(MONTH('Données de base'!$E$306)=MONTH(BI$7),'Données de base'!$G$306,0)</f>
        <v>0</v>
      </c>
      <c r="BJ255" s="181">
        <f>IF(MONTH('Données de base'!$E$306)=MONTH(BJ$7),'Données de base'!$G$306,0)</f>
        <v>0</v>
      </c>
      <c r="BK255" s="181">
        <f>IF(MONTH('Données de base'!$E$306)=MONTH(BK$7),'Données de base'!$G$306,0)</f>
        <v>0</v>
      </c>
      <c r="BL255" s="181">
        <f>IF(MONTH('Données de base'!$E$306)=MONTH(BL$7),'Données de base'!$G$306,0)</f>
        <v>0</v>
      </c>
      <c r="BM255" s="181">
        <f>IF(MONTH('Données de base'!$E$306)=MONTH(BM$7),'Données de base'!$G$306,0)</f>
        <v>0</v>
      </c>
      <c r="BN255" s="181">
        <f>IF(MONTH('Données de base'!$E$306)=MONTH(BN$7),'Données de base'!$G$306,0)</f>
        <v>0</v>
      </c>
      <c r="BO255" s="181">
        <f>IF(MONTH('Données de base'!$E$306)=MONTH(BO$7),'Données de base'!$G$306,0)</f>
        <v>0</v>
      </c>
      <c r="BP255" s="190">
        <f t="shared" si="598"/>
        <v>0</v>
      </c>
      <c r="BQ255" s="181"/>
      <c r="BR255" s="181"/>
      <c r="BS255" s="181"/>
      <c r="BT255" s="181"/>
      <c r="BU255" s="181"/>
      <c r="BV255" s="181"/>
      <c r="BW255" s="181"/>
      <c r="BX255" s="181"/>
      <c r="BY255" s="181"/>
      <c r="BZ255" s="181"/>
      <c r="CA255" s="181"/>
      <c r="CB255" s="181"/>
      <c r="CC255" s="190">
        <f t="shared" si="600"/>
        <v>0</v>
      </c>
    </row>
    <row r="256" spans="2:81" ht="15" hidden="1" customHeight="1" outlineLevel="1" x14ac:dyDescent="0.2">
      <c r="B256" s="234" t="str">
        <f>'Données de base'!A307</f>
        <v xml:space="preserve"> (-)</v>
      </c>
      <c r="C256" s="246">
        <f>'Données de base'!D307</f>
        <v>0.2</v>
      </c>
      <c r="D256" s="181"/>
      <c r="E256" s="181"/>
      <c r="F256" s="181"/>
      <c r="G256" s="181"/>
      <c r="H256" s="181"/>
      <c r="I256" s="181"/>
      <c r="J256" s="181"/>
      <c r="K256" s="181"/>
      <c r="L256" s="181"/>
      <c r="M256" s="181"/>
      <c r="N256" s="181"/>
      <c r="O256" s="181"/>
      <c r="P256" s="190">
        <f t="shared" si="590"/>
        <v>0</v>
      </c>
      <c r="Q256" s="181"/>
      <c r="R256" s="181"/>
      <c r="S256" s="181"/>
      <c r="T256" s="181"/>
      <c r="U256" s="181"/>
      <c r="V256" s="181"/>
      <c r="W256" s="181"/>
      <c r="X256" s="181"/>
      <c r="Y256" s="181"/>
      <c r="Z256" s="181"/>
      <c r="AA256" s="181"/>
      <c r="AB256" s="181"/>
      <c r="AC256" s="190">
        <f t="shared" si="592"/>
        <v>0</v>
      </c>
      <c r="AD256" s="181"/>
      <c r="AE256" s="181"/>
      <c r="AF256" s="181"/>
      <c r="AG256" s="181"/>
      <c r="AH256" s="181"/>
      <c r="AI256" s="181"/>
      <c r="AJ256" s="181"/>
      <c r="AK256" s="181"/>
      <c r="AL256" s="181"/>
      <c r="AM256" s="181"/>
      <c r="AN256" s="181"/>
      <c r="AO256" s="181"/>
      <c r="AP256" s="190">
        <f t="shared" si="594"/>
        <v>0</v>
      </c>
      <c r="AQ256" s="181"/>
      <c r="AR256" s="181"/>
      <c r="AS256" s="181"/>
      <c r="AT256" s="181"/>
      <c r="AU256" s="181"/>
      <c r="AV256" s="181"/>
      <c r="AW256" s="181"/>
      <c r="AX256" s="181"/>
      <c r="AY256" s="181"/>
      <c r="AZ256" s="181"/>
      <c r="BA256" s="181"/>
      <c r="BB256" s="181"/>
      <c r="BC256" s="190">
        <f t="shared" si="596"/>
        <v>0</v>
      </c>
      <c r="BD256" s="181">
        <f>IF(MONTH('Données de base'!$E$307)=MONTH(BD$7),'Données de base'!$G$307,0)</f>
        <v>0</v>
      </c>
      <c r="BE256" s="181">
        <f>IF(MONTH('Données de base'!$E$307)=MONTH(BE$7),'Données de base'!$G$307,0)</f>
        <v>0</v>
      </c>
      <c r="BF256" s="181">
        <f>IF(MONTH('Données de base'!$E$307)=MONTH(BF$7),'Données de base'!$G$307,0)</f>
        <v>0</v>
      </c>
      <c r="BG256" s="181">
        <f>IF(MONTH('Données de base'!$E$307)=MONTH(BG$7),'Données de base'!$G$307,0)</f>
        <v>0</v>
      </c>
      <c r="BH256" s="181">
        <f>IF(MONTH('Données de base'!$E$307)=MONTH(BH$7),'Données de base'!$G$307,0)</f>
        <v>0</v>
      </c>
      <c r="BI256" s="181">
        <f>IF(MONTH('Données de base'!$E$307)=MONTH(BI$7),'Données de base'!$G$307,0)</f>
        <v>0</v>
      </c>
      <c r="BJ256" s="181">
        <f>IF(MONTH('Données de base'!$E$307)=MONTH(BJ$7),'Données de base'!$G$307,0)</f>
        <v>0</v>
      </c>
      <c r="BK256" s="181">
        <f>IF(MONTH('Données de base'!$E$307)=MONTH(BK$7),'Données de base'!$G$307,0)</f>
        <v>0</v>
      </c>
      <c r="BL256" s="181">
        <f>IF(MONTH('Données de base'!$E$307)=MONTH(BL$7),'Données de base'!$G$307,0)</f>
        <v>0</v>
      </c>
      <c r="BM256" s="181">
        <f>IF(MONTH('Données de base'!$E$307)=MONTH(BM$7),'Données de base'!$G$307,0)</f>
        <v>0</v>
      </c>
      <c r="BN256" s="181">
        <f>IF(MONTH('Données de base'!$E$307)=MONTH(BN$7),'Données de base'!$G$307,0)</f>
        <v>0</v>
      </c>
      <c r="BO256" s="181">
        <f>IF(MONTH('Données de base'!$E$307)=MONTH(BO$7),'Données de base'!$G$307,0)</f>
        <v>0</v>
      </c>
      <c r="BP256" s="190">
        <f t="shared" si="598"/>
        <v>0</v>
      </c>
      <c r="BQ256" s="181"/>
      <c r="BR256" s="181"/>
      <c r="BS256" s="181"/>
      <c r="BT256" s="181"/>
      <c r="BU256" s="181"/>
      <c r="BV256" s="181"/>
      <c r="BW256" s="181"/>
      <c r="BX256" s="181"/>
      <c r="BY256" s="181"/>
      <c r="BZ256" s="181"/>
      <c r="CA256" s="181"/>
      <c r="CB256" s="181"/>
      <c r="CC256" s="190">
        <f t="shared" si="600"/>
        <v>0</v>
      </c>
    </row>
    <row r="257" spans="2:81" ht="15" customHeight="1" collapsed="1" x14ac:dyDescent="0.2">
      <c r="B257" s="16"/>
      <c r="C257" s="223"/>
      <c r="D257" s="16"/>
      <c r="E257" s="16"/>
      <c r="F257" s="16"/>
      <c r="G257" s="16"/>
      <c r="H257" s="16"/>
      <c r="I257" s="16"/>
      <c r="J257" s="16"/>
      <c r="K257" s="16"/>
      <c r="L257" s="16"/>
      <c r="M257" s="16"/>
      <c r="N257" s="16"/>
      <c r="O257" s="16"/>
      <c r="P257" s="130"/>
      <c r="Q257" s="16"/>
      <c r="R257" s="16"/>
      <c r="S257" s="16"/>
      <c r="T257" s="16"/>
      <c r="U257" s="16"/>
      <c r="V257" s="16"/>
      <c r="W257" s="16"/>
      <c r="X257" s="16"/>
      <c r="Y257" s="16"/>
      <c r="Z257" s="16"/>
      <c r="AA257" s="16"/>
      <c r="AB257" s="16"/>
      <c r="AC257" s="130"/>
      <c r="AD257" s="16"/>
      <c r="AE257" s="16"/>
      <c r="AF257" s="16"/>
      <c r="AG257" s="16"/>
      <c r="AH257" s="16"/>
      <c r="AI257" s="16"/>
      <c r="AJ257" s="16"/>
      <c r="AK257" s="16"/>
      <c r="AL257" s="16"/>
      <c r="AM257" s="16"/>
      <c r="AN257" s="16"/>
      <c r="AO257" s="16"/>
      <c r="AP257" s="130"/>
      <c r="AQ257" s="16"/>
      <c r="AR257" s="16"/>
      <c r="AS257" s="16"/>
      <c r="AT257" s="16"/>
      <c r="AU257" s="16"/>
      <c r="AV257" s="16"/>
      <c r="AW257" s="16"/>
      <c r="AX257" s="16"/>
      <c r="AY257" s="16"/>
      <c r="AZ257" s="16"/>
      <c r="BA257" s="16"/>
      <c r="BB257" s="16"/>
      <c r="BC257" s="130"/>
      <c r="BD257" s="16"/>
      <c r="BE257" s="16"/>
      <c r="BF257" s="16"/>
      <c r="BG257" s="16"/>
      <c r="BH257" s="16"/>
      <c r="BI257" s="16"/>
      <c r="BJ257" s="16"/>
      <c r="BK257" s="16"/>
      <c r="BL257" s="16"/>
      <c r="BM257" s="16"/>
      <c r="BN257" s="16"/>
      <c r="BO257" s="16"/>
      <c r="BP257" s="130"/>
      <c r="BQ257" s="16"/>
      <c r="BR257" s="16"/>
      <c r="BS257" s="16"/>
      <c r="BT257" s="16"/>
      <c r="BU257" s="16"/>
      <c r="BV257" s="16"/>
      <c r="BW257" s="16"/>
      <c r="BX257" s="16"/>
      <c r="BY257" s="16"/>
      <c r="BZ257" s="16"/>
      <c r="CA257" s="16"/>
      <c r="CB257" s="16"/>
      <c r="CC257" s="130"/>
    </row>
    <row r="258" spans="2:81" s="63" customFormat="1" ht="15" customHeight="1" x14ac:dyDescent="0.2">
      <c r="B258" s="245" t="s">
        <v>195</v>
      </c>
      <c r="C258" s="130"/>
      <c r="D258" s="190">
        <f>SUM(D259:D299)</f>
        <v>0</v>
      </c>
      <c r="E258" s="190">
        <f t="shared" ref="E258:BO258" si="601">SUM(E259:E299)</f>
        <v>0</v>
      </c>
      <c r="F258" s="190">
        <f t="shared" si="601"/>
        <v>0</v>
      </c>
      <c r="G258" s="190">
        <f t="shared" si="601"/>
        <v>0</v>
      </c>
      <c r="H258" s="190">
        <f t="shared" si="601"/>
        <v>0</v>
      </c>
      <c r="I258" s="190">
        <f t="shared" si="601"/>
        <v>0</v>
      </c>
      <c r="J258" s="190">
        <f t="shared" si="601"/>
        <v>0</v>
      </c>
      <c r="K258" s="190">
        <f t="shared" si="601"/>
        <v>0</v>
      </c>
      <c r="L258" s="190">
        <f t="shared" si="601"/>
        <v>0</v>
      </c>
      <c r="M258" s="190">
        <f t="shared" si="601"/>
        <v>0</v>
      </c>
      <c r="N258" s="190">
        <f t="shared" si="601"/>
        <v>0</v>
      </c>
      <c r="O258" s="190">
        <f t="shared" si="601"/>
        <v>0</v>
      </c>
      <c r="P258" s="190">
        <f t="shared" si="590"/>
        <v>0</v>
      </c>
      <c r="Q258" s="190">
        <f t="shared" si="601"/>
        <v>0</v>
      </c>
      <c r="R258" s="190">
        <f t="shared" si="601"/>
        <v>0</v>
      </c>
      <c r="S258" s="190">
        <f t="shared" si="601"/>
        <v>0</v>
      </c>
      <c r="T258" s="190">
        <f t="shared" si="601"/>
        <v>0</v>
      </c>
      <c r="U258" s="190">
        <f t="shared" si="601"/>
        <v>0</v>
      </c>
      <c r="V258" s="190">
        <f t="shared" si="601"/>
        <v>0</v>
      </c>
      <c r="W258" s="190">
        <f t="shared" si="601"/>
        <v>0</v>
      </c>
      <c r="X258" s="190">
        <f t="shared" si="601"/>
        <v>0</v>
      </c>
      <c r="Y258" s="190">
        <f t="shared" si="601"/>
        <v>0</v>
      </c>
      <c r="Z258" s="190">
        <f t="shared" si="601"/>
        <v>0</v>
      </c>
      <c r="AA258" s="190">
        <f t="shared" si="601"/>
        <v>0</v>
      </c>
      <c r="AB258" s="190">
        <f t="shared" si="601"/>
        <v>0</v>
      </c>
      <c r="AC258" s="190">
        <f t="shared" si="592"/>
        <v>0</v>
      </c>
      <c r="AD258" s="190">
        <f t="shared" si="601"/>
        <v>0</v>
      </c>
      <c r="AE258" s="190">
        <f t="shared" si="601"/>
        <v>0</v>
      </c>
      <c r="AF258" s="190">
        <f t="shared" si="601"/>
        <v>0</v>
      </c>
      <c r="AG258" s="190">
        <f t="shared" si="601"/>
        <v>0</v>
      </c>
      <c r="AH258" s="190">
        <f t="shared" si="601"/>
        <v>0</v>
      </c>
      <c r="AI258" s="190">
        <f t="shared" si="601"/>
        <v>0</v>
      </c>
      <c r="AJ258" s="190">
        <f t="shared" si="601"/>
        <v>0</v>
      </c>
      <c r="AK258" s="190">
        <f t="shared" si="601"/>
        <v>0</v>
      </c>
      <c r="AL258" s="190">
        <f t="shared" si="601"/>
        <v>0</v>
      </c>
      <c r="AM258" s="190">
        <f t="shared" si="601"/>
        <v>0</v>
      </c>
      <c r="AN258" s="190">
        <f t="shared" si="601"/>
        <v>0</v>
      </c>
      <c r="AO258" s="190">
        <f t="shared" si="601"/>
        <v>0</v>
      </c>
      <c r="AP258" s="190">
        <f t="shared" si="594"/>
        <v>0</v>
      </c>
      <c r="AQ258" s="190">
        <f t="shared" si="601"/>
        <v>0</v>
      </c>
      <c r="AR258" s="190">
        <f t="shared" si="601"/>
        <v>0</v>
      </c>
      <c r="AS258" s="190">
        <f t="shared" si="601"/>
        <v>0</v>
      </c>
      <c r="AT258" s="190">
        <f t="shared" si="601"/>
        <v>0</v>
      </c>
      <c r="AU258" s="190">
        <f t="shared" si="601"/>
        <v>0</v>
      </c>
      <c r="AV258" s="190">
        <f t="shared" si="601"/>
        <v>0</v>
      </c>
      <c r="AW258" s="190">
        <f t="shared" si="601"/>
        <v>0</v>
      </c>
      <c r="AX258" s="190">
        <f t="shared" si="601"/>
        <v>0</v>
      </c>
      <c r="AY258" s="190">
        <f t="shared" si="601"/>
        <v>0</v>
      </c>
      <c r="AZ258" s="190">
        <f t="shared" si="601"/>
        <v>0</v>
      </c>
      <c r="BA258" s="190">
        <f t="shared" si="601"/>
        <v>0</v>
      </c>
      <c r="BB258" s="190">
        <f t="shared" si="601"/>
        <v>0</v>
      </c>
      <c r="BC258" s="190">
        <f t="shared" si="596"/>
        <v>0</v>
      </c>
      <c r="BD258" s="190">
        <f t="shared" si="601"/>
        <v>0</v>
      </c>
      <c r="BE258" s="190">
        <f t="shared" si="601"/>
        <v>0</v>
      </c>
      <c r="BF258" s="190">
        <f t="shared" si="601"/>
        <v>0</v>
      </c>
      <c r="BG258" s="190">
        <f t="shared" si="601"/>
        <v>0</v>
      </c>
      <c r="BH258" s="190">
        <f t="shared" si="601"/>
        <v>0</v>
      </c>
      <c r="BI258" s="190">
        <f t="shared" si="601"/>
        <v>0</v>
      </c>
      <c r="BJ258" s="190">
        <f t="shared" si="601"/>
        <v>0</v>
      </c>
      <c r="BK258" s="190">
        <f t="shared" si="601"/>
        <v>0</v>
      </c>
      <c r="BL258" s="190">
        <f t="shared" si="601"/>
        <v>0</v>
      </c>
      <c r="BM258" s="190">
        <f t="shared" si="601"/>
        <v>0</v>
      </c>
      <c r="BN258" s="190">
        <f t="shared" si="601"/>
        <v>0</v>
      </c>
      <c r="BO258" s="190">
        <f t="shared" si="601"/>
        <v>0</v>
      </c>
      <c r="BP258" s="190">
        <f t="shared" si="598"/>
        <v>0</v>
      </c>
      <c r="BQ258" s="190">
        <f t="shared" ref="BQ258:CB258" si="602">SUM(BQ259:BQ299)</f>
        <v>0</v>
      </c>
      <c r="BR258" s="190">
        <f t="shared" si="602"/>
        <v>0</v>
      </c>
      <c r="BS258" s="190">
        <f t="shared" si="602"/>
        <v>0</v>
      </c>
      <c r="BT258" s="190">
        <f t="shared" si="602"/>
        <v>0</v>
      </c>
      <c r="BU258" s="190">
        <f t="shared" si="602"/>
        <v>0</v>
      </c>
      <c r="BV258" s="190">
        <f t="shared" si="602"/>
        <v>0</v>
      </c>
      <c r="BW258" s="190">
        <f t="shared" si="602"/>
        <v>0</v>
      </c>
      <c r="BX258" s="190">
        <f t="shared" si="602"/>
        <v>0</v>
      </c>
      <c r="BY258" s="190">
        <f t="shared" si="602"/>
        <v>0</v>
      </c>
      <c r="BZ258" s="190">
        <f t="shared" si="602"/>
        <v>0</v>
      </c>
      <c r="CA258" s="190">
        <f t="shared" si="602"/>
        <v>0</v>
      </c>
      <c r="CB258" s="190">
        <f t="shared" si="602"/>
        <v>0</v>
      </c>
      <c r="CC258" s="190">
        <f t="shared" ref="CC258:CC299" si="603">SUM(BQ258:CB258)</f>
        <v>0</v>
      </c>
    </row>
    <row r="259" spans="2:81" ht="15" hidden="1" customHeight="1" outlineLevel="1" x14ac:dyDescent="0.2">
      <c r="B259" s="234" t="str">
        <f>B216</f>
        <v xml:space="preserve"> (-)</v>
      </c>
      <c r="C259" s="131"/>
      <c r="D259" s="181">
        <f t="shared" ref="D259:G271" si="604">+D216*(1+$C216)</f>
        <v>0</v>
      </c>
      <c r="E259" s="181">
        <f t="shared" si="604"/>
        <v>0</v>
      </c>
      <c r="F259" s="181">
        <f t="shared" si="604"/>
        <v>0</v>
      </c>
      <c r="G259" s="181">
        <f t="shared" si="604"/>
        <v>0</v>
      </c>
      <c r="H259" s="181">
        <f t="shared" ref="H259:O259" si="605">+H216*(1+$C216)</f>
        <v>0</v>
      </c>
      <c r="I259" s="181">
        <f t="shared" si="605"/>
        <v>0</v>
      </c>
      <c r="J259" s="181">
        <f t="shared" si="605"/>
        <v>0</v>
      </c>
      <c r="K259" s="181">
        <f t="shared" si="605"/>
        <v>0</v>
      </c>
      <c r="L259" s="181">
        <f t="shared" si="605"/>
        <v>0</v>
      </c>
      <c r="M259" s="181">
        <f t="shared" si="605"/>
        <v>0</v>
      </c>
      <c r="N259" s="181">
        <f t="shared" si="605"/>
        <v>0</v>
      </c>
      <c r="O259" s="181">
        <f t="shared" si="605"/>
        <v>0</v>
      </c>
      <c r="P259" s="190">
        <f t="shared" si="590"/>
        <v>0</v>
      </c>
      <c r="Q259" s="181"/>
      <c r="R259" s="181"/>
      <c r="S259" s="181"/>
      <c r="T259" s="181"/>
      <c r="U259" s="181"/>
      <c r="V259" s="181"/>
      <c r="W259" s="181"/>
      <c r="X259" s="181"/>
      <c r="Y259" s="181"/>
      <c r="Z259" s="181"/>
      <c r="AA259" s="181"/>
      <c r="AB259" s="181"/>
      <c r="AC259" s="190">
        <f t="shared" si="592"/>
        <v>0</v>
      </c>
      <c r="AD259" s="181"/>
      <c r="AE259" s="181"/>
      <c r="AF259" s="181"/>
      <c r="AG259" s="181"/>
      <c r="AH259" s="181"/>
      <c r="AI259" s="181"/>
      <c r="AJ259" s="181"/>
      <c r="AK259" s="181"/>
      <c r="AL259" s="181"/>
      <c r="AM259" s="181"/>
      <c r="AN259" s="181"/>
      <c r="AO259" s="181"/>
      <c r="AP259" s="190">
        <f t="shared" si="594"/>
        <v>0</v>
      </c>
      <c r="AQ259" s="181"/>
      <c r="AR259" s="181"/>
      <c r="AS259" s="181"/>
      <c r="AT259" s="181"/>
      <c r="AU259" s="181"/>
      <c r="AV259" s="181"/>
      <c r="AW259" s="181"/>
      <c r="AX259" s="181"/>
      <c r="AY259" s="181"/>
      <c r="AZ259" s="181"/>
      <c r="BA259" s="181"/>
      <c r="BB259" s="181"/>
      <c r="BC259" s="190">
        <f t="shared" si="596"/>
        <v>0</v>
      </c>
      <c r="BD259" s="181"/>
      <c r="BE259" s="181"/>
      <c r="BF259" s="181"/>
      <c r="BG259" s="181"/>
      <c r="BH259" s="181"/>
      <c r="BI259" s="181"/>
      <c r="BJ259" s="181"/>
      <c r="BK259" s="181"/>
      <c r="BL259" s="181"/>
      <c r="BM259" s="181"/>
      <c r="BN259" s="181"/>
      <c r="BO259" s="181"/>
      <c r="BP259" s="190">
        <f t="shared" si="598"/>
        <v>0</v>
      </c>
      <c r="BQ259" s="181"/>
      <c r="BR259" s="181"/>
      <c r="BS259" s="181"/>
      <c r="BT259" s="181"/>
      <c r="BU259" s="181"/>
      <c r="BV259" s="181"/>
      <c r="BW259" s="181"/>
      <c r="BX259" s="181"/>
      <c r="BY259" s="181"/>
      <c r="BZ259" s="181"/>
      <c r="CA259" s="181"/>
      <c r="CB259" s="181"/>
      <c r="CC259" s="190">
        <f t="shared" si="603"/>
        <v>0</v>
      </c>
    </row>
    <row r="260" spans="2:81" ht="15" hidden="1" customHeight="1" outlineLevel="1" x14ac:dyDescent="0.2">
      <c r="B260" s="234" t="str">
        <f t="shared" ref="B260:B299" si="606">B217</f>
        <v xml:space="preserve"> (-)</v>
      </c>
      <c r="C260" s="131"/>
      <c r="D260" s="181">
        <f t="shared" si="604"/>
        <v>0</v>
      </c>
      <c r="E260" s="181">
        <f t="shared" si="604"/>
        <v>0</v>
      </c>
      <c r="F260" s="181">
        <f t="shared" si="604"/>
        <v>0</v>
      </c>
      <c r="G260" s="181">
        <f t="shared" si="604"/>
        <v>0</v>
      </c>
      <c r="H260" s="181">
        <f t="shared" ref="H260:O260" si="607">+H217*(1+$C217)</f>
        <v>0</v>
      </c>
      <c r="I260" s="181">
        <f t="shared" si="607"/>
        <v>0</v>
      </c>
      <c r="J260" s="181">
        <f t="shared" si="607"/>
        <v>0</v>
      </c>
      <c r="K260" s="181">
        <f t="shared" si="607"/>
        <v>0</v>
      </c>
      <c r="L260" s="181">
        <f t="shared" si="607"/>
        <v>0</v>
      </c>
      <c r="M260" s="181">
        <f t="shared" si="607"/>
        <v>0</v>
      </c>
      <c r="N260" s="181">
        <f t="shared" si="607"/>
        <v>0</v>
      </c>
      <c r="O260" s="181">
        <f t="shared" si="607"/>
        <v>0</v>
      </c>
      <c r="P260" s="190">
        <f t="shared" si="590"/>
        <v>0</v>
      </c>
      <c r="Q260" s="181"/>
      <c r="R260" s="181"/>
      <c r="S260" s="181"/>
      <c r="T260" s="181"/>
      <c r="U260" s="181"/>
      <c r="V260" s="181"/>
      <c r="W260" s="181"/>
      <c r="X260" s="181"/>
      <c r="Y260" s="181"/>
      <c r="Z260" s="181"/>
      <c r="AA260" s="181"/>
      <c r="AB260" s="181"/>
      <c r="AC260" s="190">
        <f t="shared" si="592"/>
        <v>0</v>
      </c>
      <c r="AD260" s="181"/>
      <c r="AE260" s="181"/>
      <c r="AF260" s="181"/>
      <c r="AG260" s="181"/>
      <c r="AH260" s="181"/>
      <c r="AI260" s="181"/>
      <c r="AJ260" s="181"/>
      <c r="AK260" s="181"/>
      <c r="AL260" s="181"/>
      <c r="AM260" s="181"/>
      <c r="AN260" s="181"/>
      <c r="AO260" s="181"/>
      <c r="AP260" s="190">
        <f t="shared" si="594"/>
        <v>0</v>
      </c>
      <c r="AQ260" s="181"/>
      <c r="AR260" s="181"/>
      <c r="AS260" s="181"/>
      <c r="AT260" s="181"/>
      <c r="AU260" s="181"/>
      <c r="AV260" s="181"/>
      <c r="AW260" s="181"/>
      <c r="AX260" s="181"/>
      <c r="AY260" s="181"/>
      <c r="AZ260" s="181"/>
      <c r="BA260" s="181"/>
      <c r="BB260" s="181"/>
      <c r="BC260" s="190">
        <f t="shared" si="596"/>
        <v>0</v>
      </c>
      <c r="BD260" s="181"/>
      <c r="BE260" s="181"/>
      <c r="BF260" s="181"/>
      <c r="BG260" s="181"/>
      <c r="BH260" s="181"/>
      <c r="BI260" s="181"/>
      <c r="BJ260" s="181"/>
      <c r="BK260" s="181"/>
      <c r="BL260" s="181"/>
      <c r="BM260" s="181"/>
      <c r="BN260" s="181"/>
      <c r="BO260" s="181"/>
      <c r="BP260" s="190">
        <f t="shared" si="598"/>
        <v>0</v>
      </c>
      <c r="BQ260" s="181"/>
      <c r="BR260" s="181"/>
      <c r="BS260" s="181"/>
      <c r="BT260" s="181"/>
      <c r="BU260" s="181"/>
      <c r="BV260" s="181"/>
      <c r="BW260" s="181"/>
      <c r="BX260" s="181"/>
      <c r="BY260" s="181"/>
      <c r="BZ260" s="181"/>
      <c r="CA260" s="181"/>
      <c r="CB260" s="181"/>
      <c r="CC260" s="190">
        <f t="shared" si="603"/>
        <v>0</v>
      </c>
    </row>
    <row r="261" spans="2:81" ht="15" hidden="1" customHeight="1" outlineLevel="1" x14ac:dyDescent="0.2">
      <c r="B261" s="234" t="str">
        <f t="shared" si="606"/>
        <v xml:space="preserve"> (-)</v>
      </c>
      <c r="C261" s="131"/>
      <c r="D261" s="181">
        <f t="shared" si="604"/>
        <v>0</v>
      </c>
      <c r="E261" s="181">
        <f t="shared" si="604"/>
        <v>0</v>
      </c>
      <c r="F261" s="181">
        <f t="shared" si="604"/>
        <v>0</v>
      </c>
      <c r="G261" s="181">
        <f t="shared" si="604"/>
        <v>0</v>
      </c>
      <c r="H261" s="181">
        <f t="shared" ref="H261:O261" si="608">+H218*(1+$C218)</f>
        <v>0</v>
      </c>
      <c r="I261" s="181">
        <f t="shared" si="608"/>
        <v>0</v>
      </c>
      <c r="J261" s="181">
        <f t="shared" si="608"/>
        <v>0</v>
      </c>
      <c r="K261" s="181">
        <f t="shared" si="608"/>
        <v>0</v>
      </c>
      <c r="L261" s="181">
        <f t="shared" si="608"/>
        <v>0</v>
      </c>
      <c r="M261" s="181">
        <f t="shared" si="608"/>
        <v>0</v>
      </c>
      <c r="N261" s="181">
        <f t="shared" si="608"/>
        <v>0</v>
      </c>
      <c r="O261" s="181">
        <f t="shared" si="608"/>
        <v>0</v>
      </c>
      <c r="P261" s="190">
        <f t="shared" si="590"/>
        <v>0</v>
      </c>
      <c r="Q261" s="181"/>
      <c r="R261" s="181"/>
      <c r="S261" s="181"/>
      <c r="T261" s="181"/>
      <c r="U261" s="181"/>
      <c r="V261" s="181"/>
      <c r="W261" s="181"/>
      <c r="X261" s="181"/>
      <c r="Y261" s="181"/>
      <c r="Z261" s="181"/>
      <c r="AA261" s="181"/>
      <c r="AB261" s="181"/>
      <c r="AC261" s="190">
        <f t="shared" si="592"/>
        <v>0</v>
      </c>
      <c r="AD261" s="181"/>
      <c r="AE261" s="181"/>
      <c r="AF261" s="181"/>
      <c r="AG261" s="181"/>
      <c r="AH261" s="181"/>
      <c r="AI261" s="181"/>
      <c r="AJ261" s="181"/>
      <c r="AK261" s="181"/>
      <c r="AL261" s="181"/>
      <c r="AM261" s="181"/>
      <c r="AN261" s="181"/>
      <c r="AO261" s="181"/>
      <c r="AP261" s="190">
        <f t="shared" si="594"/>
        <v>0</v>
      </c>
      <c r="AQ261" s="181"/>
      <c r="AR261" s="181"/>
      <c r="AS261" s="181"/>
      <c r="AT261" s="181"/>
      <c r="AU261" s="181"/>
      <c r="AV261" s="181"/>
      <c r="AW261" s="181"/>
      <c r="AX261" s="181"/>
      <c r="AY261" s="181"/>
      <c r="AZ261" s="181"/>
      <c r="BA261" s="181"/>
      <c r="BB261" s="181"/>
      <c r="BC261" s="190">
        <f t="shared" si="596"/>
        <v>0</v>
      </c>
      <c r="BD261" s="181"/>
      <c r="BE261" s="181"/>
      <c r="BF261" s="181"/>
      <c r="BG261" s="181"/>
      <c r="BH261" s="181"/>
      <c r="BI261" s="181"/>
      <c r="BJ261" s="181"/>
      <c r="BK261" s="181"/>
      <c r="BL261" s="181"/>
      <c r="BM261" s="181"/>
      <c r="BN261" s="181"/>
      <c r="BO261" s="181"/>
      <c r="BP261" s="190">
        <f t="shared" si="598"/>
        <v>0</v>
      </c>
      <c r="BQ261" s="181"/>
      <c r="BR261" s="181"/>
      <c r="BS261" s="181"/>
      <c r="BT261" s="181"/>
      <c r="BU261" s="181"/>
      <c r="BV261" s="181"/>
      <c r="BW261" s="181"/>
      <c r="BX261" s="181"/>
      <c r="BY261" s="181"/>
      <c r="BZ261" s="181"/>
      <c r="CA261" s="181"/>
      <c r="CB261" s="181"/>
      <c r="CC261" s="190">
        <f t="shared" si="603"/>
        <v>0</v>
      </c>
    </row>
    <row r="262" spans="2:81" ht="15" hidden="1" customHeight="1" outlineLevel="1" x14ac:dyDescent="0.2">
      <c r="B262" s="234" t="str">
        <f t="shared" si="606"/>
        <v xml:space="preserve"> (-)</v>
      </c>
      <c r="C262" s="131"/>
      <c r="D262" s="181">
        <f t="shared" si="604"/>
        <v>0</v>
      </c>
      <c r="E262" s="181">
        <f t="shared" si="604"/>
        <v>0</v>
      </c>
      <c r="F262" s="181">
        <f t="shared" si="604"/>
        <v>0</v>
      </c>
      <c r="G262" s="181">
        <f t="shared" si="604"/>
        <v>0</v>
      </c>
      <c r="H262" s="181">
        <f t="shared" ref="H262:O262" si="609">+H219*(1+$C219)</f>
        <v>0</v>
      </c>
      <c r="I262" s="181">
        <f t="shared" si="609"/>
        <v>0</v>
      </c>
      <c r="J262" s="181">
        <f t="shared" si="609"/>
        <v>0</v>
      </c>
      <c r="K262" s="181">
        <f t="shared" si="609"/>
        <v>0</v>
      </c>
      <c r="L262" s="181">
        <f t="shared" si="609"/>
        <v>0</v>
      </c>
      <c r="M262" s="181">
        <f t="shared" si="609"/>
        <v>0</v>
      </c>
      <c r="N262" s="181">
        <f t="shared" si="609"/>
        <v>0</v>
      </c>
      <c r="O262" s="181">
        <f t="shared" si="609"/>
        <v>0</v>
      </c>
      <c r="P262" s="190">
        <f t="shared" si="590"/>
        <v>0</v>
      </c>
      <c r="Q262" s="181"/>
      <c r="R262" s="181"/>
      <c r="S262" s="181"/>
      <c r="T262" s="181"/>
      <c r="U262" s="181"/>
      <c r="V262" s="181"/>
      <c r="W262" s="181"/>
      <c r="X262" s="181"/>
      <c r="Y262" s="181"/>
      <c r="Z262" s="181"/>
      <c r="AA262" s="181"/>
      <c r="AB262" s="181"/>
      <c r="AC262" s="190">
        <f t="shared" si="592"/>
        <v>0</v>
      </c>
      <c r="AD262" s="181"/>
      <c r="AE262" s="181"/>
      <c r="AF262" s="181"/>
      <c r="AG262" s="181"/>
      <c r="AH262" s="181"/>
      <c r="AI262" s="181"/>
      <c r="AJ262" s="181"/>
      <c r="AK262" s="181"/>
      <c r="AL262" s="181"/>
      <c r="AM262" s="181"/>
      <c r="AN262" s="181"/>
      <c r="AO262" s="181"/>
      <c r="AP262" s="190">
        <f t="shared" si="594"/>
        <v>0</v>
      </c>
      <c r="AQ262" s="181"/>
      <c r="AR262" s="181"/>
      <c r="AS262" s="181"/>
      <c r="AT262" s="181"/>
      <c r="AU262" s="181"/>
      <c r="AV262" s="181"/>
      <c r="AW262" s="181"/>
      <c r="AX262" s="181"/>
      <c r="AY262" s="181"/>
      <c r="AZ262" s="181"/>
      <c r="BA262" s="181"/>
      <c r="BB262" s="181"/>
      <c r="BC262" s="190">
        <f t="shared" si="596"/>
        <v>0</v>
      </c>
      <c r="BD262" s="181"/>
      <c r="BE262" s="181"/>
      <c r="BF262" s="181"/>
      <c r="BG262" s="181"/>
      <c r="BH262" s="181"/>
      <c r="BI262" s="181"/>
      <c r="BJ262" s="181"/>
      <c r="BK262" s="181"/>
      <c r="BL262" s="181"/>
      <c r="BM262" s="181"/>
      <c r="BN262" s="181"/>
      <c r="BO262" s="181"/>
      <c r="BP262" s="190">
        <f t="shared" si="598"/>
        <v>0</v>
      </c>
      <c r="BQ262" s="181"/>
      <c r="BR262" s="181"/>
      <c r="BS262" s="181"/>
      <c r="BT262" s="181"/>
      <c r="BU262" s="181"/>
      <c r="BV262" s="181"/>
      <c r="BW262" s="181"/>
      <c r="BX262" s="181"/>
      <c r="BY262" s="181"/>
      <c r="BZ262" s="181"/>
      <c r="CA262" s="181"/>
      <c r="CB262" s="181"/>
      <c r="CC262" s="190">
        <f t="shared" si="603"/>
        <v>0</v>
      </c>
    </row>
    <row r="263" spans="2:81" ht="15" hidden="1" customHeight="1" outlineLevel="1" x14ac:dyDescent="0.2">
      <c r="B263" s="234" t="str">
        <f t="shared" si="606"/>
        <v xml:space="preserve"> (-)</v>
      </c>
      <c r="C263" s="131"/>
      <c r="D263" s="181">
        <f t="shared" si="604"/>
        <v>0</v>
      </c>
      <c r="E263" s="181">
        <f t="shared" si="604"/>
        <v>0</v>
      </c>
      <c r="F263" s="181">
        <f t="shared" si="604"/>
        <v>0</v>
      </c>
      <c r="G263" s="181">
        <f t="shared" si="604"/>
        <v>0</v>
      </c>
      <c r="H263" s="181">
        <f t="shared" ref="H263:O263" si="610">+H220*(1+$C220)</f>
        <v>0</v>
      </c>
      <c r="I263" s="181">
        <f t="shared" si="610"/>
        <v>0</v>
      </c>
      <c r="J263" s="181">
        <f t="shared" si="610"/>
        <v>0</v>
      </c>
      <c r="K263" s="181">
        <f t="shared" si="610"/>
        <v>0</v>
      </c>
      <c r="L263" s="181">
        <f t="shared" si="610"/>
        <v>0</v>
      </c>
      <c r="M263" s="181">
        <f t="shared" si="610"/>
        <v>0</v>
      </c>
      <c r="N263" s="181">
        <f t="shared" si="610"/>
        <v>0</v>
      </c>
      <c r="O263" s="181">
        <f t="shared" si="610"/>
        <v>0</v>
      </c>
      <c r="P263" s="190">
        <f t="shared" si="590"/>
        <v>0</v>
      </c>
      <c r="Q263" s="181"/>
      <c r="R263" s="181"/>
      <c r="S263" s="181"/>
      <c r="T263" s="181"/>
      <c r="U263" s="181"/>
      <c r="V263" s="181"/>
      <c r="W263" s="181"/>
      <c r="X263" s="181"/>
      <c r="Y263" s="181"/>
      <c r="Z263" s="181"/>
      <c r="AA263" s="181"/>
      <c r="AB263" s="181"/>
      <c r="AC263" s="190">
        <f t="shared" si="592"/>
        <v>0</v>
      </c>
      <c r="AD263" s="181"/>
      <c r="AE263" s="181"/>
      <c r="AF263" s="181"/>
      <c r="AG263" s="181"/>
      <c r="AH263" s="181"/>
      <c r="AI263" s="181"/>
      <c r="AJ263" s="181"/>
      <c r="AK263" s="181"/>
      <c r="AL263" s="181"/>
      <c r="AM263" s="181"/>
      <c r="AN263" s="181"/>
      <c r="AO263" s="181"/>
      <c r="AP263" s="190">
        <f t="shared" si="594"/>
        <v>0</v>
      </c>
      <c r="AQ263" s="181"/>
      <c r="AR263" s="181"/>
      <c r="AS263" s="181"/>
      <c r="AT263" s="181"/>
      <c r="AU263" s="181"/>
      <c r="AV263" s="181"/>
      <c r="AW263" s="181"/>
      <c r="AX263" s="181"/>
      <c r="AY263" s="181"/>
      <c r="AZ263" s="181"/>
      <c r="BA263" s="181"/>
      <c r="BB263" s="181"/>
      <c r="BC263" s="190">
        <f t="shared" si="596"/>
        <v>0</v>
      </c>
      <c r="BD263" s="181"/>
      <c r="BE263" s="181"/>
      <c r="BF263" s="181"/>
      <c r="BG263" s="181"/>
      <c r="BH263" s="181"/>
      <c r="BI263" s="181"/>
      <c r="BJ263" s="181"/>
      <c r="BK263" s="181"/>
      <c r="BL263" s="181"/>
      <c r="BM263" s="181"/>
      <c r="BN263" s="181"/>
      <c r="BO263" s="181"/>
      <c r="BP263" s="190">
        <f t="shared" si="598"/>
        <v>0</v>
      </c>
      <c r="BQ263" s="181"/>
      <c r="BR263" s="181"/>
      <c r="BS263" s="181"/>
      <c r="BT263" s="181"/>
      <c r="BU263" s="181"/>
      <c r="BV263" s="181"/>
      <c r="BW263" s="181"/>
      <c r="BX263" s="181"/>
      <c r="BY263" s="181"/>
      <c r="BZ263" s="181"/>
      <c r="CA263" s="181"/>
      <c r="CB263" s="181"/>
      <c r="CC263" s="190">
        <f t="shared" si="603"/>
        <v>0</v>
      </c>
    </row>
    <row r="264" spans="2:81" ht="15" hidden="1" customHeight="1" outlineLevel="1" x14ac:dyDescent="0.2">
      <c r="B264" s="234" t="str">
        <f t="shared" si="606"/>
        <v xml:space="preserve"> (-)</v>
      </c>
      <c r="C264" s="131"/>
      <c r="D264" s="181">
        <f t="shared" si="604"/>
        <v>0</v>
      </c>
      <c r="E264" s="181">
        <f t="shared" si="604"/>
        <v>0</v>
      </c>
      <c r="F264" s="181">
        <f t="shared" si="604"/>
        <v>0</v>
      </c>
      <c r="G264" s="181">
        <f t="shared" si="604"/>
        <v>0</v>
      </c>
      <c r="H264" s="181">
        <f t="shared" ref="H264:O264" si="611">+H221*(1+$C221)</f>
        <v>0</v>
      </c>
      <c r="I264" s="181">
        <f t="shared" si="611"/>
        <v>0</v>
      </c>
      <c r="J264" s="181">
        <f t="shared" si="611"/>
        <v>0</v>
      </c>
      <c r="K264" s="181">
        <f t="shared" si="611"/>
        <v>0</v>
      </c>
      <c r="L264" s="181">
        <f t="shared" si="611"/>
        <v>0</v>
      </c>
      <c r="M264" s="181">
        <f t="shared" si="611"/>
        <v>0</v>
      </c>
      <c r="N264" s="181">
        <f t="shared" si="611"/>
        <v>0</v>
      </c>
      <c r="O264" s="181">
        <f t="shared" si="611"/>
        <v>0</v>
      </c>
      <c r="P264" s="190">
        <f t="shared" si="590"/>
        <v>0</v>
      </c>
      <c r="Q264" s="181"/>
      <c r="R264" s="181"/>
      <c r="S264" s="181"/>
      <c r="T264" s="181"/>
      <c r="U264" s="181"/>
      <c r="V264" s="181"/>
      <c r="W264" s="181"/>
      <c r="X264" s="181"/>
      <c r="Y264" s="181"/>
      <c r="Z264" s="181"/>
      <c r="AA264" s="181"/>
      <c r="AB264" s="181"/>
      <c r="AC264" s="190">
        <f t="shared" si="592"/>
        <v>0</v>
      </c>
      <c r="AD264" s="181"/>
      <c r="AE264" s="181"/>
      <c r="AF264" s="181"/>
      <c r="AG264" s="181"/>
      <c r="AH264" s="181"/>
      <c r="AI264" s="181"/>
      <c r="AJ264" s="181"/>
      <c r="AK264" s="181"/>
      <c r="AL264" s="181"/>
      <c r="AM264" s="181"/>
      <c r="AN264" s="181"/>
      <c r="AO264" s="181"/>
      <c r="AP264" s="190">
        <f t="shared" si="594"/>
        <v>0</v>
      </c>
      <c r="AQ264" s="181"/>
      <c r="AR264" s="181"/>
      <c r="AS264" s="181"/>
      <c r="AT264" s="181"/>
      <c r="AU264" s="181"/>
      <c r="AV264" s="181"/>
      <c r="AW264" s="181"/>
      <c r="AX264" s="181"/>
      <c r="AY264" s="181"/>
      <c r="AZ264" s="181"/>
      <c r="BA264" s="181"/>
      <c r="BB264" s="181"/>
      <c r="BC264" s="190">
        <f t="shared" si="596"/>
        <v>0</v>
      </c>
      <c r="BD264" s="181"/>
      <c r="BE264" s="181"/>
      <c r="BF264" s="181"/>
      <c r="BG264" s="181"/>
      <c r="BH264" s="181"/>
      <c r="BI264" s="181"/>
      <c r="BJ264" s="181"/>
      <c r="BK264" s="181"/>
      <c r="BL264" s="181"/>
      <c r="BM264" s="181"/>
      <c r="BN264" s="181"/>
      <c r="BO264" s="181"/>
      <c r="BP264" s="190">
        <f t="shared" si="598"/>
        <v>0</v>
      </c>
      <c r="BQ264" s="181"/>
      <c r="BR264" s="181"/>
      <c r="BS264" s="181"/>
      <c r="BT264" s="181"/>
      <c r="BU264" s="181"/>
      <c r="BV264" s="181"/>
      <c r="BW264" s="181"/>
      <c r="BX264" s="181"/>
      <c r="BY264" s="181"/>
      <c r="BZ264" s="181"/>
      <c r="CA264" s="181"/>
      <c r="CB264" s="181"/>
      <c r="CC264" s="190">
        <f t="shared" si="603"/>
        <v>0</v>
      </c>
    </row>
    <row r="265" spans="2:81" ht="15" hidden="1" customHeight="1" outlineLevel="1" x14ac:dyDescent="0.2">
      <c r="B265" s="234" t="str">
        <f t="shared" si="606"/>
        <v xml:space="preserve"> (-)</v>
      </c>
      <c r="C265" s="131"/>
      <c r="D265" s="181">
        <f t="shared" si="604"/>
        <v>0</v>
      </c>
      <c r="E265" s="181">
        <f t="shared" si="604"/>
        <v>0</v>
      </c>
      <c r="F265" s="181">
        <f t="shared" si="604"/>
        <v>0</v>
      </c>
      <c r="G265" s="181">
        <f t="shared" si="604"/>
        <v>0</v>
      </c>
      <c r="H265" s="181">
        <f t="shared" ref="H265:O265" si="612">+H222*(1+$C222)</f>
        <v>0</v>
      </c>
      <c r="I265" s="181">
        <f t="shared" si="612"/>
        <v>0</v>
      </c>
      <c r="J265" s="181">
        <f t="shared" si="612"/>
        <v>0</v>
      </c>
      <c r="K265" s="181">
        <f t="shared" si="612"/>
        <v>0</v>
      </c>
      <c r="L265" s="181">
        <f t="shared" si="612"/>
        <v>0</v>
      </c>
      <c r="M265" s="181">
        <f t="shared" si="612"/>
        <v>0</v>
      </c>
      <c r="N265" s="181">
        <f t="shared" si="612"/>
        <v>0</v>
      </c>
      <c r="O265" s="181">
        <f t="shared" si="612"/>
        <v>0</v>
      </c>
      <c r="P265" s="190">
        <f t="shared" si="590"/>
        <v>0</v>
      </c>
      <c r="Q265" s="181"/>
      <c r="R265" s="181"/>
      <c r="S265" s="181"/>
      <c r="T265" s="181"/>
      <c r="U265" s="181"/>
      <c r="V265" s="181"/>
      <c r="W265" s="181"/>
      <c r="X265" s="181"/>
      <c r="Y265" s="181"/>
      <c r="Z265" s="181"/>
      <c r="AA265" s="181"/>
      <c r="AB265" s="181"/>
      <c r="AC265" s="190">
        <f t="shared" si="592"/>
        <v>0</v>
      </c>
      <c r="AD265" s="181"/>
      <c r="AE265" s="181"/>
      <c r="AF265" s="181"/>
      <c r="AG265" s="181"/>
      <c r="AH265" s="181"/>
      <c r="AI265" s="181"/>
      <c r="AJ265" s="181"/>
      <c r="AK265" s="181"/>
      <c r="AL265" s="181"/>
      <c r="AM265" s="181"/>
      <c r="AN265" s="181"/>
      <c r="AO265" s="181"/>
      <c r="AP265" s="190">
        <f t="shared" si="594"/>
        <v>0</v>
      </c>
      <c r="AQ265" s="181"/>
      <c r="AR265" s="181"/>
      <c r="AS265" s="181"/>
      <c r="AT265" s="181"/>
      <c r="AU265" s="181"/>
      <c r="AV265" s="181"/>
      <c r="AW265" s="181"/>
      <c r="AX265" s="181"/>
      <c r="AY265" s="181"/>
      <c r="AZ265" s="181"/>
      <c r="BA265" s="181"/>
      <c r="BB265" s="181"/>
      <c r="BC265" s="190">
        <f t="shared" si="596"/>
        <v>0</v>
      </c>
      <c r="BD265" s="181"/>
      <c r="BE265" s="181"/>
      <c r="BF265" s="181"/>
      <c r="BG265" s="181"/>
      <c r="BH265" s="181"/>
      <c r="BI265" s="181"/>
      <c r="BJ265" s="181"/>
      <c r="BK265" s="181"/>
      <c r="BL265" s="181"/>
      <c r="BM265" s="181"/>
      <c r="BN265" s="181"/>
      <c r="BO265" s="181"/>
      <c r="BP265" s="190">
        <f t="shared" si="598"/>
        <v>0</v>
      </c>
      <c r="BQ265" s="181"/>
      <c r="BR265" s="181"/>
      <c r="BS265" s="181"/>
      <c r="BT265" s="181"/>
      <c r="BU265" s="181"/>
      <c r="BV265" s="181"/>
      <c r="BW265" s="181"/>
      <c r="BX265" s="181"/>
      <c r="BY265" s="181"/>
      <c r="BZ265" s="181"/>
      <c r="CA265" s="181"/>
      <c r="CB265" s="181"/>
      <c r="CC265" s="190">
        <f t="shared" si="603"/>
        <v>0</v>
      </c>
    </row>
    <row r="266" spans="2:81" ht="15" hidden="1" customHeight="1" outlineLevel="1" x14ac:dyDescent="0.2">
      <c r="B266" s="234" t="str">
        <f t="shared" si="606"/>
        <v xml:space="preserve"> (-)</v>
      </c>
      <c r="C266" s="131"/>
      <c r="D266" s="181">
        <f t="shared" si="604"/>
        <v>0</v>
      </c>
      <c r="E266" s="181">
        <f t="shared" si="604"/>
        <v>0</v>
      </c>
      <c r="F266" s="181">
        <f t="shared" si="604"/>
        <v>0</v>
      </c>
      <c r="G266" s="181">
        <f t="shared" si="604"/>
        <v>0</v>
      </c>
      <c r="H266" s="181">
        <f t="shared" ref="H266:O266" si="613">+H223*(1+$C223)</f>
        <v>0</v>
      </c>
      <c r="I266" s="181">
        <f t="shared" si="613"/>
        <v>0</v>
      </c>
      <c r="J266" s="181">
        <f t="shared" si="613"/>
        <v>0</v>
      </c>
      <c r="K266" s="181">
        <f t="shared" si="613"/>
        <v>0</v>
      </c>
      <c r="L266" s="181">
        <f t="shared" si="613"/>
        <v>0</v>
      </c>
      <c r="M266" s="181">
        <f t="shared" si="613"/>
        <v>0</v>
      </c>
      <c r="N266" s="181">
        <f t="shared" si="613"/>
        <v>0</v>
      </c>
      <c r="O266" s="181">
        <f t="shared" si="613"/>
        <v>0</v>
      </c>
      <c r="P266" s="190">
        <f t="shared" si="590"/>
        <v>0</v>
      </c>
      <c r="Q266" s="181"/>
      <c r="R266" s="181"/>
      <c r="S266" s="181"/>
      <c r="T266" s="181"/>
      <c r="U266" s="181"/>
      <c r="V266" s="181"/>
      <c r="W266" s="181"/>
      <c r="X266" s="181"/>
      <c r="Y266" s="181"/>
      <c r="Z266" s="181"/>
      <c r="AA266" s="181"/>
      <c r="AB266" s="181"/>
      <c r="AC266" s="190">
        <f t="shared" si="592"/>
        <v>0</v>
      </c>
      <c r="AD266" s="181"/>
      <c r="AE266" s="181"/>
      <c r="AF266" s="181"/>
      <c r="AG266" s="181"/>
      <c r="AH266" s="181"/>
      <c r="AI266" s="181"/>
      <c r="AJ266" s="181"/>
      <c r="AK266" s="181"/>
      <c r="AL266" s="181"/>
      <c r="AM266" s="181"/>
      <c r="AN266" s="181"/>
      <c r="AO266" s="181"/>
      <c r="AP266" s="190">
        <f t="shared" si="594"/>
        <v>0</v>
      </c>
      <c r="AQ266" s="181"/>
      <c r="AR266" s="181"/>
      <c r="AS266" s="181"/>
      <c r="AT266" s="181"/>
      <c r="AU266" s="181"/>
      <c r="AV266" s="181"/>
      <c r="AW266" s="181"/>
      <c r="AX266" s="181"/>
      <c r="AY266" s="181"/>
      <c r="AZ266" s="181"/>
      <c r="BA266" s="181"/>
      <c r="BB266" s="181"/>
      <c r="BC266" s="190">
        <f t="shared" si="596"/>
        <v>0</v>
      </c>
      <c r="BD266" s="181"/>
      <c r="BE266" s="181"/>
      <c r="BF266" s="181"/>
      <c r="BG266" s="181"/>
      <c r="BH266" s="181"/>
      <c r="BI266" s="181"/>
      <c r="BJ266" s="181"/>
      <c r="BK266" s="181"/>
      <c r="BL266" s="181"/>
      <c r="BM266" s="181"/>
      <c r="BN266" s="181"/>
      <c r="BO266" s="181"/>
      <c r="BP266" s="190">
        <f t="shared" si="598"/>
        <v>0</v>
      </c>
      <c r="BQ266" s="181"/>
      <c r="BR266" s="181"/>
      <c r="BS266" s="181"/>
      <c r="BT266" s="181"/>
      <c r="BU266" s="181"/>
      <c r="BV266" s="181"/>
      <c r="BW266" s="181"/>
      <c r="BX266" s="181"/>
      <c r="BY266" s="181"/>
      <c r="BZ266" s="181"/>
      <c r="CA266" s="181"/>
      <c r="CB266" s="181"/>
      <c r="CC266" s="190">
        <f t="shared" si="603"/>
        <v>0</v>
      </c>
    </row>
    <row r="267" spans="2:81" ht="15" hidden="1" customHeight="1" outlineLevel="1" x14ac:dyDescent="0.2">
      <c r="B267" s="234" t="str">
        <f t="shared" si="606"/>
        <v xml:space="preserve"> (-)</v>
      </c>
      <c r="C267" s="131"/>
      <c r="D267" s="181">
        <f t="shared" si="604"/>
        <v>0</v>
      </c>
      <c r="E267" s="181">
        <f t="shared" si="604"/>
        <v>0</v>
      </c>
      <c r="F267" s="181">
        <f t="shared" si="604"/>
        <v>0</v>
      </c>
      <c r="G267" s="181">
        <f t="shared" si="604"/>
        <v>0</v>
      </c>
      <c r="H267" s="181">
        <f t="shared" ref="H267:O267" si="614">+H224*(1+$C224)</f>
        <v>0</v>
      </c>
      <c r="I267" s="181">
        <f t="shared" si="614"/>
        <v>0</v>
      </c>
      <c r="J267" s="181">
        <f t="shared" si="614"/>
        <v>0</v>
      </c>
      <c r="K267" s="181">
        <f t="shared" si="614"/>
        <v>0</v>
      </c>
      <c r="L267" s="181">
        <f t="shared" si="614"/>
        <v>0</v>
      </c>
      <c r="M267" s="181">
        <f t="shared" si="614"/>
        <v>0</v>
      </c>
      <c r="N267" s="181">
        <f t="shared" si="614"/>
        <v>0</v>
      </c>
      <c r="O267" s="181">
        <f t="shared" si="614"/>
        <v>0</v>
      </c>
      <c r="P267" s="190">
        <f t="shared" si="590"/>
        <v>0</v>
      </c>
      <c r="Q267" s="181"/>
      <c r="R267" s="181"/>
      <c r="S267" s="181"/>
      <c r="T267" s="181"/>
      <c r="U267" s="181"/>
      <c r="V267" s="181"/>
      <c r="W267" s="181"/>
      <c r="X267" s="181"/>
      <c r="Y267" s="181"/>
      <c r="Z267" s="181"/>
      <c r="AA267" s="181"/>
      <c r="AB267" s="181"/>
      <c r="AC267" s="190">
        <f t="shared" si="592"/>
        <v>0</v>
      </c>
      <c r="AD267" s="181"/>
      <c r="AE267" s="181"/>
      <c r="AF267" s="181"/>
      <c r="AG267" s="181"/>
      <c r="AH267" s="181"/>
      <c r="AI267" s="181"/>
      <c r="AJ267" s="181"/>
      <c r="AK267" s="181"/>
      <c r="AL267" s="181"/>
      <c r="AM267" s="181"/>
      <c r="AN267" s="181"/>
      <c r="AO267" s="181"/>
      <c r="AP267" s="190">
        <f t="shared" si="594"/>
        <v>0</v>
      </c>
      <c r="AQ267" s="181"/>
      <c r="AR267" s="181"/>
      <c r="AS267" s="181"/>
      <c r="AT267" s="181"/>
      <c r="AU267" s="181"/>
      <c r="AV267" s="181"/>
      <c r="AW267" s="181"/>
      <c r="AX267" s="181"/>
      <c r="AY267" s="181"/>
      <c r="AZ267" s="181"/>
      <c r="BA267" s="181"/>
      <c r="BB267" s="181"/>
      <c r="BC267" s="190">
        <f t="shared" si="596"/>
        <v>0</v>
      </c>
      <c r="BD267" s="181"/>
      <c r="BE267" s="181"/>
      <c r="BF267" s="181"/>
      <c r="BG267" s="181"/>
      <c r="BH267" s="181"/>
      <c r="BI267" s="181"/>
      <c r="BJ267" s="181"/>
      <c r="BK267" s="181"/>
      <c r="BL267" s="181"/>
      <c r="BM267" s="181"/>
      <c r="BN267" s="181"/>
      <c r="BO267" s="181"/>
      <c r="BP267" s="190">
        <f t="shared" si="598"/>
        <v>0</v>
      </c>
      <c r="BQ267" s="181"/>
      <c r="BR267" s="181"/>
      <c r="BS267" s="181"/>
      <c r="BT267" s="181"/>
      <c r="BU267" s="181"/>
      <c r="BV267" s="181"/>
      <c r="BW267" s="181"/>
      <c r="BX267" s="181"/>
      <c r="BY267" s="181"/>
      <c r="BZ267" s="181"/>
      <c r="CA267" s="181"/>
      <c r="CB267" s="181"/>
      <c r="CC267" s="190">
        <f t="shared" si="603"/>
        <v>0</v>
      </c>
    </row>
    <row r="268" spans="2:81" ht="15" hidden="1" customHeight="1" outlineLevel="1" x14ac:dyDescent="0.2">
      <c r="B268" s="234" t="str">
        <f t="shared" si="606"/>
        <v xml:space="preserve"> (-)</v>
      </c>
      <c r="C268" s="131"/>
      <c r="D268" s="181">
        <f t="shared" si="604"/>
        <v>0</v>
      </c>
      <c r="E268" s="181">
        <f t="shared" si="604"/>
        <v>0</v>
      </c>
      <c r="F268" s="181">
        <f t="shared" si="604"/>
        <v>0</v>
      </c>
      <c r="G268" s="181">
        <f t="shared" si="604"/>
        <v>0</v>
      </c>
      <c r="H268" s="181">
        <f t="shared" ref="H268:O268" si="615">+H225*(1+$C225)</f>
        <v>0</v>
      </c>
      <c r="I268" s="181">
        <f t="shared" si="615"/>
        <v>0</v>
      </c>
      <c r="J268" s="181">
        <f t="shared" si="615"/>
        <v>0</v>
      </c>
      <c r="K268" s="181">
        <f t="shared" si="615"/>
        <v>0</v>
      </c>
      <c r="L268" s="181">
        <f t="shared" si="615"/>
        <v>0</v>
      </c>
      <c r="M268" s="181">
        <f t="shared" si="615"/>
        <v>0</v>
      </c>
      <c r="N268" s="181">
        <f t="shared" si="615"/>
        <v>0</v>
      </c>
      <c r="O268" s="181">
        <f t="shared" si="615"/>
        <v>0</v>
      </c>
      <c r="P268" s="190">
        <f t="shared" si="590"/>
        <v>0</v>
      </c>
      <c r="Q268" s="181"/>
      <c r="R268" s="181"/>
      <c r="S268" s="181"/>
      <c r="T268" s="181"/>
      <c r="U268" s="181"/>
      <c r="V268" s="181"/>
      <c r="W268" s="181"/>
      <c r="X268" s="181"/>
      <c r="Y268" s="181"/>
      <c r="Z268" s="181"/>
      <c r="AA268" s="181"/>
      <c r="AB268" s="181"/>
      <c r="AC268" s="190">
        <f t="shared" si="592"/>
        <v>0</v>
      </c>
      <c r="AD268" s="181"/>
      <c r="AE268" s="181"/>
      <c r="AF268" s="181"/>
      <c r="AG268" s="181"/>
      <c r="AH268" s="181"/>
      <c r="AI268" s="181"/>
      <c r="AJ268" s="181"/>
      <c r="AK268" s="181"/>
      <c r="AL268" s="181"/>
      <c r="AM268" s="181"/>
      <c r="AN268" s="181"/>
      <c r="AO268" s="181"/>
      <c r="AP268" s="190">
        <f t="shared" si="594"/>
        <v>0</v>
      </c>
      <c r="AQ268" s="181"/>
      <c r="AR268" s="181"/>
      <c r="AS268" s="181"/>
      <c r="AT268" s="181"/>
      <c r="AU268" s="181"/>
      <c r="AV268" s="181"/>
      <c r="AW268" s="181"/>
      <c r="AX268" s="181"/>
      <c r="AY268" s="181"/>
      <c r="AZ268" s="181"/>
      <c r="BA268" s="181"/>
      <c r="BB268" s="181"/>
      <c r="BC268" s="190">
        <f t="shared" si="596"/>
        <v>0</v>
      </c>
      <c r="BD268" s="181"/>
      <c r="BE268" s="181"/>
      <c r="BF268" s="181"/>
      <c r="BG268" s="181"/>
      <c r="BH268" s="181"/>
      <c r="BI268" s="181"/>
      <c r="BJ268" s="181"/>
      <c r="BK268" s="181"/>
      <c r="BL268" s="181"/>
      <c r="BM268" s="181"/>
      <c r="BN268" s="181"/>
      <c r="BO268" s="181"/>
      <c r="BP268" s="190">
        <f t="shared" si="598"/>
        <v>0</v>
      </c>
      <c r="BQ268" s="181"/>
      <c r="BR268" s="181"/>
      <c r="BS268" s="181"/>
      <c r="BT268" s="181"/>
      <c r="BU268" s="181"/>
      <c r="BV268" s="181"/>
      <c r="BW268" s="181"/>
      <c r="BX268" s="181"/>
      <c r="BY268" s="181"/>
      <c r="BZ268" s="181"/>
      <c r="CA268" s="181"/>
      <c r="CB268" s="181"/>
      <c r="CC268" s="190">
        <f t="shared" si="603"/>
        <v>0</v>
      </c>
    </row>
    <row r="269" spans="2:81" ht="15" hidden="1" customHeight="1" outlineLevel="1" x14ac:dyDescent="0.2">
      <c r="B269" s="234" t="str">
        <f t="shared" si="606"/>
        <v xml:space="preserve"> (-)</v>
      </c>
      <c r="C269" s="131"/>
      <c r="D269" s="181">
        <f t="shared" si="604"/>
        <v>0</v>
      </c>
      <c r="E269" s="181">
        <f t="shared" si="604"/>
        <v>0</v>
      </c>
      <c r="F269" s="181">
        <f t="shared" si="604"/>
        <v>0</v>
      </c>
      <c r="G269" s="181">
        <f t="shared" si="604"/>
        <v>0</v>
      </c>
      <c r="H269" s="181">
        <f t="shared" ref="H269:O269" si="616">+H226*(1+$C226)</f>
        <v>0</v>
      </c>
      <c r="I269" s="181">
        <f t="shared" si="616"/>
        <v>0</v>
      </c>
      <c r="J269" s="181">
        <f t="shared" si="616"/>
        <v>0</v>
      </c>
      <c r="K269" s="181">
        <f t="shared" si="616"/>
        <v>0</v>
      </c>
      <c r="L269" s="181">
        <f t="shared" si="616"/>
        <v>0</v>
      </c>
      <c r="M269" s="181">
        <f t="shared" si="616"/>
        <v>0</v>
      </c>
      <c r="N269" s="181">
        <f t="shared" si="616"/>
        <v>0</v>
      </c>
      <c r="O269" s="181">
        <f t="shared" si="616"/>
        <v>0</v>
      </c>
      <c r="P269" s="190">
        <f t="shared" si="590"/>
        <v>0</v>
      </c>
      <c r="Q269" s="181"/>
      <c r="R269" s="181"/>
      <c r="S269" s="181"/>
      <c r="T269" s="181"/>
      <c r="U269" s="181"/>
      <c r="V269" s="181"/>
      <c r="W269" s="181"/>
      <c r="X269" s="181"/>
      <c r="Y269" s="181"/>
      <c r="Z269" s="181"/>
      <c r="AA269" s="181"/>
      <c r="AB269" s="181"/>
      <c r="AC269" s="190">
        <f t="shared" si="592"/>
        <v>0</v>
      </c>
      <c r="AD269" s="181"/>
      <c r="AE269" s="181"/>
      <c r="AF269" s="181"/>
      <c r="AG269" s="181"/>
      <c r="AH269" s="181"/>
      <c r="AI269" s="181"/>
      <c r="AJ269" s="181"/>
      <c r="AK269" s="181"/>
      <c r="AL269" s="181"/>
      <c r="AM269" s="181"/>
      <c r="AN269" s="181"/>
      <c r="AO269" s="181"/>
      <c r="AP269" s="190">
        <f t="shared" si="594"/>
        <v>0</v>
      </c>
      <c r="AQ269" s="181"/>
      <c r="AR269" s="181"/>
      <c r="AS269" s="181"/>
      <c r="AT269" s="181"/>
      <c r="AU269" s="181"/>
      <c r="AV269" s="181"/>
      <c r="AW269" s="181"/>
      <c r="AX269" s="181"/>
      <c r="AY269" s="181"/>
      <c r="AZ269" s="181"/>
      <c r="BA269" s="181"/>
      <c r="BB269" s="181"/>
      <c r="BC269" s="190">
        <f t="shared" si="596"/>
        <v>0</v>
      </c>
      <c r="BD269" s="181"/>
      <c r="BE269" s="181"/>
      <c r="BF269" s="181"/>
      <c r="BG269" s="181"/>
      <c r="BH269" s="181"/>
      <c r="BI269" s="181"/>
      <c r="BJ269" s="181"/>
      <c r="BK269" s="181"/>
      <c r="BL269" s="181"/>
      <c r="BM269" s="181"/>
      <c r="BN269" s="181"/>
      <c r="BO269" s="181"/>
      <c r="BP269" s="190">
        <f t="shared" si="598"/>
        <v>0</v>
      </c>
      <c r="BQ269" s="181"/>
      <c r="BR269" s="181"/>
      <c r="BS269" s="181"/>
      <c r="BT269" s="181"/>
      <c r="BU269" s="181"/>
      <c r="BV269" s="181"/>
      <c r="BW269" s="181"/>
      <c r="BX269" s="181"/>
      <c r="BY269" s="181"/>
      <c r="BZ269" s="181"/>
      <c r="CA269" s="181"/>
      <c r="CB269" s="181"/>
      <c r="CC269" s="190">
        <f t="shared" si="603"/>
        <v>0</v>
      </c>
    </row>
    <row r="270" spans="2:81" ht="15" hidden="1" customHeight="1" outlineLevel="1" x14ac:dyDescent="0.2">
      <c r="B270" s="234" t="str">
        <f t="shared" si="606"/>
        <v xml:space="preserve"> (-)</v>
      </c>
      <c r="C270" s="131"/>
      <c r="D270" s="181">
        <f t="shared" si="604"/>
        <v>0</v>
      </c>
      <c r="E270" s="181">
        <f t="shared" si="604"/>
        <v>0</v>
      </c>
      <c r="F270" s="181">
        <f t="shared" si="604"/>
        <v>0</v>
      </c>
      <c r="G270" s="181">
        <f t="shared" si="604"/>
        <v>0</v>
      </c>
      <c r="H270" s="181">
        <f t="shared" ref="H270:O270" si="617">+H227*(1+$C227)</f>
        <v>0</v>
      </c>
      <c r="I270" s="181">
        <f t="shared" si="617"/>
        <v>0</v>
      </c>
      <c r="J270" s="181">
        <f t="shared" si="617"/>
        <v>0</v>
      </c>
      <c r="K270" s="181">
        <f t="shared" si="617"/>
        <v>0</v>
      </c>
      <c r="L270" s="181">
        <f t="shared" si="617"/>
        <v>0</v>
      </c>
      <c r="M270" s="181">
        <f t="shared" si="617"/>
        <v>0</v>
      </c>
      <c r="N270" s="181">
        <f t="shared" si="617"/>
        <v>0</v>
      </c>
      <c r="O270" s="181">
        <f t="shared" si="617"/>
        <v>0</v>
      </c>
      <c r="P270" s="190">
        <f t="shared" si="590"/>
        <v>0</v>
      </c>
      <c r="Q270" s="181"/>
      <c r="R270" s="181"/>
      <c r="S270" s="181"/>
      <c r="T270" s="181"/>
      <c r="U270" s="181"/>
      <c r="V270" s="181"/>
      <c r="W270" s="181"/>
      <c r="X270" s="181"/>
      <c r="Y270" s="181"/>
      <c r="Z270" s="181"/>
      <c r="AA270" s="181"/>
      <c r="AB270" s="181"/>
      <c r="AC270" s="190">
        <f t="shared" si="592"/>
        <v>0</v>
      </c>
      <c r="AD270" s="181"/>
      <c r="AE270" s="181"/>
      <c r="AF270" s="181"/>
      <c r="AG270" s="181"/>
      <c r="AH270" s="181"/>
      <c r="AI270" s="181"/>
      <c r="AJ270" s="181"/>
      <c r="AK270" s="181"/>
      <c r="AL270" s="181"/>
      <c r="AM270" s="181"/>
      <c r="AN270" s="181"/>
      <c r="AO270" s="181"/>
      <c r="AP270" s="190">
        <f t="shared" si="594"/>
        <v>0</v>
      </c>
      <c r="AQ270" s="181"/>
      <c r="AR270" s="181"/>
      <c r="AS270" s="181"/>
      <c r="AT270" s="181"/>
      <c r="AU270" s="181"/>
      <c r="AV270" s="181"/>
      <c r="AW270" s="181"/>
      <c r="AX270" s="181"/>
      <c r="AY270" s="181"/>
      <c r="AZ270" s="181"/>
      <c r="BA270" s="181"/>
      <c r="BB270" s="181"/>
      <c r="BC270" s="190">
        <f t="shared" si="596"/>
        <v>0</v>
      </c>
      <c r="BD270" s="181"/>
      <c r="BE270" s="181"/>
      <c r="BF270" s="181"/>
      <c r="BG270" s="181"/>
      <c r="BH270" s="181"/>
      <c r="BI270" s="181"/>
      <c r="BJ270" s="181"/>
      <c r="BK270" s="181"/>
      <c r="BL270" s="181"/>
      <c r="BM270" s="181"/>
      <c r="BN270" s="181"/>
      <c r="BO270" s="181"/>
      <c r="BP270" s="190">
        <f t="shared" si="598"/>
        <v>0</v>
      </c>
      <c r="BQ270" s="181"/>
      <c r="BR270" s="181"/>
      <c r="BS270" s="181"/>
      <c r="BT270" s="181"/>
      <c r="BU270" s="181"/>
      <c r="BV270" s="181"/>
      <c r="BW270" s="181"/>
      <c r="BX270" s="181"/>
      <c r="BY270" s="181"/>
      <c r="BZ270" s="181"/>
      <c r="CA270" s="181"/>
      <c r="CB270" s="181"/>
      <c r="CC270" s="190">
        <f t="shared" si="603"/>
        <v>0</v>
      </c>
    </row>
    <row r="271" spans="2:81" ht="15" hidden="1" customHeight="1" outlineLevel="1" x14ac:dyDescent="0.2">
      <c r="B271" s="234" t="str">
        <f t="shared" si="606"/>
        <v xml:space="preserve"> (-)</v>
      </c>
      <c r="C271" s="131"/>
      <c r="D271" s="181">
        <f t="shared" si="604"/>
        <v>0</v>
      </c>
      <c r="E271" s="181">
        <f t="shared" si="604"/>
        <v>0</v>
      </c>
      <c r="F271" s="181">
        <f t="shared" si="604"/>
        <v>0</v>
      </c>
      <c r="G271" s="181">
        <f t="shared" si="604"/>
        <v>0</v>
      </c>
      <c r="H271" s="181">
        <f t="shared" ref="H271:O271" si="618">+H228*(1+$C228)</f>
        <v>0</v>
      </c>
      <c r="I271" s="181">
        <f t="shared" si="618"/>
        <v>0</v>
      </c>
      <c r="J271" s="181">
        <f t="shared" si="618"/>
        <v>0</v>
      </c>
      <c r="K271" s="181">
        <f t="shared" si="618"/>
        <v>0</v>
      </c>
      <c r="L271" s="181">
        <f t="shared" si="618"/>
        <v>0</v>
      </c>
      <c r="M271" s="181">
        <f t="shared" si="618"/>
        <v>0</v>
      </c>
      <c r="N271" s="181">
        <f t="shared" si="618"/>
        <v>0</v>
      </c>
      <c r="O271" s="181">
        <f t="shared" si="618"/>
        <v>0</v>
      </c>
      <c r="P271" s="190">
        <f t="shared" si="590"/>
        <v>0</v>
      </c>
      <c r="Q271" s="181"/>
      <c r="R271" s="181"/>
      <c r="S271" s="181"/>
      <c r="T271" s="181"/>
      <c r="U271" s="181"/>
      <c r="V271" s="181"/>
      <c r="W271" s="181"/>
      <c r="X271" s="181"/>
      <c r="Y271" s="181"/>
      <c r="Z271" s="181"/>
      <c r="AA271" s="181"/>
      <c r="AB271" s="181"/>
      <c r="AC271" s="190">
        <f t="shared" si="592"/>
        <v>0</v>
      </c>
      <c r="AD271" s="181"/>
      <c r="AE271" s="181"/>
      <c r="AF271" s="181"/>
      <c r="AG271" s="181"/>
      <c r="AH271" s="181"/>
      <c r="AI271" s="181"/>
      <c r="AJ271" s="181"/>
      <c r="AK271" s="181"/>
      <c r="AL271" s="181"/>
      <c r="AM271" s="181"/>
      <c r="AN271" s="181"/>
      <c r="AO271" s="181"/>
      <c r="AP271" s="190">
        <f t="shared" si="594"/>
        <v>0</v>
      </c>
      <c r="AQ271" s="181"/>
      <c r="AR271" s="181"/>
      <c r="AS271" s="181"/>
      <c r="AT271" s="181"/>
      <c r="AU271" s="181"/>
      <c r="AV271" s="181"/>
      <c r="AW271" s="181"/>
      <c r="AX271" s="181"/>
      <c r="AY271" s="181"/>
      <c r="AZ271" s="181"/>
      <c r="BA271" s="181"/>
      <c r="BB271" s="181"/>
      <c r="BC271" s="190">
        <f t="shared" si="596"/>
        <v>0</v>
      </c>
      <c r="BD271" s="181"/>
      <c r="BE271" s="181"/>
      <c r="BF271" s="181"/>
      <c r="BG271" s="181"/>
      <c r="BH271" s="181"/>
      <c r="BI271" s="181"/>
      <c r="BJ271" s="181"/>
      <c r="BK271" s="181"/>
      <c r="BL271" s="181"/>
      <c r="BM271" s="181"/>
      <c r="BN271" s="181"/>
      <c r="BO271" s="181"/>
      <c r="BP271" s="190">
        <f t="shared" si="598"/>
        <v>0</v>
      </c>
      <c r="BQ271" s="181"/>
      <c r="BR271" s="181"/>
      <c r="BS271" s="181"/>
      <c r="BT271" s="181"/>
      <c r="BU271" s="181"/>
      <c r="BV271" s="181"/>
      <c r="BW271" s="181"/>
      <c r="BX271" s="181"/>
      <c r="BY271" s="181"/>
      <c r="BZ271" s="181"/>
      <c r="CA271" s="181"/>
      <c r="CB271" s="181"/>
      <c r="CC271" s="190">
        <f t="shared" si="603"/>
        <v>0</v>
      </c>
    </row>
    <row r="272" spans="2:81" ht="15" hidden="1" customHeight="1" outlineLevel="1" x14ac:dyDescent="0.2">
      <c r="B272" s="234" t="str">
        <f t="shared" si="606"/>
        <v xml:space="preserve"> (-)</v>
      </c>
      <c r="C272" s="131"/>
      <c r="D272" s="181"/>
      <c r="E272" s="181"/>
      <c r="F272" s="181"/>
      <c r="G272" s="181"/>
      <c r="H272" s="181"/>
      <c r="I272" s="181"/>
      <c r="J272" s="181"/>
      <c r="K272" s="181"/>
      <c r="L272" s="181"/>
      <c r="M272" s="181"/>
      <c r="N272" s="181"/>
      <c r="O272" s="181"/>
      <c r="P272" s="190">
        <f t="shared" si="590"/>
        <v>0</v>
      </c>
      <c r="Q272" s="181">
        <f t="shared" ref="Q272:T278" si="619">+Q229*(1+$C229)</f>
        <v>0</v>
      </c>
      <c r="R272" s="181">
        <f t="shared" si="619"/>
        <v>0</v>
      </c>
      <c r="S272" s="181">
        <f t="shared" si="619"/>
        <v>0</v>
      </c>
      <c r="T272" s="181">
        <f t="shared" si="619"/>
        <v>0</v>
      </c>
      <c r="U272" s="181">
        <f t="shared" ref="U272:AB272" si="620">+U229*(1+$C229)</f>
        <v>0</v>
      </c>
      <c r="V272" s="181">
        <f t="shared" si="620"/>
        <v>0</v>
      </c>
      <c r="W272" s="181">
        <f t="shared" si="620"/>
        <v>0</v>
      </c>
      <c r="X272" s="181">
        <f t="shared" si="620"/>
        <v>0</v>
      </c>
      <c r="Y272" s="181">
        <f t="shared" si="620"/>
        <v>0</v>
      </c>
      <c r="Z272" s="181">
        <f t="shared" si="620"/>
        <v>0</v>
      </c>
      <c r="AA272" s="181">
        <f t="shared" si="620"/>
        <v>0</v>
      </c>
      <c r="AB272" s="181">
        <f t="shared" si="620"/>
        <v>0</v>
      </c>
      <c r="AC272" s="190">
        <f t="shared" si="592"/>
        <v>0</v>
      </c>
      <c r="AD272" s="181"/>
      <c r="AE272" s="181"/>
      <c r="AF272" s="181"/>
      <c r="AG272" s="181"/>
      <c r="AH272" s="181"/>
      <c r="AI272" s="181"/>
      <c r="AJ272" s="181"/>
      <c r="AK272" s="181"/>
      <c r="AL272" s="181"/>
      <c r="AM272" s="181"/>
      <c r="AN272" s="181"/>
      <c r="AO272" s="181"/>
      <c r="AP272" s="190">
        <f t="shared" si="594"/>
        <v>0</v>
      </c>
      <c r="AQ272" s="181"/>
      <c r="AR272" s="181"/>
      <c r="AS272" s="181"/>
      <c r="AT272" s="181"/>
      <c r="AU272" s="181"/>
      <c r="AV272" s="181"/>
      <c r="AW272" s="181"/>
      <c r="AX272" s="181"/>
      <c r="AY272" s="181"/>
      <c r="AZ272" s="181"/>
      <c r="BA272" s="181"/>
      <c r="BB272" s="181"/>
      <c r="BC272" s="190">
        <f t="shared" si="596"/>
        <v>0</v>
      </c>
      <c r="BD272" s="181"/>
      <c r="BE272" s="181"/>
      <c r="BF272" s="181"/>
      <c r="BG272" s="181"/>
      <c r="BH272" s="181"/>
      <c r="BI272" s="181"/>
      <c r="BJ272" s="181"/>
      <c r="BK272" s="181"/>
      <c r="BL272" s="181"/>
      <c r="BM272" s="181"/>
      <c r="BN272" s="181"/>
      <c r="BO272" s="181"/>
      <c r="BP272" s="190">
        <f t="shared" si="598"/>
        <v>0</v>
      </c>
      <c r="BQ272" s="181"/>
      <c r="BR272" s="181"/>
      <c r="BS272" s="181"/>
      <c r="BT272" s="181"/>
      <c r="BU272" s="181"/>
      <c r="BV272" s="181"/>
      <c r="BW272" s="181"/>
      <c r="BX272" s="181"/>
      <c r="BY272" s="181"/>
      <c r="BZ272" s="181"/>
      <c r="CA272" s="181"/>
      <c r="CB272" s="181"/>
      <c r="CC272" s="190">
        <f t="shared" si="603"/>
        <v>0</v>
      </c>
    </row>
    <row r="273" spans="2:81" ht="15" hidden="1" customHeight="1" outlineLevel="1" x14ac:dyDescent="0.2">
      <c r="B273" s="234" t="str">
        <f t="shared" si="606"/>
        <v xml:space="preserve"> (-)</v>
      </c>
      <c r="C273" s="131"/>
      <c r="D273" s="181"/>
      <c r="E273" s="181"/>
      <c r="F273" s="181"/>
      <c r="G273" s="181"/>
      <c r="H273" s="181"/>
      <c r="I273" s="181"/>
      <c r="J273" s="181"/>
      <c r="K273" s="181"/>
      <c r="L273" s="181"/>
      <c r="M273" s="181"/>
      <c r="N273" s="181"/>
      <c r="O273" s="181"/>
      <c r="P273" s="190">
        <f t="shared" si="590"/>
        <v>0</v>
      </c>
      <c r="Q273" s="181">
        <f t="shared" si="619"/>
        <v>0</v>
      </c>
      <c r="R273" s="181">
        <f t="shared" si="619"/>
        <v>0</v>
      </c>
      <c r="S273" s="181">
        <f t="shared" si="619"/>
        <v>0</v>
      </c>
      <c r="T273" s="181">
        <f t="shared" si="619"/>
        <v>0</v>
      </c>
      <c r="U273" s="181">
        <f t="shared" ref="U273:AB273" si="621">+U230*(1+$C230)</f>
        <v>0</v>
      </c>
      <c r="V273" s="181">
        <f t="shared" si="621"/>
        <v>0</v>
      </c>
      <c r="W273" s="181">
        <f t="shared" si="621"/>
        <v>0</v>
      </c>
      <c r="X273" s="181">
        <f t="shared" si="621"/>
        <v>0</v>
      </c>
      <c r="Y273" s="181">
        <f t="shared" si="621"/>
        <v>0</v>
      </c>
      <c r="Z273" s="181">
        <f t="shared" si="621"/>
        <v>0</v>
      </c>
      <c r="AA273" s="181">
        <f t="shared" si="621"/>
        <v>0</v>
      </c>
      <c r="AB273" s="181">
        <f t="shared" si="621"/>
        <v>0</v>
      </c>
      <c r="AC273" s="190">
        <f t="shared" si="592"/>
        <v>0</v>
      </c>
      <c r="AD273" s="181"/>
      <c r="AE273" s="181"/>
      <c r="AF273" s="181"/>
      <c r="AG273" s="181"/>
      <c r="AH273" s="181"/>
      <c r="AI273" s="181"/>
      <c r="AJ273" s="181"/>
      <c r="AK273" s="181"/>
      <c r="AL273" s="181"/>
      <c r="AM273" s="181"/>
      <c r="AN273" s="181"/>
      <c r="AO273" s="181"/>
      <c r="AP273" s="190">
        <f t="shared" si="594"/>
        <v>0</v>
      </c>
      <c r="AQ273" s="181"/>
      <c r="AR273" s="181"/>
      <c r="AS273" s="181"/>
      <c r="AT273" s="181"/>
      <c r="AU273" s="181"/>
      <c r="AV273" s="181"/>
      <c r="AW273" s="181"/>
      <c r="AX273" s="181"/>
      <c r="AY273" s="181"/>
      <c r="AZ273" s="181"/>
      <c r="BA273" s="181"/>
      <c r="BB273" s="181"/>
      <c r="BC273" s="190">
        <f t="shared" si="596"/>
        <v>0</v>
      </c>
      <c r="BD273" s="181"/>
      <c r="BE273" s="181"/>
      <c r="BF273" s="181"/>
      <c r="BG273" s="181"/>
      <c r="BH273" s="181"/>
      <c r="BI273" s="181"/>
      <c r="BJ273" s="181"/>
      <c r="BK273" s="181"/>
      <c r="BL273" s="181"/>
      <c r="BM273" s="181"/>
      <c r="BN273" s="181"/>
      <c r="BO273" s="181"/>
      <c r="BP273" s="190">
        <f t="shared" si="598"/>
        <v>0</v>
      </c>
      <c r="BQ273" s="181"/>
      <c r="BR273" s="181"/>
      <c r="BS273" s="181"/>
      <c r="BT273" s="181"/>
      <c r="BU273" s="181"/>
      <c r="BV273" s="181"/>
      <c r="BW273" s="181"/>
      <c r="BX273" s="181"/>
      <c r="BY273" s="181"/>
      <c r="BZ273" s="181"/>
      <c r="CA273" s="181"/>
      <c r="CB273" s="181"/>
      <c r="CC273" s="190">
        <f t="shared" si="603"/>
        <v>0</v>
      </c>
    </row>
    <row r="274" spans="2:81" ht="15" hidden="1" customHeight="1" outlineLevel="1" x14ac:dyDescent="0.2">
      <c r="B274" s="234" t="str">
        <f t="shared" si="606"/>
        <v xml:space="preserve"> (-)</v>
      </c>
      <c r="C274" s="131"/>
      <c r="D274" s="181"/>
      <c r="E274" s="181"/>
      <c r="F274" s="181"/>
      <c r="G274" s="181"/>
      <c r="H274" s="181"/>
      <c r="I274" s="181"/>
      <c r="J274" s="181"/>
      <c r="K274" s="181"/>
      <c r="L274" s="181"/>
      <c r="M274" s="181"/>
      <c r="N274" s="181"/>
      <c r="O274" s="181"/>
      <c r="P274" s="190">
        <f t="shared" si="590"/>
        <v>0</v>
      </c>
      <c r="Q274" s="181">
        <f t="shared" si="619"/>
        <v>0</v>
      </c>
      <c r="R274" s="181">
        <f t="shared" si="619"/>
        <v>0</v>
      </c>
      <c r="S274" s="181">
        <f t="shared" si="619"/>
        <v>0</v>
      </c>
      <c r="T274" s="181">
        <f t="shared" si="619"/>
        <v>0</v>
      </c>
      <c r="U274" s="181">
        <f t="shared" ref="U274:AB274" si="622">+U231*(1+$C231)</f>
        <v>0</v>
      </c>
      <c r="V274" s="181">
        <f t="shared" si="622"/>
        <v>0</v>
      </c>
      <c r="W274" s="181">
        <f t="shared" si="622"/>
        <v>0</v>
      </c>
      <c r="X274" s="181">
        <f t="shared" si="622"/>
        <v>0</v>
      </c>
      <c r="Y274" s="181">
        <f t="shared" si="622"/>
        <v>0</v>
      </c>
      <c r="Z274" s="181">
        <f t="shared" si="622"/>
        <v>0</v>
      </c>
      <c r="AA274" s="181">
        <f t="shared" si="622"/>
        <v>0</v>
      </c>
      <c r="AB274" s="181">
        <f t="shared" si="622"/>
        <v>0</v>
      </c>
      <c r="AC274" s="190">
        <f t="shared" si="592"/>
        <v>0</v>
      </c>
      <c r="AD274" s="181"/>
      <c r="AE274" s="181"/>
      <c r="AF274" s="181"/>
      <c r="AG274" s="181"/>
      <c r="AH274" s="181"/>
      <c r="AI274" s="181"/>
      <c r="AJ274" s="181"/>
      <c r="AK274" s="181"/>
      <c r="AL274" s="181"/>
      <c r="AM274" s="181"/>
      <c r="AN274" s="181"/>
      <c r="AO274" s="181"/>
      <c r="AP274" s="190">
        <f t="shared" si="594"/>
        <v>0</v>
      </c>
      <c r="AQ274" s="181"/>
      <c r="AR274" s="181"/>
      <c r="AS274" s="181"/>
      <c r="AT274" s="181"/>
      <c r="AU274" s="181"/>
      <c r="AV274" s="181"/>
      <c r="AW274" s="181"/>
      <c r="AX274" s="181"/>
      <c r="AY274" s="181"/>
      <c r="AZ274" s="181"/>
      <c r="BA274" s="181"/>
      <c r="BB274" s="181"/>
      <c r="BC274" s="190">
        <f t="shared" si="596"/>
        <v>0</v>
      </c>
      <c r="BD274" s="181"/>
      <c r="BE274" s="181"/>
      <c r="BF274" s="181"/>
      <c r="BG274" s="181"/>
      <c r="BH274" s="181"/>
      <c r="BI274" s="181"/>
      <c r="BJ274" s="181"/>
      <c r="BK274" s="181"/>
      <c r="BL274" s="181"/>
      <c r="BM274" s="181"/>
      <c r="BN274" s="181"/>
      <c r="BO274" s="181"/>
      <c r="BP274" s="190">
        <f t="shared" si="598"/>
        <v>0</v>
      </c>
      <c r="BQ274" s="181"/>
      <c r="BR274" s="181"/>
      <c r="BS274" s="181"/>
      <c r="BT274" s="181"/>
      <c r="BU274" s="181"/>
      <c r="BV274" s="181"/>
      <c r="BW274" s="181"/>
      <c r="BX274" s="181"/>
      <c r="BY274" s="181"/>
      <c r="BZ274" s="181"/>
      <c r="CA274" s="181"/>
      <c r="CB274" s="181"/>
      <c r="CC274" s="190">
        <f t="shared" si="603"/>
        <v>0</v>
      </c>
    </row>
    <row r="275" spans="2:81" ht="15" hidden="1" customHeight="1" outlineLevel="1" x14ac:dyDescent="0.2">
      <c r="B275" s="234" t="str">
        <f t="shared" si="606"/>
        <v xml:space="preserve"> (-)</v>
      </c>
      <c r="C275" s="131"/>
      <c r="D275" s="181"/>
      <c r="E275" s="181"/>
      <c r="F275" s="181"/>
      <c r="G275" s="181"/>
      <c r="H275" s="181"/>
      <c r="I275" s="181"/>
      <c r="J275" s="181"/>
      <c r="K275" s="181"/>
      <c r="L275" s="181"/>
      <c r="M275" s="181"/>
      <c r="N275" s="181"/>
      <c r="O275" s="181"/>
      <c r="P275" s="190">
        <f t="shared" si="590"/>
        <v>0</v>
      </c>
      <c r="Q275" s="181">
        <f t="shared" si="619"/>
        <v>0</v>
      </c>
      <c r="R275" s="181">
        <f t="shared" si="619"/>
        <v>0</v>
      </c>
      <c r="S275" s="181">
        <f t="shared" si="619"/>
        <v>0</v>
      </c>
      <c r="T275" s="181">
        <f t="shared" si="619"/>
        <v>0</v>
      </c>
      <c r="U275" s="181">
        <f t="shared" ref="U275:AB275" si="623">+U232*(1+$C232)</f>
        <v>0</v>
      </c>
      <c r="V275" s="181">
        <f t="shared" si="623"/>
        <v>0</v>
      </c>
      <c r="W275" s="181">
        <f t="shared" si="623"/>
        <v>0</v>
      </c>
      <c r="X275" s="181">
        <f t="shared" si="623"/>
        <v>0</v>
      </c>
      <c r="Y275" s="181">
        <f t="shared" si="623"/>
        <v>0</v>
      </c>
      <c r="Z275" s="181">
        <f t="shared" si="623"/>
        <v>0</v>
      </c>
      <c r="AA275" s="181">
        <f t="shared" si="623"/>
        <v>0</v>
      </c>
      <c r="AB275" s="181">
        <f t="shared" si="623"/>
        <v>0</v>
      </c>
      <c r="AC275" s="190">
        <f t="shared" si="592"/>
        <v>0</v>
      </c>
      <c r="AD275" s="181"/>
      <c r="AE275" s="181"/>
      <c r="AF275" s="181"/>
      <c r="AG275" s="181"/>
      <c r="AH275" s="181"/>
      <c r="AI275" s="181"/>
      <c r="AJ275" s="181"/>
      <c r="AK275" s="181"/>
      <c r="AL275" s="181"/>
      <c r="AM275" s="181"/>
      <c r="AN275" s="181"/>
      <c r="AO275" s="181"/>
      <c r="AP275" s="190">
        <f t="shared" si="594"/>
        <v>0</v>
      </c>
      <c r="AQ275" s="181"/>
      <c r="AR275" s="181"/>
      <c r="AS275" s="181"/>
      <c r="AT275" s="181"/>
      <c r="AU275" s="181"/>
      <c r="AV275" s="181"/>
      <c r="AW275" s="181"/>
      <c r="AX275" s="181"/>
      <c r="AY275" s="181"/>
      <c r="AZ275" s="181"/>
      <c r="BA275" s="181"/>
      <c r="BB275" s="181"/>
      <c r="BC275" s="190">
        <f t="shared" si="596"/>
        <v>0</v>
      </c>
      <c r="BD275" s="181"/>
      <c r="BE275" s="181"/>
      <c r="BF275" s="181"/>
      <c r="BG275" s="181"/>
      <c r="BH275" s="181"/>
      <c r="BI275" s="181"/>
      <c r="BJ275" s="181"/>
      <c r="BK275" s="181"/>
      <c r="BL275" s="181"/>
      <c r="BM275" s="181"/>
      <c r="BN275" s="181"/>
      <c r="BO275" s="181"/>
      <c r="BP275" s="190">
        <f t="shared" si="598"/>
        <v>0</v>
      </c>
      <c r="BQ275" s="181"/>
      <c r="BR275" s="181"/>
      <c r="BS275" s="181"/>
      <c r="BT275" s="181"/>
      <c r="BU275" s="181"/>
      <c r="BV275" s="181"/>
      <c r="BW275" s="181"/>
      <c r="BX275" s="181"/>
      <c r="BY275" s="181"/>
      <c r="BZ275" s="181"/>
      <c r="CA275" s="181"/>
      <c r="CB275" s="181"/>
      <c r="CC275" s="190">
        <f t="shared" si="603"/>
        <v>0</v>
      </c>
    </row>
    <row r="276" spans="2:81" ht="15" hidden="1" customHeight="1" outlineLevel="1" x14ac:dyDescent="0.2">
      <c r="B276" s="234" t="str">
        <f t="shared" si="606"/>
        <v xml:space="preserve"> (-)</v>
      </c>
      <c r="C276" s="131"/>
      <c r="D276" s="181"/>
      <c r="E276" s="181"/>
      <c r="F276" s="181"/>
      <c r="G276" s="181"/>
      <c r="H276" s="181"/>
      <c r="I276" s="181"/>
      <c r="J276" s="181"/>
      <c r="K276" s="181"/>
      <c r="L276" s="181"/>
      <c r="M276" s="181"/>
      <c r="N276" s="181"/>
      <c r="O276" s="181"/>
      <c r="P276" s="190">
        <f t="shared" si="590"/>
        <v>0</v>
      </c>
      <c r="Q276" s="181">
        <f t="shared" si="619"/>
        <v>0</v>
      </c>
      <c r="R276" s="181">
        <f t="shared" si="619"/>
        <v>0</v>
      </c>
      <c r="S276" s="181">
        <f t="shared" si="619"/>
        <v>0</v>
      </c>
      <c r="T276" s="181">
        <f t="shared" si="619"/>
        <v>0</v>
      </c>
      <c r="U276" s="181">
        <f t="shared" ref="U276:AB276" si="624">+U233*(1+$C233)</f>
        <v>0</v>
      </c>
      <c r="V276" s="181">
        <f t="shared" si="624"/>
        <v>0</v>
      </c>
      <c r="W276" s="181">
        <f t="shared" si="624"/>
        <v>0</v>
      </c>
      <c r="X276" s="181">
        <f t="shared" si="624"/>
        <v>0</v>
      </c>
      <c r="Y276" s="181">
        <f t="shared" si="624"/>
        <v>0</v>
      </c>
      <c r="Z276" s="181">
        <f t="shared" si="624"/>
        <v>0</v>
      </c>
      <c r="AA276" s="181">
        <f t="shared" si="624"/>
        <v>0</v>
      </c>
      <c r="AB276" s="181">
        <f t="shared" si="624"/>
        <v>0</v>
      </c>
      <c r="AC276" s="190">
        <f t="shared" si="592"/>
        <v>0</v>
      </c>
      <c r="AD276" s="181"/>
      <c r="AE276" s="181"/>
      <c r="AF276" s="181"/>
      <c r="AG276" s="181"/>
      <c r="AH276" s="181"/>
      <c r="AI276" s="181"/>
      <c r="AJ276" s="181"/>
      <c r="AK276" s="181"/>
      <c r="AL276" s="181"/>
      <c r="AM276" s="181"/>
      <c r="AN276" s="181"/>
      <c r="AO276" s="181"/>
      <c r="AP276" s="190">
        <f t="shared" si="594"/>
        <v>0</v>
      </c>
      <c r="AQ276" s="181"/>
      <c r="AR276" s="181"/>
      <c r="AS276" s="181"/>
      <c r="AT276" s="181"/>
      <c r="AU276" s="181"/>
      <c r="AV276" s="181"/>
      <c r="AW276" s="181"/>
      <c r="AX276" s="181"/>
      <c r="AY276" s="181"/>
      <c r="AZ276" s="181"/>
      <c r="BA276" s="181"/>
      <c r="BB276" s="181"/>
      <c r="BC276" s="190">
        <f t="shared" si="596"/>
        <v>0</v>
      </c>
      <c r="BD276" s="181"/>
      <c r="BE276" s="181"/>
      <c r="BF276" s="181"/>
      <c r="BG276" s="181"/>
      <c r="BH276" s="181"/>
      <c r="BI276" s="181"/>
      <c r="BJ276" s="181"/>
      <c r="BK276" s="181"/>
      <c r="BL276" s="181"/>
      <c r="BM276" s="181"/>
      <c r="BN276" s="181"/>
      <c r="BO276" s="181"/>
      <c r="BP276" s="190">
        <f t="shared" si="598"/>
        <v>0</v>
      </c>
      <c r="BQ276" s="181"/>
      <c r="BR276" s="181"/>
      <c r="BS276" s="181"/>
      <c r="BT276" s="181"/>
      <c r="BU276" s="181"/>
      <c r="BV276" s="181"/>
      <c r="BW276" s="181"/>
      <c r="BX276" s="181"/>
      <c r="BY276" s="181"/>
      <c r="BZ276" s="181"/>
      <c r="CA276" s="181"/>
      <c r="CB276" s="181"/>
      <c r="CC276" s="190">
        <f t="shared" si="603"/>
        <v>0</v>
      </c>
    </row>
    <row r="277" spans="2:81" ht="15" hidden="1" customHeight="1" outlineLevel="1" x14ac:dyDescent="0.2">
      <c r="B277" s="234" t="str">
        <f t="shared" si="606"/>
        <v xml:space="preserve"> (-)</v>
      </c>
      <c r="C277" s="131"/>
      <c r="D277" s="181"/>
      <c r="E277" s="181"/>
      <c r="F277" s="181"/>
      <c r="G277" s="181"/>
      <c r="H277" s="181"/>
      <c r="I277" s="181"/>
      <c r="J277" s="181"/>
      <c r="K277" s="181"/>
      <c r="L277" s="181"/>
      <c r="M277" s="181"/>
      <c r="N277" s="181"/>
      <c r="O277" s="181"/>
      <c r="P277" s="190">
        <f t="shared" si="590"/>
        <v>0</v>
      </c>
      <c r="Q277" s="181">
        <f t="shared" si="619"/>
        <v>0</v>
      </c>
      <c r="R277" s="181">
        <f t="shared" si="619"/>
        <v>0</v>
      </c>
      <c r="S277" s="181">
        <f t="shared" si="619"/>
        <v>0</v>
      </c>
      <c r="T277" s="181">
        <f t="shared" si="619"/>
        <v>0</v>
      </c>
      <c r="U277" s="181">
        <f t="shared" ref="U277:AB277" si="625">+U234*(1+$C234)</f>
        <v>0</v>
      </c>
      <c r="V277" s="181">
        <f t="shared" si="625"/>
        <v>0</v>
      </c>
      <c r="W277" s="181">
        <f t="shared" si="625"/>
        <v>0</v>
      </c>
      <c r="X277" s="181">
        <f t="shared" si="625"/>
        <v>0</v>
      </c>
      <c r="Y277" s="181">
        <f t="shared" si="625"/>
        <v>0</v>
      </c>
      <c r="Z277" s="181">
        <f t="shared" si="625"/>
        <v>0</v>
      </c>
      <c r="AA277" s="181">
        <f t="shared" si="625"/>
        <v>0</v>
      </c>
      <c r="AB277" s="181">
        <f t="shared" si="625"/>
        <v>0</v>
      </c>
      <c r="AC277" s="190">
        <f t="shared" si="592"/>
        <v>0</v>
      </c>
      <c r="AD277" s="181"/>
      <c r="AE277" s="181"/>
      <c r="AF277" s="181"/>
      <c r="AG277" s="181"/>
      <c r="AH277" s="181"/>
      <c r="AI277" s="181"/>
      <c r="AJ277" s="181"/>
      <c r="AK277" s="181"/>
      <c r="AL277" s="181"/>
      <c r="AM277" s="181"/>
      <c r="AN277" s="181"/>
      <c r="AO277" s="181"/>
      <c r="AP277" s="190">
        <f t="shared" si="594"/>
        <v>0</v>
      </c>
      <c r="AQ277" s="181"/>
      <c r="AR277" s="181"/>
      <c r="AS277" s="181"/>
      <c r="AT277" s="181"/>
      <c r="AU277" s="181"/>
      <c r="AV277" s="181"/>
      <c r="AW277" s="181"/>
      <c r="AX277" s="181"/>
      <c r="AY277" s="181"/>
      <c r="AZ277" s="181"/>
      <c r="BA277" s="181"/>
      <c r="BB277" s="181"/>
      <c r="BC277" s="190">
        <f t="shared" si="596"/>
        <v>0</v>
      </c>
      <c r="BD277" s="181"/>
      <c r="BE277" s="181"/>
      <c r="BF277" s="181"/>
      <c r="BG277" s="181"/>
      <c r="BH277" s="181"/>
      <c r="BI277" s="181"/>
      <c r="BJ277" s="181"/>
      <c r="BK277" s="181"/>
      <c r="BL277" s="181"/>
      <c r="BM277" s="181"/>
      <c r="BN277" s="181"/>
      <c r="BO277" s="181"/>
      <c r="BP277" s="190">
        <f t="shared" si="598"/>
        <v>0</v>
      </c>
      <c r="BQ277" s="181"/>
      <c r="BR277" s="181"/>
      <c r="BS277" s="181"/>
      <c r="BT277" s="181"/>
      <c r="BU277" s="181"/>
      <c r="BV277" s="181"/>
      <c r="BW277" s="181"/>
      <c r="BX277" s="181"/>
      <c r="BY277" s="181"/>
      <c r="BZ277" s="181"/>
      <c r="CA277" s="181"/>
      <c r="CB277" s="181"/>
      <c r="CC277" s="190">
        <f t="shared" si="603"/>
        <v>0</v>
      </c>
    </row>
    <row r="278" spans="2:81" ht="15" hidden="1" customHeight="1" outlineLevel="1" x14ac:dyDescent="0.2">
      <c r="B278" s="234" t="str">
        <f t="shared" si="606"/>
        <v xml:space="preserve"> (-)</v>
      </c>
      <c r="C278" s="131"/>
      <c r="D278" s="181"/>
      <c r="E278" s="181"/>
      <c r="F278" s="181"/>
      <c r="G278" s="181"/>
      <c r="H278" s="181"/>
      <c r="I278" s="181"/>
      <c r="J278" s="181"/>
      <c r="K278" s="181"/>
      <c r="L278" s="181"/>
      <c r="M278" s="181"/>
      <c r="N278" s="181"/>
      <c r="O278" s="181"/>
      <c r="P278" s="190">
        <f t="shared" si="590"/>
        <v>0</v>
      </c>
      <c r="Q278" s="181">
        <f t="shared" si="619"/>
        <v>0</v>
      </c>
      <c r="R278" s="181">
        <f t="shared" si="619"/>
        <v>0</v>
      </c>
      <c r="S278" s="181">
        <f t="shared" si="619"/>
        <v>0</v>
      </c>
      <c r="T278" s="181">
        <f t="shared" si="619"/>
        <v>0</v>
      </c>
      <c r="U278" s="181">
        <f t="shared" ref="U278:AB278" si="626">+U235*(1+$C235)</f>
        <v>0</v>
      </c>
      <c r="V278" s="181">
        <f t="shared" si="626"/>
        <v>0</v>
      </c>
      <c r="W278" s="181">
        <f t="shared" si="626"/>
        <v>0</v>
      </c>
      <c r="X278" s="181">
        <f t="shared" si="626"/>
        <v>0</v>
      </c>
      <c r="Y278" s="181">
        <f t="shared" si="626"/>
        <v>0</v>
      </c>
      <c r="Z278" s="181">
        <f t="shared" si="626"/>
        <v>0</v>
      </c>
      <c r="AA278" s="181">
        <f t="shared" si="626"/>
        <v>0</v>
      </c>
      <c r="AB278" s="181">
        <f t="shared" si="626"/>
        <v>0</v>
      </c>
      <c r="AC278" s="190">
        <f t="shared" si="592"/>
        <v>0</v>
      </c>
      <c r="AD278" s="181"/>
      <c r="AE278" s="181"/>
      <c r="AF278" s="181"/>
      <c r="AG278" s="181"/>
      <c r="AH278" s="181"/>
      <c r="AI278" s="181"/>
      <c r="AJ278" s="181"/>
      <c r="AK278" s="181"/>
      <c r="AL278" s="181"/>
      <c r="AM278" s="181"/>
      <c r="AN278" s="181"/>
      <c r="AO278" s="181"/>
      <c r="AP278" s="190">
        <f t="shared" si="594"/>
        <v>0</v>
      </c>
      <c r="AQ278" s="181"/>
      <c r="AR278" s="181"/>
      <c r="AS278" s="181"/>
      <c r="AT278" s="181"/>
      <c r="AU278" s="181"/>
      <c r="AV278" s="181"/>
      <c r="AW278" s="181"/>
      <c r="AX278" s="181"/>
      <c r="AY278" s="181"/>
      <c r="AZ278" s="181"/>
      <c r="BA278" s="181"/>
      <c r="BB278" s="181"/>
      <c r="BC278" s="190">
        <f t="shared" si="596"/>
        <v>0</v>
      </c>
      <c r="BD278" s="181"/>
      <c r="BE278" s="181"/>
      <c r="BF278" s="181"/>
      <c r="BG278" s="181"/>
      <c r="BH278" s="181"/>
      <c r="BI278" s="181"/>
      <c r="BJ278" s="181"/>
      <c r="BK278" s="181"/>
      <c r="BL278" s="181"/>
      <c r="BM278" s="181"/>
      <c r="BN278" s="181"/>
      <c r="BO278" s="181"/>
      <c r="BP278" s="190">
        <f t="shared" si="598"/>
        <v>0</v>
      </c>
      <c r="BQ278" s="181"/>
      <c r="BR278" s="181"/>
      <c r="BS278" s="181"/>
      <c r="BT278" s="181"/>
      <c r="BU278" s="181"/>
      <c r="BV278" s="181"/>
      <c r="BW278" s="181"/>
      <c r="BX278" s="181"/>
      <c r="BY278" s="181"/>
      <c r="BZ278" s="181"/>
      <c r="CA278" s="181"/>
      <c r="CB278" s="181"/>
      <c r="CC278" s="190">
        <f t="shared" si="603"/>
        <v>0</v>
      </c>
    </row>
    <row r="279" spans="2:81" ht="15" hidden="1" customHeight="1" outlineLevel="1" x14ac:dyDescent="0.2">
      <c r="B279" s="234" t="str">
        <f t="shared" si="606"/>
        <v xml:space="preserve"> (-)</v>
      </c>
      <c r="C279" s="131"/>
      <c r="D279" s="181"/>
      <c r="E279" s="181"/>
      <c r="F279" s="181"/>
      <c r="G279" s="181"/>
      <c r="H279" s="181"/>
      <c r="I279" s="181"/>
      <c r="J279" s="181"/>
      <c r="K279" s="181"/>
      <c r="L279" s="181"/>
      <c r="M279" s="181"/>
      <c r="N279" s="181"/>
      <c r="O279" s="181"/>
      <c r="P279" s="190">
        <f t="shared" ref="P279:P299" si="627">SUM(D279:O279)</f>
        <v>0</v>
      </c>
      <c r="Q279" s="181"/>
      <c r="R279" s="181"/>
      <c r="S279" s="181"/>
      <c r="T279" s="181"/>
      <c r="U279" s="181"/>
      <c r="V279" s="181"/>
      <c r="W279" s="181"/>
      <c r="X279" s="181"/>
      <c r="Y279" s="181"/>
      <c r="Z279" s="181"/>
      <c r="AA279" s="181"/>
      <c r="AB279" s="181"/>
      <c r="AC279" s="190">
        <f t="shared" ref="AC279:AC299" si="628">SUM(Q279:AB279)</f>
        <v>0</v>
      </c>
      <c r="AD279" s="181">
        <f t="shared" ref="AD279:AG285" si="629">+AD236*(1+$C236)</f>
        <v>0</v>
      </c>
      <c r="AE279" s="181">
        <f t="shared" si="629"/>
        <v>0</v>
      </c>
      <c r="AF279" s="181">
        <f t="shared" si="629"/>
        <v>0</v>
      </c>
      <c r="AG279" s="181">
        <f t="shared" si="629"/>
        <v>0</v>
      </c>
      <c r="AH279" s="181">
        <f t="shared" ref="AH279:AO279" si="630">+AH236*(1+$C236)</f>
        <v>0</v>
      </c>
      <c r="AI279" s="181">
        <f t="shared" si="630"/>
        <v>0</v>
      </c>
      <c r="AJ279" s="181">
        <f t="shared" si="630"/>
        <v>0</v>
      </c>
      <c r="AK279" s="181">
        <f t="shared" si="630"/>
        <v>0</v>
      </c>
      <c r="AL279" s="181">
        <f t="shared" si="630"/>
        <v>0</v>
      </c>
      <c r="AM279" s="181">
        <f t="shared" si="630"/>
        <v>0</v>
      </c>
      <c r="AN279" s="181">
        <f t="shared" si="630"/>
        <v>0</v>
      </c>
      <c r="AO279" s="181">
        <f t="shared" si="630"/>
        <v>0</v>
      </c>
      <c r="AP279" s="190">
        <f t="shared" ref="AP279:AP299" si="631">SUM(AD279:AO279)</f>
        <v>0</v>
      </c>
      <c r="AQ279" s="181"/>
      <c r="AR279" s="181"/>
      <c r="AS279" s="181"/>
      <c r="AT279" s="181"/>
      <c r="AU279" s="181"/>
      <c r="AV279" s="181"/>
      <c r="AW279" s="181"/>
      <c r="AX279" s="181"/>
      <c r="AY279" s="181"/>
      <c r="AZ279" s="181"/>
      <c r="BA279" s="181"/>
      <c r="BB279" s="181"/>
      <c r="BC279" s="190">
        <f t="shared" ref="BC279:BC299" si="632">SUM(AQ279:BB279)</f>
        <v>0</v>
      </c>
      <c r="BD279" s="181"/>
      <c r="BE279" s="181"/>
      <c r="BF279" s="181"/>
      <c r="BG279" s="181"/>
      <c r="BH279" s="181"/>
      <c r="BI279" s="181"/>
      <c r="BJ279" s="181"/>
      <c r="BK279" s="181"/>
      <c r="BL279" s="181"/>
      <c r="BM279" s="181"/>
      <c r="BN279" s="181"/>
      <c r="BO279" s="181"/>
      <c r="BP279" s="190">
        <f t="shared" ref="BP279:BP299" si="633">SUM(BD279:BO279)</f>
        <v>0</v>
      </c>
      <c r="BQ279" s="181"/>
      <c r="BR279" s="181"/>
      <c r="BS279" s="181"/>
      <c r="BT279" s="181"/>
      <c r="BU279" s="181"/>
      <c r="BV279" s="181"/>
      <c r="BW279" s="181"/>
      <c r="BX279" s="181"/>
      <c r="BY279" s="181"/>
      <c r="BZ279" s="181"/>
      <c r="CA279" s="181"/>
      <c r="CB279" s="181"/>
      <c r="CC279" s="190">
        <f t="shared" si="603"/>
        <v>0</v>
      </c>
    </row>
    <row r="280" spans="2:81" ht="15" hidden="1" customHeight="1" outlineLevel="1" x14ac:dyDescent="0.2">
      <c r="B280" s="234" t="str">
        <f t="shared" si="606"/>
        <v xml:space="preserve"> (-)</v>
      </c>
      <c r="C280" s="131"/>
      <c r="D280" s="181"/>
      <c r="E280" s="181"/>
      <c r="F280" s="181"/>
      <c r="G280" s="181"/>
      <c r="H280" s="181"/>
      <c r="I280" s="181"/>
      <c r="J280" s="181"/>
      <c r="K280" s="181"/>
      <c r="L280" s="181"/>
      <c r="M280" s="181"/>
      <c r="N280" s="181"/>
      <c r="O280" s="181"/>
      <c r="P280" s="190">
        <f t="shared" si="627"/>
        <v>0</v>
      </c>
      <c r="Q280" s="181"/>
      <c r="R280" s="181"/>
      <c r="S280" s="181"/>
      <c r="T280" s="181"/>
      <c r="U280" s="181"/>
      <c r="V280" s="181"/>
      <c r="W280" s="181"/>
      <c r="X280" s="181"/>
      <c r="Y280" s="181"/>
      <c r="Z280" s="181"/>
      <c r="AA280" s="181"/>
      <c r="AB280" s="181"/>
      <c r="AC280" s="190">
        <f t="shared" si="628"/>
        <v>0</v>
      </c>
      <c r="AD280" s="181">
        <f t="shared" si="629"/>
        <v>0</v>
      </c>
      <c r="AE280" s="181">
        <f t="shared" si="629"/>
        <v>0</v>
      </c>
      <c r="AF280" s="181">
        <f t="shared" si="629"/>
        <v>0</v>
      </c>
      <c r="AG280" s="181">
        <f t="shared" si="629"/>
        <v>0</v>
      </c>
      <c r="AH280" s="181">
        <f t="shared" ref="AH280:AO280" si="634">+AH237*(1+$C237)</f>
        <v>0</v>
      </c>
      <c r="AI280" s="181">
        <f t="shared" si="634"/>
        <v>0</v>
      </c>
      <c r="AJ280" s="181">
        <f t="shared" si="634"/>
        <v>0</v>
      </c>
      <c r="AK280" s="181">
        <f t="shared" si="634"/>
        <v>0</v>
      </c>
      <c r="AL280" s="181">
        <f t="shared" si="634"/>
        <v>0</v>
      </c>
      <c r="AM280" s="181">
        <f t="shared" si="634"/>
        <v>0</v>
      </c>
      <c r="AN280" s="181">
        <f t="shared" si="634"/>
        <v>0</v>
      </c>
      <c r="AO280" s="181">
        <f t="shared" si="634"/>
        <v>0</v>
      </c>
      <c r="AP280" s="190">
        <f t="shared" si="631"/>
        <v>0</v>
      </c>
      <c r="AQ280" s="181"/>
      <c r="AR280" s="181"/>
      <c r="AS280" s="181"/>
      <c r="AT280" s="181"/>
      <c r="AU280" s="181"/>
      <c r="AV280" s="181"/>
      <c r="AW280" s="181"/>
      <c r="AX280" s="181"/>
      <c r="AY280" s="181"/>
      <c r="AZ280" s="181"/>
      <c r="BA280" s="181"/>
      <c r="BB280" s="181"/>
      <c r="BC280" s="190">
        <f t="shared" si="632"/>
        <v>0</v>
      </c>
      <c r="BD280" s="181"/>
      <c r="BE280" s="181"/>
      <c r="BF280" s="181"/>
      <c r="BG280" s="181"/>
      <c r="BH280" s="181"/>
      <c r="BI280" s="181"/>
      <c r="BJ280" s="181"/>
      <c r="BK280" s="181"/>
      <c r="BL280" s="181"/>
      <c r="BM280" s="181"/>
      <c r="BN280" s="181"/>
      <c r="BO280" s="181"/>
      <c r="BP280" s="190">
        <f t="shared" si="633"/>
        <v>0</v>
      </c>
      <c r="BQ280" s="181"/>
      <c r="BR280" s="181"/>
      <c r="BS280" s="181"/>
      <c r="BT280" s="181"/>
      <c r="BU280" s="181"/>
      <c r="BV280" s="181"/>
      <c r="BW280" s="181"/>
      <c r="BX280" s="181"/>
      <c r="BY280" s="181"/>
      <c r="BZ280" s="181"/>
      <c r="CA280" s="181"/>
      <c r="CB280" s="181"/>
      <c r="CC280" s="190">
        <f t="shared" si="603"/>
        <v>0</v>
      </c>
    </row>
    <row r="281" spans="2:81" ht="15" hidden="1" customHeight="1" outlineLevel="1" x14ac:dyDescent="0.2">
      <c r="B281" s="234" t="str">
        <f t="shared" si="606"/>
        <v xml:space="preserve"> (-)</v>
      </c>
      <c r="C281" s="131"/>
      <c r="D281" s="181"/>
      <c r="E281" s="181"/>
      <c r="F281" s="181"/>
      <c r="G281" s="181"/>
      <c r="H281" s="181"/>
      <c r="I281" s="181"/>
      <c r="J281" s="181"/>
      <c r="K281" s="181"/>
      <c r="L281" s="181"/>
      <c r="M281" s="181"/>
      <c r="N281" s="181"/>
      <c r="O281" s="181"/>
      <c r="P281" s="190">
        <f t="shared" si="627"/>
        <v>0</v>
      </c>
      <c r="Q281" s="181"/>
      <c r="R281" s="181"/>
      <c r="S281" s="181"/>
      <c r="T281" s="181"/>
      <c r="U281" s="181"/>
      <c r="V281" s="181"/>
      <c r="W281" s="181"/>
      <c r="X281" s="181"/>
      <c r="Y281" s="181"/>
      <c r="Z281" s="181"/>
      <c r="AA281" s="181"/>
      <c r="AB281" s="181"/>
      <c r="AC281" s="190">
        <f t="shared" si="628"/>
        <v>0</v>
      </c>
      <c r="AD281" s="181">
        <f t="shared" si="629"/>
        <v>0</v>
      </c>
      <c r="AE281" s="181">
        <f t="shared" si="629"/>
        <v>0</v>
      </c>
      <c r="AF281" s="181">
        <f t="shared" si="629"/>
        <v>0</v>
      </c>
      <c r="AG281" s="181">
        <f t="shared" si="629"/>
        <v>0</v>
      </c>
      <c r="AH281" s="181">
        <f t="shared" ref="AH281:AO281" si="635">+AH238*(1+$C238)</f>
        <v>0</v>
      </c>
      <c r="AI281" s="181">
        <f t="shared" si="635"/>
        <v>0</v>
      </c>
      <c r="AJ281" s="181">
        <f t="shared" si="635"/>
        <v>0</v>
      </c>
      <c r="AK281" s="181">
        <f t="shared" si="635"/>
        <v>0</v>
      </c>
      <c r="AL281" s="181">
        <f t="shared" si="635"/>
        <v>0</v>
      </c>
      <c r="AM281" s="181">
        <f t="shared" si="635"/>
        <v>0</v>
      </c>
      <c r="AN281" s="181">
        <f t="shared" si="635"/>
        <v>0</v>
      </c>
      <c r="AO281" s="181">
        <f t="shared" si="635"/>
        <v>0</v>
      </c>
      <c r="AP281" s="190">
        <f t="shared" si="631"/>
        <v>0</v>
      </c>
      <c r="AQ281" s="181"/>
      <c r="AR281" s="181"/>
      <c r="AS281" s="181"/>
      <c r="AT281" s="181"/>
      <c r="AU281" s="181"/>
      <c r="AV281" s="181"/>
      <c r="AW281" s="181"/>
      <c r="AX281" s="181"/>
      <c r="AY281" s="181"/>
      <c r="AZ281" s="181"/>
      <c r="BA281" s="181"/>
      <c r="BB281" s="181"/>
      <c r="BC281" s="190">
        <f t="shared" si="632"/>
        <v>0</v>
      </c>
      <c r="BD281" s="181"/>
      <c r="BE281" s="181"/>
      <c r="BF281" s="181"/>
      <c r="BG281" s="181"/>
      <c r="BH281" s="181"/>
      <c r="BI281" s="181"/>
      <c r="BJ281" s="181"/>
      <c r="BK281" s="181"/>
      <c r="BL281" s="181"/>
      <c r="BM281" s="181"/>
      <c r="BN281" s="181"/>
      <c r="BO281" s="181"/>
      <c r="BP281" s="190">
        <f t="shared" si="633"/>
        <v>0</v>
      </c>
      <c r="BQ281" s="181"/>
      <c r="BR281" s="181"/>
      <c r="BS281" s="181"/>
      <c r="BT281" s="181"/>
      <c r="BU281" s="181"/>
      <c r="BV281" s="181"/>
      <c r="BW281" s="181"/>
      <c r="BX281" s="181"/>
      <c r="BY281" s="181"/>
      <c r="BZ281" s="181"/>
      <c r="CA281" s="181"/>
      <c r="CB281" s="181"/>
      <c r="CC281" s="190">
        <f t="shared" si="603"/>
        <v>0</v>
      </c>
    </row>
    <row r="282" spans="2:81" ht="15" hidden="1" customHeight="1" outlineLevel="1" x14ac:dyDescent="0.2">
      <c r="B282" s="234" t="str">
        <f t="shared" si="606"/>
        <v xml:space="preserve"> (-)</v>
      </c>
      <c r="C282" s="131"/>
      <c r="D282" s="181"/>
      <c r="E282" s="181"/>
      <c r="F282" s="181"/>
      <c r="G282" s="181"/>
      <c r="H282" s="181"/>
      <c r="I282" s="181"/>
      <c r="J282" s="181"/>
      <c r="K282" s="181"/>
      <c r="L282" s="181"/>
      <c r="M282" s="181"/>
      <c r="N282" s="181"/>
      <c r="O282" s="181"/>
      <c r="P282" s="190">
        <f t="shared" si="627"/>
        <v>0</v>
      </c>
      <c r="Q282" s="181"/>
      <c r="R282" s="181"/>
      <c r="S282" s="181"/>
      <c r="T282" s="181"/>
      <c r="U282" s="181"/>
      <c r="V282" s="181"/>
      <c r="W282" s="181"/>
      <c r="X282" s="181"/>
      <c r="Y282" s="181"/>
      <c r="Z282" s="181"/>
      <c r="AA282" s="181"/>
      <c r="AB282" s="181"/>
      <c r="AC282" s="190">
        <f t="shared" si="628"/>
        <v>0</v>
      </c>
      <c r="AD282" s="181">
        <f t="shared" si="629"/>
        <v>0</v>
      </c>
      <c r="AE282" s="181">
        <f t="shared" si="629"/>
        <v>0</v>
      </c>
      <c r="AF282" s="181">
        <f t="shared" si="629"/>
        <v>0</v>
      </c>
      <c r="AG282" s="181">
        <f t="shared" si="629"/>
        <v>0</v>
      </c>
      <c r="AH282" s="181">
        <f t="shared" ref="AH282:AO282" si="636">+AH239*(1+$C239)</f>
        <v>0</v>
      </c>
      <c r="AI282" s="181">
        <f t="shared" si="636"/>
        <v>0</v>
      </c>
      <c r="AJ282" s="181">
        <f t="shared" si="636"/>
        <v>0</v>
      </c>
      <c r="AK282" s="181">
        <f t="shared" si="636"/>
        <v>0</v>
      </c>
      <c r="AL282" s="181">
        <f t="shared" si="636"/>
        <v>0</v>
      </c>
      <c r="AM282" s="181">
        <f t="shared" si="636"/>
        <v>0</v>
      </c>
      <c r="AN282" s="181">
        <f t="shared" si="636"/>
        <v>0</v>
      </c>
      <c r="AO282" s="181">
        <f t="shared" si="636"/>
        <v>0</v>
      </c>
      <c r="AP282" s="190">
        <f t="shared" si="631"/>
        <v>0</v>
      </c>
      <c r="AQ282" s="181"/>
      <c r="AR282" s="181"/>
      <c r="AS282" s="181"/>
      <c r="AT282" s="181"/>
      <c r="AU282" s="181"/>
      <c r="AV282" s="181"/>
      <c r="AW282" s="181"/>
      <c r="AX282" s="181"/>
      <c r="AY282" s="181"/>
      <c r="AZ282" s="181"/>
      <c r="BA282" s="181"/>
      <c r="BB282" s="181"/>
      <c r="BC282" s="190">
        <f t="shared" si="632"/>
        <v>0</v>
      </c>
      <c r="BD282" s="181"/>
      <c r="BE282" s="181"/>
      <c r="BF282" s="181"/>
      <c r="BG282" s="181"/>
      <c r="BH282" s="181"/>
      <c r="BI282" s="181"/>
      <c r="BJ282" s="181"/>
      <c r="BK282" s="181"/>
      <c r="BL282" s="181"/>
      <c r="BM282" s="181"/>
      <c r="BN282" s="181"/>
      <c r="BO282" s="181"/>
      <c r="BP282" s="190">
        <f t="shared" si="633"/>
        <v>0</v>
      </c>
      <c r="BQ282" s="181"/>
      <c r="BR282" s="181"/>
      <c r="BS282" s="181"/>
      <c r="BT282" s="181"/>
      <c r="BU282" s="181"/>
      <c r="BV282" s="181"/>
      <c r="BW282" s="181"/>
      <c r="BX282" s="181"/>
      <c r="BY282" s="181"/>
      <c r="BZ282" s="181"/>
      <c r="CA282" s="181"/>
      <c r="CB282" s="181"/>
      <c r="CC282" s="190">
        <f t="shared" si="603"/>
        <v>0</v>
      </c>
    </row>
    <row r="283" spans="2:81" ht="15" hidden="1" customHeight="1" outlineLevel="1" x14ac:dyDescent="0.2">
      <c r="B283" s="234" t="str">
        <f t="shared" si="606"/>
        <v xml:space="preserve"> (-)</v>
      </c>
      <c r="C283" s="131"/>
      <c r="D283" s="181"/>
      <c r="E283" s="181"/>
      <c r="F283" s="181"/>
      <c r="G283" s="181"/>
      <c r="H283" s="181"/>
      <c r="I283" s="181"/>
      <c r="J283" s="181"/>
      <c r="K283" s="181"/>
      <c r="L283" s="181"/>
      <c r="M283" s="181"/>
      <c r="N283" s="181"/>
      <c r="O283" s="181"/>
      <c r="P283" s="190">
        <f t="shared" si="627"/>
        <v>0</v>
      </c>
      <c r="Q283" s="181"/>
      <c r="R283" s="181"/>
      <c r="S283" s="181"/>
      <c r="T283" s="181"/>
      <c r="U283" s="181"/>
      <c r="V283" s="181"/>
      <c r="W283" s="181"/>
      <c r="X283" s="181"/>
      <c r="Y283" s="181"/>
      <c r="Z283" s="181"/>
      <c r="AA283" s="181"/>
      <c r="AB283" s="181"/>
      <c r="AC283" s="190">
        <f t="shared" si="628"/>
        <v>0</v>
      </c>
      <c r="AD283" s="181">
        <f t="shared" si="629"/>
        <v>0</v>
      </c>
      <c r="AE283" s="181">
        <f t="shared" si="629"/>
        <v>0</v>
      </c>
      <c r="AF283" s="181">
        <f t="shared" si="629"/>
        <v>0</v>
      </c>
      <c r="AG283" s="181">
        <f t="shared" si="629"/>
        <v>0</v>
      </c>
      <c r="AH283" s="181">
        <f t="shared" ref="AH283:AO283" si="637">+AH240*(1+$C240)</f>
        <v>0</v>
      </c>
      <c r="AI283" s="181">
        <f t="shared" si="637"/>
        <v>0</v>
      </c>
      <c r="AJ283" s="181">
        <f t="shared" si="637"/>
        <v>0</v>
      </c>
      <c r="AK283" s="181">
        <f t="shared" si="637"/>
        <v>0</v>
      </c>
      <c r="AL283" s="181">
        <f t="shared" si="637"/>
        <v>0</v>
      </c>
      <c r="AM283" s="181">
        <f t="shared" si="637"/>
        <v>0</v>
      </c>
      <c r="AN283" s="181">
        <f t="shared" si="637"/>
        <v>0</v>
      </c>
      <c r="AO283" s="181">
        <f t="shared" si="637"/>
        <v>0</v>
      </c>
      <c r="AP283" s="190">
        <f t="shared" si="631"/>
        <v>0</v>
      </c>
      <c r="AQ283" s="181"/>
      <c r="AR283" s="181"/>
      <c r="AS283" s="181"/>
      <c r="AT283" s="181"/>
      <c r="AU283" s="181"/>
      <c r="AV283" s="181"/>
      <c r="AW283" s="181"/>
      <c r="AX283" s="181"/>
      <c r="AY283" s="181"/>
      <c r="AZ283" s="181"/>
      <c r="BA283" s="181"/>
      <c r="BB283" s="181"/>
      <c r="BC283" s="190">
        <f t="shared" si="632"/>
        <v>0</v>
      </c>
      <c r="BD283" s="181"/>
      <c r="BE283" s="181"/>
      <c r="BF283" s="181"/>
      <c r="BG283" s="181"/>
      <c r="BH283" s="181"/>
      <c r="BI283" s="181"/>
      <c r="BJ283" s="181"/>
      <c r="BK283" s="181"/>
      <c r="BL283" s="181"/>
      <c r="BM283" s="181"/>
      <c r="BN283" s="181"/>
      <c r="BO283" s="181"/>
      <c r="BP283" s="190">
        <f t="shared" si="633"/>
        <v>0</v>
      </c>
      <c r="BQ283" s="181"/>
      <c r="BR283" s="181"/>
      <c r="BS283" s="181"/>
      <c r="BT283" s="181"/>
      <c r="BU283" s="181"/>
      <c r="BV283" s="181"/>
      <c r="BW283" s="181"/>
      <c r="BX283" s="181"/>
      <c r="BY283" s="181"/>
      <c r="BZ283" s="181"/>
      <c r="CA283" s="181"/>
      <c r="CB283" s="181"/>
      <c r="CC283" s="190">
        <f t="shared" si="603"/>
        <v>0</v>
      </c>
    </row>
    <row r="284" spans="2:81" ht="15" hidden="1" customHeight="1" outlineLevel="1" x14ac:dyDescent="0.2">
      <c r="B284" s="234" t="str">
        <f t="shared" si="606"/>
        <v xml:space="preserve"> (-)</v>
      </c>
      <c r="C284" s="131"/>
      <c r="D284" s="181"/>
      <c r="E284" s="181"/>
      <c r="F284" s="181"/>
      <c r="G284" s="181"/>
      <c r="H284" s="181"/>
      <c r="I284" s="181"/>
      <c r="J284" s="181"/>
      <c r="K284" s="181"/>
      <c r="L284" s="181"/>
      <c r="M284" s="181"/>
      <c r="N284" s="181"/>
      <c r="O284" s="181"/>
      <c r="P284" s="190">
        <f t="shared" si="627"/>
        <v>0</v>
      </c>
      <c r="Q284" s="181"/>
      <c r="R284" s="181"/>
      <c r="S284" s="181"/>
      <c r="T284" s="181"/>
      <c r="U284" s="181"/>
      <c r="V284" s="181"/>
      <c r="W284" s="181"/>
      <c r="X284" s="181"/>
      <c r="Y284" s="181"/>
      <c r="Z284" s="181"/>
      <c r="AA284" s="181"/>
      <c r="AB284" s="181"/>
      <c r="AC284" s="190">
        <f t="shared" si="628"/>
        <v>0</v>
      </c>
      <c r="AD284" s="181">
        <f t="shared" si="629"/>
        <v>0</v>
      </c>
      <c r="AE284" s="181">
        <f t="shared" si="629"/>
        <v>0</v>
      </c>
      <c r="AF284" s="181">
        <f t="shared" si="629"/>
        <v>0</v>
      </c>
      <c r="AG284" s="181">
        <f t="shared" si="629"/>
        <v>0</v>
      </c>
      <c r="AH284" s="181">
        <f t="shared" ref="AH284:AO284" si="638">+AH241*(1+$C241)</f>
        <v>0</v>
      </c>
      <c r="AI284" s="181">
        <f t="shared" si="638"/>
        <v>0</v>
      </c>
      <c r="AJ284" s="181">
        <f t="shared" si="638"/>
        <v>0</v>
      </c>
      <c r="AK284" s="181">
        <f t="shared" si="638"/>
        <v>0</v>
      </c>
      <c r="AL284" s="181">
        <f t="shared" si="638"/>
        <v>0</v>
      </c>
      <c r="AM284" s="181">
        <f t="shared" si="638"/>
        <v>0</v>
      </c>
      <c r="AN284" s="181">
        <f t="shared" si="638"/>
        <v>0</v>
      </c>
      <c r="AO284" s="181">
        <f t="shared" si="638"/>
        <v>0</v>
      </c>
      <c r="AP284" s="190">
        <f t="shared" si="631"/>
        <v>0</v>
      </c>
      <c r="AQ284" s="181"/>
      <c r="AR284" s="181"/>
      <c r="AS284" s="181"/>
      <c r="AT284" s="181"/>
      <c r="AU284" s="181"/>
      <c r="AV284" s="181"/>
      <c r="AW284" s="181"/>
      <c r="AX284" s="181"/>
      <c r="AY284" s="181"/>
      <c r="AZ284" s="181"/>
      <c r="BA284" s="181"/>
      <c r="BB284" s="181"/>
      <c r="BC284" s="190">
        <f t="shared" si="632"/>
        <v>0</v>
      </c>
      <c r="BD284" s="181"/>
      <c r="BE284" s="181"/>
      <c r="BF284" s="181"/>
      <c r="BG284" s="181"/>
      <c r="BH284" s="181"/>
      <c r="BI284" s="181"/>
      <c r="BJ284" s="181"/>
      <c r="BK284" s="181"/>
      <c r="BL284" s="181"/>
      <c r="BM284" s="181"/>
      <c r="BN284" s="181"/>
      <c r="BO284" s="181"/>
      <c r="BP284" s="190">
        <f t="shared" si="633"/>
        <v>0</v>
      </c>
      <c r="BQ284" s="181"/>
      <c r="BR284" s="181"/>
      <c r="BS284" s="181"/>
      <c r="BT284" s="181"/>
      <c r="BU284" s="181"/>
      <c r="BV284" s="181"/>
      <c r="BW284" s="181"/>
      <c r="BX284" s="181"/>
      <c r="BY284" s="181"/>
      <c r="BZ284" s="181"/>
      <c r="CA284" s="181"/>
      <c r="CB284" s="181"/>
      <c r="CC284" s="190">
        <f t="shared" si="603"/>
        <v>0</v>
      </c>
    </row>
    <row r="285" spans="2:81" ht="15" hidden="1" customHeight="1" outlineLevel="1" x14ac:dyDescent="0.2">
      <c r="B285" s="234" t="str">
        <f t="shared" si="606"/>
        <v xml:space="preserve"> (-)</v>
      </c>
      <c r="C285" s="131"/>
      <c r="D285" s="181"/>
      <c r="E285" s="181"/>
      <c r="F285" s="181"/>
      <c r="G285" s="181"/>
      <c r="H285" s="181"/>
      <c r="I285" s="181"/>
      <c r="J285" s="181"/>
      <c r="K285" s="181"/>
      <c r="L285" s="181"/>
      <c r="M285" s="181"/>
      <c r="N285" s="181"/>
      <c r="O285" s="181"/>
      <c r="P285" s="190">
        <f t="shared" si="627"/>
        <v>0</v>
      </c>
      <c r="Q285" s="181"/>
      <c r="R285" s="181"/>
      <c r="S285" s="181"/>
      <c r="T285" s="181"/>
      <c r="U285" s="181"/>
      <c r="V285" s="181"/>
      <c r="W285" s="181"/>
      <c r="X285" s="181"/>
      <c r="Y285" s="181"/>
      <c r="Z285" s="181"/>
      <c r="AA285" s="181"/>
      <c r="AB285" s="181"/>
      <c r="AC285" s="190">
        <f t="shared" si="628"/>
        <v>0</v>
      </c>
      <c r="AD285" s="181">
        <f t="shared" si="629"/>
        <v>0</v>
      </c>
      <c r="AE285" s="181">
        <f t="shared" si="629"/>
        <v>0</v>
      </c>
      <c r="AF285" s="181">
        <f t="shared" si="629"/>
        <v>0</v>
      </c>
      <c r="AG285" s="181">
        <f t="shared" si="629"/>
        <v>0</v>
      </c>
      <c r="AH285" s="181">
        <f t="shared" ref="AH285:AO285" si="639">+AH242*(1+$C242)</f>
        <v>0</v>
      </c>
      <c r="AI285" s="181">
        <f t="shared" si="639"/>
        <v>0</v>
      </c>
      <c r="AJ285" s="181">
        <f t="shared" si="639"/>
        <v>0</v>
      </c>
      <c r="AK285" s="181">
        <f t="shared" si="639"/>
        <v>0</v>
      </c>
      <c r="AL285" s="181">
        <f t="shared" si="639"/>
        <v>0</v>
      </c>
      <c r="AM285" s="181">
        <f t="shared" si="639"/>
        <v>0</v>
      </c>
      <c r="AN285" s="181">
        <f t="shared" si="639"/>
        <v>0</v>
      </c>
      <c r="AO285" s="181">
        <f t="shared" si="639"/>
        <v>0</v>
      </c>
      <c r="AP285" s="190">
        <f t="shared" si="631"/>
        <v>0</v>
      </c>
      <c r="AQ285" s="181"/>
      <c r="AR285" s="181"/>
      <c r="AS285" s="181"/>
      <c r="AT285" s="181"/>
      <c r="AU285" s="181"/>
      <c r="AV285" s="181"/>
      <c r="AW285" s="181"/>
      <c r="AX285" s="181"/>
      <c r="AY285" s="181"/>
      <c r="AZ285" s="181"/>
      <c r="BA285" s="181"/>
      <c r="BB285" s="181"/>
      <c r="BC285" s="190">
        <f t="shared" si="632"/>
        <v>0</v>
      </c>
      <c r="BD285" s="181"/>
      <c r="BE285" s="181"/>
      <c r="BF285" s="181"/>
      <c r="BG285" s="181"/>
      <c r="BH285" s="181"/>
      <c r="BI285" s="181"/>
      <c r="BJ285" s="181"/>
      <c r="BK285" s="181"/>
      <c r="BL285" s="181"/>
      <c r="BM285" s="181"/>
      <c r="BN285" s="181"/>
      <c r="BO285" s="181"/>
      <c r="BP285" s="190">
        <f t="shared" si="633"/>
        <v>0</v>
      </c>
      <c r="BQ285" s="181"/>
      <c r="BR285" s="181"/>
      <c r="BS285" s="181"/>
      <c r="BT285" s="181"/>
      <c r="BU285" s="181"/>
      <c r="BV285" s="181"/>
      <c r="BW285" s="181"/>
      <c r="BX285" s="181"/>
      <c r="BY285" s="181"/>
      <c r="BZ285" s="181"/>
      <c r="CA285" s="181"/>
      <c r="CB285" s="181"/>
      <c r="CC285" s="190">
        <f t="shared" si="603"/>
        <v>0</v>
      </c>
    </row>
    <row r="286" spans="2:81" ht="15" hidden="1" customHeight="1" outlineLevel="1" x14ac:dyDescent="0.2">
      <c r="B286" s="234" t="str">
        <f t="shared" si="606"/>
        <v xml:space="preserve"> (-)</v>
      </c>
      <c r="C286" s="131"/>
      <c r="D286" s="181"/>
      <c r="E286" s="181"/>
      <c r="F286" s="181"/>
      <c r="G286" s="181"/>
      <c r="H286" s="181"/>
      <c r="I286" s="181"/>
      <c r="J286" s="181"/>
      <c r="K286" s="181"/>
      <c r="L286" s="181"/>
      <c r="M286" s="181"/>
      <c r="N286" s="181"/>
      <c r="O286" s="181"/>
      <c r="P286" s="190">
        <f t="shared" si="627"/>
        <v>0</v>
      </c>
      <c r="Q286" s="181"/>
      <c r="R286" s="181"/>
      <c r="S286" s="181"/>
      <c r="T286" s="181"/>
      <c r="U286" s="181"/>
      <c r="V286" s="181"/>
      <c r="W286" s="181"/>
      <c r="X286" s="181"/>
      <c r="Y286" s="181"/>
      <c r="Z286" s="181"/>
      <c r="AA286" s="181"/>
      <c r="AB286" s="181"/>
      <c r="AC286" s="190">
        <f t="shared" si="628"/>
        <v>0</v>
      </c>
      <c r="AD286" s="181"/>
      <c r="AE286" s="181"/>
      <c r="AF286" s="181"/>
      <c r="AG286" s="181"/>
      <c r="AH286" s="181"/>
      <c r="AI286" s="181"/>
      <c r="AJ286" s="181"/>
      <c r="AK286" s="181"/>
      <c r="AL286" s="181"/>
      <c r="AM286" s="181"/>
      <c r="AN286" s="181"/>
      <c r="AO286" s="181"/>
      <c r="AP286" s="190">
        <f t="shared" si="631"/>
        <v>0</v>
      </c>
      <c r="AQ286" s="181">
        <f t="shared" ref="AQ286:AT292" si="640">+AQ243*(1+$C243)</f>
        <v>0</v>
      </c>
      <c r="AR286" s="181">
        <f t="shared" si="640"/>
        <v>0</v>
      </c>
      <c r="AS286" s="181">
        <f t="shared" si="640"/>
        <v>0</v>
      </c>
      <c r="AT286" s="181">
        <f t="shared" si="640"/>
        <v>0</v>
      </c>
      <c r="AU286" s="181">
        <f t="shared" ref="AU286:BB286" si="641">+AU243*(1+$C243)</f>
        <v>0</v>
      </c>
      <c r="AV286" s="181">
        <f t="shared" si="641"/>
        <v>0</v>
      </c>
      <c r="AW286" s="181">
        <f t="shared" si="641"/>
        <v>0</v>
      </c>
      <c r="AX286" s="181">
        <f t="shared" si="641"/>
        <v>0</v>
      </c>
      <c r="AY286" s="181">
        <f t="shared" si="641"/>
        <v>0</v>
      </c>
      <c r="AZ286" s="181">
        <f t="shared" si="641"/>
        <v>0</v>
      </c>
      <c r="BA286" s="181">
        <f t="shared" si="641"/>
        <v>0</v>
      </c>
      <c r="BB286" s="181">
        <f t="shared" si="641"/>
        <v>0</v>
      </c>
      <c r="BC286" s="190">
        <f t="shared" si="632"/>
        <v>0</v>
      </c>
      <c r="BD286" s="181"/>
      <c r="BE286" s="181"/>
      <c r="BF286" s="181"/>
      <c r="BG286" s="181"/>
      <c r="BH286" s="181"/>
      <c r="BI286" s="181"/>
      <c r="BJ286" s="181"/>
      <c r="BK286" s="181"/>
      <c r="BL286" s="181"/>
      <c r="BM286" s="181"/>
      <c r="BN286" s="181"/>
      <c r="BO286" s="181"/>
      <c r="BP286" s="190">
        <f t="shared" si="633"/>
        <v>0</v>
      </c>
      <c r="BQ286" s="181"/>
      <c r="BR286" s="181"/>
      <c r="BS286" s="181"/>
      <c r="BT286" s="181"/>
      <c r="BU286" s="181"/>
      <c r="BV286" s="181"/>
      <c r="BW286" s="181"/>
      <c r="BX286" s="181"/>
      <c r="BY286" s="181"/>
      <c r="BZ286" s="181"/>
      <c r="CA286" s="181"/>
      <c r="CB286" s="181"/>
      <c r="CC286" s="190">
        <f t="shared" si="603"/>
        <v>0</v>
      </c>
    </row>
    <row r="287" spans="2:81" ht="15" hidden="1" customHeight="1" outlineLevel="1" x14ac:dyDescent="0.2">
      <c r="B287" s="234" t="str">
        <f t="shared" si="606"/>
        <v xml:space="preserve"> (-)</v>
      </c>
      <c r="C287" s="131"/>
      <c r="D287" s="181"/>
      <c r="E287" s="181"/>
      <c r="F287" s="181"/>
      <c r="G287" s="181"/>
      <c r="H287" s="181"/>
      <c r="I287" s="181"/>
      <c r="J287" s="181"/>
      <c r="K287" s="181"/>
      <c r="L287" s="181"/>
      <c r="M287" s="181"/>
      <c r="N287" s="181"/>
      <c r="O287" s="181"/>
      <c r="P287" s="190">
        <f t="shared" si="627"/>
        <v>0</v>
      </c>
      <c r="Q287" s="181"/>
      <c r="R287" s="181"/>
      <c r="S287" s="181"/>
      <c r="T287" s="181"/>
      <c r="U287" s="181"/>
      <c r="V287" s="181"/>
      <c r="W287" s="181"/>
      <c r="X287" s="181"/>
      <c r="Y287" s="181"/>
      <c r="Z287" s="181"/>
      <c r="AA287" s="181"/>
      <c r="AB287" s="181"/>
      <c r="AC287" s="190">
        <f t="shared" si="628"/>
        <v>0</v>
      </c>
      <c r="AD287" s="181"/>
      <c r="AE287" s="181"/>
      <c r="AF287" s="181"/>
      <c r="AG287" s="181"/>
      <c r="AH287" s="181"/>
      <c r="AI287" s="181"/>
      <c r="AJ287" s="181"/>
      <c r="AK287" s="181"/>
      <c r="AL287" s="181"/>
      <c r="AM287" s="181"/>
      <c r="AN287" s="181"/>
      <c r="AO287" s="181"/>
      <c r="AP287" s="190">
        <f t="shared" si="631"/>
        <v>0</v>
      </c>
      <c r="AQ287" s="181">
        <f t="shared" si="640"/>
        <v>0</v>
      </c>
      <c r="AR287" s="181">
        <f t="shared" si="640"/>
        <v>0</v>
      </c>
      <c r="AS287" s="181">
        <f t="shared" si="640"/>
        <v>0</v>
      </c>
      <c r="AT287" s="181">
        <f t="shared" si="640"/>
        <v>0</v>
      </c>
      <c r="AU287" s="181">
        <f t="shared" ref="AU287:BB287" si="642">+AU244*(1+$C244)</f>
        <v>0</v>
      </c>
      <c r="AV287" s="181">
        <f t="shared" si="642"/>
        <v>0</v>
      </c>
      <c r="AW287" s="181">
        <f t="shared" si="642"/>
        <v>0</v>
      </c>
      <c r="AX287" s="181">
        <f t="shared" si="642"/>
        <v>0</v>
      </c>
      <c r="AY287" s="181">
        <f t="shared" si="642"/>
        <v>0</v>
      </c>
      <c r="AZ287" s="181">
        <f t="shared" si="642"/>
        <v>0</v>
      </c>
      <c r="BA287" s="181">
        <f t="shared" si="642"/>
        <v>0</v>
      </c>
      <c r="BB287" s="181">
        <f t="shared" si="642"/>
        <v>0</v>
      </c>
      <c r="BC287" s="190">
        <f t="shared" si="632"/>
        <v>0</v>
      </c>
      <c r="BD287" s="181"/>
      <c r="BE287" s="181"/>
      <c r="BF287" s="181"/>
      <c r="BG287" s="181"/>
      <c r="BH287" s="181"/>
      <c r="BI287" s="181"/>
      <c r="BJ287" s="181"/>
      <c r="BK287" s="181"/>
      <c r="BL287" s="181"/>
      <c r="BM287" s="181"/>
      <c r="BN287" s="181"/>
      <c r="BO287" s="181"/>
      <c r="BP287" s="190">
        <f t="shared" si="633"/>
        <v>0</v>
      </c>
      <c r="BQ287" s="181"/>
      <c r="BR287" s="181"/>
      <c r="BS287" s="181"/>
      <c r="BT287" s="181"/>
      <c r="BU287" s="181"/>
      <c r="BV287" s="181"/>
      <c r="BW287" s="181"/>
      <c r="BX287" s="181"/>
      <c r="BY287" s="181"/>
      <c r="BZ287" s="181"/>
      <c r="CA287" s="181"/>
      <c r="CB287" s="181"/>
      <c r="CC287" s="190">
        <f t="shared" si="603"/>
        <v>0</v>
      </c>
    </row>
    <row r="288" spans="2:81" ht="15" hidden="1" customHeight="1" outlineLevel="1" x14ac:dyDescent="0.2">
      <c r="B288" s="234" t="str">
        <f t="shared" si="606"/>
        <v xml:space="preserve"> (-)</v>
      </c>
      <c r="C288" s="131"/>
      <c r="D288" s="181"/>
      <c r="E288" s="181"/>
      <c r="F288" s="181"/>
      <c r="G288" s="181"/>
      <c r="H288" s="181"/>
      <c r="I288" s="181"/>
      <c r="J288" s="181"/>
      <c r="K288" s="181"/>
      <c r="L288" s="181"/>
      <c r="M288" s="181"/>
      <c r="N288" s="181"/>
      <c r="O288" s="181"/>
      <c r="P288" s="190">
        <f t="shared" si="627"/>
        <v>0</v>
      </c>
      <c r="Q288" s="181"/>
      <c r="R288" s="181"/>
      <c r="S288" s="181"/>
      <c r="T288" s="181"/>
      <c r="U288" s="181"/>
      <c r="V288" s="181"/>
      <c r="W288" s="181"/>
      <c r="X288" s="181"/>
      <c r="Y288" s="181"/>
      <c r="Z288" s="181"/>
      <c r="AA288" s="181"/>
      <c r="AB288" s="181"/>
      <c r="AC288" s="190">
        <f t="shared" si="628"/>
        <v>0</v>
      </c>
      <c r="AD288" s="181"/>
      <c r="AE288" s="181"/>
      <c r="AF288" s="181"/>
      <c r="AG288" s="181"/>
      <c r="AH288" s="181"/>
      <c r="AI288" s="181"/>
      <c r="AJ288" s="181"/>
      <c r="AK288" s="181"/>
      <c r="AL288" s="181"/>
      <c r="AM288" s="181"/>
      <c r="AN288" s="181"/>
      <c r="AO288" s="181"/>
      <c r="AP288" s="190">
        <f t="shared" si="631"/>
        <v>0</v>
      </c>
      <c r="AQ288" s="181">
        <f t="shared" si="640"/>
        <v>0</v>
      </c>
      <c r="AR288" s="181">
        <f t="shared" si="640"/>
        <v>0</v>
      </c>
      <c r="AS288" s="181">
        <f t="shared" si="640"/>
        <v>0</v>
      </c>
      <c r="AT288" s="181">
        <f t="shared" si="640"/>
        <v>0</v>
      </c>
      <c r="AU288" s="181">
        <f t="shared" ref="AU288:BB288" si="643">+AU245*(1+$C245)</f>
        <v>0</v>
      </c>
      <c r="AV288" s="181">
        <f t="shared" si="643"/>
        <v>0</v>
      </c>
      <c r="AW288" s="181">
        <f t="shared" si="643"/>
        <v>0</v>
      </c>
      <c r="AX288" s="181">
        <f t="shared" si="643"/>
        <v>0</v>
      </c>
      <c r="AY288" s="181">
        <f t="shared" si="643"/>
        <v>0</v>
      </c>
      <c r="AZ288" s="181">
        <f t="shared" si="643"/>
        <v>0</v>
      </c>
      <c r="BA288" s="181">
        <f t="shared" si="643"/>
        <v>0</v>
      </c>
      <c r="BB288" s="181">
        <f t="shared" si="643"/>
        <v>0</v>
      </c>
      <c r="BC288" s="190">
        <f t="shared" si="632"/>
        <v>0</v>
      </c>
      <c r="BD288" s="181"/>
      <c r="BE288" s="181"/>
      <c r="BF288" s="181"/>
      <c r="BG288" s="181"/>
      <c r="BH288" s="181"/>
      <c r="BI288" s="181"/>
      <c r="BJ288" s="181"/>
      <c r="BK288" s="181"/>
      <c r="BL288" s="181"/>
      <c r="BM288" s="181"/>
      <c r="BN288" s="181"/>
      <c r="BO288" s="181"/>
      <c r="BP288" s="190">
        <f t="shared" si="633"/>
        <v>0</v>
      </c>
      <c r="BQ288" s="181"/>
      <c r="BR288" s="181"/>
      <c r="BS288" s="181"/>
      <c r="BT288" s="181"/>
      <c r="BU288" s="181"/>
      <c r="BV288" s="181"/>
      <c r="BW288" s="181"/>
      <c r="BX288" s="181"/>
      <c r="BY288" s="181"/>
      <c r="BZ288" s="181"/>
      <c r="CA288" s="181"/>
      <c r="CB288" s="181"/>
      <c r="CC288" s="190">
        <f t="shared" si="603"/>
        <v>0</v>
      </c>
    </row>
    <row r="289" spans="2:81" ht="15" hidden="1" customHeight="1" outlineLevel="1" x14ac:dyDescent="0.2">
      <c r="B289" s="234" t="str">
        <f t="shared" si="606"/>
        <v xml:space="preserve"> (-)</v>
      </c>
      <c r="C289" s="131"/>
      <c r="D289" s="181"/>
      <c r="E289" s="181"/>
      <c r="F289" s="181"/>
      <c r="G289" s="181"/>
      <c r="H289" s="181"/>
      <c r="I289" s="181"/>
      <c r="J289" s="181"/>
      <c r="K289" s="181"/>
      <c r="L289" s="181"/>
      <c r="M289" s="181"/>
      <c r="N289" s="181"/>
      <c r="O289" s="181"/>
      <c r="P289" s="190">
        <f t="shared" si="627"/>
        <v>0</v>
      </c>
      <c r="Q289" s="181"/>
      <c r="R289" s="181"/>
      <c r="S289" s="181"/>
      <c r="T289" s="181"/>
      <c r="U289" s="181"/>
      <c r="V289" s="181"/>
      <c r="W289" s="181"/>
      <c r="X289" s="181"/>
      <c r="Y289" s="181"/>
      <c r="Z289" s="181"/>
      <c r="AA289" s="181"/>
      <c r="AB289" s="181"/>
      <c r="AC289" s="190">
        <f t="shared" si="628"/>
        <v>0</v>
      </c>
      <c r="AD289" s="181"/>
      <c r="AE289" s="181"/>
      <c r="AF289" s="181"/>
      <c r="AG289" s="181"/>
      <c r="AH289" s="181"/>
      <c r="AI289" s="181"/>
      <c r="AJ289" s="181"/>
      <c r="AK289" s="181"/>
      <c r="AL289" s="181"/>
      <c r="AM289" s="181"/>
      <c r="AN289" s="181"/>
      <c r="AO289" s="181"/>
      <c r="AP289" s="190">
        <f t="shared" si="631"/>
        <v>0</v>
      </c>
      <c r="AQ289" s="181">
        <f t="shared" si="640"/>
        <v>0</v>
      </c>
      <c r="AR289" s="181">
        <f t="shared" si="640"/>
        <v>0</v>
      </c>
      <c r="AS289" s="181">
        <f t="shared" si="640"/>
        <v>0</v>
      </c>
      <c r="AT289" s="181">
        <f t="shared" si="640"/>
        <v>0</v>
      </c>
      <c r="AU289" s="181">
        <f t="shared" ref="AU289:BB289" si="644">+AU246*(1+$C246)</f>
        <v>0</v>
      </c>
      <c r="AV289" s="181">
        <f t="shared" si="644"/>
        <v>0</v>
      </c>
      <c r="AW289" s="181">
        <f t="shared" si="644"/>
        <v>0</v>
      </c>
      <c r="AX289" s="181">
        <f t="shared" si="644"/>
        <v>0</v>
      </c>
      <c r="AY289" s="181">
        <f t="shared" si="644"/>
        <v>0</v>
      </c>
      <c r="AZ289" s="181">
        <f t="shared" si="644"/>
        <v>0</v>
      </c>
      <c r="BA289" s="181">
        <f t="shared" si="644"/>
        <v>0</v>
      </c>
      <c r="BB289" s="181">
        <f t="shared" si="644"/>
        <v>0</v>
      </c>
      <c r="BC289" s="190">
        <f t="shared" si="632"/>
        <v>0</v>
      </c>
      <c r="BD289" s="181"/>
      <c r="BE289" s="181"/>
      <c r="BF289" s="181"/>
      <c r="BG289" s="181"/>
      <c r="BH289" s="181"/>
      <c r="BI289" s="181"/>
      <c r="BJ289" s="181"/>
      <c r="BK289" s="181"/>
      <c r="BL289" s="181"/>
      <c r="BM289" s="181"/>
      <c r="BN289" s="181"/>
      <c r="BO289" s="181"/>
      <c r="BP289" s="190">
        <f t="shared" si="633"/>
        <v>0</v>
      </c>
      <c r="BQ289" s="181"/>
      <c r="BR289" s="181"/>
      <c r="BS289" s="181"/>
      <c r="BT289" s="181"/>
      <c r="BU289" s="181"/>
      <c r="BV289" s="181"/>
      <c r="BW289" s="181"/>
      <c r="BX289" s="181"/>
      <c r="BY289" s="181"/>
      <c r="BZ289" s="181"/>
      <c r="CA289" s="181"/>
      <c r="CB289" s="181"/>
      <c r="CC289" s="190">
        <f t="shared" si="603"/>
        <v>0</v>
      </c>
    </row>
    <row r="290" spans="2:81" ht="15" hidden="1" customHeight="1" outlineLevel="1" x14ac:dyDescent="0.2">
      <c r="B290" s="234" t="str">
        <f t="shared" si="606"/>
        <v xml:space="preserve"> (-)</v>
      </c>
      <c r="C290" s="131"/>
      <c r="D290" s="181"/>
      <c r="E290" s="181"/>
      <c r="F290" s="181"/>
      <c r="G290" s="181"/>
      <c r="H290" s="181"/>
      <c r="I290" s="181"/>
      <c r="J290" s="181"/>
      <c r="K290" s="181"/>
      <c r="L290" s="181"/>
      <c r="M290" s="181"/>
      <c r="N290" s="181"/>
      <c r="O290" s="181"/>
      <c r="P290" s="190">
        <f t="shared" si="627"/>
        <v>0</v>
      </c>
      <c r="Q290" s="181"/>
      <c r="R290" s="181"/>
      <c r="S290" s="181"/>
      <c r="T290" s="181"/>
      <c r="U290" s="181"/>
      <c r="V290" s="181"/>
      <c r="W290" s="181"/>
      <c r="X290" s="181"/>
      <c r="Y290" s="181"/>
      <c r="Z290" s="181"/>
      <c r="AA290" s="181"/>
      <c r="AB290" s="181"/>
      <c r="AC290" s="190">
        <f t="shared" si="628"/>
        <v>0</v>
      </c>
      <c r="AD290" s="181"/>
      <c r="AE290" s="181"/>
      <c r="AF290" s="181"/>
      <c r="AG290" s="181"/>
      <c r="AH290" s="181"/>
      <c r="AI290" s="181"/>
      <c r="AJ290" s="181"/>
      <c r="AK290" s="181"/>
      <c r="AL290" s="181"/>
      <c r="AM290" s="181"/>
      <c r="AN290" s="181"/>
      <c r="AO290" s="181"/>
      <c r="AP290" s="190">
        <f t="shared" si="631"/>
        <v>0</v>
      </c>
      <c r="AQ290" s="181">
        <f t="shared" si="640"/>
        <v>0</v>
      </c>
      <c r="AR290" s="181">
        <f t="shared" si="640"/>
        <v>0</v>
      </c>
      <c r="AS290" s="181">
        <f t="shared" si="640"/>
        <v>0</v>
      </c>
      <c r="AT290" s="181">
        <f t="shared" si="640"/>
        <v>0</v>
      </c>
      <c r="AU290" s="181">
        <f t="shared" ref="AU290:BB290" si="645">+AU247*(1+$C247)</f>
        <v>0</v>
      </c>
      <c r="AV290" s="181">
        <f t="shared" si="645"/>
        <v>0</v>
      </c>
      <c r="AW290" s="181">
        <f t="shared" si="645"/>
        <v>0</v>
      </c>
      <c r="AX290" s="181">
        <f t="shared" si="645"/>
        <v>0</v>
      </c>
      <c r="AY290" s="181">
        <f t="shared" si="645"/>
        <v>0</v>
      </c>
      <c r="AZ290" s="181">
        <f t="shared" si="645"/>
        <v>0</v>
      </c>
      <c r="BA290" s="181">
        <f t="shared" si="645"/>
        <v>0</v>
      </c>
      <c r="BB290" s="181">
        <f t="shared" si="645"/>
        <v>0</v>
      </c>
      <c r="BC290" s="190">
        <f t="shared" si="632"/>
        <v>0</v>
      </c>
      <c r="BD290" s="181"/>
      <c r="BE290" s="181"/>
      <c r="BF290" s="181"/>
      <c r="BG290" s="181"/>
      <c r="BH290" s="181"/>
      <c r="BI290" s="181"/>
      <c r="BJ290" s="181"/>
      <c r="BK290" s="181"/>
      <c r="BL290" s="181"/>
      <c r="BM290" s="181"/>
      <c r="BN290" s="181"/>
      <c r="BO290" s="181"/>
      <c r="BP290" s="190">
        <f t="shared" si="633"/>
        <v>0</v>
      </c>
      <c r="BQ290" s="181"/>
      <c r="BR290" s="181"/>
      <c r="BS290" s="181"/>
      <c r="BT290" s="181"/>
      <c r="BU290" s="181"/>
      <c r="BV290" s="181"/>
      <c r="BW290" s="181"/>
      <c r="BX290" s="181"/>
      <c r="BY290" s="181"/>
      <c r="BZ290" s="181"/>
      <c r="CA290" s="181"/>
      <c r="CB290" s="181"/>
      <c r="CC290" s="190">
        <f t="shared" si="603"/>
        <v>0</v>
      </c>
    </row>
    <row r="291" spans="2:81" ht="15" hidden="1" customHeight="1" outlineLevel="1" x14ac:dyDescent="0.2">
      <c r="B291" s="234" t="str">
        <f t="shared" si="606"/>
        <v xml:space="preserve"> (-)</v>
      </c>
      <c r="C291" s="131"/>
      <c r="D291" s="181"/>
      <c r="E291" s="181"/>
      <c r="F291" s="181"/>
      <c r="G291" s="181"/>
      <c r="H291" s="181"/>
      <c r="I291" s="181"/>
      <c r="J291" s="181"/>
      <c r="K291" s="181"/>
      <c r="L291" s="181"/>
      <c r="M291" s="181"/>
      <c r="N291" s="181"/>
      <c r="O291" s="181"/>
      <c r="P291" s="190">
        <f t="shared" si="627"/>
        <v>0</v>
      </c>
      <c r="Q291" s="181"/>
      <c r="R291" s="181"/>
      <c r="S291" s="181"/>
      <c r="T291" s="181"/>
      <c r="U291" s="181"/>
      <c r="V291" s="181"/>
      <c r="W291" s="181"/>
      <c r="X291" s="181"/>
      <c r="Y291" s="181"/>
      <c r="Z291" s="181"/>
      <c r="AA291" s="181"/>
      <c r="AB291" s="181"/>
      <c r="AC291" s="190">
        <f t="shared" si="628"/>
        <v>0</v>
      </c>
      <c r="AD291" s="181"/>
      <c r="AE291" s="181"/>
      <c r="AF291" s="181"/>
      <c r="AG291" s="181"/>
      <c r="AH291" s="181"/>
      <c r="AI291" s="181"/>
      <c r="AJ291" s="181"/>
      <c r="AK291" s="181"/>
      <c r="AL291" s="181"/>
      <c r="AM291" s="181"/>
      <c r="AN291" s="181"/>
      <c r="AO291" s="181"/>
      <c r="AP291" s="190">
        <f t="shared" si="631"/>
        <v>0</v>
      </c>
      <c r="AQ291" s="181">
        <f t="shared" si="640"/>
        <v>0</v>
      </c>
      <c r="AR291" s="181">
        <f t="shared" si="640"/>
        <v>0</v>
      </c>
      <c r="AS291" s="181">
        <f t="shared" si="640"/>
        <v>0</v>
      </c>
      <c r="AT291" s="181">
        <f t="shared" si="640"/>
        <v>0</v>
      </c>
      <c r="AU291" s="181">
        <f t="shared" ref="AU291:BB291" si="646">+AU248*(1+$C248)</f>
        <v>0</v>
      </c>
      <c r="AV291" s="181">
        <f t="shared" si="646"/>
        <v>0</v>
      </c>
      <c r="AW291" s="181">
        <f t="shared" si="646"/>
        <v>0</v>
      </c>
      <c r="AX291" s="181">
        <f t="shared" si="646"/>
        <v>0</v>
      </c>
      <c r="AY291" s="181">
        <f t="shared" si="646"/>
        <v>0</v>
      </c>
      <c r="AZ291" s="181">
        <f t="shared" si="646"/>
        <v>0</v>
      </c>
      <c r="BA291" s="181">
        <f t="shared" si="646"/>
        <v>0</v>
      </c>
      <c r="BB291" s="181">
        <f t="shared" si="646"/>
        <v>0</v>
      </c>
      <c r="BC291" s="190">
        <f t="shared" si="632"/>
        <v>0</v>
      </c>
      <c r="BD291" s="181"/>
      <c r="BE291" s="181"/>
      <c r="BF291" s="181"/>
      <c r="BG291" s="181"/>
      <c r="BH291" s="181"/>
      <c r="BI291" s="181"/>
      <c r="BJ291" s="181"/>
      <c r="BK291" s="181"/>
      <c r="BL291" s="181"/>
      <c r="BM291" s="181"/>
      <c r="BN291" s="181"/>
      <c r="BO291" s="181"/>
      <c r="BP291" s="190">
        <f t="shared" si="633"/>
        <v>0</v>
      </c>
      <c r="BQ291" s="181"/>
      <c r="BR291" s="181"/>
      <c r="BS291" s="181"/>
      <c r="BT291" s="181"/>
      <c r="BU291" s="181"/>
      <c r="BV291" s="181"/>
      <c r="BW291" s="181"/>
      <c r="BX291" s="181"/>
      <c r="BY291" s="181"/>
      <c r="BZ291" s="181"/>
      <c r="CA291" s="181"/>
      <c r="CB291" s="181"/>
      <c r="CC291" s="190">
        <f t="shared" si="603"/>
        <v>0</v>
      </c>
    </row>
    <row r="292" spans="2:81" ht="15" hidden="1" customHeight="1" outlineLevel="1" x14ac:dyDescent="0.2">
      <c r="B292" s="234" t="str">
        <f t="shared" si="606"/>
        <v xml:space="preserve"> (-)</v>
      </c>
      <c r="C292" s="131"/>
      <c r="D292" s="181"/>
      <c r="E292" s="181"/>
      <c r="F292" s="181"/>
      <c r="G292" s="181"/>
      <c r="H292" s="181"/>
      <c r="I292" s="181"/>
      <c r="J292" s="181"/>
      <c r="K292" s="181"/>
      <c r="L292" s="181"/>
      <c r="M292" s="181"/>
      <c r="N292" s="181"/>
      <c r="O292" s="181"/>
      <c r="P292" s="190">
        <f t="shared" si="627"/>
        <v>0</v>
      </c>
      <c r="Q292" s="181"/>
      <c r="R292" s="181"/>
      <c r="S292" s="181"/>
      <c r="T292" s="181"/>
      <c r="U292" s="181"/>
      <c r="V292" s="181"/>
      <c r="W292" s="181"/>
      <c r="X292" s="181"/>
      <c r="Y292" s="181"/>
      <c r="Z292" s="181"/>
      <c r="AA292" s="181"/>
      <c r="AB292" s="181"/>
      <c r="AC292" s="190">
        <f t="shared" si="628"/>
        <v>0</v>
      </c>
      <c r="AD292" s="181"/>
      <c r="AE292" s="181"/>
      <c r="AF292" s="181"/>
      <c r="AG292" s="181"/>
      <c r="AH292" s="181"/>
      <c r="AI292" s="181"/>
      <c r="AJ292" s="181"/>
      <c r="AK292" s="181"/>
      <c r="AL292" s="181"/>
      <c r="AM292" s="181"/>
      <c r="AN292" s="181"/>
      <c r="AO292" s="181"/>
      <c r="AP292" s="190">
        <f t="shared" si="631"/>
        <v>0</v>
      </c>
      <c r="AQ292" s="181">
        <f t="shared" si="640"/>
        <v>0</v>
      </c>
      <c r="AR292" s="181">
        <f t="shared" si="640"/>
        <v>0</v>
      </c>
      <c r="AS292" s="181">
        <f t="shared" si="640"/>
        <v>0</v>
      </c>
      <c r="AT292" s="181">
        <f t="shared" si="640"/>
        <v>0</v>
      </c>
      <c r="AU292" s="181">
        <f t="shared" ref="AU292:BB292" si="647">+AU249*(1+$C249)</f>
        <v>0</v>
      </c>
      <c r="AV292" s="181">
        <f t="shared" si="647"/>
        <v>0</v>
      </c>
      <c r="AW292" s="181">
        <f t="shared" si="647"/>
        <v>0</v>
      </c>
      <c r="AX292" s="181">
        <f t="shared" si="647"/>
        <v>0</v>
      </c>
      <c r="AY292" s="181">
        <f t="shared" si="647"/>
        <v>0</v>
      </c>
      <c r="AZ292" s="181">
        <f t="shared" si="647"/>
        <v>0</v>
      </c>
      <c r="BA292" s="181">
        <f t="shared" si="647"/>
        <v>0</v>
      </c>
      <c r="BB292" s="181">
        <f t="shared" si="647"/>
        <v>0</v>
      </c>
      <c r="BC292" s="190">
        <f t="shared" si="632"/>
        <v>0</v>
      </c>
      <c r="BD292" s="181"/>
      <c r="BE292" s="181"/>
      <c r="BF292" s="181"/>
      <c r="BG292" s="181"/>
      <c r="BH292" s="181"/>
      <c r="BI292" s="181"/>
      <c r="BJ292" s="181"/>
      <c r="BK292" s="181"/>
      <c r="BL292" s="181"/>
      <c r="BM292" s="181"/>
      <c r="BN292" s="181"/>
      <c r="BO292" s="181"/>
      <c r="BP292" s="190">
        <f t="shared" si="633"/>
        <v>0</v>
      </c>
      <c r="BQ292" s="181"/>
      <c r="BR292" s="181"/>
      <c r="BS292" s="181"/>
      <c r="BT292" s="181"/>
      <c r="BU292" s="181"/>
      <c r="BV292" s="181"/>
      <c r="BW292" s="181"/>
      <c r="BX292" s="181"/>
      <c r="BY292" s="181"/>
      <c r="BZ292" s="181"/>
      <c r="CA292" s="181"/>
      <c r="CB292" s="181"/>
      <c r="CC292" s="190">
        <f t="shared" si="603"/>
        <v>0</v>
      </c>
    </row>
    <row r="293" spans="2:81" ht="15" hidden="1" customHeight="1" outlineLevel="1" x14ac:dyDescent="0.2">
      <c r="B293" s="234" t="str">
        <f t="shared" si="606"/>
        <v xml:space="preserve"> (-)</v>
      </c>
      <c r="C293" s="131"/>
      <c r="D293" s="181"/>
      <c r="E293" s="181"/>
      <c r="F293" s="181"/>
      <c r="G293" s="181"/>
      <c r="H293" s="181"/>
      <c r="I293" s="181"/>
      <c r="J293" s="181"/>
      <c r="K293" s="181"/>
      <c r="L293" s="181"/>
      <c r="M293" s="181"/>
      <c r="N293" s="181"/>
      <c r="O293" s="181"/>
      <c r="P293" s="190">
        <f t="shared" si="627"/>
        <v>0</v>
      </c>
      <c r="Q293" s="181"/>
      <c r="R293" s="181"/>
      <c r="S293" s="181"/>
      <c r="T293" s="181"/>
      <c r="U293" s="181"/>
      <c r="V293" s="181"/>
      <c r="W293" s="181"/>
      <c r="X293" s="181"/>
      <c r="Y293" s="181"/>
      <c r="Z293" s="181"/>
      <c r="AA293" s="181"/>
      <c r="AB293" s="181"/>
      <c r="AC293" s="190">
        <f t="shared" si="628"/>
        <v>0</v>
      </c>
      <c r="AD293" s="181"/>
      <c r="AE293" s="181"/>
      <c r="AF293" s="181"/>
      <c r="AG293" s="181"/>
      <c r="AH293" s="181"/>
      <c r="AI293" s="181"/>
      <c r="AJ293" s="181"/>
      <c r="AK293" s="181"/>
      <c r="AL293" s="181"/>
      <c r="AM293" s="181"/>
      <c r="AN293" s="181"/>
      <c r="AO293" s="181"/>
      <c r="AP293" s="190">
        <f t="shared" si="631"/>
        <v>0</v>
      </c>
      <c r="AQ293" s="181"/>
      <c r="AR293" s="181"/>
      <c r="AS293" s="181"/>
      <c r="AT293" s="181"/>
      <c r="AU293" s="181"/>
      <c r="AV293" s="181"/>
      <c r="AW293" s="181"/>
      <c r="AX293" s="181"/>
      <c r="AY293" s="181"/>
      <c r="AZ293" s="181"/>
      <c r="BA293" s="181"/>
      <c r="BB293" s="181"/>
      <c r="BC293" s="190">
        <f t="shared" si="632"/>
        <v>0</v>
      </c>
      <c r="BD293" s="181">
        <f t="shared" ref="BD293:BO293" si="648">+BD250*(1+$C250)</f>
        <v>0</v>
      </c>
      <c r="BE293" s="181">
        <f t="shared" si="648"/>
        <v>0</v>
      </c>
      <c r="BF293" s="181">
        <f t="shared" si="648"/>
        <v>0</v>
      </c>
      <c r="BG293" s="181">
        <f t="shared" si="648"/>
        <v>0</v>
      </c>
      <c r="BH293" s="181">
        <f t="shared" si="648"/>
        <v>0</v>
      </c>
      <c r="BI293" s="181">
        <f t="shared" si="648"/>
        <v>0</v>
      </c>
      <c r="BJ293" s="181">
        <f t="shared" si="648"/>
        <v>0</v>
      </c>
      <c r="BK293" s="181">
        <f t="shared" si="648"/>
        <v>0</v>
      </c>
      <c r="BL293" s="181">
        <f t="shared" si="648"/>
        <v>0</v>
      </c>
      <c r="BM293" s="181">
        <f t="shared" si="648"/>
        <v>0</v>
      </c>
      <c r="BN293" s="181">
        <f t="shared" si="648"/>
        <v>0</v>
      </c>
      <c r="BO293" s="181">
        <f t="shared" si="648"/>
        <v>0</v>
      </c>
      <c r="BP293" s="190">
        <f t="shared" si="633"/>
        <v>0</v>
      </c>
      <c r="BQ293" s="181"/>
      <c r="BR293" s="181"/>
      <c r="BS293" s="181"/>
      <c r="BT293" s="181"/>
      <c r="BU293" s="181"/>
      <c r="BV293" s="181"/>
      <c r="BW293" s="181"/>
      <c r="BX293" s="181"/>
      <c r="BY293" s="181"/>
      <c r="BZ293" s="181"/>
      <c r="CA293" s="181"/>
      <c r="CB293" s="181"/>
      <c r="CC293" s="190">
        <f t="shared" si="603"/>
        <v>0</v>
      </c>
    </row>
    <row r="294" spans="2:81" ht="15" hidden="1" customHeight="1" outlineLevel="1" x14ac:dyDescent="0.2">
      <c r="B294" s="234" t="str">
        <f t="shared" si="606"/>
        <v xml:space="preserve"> (-)</v>
      </c>
      <c r="C294" s="131"/>
      <c r="D294" s="181"/>
      <c r="E294" s="181"/>
      <c r="F294" s="181"/>
      <c r="G294" s="181"/>
      <c r="H294" s="181"/>
      <c r="I294" s="181"/>
      <c r="J294" s="181"/>
      <c r="K294" s="181"/>
      <c r="L294" s="181"/>
      <c r="M294" s="181"/>
      <c r="N294" s="181"/>
      <c r="O294" s="181"/>
      <c r="P294" s="190">
        <f t="shared" si="627"/>
        <v>0</v>
      </c>
      <c r="Q294" s="181"/>
      <c r="R294" s="181"/>
      <c r="S294" s="181"/>
      <c r="T294" s="181"/>
      <c r="U294" s="181"/>
      <c r="V294" s="181"/>
      <c r="W294" s="181"/>
      <c r="X294" s="181"/>
      <c r="Y294" s="181"/>
      <c r="Z294" s="181"/>
      <c r="AA294" s="181"/>
      <c r="AB294" s="181"/>
      <c r="AC294" s="190">
        <f t="shared" si="628"/>
        <v>0</v>
      </c>
      <c r="AD294" s="181"/>
      <c r="AE294" s="181"/>
      <c r="AF294" s="181"/>
      <c r="AG294" s="181"/>
      <c r="AH294" s="181"/>
      <c r="AI294" s="181"/>
      <c r="AJ294" s="181"/>
      <c r="AK294" s="181"/>
      <c r="AL294" s="181"/>
      <c r="AM294" s="181"/>
      <c r="AN294" s="181"/>
      <c r="AO294" s="181"/>
      <c r="AP294" s="190">
        <f t="shared" si="631"/>
        <v>0</v>
      </c>
      <c r="AQ294" s="181"/>
      <c r="AR294" s="181"/>
      <c r="AS294" s="181"/>
      <c r="AT294" s="181"/>
      <c r="AU294" s="181"/>
      <c r="AV294" s="181"/>
      <c r="AW294" s="181"/>
      <c r="AX294" s="181"/>
      <c r="AY294" s="181"/>
      <c r="AZ294" s="181"/>
      <c r="BA294" s="181"/>
      <c r="BB294" s="181"/>
      <c r="BC294" s="190">
        <f t="shared" si="632"/>
        <v>0</v>
      </c>
      <c r="BD294" s="181">
        <f t="shared" ref="BD294:BO294" si="649">+BD251*(1+$C251)</f>
        <v>0</v>
      </c>
      <c r="BE294" s="181">
        <f t="shared" si="649"/>
        <v>0</v>
      </c>
      <c r="BF294" s="181">
        <f t="shared" si="649"/>
        <v>0</v>
      </c>
      <c r="BG294" s="181">
        <f t="shared" si="649"/>
        <v>0</v>
      </c>
      <c r="BH294" s="181">
        <f t="shared" si="649"/>
        <v>0</v>
      </c>
      <c r="BI294" s="181">
        <f t="shared" si="649"/>
        <v>0</v>
      </c>
      <c r="BJ294" s="181">
        <f t="shared" si="649"/>
        <v>0</v>
      </c>
      <c r="BK294" s="181">
        <f t="shared" si="649"/>
        <v>0</v>
      </c>
      <c r="BL294" s="181">
        <f t="shared" si="649"/>
        <v>0</v>
      </c>
      <c r="BM294" s="181">
        <f t="shared" si="649"/>
        <v>0</v>
      </c>
      <c r="BN294" s="181">
        <f t="shared" si="649"/>
        <v>0</v>
      </c>
      <c r="BO294" s="181">
        <f t="shared" si="649"/>
        <v>0</v>
      </c>
      <c r="BP294" s="190">
        <f t="shared" si="633"/>
        <v>0</v>
      </c>
      <c r="BQ294" s="181"/>
      <c r="BR294" s="181"/>
      <c r="BS294" s="181"/>
      <c r="BT294" s="181"/>
      <c r="BU294" s="181"/>
      <c r="BV294" s="181"/>
      <c r="BW294" s="181"/>
      <c r="BX294" s="181"/>
      <c r="BY294" s="181"/>
      <c r="BZ294" s="181"/>
      <c r="CA294" s="181"/>
      <c r="CB294" s="181"/>
      <c r="CC294" s="190">
        <f t="shared" si="603"/>
        <v>0</v>
      </c>
    </row>
    <row r="295" spans="2:81" ht="15" hidden="1" customHeight="1" outlineLevel="1" x14ac:dyDescent="0.2">
      <c r="B295" s="234" t="str">
        <f t="shared" si="606"/>
        <v xml:space="preserve"> (-)</v>
      </c>
      <c r="C295" s="131"/>
      <c r="D295" s="181"/>
      <c r="E295" s="181"/>
      <c r="F295" s="181"/>
      <c r="G295" s="181"/>
      <c r="H295" s="181"/>
      <c r="I295" s="181"/>
      <c r="J295" s="181"/>
      <c r="K295" s="181"/>
      <c r="L295" s="181"/>
      <c r="M295" s="181"/>
      <c r="N295" s="181"/>
      <c r="O295" s="181"/>
      <c r="P295" s="190">
        <f t="shared" si="627"/>
        <v>0</v>
      </c>
      <c r="Q295" s="181"/>
      <c r="R295" s="181"/>
      <c r="S295" s="181"/>
      <c r="T295" s="181"/>
      <c r="U295" s="181"/>
      <c r="V295" s="181"/>
      <c r="W295" s="181"/>
      <c r="X295" s="181"/>
      <c r="Y295" s="181"/>
      <c r="Z295" s="181"/>
      <c r="AA295" s="181"/>
      <c r="AB295" s="181"/>
      <c r="AC295" s="190">
        <f t="shared" si="628"/>
        <v>0</v>
      </c>
      <c r="AD295" s="181"/>
      <c r="AE295" s="181"/>
      <c r="AF295" s="181"/>
      <c r="AG295" s="181"/>
      <c r="AH295" s="181"/>
      <c r="AI295" s="181"/>
      <c r="AJ295" s="181"/>
      <c r="AK295" s="181"/>
      <c r="AL295" s="181"/>
      <c r="AM295" s="181"/>
      <c r="AN295" s="181"/>
      <c r="AO295" s="181"/>
      <c r="AP295" s="190">
        <f t="shared" si="631"/>
        <v>0</v>
      </c>
      <c r="AQ295" s="181"/>
      <c r="AR295" s="181"/>
      <c r="AS295" s="181"/>
      <c r="AT295" s="181"/>
      <c r="AU295" s="181"/>
      <c r="AV295" s="181"/>
      <c r="AW295" s="181"/>
      <c r="AX295" s="181"/>
      <c r="AY295" s="181"/>
      <c r="AZ295" s="181"/>
      <c r="BA295" s="181"/>
      <c r="BB295" s="181"/>
      <c r="BC295" s="190">
        <f t="shared" si="632"/>
        <v>0</v>
      </c>
      <c r="BD295" s="181">
        <f t="shared" ref="BD295:BO295" si="650">+BD252*(1+$C252)</f>
        <v>0</v>
      </c>
      <c r="BE295" s="181">
        <f t="shared" si="650"/>
        <v>0</v>
      </c>
      <c r="BF295" s="181">
        <f t="shared" si="650"/>
        <v>0</v>
      </c>
      <c r="BG295" s="181">
        <f t="shared" si="650"/>
        <v>0</v>
      </c>
      <c r="BH295" s="181">
        <f t="shared" si="650"/>
        <v>0</v>
      </c>
      <c r="BI295" s="181">
        <f t="shared" si="650"/>
        <v>0</v>
      </c>
      <c r="BJ295" s="181">
        <f t="shared" si="650"/>
        <v>0</v>
      </c>
      <c r="BK295" s="181">
        <f t="shared" si="650"/>
        <v>0</v>
      </c>
      <c r="BL295" s="181">
        <f t="shared" si="650"/>
        <v>0</v>
      </c>
      <c r="BM295" s="181">
        <f t="shared" si="650"/>
        <v>0</v>
      </c>
      <c r="BN295" s="181">
        <f t="shared" si="650"/>
        <v>0</v>
      </c>
      <c r="BO295" s="181">
        <f t="shared" si="650"/>
        <v>0</v>
      </c>
      <c r="BP295" s="190">
        <f t="shared" si="633"/>
        <v>0</v>
      </c>
      <c r="BQ295" s="181"/>
      <c r="BR295" s="181"/>
      <c r="BS295" s="181"/>
      <c r="BT295" s="181"/>
      <c r="BU295" s="181"/>
      <c r="BV295" s="181"/>
      <c r="BW295" s="181"/>
      <c r="BX295" s="181"/>
      <c r="BY295" s="181"/>
      <c r="BZ295" s="181"/>
      <c r="CA295" s="181"/>
      <c r="CB295" s="181"/>
      <c r="CC295" s="190">
        <f t="shared" si="603"/>
        <v>0</v>
      </c>
    </row>
    <row r="296" spans="2:81" ht="15" hidden="1" customHeight="1" outlineLevel="1" x14ac:dyDescent="0.2">
      <c r="B296" s="234" t="str">
        <f t="shared" si="606"/>
        <v xml:space="preserve"> (-)</v>
      </c>
      <c r="C296" s="131"/>
      <c r="D296" s="181"/>
      <c r="E296" s="181"/>
      <c r="F296" s="181"/>
      <c r="G296" s="181"/>
      <c r="H296" s="181"/>
      <c r="I296" s="181"/>
      <c r="J296" s="181"/>
      <c r="K296" s="181"/>
      <c r="L296" s="181"/>
      <c r="M296" s="181"/>
      <c r="N296" s="181"/>
      <c r="O296" s="181"/>
      <c r="P296" s="190">
        <f t="shared" si="627"/>
        <v>0</v>
      </c>
      <c r="Q296" s="181"/>
      <c r="R296" s="181"/>
      <c r="S296" s="181"/>
      <c r="T296" s="181"/>
      <c r="U296" s="181"/>
      <c r="V296" s="181"/>
      <c r="W296" s="181"/>
      <c r="X296" s="181"/>
      <c r="Y296" s="181"/>
      <c r="Z296" s="181"/>
      <c r="AA296" s="181"/>
      <c r="AB296" s="181"/>
      <c r="AC296" s="190">
        <f t="shared" si="628"/>
        <v>0</v>
      </c>
      <c r="AD296" s="181"/>
      <c r="AE296" s="181"/>
      <c r="AF296" s="181"/>
      <c r="AG296" s="181"/>
      <c r="AH296" s="181"/>
      <c r="AI296" s="181"/>
      <c r="AJ296" s="181"/>
      <c r="AK296" s="181"/>
      <c r="AL296" s="181"/>
      <c r="AM296" s="181"/>
      <c r="AN296" s="181"/>
      <c r="AO296" s="181"/>
      <c r="AP296" s="190">
        <f t="shared" si="631"/>
        <v>0</v>
      </c>
      <c r="AQ296" s="181"/>
      <c r="AR296" s="181"/>
      <c r="AS296" s="181"/>
      <c r="AT296" s="181"/>
      <c r="AU296" s="181"/>
      <c r="AV296" s="181"/>
      <c r="AW296" s="181"/>
      <c r="AX296" s="181"/>
      <c r="AY296" s="181"/>
      <c r="AZ296" s="181"/>
      <c r="BA296" s="181"/>
      <c r="BB296" s="181"/>
      <c r="BC296" s="190">
        <f t="shared" si="632"/>
        <v>0</v>
      </c>
      <c r="BD296" s="181">
        <f t="shared" ref="BD296:BO296" si="651">+BD253*(1+$C253)</f>
        <v>0</v>
      </c>
      <c r="BE296" s="181">
        <f t="shared" si="651"/>
        <v>0</v>
      </c>
      <c r="BF296" s="181">
        <f t="shared" si="651"/>
        <v>0</v>
      </c>
      <c r="BG296" s="181">
        <f t="shared" si="651"/>
        <v>0</v>
      </c>
      <c r="BH296" s="181">
        <f t="shared" si="651"/>
        <v>0</v>
      </c>
      <c r="BI296" s="181">
        <f t="shared" si="651"/>
        <v>0</v>
      </c>
      <c r="BJ296" s="181">
        <f t="shared" si="651"/>
        <v>0</v>
      </c>
      <c r="BK296" s="181">
        <f t="shared" si="651"/>
        <v>0</v>
      </c>
      <c r="BL296" s="181">
        <f t="shared" si="651"/>
        <v>0</v>
      </c>
      <c r="BM296" s="181">
        <f t="shared" si="651"/>
        <v>0</v>
      </c>
      <c r="BN296" s="181">
        <f t="shared" si="651"/>
        <v>0</v>
      </c>
      <c r="BO296" s="181">
        <f t="shared" si="651"/>
        <v>0</v>
      </c>
      <c r="BP296" s="190">
        <f t="shared" si="633"/>
        <v>0</v>
      </c>
      <c r="BQ296" s="181"/>
      <c r="BR296" s="181"/>
      <c r="BS296" s="181"/>
      <c r="BT296" s="181"/>
      <c r="BU296" s="181"/>
      <c r="BV296" s="181"/>
      <c r="BW296" s="181"/>
      <c r="BX296" s="181"/>
      <c r="BY296" s="181"/>
      <c r="BZ296" s="181"/>
      <c r="CA296" s="181"/>
      <c r="CB296" s="181"/>
      <c r="CC296" s="190">
        <f t="shared" si="603"/>
        <v>0</v>
      </c>
    </row>
    <row r="297" spans="2:81" ht="15" hidden="1" customHeight="1" outlineLevel="1" x14ac:dyDescent="0.2">
      <c r="B297" s="234" t="str">
        <f t="shared" si="606"/>
        <v xml:space="preserve"> (-)</v>
      </c>
      <c r="C297" s="131"/>
      <c r="D297" s="181"/>
      <c r="E297" s="181"/>
      <c r="F297" s="181"/>
      <c r="G297" s="181"/>
      <c r="H297" s="181"/>
      <c r="I297" s="181"/>
      <c r="J297" s="181"/>
      <c r="K297" s="181"/>
      <c r="L297" s="181"/>
      <c r="M297" s="181"/>
      <c r="N297" s="181"/>
      <c r="O297" s="181"/>
      <c r="P297" s="190">
        <f t="shared" si="627"/>
        <v>0</v>
      </c>
      <c r="Q297" s="181"/>
      <c r="R297" s="181"/>
      <c r="S297" s="181"/>
      <c r="T297" s="181"/>
      <c r="U297" s="181"/>
      <c r="V297" s="181"/>
      <c r="W297" s="181"/>
      <c r="X297" s="181"/>
      <c r="Y297" s="181"/>
      <c r="Z297" s="181"/>
      <c r="AA297" s="181"/>
      <c r="AB297" s="181"/>
      <c r="AC297" s="190">
        <f t="shared" si="628"/>
        <v>0</v>
      </c>
      <c r="AD297" s="181"/>
      <c r="AE297" s="181"/>
      <c r="AF297" s="181"/>
      <c r="AG297" s="181"/>
      <c r="AH297" s="181"/>
      <c r="AI297" s="181"/>
      <c r="AJ297" s="181"/>
      <c r="AK297" s="181"/>
      <c r="AL297" s="181"/>
      <c r="AM297" s="181"/>
      <c r="AN297" s="181"/>
      <c r="AO297" s="181"/>
      <c r="AP297" s="190">
        <f t="shared" si="631"/>
        <v>0</v>
      </c>
      <c r="AQ297" s="181"/>
      <c r="AR297" s="181"/>
      <c r="AS297" s="181"/>
      <c r="AT297" s="181"/>
      <c r="AU297" s="181"/>
      <c r="AV297" s="181"/>
      <c r="AW297" s="181"/>
      <c r="AX297" s="181"/>
      <c r="AY297" s="181"/>
      <c r="AZ297" s="181"/>
      <c r="BA297" s="181"/>
      <c r="BB297" s="181"/>
      <c r="BC297" s="190">
        <f t="shared" si="632"/>
        <v>0</v>
      </c>
      <c r="BD297" s="181">
        <f t="shared" ref="BD297:BO297" si="652">+BD254*(1+$C254)</f>
        <v>0</v>
      </c>
      <c r="BE297" s="181">
        <f t="shared" si="652"/>
        <v>0</v>
      </c>
      <c r="BF297" s="181">
        <f t="shared" si="652"/>
        <v>0</v>
      </c>
      <c r="BG297" s="181">
        <f t="shared" si="652"/>
        <v>0</v>
      </c>
      <c r="BH297" s="181">
        <f t="shared" si="652"/>
        <v>0</v>
      </c>
      <c r="BI297" s="181">
        <f t="shared" si="652"/>
        <v>0</v>
      </c>
      <c r="BJ297" s="181">
        <f t="shared" si="652"/>
        <v>0</v>
      </c>
      <c r="BK297" s="181">
        <f t="shared" si="652"/>
        <v>0</v>
      </c>
      <c r="BL297" s="181">
        <f t="shared" si="652"/>
        <v>0</v>
      </c>
      <c r="BM297" s="181">
        <f t="shared" si="652"/>
        <v>0</v>
      </c>
      <c r="BN297" s="181">
        <f t="shared" si="652"/>
        <v>0</v>
      </c>
      <c r="BO297" s="181">
        <f t="shared" si="652"/>
        <v>0</v>
      </c>
      <c r="BP297" s="190">
        <f t="shared" si="633"/>
        <v>0</v>
      </c>
      <c r="BQ297" s="181"/>
      <c r="BR297" s="181"/>
      <c r="BS297" s="181"/>
      <c r="BT297" s="181"/>
      <c r="BU297" s="181"/>
      <c r="BV297" s="181"/>
      <c r="BW297" s="181"/>
      <c r="BX297" s="181"/>
      <c r="BY297" s="181"/>
      <c r="BZ297" s="181"/>
      <c r="CA297" s="181"/>
      <c r="CB297" s="181"/>
      <c r="CC297" s="190">
        <f t="shared" si="603"/>
        <v>0</v>
      </c>
    </row>
    <row r="298" spans="2:81" ht="15" hidden="1" customHeight="1" outlineLevel="1" x14ac:dyDescent="0.2">
      <c r="B298" s="234" t="str">
        <f t="shared" si="606"/>
        <v xml:space="preserve"> (-)</v>
      </c>
      <c r="C298" s="131"/>
      <c r="D298" s="181"/>
      <c r="E298" s="181"/>
      <c r="F298" s="181"/>
      <c r="G298" s="181"/>
      <c r="H298" s="181"/>
      <c r="I298" s="181"/>
      <c r="J298" s="181"/>
      <c r="K298" s="181"/>
      <c r="L298" s="181"/>
      <c r="M298" s="181"/>
      <c r="N298" s="181"/>
      <c r="O298" s="181"/>
      <c r="P298" s="190">
        <f t="shared" si="627"/>
        <v>0</v>
      </c>
      <c r="Q298" s="181"/>
      <c r="R298" s="181"/>
      <c r="S298" s="181"/>
      <c r="T298" s="181"/>
      <c r="U298" s="181"/>
      <c r="V298" s="181"/>
      <c r="W298" s="181"/>
      <c r="X298" s="181"/>
      <c r="Y298" s="181"/>
      <c r="Z298" s="181"/>
      <c r="AA298" s="181"/>
      <c r="AB298" s="181"/>
      <c r="AC298" s="190">
        <f t="shared" si="628"/>
        <v>0</v>
      </c>
      <c r="AD298" s="181"/>
      <c r="AE298" s="181"/>
      <c r="AF298" s="181"/>
      <c r="AG298" s="181"/>
      <c r="AH298" s="181"/>
      <c r="AI298" s="181"/>
      <c r="AJ298" s="181"/>
      <c r="AK298" s="181"/>
      <c r="AL298" s="181"/>
      <c r="AM298" s="181"/>
      <c r="AN298" s="181"/>
      <c r="AO298" s="181"/>
      <c r="AP298" s="190">
        <f t="shared" si="631"/>
        <v>0</v>
      </c>
      <c r="AQ298" s="181"/>
      <c r="AR298" s="181"/>
      <c r="AS298" s="181"/>
      <c r="AT298" s="181"/>
      <c r="AU298" s="181"/>
      <c r="AV298" s="181"/>
      <c r="AW298" s="181"/>
      <c r="AX298" s="181"/>
      <c r="AY298" s="181"/>
      <c r="AZ298" s="181"/>
      <c r="BA298" s="181"/>
      <c r="BB298" s="181"/>
      <c r="BC298" s="190">
        <f t="shared" si="632"/>
        <v>0</v>
      </c>
      <c r="BD298" s="181">
        <f t="shared" ref="BD298:BO298" si="653">+BD255*(1+$C255)</f>
        <v>0</v>
      </c>
      <c r="BE298" s="181">
        <f t="shared" si="653"/>
        <v>0</v>
      </c>
      <c r="BF298" s="181">
        <f t="shared" si="653"/>
        <v>0</v>
      </c>
      <c r="BG298" s="181">
        <f t="shared" si="653"/>
        <v>0</v>
      </c>
      <c r="BH298" s="181">
        <f t="shared" si="653"/>
        <v>0</v>
      </c>
      <c r="BI298" s="181">
        <f t="shared" si="653"/>
        <v>0</v>
      </c>
      <c r="BJ298" s="181">
        <f t="shared" si="653"/>
        <v>0</v>
      </c>
      <c r="BK298" s="181">
        <f t="shared" si="653"/>
        <v>0</v>
      </c>
      <c r="BL298" s="181">
        <f t="shared" si="653"/>
        <v>0</v>
      </c>
      <c r="BM298" s="181">
        <f t="shared" si="653"/>
        <v>0</v>
      </c>
      <c r="BN298" s="181">
        <f t="shared" si="653"/>
        <v>0</v>
      </c>
      <c r="BO298" s="181">
        <f t="shared" si="653"/>
        <v>0</v>
      </c>
      <c r="BP298" s="190">
        <f t="shared" si="633"/>
        <v>0</v>
      </c>
      <c r="BQ298" s="181"/>
      <c r="BR298" s="181"/>
      <c r="BS298" s="181"/>
      <c r="BT298" s="181"/>
      <c r="BU298" s="181"/>
      <c r="BV298" s="181"/>
      <c r="BW298" s="181"/>
      <c r="BX298" s="181"/>
      <c r="BY298" s="181"/>
      <c r="BZ298" s="181"/>
      <c r="CA298" s="181"/>
      <c r="CB298" s="181"/>
      <c r="CC298" s="190">
        <f t="shared" si="603"/>
        <v>0</v>
      </c>
    </row>
    <row r="299" spans="2:81" ht="15" hidden="1" customHeight="1" outlineLevel="1" x14ac:dyDescent="0.2">
      <c r="B299" s="234" t="str">
        <f t="shared" si="606"/>
        <v xml:space="preserve"> (-)</v>
      </c>
      <c r="C299" s="131"/>
      <c r="D299" s="181"/>
      <c r="E299" s="181"/>
      <c r="F299" s="181"/>
      <c r="G299" s="181"/>
      <c r="H299" s="181"/>
      <c r="I299" s="181"/>
      <c r="J299" s="181"/>
      <c r="K299" s="181"/>
      <c r="L299" s="181"/>
      <c r="M299" s="181"/>
      <c r="N299" s="181"/>
      <c r="O299" s="181"/>
      <c r="P299" s="190">
        <f t="shared" si="627"/>
        <v>0</v>
      </c>
      <c r="Q299" s="181"/>
      <c r="R299" s="181"/>
      <c r="S299" s="181"/>
      <c r="T299" s="181"/>
      <c r="U299" s="181"/>
      <c r="V299" s="181"/>
      <c r="W299" s="181"/>
      <c r="X299" s="181"/>
      <c r="Y299" s="181"/>
      <c r="Z299" s="181"/>
      <c r="AA299" s="181"/>
      <c r="AB299" s="181"/>
      <c r="AC299" s="190">
        <f t="shared" si="628"/>
        <v>0</v>
      </c>
      <c r="AD299" s="181"/>
      <c r="AE299" s="181"/>
      <c r="AF299" s="181"/>
      <c r="AG299" s="181"/>
      <c r="AH299" s="181"/>
      <c r="AI299" s="181"/>
      <c r="AJ299" s="181"/>
      <c r="AK299" s="181"/>
      <c r="AL299" s="181"/>
      <c r="AM299" s="181"/>
      <c r="AN299" s="181"/>
      <c r="AO299" s="181"/>
      <c r="AP299" s="190">
        <f t="shared" si="631"/>
        <v>0</v>
      </c>
      <c r="AQ299" s="181"/>
      <c r="AR299" s="181"/>
      <c r="AS299" s="181"/>
      <c r="AT299" s="181"/>
      <c r="AU299" s="181"/>
      <c r="AV299" s="181"/>
      <c r="AW299" s="181"/>
      <c r="AX299" s="181"/>
      <c r="AY299" s="181"/>
      <c r="AZ299" s="181"/>
      <c r="BA299" s="181"/>
      <c r="BB299" s="181"/>
      <c r="BC299" s="190">
        <f t="shared" si="632"/>
        <v>0</v>
      </c>
      <c r="BD299" s="181">
        <f t="shared" ref="BD299:BO299" si="654">+BD256*(1+$C256)</f>
        <v>0</v>
      </c>
      <c r="BE299" s="181">
        <f t="shared" si="654"/>
        <v>0</v>
      </c>
      <c r="BF299" s="181">
        <f t="shared" si="654"/>
        <v>0</v>
      </c>
      <c r="BG299" s="181">
        <f t="shared" si="654"/>
        <v>0</v>
      </c>
      <c r="BH299" s="181">
        <f t="shared" si="654"/>
        <v>0</v>
      </c>
      <c r="BI299" s="181">
        <f t="shared" si="654"/>
        <v>0</v>
      </c>
      <c r="BJ299" s="181">
        <f t="shared" si="654"/>
        <v>0</v>
      </c>
      <c r="BK299" s="181">
        <f t="shared" si="654"/>
        <v>0</v>
      </c>
      <c r="BL299" s="181">
        <f t="shared" si="654"/>
        <v>0</v>
      </c>
      <c r="BM299" s="181">
        <f t="shared" si="654"/>
        <v>0</v>
      </c>
      <c r="BN299" s="181">
        <f t="shared" si="654"/>
        <v>0</v>
      </c>
      <c r="BO299" s="181">
        <f t="shared" si="654"/>
        <v>0</v>
      </c>
      <c r="BP299" s="190">
        <f t="shared" si="633"/>
        <v>0</v>
      </c>
      <c r="BQ299" s="181"/>
      <c r="BR299" s="181"/>
      <c r="BS299" s="181"/>
      <c r="BT299" s="181"/>
      <c r="BU299" s="181"/>
      <c r="BV299" s="181"/>
      <c r="BW299" s="181"/>
      <c r="BX299" s="181"/>
      <c r="BY299" s="181"/>
      <c r="BZ299" s="181"/>
      <c r="CA299" s="181"/>
      <c r="CB299" s="181"/>
      <c r="CC299" s="190">
        <f t="shared" si="603"/>
        <v>0</v>
      </c>
    </row>
    <row r="300" spans="2:81" ht="15" customHeight="1" collapsed="1" x14ac:dyDescent="0.2">
      <c r="B300" s="16"/>
      <c r="C300" s="131"/>
      <c r="D300" s="16"/>
      <c r="E300" s="16"/>
      <c r="F300" s="16"/>
      <c r="G300" s="16"/>
      <c r="H300" s="16"/>
      <c r="I300" s="16"/>
      <c r="J300" s="16"/>
      <c r="K300" s="16"/>
      <c r="L300" s="16"/>
      <c r="M300" s="16"/>
      <c r="N300" s="16"/>
      <c r="O300" s="16"/>
      <c r="P300" s="130"/>
      <c r="Q300" s="16"/>
      <c r="R300" s="16"/>
      <c r="S300" s="16"/>
      <c r="T300" s="16"/>
      <c r="U300" s="16"/>
      <c r="V300" s="16"/>
      <c r="W300" s="16"/>
      <c r="X300" s="16"/>
      <c r="Y300" s="16"/>
      <c r="Z300" s="16"/>
      <c r="AA300" s="16"/>
      <c r="AB300" s="16"/>
      <c r="AC300" s="130"/>
      <c r="AD300" s="16"/>
      <c r="AE300" s="16"/>
      <c r="AF300" s="16"/>
      <c r="AG300" s="16"/>
      <c r="AH300" s="16"/>
      <c r="AI300" s="16"/>
      <c r="AJ300" s="16"/>
      <c r="AK300" s="16"/>
      <c r="AL300" s="16"/>
      <c r="AM300" s="16"/>
      <c r="AN300" s="16"/>
      <c r="AO300" s="16"/>
      <c r="AP300" s="130"/>
      <c r="AQ300" s="16"/>
      <c r="AR300" s="16"/>
      <c r="AS300" s="16"/>
      <c r="AT300" s="16"/>
      <c r="AU300" s="16"/>
      <c r="AV300" s="16"/>
      <c r="AW300" s="16"/>
      <c r="AX300" s="16"/>
      <c r="AY300" s="16"/>
      <c r="AZ300" s="16"/>
      <c r="BA300" s="16"/>
      <c r="BB300" s="16"/>
      <c r="BC300" s="130"/>
      <c r="BD300" s="16"/>
      <c r="BE300" s="16"/>
      <c r="BF300" s="16"/>
      <c r="BG300" s="16"/>
      <c r="BH300" s="16"/>
      <c r="BI300" s="16"/>
      <c r="BJ300" s="16"/>
      <c r="BK300" s="16"/>
      <c r="BL300" s="16"/>
      <c r="BM300" s="16"/>
      <c r="BN300" s="16"/>
      <c r="BO300" s="16"/>
      <c r="BP300" s="130"/>
      <c r="BQ300" s="16"/>
      <c r="BR300" s="16"/>
      <c r="BS300" s="16"/>
      <c r="BT300" s="16"/>
      <c r="BU300" s="16"/>
      <c r="BV300" s="16"/>
      <c r="BW300" s="16"/>
      <c r="BX300" s="16"/>
      <c r="BY300" s="16"/>
      <c r="BZ300" s="16"/>
      <c r="CA300" s="16"/>
      <c r="CB300" s="16"/>
      <c r="CC300" s="130"/>
    </row>
  </sheetData>
  <mergeCells count="37">
    <mergeCell ref="D5:O5"/>
    <mergeCell ref="P5:P7"/>
    <mergeCell ref="AQ5:BB5"/>
    <mergeCell ref="B2:P2"/>
    <mergeCell ref="Q5:AB5"/>
    <mergeCell ref="AC5:AC7"/>
    <mergeCell ref="AD5:AO5"/>
    <mergeCell ref="AP5:AP7"/>
    <mergeCell ref="BQ5:CB5"/>
    <mergeCell ref="CC5:CC7"/>
    <mergeCell ref="BC5:BC7"/>
    <mergeCell ref="BD5:BO5"/>
    <mergeCell ref="BP5:BP7"/>
    <mergeCell ref="BC69:BC71"/>
    <mergeCell ref="BD69:BO69"/>
    <mergeCell ref="BP69:BP71"/>
    <mergeCell ref="D69:O69"/>
    <mergeCell ref="P69:P71"/>
    <mergeCell ref="Q69:AB69"/>
    <mergeCell ref="AC69:AC71"/>
    <mergeCell ref="AD69:AO69"/>
    <mergeCell ref="BQ69:CB69"/>
    <mergeCell ref="CC69:CC71"/>
    <mergeCell ref="D127:O127"/>
    <mergeCell ref="P127:P129"/>
    <mergeCell ref="Q127:AB127"/>
    <mergeCell ref="AC127:AC129"/>
    <mergeCell ref="AD127:AO127"/>
    <mergeCell ref="AP127:AP129"/>
    <mergeCell ref="AQ127:BB127"/>
    <mergeCell ref="BC127:BC129"/>
    <mergeCell ref="BD127:BO127"/>
    <mergeCell ref="BP127:BP129"/>
    <mergeCell ref="BQ127:CB127"/>
    <mergeCell ref="CC127:CC129"/>
    <mergeCell ref="AP69:AP71"/>
    <mergeCell ref="AQ69:BB69"/>
  </mergeCells>
  <printOptions horizontalCentered="1"/>
  <pageMargins left="0.23622047244094491" right="0.23622047244094491" top="0.23622047244094491" bottom="0.23622047244094491" header="0" footer="0"/>
  <pageSetup paperSize="9" scale="43" fitToWidth="6" fitToHeight="2" orientation="landscape" r:id="rId1"/>
  <headerFooter>
    <oddHeader>&amp;L&amp;A</oddHeader>
    <oddFooter>&amp;C&amp;F&amp;R&amp;P</oddFooter>
  </headerFooter>
  <rowBreaks count="2" manualBreakCount="2">
    <brk id="65" min="1" max="80" man="1"/>
    <brk id="123" min="1" max="80" man="1"/>
  </rowBreaks>
  <colBreaks count="4" manualBreakCount="4">
    <brk id="16" min="1" max="249" man="1"/>
    <brk id="29" min="1" max="249" man="1"/>
    <brk id="42" min="1" max="249" man="1"/>
    <brk id="55" min="1" max="249"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5">
    <tabColor theme="5"/>
  </sheetPr>
  <dimension ref="A2:CC103"/>
  <sheetViews>
    <sheetView showGridLines="0" view="pageBreakPreview" zoomScale="40" zoomScaleNormal="40" zoomScaleSheetLayoutView="40" workbookViewId="0">
      <pane xSplit="3" ySplit="8" topLeftCell="D9" activePane="bottomRight" state="frozen"/>
      <selection pane="topRight" activeCell="D1" sqref="D1"/>
      <selection pane="bottomLeft" activeCell="A9" sqref="A9"/>
      <selection pane="bottomRight" activeCell="X45" sqref="X45"/>
    </sheetView>
  </sheetViews>
  <sheetFormatPr baseColWidth="10" defaultColWidth="9.140625" defaultRowHeight="15" customHeight="1" outlineLevelCol="1" x14ac:dyDescent="0.2"/>
  <cols>
    <col min="1" max="1" width="2.7109375" style="13" customWidth="1"/>
    <col min="2" max="2" width="50.7109375" style="13" customWidth="1"/>
    <col min="3" max="3" width="7" style="69" customWidth="1"/>
    <col min="4" max="10" width="10.28515625" style="13" customWidth="1"/>
    <col min="11" max="11" width="11.5703125" style="13" customWidth="1"/>
    <col min="12" max="15" width="10.28515625" style="13" customWidth="1"/>
    <col min="16" max="16" width="10.28515625" style="63" customWidth="1"/>
    <col min="17" max="28" width="10.28515625" style="13" customWidth="1" outlineLevel="1"/>
    <col min="29" max="29" width="10.28515625" style="63" customWidth="1"/>
    <col min="30" max="41" width="10.28515625" style="13" customWidth="1" outlineLevel="1"/>
    <col min="42" max="42" width="10.28515625" style="63" customWidth="1"/>
    <col min="43" max="54" width="10.28515625" style="13" customWidth="1" outlineLevel="1"/>
    <col min="55" max="55" width="10.28515625" style="63" customWidth="1"/>
    <col min="56" max="67" width="10.28515625" style="13" customWidth="1" outlineLevel="1"/>
    <col min="68" max="68" width="10.28515625" style="63" customWidth="1"/>
    <col min="69" max="80" width="10.28515625" style="13" customWidth="1" outlineLevel="1"/>
    <col min="81" max="81" width="10.28515625" style="533" customWidth="1"/>
    <col min="82" max="16384" width="9.140625" style="13"/>
  </cols>
  <sheetData>
    <row r="2" spans="2:81" s="16" customFormat="1" ht="30" customHeight="1" x14ac:dyDescent="0.2">
      <c r="B2" s="878" t="s">
        <v>131</v>
      </c>
      <c r="C2" s="878"/>
      <c r="D2" s="878"/>
      <c r="E2" s="878"/>
      <c r="F2" s="878"/>
      <c r="G2" s="878"/>
      <c r="H2" s="878"/>
      <c r="I2" s="878"/>
      <c r="J2" s="878"/>
      <c r="K2" s="878"/>
      <c r="L2" s="878"/>
      <c r="M2" s="878"/>
      <c r="N2" s="878"/>
      <c r="O2" s="878"/>
      <c r="P2" s="878"/>
      <c r="Q2" s="462"/>
      <c r="R2" s="462"/>
      <c r="S2" s="462"/>
      <c r="T2" s="462"/>
      <c r="U2" s="462"/>
      <c r="V2" s="462"/>
      <c r="W2" s="690" t="s">
        <v>131</v>
      </c>
      <c r="X2" s="462"/>
      <c r="Y2" s="462"/>
      <c r="Z2" s="462"/>
      <c r="AA2" s="462"/>
      <c r="AB2" s="462"/>
      <c r="AC2" s="462"/>
      <c r="AD2" s="463"/>
      <c r="AE2" s="463"/>
      <c r="AF2" s="463"/>
      <c r="AG2" s="463"/>
      <c r="AH2" s="463"/>
      <c r="AI2" s="463"/>
      <c r="AJ2" s="690" t="s">
        <v>131</v>
      </c>
      <c r="AK2" s="463"/>
      <c r="AL2" s="463"/>
      <c r="AM2" s="463"/>
      <c r="AN2" s="463"/>
      <c r="AO2" s="463"/>
      <c r="AP2" s="462"/>
      <c r="AQ2" s="463"/>
      <c r="AR2" s="463"/>
      <c r="AS2" s="463"/>
      <c r="AT2" s="463"/>
      <c r="AU2" s="463"/>
      <c r="AV2" s="463"/>
      <c r="AW2" s="690" t="s">
        <v>131</v>
      </c>
      <c r="AX2" s="463"/>
      <c r="AY2" s="463"/>
      <c r="AZ2" s="463"/>
      <c r="BA2" s="463"/>
      <c r="BB2" s="463"/>
      <c r="BC2" s="462"/>
      <c r="BD2" s="463"/>
      <c r="BE2" s="463"/>
      <c r="BF2" s="463"/>
      <c r="BG2" s="463"/>
      <c r="BH2" s="463"/>
      <c r="BI2" s="463"/>
      <c r="BJ2" s="690" t="s">
        <v>131</v>
      </c>
      <c r="BK2" s="463"/>
      <c r="BL2" s="463"/>
      <c r="BM2" s="463"/>
      <c r="BN2" s="463"/>
      <c r="BO2" s="463"/>
      <c r="BP2" s="462"/>
      <c r="BQ2" s="463"/>
      <c r="BR2" s="463"/>
      <c r="BS2" s="463"/>
      <c r="BT2" s="463"/>
      <c r="BU2" s="463"/>
      <c r="BV2" s="463"/>
      <c r="BW2" s="463"/>
      <c r="BX2" s="690" t="s">
        <v>131</v>
      </c>
      <c r="BY2" s="463"/>
      <c r="BZ2" s="463"/>
      <c r="CA2" s="463"/>
      <c r="CB2" s="463"/>
      <c r="CC2" s="462"/>
    </row>
    <row r="5" spans="2:81" s="64" customFormat="1" ht="15" customHeight="1" x14ac:dyDescent="0.2">
      <c r="C5" s="63"/>
      <c r="D5" s="838" t="str">
        <f>+CONCATENATE('Données de base'!C12," - ",+'Données de base'!C13)</f>
        <v>Année 1 - 2017</v>
      </c>
      <c r="E5" s="839"/>
      <c r="F5" s="839"/>
      <c r="G5" s="839"/>
      <c r="H5" s="839"/>
      <c r="I5" s="839"/>
      <c r="J5" s="839"/>
      <c r="K5" s="839"/>
      <c r="L5" s="839"/>
      <c r="M5" s="839"/>
      <c r="N5" s="839"/>
      <c r="O5" s="839"/>
      <c r="P5" s="835" t="str">
        <f>'Données de base'!O19</f>
        <v>TOTAL 2017</v>
      </c>
      <c r="Q5" s="838" t="str">
        <f>+CONCATENATE('Données de base'!E12," - ",+'Données de base'!E13)</f>
        <v>Année 2 - 2018</v>
      </c>
      <c r="R5" s="839"/>
      <c r="S5" s="839"/>
      <c r="T5" s="839"/>
      <c r="U5" s="839"/>
      <c r="V5" s="839"/>
      <c r="W5" s="839"/>
      <c r="X5" s="839"/>
      <c r="Y5" s="839"/>
      <c r="Z5" s="839"/>
      <c r="AA5" s="839"/>
      <c r="AB5" s="839"/>
      <c r="AC5" s="835" t="str">
        <f>'Données de base'!AB19</f>
        <v>TOTAL 2018</v>
      </c>
      <c r="AD5" s="838" t="str">
        <f>+CONCATENATE('Données de base'!G12," - ",+'Données de base'!G13)</f>
        <v>Année 3 - 2019</v>
      </c>
      <c r="AE5" s="839"/>
      <c r="AF5" s="839"/>
      <c r="AG5" s="839"/>
      <c r="AH5" s="839"/>
      <c r="AI5" s="839"/>
      <c r="AJ5" s="839"/>
      <c r="AK5" s="839"/>
      <c r="AL5" s="839"/>
      <c r="AM5" s="839"/>
      <c r="AN5" s="839"/>
      <c r="AO5" s="839"/>
      <c r="AP5" s="835" t="str">
        <f>'Données de base'!AO19</f>
        <v>TOTAL 2019</v>
      </c>
      <c r="AQ5" s="838" t="str">
        <f>+CONCATENATE('Données de base'!I12," - ",+'Données de base'!I13)</f>
        <v>Année 4 - 2020</v>
      </c>
      <c r="AR5" s="839"/>
      <c r="AS5" s="839"/>
      <c r="AT5" s="839"/>
      <c r="AU5" s="839"/>
      <c r="AV5" s="839"/>
      <c r="AW5" s="839"/>
      <c r="AX5" s="839"/>
      <c r="AY5" s="839"/>
      <c r="AZ5" s="839"/>
      <c r="BA5" s="839"/>
      <c r="BB5" s="839"/>
      <c r="BC5" s="835" t="str">
        <f>'Données de base'!BB19</f>
        <v>TOTAL 2020</v>
      </c>
      <c r="BD5" s="838" t="str">
        <f>+CONCATENATE('Données de base'!K12," - ",+'Données de base'!K13)</f>
        <v>Année 5 - 2021</v>
      </c>
      <c r="BE5" s="839"/>
      <c r="BF5" s="839"/>
      <c r="BG5" s="839"/>
      <c r="BH5" s="839"/>
      <c r="BI5" s="839"/>
      <c r="BJ5" s="839"/>
      <c r="BK5" s="839"/>
      <c r="BL5" s="839"/>
      <c r="BM5" s="839"/>
      <c r="BN5" s="839"/>
      <c r="BO5" s="839"/>
      <c r="BP5" s="835" t="str">
        <f>'Données de base'!BO19</f>
        <v>TOTAL 2021</v>
      </c>
      <c r="BQ5" s="838" t="str">
        <f>+CONCATENATE('Données de base'!M12," - ",+'Données de base'!M13)</f>
        <v>Année 6 - 2022</v>
      </c>
      <c r="BR5" s="839"/>
      <c r="BS5" s="839"/>
      <c r="BT5" s="839"/>
      <c r="BU5" s="839"/>
      <c r="BV5" s="839"/>
      <c r="BW5" s="839"/>
      <c r="BX5" s="839"/>
      <c r="BY5" s="839"/>
      <c r="BZ5" s="839"/>
      <c r="CA5" s="839"/>
      <c r="CB5" s="839"/>
      <c r="CC5" s="835" t="str">
        <f>'Données de base'!CB19</f>
        <v>TOTAL 2022</v>
      </c>
    </row>
    <row r="6" spans="2:81" ht="15" customHeight="1" x14ac:dyDescent="0.2">
      <c r="D6" s="66"/>
      <c r="E6" s="66"/>
      <c r="F6" s="66"/>
      <c r="G6" s="66"/>
      <c r="H6" s="66"/>
      <c r="I6" s="66"/>
      <c r="J6" s="66"/>
      <c r="K6" s="66"/>
      <c r="L6" s="66"/>
      <c r="M6" s="66"/>
      <c r="N6" s="66"/>
      <c r="O6" s="66"/>
      <c r="P6" s="836"/>
      <c r="AC6" s="836"/>
      <c r="AP6" s="836"/>
      <c r="BC6" s="836"/>
      <c r="BP6" s="836"/>
      <c r="CC6" s="836"/>
    </row>
    <row r="7" spans="2:81" ht="15" customHeight="1" x14ac:dyDescent="0.2">
      <c r="D7" s="187" t="str">
        <f>'Données de base'!C20</f>
        <v>1/2017</v>
      </c>
      <c r="E7" s="187" t="str">
        <f>'Données de base'!D20</f>
        <v>2/2017</v>
      </c>
      <c r="F7" s="187" t="str">
        <f>'Données de base'!E20</f>
        <v>3/2017</v>
      </c>
      <c r="G7" s="187" t="str">
        <f>'Données de base'!F20</f>
        <v>4/2017</v>
      </c>
      <c r="H7" s="187" t="str">
        <f>'Données de base'!G20</f>
        <v>5/2017</v>
      </c>
      <c r="I7" s="187" t="str">
        <f>'Données de base'!H20</f>
        <v>6/2017</v>
      </c>
      <c r="J7" s="187" t="str">
        <f>'Données de base'!I20</f>
        <v>7/2017</v>
      </c>
      <c r="K7" s="187" t="str">
        <f>'Données de base'!J20</f>
        <v>8/2017</v>
      </c>
      <c r="L7" s="187" t="str">
        <f>'Données de base'!K20</f>
        <v>9/2017</v>
      </c>
      <c r="M7" s="187" t="str">
        <f>'Données de base'!L20</f>
        <v>10/2017</v>
      </c>
      <c r="N7" s="187" t="str">
        <f>'Données de base'!M20</f>
        <v>11/2017</v>
      </c>
      <c r="O7" s="187" t="str">
        <f>'Données de base'!N20</f>
        <v>12/2017</v>
      </c>
      <c r="P7" s="837"/>
      <c r="Q7" s="187" t="str">
        <f>'Données de base'!P20</f>
        <v>1/2018</v>
      </c>
      <c r="R7" s="187" t="str">
        <f>'Données de base'!Q20</f>
        <v>2/2018</v>
      </c>
      <c r="S7" s="187" t="str">
        <f>'Données de base'!R20</f>
        <v>3/2018</v>
      </c>
      <c r="T7" s="187" t="str">
        <f>'Données de base'!S20</f>
        <v>4/2018</v>
      </c>
      <c r="U7" s="187" t="str">
        <f>'Données de base'!T20</f>
        <v>5/2018</v>
      </c>
      <c r="V7" s="187" t="str">
        <f>'Données de base'!U20</f>
        <v>6/2018</v>
      </c>
      <c r="W7" s="187" t="str">
        <f>'Données de base'!V20</f>
        <v>7/2018</v>
      </c>
      <c r="X7" s="187" t="str">
        <f>'Données de base'!W20</f>
        <v>8/2018</v>
      </c>
      <c r="Y7" s="187" t="str">
        <f>'Données de base'!X20</f>
        <v>9/2018</v>
      </c>
      <c r="Z7" s="187" t="str">
        <f>'Données de base'!Y20</f>
        <v>10/2018</v>
      </c>
      <c r="AA7" s="187" t="str">
        <f>'Données de base'!Z20</f>
        <v>11/2018</v>
      </c>
      <c r="AB7" s="187" t="str">
        <f>'Données de base'!AA20</f>
        <v>12/2018</v>
      </c>
      <c r="AC7" s="837"/>
      <c r="AD7" s="187" t="str">
        <f>'Données de base'!AC20</f>
        <v>1/2019</v>
      </c>
      <c r="AE7" s="187" t="str">
        <f>'Données de base'!AD20</f>
        <v>2/2019</v>
      </c>
      <c r="AF7" s="187" t="str">
        <f>'Données de base'!AE20</f>
        <v>3/2019</v>
      </c>
      <c r="AG7" s="187" t="str">
        <f>'Données de base'!AF20</f>
        <v>4/2019</v>
      </c>
      <c r="AH7" s="187" t="str">
        <f>'Données de base'!AG20</f>
        <v>5/2019</v>
      </c>
      <c r="AI7" s="187" t="str">
        <f>'Données de base'!AH20</f>
        <v>6/2019</v>
      </c>
      <c r="AJ7" s="187" t="str">
        <f>'Données de base'!AI20</f>
        <v>7/2019</v>
      </c>
      <c r="AK7" s="187" t="str">
        <f>'Données de base'!AJ20</f>
        <v>8/2019</v>
      </c>
      <c r="AL7" s="187" t="str">
        <f>'Données de base'!AK20</f>
        <v>9/2019</v>
      </c>
      <c r="AM7" s="187" t="str">
        <f>'Données de base'!AL20</f>
        <v>10/2019</v>
      </c>
      <c r="AN7" s="187" t="str">
        <f>'Données de base'!AM20</f>
        <v>11/2019</v>
      </c>
      <c r="AO7" s="187" t="str">
        <f>'Données de base'!AN20</f>
        <v>12/2019</v>
      </c>
      <c r="AP7" s="837"/>
      <c r="AQ7" s="187" t="str">
        <f>'Données de base'!AP20</f>
        <v>1/2020</v>
      </c>
      <c r="AR7" s="187" t="str">
        <f>'Données de base'!AQ20</f>
        <v>2/2020</v>
      </c>
      <c r="AS7" s="187" t="str">
        <f>'Données de base'!AR20</f>
        <v>3/2020</v>
      </c>
      <c r="AT7" s="187" t="str">
        <f>'Données de base'!AS20</f>
        <v>4/2020</v>
      </c>
      <c r="AU7" s="187" t="str">
        <f>'Données de base'!AT20</f>
        <v>5/2020</v>
      </c>
      <c r="AV7" s="187" t="str">
        <f>'Données de base'!AU20</f>
        <v>6/2020</v>
      </c>
      <c r="AW7" s="187" t="str">
        <f>'Données de base'!AV20</f>
        <v>7/2020</v>
      </c>
      <c r="AX7" s="187" t="str">
        <f>'Données de base'!AW20</f>
        <v>8/2020</v>
      </c>
      <c r="AY7" s="187" t="str">
        <f>'Données de base'!AX20</f>
        <v>9/2020</v>
      </c>
      <c r="AZ7" s="187" t="str">
        <f>'Données de base'!AY20</f>
        <v>10/2020</v>
      </c>
      <c r="BA7" s="187" t="str">
        <f>'Données de base'!AZ20</f>
        <v>11/2020</v>
      </c>
      <c r="BB7" s="187" t="str">
        <f>'Données de base'!BA20</f>
        <v>12/2020</v>
      </c>
      <c r="BC7" s="837"/>
      <c r="BD7" s="187" t="str">
        <f>'Données de base'!BC20</f>
        <v>1/2021</v>
      </c>
      <c r="BE7" s="187" t="str">
        <f>'Données de base'!BD20</f>
        <v>2/2021</v>
      </c>
      <c r="BF7" s="187" t="str">
        <f>'Données de base'!BE20</f>
        <v>3/2021</v>
      </c>
      <c r="BG7" s="187" t="str">
        <f>'Données de base'!BF20</f>
        <v>4/2021</v>
      </c>
      <c r="BH7" s="187" t="str">
        <f>'Données de base'!BG20</f>
        <v>5/2021</v>
      </c>
      <c r="BI7" s="187" t="str">
        <f>'Données de base'!BH20</f>
        <v>6/2021</v>
      </c>
      <c r="BJ7" s="187" t="str">
        <f>'Données de base'!BI20</f>
        <v>7/2021</v>
      </c>
      <c r="BK7" s="187" t="str">
        <f>'Données de base'!BJ20</f>
        <v>8/2021</v>
      </c>
      <c r="BL7" s="187" t="str">
        <f>'Données de base'!BK20</f>
        <v>9/2021</v>
      </c>
      <c r="BM7" s="187" t="str">
        <f>'Données de base'!BL20</f>
        <v>10/2021</v>
      </c>
      <c r="BN7" s="187" t="str">
        <f>'Données de base'!BM20</f>
        <v>11/2021</v>
      </c>
      <c r="BO7" s="187" t="str">
        <f>'Données de base'!BN20</f>
        <v>12/2021</v>
      </c>
      <c r="BP7" s="837"/>
      <c r="BQ7" s="187" t="str">
        <f>'Données de base'!BP20</f>
        <v>1/2022</v>
      </c>
      <c r="BR7" s="187" t="str">
        <f>'Données de base'!BQ20</f>
        <v>2/2022</v>
      </c>
      <c r="BS7" s="187" t="str">
        <f>'Données de base'!BR20</f>
        <v>3/2022</v>
      </c>
      <c r="BT7" s="187" t="str">
        <f>'Données de base'!BS20</f>
        <v>4/2022</v>
      </c>
      <c r="BU7" s="187" t="str">
        <f>'Données de base'!BT20</f>
        <v>5/2022</v>
      </c>
      <c r="BV7" s="187" t="str">
        <f>'Données de base'!BU20</f>
        <v>6/2022</v>
      </c>
      <c r="BW7" s="187" t="str">
        <f>'Données de base'!BV20</f>
        <v>7/2022</v>
      </c>
      <c r="BX7" s="187" t="str">
        <f>'Données de base'!BW20</f>
        <v>8/2022</v>
      </c>
      <c r="BY7" s="187" t="str">
        <f>'Données de base'!BX20</f>
        <v>9/2022</v>
      </c>
      <c r="BZ7" s="187" t="str">
        <f>'Données de base'!BY20</f>
        <v>10/2022</v>
      </c>
      <c r="CA7" s="187" t="str">
        <f>'Données de base'!BZ20</f>
        <v>11/2022</v>
      </c>
      <c r="CB7" s="187" t="str">
        <f>'Données de base'!CA20</f>
        <v>12/2022</v>
      </c>
      <c r="CC7" s="837"/>
    </row>
    <row r="10" spans="2:81" ht="15" customHeight="1" x14ac:dyDescent="0.2">
      <c r="B10" s="282" t="s">
        <v>351</v>
      </c>
      <c r="C10" s="283"/>
      <c r="D10" s="284"/>
      <c r="E10" s="284"/>
      <c r="F10" s="284"/>
      <c r="G10" s="284"/>
      <c r="H10" s="284"/>
      <c r="I10" s="284"/>
      <c r="J10" s="284"/>
      <c r="K10" s="284"/>
      <c r="L10" s="284"/>
      <c r="M10" s="284"/>
      <c r="N10" s="284"/>
      <c r="O10" s="284"/>
      <c r="P10" s="285"/>
      <c r="Q10" s="284"/>
      <c r="R10" s="284"/>
      <c r="S10" s="284"/>
      <c r="T10" s="284"/>
      <c r="U10" s="284"/>
      <c r="V10" s="284"/>
      <c r="W10" s="284"/>
      <c r="X10" s="284"/>
      <c r="Y10" s="284"/>
      <c r="Z10" s="284"/>
      <c r="AA10" s="284"/>
      <c r="AB10" s="284"/>
      <c r="AC10" s="285"/>
      <c r="AD10" s="284"/>
      <c r="AE10" s="284"/>
      <c r="AF10" s="284"/>
      <c r="AG10" s="284"/>
      <c r="AH10" s="284"/>
      <c r="AI10" s="284"/>
      <c r="AJ10" s="284"/>
      <c r="AK10" s="284"/>
      <c r="AL10" s="284"/>
      <c r="AM10" s="284"/>
      <c r="AN10" s="284"/>
      <c r="AO10" s="284"/>
      <c r="AP10" s="285"/>
      <c r="AQ10" s="284"/>
      <c r="AR10" s="284"/>
      <c r="AS10" s="284"/>
      <c r="AT10" s="284"/>
      <c r="AU10" s="284"/>
      <c r="AV10" s="284"/>
      <c r="AW10" s="284"/>
      <c r="AX10" s="284"/>
      <c r="AY10" s="284"/>
      <c r="AZ10" s="284"/>
      <c r="BA10" s="284"/>
      <c r="BB10" s="284"/>
      <c r="BC10" s="285"/>
      <c r="BD10" s="284"/>
      <c r="BE10" s="284"/>
      <c r="BF10" s="284"/>
      <c r="BG10" s="284"/>
      <c r="BH10" s="284"/>
      <c r="BI10" s="284"/>
      <c r="BJ10" s="284"/>
      <c r="BK10" s="284"/>
      <c r="BL10" s="284"/>
      <c r="BM10" s="284"/>
      <c r="BN10" s="284"/>
      <c r="BO10" s="284"/>
      <c r="BP10" s="286"/>
      <c r="BQ10" s="284"/>
      <c r="BR10" s="284"/>
      <c r="BS10" s="284"/>
      <c r="BT10" s="284"/>
      <c r="BU10" s="284"/>
      <c r="BV10" s="284"/>
      <c r="BW10" s="284"/>
      <c r="BX10" s="284"/>
      <c r="BY10" s="284"/>
      <c r="BZ10" s="284"/>
      <c r="CA10" s="284"/>
      <c r="CB10" s="284"/>
      <c r="CC10" s="286"/>
    </row>
    <row r="11" spans="2:81" ht="15" customHeight="1" x14ac:dyDescent="0.2">
      <c r="B11" s="184"/>
      <c r="C11" s="242"/>
      <c r="D11" s="120"/>
      <c r="E11" s="120"/>
      <c r="F11" s="120"/>
      <c r="G11" s="120"/>
      <c r="H11" s="120"/>
      <c r="I11" s="120"/>
      <c r="J11" s="120"/>
      <c r="K11" s="120"/>
      <c r="L11" s="120"/>
      <c r="M11" s="120"/>
      <c r="N11" s="120"/>
      <c r="O11" s="120"/>
      <c r="P11" s="197"/>
      <c r="Q11" s="120"/>
      <c r="R11" s="120"/>
      <c r="S11" s="120"/>
      <c r="T11" s="120"/>
      <c r="U11" s="120"/>
      <c r="V11" s="120"/>
      <c r="W11" s="120"/>
      <c r="X11" s="120"/>
      <c r="Y11" s="120"/>
      <c r="Z11" s="120"/>
      <c r="AA11" s="120"/>
      <c r="AB11" s="120"/>
      <c r="AC11" s="197"/>
      <c r="AD11" s="120"/>
      <c r="AE11" s="120"/>
      <c r="AF11" s="120"/>
      <c r="AG11" s="120"/>
      <c r="AH11" s="120"/>
      <c r="AI11" s="120"/>
      <c r="AJ11" s="120"/>
      <c r="AK11" s="120"/>
      <c r="AL11" s="120"/>
      <c r="AM11" s="120"/>
      <c r="AN11" s="120"/>
      <c r="AO11" s="120"/>
      <c r="AP11" s="197"/>
      <c r="AQ11" s="120"/>
      <c r="AR11" s="120"/>
      <c r="AS11" s="120"/>
      <c r="AT11" s="120"/>
      <c r="AU11" s="120"/>
      <c r="AV11" s="120"/>
      <c r="AW11" s="120"/>
      <c r="AX11" s="120"/>
      <c r="AY11" s="120"/>
      <c r="AZ11" s="120"/>
      <c r="BA11" s="120"/>
      <c r="BB11" s="120"/>
      <c r="BC11" s="197"/>
      <c r="BD11" s="120"/>
      <c r="BE11" s="120"/>
      <c r="BF11" s="120"/>
      <c r="BG11" s="120"/>
      <c r="BH11" s="120"/>
      <c r="BI11" s="120"/>
      <c r="BJ11" s="120"/>
      <c r="BK11" s="120"/>
      <c r="BL11" s="120"/>
      <c r="BM11" s="120"/>
      <c r="BN11" s="120"/>
      <c r="BO11" s="120"/>
      <c r="BP11" s="197"/>
      <c r="BQ11" s="120"/>
      <c r="BR11" s="120"/>
      <c r="BS11" s="120"/>
      <c r="BT11" s="120"/>
      <c r="BU11" s="120"/>
      <c r="BV11" s="120"/>
      <c r="BW11" s="120"/>
      <c r="BX11" s="120"/>
      <c r="BY11" s="120"/>
      <c r="BZ11" s="120"/>
      <c r="CA11" s="120"/>
      <c r="CB11" s="120"/>
      <c r="CC11" s="197"/>
    </row>
    <row r="12" spans="2:81" ht="15" customHeight="1" x14ac:dyDescent="0.2">
      <c r="B12" s="16" t="s">
        <v>350</v>
      </c>
      <c r="C12" s="131"/>
      <c r="D12" s="181">
        <f t="shared" ref="D12:O12" si="0">D21+D28+D35+D74+D81+D88</f>
        <v>0</v>
      </c>
      <c r="E12" s="181">
        <f t="shared" si="0"/>
        <v>0</v>
      </c>
      <c r="F12" s="181">
        <f t="shared" si="0"/>
        <v>0</v>
      </c>
      <c r="G12" s="181">
        <f t="shared" si="0"/>
        <v>0</v>
      </c>
      <c r="H12" s="181">
        <f t="shared" si="0"/>
        <v>0</v>
      </c>
      <c r="I12" s="181">
        <f t="shared" si="0"/>
        <v>0</v>
      </c>
      <c r="J12" s="181">
        <f t="shared" si="0"/>
        <v>0</v>
      </c>
      <c r="K12" s="181">
        <f t="shared" si="0"/>
        <v>0</v>
      </c>
      <c r="L12" s="181">
        <f t="shared" si="0"/>
        <v>0</v>
      </c>
      <c r="M12" s="181">
        <f t="shared" si="0"/>
        <v>0</v>
      </c>
      <c r="N12" s="181">
        <f t="shared" si="0"/>
        <v>0</v>
      </c>
      <c r="O12" s="181">
        <f t="shared" si="0"/>
        <v>0</v>
      </c>
      <c r="P12" s="130"/>
      <c r="Q12" s="181">
        <f t="shared" ref="Q12:AB12" si="1">Q21+Q28+Q35+Q74+Q81+Q88</f>
        <v>0</v>
      </c>
      <c r="R12" s="181">
        <f t="shared" si="1"/>
        <v>0</v>
      </c>
      <c r="S12" s="181">
        <f t="shared" si="1"/>
        <v>0</v>
      </c>
      <c r="T12" s="181">
        <f t="shared" si="1"/>
        <v>0</v>
      </c>
      <c r="U12" s="181">
        <f t="shared" si="1"/>
        <v>0</v>
      </c>
      <c r="V12" s="181">
        <f t="shared" si="1"/>
        <v>0</v>
      </c>
      <c r="W12" s="181">
        <f t="shared" si="1"/>
        <v>0</v>
      </c>
      <c r="X12" s="181">
        <f t="shared" si="1"/>
        <v>0</v>
      </c>
      <c r="Y12" s="181">
        <f t="shared" si="1"/>
        <v>0</v>
      </c>
      <c r="Z12" s="181">
        <f t="shared" si="1"/>
        <v>0</v>
      </c>
      <c r="AA12" s="181">
        <f t="shared" si="1"/>
        <v>0</v>
      </c>
      <c r="AB12" s="181">
        <f t="shared" si="1"/>
        <v>0</v>
      </c>
      <c r="AC12" s="130"/>
      <c r="AD12" s="181">
        <f t="shared" ref="AD12:AO12" si="2">AD21+AD28+AD35+AD74+AD81+AD88</f>
        <v>0</v>
      </c>
      <c r="AE12" s="181">
        <f t="shared" si="2"/>
        <v>0</v>
      </c>
      <c r="AF12" s="181">
        <f t="shared" si="2"/>
        <v>0</v>
      </c>
      <c r="AG12" s="181">
        <f t="shared" si="2"/>
        <v>0</v>
      </c>
      <c r="AH12" s="181">
        <f t="shared" si="2"/>
        <v>0</v>
      </c>
      <c r="AI12" s="181">
        <f t="shared" si="2"/>
        <v>0</v>
      </c>
      <c r="AJ12" s="181">
        <f t="shared" si="2"/>
        <v>0</v>
      </c>
      <c r="AK12" s="181">
        <f t="shared" si="2"/>
        <v>0</v>
      </c>
      <c r="AL12" s="181">
        <f t="shared" si="2"/>
        <v>0</v>
      </c>
      <c r="AM12" s="181">
        <f t="shared" si="2"/>
        <v>0</v>
      </c>
      <c r="AN12" s="181">
        <f t="shared" si="2"/>
        <v>0</v>
      </c>
      <c r="AO12" s="181">
        <f t="shared" si="2"/>
        <v>0</v>
      </c>
      <c r="AP12" s="130"/>
      <c r="AQ12" s="181">
        <f t="shared" ref="AQ12:BB12" si="3">AQ21+AQ28+AQ35+AQ74+AQ81+AQ88</f>
        <v>0</v>
      </c>
      <c r="AR12" s="181">
        <f t="shared" si="3"/>
        <v>0</v>
      </c>
      <c r="AS12" s="181">
        <f t="shared" si="3"/>
        <v>0</v>
      </c>
      <c r="AT12" s="181">
        <f t="shared" si="3"/>
        <v>0</v>
      </c>
      <c r="AU12" s="181">
        <f t="shared" si="3"/>
        <v>0</v>
      </c>
      <c r="AV12" s="181">
        <f t="shared" si="3"/>
        <v>0</v>
      </c>
      <c r="AW12" s="181">
        <f t="shared" si="3"/>
        <v>0</v>
      </c>
      <c r="AX12" s="181">
        <f t="shared" si="3"/>
        <v>0</v>
      </c>
      <c r="AY12" s="181">
        <f t="shared" si="3"/>
        <v>0</v>
      </c>
      <c r="AZ12" s="181">
        <f t="shared" si="3"/>
        <v>0</v>
      </c>
      <c r="BA12" s="181">
        <f t="shared" si="3"/>
        <v>0</v>
      </c>
      <c r="BB12" s="181">
        <f t="shared" si="3"/>
        <v>0</v>
      </c>
      <c r="BC12" s="130"/>
      <c r="BD12" s="181">
        <f t="shared" ref="BD12:BO12" si="4">BD21+BD28+BD35+BD74+BD81+BD88</f>
        <v>0</v>
      </c>
      <c r="BE12" s="181">
        <f t="shared" si="4"/>
        <v>0</v>
      </c>
      <c r="BF12" s="181">
        <f t="shared" si="4"/>
        <v>0</v>
      </c>
      <c r="BG12" s="181">
        <f t="shared" si="4"/>
        <v>0</v>
      </c>
      <c r="BH12" s="181">
        <f t="shared" si="4"/>
        <v>0</v>
      </c>
      <c r="BI12" s="181">
        <f t="shared" si="4"/>
        <v>0</v>
      </c>
      <c r="BJ12" s="181">
        <f t="shared" si="4"/>
        <v>0</v>
      </c>
      <c r="BK12" s="181">
        <f t="shared" si="4"/>
        <v>0</v>
      </c>
      <c r="BL12" s="181">
        <f t="shared" si="4"/>
        <v>0</v>
      </c>
      <c r="BM12" s="181">
        <f t="shared" si="4"/>
        <v>0</v>
      </c>
      <c r="BN12" s="181">
        <f t="shared" si="4"/>
        <v>0</v>
      </c>
      <c r="BO12" s="181">
        <f t="shared" si="4"/>
        <v>0</v>
      </c>
      <c r="BP12" s="130"/>
      <c r="BQ12" s="181">
        <f t="shared" ref="BQ12:CB12" si="5">BQ21+BQ28+BQ35+BQ74+BQ81+BQ88</f>
        <v>0</v>
      </c>
      <c r="BR12" s="181">
        <f t="shared" si="5"/>
        <v>0</v>
      </c>
      <c r="BS12" s="181">
        <f t="shared" si="5"/>
        <v>0</v>
      </c>
      <c r="BT12" s="181">
        <f t="shared" si="5"/>
        <v>0</v>
      </c>
      <c r="BU12" s="181">
        <f t="shared" si="5"/>
        <v>0</v>
      </c>
      <c r="BV12" s="181">
        <f t="shared" si="5"/>
        <v>0</v>
      </c>
      <c r="BW12" s="181">
        <f t="shared" si="5"/>
        <v>0</v>
      </c>
      <c r="BX12" s="181">
        <f t="shared" si="5"/>
        <v>0</v>
      </c>
      <c r="BY12" s="181">
        <f t="shared" si="5"/>
        <v>0</v>
      </c>
      <c r="BZ12" s="181">
        <f t="shared" si="5"/>
        <v>0</v>
      </c>
      <c r="CA12" s="181">
        <f t="shared" si="5"/>
        <v>0</v>
      </c>
      <c r="CB12" s="181">
        <f t="shared" si="5"/>
        <v>0</v>
      </c>
      <c r="CC12" s="130"/>
    </row>
    <row r="13" spans="2:81" ht="15" customHeight="1" x14ac:dyDescent="0.2">
      <c r="B13" s="16" t="s">
        <v>136</v>
      </c>
      <c r="C13" s="131"/>
      <c r="D13" s="181">
        <v>0</v>
      </c>
      <c r="E13" s="181">
        <f t="shared" ref="E13:O13" si="6">+D12</f>
        <v>0</v>
      </c>
      <c r="F13" s="181">
        <f t="shared" si="6"/>
        <v>0</v>
      </c>
      <c r="G13" s="181">
        <f t="shared" si="6"/>
        <v>0</v>
      </c>
      <c r="H13" s="181">
        <f t="shared" si="6"/>
        <v>0</v>
      </c>
      <c r="I13" s="181">
        <f t="shared" si="6"/>
        <v>0</v>
      </c>
      <c r="J13" s="181">
        <f t="shared" si="6"/>
        <v>0</v>
      </c>
      <c r="K13" s="181">
        <f t="shared" si="6"/>
        <v>0</v>
      </c>
      <c r="L13" s="181">
        <f t="shared" si="6"/>
        <v>0</v>
      </c>
      <c r="M13" s="181">
        <f t="shared" si="6"/>
        <v>0</v>
      </c>
      <c r="N13" s="181">
        <f t="shared" si="6"/>
        <v>0</v>
      </c>
      <c r="O13" s="181">
        <f t="shared" si="6"/>
        <v>0</v>
      </c>
      <c r="P13" s="130"/>
      <c r="Q13" s="181">
        <f>O12</f>
        <v>0</v>
      </c>
      <c r="R13" s="181">
        <f t="shared" ref="R13:AB13" si="7">+Q12</f>
        <v>0</v>
      </c>
      <c r="S13" s="181">
        <f t="shared" si="7"/>
        <v>0</v>
      </c>
      <c r="T13" s="181">
        <f t="shared" si="7"/>
        <v>0</v>
      </c>
      <c r="U13" s="181">
        <f t="shared" si="7"/>
        <v>0</v>
      </c>
      <c r="V13" s="181">
        <f t="shared" si="7"/>
        <v>0</v>
      </c>
      <c r="W13" s="181">
        <f t="shared" si="7"/>
        <v>0</v>
      </c>
      <c r="X13" s="181">
        <f t="shared" si="7"/>
        <v>0</v>
      </c>
      <c r="Y13" s="181">
        <f t="shared" si="7"/>
        <v>0</v>
      </c>
      <c r="Z13" s="181">
        <f t="shared" si="7"/>
        <v>0</v>
      </c>
      <c r="AA13" s="181">
        <f t="shared" si="7"/>
        <v>0</v>
      </c>
      <c r="AB13" s="181">
        <f t="shared" si="7"/>
        <v>0</v>
      </c>
      <c r="AC13" s="130"/>
      <c r="AD13" s="181">
        <f>AB12</f>
        <v>0</v>
      </c>
      <c r="AE13" s="181">
        <f t="shared" ref="AE13:AO13" si="8">+AD12</f>
        <v>0</v>
      </c>
      <c r="AF13" s="181">
        <f t="shared" si="8"/>
        <v>0</v>
      </c>
      <c r="AG13" s="181">
        <f t="shared" si="8"/>
        <v>0</v>
      </c>
      <c r="AH13" s="181">
        <f t="shared" si="8"/>
        <v>0</v>
      </c>
      <c r="AI13" s="181">
        <f t="shared" si="8"/>
        <v>0</v>
      </c>
      <c r="AJ13" s="181">
        <f t="shared" si="8"/>
        <v>0</v>
      </c>
      <c r="AK13" s="181">
        <f t="shared" si="8"/>
        <v>0</v>
      </c>
      <c r="AL13" s="181">
        <f t="shared" si="8"/>
        <v>0</v>
      </c>
      <c r="AM13" s="181">
        <f t="shared" si="8"/>
        <v>0</v>
      </c>
      <c r="AN13" s="181">
        <f t="shared" si="8"/>
        <v>0</v>
      </c>
      <c r="AO13" s="181">
        <f t="shared" si="8"/>
        <v>0</v>
      </c>
      <c r="AP13" s="130"/>
      <c r="AQ13" s="181">
        <f>AO12</f>
        <v>0</v>
      </c>
      <c r="AR13" s="181">
        <f t="shared" ref="AR13:BB13" si="9">+AQ12</f>
        <v>0</v>
      </c>
      <c r="AS13" s="181">
        <f t="shared" si="9"/>
        <v>0</v>
      </c>
      <c r="AT13" s="181">
        <f t="shared" si="9"/>
        <v>0</v>
      </c>
      <c r="AU13" s="181">
        <f t="shared" si="9"/>
        <v>0</v>
      </c>
      <c r="AV13" s="181">
        <f t="shared" si="9"/>
        <v>0</v>
      </c>
      <c r="AW13" s="181">
        <f t="shared" si="9"/>
        <v>0</v>
      </c>
      <c r="AX13" s="181">
        <f t="shared" si="9"/>
        <v>0</v>
      </c>
      <c r="AY13" s="181">
        <f t="shared" si="9"/>
        <v>0</v>
      </c>
      <c r="AZ13" s="181">
        <f t="shared" si="9"/>
        <v>0</v>
      </c>
      <c r="BA13" s="181">
        <f t="shared" si="9"/>
        <v>0</v>
      </c>
      <c r="BB13" s="181">
        <f t="shared" si="9"/>
        <v>0</v>
      </c>
      <c r="BC13" s="130"/>
      <c r="BD13" s="181">
        <f>BB12</f>
        <v>0</v>
      </c>
      <c r="BE13" s="181">
        <f t="shared" ref="BE13:BO13" si="10">+BD12</f>
        <v>0</v>
      </c>
      <c r="BF13" s="181">
        <f t="shared" si="10"/>
        <v>0</v>
      </c>
      <c r="BG13" s="181">
        <f t="shared" si="10"/>
        <v>0</v>
      </c>
      <c r="BH13" s="181">
        <f t="shared" si="10"/>
        <v>0</v>
      </c>
      <c r="BI13" s="181">
        <f t="shared" si="10"/>
        <v>0</v>
      </c>
      <c r="BJ13" s="181">
        <f t="shared" si="10"/>
        <v>0</v>
      </c>
      <c r="BK13" s="181">
        <f t="shared" si="10"/>
        <v>0</v>
      </c>
      <c r="BL13" s="181">
        <f t="shared" si="10"/>
        <v>0</v>
      </c>
      <c r="BM13" s="181">
        <f t="shared" si="10"/>
        <v>0</v>
      </c>
      <c r="BN13" s="181">
        <f t="shared" si="10"/>
        <v>0</v>
      </c>
      <c r="BO13" s="181">
        <f t="shared" si="10"/>
        <v>0</v>
      </c>
      <c r="BP13" s="130"/>
      <c r="BQ13" s="181">
        <f>BO12</f>
        <v>0</v>
      </c>
      <c r="BR13" s="181">
        <f t="shared" ref="BR13:CB13" si="11">+BQ12</f>
        <v>0</v>
      </c>
      <c r="BS13" s="181">
        <f t="shared" si="11"/>
        <v>0</v>
      </c>
      <c r="BT13" s="181">
        <f t="shared" si="11"/>
        <v>0</v>
      </c>
      <c r="BU13" s="181">
        <f t="shared" si="11"/>
        <v>0</v>
      </c>
      <c r="BV13" s="181">
        <f t="shared" si="11"/>
        <v>0</v>
      </c>
      <c r="BW13" s="181">
        <f t="shared" si="11"/>
        <v>0</v>
      </c>
      <c r="BX13" s="181">
        <f t="shared" si="11"/>
        <v>0</v>
      </c>
      <c r="BY13" s="181">
        <f t="shared" si="11"/>
        <v>0</v>
      </c>
      <c r="BZ13" s="181">
        <f t="shared" si="11"/>
        <v>0</v>
      </c>
      <c r="CA13" s="181">
        <f t="shared" si="11"/>
        <v>0</v>
      </c>
      <c r="CB13" s="181">
        <f t="shared" si="11"/>
        <v>0</v>
      </c>
      <c r="CC13" s="130"/>
    </row>
    <row r="14" spans="2:81" ht="15" customHeight="1" x14ac:dyDescent="0.2">
      <c r="B14" s="16" t="s">
        <v>137</v>
      </c>
      <c r="C14" s="131"/>
      <c r="D14" s="181">
        <f>+D12-D13</f>
        <v>0</v>
      </c>
      <c r="E14" s="181">
        <f>+E12-E13</f>
        <v>0</v>
      </c>
      <c r="F14" s="181">
        <f t="shared" ref="F14:O14" si="12">+F12-F13</f>
        <v>0</v>
      </c>
      <c r="G14" s="181">
        <f t="shared" si="12"/>
        <v>0</v>
      </c>
      <c r="H14" s="181">
        <f t="shared" si="12"/>
        <v>0</v>
      </c>
      <c r="I14" s="181">
        <f t="shared" si="12"/>
        <v>0</v>
      </c>
      <c r="J14" s="181">
        <f t="shared" si="12"/>
        <v>0</v>
      </c>
      <c r="K14" s="181">
        <f t="shared" si="12"/>
        <v>0</v>
      </c>
      <c r="L14" s="181">
        <f t="shared" si="12"/>
        <v>0</v>
      </c>
      <c r="M14" s="181">
        <f t="shared" si="12"/>
        <v>0</v>
      </c>
      <c r="N14" s="181">
        <f t="shared" si="12"/>
        <v>0</v>
      </c>
      <c r="O14" s="181">
        <f t="shared" si="12"/>
        <v>0</v>
      </c>
      <c r="P14" s="190">
        <f>SUM(D14:O14)</f>
        <v>0</v>
      </c>
      <c r="Q14" s="181">
        <f t="shared" ref="Q14:AB14" si="13">+Q12-Q13</f>
        <v>0</v>
      </c>
      <c r="R14" s="181">
        <f t="shared" si="13"/>
        <v>0</v>
      </c>
      <c r="S14" s="181">
        <f t="shared" si="13"/>
        <v>0</v>
      </c>
      <c r="T14" s="181">
        <f t="shared" si="13"/>
        <v>0</v>
      </c>
      <c r="U14" s="181">
        <f t="shared" si="13"/>
        <v>0</v>
      </c>
      <c r="V14" s="181">
        <f t="shared" si="13"/>
        <v>0</v>
      </c>
      <c r="W14" s="181">
        <f t="shared" si="13"/>
        <v>0</v>
      </c>
      <c r="X14" s="181">
        <f t="shared" si="13"/>
        <v>0</v>
      </c>
      <c r="Y14" s="181">
        <f t="shared" si="13"/>
        <v>0</v>
      </c>
      <c r="Z14" s="181">
        <f t="shared" si="13"/>
        <v>0</v>
      </c>
      <c r="AA14" s="181">
        <f t="shared" si="13"/>
        <v>0</v>
      </c>
      <c r="AB14" s="181">
        <f t="shared" si="13"/>
        <v>0</v>
      </c>
      <c r="AC14" s="190">
        <f>SUM(Q14:AB14)</f>
        <v>0</v>
      </c>
      <c r="AD14" s="181">
        <f t="shared" ref="AD14:AO14" si="14">+AD12-AD13</f>
        <v>0</v>
      </c>
      <c r="AE14" s="181">
        <f t="shared" si="14"/>
        <v>0</v>
      </c>
      <c r="AF14" s="181">
        <f t="shared" si="14"/>
        <v>0</v>
      </c>
      <c r="AG14" s="181">
        <f t="shared" si="14"/>
        <v>0</v>
      </c>
      <c r="AH14" s="181">
        <f t="shared" si="14"/>
        <v>0</v>
      </c>
      <c r="AI14" s="181">
        <f t="shared" si="14"/>
        <v>0</v>
      </c>
      <c r="AJ14" s="181">
        <f t="shared" si="14"/>
        <v>0</v>
      </c>
      <c r="AK14" s="181">
        <f t="shared" si="14"/>
        <v>0</v>
      </c>
      <c r="AL14" s="181">
        <f t="shared" si="14"/>
        <v>0</v>
      </c>
      <c r="AM14" s="181">
        <f t="shared" si="14"/>
        <v>0</v>
      </c>
      <c r="AN14" s="181">
        <f t="shared" si="14"/>
        <v>0</v>
      </c>
      <c r="AO14" s="181">
        <f t="shared" si="14"/>
        <v>0</v>
      </c>
      <c r="AP14" s="190">
        <f>SUM(AD14:AO14)</f>
        <v>0</v>
      </c>
      <c r="AQ14" s="181">
        <f t="shared" ref="AQ14:BB14" si="15">+AQ12-AQ13</f>
        <v>0</v>
      </c>
      <c r="AR14" s="181">
        <f t="shared" si="15"/>
        <v>0</v>
      </c>
      <c r="AS14" s="181">
        <f t="shared" si="15"/>
        <v>0</v>
      </c>
      <c r="AT14" s="181">
        <f t="shared" si="15"/>
        <v>0</v>
      </c>
      <c r="AU14" s="181">
        <f t="shared" si="15"/>
        <v>0</v>
      </c>
      <c r="AV14" s="181">
        <f t="shared" si="15"/>
        <v>0</v>
      </c>
      <c r="AW14" s="181">
        <f t="shared" si="15"/>
        <v>0</v>
      </c>
      <c r="AX14" s="181">
        <f t="shared" si="15"/>
        <v>0</v>
      </c>
      <c r="AY14" s="181">
        <f t="shared" si="15"/>
        <v>0</v>
      </c>
      <c r="AZ14" s="181">
        <f t="shared" si="15"/>
        <v>0</v>
      </c>
      <c r="BA14" s="181">
        <f t="shared" si="15"/>
        <v>0</v>
      </c>
      <c r="BB14" s="181">
        <f t="shared" si="15"/>
        <v>0</v>
      </c>
      <c r="BC14" s="190">
        <f>SUM(AQ14:BB14)</f>
        <v>0</v>
      </c>
      <c r="BD14" s="181">
        <f t="shared" ref="BD14:BO14" si="16">+BD12-BD13</f>
        <v>0</v>
      </c>
      <c r="BE14" s="181">
        <f t="shared" si="16"/>
        <v>0</v>
      </c>
      <c r="BF14" s="181">
        <f t="shared" si="16"/>
        <v>0</v>
      </c>
      <c r="BG14" s="181">
        <f t="shared" si="16"/>
        <v>0</v>
      </c>
      <c r="BH14" s="181">
        <f t="shared" si="16"/>
        <v>0</v>
      </c>
      <c r="BI14" s="181">
        <f t="shared" si="16"/>
        <v>0</v>
      </c>
      <c r="BJ14" s="181">
        <f t="shared" si="16"/>
        <v>0</v>
      </c>
      <c r="BK14" s="181">
        <f t="shared" si="16"/>
        <v>0</v>
      </c>
      <c r="BL14" s="181">
        <f t="shared" si="16"/>
        <v>0</v>
      </c>
      <c r="BM14" s="181">
        <f t="shared" si="16"/>
        <v>0</v>
      </c>
      <c r="BN14" s="181">
        <f t="shared" si="16"/>
        <v>0</v>
      </c>
      <c r="BO14" s="181">
        <f t="shared" si="16"/>
        <v>0</v>
      </c>
      <c r="BP14" s="190">
        <f>SUM(BD14:BO14)</f>
        <v>0</v>
      </c>
      <c r="BQ14" s="181">
        <f t="shared" ref="BQ14:CB14" si="17">+BQ12-BQ13</f>
        <v>0</v>
      </c>
      <c r="BR14" s="181">
        <f t="shared" si="17"/>
        <v>0</v>
      </c>
      <c r="BS14" s="181">
        <f t="shared" si="17"/>
        <v>0</v>
      </c>
      <c r="BT14" s="181">
        <f t="shared" si="17"/>
        <v>0</v>
      </c>
      <c r="BU14" s="181">
        <f t="shared" si="17"/>
        <v>0</v>
      </c>
      <c r="BV14" s="181">
        <f t="shared" si="17"/>
        <v>0</v>
      </c>
      <c r="BW14" s="181">
        <f t="shared" si="17"/>
        <v>0</v>
      </c>
      <c r="BX14" s="181">
        <f t="shared" si="17"/>
        <v>0</v>
      </c>
      <c r="BY14" s="181">
        <f t="shared" si="17"/>
        <v>0</v>
      </c>
      <c r="BZ14" s="181">
        <f t="shared" si="17"/>
        <v>0</v>
      </c>
      <c r="CA14" s="181">
        <f t="shared" si="17"/>
        <v>0</v>
      </c>
      <c r="CB14" s="181">
        <f t="shared" si="17"/>
        <v>0</v>
      </c>
      <c r="CC14" s="190">
        <f>SUM(BQ14:CB14)</f>
        <v>0</v>
      </c>
    </row>
    <row r="15" spans="2:81" ht="15" customHeight="1" x14ac:dyDescent="0.2">
      <c r="B15" s="120"/>
      <c r="C15" s="203"/>
      <c r="D15" s="16"/>
      <c r="E15" s="16"/>
      <c r="F15" s="16"/>
      <c r="G15" s="16"/>
      <c r="H15" s="16"/>
      <c r="I15" s="16"/>
      <c r="J15" s="16"/>
      <c r="K15" s="16"/>
      <c r="L15" s="16"/>
      <c r="M15" s="16"/>
      <c r="N15" s="16"/>
      <c r="O15" s="16"/>
      <c r="P15" s="130"/>
      <c r="Q15" s="16"/>
      <c r="R15" s="16"/>
      <c r="S15" s="16"/>
      <c r="T15" s="16"/>
      <c r="U15" s="16"/>
      <c r="V15" s="16"/>
      <c r="W15" s="16"/>
      <c r="X15" s="16"/>
      <c r="Y15" s="16"/>
      <c r="Z15" s="16"/>
      <c r="AA15" s="16"/>
      <c r="AB15" s="16"/>
      <c r="AC15" s="130"/>
      <c r="AD15" s="16"/>
      <c r="AE15" s="16"/>
      <c r="AF15" s="16"/>
      <c r="AG15" s="16"/>
      <c r="AH15" s="16"/>
      <c r="AI15" s="16"/>
      <c r="AJ15" s="16"/>
      <c r="AK15" s="16"/>
      <c r="AL15" s="16"/>
      <c r="AM15" s="16"/>
      <c r="AN15" s="16"/>
      <c r="AO15" s="16"/>
      <c r="AP15" s="130"/>
      <c r="AQ15" s="16"/>
      <c r="AR15" s="16"/>
      <c r="AS15" s="16"/>
      <c r="AT15" s="16"/>
      <c r="AU15" s="16"/>
      <c r="AV15" s="16"/>
      <c r="AW15" s="16"/>
      <c r="AX15" s="16"/>
      <c r="AY15" s="16"/>
      <c r="AZ15" s="16"/>
      <c r="BA15" s="16"/>
      <c r="BB15" s="16"/>
      <c r="BC15" s="130"/>
      <c r="BD15" s="16"/>
      <c r="BE15" s="16"/>
      <c r="BF15" s="16"/>
      <c r="BG15" s="16"/>
      <c r="BH15" s="16"/>
      <c r="BI15" s="16"/>
      <c r="BJ15" s="16"/>
      <c r="BK15" s="16"/>
      <c r="BL15" s="16"/>
      <c r="BM15" s="16"/>
      <c r="BN15" s="16"/>
      <c r="BO15" s="16"/>
      <c r="BP15" s="130"/>
      <c r="BQ15" s="16"/>
      <c r="BR15" s="16"/>
      <c r="BS15" s="16"/>
      <c r="BT15" s="16"/>
      <c r="BU15" s="16"/>
      <c r="BV15" s="16"/>
      <c r="BW15" s="16"/>
      <c r="BX15" s="16"/>
      <c r="BY15" s="16"/>
      <c r="BZ15" s="16"/>
      <c r="CA15" s="16"/>
      <c r="CB15" s="16"/>
      <c r="CC15" s="130"/>
    </row>
    <row r="16" spans="2:81" ht="15" customHeight="1" x14ac:dyDescent="0.2">
      <c r="B16" s="282" t="s">
        <v>352</v>
      </c>
      <c r="C16" s="283"/>
      <c r="D16" s="284"/>
      <c r="E16" s="284"/>
      <c r="F16" s="284"/>
      <c r="G16" s="284"/>
      <c r="H16" s="284"/>
      <c r="I16" s="284"/>
      <c r="J16" s="284"/>
      <c r="K16" s="284"/>
      <c r="L16" s="284"/>
      <c r="M16" s="284"/>
      <c r="N16" s="284"/>
      <c r="O16" s="284"/>
      <c r="P16" s="285"/>
      <c r="Q16" s="284"/>
      <c r="R16" s="284"/>
      <c r="S16" s="284"/>
      <c r="T16" s="284"/>
      <c r="U16" s="284"/>
      <c r="V16" s="284"/>
      <c r="W16" s="284"/>
      <c r="X16" s="284"/>
      <c r="Y16" s="284"/>
      <c r="Z16" s="284"/>
      <c r="AA16" s="284"/>
      <c r="AB16" s="284"/>
      <c r="AC16" s="285"/>
      <c r="AD16" s="284"/>
      <c r="AE16" s="284"/>
      <c r="AF16" s="284"/>
      <c r="AG16" s="284"/>
      <c r="AH16" s="284"/>
      <c r="AI16" s="284"/>
      <c r="AJ16" s="284"/>
      <c r="AK16" s="284"/>
      <c r="AL16" s="284"/>
      <c r="AM16" s="284"/>
      <c r="AN16" s="284"/>
      <c r="AO16" s="284"/>
      <c r="AP16" s="285"/>
      <c r="AQ16" s="284"/>
      <c r="AR16" s="284"/>
      <c r="AS16" s="284"/>
      <c r="AT16" s="284"/>
      <c r="AU16" s="284"/>
      <c r="AV16" s="284"/>
      <c r="AW16" s="284"/>
      <c r="AX16" s="284"/>
      <c r="AY16" s="284"/>
      <c r="AZ16" s="284"/>
      <c r="BA16" s="284"/>
      <c r="BB16" s="284"/>
      <c r="BC16" s="285"/>
      <c r="BD16" s="284"/>
      <c r="BE16" s="284"/>
      <c r="BF16" s="284"/>
      <c r="BG16" s="284"/>
      <c r="BH16" s="284"/>
      <c r="BI16" s="284"/>
      <c r="BJ16" s="284"/>
      <c r="BK16" s="284"/>
      <c r="BL16" s="284"/>
      <c r="BM16" s="284"/>
      <c r="BN16" s="284"/>
      <c r="BO16" s="284"/>
      <c r="BP16" s="285"/>
      <c r="BQ16" s="284"/>
      <c r="BR16" s="284"/>
      <c r="BS16" s="284"/>
      <c r="BT16" s="284"/>
      <c r="BU16" s="284"/>
      <c r="BV16" s="284"/>
      <c r="BW16" s="284"/>
      <c r="BX16" s="284"/>
      <c r="BY16" s="284"/>
      <c r="BZ16" s="284"/>
      <c r="CA16" s="284"/>
      <c r="CB16" s="284"/>
      <c r="CC16" s="285"/>
    </row>
    <row r="17" spans="2:81" ht="15" customHeight="1" x14ac:dyDescent="0.2">
      <c r="B17" s="120"/>
      <c r="C17" s="203"/>
      <c r="D17" s="16"/>
      <c r="E17" s="16"/>
      <c r="F17" s="16"/>
      <c r="G17" s="16"/>
      <c r="H17" s="16"/>
      <c r="I17" s="16"/>
      <c r="J17" s="16"/>
      <c r="K17" s="16"/>
      <c r="L17" s="16"/>
      <c r="M17" s="16"/>
      <c r="N17" s="16"/>
      <c r="O17" s="16"/>
      <c r="P17" s="130"/>
      <c r="Q17" s="16"/>
      <c r="R17" s="16"/>
      <c r="S17" s="16"/>
      <c r="T17" s="16"/>
      <c r="U17" s="16"/>
      <c r="V17" s="16"/>
      <c r="W17" s="16"/>
      <c r="X17" s="16"/>
      <c r="Y17" s="16"/>
      <c r="Z17" s="16"/>
      <c r="AA17" s="16"/>
      <c r="AB17" s="16"/>
      <c r="AC17" s="130"/>
      <c r="AD17" s="16"/>
      <c r="AE17" s="16"/>
      <c r="AF17" s="16"/>
      <c r="AG17" s="16"/>
      <c r="AH17" s="16"/>
      <c r="AI17" s="16"/>
      <c r="AJ17" s="16"/>
      <c r="AK17" s="16"/>
      <c r="AL17" s="16"/>
      <c r="AM17" s="16"/>
      <c r="AN17" s="16"/>
      <c r="AO17" s="16"/>
      <c r="AP17" s="130"/>
      <c r="AQ17" s="16"/>
      <c r="AR17" s="16"/>
      <c r="AS17" s="16"/>
      <c r="AT17" s="16"/>
      <c r="AU17" s="16"/>
      <c r="AV17" s="16"/>
      <c r="AW17" s="16"/>
      <c r="AX17" s="16"/>
      <c r="AY17" s="16"/>
      <c r="AZ17" s="16"/>
      <c r="BA17" s="16"/>
      <c r="BB17" s="16"/>
      <c r="BC17" s="130"/>
      <c r="BD17" s="16"/>
      <c r="BE17" s="16"/>
      <c r="BF17" s="16"/>
      <c r="BG17" s="16"/>
      <c r="BH17" s="16"/>
      <c r="BI17" s="16"/>
      <c r="BJ17" s="16"/>
      <c r="BK17" s="16"/>
      <c r="BL17" s="16"/>
      <c r="BM17" s="16"/>
      <c r="BN17" s="16"/>
      <c r="BO17" s="16"/>
      <c r="BP17" s="130"/>
      <c r="BQ17" s="16"/>
      <c r="BR17" s="16"/>
      <c r="BS17" s="16"/>
      <c r="BT17" s="16"/>
      <c r="BU17" s="16"/>
      <c r="BV17" s="16"/>
      <c r="BW17" s="16"/>
      <c r="BX17" s="16"/>
      <c r="BY17" s="16"/>
      <c r="BZ17" s="16"/>
      <c r="CA17" s="16"/>
      <c r="CB17" s="16"/>
      <c r="CC17" s="130"/>
    </row>
    <row r="18" spans="2:81" ht="15" customHeight="1" x14ac:dyDescent="0.2">
      <c r="B18" s="243" t="str">
        <f>CONCATENATE("Estimation du stock ",'Données de base'!A33)</f>
        <v>Estimation du stock Preuve de concept</v>
      </c>
      <c r="C18" s="223"/>
      <c r="D18" s="16"/>
      <c r="E18" s="16"/>
      <c r="F18" s="16"/>
      <c r="G18" s="16"/>
      <c r="H18" s="16"/>
      <c r="I18" s="16"/>
      <c r="J18" s="16"/>
      <c r="K18" s="16"/>
      <c r="L18" s="16"/>
      <c r="M18" s="16"/>
      <c r="N18" s="16"/>
      <c r="O18" s="16"/>
      <c r="P18" s="130"/>
      <c r="Q18" s="16"/>
      <c r="R18" s="16"/>
      <c r="S18" s="16"/>
      <c r="T18" s="16"/>
      <c r="U18" s="16"/>
      <c r="V18" s="16"/>
      <c r="W18" s="16"/>
      <c r="X18" s="16"/>
      <c r="Y18" s="16"/>
      <c r="Z18" s="16"/>
      <c r="AA18" s="16"/>
      <c r="AB18" s="16"/>
      <c r="AC18" s="130"/>
      <c r="AD18" s="16"/>
      <c r="AE18" s="16"/>
      <c r="AF18" s="16"/>
      <c r="AG18" s="16"/>
      <c r="AH18" s="16"/>
      <c r="AI18" s="16"/>
      <c r="AJ18" s="16"/>
      <c r="AK18" s="16"/>
      <c r="AL18" s="16"/>
      <c r="AM18" s="16"/>
      <c r="AN18" s="16"/>
      <c r="AO18" s="16"/>
      <c r="AP18" s="130"/>
      <c r="AQ18" s="16"/>
      <c r="AR18" s="16"/>
      <c r="AS18" s="16"/>
      <c r="AT18" s="16"/>
      <c r="AU18" s="16"/>
      <c r="AV18" s="16"/>
      <c r="AW18" s="16"/>
      <c r="AX18" s="16"/>
      <c r="AY18" s="16"/>
      <c r="AZ18" s="16"/>
      <c r="BA18" s="16"/>
      <c r="BB18" s="16"/>
      <c r="BC18" s="130"/>
      <c r="BD18" s="16"/>
      <c r="BE18" s="16"/>
      <c r="BF18" s="16"/>
      <c r="BG18" s="16"/>
      <c r="BH18" s="16"/>
      <c r="BI18" s="16"/>
      <c r="BJ18" s="16"/>
      <c r="BK18" s="16"/>
      <c r="BL18" s="16"/>
      <c r="BM18" s="16"/>
      <c r="BN18" s="16"/>
      <c r="BO18" s="16"/>
      <c r="BP18" s="130"/>
      <c r="BQ18" s="16"/>
      <c r="BR18" s="16"/>
      <c r="BS18" s="16"/>
      <c r="BT18" s="16"/>
      <c r="BU18" s="16"/>
      <c r="BV18" s="16"/>
      <c r="BW18" s="16"/>
      <c r="BX18" s="16"/>
      <c r="BY18" s="16"/>
      <c r="BZ18" s="16"/>
      <c r="CA18" s="16"/>
      <c r="CB18" s="16"/>
      <c r="CC18" s="130"/>
    </row>
    <row r="19" spans="2:81" ht="15" customHeight="1" x14ac:dyDescent="0.2">
      <c r="B19" s="16" t="s">
        <v>132</v>
      </c>
      <c r="C19" s="223"/>
      <c r="D19" s="181">
        <f>D93*'Données de base'!$F$116</f>
        <v>0</v>
      </c>
      <c r="E19" s="181">
        <f>E93*'Données de base'!$F$116</f>
        <v>0</v>
      </c>
      <c r="F19" s="181">
        <f>F93*'Données de base'!$F$116</f>
        <v>0</v>
      </c>
      <c r="G19" s="181">
        <f>G93*'Données de base'!$F$116</f>
        <v>0</v>
      </c>
      <c r="H19" s="181">
        <f>H93*'Données de base'!$F$116</f>
        <v>0</v>
      </c>
      <c r="I19" s="181">
        <f>I93*'Données de base'!$F$116</f>
        <v>0</v>
      </c>
      <c r="J19" s="181">
        <f>J93*'Données de base'!$F$116</f>
        <v>0</v>
      </c>
      <c r="K19" s="181">
        <f>K93*'Données de base'!$F$116</f>
        <v>0</v>
      </c>
      <c r="L19" s="181">
        <f>L93*'Données de base'!$F$116</f>
        <v>0</v>
      </c>
      <c r="M19" s="181">
        <f>M93*'Données de base'!$F$116</f>
        <v>0</v>
      </c>
      <c r="N19" s="181">
        <f>N93*'Données de base'!$F$116</f>
        <v>0</v>
      </c>
      <c r="O19" s="181">
        <f>O93*'Données de base'!$F$116</f>
        <v>0</v>
      </c>
      <c r="P19" s="130"/>
      <c r="Q19" s="181">
        <f>Q93*'Données de base'!$F$116</f>
        <v>0</v>
      </c>
      <c r="R19" s="181">
        <f>R93*'Données de base'!$F$116</f>
        <v>0</v>
      </c>
      <c r="S19" s="181">
        <f>S93*'Données de base'!$F$116</f>
        <v>0</v>
      </c>
      <c r="T19" s="181">
        <f>T93*'Données de base'!$F$116</f>
        <v>0</v>
      </c>
      <c r="U19" s="181">
        <f>U93*'Données de base'!$F$116</f>
        <v>0</v>
      </c>
      <c r="V19" s="181">
        <f>V93*'Données de base'!$F$116</f>
        <v>0</v>
      </c>
      <c r="W19" s="181">
        <f>W93*'Données de base'!$F$116</f>
        <v>0</v>
      </c>
      <c r="X19" s="181">
        <f>X93*'Données de base'!$F$116</f>
        <v>0</v>
      </c>
      <c r="Y19" s="181">
        <f>Y93*'Données de base'!$F$116</f>
        <v>0</v>
      </c>
      <c r="Z19" s="181">
        <f>Z93*'Données de base'!$F$116</f>
        <v>0</v>
      </c>
      <c r="AA19" s="181">
        <f>AA93*'Données de base'!$F$116</f>
        <v>0</v>
      </c>
      <c r="AB19" s="181">
        <f>AB93*'Données de base'!$F$116</f>
        <v>0</v>
      </c>
      <c r="AC19" s="130"/>
      <c r="AD19" s="181">
        <f>AD93*'Données de base'!$F$116</f>
        <v>0</v>
      </c>
      <c r="AE19" s="181">
        <f>AE93*'Données de base'!$F$116</f>
        <v>0</v>
      </c>
      <c r="AF19" s="181">
        <f>AF93*'Données de base'!$F$116</f>
        <v>0</v>
      </c>
      <c r="AG19" s="181">
        <f>AG93*'Données de base'!$F$116</f>
        <v>0</v>
      </c>
      <c r="AH19" s="181">
        <f>AH93*'Données de base'!$F$116</f>
        <v>0</v>
      </c>
      <c r="AI19" s="181">
        <f>AI93*'Données de base'!$F$116</f>
        <v>0</v>
      </c>
      <c r="AJ19" s="181">
        <f>AJ93*'Données de base'!$F$116</f>
        <v>0</v>
      </c>
      <c r="AK19" s="181">
        <f>AK93*'Données de base'!$F$116</f>
        <v>0</v>
      </c>
      <c r="AL19" s="181">
        <f>AL93*'Données de base'!$F$116</f>
        <v>0</v>
      </c>
      <c r="AM19" s="181">
        <f>AM93*'Données de base'!$F$116</f>
        <v>0</v>
      </c>
      <c r="AN19" s="181">
        <f>AN93*'Données de base'!$F$116</f>
        <v>0</v>
      </c>
      <c r="AO19" s="181">
        <f>AO93*'Données de base'!$F$116</f>
        <v>0</v>
      </c>
      <c r="AP19" s="130"/>
      <c r="AQ19" s="181">
        <f>AQ93*'Données de base'!$F$116</f>
        <v>0</v>
      </c>
      <c r="AR19" s="181">
        <f>AR93*'Données de base'!$F$116</f>
        <v>0</v>
      </c>
      <c r="AS19" s="181">
        <f>AS93*'Données de base'!$F$116</f>
        <v>0</v>
      </c>
      <c r="AT19" s="181">
        <f>AT93*'Données de base'!$F$116</f>
        <v>0</v>
      </c>
      <c r="AU19" s="181">
        <f>AU93*'Données de base'!$F$116</f>
        <v>0</v>
      </c>
      <c r="AV19" s="181">
        <f>AV93*'Données de base'!$F$116</f>
        <v>0</v>
      </c>
      <c r="AW19" s="181">
        <f>AW93*'Données de base'!$F$116</f>
        <v>0</v>
      </c>
      <c r="AX19" s="181">
        <f>AX93*'Données de base'!$F$116</f>
        <v>0</v>
      </c>
      <c r="AY19" s="181">
        <f>AY93*'Données de base'!$F$116</f>
        <v>0</v>
      </c>
      <c r="AZ19" s="181">
        <f>AZ93*'Données de base'!$F$116</f>
        <v>0</v>
      </c>
      <c r="BA19" s="181">
        <f>BA93*'Données de base'!$F$116</f>
        <v>0</v>
      </c>
      <c r="BB19" s="181">
        <f>BB93*'Données de base'!$F$116</f>
        <v>0</v>
      </c>
      <c r="BC19" s="130"/>
      <c r="BD19" s="181">
        <f>BD93*'Données de base'!$F$116</f>
        <v>0</v>
      </c>
      <c r="BE19" s="181">
        <f>BE93*'Données de base'!$F$116</f>
        <v>0</v>
      </c>
      <c r="BF19" s="181">
        <f>BF93*'Données de base'!$F$116</f>
        <v>0</v>
      </c>
      <c r="BG19" s="181">
        <f>BG93*'Données de base'!$F$116</f>
        <v>0</v>
      </c>
      <c r="BH19" s="181">
        <f>BH93*'Données de base'!$F$116</f>
        <v>0</v>
      </c>
      <c r="BI19" s="181">
        <f>BI93*'Données de base'!$F$116</f>
        <v>0</v>
      </c>
      <c r="BJ19" s="181">
        <f>BJ93*'Données de base'!$F$116</f>
        <v>0</v>
      </c>
      <c r="BK19" s="181">
        <f>BK93*'Données de base'!$F$116</f>
        <v>0</v>
      </c>
      <c r="BL19" s="181">
        <f>BL93*'Données de base'!$F$116</f>
        <v>0</v>
      </c>
      <c r="BM19" s="181">
        <f>BM93*'Données de base'!$F$116</f>
        <v>0</v>
      </c>
      <c r="BN19" s="181">
        <f>BN93*'Données de base'!$F$116</f>
        <v>0</v>
      </c>
      <c r="BO19" s="181">
        <f>BO93*'Données de base'!$F$116</f>
        <v>0</v>
      </c>
      <c r="BP19" s="130"/>
      <c r="BQ19" s="181">
        <f>BQ93*'Données de base'!$F$116</f>
        <v>0</v>
      </c>
      <c r="BR19" s="181">
        <f>BR93*'Données de base'!$F$116</f>
        <v>0</v>
      </c>
      <c r="BS19" s="181">
        <f>BS93*'Données de base'!$F$116</f>
        <v>0</v>
      </c>
      <c r="BT19" s="181">
        <f>BT93*'Données de base'!$F$116</f>
        <v>0</v>
      </c>
      <c r="BU19" s="181">
        <f>BU93*'Données de base'!$F$116</f>
        <v>0</v>
      </c>
      <c r="BV19" s="181">
        <f>BV93*'Données de base'!$F$116</f>
        <v>0</v>
      </c>
      <c r="BW19" s="181">
        <f>BW93*'Données de base'!$F$116</f>
        <v>0</v>
      </c>
      <c r="BX19" s="181">
        <f>BX93*'Données de base'!$F$116</f>
        <v>0</v>
      </c>
      <c r="BY19" s="181">
        <f>BY93*'Données de base'!$F$116</f>
        <v>0</v>
      </c>
      <c r="BZ19" s="181">
        <f>BZ93*'Données de base'!$F$116</f>
        <v>0</v>
      </c>
      <c r="CA19" s="181">
        <f>CA93*'Données de base'!$F$116</f>
        <v>0</v>
      </c>
      <c r="CB19" s="181">
        <f>CB93*'Données de base'!$F$116</f>
        <v>0</v>
      </c>
      <c r="CC19" s="130"/>
    </row>
    <row r="20" spans="2:81" ht="15" customHeight="1" x14ac:dyDescent="0.2">
      <c r="B20" s="16" t="s">
        <v>134</v>
      </c>
      <c r="C20" s="223"/>
      <c r="D20" s="181">
        <f>+IF('Données de base'!C$21&gt;0,'Données de base'!$C$116,0)</f>
        <v>0</v>
      </c>
      <c r="E20" s="181">
        <f>+IF('Données de base'!D$21&gt;0,'Données de base'!$C$116,0)</f>
        <v>0</v>
      </c>
      <c r="F20" s="181">
        <f>+IF('Données de base'!E$21&gt;0,'Données de base'!$C$116,0)</f>
        <v>0</v>
      </c>
      <c r="G20" s="181">
        <f>+IF('Données de base'!F$21&gt;0,'Données de base'!$C$116,0)</f>
        <v>0</v>
      </c>
      <c r="H20" s="181">
        <f>+IF('Données de base'!G$21&gt;0,'Données de base'!$C$116,0)</f>
        <v>0</v>
      </c>
      <c r="I20" s="181">
        <f>+IF('Données de base'!H$21&gt;0,'Données de base'!$C$116,0)</f>
        <v>0</v>
      </c>
      <c r="J20" s="181">
        <f>+IF('Données de base'!I$21&gt;0,'Données de base'!$C$116,0)</f>
        <v>0</v>
      </c>
      <c r="K20" s="181">
        <f>+IF('Données de base'!J$21&gt;0,'Données de base'!$C$116,0)</f>
        <v>0</v>
      </c>
      <c r="L20" s="181">
        <f>+IF('Données de base'!K$21&gt;0,'Données de base'!$C$116,0)</f>
        <v>0</v>
      </c>
      <c r="M20" s="181">
        <f>+IF('Données de base'!L$21&gt;0,'Données de base'!$C$116,0)</f>
        <v>0</v>
      </c>
      <c r="N20" s="181">
        <f>+IF('Données de base'!M$21&gt;0,'Données de base'!$C$116,0)</f>
        <v>0</v>
      </c>
      <c r="O20" s="181">
        <f>+IF('Données de base'!N$21&gt;0,'Données de base'!$C$116,0)</f>
        <v>0</v>
      </c>
      <c r="P20" s="130"/>
      <c r="Q20" s="181">
        <f>'Données de base'!$C$116</f>
        <v>0</v>
      </c>
      <c r="R20" s="181">
        <f>'Données de base'!$C$116</f>
        <v>0</v>
      </c>
      <c r="S20" s="181">
        <f>'Données de base'!$C$116</f>
        <v>0</v>
      </c>
      <c r="T20" s="181">
        <f>'Données de base'!$C$116</f>
        <v>0</v>
      </c>
      <c r="U20" s="181">
        <f>'Données de base'!$C$116</f>
        <v>0</v>
      </c>
      <c r="V20" s="181">
        <f>'Données de base'!$C$116</f>
        <v>0</v>
      </c>
      <c r="W20" s="181">
        <f>'Données de base'!$C$116</f>
        <v>0</v>
      </c>
      <c r="X20" s="181">
        <f>'Données de base'!$C$116</f>
        <v>0</v>
      </c>
      <c r="Y20" s="181">
        <f>'Données de base'!$C$116</f>
        <v>0</v>
      </c>
      <c r="Z20" s="181">
        <f>'Données de base'!$C$116</f>
        <v>0</v>
      </c>
      <c r="AA20" s="181">
        <f>'Données de base'!$C$116</f>
        <v>0</v>
      </c>
      <c r="AB20" s="181">
        <f>'Données de base'!$C$116</f>
        <v>0</v>
      </c>
      <c r="AC20" s="130"/>
      <c r="AD20" s="181">
        <f>'Données de base'!$C$116</f>
        <v>0</v>
      </c>
      <c r="AE20" s="181">
        <f>'Données de base'!$C$116</f>
        <v>0</v>
      </c>
      <c r="AF20" s="181">
        <f>'Données de base'!$C$116</f>
        <v>0</v>
      </c>
      <c r="AG20" s="181">
        <f>'Données de base'!$C$116</f>
        <v>0</v>
      </c>
      <c r="AH20" s="181">
        <f>'Données de base'!$C$116</f>
        <v>0</v>
      </c>
      <c r="AI20" s="181">
        <f>'Données de base'!$C$116</f>
        <v>0</v>
      </c>
      <c r="AJ20" s="181">
        <f>'Données de base'!$C$116</f>
        <v>0</v>
      </c>
      <c r="AK20" s="181">
        <f>'Données de base'!$C$116</f>
        <v>0</v>
      </c>
      <c r="AL20" s="181">
        <f>'Données de base'!$C$116</f>
        <v>0</v>
      </c>
      <c r="AM20" s="181">
        <f>'Données de base'!$C$116</f>
        <v>0</v>
      </c>
      <c r="AN20" s="181">
        <f>'Données de base'!$C$116</f>
        <v>0</v>
      </c>
      <c r="AO20" s="181">
        <f>'Données de base'!$C$116</f>
        <v>0</v>
      </c>
      <c r="AP20" s="130"/>
      <c r="AQ20" s="181">
        <f>'Données de base'!$C$116</f>
        <v>0</v>
      </c>
      <c r="AR20" s="181">
        <f>'Données de base'!$C$116</f>
        <v>0</v>
      </c>
      <c r="AS20" s="181">
        <f>'Données de base'!$C$116</f>
        <v>0</v>
      </c>
      <c r="AT20" s="181">
        <f>'Données de base'!$C$116</f>
        <v>0</v>
      </c>
      <c r="AU20" s="181">
        <f>'Données de base'!$C$116</f>
        <v>0</v>
      </c>
      <c r="AV20" s="181">
        <f>'Données de base'!$C$116</f>
        <v>0</v>
      </c>
      <c r="AW20" s="181">
        <f>'Données de base'!$C$116</f>
        <v>0</v>
      </c>
      <c r="AX20" s="181">
        <f>'Données de base'!$C$116</f>
        <v>0</v>
      </c>
      <c r="AY20" s="181">
        <f>'Données de base'!$C$116</f>
        <v>0</v>
      </c>
      <c r="AZ20" s="181">
        <f>'Données de base'!$C$116</f>
        <v>0</v>
      </c>
      <c r="BA20" s="181">
        <f>'Données de base'!$C$116</f>
        <v>0</v>
      </c>
      <c r="BB20" s="181">
        <f>'Données de base'!$C$116</f>
        <v>0</v>
      </c>
      <c r="BC20" s="130"/>
      <c r="BD20" s="181">
        <f>'Données de base'!$C$116</f>
        <v>0</v>
      </c>
      <c r="BE20" s="181">
        <f>'Données de base'!$C$116</f>
        <v>0</v>
      </c>
      <c r="BF20" s="181">
        <f>'Données de base'!$C$116</f>
        <v>0</v>
      </c>
      <c r="BG20" s="181">
        <f>'Données de base'!$C$116</f>
        <v>0</v>
      </c>
      <c r="BH20" s="181">
        <f>'Données de base'!$C$116</f>
        <v>0</v>
      </c>
      <c r="BI20" s="181">
        <f>'Données de base'!$C$116</f>
        <v>0</v>
      </c>
      <c r="BJ20" s="181">
        <f>'Données de base'!$C$116</f>
        <v>0</v>
      </c>
      <c r="BK20" s="181">
        <f>'Données de base'!$C$116</f>
        <v>0</v>
      </c>
      <c r="BL20" s="181">
        <f>'Données de base'!$C$116</f>
        <v>0</v>
      </c>
      <c r="BM20" s="181">
        <f>'Données de base'!$C$116</f>
        <v>0</v>
      </c>
      <c r="BN20" s="181">
        <f>'Données de base'!$C$116</f>
        <v>0</v>
      </c>
      <c r="BO20" s="181">
        <f>'Données de base'!$C$116</f>
        <v>0</v>
      </c>
      <c r="BP20" s="130"/>
      <c r="BQ20" s="181">
        <f>'Données de base'!$C$116</f>
        <v>0</v>
      </c>
      <c r="BR20" s="181">
        <f>'Données de base'!$C$116</f>
        <v>0</v>
      </c>
      <c r="BS20" s="181">
        <f>'Données de base'!$C$116</f>
        <v>0</v>
      </c>
      <c r="BT20" s="181">
        <f>'Données de base'!$C$116</f>
        <v>0</v>
      </c>
      <c r="BU20" s="181">
        <f>'Données de base'!$C$116</f>
        <v>0</v>
      </c>
      <c r="BV20" s="181">
        <f>'Données de base'!$C$116</f>
        <v>0</v>
      </c>
      <c r="BW20" s="181">
        <f>'Données de base'!$C$116</f>
        <v>0</v>
      </c>
      <c r="BX20" s="181">
        <f>'Données de base'!$C$116</f>
        <v>0</v>
      </c>
      <c r="BY20" s="181">
        <f>'Données de base'!$C$116</f>
        <v>0</v>
      </c>
      <c r="BZ20" s="181">
        <f>'Données de base'!$C$116</f>
        <v>0</v>
      </c>
      <c r="CA20" s="181">
        <f>'Données de base'!$C$116</f>
        <v>0</v>
      </c>
      <c r="CB20" s="181">
        <f>'Données de base'!$C$116</f>
        <v>0</v>
      </c>
      <c r="CC20" s="130"/>
    </row>
    <row r="21" spans="2:81" ht="15" customHeight="1" x14ac:dyDescent="0.2">
      <c r="B21" s="16" t="s">
        <v>135</v>
      </c>
      <c r="C21" s="223"/>
      <c r="D21" s="181">
        <f t="shared" ref="D21:T21" si="18">MAX(D19:D20)</f>
        <v>0</v>
      </c>
      <c r="E21" s="181">
        <f t="shared" si="18"/>
        <v>0</v>
      </c>
      <c r="F21" s="181">
        <f t="shared" si="18"/>
        <v>0</v>
      </c>
      <c r="G21" s="181">
        <f t="shared" si="18"/>
        <v>0</v>
      </c>
      <c r="H21" s="181">
        <f t="shared" si="18"/>
        <v>0</v>
      </c>
      <c r="I21" s="181">
        <f t="shared" si="18"/>
        <v>0</v>
      </c>
      <c r="J21" s="181">
        <f t="shared" si="18"/>
        <v>0</v>
      </c>
      <c r="K21" s="181">
        <f t="shared" si="18"/>
        <v>0</v>
      </c>
      <c r="L21" s="181">
        <f t="shared" si="18"/>
        <v>0</v>
      </c>
      <c r="M21" s="181">
        <f t="shared" si="18"/>
        <v>0</v>
      </c>
      <c r="N21" s="181">
        <f t="shared" si="18"/>
        <v>0</v>
      </c>
      <c r="O21" s="181">
        <f t="shared" si="18"/>
        <v>0</v>
      </c>
      <c r="P21" s="130"/>
      <c r="Q21" s="181">
        <f t="shared" si="18"/>
        <v>0</v>
      </c>
      <c r="R21" s="181">
        <f t="shared" si="18"/>
        <v>0</v>
      </c>
      <c r="S21" s="181">
        <f t="shared" si="18"/>
        <v>0</v>
      </c>
      <c r="T21" s="181">
        <f t="shared" si="18"/>
        <v>0</v>
      </c>
      <c r="U21" s="181">
        <f t="shared" ref="U21:AB21" si="19">MAX(U19:U20)</f>
        <v>0</v>
      </c>
      <c r="V21" s="181">
        <f t="shared" si="19"/>
        <v>0</v>
      </c>
      <c r="W21" s="181">
        <f t="shared" si="19"/>
        <v>0</v>
      </c>
      <c r="X21" s="181">
        <f t="shared" si="19"/>
        <v>0</v>
      </c>
      <c r="Y21" s="181">
        <f t="shared" si="19"/>
        <v>0</v>
      </c>
      <c r="Z21" s="181">
        <f t="shared" si="19"/>
        <v>0</v>
      </c>
      <c r="AA21" s="181">
        <f t="shared" si="19"/>
        <v>0</v>
      </c>
      <c r="AB21" s="181">
        <f t="shared" si="19"/>
        <v>0</v>
      </c>
      <c r="AC21" s="130"/>
      <c r="AD21" s="181">
        <f t="shared" ref="AD21:AO21" si="20">MAX(AD19:AD20)</f>
        <v>0</v>
      </c>
      <c r="AE21" s="181">
        <f t="shared" si="20"/>
        <v>0</v>
      </c>
      <c r="AF21" s="181">
        <f t="shared" si="20"/>
        <v>0</v>
      </c>
      <c r="AG21" s="181">
        <f t="shared" si="20"/>
        <v>0</v>
      </c>
      <c r="AH21" s="181">
        <f t="shared" si="20"/>
        <v>0</v>
      </c>
      <c r="AI21" s="181">
        <f t="shared" si="20"/>
        <v>0</v>
      </c>
      <c r="AJ21" s="181">
        <f t="shared" si="20"/>
        <v>0</v>
      </c>
      <c r="AK21" s="181">
        <f t="shared" si="20"/>
        <v>0</v>
      </c>
      <c r="AL21" s="181">
        <f t="shared" si="20"/>
        <v>0</v>
      </c>
      <c r="AM21" s="181">
        <f t="shared" si="20"/>
        <v>0</v>
      </c>
      <c r="AN21" s="181">
        <f t="shared" si="20"/>
        <v>0</v>
      </c>
      <c r="AO21" s="181">
        <f t="shared" si="20"/>
        <v>0</v>
      </c>
      <c r="AP21" s="130"/>
      <c r="AQ21" s="181">
        <f t="shared" ref="AQ21:BB21" si="21">MAX(AQ19:AQ20)</f>
        <v>0</v>
      </c>
      <c r="AR21" s="181">
        <f t="shared" si="21"/>
        <v>0</v>
      </c>
      <c r="AS21" s="181">
        <f t="shared" si="21"/>
        <v>0</v>
      </c>
      <c r="AT21" s="181">
        <f t="shared" si="21"/>
        <v>0</v>
      </c>
      <c r="AU21" s="181">
        <f t="shared" si="21"/>
        <v>0</v>
      </c>
      <c r="AV21" s="181">
        <f t="shared" si="21"/>
        <v>0</v>
      </c>
      <c r="AW21" s="181">
        <f t="shared" si="21"/>
        <v>0</v>
      </c>
      <c r="AX21" s="181">
        <f t="shared" si="21"/>
        <v>0</v>
      </c>
      <c r="AY21" s="181">
        <f t="shared" si="21"/>
        <v>0</v>
      </c>
      <c r="AZ21" s="181">
        <f t="shared" si="21"/>
        <v>0</v>
      </c>
      <c r="BA21" s="181">
        <f t="shared" si="21"/>
        <v>0</v>
      </c>
      <c r="BB21" s="181">
        <f t="shared" si="21"/>
        <v>0</v>
      </c>
      <c r="BC21" s="130"/>
      <c r="BD21" s="181">
        <f t="shared" ref="BD21:BO21" si="22">MAX(BD19:BD20)</f>
        <v>0</v>
      </c>
      <c r="BE21" s="181">
        <f t="shared" si="22"/>
        <v>0</v>
      </c>
      <c r="BF21" s="181">
        <f t="shared" si="22"/>
        <v>0</v>
      </c>
      <c r="BG21" s="181">
        <f t="shared" si="22"/>
        <v>0</v>
      </c>
      <c r="BH21" s="181">
        <f t="shared" si="22"/>
        <v>0</v>
      </c>
      <c r="BI21" s="181">
        <f t="shared" si="22"/>
        <v>0</v>
      </c>
      <c r="BJ21" s="181">
        <f t="shared" si="22"/>
        <v>0</v>
      </c>
      <c r="BK21" s="181">
        <f t="shared" si="22"/>
        <v>0</v>
      </c>
      <c r="BL21" s="181">
        <f t="shared" si="22"/>
        <v>0</v>
      </c>
      <c r="BM21" s="181">
        <f t="shared" si="22"/>
        <v>0</v>
      </c>
      <c r="BN21" s="181">
        <f t="shared" si="22"/>
        <v>0</v>
      </c>
      <c r="BO21" s="181">
        <f t="shared" si="22"/>
        <v>0</v>
      </c>
      <c r="BP21" s="130"/>
      <c r="BQ21" s="181">
        <f t="shared" ref="BQ21:CB21" si="23">MAX(BQ19:BQ20)</f>
        <v>0</v>
      </c>
      <c r="BR21" s="181">
        <f t="shared" si="23"/>
        <v>0</v>
      </c>
      <c r="BS21" s="181">
        <f t="shared" si="23"/>
        <v>0</v>
      </c>
      <c r="BT21" s="181">
        <f t="shared" si="23"/>
        <v>0</v>
      </c>
      <c r="BU21" s="181">
        <f t="shared" si="23"/>
        <v>0</v>
      </c>
      <c r="BV21" s="181">
        <f t="shared" si="23"/>
        <v>0</v>
      </c>
      <c r="BW21" s="181">
        <f t="shared" si="23"/>
        <v>0</v>
      </c>
      <c r="BX21" s="181">
        <f t="shared" si="23"/>
        <v>0</v>
      </c>
      <c r="BY21" s="181">
        <f t="shared" si="23"/>
        <v>0</v>
      </c>
      <c r="BZ21" s="181">
        <f t="shared" si="23"/>
        <v>0</v>
      </c>
      <c r="CA21" s="181">
        <f t="shared" si="23"/>
        <v>0</v>
      </c>
      <c r="CB21" s="181">
        <f t="shared" si="23"/>
        <v>0</v>
      </c>
      <c r="CC21" s="130"/>
    </row>
    <row r="22" spans="2:81" ht="15" customHeight="1" x14ac:dyDescent="0.2">
      <c r="B22" s="16" t="s">
        <v>136</v>
      </c>
      <c r="C22" s="223"/>
      <c r="D22" s="181">
        <v>0</v>
      </c>
      <c r="E22" s="181">
        <f t="shared" ref="E22:O22" si="24">+D21</f>
        <v>0</v>
      </c>
      <c r="F22" s="181">
        <f t="shared" si="24"/>
        <v>0</v>
      </c>
      <c r="G22" s="181">
        <f t="shared" si="24"/>
        <v>0</v>
      </c>
      <c r="H22" s="181">
        <f t="shared" si="24"/>
        <v>0</v>
      </c>
      <c r="I22" s="181">
        <f t="shared" si="24"/>
        <v>0</v>
      </c>
      <c r="J22" s="181">
        <f t="shared" si="24"/>
        <v>0</v>
      </c>
      <c r="K22" s="181">
        <f t="shared" si="24"/>
        <v>0</v>
      </c>
      <c r="L22" s="181">
        <f t="shared" si="24"/>
        <v>0</v>
      </c>
      <c r="M22" s="181">
        <f t="shared" si="24"/>
        <v>0</v>
      </c>
      <c r="N22" s="181">
        <f t="shared" si="24"/>
        <v>0</v>
      </c>
      <c r="O22" s="181">
        <f t="shared" si="24"/>
        <v>0</v>
      </c>
      <c r="P22" s="130"/>
      <c r="Q22" s="181">
        <f>O21</f>
        <v>0</v>
      </c>
      <c r="R22" s="181">
        <f>Q21</f>
        <v>0</v>
      </c>
      <c r="S22" s="181">
        <f>R21</f>
        <v>0</v>
      </c>
      <c r="T22" s="181">
        <f t="shared" ref="T22:AB22" si="25">S21</f>
        <v>0</v>
      </c>
      <c r="U22" s="181">
        <f t="shared" si="25"/>
        <v>0</v>
      </c>
      <c r="V22" s="181">
        <f t="shared" si="25"/>
        <v>0</v>
      </c>
      <c r="W22" s="181">
        <f t="shared" si="25"/>
        <v>0</v>
      </c>
      <c r="X22" s="181">
        <f t="shared" si="25"/>
        <v>0</v>
      </c>
      <c r="Y22" s="181">
        <f>X21</f>
        <v>0</v>
      </c>
      <c r="Z22" s="181">
        <f t="shared" si="25"/>
        <v>0</v>
      </c>
      <c r="AA22" s="181">
        <f t="shared" si="25"/>
        <v>0</v>
      </c>
      <c r="AB22" s="181">
        <f t="shared" si="25"/>
        <v>0</v>
      </c>
      <c r="AC22" s="130"/>
      <c r="AD22" s="181">
        <f>AB21</f>
        <v>0</v>
      </c>
      <c r="AE22" s="181">
        <f>AD21</f>
        <v>0</v>
      </c>
      <c r="AF22" s="181">
        <f>AE21</f>
        <v>0</v>
      </c>
      <c r="AG22" s="181">
        <f t="shared" ref="AG22:AO22" si="26">AF21</f>
        <v>0</v>
      </c>
      <c r="AH22" s="181">
        <f t="shared" si="26"/>
        <v>0</v>
      </c>
      <c r="AI22" s="181">
        <f t="shared" si="26"/>
        <v>0</v>
      </c>
      <c r="AJ22" s="181">
        <f t="shared" si="26"/>
        <v>0</v>
      </c>
      <c r="AK22" s="181">
        <f t="shared" si="26"/>
        <v>0</v>
      </c>
      <c r="AL22" s="181">
        <f>AK21</f>
        <v>0</v>
      </c>
      <c r="AM22" s="181">
        <f t="shared" si="26"/>
        <v>0</v>
      </c>
      <c r="AN22" s="181">
        <f t="shared" si="26"/>
        <v>0</v>
      </c>
      <c r="AO22" s="181">
        <f t="shared" si="26"/>
        <v>0</v>
      </c>
      <c r="AP22" s="130"/>
      <c r="AQ22" s="181">
        <f>AO21</f>
        <v>0</v>
      </c>
      <c r="AR22" s="181">
        <f>AQ21</f>
        <v>0</v>
      </c>
      <c r="AS22" s="181">
        <f>AR21</f>
        <v>0</v>
      </c>
      <c r="AT22" s="181">
        <f t="shared" ref="AT22:BB22" si="27">AS21</f>
        <v>0</v>
      </c>
      <c r="AU22" s="181">
        <f t="shared" si="27"/>
        <v>0</v>
      </c>
      <c r="AV22" s="181">
        <f t="shared" si="27"/>
        <v>0</v>
      </c>
      <c r="AW22" s="181">
        <f t="shared" si="27"/>
        <v>0</v>
      </c>
      <c r="AX22" s="181">
        <f t="shared" si="27"/>
        <v>0</v>
      </c>
      <c r="AY22" s="181">
        <f>AX21</f>
        <v>0</v>
      </c>
      <c r="AZ22" s="181">
        <f t="shared" si="27"/>
        <v>0</v>
      </c>
      <c r="BA22" s="181">
        <f t="shared" si="27"/>
        <v>0</v>
      </c>
      <c r="BB22" s="181">
        <f t="shared" si="27"/>
        <v>0</v>
      </c>
      <c r="BC22" s="130"/>
      <c r="BD22" s="181">
        <f>BB21</f>
        <v>0</v>
      </c>
      <c r="BE22" s="181">
        <f>BD21</f>
        <v>0</v>
      </c>
      <c r="BF22" s="181">
        <f>BE21</f>
        <v>0</v>
      </c>
      <c r="BG22" s="181">
        <f t="shared" ref="BG22:BO22" si="28">BF21</f>
        <v>0</v>
      </c>
      <c r="BH22" s="181">
        <f t="shared" si="28"/>
        <v>0</v>
      </c>
      <c r="BI22" s="181">
        <f t="shared" si="28"/>
        <v>0</v>
      </c>
      <c r="BJ22" s="181">
        <f t="shared" si="28"/>
        <v>0</v>
      </c>
      <c r="BK22" s="181">
        <f t="shared" si="28"/>
        <v>0</v>
      </c>
      <c r="BL22" s="181">
        <f>BK21</f>
        <v>0</v>
      </c>
      <c r="BM22" s="181">
        <f t="shared" si="28"/>
        <v>0</v>
      </c>
      <c r="BN22" s="181">
        <f t="shared" si="28"/>
        <v>0</v>
      </c>
      <c r="BO22" s="181">
        <f t="shared" si="28"/>
        <v>0</v>
      </c>
      <c r="BP22" s="130"/>
      <c r="BQ22" s="181">
        <f>BO21</f>
        <v>0</v>
      </c>
      <c r="BR22" s="181">
        <f t="shared" ref="BR22:CB22" si="29">BQ21</f>
        <v>0</v>
      </c>
      <c r="BS22" s="181">
        <f t="shared" si="29"/>
        <v>0</v>
      </c>
      <c r="BT22" s="181">
        <f t="shared" si="29"/>
        <v>0</v>
      </c>
      <c r="BU22" s="181">
        <f t="shared" si="29"/>
        <v>0</v>
      </c>
      <c r="BV22" s="181">
        <f t="shared" si="29"/>
        <v>0</v>
      </c>
      <c r="BW22" s="181">
        <f t="shared" si="29"/>
        <v>0</v>
      </c>
      <c r="BX22" s="181">
        <f t="shared" si="29"/>
        <v>0</v>
      </c>
      <c r="BY22" s="181">
        <f t="shared" si="29"/>
        <v>0</v>
      </c>
      <c r="BZ22" s="181">
        <f t="shared" si="29"/>
        <v>0</v>
      </c>
      <c r="CA22" s="181">
        <f t="shared" si="29"/>
        <v>0</v>
      </c>
      <c r="CB22" s="181">
        <f t="shared" si="29"/>
        <v>0</v>
      </c>
      <c r="CC22" s="130"/>
    </row>
    <row r="23" spans="2:81" ht="15" customHeight="1" x14ac:dyDescent="0.2">
      <c r="B23" s="16" t="s">
        <v>137</v>
      </c>
      <c r="C23" s="223"/>
      <c r="D23" s="181">
        <f t="shared" ref="D23:T23" si="30">+D21-D22</f>
        <v>0</v>
      </c>
      <c r="E23" s="181">
        <f t="shared" si="30"/>
        <v>0</v>
      </c>
      <c r="F23" s="181">
        <f t="shared" si="30"/>
        <v>0</v>
      </c>
      <c r="G23" s="181">
        <f t="shared" si="30"/>
        <v>0</v>
      </c>
      <c r="H23" s="181">
        <f t="shared" si="30"/>
        <v>0</v>
      </c>
      <c r="I23" s="181">
        <f t="shared" si="30"/>
        <v>0</v>
      </c>
      <c r="J23" s="181">
        <f t="shared" si="30"/>
        <v>0</v>
      </c>
      <c r="K23" s="181">
        <f t="shared" si="30"/>
        <v>0</v>
      </c>
      <c r="L23" s="181">
        <f t="shared" si="30"/>
        <v>0</v>
      </c>
      <c r="M23" s="181">
        <f t="shared" si="30"/>
        <v>0</v>
      </c>
      <c r="N23" s="181">
        <f t="shared" si="30"/>
        <v>0</v>
      </c>
      <c r="O23" s="181">
        <f t="shared" si="30"/>
        <v>0</v>
      </c>
      <c r="P23" s="190">
        <f>SUM(D23:O23)</f>
        <v>0</v>
      </c>
      <c r="Q23" s="181">
        <f t="shared" si="30"/>
        <v>0</v>
      </c>
      <c r="R23" s="181">
        <f t="shared" si="30"/>
        <v>0</v>
      </c>
      <c r="S23" s="181">
        <f t="shared" si="30"/>
        <v>0</v>
      </c>
      <c r="T23" s="181">
        <f t="shared" si="30"/>
        <v>0</v>
      </c>
      <c r="U23" s="181">
        <f t="shared" ref="U23:AB23" si="31">+U21-U22</f>
        <v>0</v>
      </c>
      <c r="V23" s="181">
        <f t="shared" si="31"/>
        <v>0</v>
      </c>
      <c r="W23" s="181">
        <f t="shared" si="31"/>
        <v>0</v>
      </c>
      <c r="X23" s="181">
        <f t="shared" si="31"/>
        <v>0</v>
      </c>
      <c r="Y23" s="181">
        <f t="shared" si="31"/>
        <v>0</v>
      </c>
      <c r="Z23" s="181">
        <f t="shared" si="31"/>
        <v>0</v>
      </c>
      <c r="AA23" s="181">
        <f t="shared" si="31"/>
        <v>0</v>
      </c>
      <c r="AB23" s="181">
        <f t="shared" si="31"/>
        <v>0</v>
      </c>
      <c r="AC23" s="190">
        <f>SUM(Q23:AB23)</f>
        <v>0</v>
      </c>
      <c r="AD23" s="181">
        <f t="shared" ref="AD23:AO23" si="32">+AD21-AD22</f>
        <v>0</v>
      </c>
      <c r="AE23" s="181">
        <f t="shared" si="32"/>
        <v>0</v>
      </c>
      <c r="AF23" s="181">
        <f t="shared" si="32"/>
        <v>0</v>
      </c>
      <c r="AG23" s="181">
        <f t="shared" si="32"/>
        <v>0</v>
      </c>
      <c r="AH23" s="181">
        <f t="shared" si="32"/>
        <v>0</v>
      </c>
      <c r="AI23" s="181">
        <f t="shared" si="32"/>
        <v>0</v>
      </c>
      <c r="AJ23" s="181">
        <f t="shared" si="32"/>
        <v>0</v>
      </c>
      <c r="AK23" s="181">
        <f t="shared" si="32"/>
        <v>0</v>
      </c>
      <c r="AL23" s="181">
        <f t="shared" si="32"/>
        <v>0</v>
      </c>
      <c r="AM23" s="181">
        <f t="shared" si="32"/>
        <v>0</v>
      </c>
      <c r="AN23" s="181">
        <f t="shared" si="32"/>
        <v>0</v>
      </c>
      <c r="AO23" s="181">
        <f t="shared" si="32"/>
        <v>0</v>
      </c>
      <c r="AP23" s="190">
        <f>SUM(AD23:AO23)</f>
        <v>0</v>
      </c>
      <c r="AQ23" s="181">
        <f t="shared" ref="AQ23:BB23" si="33">+AQ21-AQ22</f>
        <v>0</v>
      </c>
      <c r="AR23" s="181">
        <f t="shared" si="33"/>
        <v>0</v>
      </c>
      <c r="AS23" s="181">
        <f t="shared" si="33"/>
        <v>0</v>
      </c>
      <c r="AT23" s="181">
        <f t="shared" si="33"/>
        <v>0</v>
      </c>
      <c r="AU23" s="181">
        <f t="shared" si="33"/>
        <v>0</v>
      </c>
      <c r="AV23" s="181">
        <f t="shared" si="33"/>
        <v>0</v>
      </c>
      <c r="AW23" s="181">
        <f t="shared" si="33"/>
        <v>0</v>
      </c>
      <c r="AX23" s="181">
        <f t="shared" si="33"/>
        <v>0</v>
      </c>
      <c r="AY23" s="181">
        <f t="shared" si="33"/>
        <v>0</v>
      </c>
      <c r="AZ23" s="181">
        <f t="shared" si="33"/>
        <v>0</v>
      </c>
      <c r="BA23" s="181">
        <f t="shared" si="33"/>
        <v>0</v>
      </c>
      <c r="BB23" s="181">
        <f t="shared" si="33"/>
        <v>0</v>
      </c>
      <c r="BC23" s="190">
        <f>SUM(AQ23:BB23)</f>
        <v>0</v>
      </c>
      <c r="BD23" s="181">
        <f t="shared" ref="BD23:BO23" si="34">+BD21-BD22</f>
        <v>0</v>
      </c>
      <c r="BE23" s="181">
        <f t="shared" si="34"/>
        <v>0</v>
      </c>
      <c r="BF23" s="181">
        <f t="shared" si="34"/>
        <v>0</v>
      </c>
      <c r="BG23" s="181">
        <f t="shared" si="34"/>
        <v>0</v>
      </c>
      <c r="BH23" s="181">
        <f t="shared" si="34"/>
        <v>0</v>
      </c>
      <c r="BI23" s="181">
        <f t="shared" si="34"/>
        <v>0</v>
      </c>
      <c r="BJ23" s="181">
        <f t="shared" si="34"/>
        <v>0</v>
      </c>
      <c r="BK23" s="181">
        <f t="shared" si="34"/>
        <v>0</v>
      </c>
      <c r="BL23" s="181">
        <f t="shared" si="34"/>
        <v>0</v>
      </c>
      <c r="BM23" s="181">
        <f t="shared" si="34"/>
        <v>0</v>
      </c>
      <c r="BN23" s="181">
        <f t="shared" si="34"/>
        <v>0</v>
      </c>
      <c r="BO23" s="181">
        <f t="shared" si="34"/>
        <v>0</v>
      </c>
      <c r="BP23" s="190">
        <f>SUM(BD23:BO23)</f>
        <v>0</v>
      </c>
      <c r="BQ23" s="181">
        <f t="shared" ref="BQ23:CB23" si="35">+BQ21-BQ22</f>
        <v>0</v>
      </c>
      <c r="BR23" s="181">
        <f t="shared" si="35"/>
        <v>0</v>
      </c>
      <c r="BS23" s="181">
        <f t="shared" si="35"/>
        <v>0</v>
      </c>
      <c r="BT23" s="181">
        <f t="shared" si="35"/>
        <v>0</v>
      </c>
      <c r="BU23" s="181">
        <f t="shared" si="35"/>
        <v>0</v>
      </c>
      <c r="BV23" s="181">
        <f t="shared" si="35"/>
        <v>0</v>
      </c>
      <c r="BW23" s="181">
        <f t="shared" si="35"/>
        <v>0</v>
      </c>
      <c r="BX23" s="181">
        <f t="shared" si="35"/>
        <v>0</v>
      </c>
      <c r="BY23" s="181">
        <f t="shared" si="35"/>
        <v>0</v>
      </c>
      <c r="BZ23" s="181">
        <f t="shared" si="35"/>
        <v>0</v>
      </c>
      <c r="CA23" s="181">
        <f t="shared" si="35"/>
        <v>0</v>
      </c>
      <c r="CB23" s="181">
        <f t="shared" si="35"/>
        <v>0</v>
      </c>
      <c r="CC23" s="190">
        <f>SUM(BQ23:CB23)</f>
        <v>0</v>
      </c>
    </row>
    <row r="24" spans="2:81" ht="15" customHeight="1" x14ac:dyDescent="0.2">
      <c r="B24" s="16"/>
      <c r="C24" s="223"/>
      <c r="D24" s="181"/>
      <c r="E24" s="181"/>
      <c r="F24" s="181"/>
      <c r="G24" s="181"/>
      <c r="H24" s="181"/>
      <c r="I24" s="181"/>
      <c r="J24" s="181"/>
      <c r="K24" s="181"/>
      <c r="L24" s="181"/>
      <c r="M24" s="181"/>
      <c r="N24" s="181"/>
      <c r="O24" s="181"/>
      <c r="P24" s="130"/>
      <c r="Q24" s="181"/>
      <c r="R24" s="181"/>
      <c r="S24" s="181"/>
      <c r="T24" s="181"/>
      <c r="U24" s="181"/>
      <c r="V24" s="181"/>
      <c r="W24" s="181"/>
      <c r="X24" s="181"/>
      <c r="Y24" s="181"/>
      <c r="Z24" s="181"/>
      <c r="AA24" s="181"/>
      <c r="AB24" s="181"/>
      <c r="AC24" s="130"/>
      <c r="AD24" s="181"/>
      <c r="AE24" s="181"/>
      <c r="AF24" s="181"/>
      <c r="AG24" s="181"/>
      <c r="AH24" s="181"/>
      <c r="AI24" s="181"/>
      <c r="AJ24" s="181"/>
      <c r="AK24" s="181"/>
      <c r="AL24" s="181"/>
      <c r="AM24" s="181"/>
      <c r="AN24" s="181"/>
      <c r="AO24" s="181"/>
      <c r="AP24" s="130"/>
      <c r="AQ24" s="181"/>
      <c r="AR24" s="181"/>
      <c r="AS24" s="181"/>
      <c r="AT24" s="181"/>
      <c r="AU24" s="181"/>
      <c r="AV24" s="181"/>
      <c r="AW24" s="181"/>
      <c r="AX24" s="181"/>
      <c r="AY24" s="181"/>
      <c r="AZ24" s="181"/>
      <c r="BA24" s="181"/>
      <c r="BB24" s="181"/>
      <c r="BC24" s="130"/>
      <c r="BD24" s="181"/>
      <c r="BE24" s="181"/>
      <c r="BF24" s="181"/>
      <c r="BG24" s="181"/>
      <c r="BH24" s="181"/>
      <c r="BI24" s="181"/>
      <c r="BJ24" s="181"/>
      <c r="BK24" s="181"/>
      <c r="BL24" s="181"/>
      <c r="BM24" s="181"/>
      <c r="BN24" s="181"/>
      <c r="BO24" s="181"/>
      <c r="BP24" s="130"/>
      <c r="BQ24" s="181"/>
      <c r="BR24" s="181"/>
      <c r="BS24" s="181"/>
      <c r="BT24" s="181"/>
      <c r="BU24" s="181"/>
      <c r="BV24" s="181"/>
      <c r="BW24" s="181"/>
      <c r="BX24" s="181"/>
      <c r="BY24" s="181"/>
      <c r="BZ24" s="181"/>
      <c r="CA24" s="181"/>
      <c r="CB24" s="181"/>
      <c r="CC24" s="130"/>
    </row>
    <row r="25" spans="2:81" ht="15" customHeight="1" x14ac:dyDescent="0.2">
      <c r="B25" s="243" t="str">
        <f>CONCATENATE("Estimation du stock ",'Données de base'!A34)</f>
        <v>Estimation du stock Redevance porte-à-porte (Indus.)</v>
      </c>
      <c r="C25" s="223"/>
      <c r="D25" s="181"/>
      <c r="E25" s="181"/>
      <c r="F25" s="181"/>
      <c r="G25" s="181"/>
      <c r="H25" s="181"/>
      <c r="I25" s="181"/>
      <c r="J25" s="181"/>
      <c r="K25" s="181"/>
      <c r="L25" s="181"/>
      <c r="M25" s="181"/>
      <c r="N25" s="181"/>
      <c r="O25" s="181"/>
      <c r="P25" s="130"/>
      <c r="Q25" s="181"/>
      <c r="R25" s="181"/>
      <c r="S25" s="181"/>
      <c r="T25" s="181"/>
      <c r="U25" s="181"/>
      <c r="V25" s="181"/>
      <c r="W25" s="181"/>
      <c r="X25" s="181"/>
      <c r="Y25" s="181"/>
      <c r="Z25" s="181"/>
      <c r="AA25" s="181"/>
      <c r="AB25" s="181"/>
      <c r="AC25" s="130"/>
      <c r="AD25" s="181"/>
      <c r="AE25" s="181"/>
      <c r="AF25" s="181"/>
      <c r="AG25" s="181"/>
      <c r="AH25" s="181"/>
      <c r="AI25" s="181"/>
      <c r="AJ25" s="181"/>
      <c r="AK25" s="181"/>
      <c r="AL25" s="181"/>
      <c r="AM25" s="181"/>
      <c r="AN25" s="181"/>
      <c r="AO25" s="181"/>
      <c r="AP25" s="130"/>
      <c r="AQ25" s="181"/>
      <c r="AR25" s="181"/>
      <c r="AS25" s="181"/>
      <c r="AT25" s="181"/>
      <c r="AU25" s="181"/>
      <c r="AV25" s="181"/>
      <c r="AW25" s="181"/>
      <c r="AX25" s="181"/>
      <c r="AY25" s="181"/>
      <c r="AZ25" s="181"/>
      <c r="BA25" s="181"/>
      <c r="BB25" s="181"/>
      <c r="BC25" s="130"/>
      <c r="BD25" s="181"/>
      <c r="BE25" s="181"/>
      <c r="BF25" s="181"/>
      <c r="BG25" s="181"/>
      <c r="BH25" s="181"/>
      <c r="BI25" s="181"/>
      <c r="BJ25" s="181"/>
      <c r="BK25" s="181"/>
      <c r="BL25" s="181"/>
      <c r="BM25" s="181"/>
      <c r="BN25" s="181"/>
      <c r="BO25" s="181"/>
      <c r="BP25" s="130"/>
      <c r="BQ25" s="181"/>
      <c r="BR25" s="181"/>
      <c r="BS25" s="181"/>
      <c r="BT25" s="181"/>
      <c r="BU25" s="181"/>
      <c r="BV25" s="181"/>
      <c r="BW25" s="181"/>
      <c r="BX25" s="181"/>
      <c r="BY25" s="181"/>
      <c r="BZ25" s="181"/>
      <c r="CA25" s="181"/>
      <c r="CB25" s="181"/>
      <c r="CC25" s="130"/>
    </row>
    <row r="26" spans="2:81" ht="15" customHeight="1" x14ac:dyDescent="0.2">
      <c r="B26" s="16" t="s">
        <v>132</v>
      </c>
      <c r="C26" s="223"/>
      <c r="D26" s="181">
        <f>D94*'Données de base'!$F$117</f>
        <v>0</v>
      </c>
      <c r="E26" s="181">
        <f>E94*'Données de base'!$F$117</f>
        <v>0</v>
      </c>
      <c r="F26" s="181">
        <f>F94*'Données de base'!$F$117</f>
        <v>0</v>
      </c>
      <c r="G26" s="181">
        <f>G94*'Données de base'!$F$117</f>
        <v>0</v>
      </c>
      <c r="H26" s="181">
        <f>H94*'Données de base'!$F$117</f>
        <v>0</v>
      </c>
      <c r="I26" s="181">
        <f>I94*'Données de base'!$F$117</f>
        <v>0</v>
      </c>
      <c r="J26" s="181">
        <f>J94*'Données de base'!$F$117</f>
        <v>0</v>
      </c>
      <c r="K26" s="181">
        <f>K94*'Données de base'!$F$117</f>
        <v>0</v>
      </c>
      <c r="L26" s="181">
        <f>L94*'Données de base'!$F$117</f>
        <v>0</v>
      </c>
      <c r="M26" s="181">
        <f>M94*'Données de base'!$F$117</f>
        <v>0</v>
      </c>
      <c r="N26" s="181">
        <f>N94*'Données de base'!$F$117</f>
        <v>0</v>
      </c>
      <c r="O26" s="181">
        <f>O94*'Données de base'!$F$117</f>
        <v>0</v>
      </c>
      <c r="P26" s="130"/>
      <c r="Q26" s="181">
        <f>Q94*'Données de base'!$F$117</f>
        <v>0</v>
      </c>
      <c r="R26" s="181">
        <f>R94*'Données de base'!$F$117</f>
        <v>0</v>
      </c>
      <c r="S26" s="181">
        <f>S94*'Données de base'!$F$117</f>
        <v>0</v>
      </c>
      <c r="T26" s="181">
        <f>T94*'Données de base'!$F$117</f>
        <v>0</v>
      </c>
      <c r="U26" s="181">
        <f>U94*'Données de base'!$F$117</f>
        <v>0</v>
      </c>
      <c r="V26" s="181">
        <f>V94*'Données de base'!$F$117</f>
        <v>0</v>
      </c>
      <c r="W26" s="181">
        <f>W94*'Données de base'!$F$117</f>
        <v>0</v>
      </c>
      <c r="X26" s="181">
        <f>X94*'Données de base'!$F$117</f>
        <v>0</v>
      </c>
      <c r="Y26" s="181">
        <f>Y94*'Données de base'!$F$117</f>
        <v>0</v>
      </c>
      <c r="Z26" s="181">
        <f>Z94*'Données de base'!$F$117</f>
        <v>0</v>
      </c>
      <c r="AA26" s="181">
        <f>AA94*'Données de base'!$F$117</f>
        <v>0</v>
      </c>
      <c r="AB26" s="181">
        <f>AB94*'Données de base'!$F$117</f>
        <v>0</v>
      </c>
      <c r="AC26" s="130"/>
      <c r="AD26" s="181">
        <f>AD94*'Données de base'!$F$117</f>
        <v>0</v>
      </c>
      <c r="AE26" s="181">
        <f>AE94*'Données de base'!$F$117</f>
        <v>0</v>
      </c>
      <c r="AF26" s="181">
        <f>AF94*'Données de base'!$F$117</f>
        <v>0</v>
      </c>
      <c r="AG26" s="181">
        <f>AG94*'Données de base'!$F$117</f>
        <v>0</v>
      </c>
      <c r="AH26" s="181">
        <f>AH94*'Données de base'!$F$117</f>
        <v>0</v>
      </c>
      <c r="AI26" s="181">
        <f>AI94*'Données de base'!$F$117</f>
        <v>0</v>
      </c>
      <c r="AJ26" s="181">
        <f>AJ94*'Données de base'!$F$117</f>
        <v>0</v>
      </c>
      <c r="AK26" s="181">
        <f>AK94*'Données de base'!$F$117</f>
        <v>0</v>
      </c>
      <c r="AL26" s="181">
        <f>AL94*'Données de base'!$F$117</f>
        <v>0</v>
      </c>
      <c r="AM26" s="181">
        <f>AM94*'Données de base'!$F$117</f>
        <v>0</v>
      </c>
      <c r="AN26" s="181">
        <f>AN94*'Données de base'!$F$117</f>
        <v>0</v>
      </c>
      <c r="AO26" s="181">
        <f>AO94*'Données de base'!$F$117</f>
        <v>0</v>
      </c>
      <c r="AP26" s="130"/>
      <c r="AQ26" s="181">
        <f>AQ94*'Données de base'!$F$117</f>
        <v>0</v>
      </c>
      <c r="AR26" s="181">
        <f>AR94*'Données de base'!$F$117</f>
        <v>0</v>
      </c>
      <c r="AS26" s="181">
        <f>AS94*'Données de base'!$F$117</f>
        <v>0</v>
      </c>
      <c r="AT26" s="181">
        <f>AT94*'Données de base'!$F$117</f>
        <v>0</v>
      </c>
      <c r="AU26" s="181">
        <f>AU94*'Données de base'!$F$117</f>
        <v>0</v>
      </c>
      <c r="AV26" s="181">
        <f>AV94*'Données de base'!$F$117</f>
        <v>0</v>
      </c>
      <c r="AW26" s="181">
        <f>AW94*'Données de base'!$F$117</f>
        <v>0</v>
      </c>
      <c r="AX26" s="181">
        <f>AX94*'Données de base'!$F$117</f>
        <v>0</v>
      </c>
      <c r="AY26" s="181">
        <f>AY94*'Données de base'!$F$117</f>
        <v>0</v>
      </c>
      <c r="AZ26" s="181">
        <f>AZ94*'Données de base'!$F$117</f>
        <v>0</v>
      </c>
      <c r="BA26" s="181">
        <f>BA94*'Données de base'!$F$117</f>
        <v>0</v>
      </c>
      <c r="BB26" s="181">
        <f>BB94*'Données de base'!$F$117</f>
        <v>0</v>
      </c>
      <c r="BC26" s="130"/>
      <c r="BD26" s="181">
        <f>BD94*'Données de base'!$F$117</f>
        <v>0</v>
      </c>
      <c r="BE26" s="181">
        <f>BE94*'Données de base'!$F$117</f>
        <v>0</v>
      </c>
      <c r="BF26" s="181">
        <f>BF94*'Données de base'!$F$117</f>
        <v>0</v>
      </c>
      <c r="BG26" s="181">
        <f>BG94*'Données de base'!$F$117</f>
        <v>0</v>
      </c>
      <c r="BH26" s="181">
        <f>BH94*'Données de base'!$F$117</f>
        <v>0</v>
      </c>
      <c r="BI26" s="181">
        <f>BI94*'Données de base'!$F$117</f>
        <v>0</v>
      </c>
      <c r="BJ26" s="181">
        <f>BJ94*'Données de base'!$F$117</f>
        <v>0</v>
      </c>
      <c r="BK26" s="181">
        <f>BK94*'Données de base'!$F$117</f>
        <v>0</v>
      </c>
      <c r="BL26" s="181">
        <f>BL94*'Données de base'!$F$117</f>
        <v>0</v>
      </c>
      <c r="BM26" s="181">
        <f>BM94*'Données de base'!$F$117</f>
        <v>0</v>
      </c>
      <c r="BN26" s="181">
        <f>BN94*'Données de base'!$F$117</f>
        <v>0</v>
      </c>
      <c r="BO26" s="181">
        <f>BO94*'Données de base'!$F$117</f>
        <v>0</v>
      </c>
      <c r="BP26" s="130"/>
      <c r="BQ26" s="181">
        <f>BQ94*'Données de base'!$F$117</f>
        <v>0</v>
      </c>
      <c r="BR26" s="181">
        <f>BR94*'Données de base'!$F$117</f>
        <v>0</v>
      </c>
      <c r="BS26" s="181">
        <f>BS94*'Données de base'!$F$117</f>
        <v>0</v>
      </c>
      <c r="BT26" s="181">
        <f>BT94*'Données de base'!$F$117</f>
        <v>0</v>
      </c>
      <c r="BU26" s="181">
        <f>BU94*'Données de base'!$F$117</f>
        <v>0</v>
      </c>
      <c r="BV26" s="181">
        <f>BV94*'Données de base'!$F$117</f>
        <v>0</v>
      </c>
      <c r="BW26" s="181">
        <f>BW94*'Données de base'!$F$117</f>
        <v>0</v>
      </c>
      <c r="BX26" s="181">
        <f>BX94*'Données de base'!$F$117</f>
        <v>0</v>
      </c>
      <c r="BY26" s="181">
        <f>BY94*'Données de base'!$F$117</f>
        <v>0</v>
      </c>
      <c r="BZ26" s="181">
        <f>BZ94*'Données de base'!$F$117</f>
        <v>0</v>
      </c>
      <c r="CA26" s="181">
        <f>CA94*'Données de base'!$F$117</f>
        <v>0</v>
      </c>
      <c r="CB26" s="181">
        <f>CB94*'Données de base'!$F$117</f>
        <v>0</v>
      </c>
      <c r="CC26" s="130"/>
    </row>
    <row r="27" spans="2:81" ht="15" customHeight="1" x14ac:dyDescent="0.2">
      <c r="B27" s="16" t="s">
        <v>134</v>
      </c>
      <c r="C27" s="223"/>
      <c r="D27" s="181">
        <f>+IF('Données de base'!C$21&gt;0,'Données de base'!$C$117,0)</f>
        <v>0</v>
      </c>
      <c r="E27" s="181">
        <f>+IF('Données de base'!D$21&gt;0,'Données de base'!$C$117,0)</f>
        <v>0</v>
      </c>
      <c r="F27" s="181">
        <f>+IF('Données de base'!E$21&gt;0,'Données de base'!$C$117,0)</f>
        <v>0</v>
      </c>
      <c r="G27" s="181">
        <f>+IF('Données de base'!F$21&gt;0,'Données de base'!$C$117,0)</f>
        <v>0</v>
      </c>
      <c r="H27" s="181">
        <f>+IF('Données de base'!G$21&gt;0,'Données de base'!$C$117,0)</f>
        <v>0</v>
      </c>
      <c r="I27" s="181">
        <f>+IF('Données de base'!H$21&gt;0,'Données de base'!$C$117,0)</f>
        <v>0</v>
      </c>
      <c r="J27" s="181">
        <f>+IF('Données de base'!I$21&gt;0,'Données de base'!$C$117,0)</f>
        <v>0</v>
      </c>
      <c r="K27" s="181">
        <f>+IF('Données de base'!J$21&gt;0,'Données de base'!$C$117,0)</f>
        <v>0</v>
      </c>
      <c r="L27" s="181">
        <f>+IF('Données de base'!K$21&gt;0,'Données de base'!$C$117,0)</f>
        <v>0</v>
      </c>
      <c r="M27" s="181">
        <f>+IF('Données de base'!L$21&gt;0,'Données de base'!$C$117,0)</f>
        <v>0</v>
      </c>
      <c r="N27" s="181">
        <f>+IF('Données de base'!M$21&gt;0,'Données de base'!$C$117,0)</f>
        <v>0</v>
      </c>
      <c r="O27" s="181">
        <f>+IF('Données de base'!N$21&gt;0,'Données de base'!$C$117,0)</f>
        <v>0</v>
      </c>
      <c r="P27" s="130"/>
      <c r="Q27" s="181">
        <f>'Données de base'!$C$117</f>
        <v>0</v>
      </c>
      <c r="R27" s="181">
        <f>'Données de base'!$C$117</f>
        <v>0</v>
      </c>
      <c r="S27" s="181">
        <f>'Données de base'!$C$117</f>
        <v>0</v>
      </c>
      <c r="T27" s="181">
        <f>'Données de base'!$C$117</f>
        <v>0</v>
      </c>
      <c r="U27" s="181">
        <f>'Données de base'!$C$117</f>
        <v>0</v>
      </c>
      <c r="V27" s="181">
        <f>'Données de base'!$C$117</f>
        <v>0</v>
      </c>
      <c r="W27" s="181">
        <f>'Données de base'!$C$117</f>
        <v>0</v>
      </c>
      <c r="X27" s="181">
        <f>'Données de base'!$C$117</f>
        <v>0</v>
      </c>
      <c r="Y27" s="181">
        <f>'Données de base'!$C$117</f>
        <v>0</v>
      </c>
      <c r="Z27" s="181">
        <f>'Données de base'!$C$117</f>
        <v>0</v>
      </c>
      <c r="AA27" s="181">
        <f>'Données de base'!$C$117</f>
        <v>0</v>
      </c>
      <c r="AB27" s="181">
        <f>'Données de base'!$C$117</f>
        <v>0</v>
      </c>
      <c r="AC27" s="130"/>
      <c r="AD27" s="181">
        <f>'Données de base'!$C$117</f>
        <v>0</v>
      </c>
      <c r="AE27" s="181">
        <f>'Données de base'!$C$117</f>
        <v>0</v>
      </c>
      <c r="AF27" s="181">
        <f>'Données de base'!$C$117</f>
        <v>0</v>
      </c>
      <c r="AG27" s="181">
        <f>'Données de base'!$C$117</f>
        <v>0</v>
      </c>
      <c r="AH27" s="181">
        <f>'Données de base'!$C$117</f>
        <v>0</v>
      </c>
      <c r="AI27" s="181">
        <f>'Données de base'!$C$117</f>
        <v>0</v>
      </c>
      <c r="AJ27" s="181">
        <f>'Données de base'!$C$117</f>
        <v>0</v>
      </c>
      <c r="AK27" s="181">
        <f>'Données de base'!$C$117</f>
        <v>0</v>
      </c>
      <c r="AL27" s="181">
        <f>'Données de base'!$C$117</f>
        <v>0</v>
      </c>
      <c r="AM27" s="181">
        <f>'Données de base'!$C$117</f>
        <v>0</v>
      </c>
      <c r="AN27" s="181">
        <f>'Données de base'!$C$117</f>
        <v>0</v>
      </c>
      <c r="AO27" s="181">
        <f>'Données de base'!$C$117</f>
        <v>0</v>
      </c>
      <c r="AP27" s="130"/>
      <c r="AQ27" s="181">
        <f>'Données de base'!$C$117</f>
        <v>0</v>
      </c>
      <c r="AR27" s="181">
        <f>'Données de base'!$C$117</f>
        <v>0</v>
      </c>
      <c r="AS27" s="181">
        <f>'Données de base'!$C$117</f>
        <v>0</v>
      </c>
      <c r="AT27" s="181">
        <f>'Données de base'!$C$117</f>
        <v>0</v>
      </c>
      <c r="AU27" s="181">
        <f>'Données de base'!$C$117</f>
        <v>0</v>
      </c>
      <c r="AV27" s="181">
        <f>'Données de base'!$C$117</f>
        <v>0</v>
      </c>
      <c r="AW27" s="181">
        <f>'Données de base'!$C$117</f>
        <v>0</v>
      </c>
      <c r="AX27" s="181">
        <f>'Données de base'!$C$117</f>
        <v>0</v>
      </c>
      <c r="AY27" s="181">
        <f>'Données de base'!$C$117</f>
        <v>0</v>
      </c>
      <c r="AZ27" s="181">
        <f>'Données de base'!$C$117</f>
        <v>0</v>
      </c>
      <c r="BA27" s="181">
        <f>'Données de base'!$C$117</f>
        <v>0</v>
      </c>
      <c r="BB27" s="181">
        <f>'Données de base'!$C$117</f>
        <v>0</v>
      </c>
      <c r="BC27" s="130"/>
      <c r="BD27" s="181">
        <f>'Données de base'!$C$117</f>
        <v>0</v>
      </c>
      <c r="BE27" s="181">
        <f>'Données de base'!$C$117</f>
        <v>0</v>
      </c>
      <c r="BF27" s="181">
        <f>'Données de base'!$C$117</f>
        <v>0</v>
      </c>
      <c r="BG27" s="181">
        <f>'Données de base'!$C$117</f>
        <v>0</v>
      </c>
      <c r="BH27" s="181">
        <f>'Données de base'!$C$117</f>
        <v>0</v>
      </c>
      <c r="BI27" s="181">
        <f>'Données de base'!$C$117</f>
        <v>0</v>
      </c>
      <c r="BJ27" s="181">
        <f>'Données de base'!$C$117</f>
        <v>0</v>
      </c>
      <c r="BK27" s="181">
        <f>'Données de base'!$C$117</f>
        <v>0</v>
      </c>
      <c r="BL27" s="181">
        <f>'Données de base'!$C$117</f>
        <v>0</v>
      </c>
      <c r="BM27" s="181">
        <f>'Données de base'!$C$117</f>
        <v>0</v>
      </c>
      <c r="BN27" s="181">
        <f>'Données de base'!$C$117</f>
        <v>0</v>
      </c>
      <c r="BO27" s="181">
        <f>'Données de base'!$C$117</f>
        <v>0</v>
      </c>
      <c r="BP27" s="130"/>
      <c r="BQ27" s="181">
        <f>'Données de base'!$C$117</f>
        <v>0</v>
      </c>
      <c r="BR27" s="181">
        <f>'Données de base'!$C$117</f>
        <v>0</v>
      </c>
      <c r="BS27" s="181">
        <f>'Données de base'!$C$117</f>
        <v>0</v>
      </c>
      <c r="BT27" s="181">
        <f>'Données de base'!$C$117</f>
        <v>0</v>
      </c>
      <c r="BU27" s="181">
        <f>'Données de base'!$C$117</f>
        <v>0</v>
      </c>
      <c r="BV27" s="181">
        <f>'Données de base'!$C$117</f>
        <v>0</v>
      </c>
      <c r="BW27" s="181">
        <f>'Données de base'!$C$117</f>
        <v>0</v>
      </c>
      <c r="BX27" s="181">
        <f>'Données de base'!$C$117</f>
        <v>0</v>
      </c>
      <c r="BY27" s="181">
        <f>'Données de base'!$C$117</f>
        <v>0</v>
      </c>
      <c r="BZ27" s="181">
        <f>'Données de base'!$C$117</f>
        <v>0</v>
      </c>
      <c r="CA27" s="181">
        <f>'Données de base'!$C$117</f>
        <v>0</v>
      </c>
      <c r="CB27" s="181">
        <f>'Données de base'!$C$117</f>
        <v>0</v>
      </c>
      <c r="CC27" s="130"/>
    </row>
    <row r="28" spans="2:81" ht="15" customHeight="1" x14ac:dyDescent="0.2">
      <c r="B28" s="16" t="s">
        <v>135</v>
      </c>
      <c r="C28" s="223"/>
      <c r="D28" s="181">
        <f>+IF('Données de base'!C$21&gt;0,'Données de base'!$C$117,0)</f>
        <v>0</v>
      </c>
      <c r="E28" s="181">
        <f>+IF('Données de base'!D$21&gt;0,'Données de base'!$C$117,0)</f>
        <v>0</v>
      </c>
      <c r="F28" s="181">
        <f>+IF('Données de base'!E$21&gt;0,'Données de base'!$C$117,0)</f>
        <v>0</v>
      </c>
      <c r="G28" s="181">
        <f>+IF('Données de base'!F$21&gt;0,'Données de base'!$C$117,0)</f>
        <v>0</v>
      </c>
      <c r="H28" s="181">
        <f>+IF('Données de base'!G$21&gt;0,'Données de base'!$C$117,0)</f>
        <v>0</v>
      </c>
      <c r="I28" s="181">
        <f>+IF('Données de base'!H$21&gt;0,'Données de base'!$C$117,0)</f>
        <v>0</v>
      </c>
      <c r="J28" s="181">
        <f>+IF('Données de base'!I$21&gt;0,'Données de base'!$C$117,0)</f>
        <v>0</v>
      </c>
      <c r="K28" s="181">
        <f>+IF('Données de base'!J$21&gt;0,'Données de base'!$C$117,0)</f>
        <v>0</v>
      </c>
      <c r="L28" s="181">
        <f>+IF('Données de base'!K$21&gt;0,'Données de base'!$C$117,0)</f>
        <v>0</v>
      </c>
      <c r="M28" s="181">
        <f>+IF('Données de base'!L$21&gt;0,'Données de base'!$C$117,0)</f>
        <v>0</v>
      </c>
      <c r="N28" s="181">
        <f>+IF('Données de base'!M$21&gt;0,'Données de base'!$C$117,0)</f>
        <v>0</v>
      </c>
      <c r="O28" s="181">
        <f>+IF('Données de base'!N$21&gt;0,'Données de base'!$C$117,0)</f>
        <v>0</v>
      </c>
      <c r="P28" s="130"/>
      <c r="Q28" s="181">
        <f t="shared" ref="Q28:AB28" si="36">MAX(Q26:Q27)</f>
        <v>0</v>
      </c>
      <c r="R28" s="181">
        <f t="shared" si="36"/>
        <v>0</v>
      </c>
      <c r="S28" s="181">
        <f t="shared" si="36"/>
        <v>0</v>
      </c>
      <c r="T28" s="181">
        <f t="shared" si="36"/>
        <v>0</v>
      </c>
      <c r="U28" s="181">
        <f t="shared" si="36"/>
        <v>0</v>
      </c>
      <c r="V28" s="181">
        <f t="shared" si="36"/>
        <v>0</v>
      </c>
      <c r="W28" s="181">
        <f t="shared" si="36"/>
        <v>0</v>
      </c>
      <c r="X28" s="181">
        <f t="shared" si="36"/>
        <v>0</v>
      </c>
      <c r="Y28" s="181">
        <f t="shared" si="36"/>
        <v>0</v>
      </c>
      <c r="Z28" s="181">
        <f t="shared" si="36"/>
        <v>0</v>
      </c>
      <c r="AA28" s="181">
        <f t="shared" si="36"/>
        <v>0</v>
      </c>
      <c r="AB28" s="181">
        <f t="shared" si="36"/>
        <v>0</v>
      </c>
      <c r="AC28" s="130"/>
      <c r="AD28" s="181">
        <f t="shared" ref="AD28:AO28" si="37">MAX(AD26:AD27)</f>
        <v>0</v>
      </c>
      <c r="AE28" s="181">
        <f t="shared" si="37"/>
        <v>0</v>
      </c>
      <c r="AF28" s="181">
        <f t="shared" si="37"/>
        <v>0</v>
      </c>
      <c r="AG28" s="181">
        <f t="shared" si="37"/>
        <v>0</v>
      </c>
      <c r="AH28" s="181">
        <f t="shared" si="37"/>
        <v>0</v>
      </c>
      <c r="AI28" s="181">
        <f t="shared" si="37"/>
        <v>0</v>
      </c>
      <c r="AJ28" s="181">
        <f t="shared" si="37"/>
        <v>0</v>
      </c>
      <c r="AK28" s="181">
        <f t="shared" si="37"/>
        <v>0</v>
      </c>
      <c r="AL28" s="181">
        <f t="shared" si="37"/>
        <v>0</v>
      </c>
      <c r="AM28" s="181">
        <f t="shared" si="37"/>
        <v>0</v>
      </c>
      <c r="AN28" s="181">
        <f t="shared" si="37"/>
        <v>0</v>
      </c>
      <c r="AO28" s="181">
        <f t="shared" si="37"/>
        <v>0</v>
      </c>
      <c r="AP28" s="130"/>
      <c r="AQ28" s="181">
        <f t="shared" ref="AQ28:BB28" si="38">MAX(AQ26:AQ27)</f>
        <v>0</v>
      </c>
      <c r="AR28" s="181">
        <f t="shared" si="38"/>
        <v>0</v>
      </c>
      <c r="AS28" s="181">
        <f t="shared" si="38"/>
        <v>0</v>
      </c>
      <c r="AT28" s="181">
        <f t="shared" si="38"/>
        <v>0</v>
      </c>
      <c r="AU28" s="181">
        <f t="shared" si="38"/>
        <v>0</v>
      </c>
      <c r="AV28" s="181">
        <f t="shared" si="38"/>
        <v>0</v>
      </c>
      <c r="AW28" s="181">
        <f t="shared" si="38"/>
        <v>0</v>
      </c>
      <c r="AX28" s="181">
        <f t="shared" si="38"/>
        <v>0</v>
      </c>
      <c r="AY28" s="181">
        <f t="shared" si="38"/>
        <v>0</v>
      </c>
      <c r="AZ28" s="181">
        <f t="shared" si="38"/>
        <v>0</v>
      </c>
      <c r="BA28" s="181">
        <f t="shared" si="38"/>
        <v>0</v>
      </c>
      <c r="BB28" s="181">
        <f t="shared" si="38"/>
        <v>0</v>
      </c>
      <c r="BC28" s="130"/>
      <c r="BD28" s="181">
        <f t="shared" ref="BD28:BO28" si="39">MAX(BD26:BD27)</f>
        <v>0</v>
      </c>
      <c r="BE28" s="181">
        <f t="shared" si="39"/>
        <v>0</v>
      </c>
      <c r="BF28" s="181">
        <f t="shared" si="39"/>
        <v>0</v>
      </c>
      <c r="BG28" s="181">
        <f t="shared" si="39"/>
        <v>0</v>
      </c>
      <c r="BH28" s="181">
        <f t="shared" si="39"/>
        <v>0</v>
      </c>
      <c r="BI28" s="181">
        <f t="shared" si="39"/>
        <v>0</v>
      </c>
      <c r="BJ28" s="181">
        <f t="shared" si="39"/>
        <v>0</v>
      </c>
      <c r="BK28" s="181">
        <f t="shared" si="39"/>
        <v>0</v>
      </c>
      <c r="BL28" s="181">
        <f t="shared" si="39"/>
        <v>0</v>
      </c>
      <c r="BM28" s="181">
        <f t="shared" si="39"/>
        <v>0</v>
      </c>
      <c r="BN28" s="181">
        <f t="shared" si="39"/>
        <v>0</v>
      </c>
      <c r="BO28" s="181">
        <f t="shared" si="39"/>
        <v>0</v>
      </c>
      <c r="BP28" s="130"/>
      <c r="BQ28" s="181">
        <f t="shared" ref="BQ28:CB28" si="40">MAX(BQ26:BQ27)</f>
        <v>0</v>
      </c>
      <c r="BR28" s="181">
        <f t="shared" si="40"/>
        <v>0</v>
      </c>
      <c r="BS28" s="181">
        <f t="shared" si="40"/>
        <v>0</v>
      </c>
      <c r="BT28" s="181">
        <f t="shared" si="40"/>
        <v>0</v>
      </c>
      <c r="BU28" s="181">
        <f t="shared" si="40"/>
        <v>0</v>
      </c>
      <c r="BV28" s="181">
        <f t="shared" si="40"/>
        <v>0</v>
      </c>
      <c r="BW28" s="181">
        <f t="shared" si="40"/>
        <v>0</v>
      </c>
      <c r="BX28" s="181">
        <f t="shared" si="40"/>
        <v>0</v>
      </c>
      <c r="BY28" s="181">
        <f t="shared" si="40"/>
        <v>0</v>
      </c>
      <c r="BZ28" s="181">
        <f t="shared" si="40"/>
        <v>0</v>
      </c>
      <c r="CA28" s="181">
        <f t="shared" si="40"/>
        <v>0</v>
      </c>
      <c r="CB28" s="181">
        <f t="shared" si="40"/>
        <v>0</v>
      </c>
      <c r="CC28" s="130"/>
    </row>
    <row r="29" spans="2:81" ht="15" customHeight="1" x14ac:dyDescent="0.2">
      <c r="B29" s="16" t="s">
        <v>136</v>
      </c>
      <c r="C29" s="223"/>
      <c r="D29" s="181">
        <v>0</v>
      </c>
      <c r="E29" s="181">
        <f t="shared" ref="E29:O29" si="41">+D28</f>
        <v>0</v>
      </c>
      <c r="F29" s="181">
        <f t="shared" si="41"/>
        <v>0</v>
      </c>
      <c r="G29" s="181">
        <f t="shared" si="41"/>
        <v>0</v>
      </c>
      <c r="H29" s="181">
        <f t="shared" si="41"/>
        <v>0</v>
      </c>
      <c r="I29" s="181">
        <f t="shared" si="41"/>
        <v>0</v>
      </c>
      <c r="J29" s="181">
        <f t="shared" si="41"/>
        <v>0</v>
      </c>
      <c r="K29" s="181">
        <f t="shared" si="41"/>
        <v>0</v>
      </c>
      <c r="L29" s="181">
        <f t="shared" si="41"/>
        <v>0</v>
      </c>
      <c r="M29" s="181">
        <f t="shared" si="41"/>
        <v>0</v>
      </c>
      <c r="N29" s="181">
        <f t="shared" si="41"/>
        <v>0</v>
      </c>
      <c r="O29" s="181">
        <f t="shared" si="41"/>
        <v>0</v>
      </c>
      <c r="P29" s="130"/>
      <c r="Q29" s="181">
        <f>O28</f>
        <v>0</v>
      </c>
      <c r="R29" s="181">
        <f>Q28</f>
        <v>0</v>
      </c>
      <c r="S29" s="181">
        <f t="shared" ref="S29:AB29" si="42">R28</f>
        <v>0</v>
      </c>
      <c r="T29" s="181">
        <f t="shared" si="42"/>
        <v>0</v>
      </c>
      <c r="U29" s="181">
        <f t="shared" si="42"/>
        <v>0</v>
      </c>
      <c r="V29" s="181">
        <f t="shared" si="42"/>
        <v>0</v>
      </c>
      <c r="W29" s="181">
        <f t="shared" si="42"/>
        <v>0</v>
      </c>
      <c r="X29" s="181">
        <f t="shared" si="42"/>
        <v>0</v>
      </c>
      <c r="Y29" s="181">
        <f t="shared" si="42"/>
        <v>0</v>
      </c>
      <c r="Z29" s="181">
        <f t="shared" si="42"/>
        <v>0</v>
      </c>
      <c r="AA29" s="181">
        <f t="shared" si="42"/>
        <v>0</v>
      </c>
      <c r="AB29" s="181">
        <f t="shared" si="42"/>
        <v>0</v>
      </c>
      <c r="AC29" s="130"/>
      <c r="AD29" s="181">
        <f>AB28</f>
        <v>0</v>
      </c>
      <c r="AE29" s="181">
        <f>AD28</f>
        <v>0</v>
      </c>
      <c r="AF29" s="181">
        <f t="shared" ref="AF29:AO29" si="43">AE28</f>
        <v>0</v>
      </c>
      <c r="AG29" s="181">
        <f t="shared" si="43"/>
        <v>0</v>
      </c>
      <c r="AH29" s="181">
        <f t="shared" si="43"/>
        <v>0</v>
      </c>
      <c r="AI29" s="181">
        <f t="shared" si="43"/>
        <v>0</v>
      </c>
      <c r="AJ29" s="181">
        <f t="shared" si="43"/>
        <v>0</v>
      </c>
      <c r="AK29" s="181">
        <f t="shared" si="43"/>
        <v>0</v>
      </c>
      <c r="AL29" s="181">
        <f t="shared" si="43"/>
        <v>0</v>
      </c>
      <c r="AM29" s="181">
        <f t="shared" si="43"/>
        <v>0</v>
      </c>
      <c r="AN29" s="181">
        <f t="shared" si="43"/>
        <v>0</v>
      </c>
      <c r="AO29" s="181">
        <f t="shared" si="43"/>
        <v>0</v>
      </c>
      <c r="AP29" s="130"/>
      <c r="AQ29" s="181">
        <f>AO28</f>
        <v>0</v>
      </c>
      <c r="AR29" s="181">
        <f>AQ28</f>
        <v>0</v>
      </c>
      <c r="AS29" s="181">
        <f t="shared" ref="AS29:BB29" si="44">AR28</f>
        <v>0</v>
      </c>
      <c r="AT29" s="181">
        <f t="shared" si="44"/>
        <v>0</v>
      </c>
      <c r="AU29" s="181">
        <f t="shared" si="44"/>
        <v>0</v>
      </c>
      <c r="AV29" s="181">
        <f t="shared" si="44"/>
        <v>0</v>
      </c>
      <c r="AW29" s="181">
        <f t="shared" si="44"/>
        <v>0</v>
      </c>
      <c r="AX29" s="181">
        <f t="shared" si="44"/>
        <v>0</v>
      </c>
      <c r="AY29" s="181">
        <f t="shared" si="44"/>
        <v>0</v>
      </c>
      <c r="AZ29" s="181">
        <f t="shared" si="44"/>
        <v>0</v>
      </c>
      <c r="BA29" s="181">
        <f t="shared" si="44"/>
        <v>0</v>
      </c>
      <c r="BB29" s="181">
        <f t="shared" si="44"/>
        <v>0</v>
      </c>
      <c r="BC29" s="130"/>
      <c r="BD29" s="181">
        <f>BB28</f>
        <v>0</v>
      </c>
      <c r="BE29" s="181">
        <f>BD28</f>
        <v>0</v>
      </c>
      <c r="BF29" s="181">
        <f t="shared" ref="BF29:BO29" si="45">BE28</f>
        <v>0</v>
      </c>
      <c r="BG29" s="181">
        <f t="shared" si="45"/>
        <v>0</v>
      </c>
      <c r="BH29" s="181">
        <f t="shared" si="45"/>
        <v>0</v>
      </c>
      <c r="BI29" s="181">
        <f t="shared" si="45"/>
        <v>0</v>
      </c>
      <c r="BJ29" s="181">
        <f t="shared" si="45"/>
        <v>0</v>
      </c>
      <c r="BK29" s="181">
        <f t="shared" si="45"/>
        <v>0</v>
      </c>
      <c r="BL29" s="181">
        <f t="shared" si="45"/>
        <v>0</v>
      </c>
      <c r="BM29" s="181">
        <f t="shared" si="45"/>
        <v>0</v>
      </c>
      <c r="BN29" s="181">
        <f t="shared" si="45"/>
        <v>0</v>
      </c>
      <c r="BO29" s="181">
        <f t="shared" si="45"/>
        <v>0</v>
      </c>
      <c r="BP29" s="130"/>
      <c r="BQ29" s="181">
        <f>BO28</f>
        <v>0</v>
      </c>
      <c r="BR29" s="181">
        <f t="shared" ref="BR29:CB29" si="46">BQ28</f>
        <v>0</v>
      </c>
      <c r="BS29" s="181">
        <f t="shared" si="46"/>
        <v>0</v>
      </c>
      <c r="BT29" s="181">
        <f t="shared" si="46"/>
        <v>0</v>
      </c>
      <c r="BU29" s="181">
        <f t="shared" si="46"/>
        <v>0</v>
      </c>
      <c r="BV29" s="181">
        <f t="shared" si="46"/>
        <v>0</v>
      </c>
      <c r="BW29" s="181">
        <f t="shared" si="46"/>
        <v>0</v>
      </c>
      <c r="BX29" s="181">
        <f t="shared" si="46"/>
        <v>0</v>
      </c>
      <c r="BY29" s="181">
        <f t="shared" si="46"/>
        <v>0</v>
      </c>
      <c r="BZ29" s="181">
        <f t="shared" si="46"/>
        <v>0</v>
      </c>
      <c r="CA29" s="181">
        <f t="shared" si="46"/>
        <v>0</v>
      </c>
      <c r="CB29" s="181">
        <f t="shared" si="46"/>
        <v>0</v>
      </c>
      <c r="CC29" s="130"/>
    </row>
    <row r="30" spans="2:81" ht="15" customHeight="1" x14ac:dyDescent="0.2">
      <c r="B30" s="16" t="s">
        <v>137</v>
      </c>
      <c r="C30" s="223"/>
      <c r="D30" s="181">
        <f>+D28-D29</f>
        <v>0</v>
      </c>
      <c r="E30" s="181">
        <f>+E28-E29</f>
        <v>0</v>
      </c>
      <c r="F30" s="181">
        <f>+F28-F29</f>
        <v>0</v>
      </c>
      <c r="G30" s="181">
        <f>+G28-G29</f>
        <v>0</v>
      </c>
      <c r="H30" s="181">
        <f t="shared" ref="H30:O30" si="47">+H28-H29</f>
        <v>0</v>
      </c>
      <c r="I30" s="181">
        <f t="shared" si="47"/>
        <v>0</v>
      </c>
      <c r="J30" s="181">
        <f t="shared" si="47"/>
        <v>0</v>
      </c>
      <c r="K30" s="181">
        <f t="shared" si="47"/>
        <v>0</v>
      </c>
      <c r="L30" s="181">
        <f t="shared" si="47"/>
        <v>0</v>
      </c>
      <c r="M30" s="181">
        <f t="shared" si="47"/>
        <v>0</v>
      </c>
      <c r="N30" s="181">
        <f t="shared" si="47"/>
        <v>0</v>
      </c>
      <c r="O30" s="181">
        <f t="shared" si="47"/>
        <v>0</v>
      </c>
      <c r="P30" s="190">
        <f>SUM(D30:O30)</f>
        <v>0</v>
      </c>
      <c r="Q30" s="181">
        <f t="shared" ref="Q30:AB30" si="48">+Q28-Q29</f>
        <v>0</v>
      </c>
      <c r="R30" s="181">
        <f t="shared" si="48"/>
        <v>0</v>
      </c>
      <c r="S30" s="181">
        <f t="shared" si="48"/>
        <v>0</v>
      </c>
      <c r="T30" s="181">
        <f t="shared" si="48"/>
        <v>0</v>
      </c>
      <c r="U30" s="181">
        <f t="shared" si="48"/>
        <v>0</v>
      </c>
      <c r="V30" s="181">
        <f t="shared" si="48"/>
        <v>0</v>
      </c>
      <c r="W30" s="181">
        <f t="shared" si="48"/>
        <v>0</v>
      </c>
      <c r="X30" s="181">
        <f t="shared" si="48"/>
        <v>0</v>
      </c>
      <c r="Y30" s="181">
        <f t="shared" si="48"/>
        <v>0</v>
      </c>
      <c r="Z30" s="181">
        <f t="shared" si="48"/>
        <v>0</v>
      </c>
      <c r="AA30" s="181">
        <f t="shared" si="48"/>
        <v>0</v>
      </c>
      <c r="AB30" s="181">
        <f t="shared" si="48"/>
        <v>0</v>
      </c>
      <c r="AC30" s="190">
        <f>SUM(Q30:AB30)</f>
        <v>0</v>
      </c>
      <c r="AD30" s="181">
        <f t="shared" ref="AD30:AO30" si="49">+AD28-AD29</f>
        <v>0</v>
      </c>
      <c r="AE30" s="181">
        <f t="shared" si="49"/>
        <v>0</v>
      </c>
      <c r="AF30" s="181">
        <f t="shared" si="49"/>
        <v>0</v>
      </c>
      <c r="AG30" s="181">
        <f t="shared" si="49"/>
        <v>0</v>
      </c>
      <c r="AH30" s="181">
        <f t="shared" si="49"/>
        <v>0</v>
      </c>
      <c r="AI30" s="181">
        <f t="shared" si="49"/>
        <v>0</v>
      </c>
      <c r="AJ30" s="181">
        <f t="shared" si="49"/>
        <v>0</v>
      </c>
      <c r="AK30" s="181">
        <f t="shared" si="49"/>
        <v>0</v>
      </c>
      <c r="AL30" s="181">
        <f t="shared" si="49"/>
        <v>0</v>
      </c>
      <c r="AM30" s="181">
        <f t="shared" si="49"/>
        <v>0</v>
      </c>
      <c r="AN30" s="181">
        <f t="shared" si="49"/>
        <v>0</v>
      </c>
      <c r="AO30" s="181">
        <f t="shared" si="49"/>
        <v>0</v>
      </c>
      <c r="AP30" s="190">
        <f>SUM(AD30:AO30)</f>
        <v>0</v>
      </c>
      <c r="AQ30" s="181">
        <f t="shared" ref="AQ30:BB30" si="50">+AQ28-AQ29</f>
        <v>0</v>
      </c>
      <c r="AR30" s="181">
        <f t="shared" si="50"/>
        <v>0</v>
      </c>
      <c r="AS30" s="181">
        <f t="shared" si="50"/>
        <v>0</v>
      </c>
      <c r="AT30" s="181">
        <f t="shared" si="50"/>
        <v>0</v>
      </c>
      <c r="AU30" s="181">
        <f t="shared" si="50"/>
        <v>0</v>
      </c>
      <c r="AV30" s="181">
        <f t="shared" si="50"/>
        <v>0</v>
      </c>
      <c r="AW30" s="181">
        <f t="shared" si="50"/>
        <v>0</v>
      </c>
      <c r="AX30" s="181">
        <f t="shared" si="50"/>
        <v>0</v>
      </c>
      <c r="AY30" s="181">
        <f t="shared" si="50"/>
        <v>0</v>
      </c>
      <c r="AZ30" s="181">
        <f t="shared" si="50"/>
        <v>0</v>
      </c>
      <c r="BA30" s="181">
        <f t="shared" si="50"/>
        <v>0</v>
      </c>
      <c r="BB30" s="181">
        <f t="shared" si="50"/>
        <v>0</v>
      </c>
      <c r="BC30" s="190">
        <f>SUM(AQ30:BB30)</f>
        <v>0</v>
      </c>
      <c r="BD30" s="181">
        <f t="shared" ref="BD30:BO30" si="51">+BD28-BD29</f>
        <v>0</v>
      </c>
      <c r="BE30" s="181">
        <f t="shared" si="51"/>
        <v>0</v>
      </c>
      <c r="BF30" s="181">
        <f t="shared" si="51"/>
        <v>0</v>
      </c>
      <c r="BG30" s="181">
        <f t="shared" si="51"/>
        <v>0</v>
      </c>
      <c r="BH30" s="181">
        <f t="shared" si="51"/>
        <v>0</v>
      </c>
      <c r="BI30" s="181">
        <f t="shared" si="51"/>
        <v>0</v>
      </c>
      <c r="BJ30" s="181">
        <f t="shared" si="51"/>
        <v>0</v>
      </c>
      <c r="BK30" s="181">
        <f t="shared" si="51"/>
        <v>0</v>
      </c>
      <c r="BL30" s="181">
        <f t="shared" si="51"/>
        <v>0</v>
      </c>
      <c r="BM30" s="181">
        <f t="shared" si="51"/>
        <v>0</v>
      </c>
      <c r="BN30" s="181">
        <f t="shared" si="51"/>
        <v>0</v>
      </c>
      <c r="BO30" s="181">
        <f t="shared" si="51"/>
        <v>0</v>
      </c>
      <c r="BP30" s="190">
        <f>SUM(BD30:BO30)</f>
        <v>0</v>
      </c>
      <c r="BQ30" s="181">
        <f t="shared" ref="BQ30:CB30" si="52">+BQ28-BQ29</f>
        <v>0</v>
      </c>
      <c r="BR30" s="181">
        <f t="shared" si="52"/>
        <v>0</v>
      </c>
      <c r="BS30" s="181">
        <f t="shared" si="52"/>
        <v>0</v>
      </c>
      <c r="BT30" s="181">
        <f t="shared" si="52"/>
        <v>0</v>
      </c>
      <c r="BU30" s="181">
        <f t="shared" si="52"/>
        <v>0</v>
      </c>
      <c r="BV30" s="181">
        <f t="shared" si="52"/>
        <v>0</v>
      </c>
      <c r="BW30" s="181">
        <f t="shared" si="52"/>
        <v>0</v>
      </c>
      <c r="BX30" s="181">
        <f t="shared" si="52"/>
        <v>0</v>
      </c>
      <c r="BY30" s="181">
        <f t="shared" si="52"/>
        <v>0</v>
      </c>
      <c r="BZ30" s="181">
        <f t="shared" si="52"/>
        <v>0</v>
      </c>
      <c r="CA30" s="181">
        <f t="shared" si="52"/>
        <v>0</v>
      </c>
      <c r="CB30" s="181">
        <f t="shared" si="52"/>
        <v>0</v>
      </c>
      <c r="CC30" s="190">
        <f>SUM(BQ30:CB30)</f>
        <v>0</v>
      </c>
    </row>
    <row r="31" spans="2:81" ht="15" customHeight="1" x14ac:dyDescent="0.2">
      <c r="B31" s="16"/>
      <c r="C31" s="223"/>
      <c r="D31" s="181"/>
      <c r="E31" s="181"/>
      <c r="F31" s="181"/>
      <c r="G31" s="181"/>
      <c r="H31" s="181"/>
      <c r="I31" s="181"/>
      <c r="J31" s="181"/>
      <c r="K31" s="181"/>
      <c r="L31" s="181"/>
      <c r="M31" s="181"/>
      <c r="N31" s="181"/>
      <c r="O31" s="181"/>
      <c r="P31" s="130"/>
      <c r="Q31" s="181"/>
      <c r="R31" s="181"/>
      <c r="S31" s="181"/>
      <c r="T31" s="181"/>
      <c r="U31" s="181"/>
      <c r="V31" s="181"/>
      <c r="W31" s="181"/>
      <c r="X31" s="181"/>
      <c r="Y31" s="181"/>
      <c r="Z31" s="181"/>
      <c r="AA31" s="181"/>
      <c r="AB31" s="181"/>
      <c r="AC31" s="130"/>
      <c r="AD31" s="181"/>
      <c r="AE31" s="181"/>
      <c r="AF31" s="181"/>
      <c r="AG31" s="181"/>
      <c r="AH31" s="181"/>
      <c r="AI31" s="181"/>
      <c r="AJ31" s="181"/>
      <c r="AK31" s="181"/>
      <c r="AL31" s="181"/>
      <c r="AM31" s="181"/>
      <c r="AN31" s="181"/>
      <c r="AO31" s="181"/>
      <c r="AP31" s="130"/>
      <c r="AQ31" s="181"/>
      <c r="AR31" s="181"/>
      <c r="AS31" s="181"/>
      <c r="AT31" s="181"/>
      <c r="AU31" s="181"/>
      <c r="AV31" s="181"/>
      <c r="AW31" s="181"/>
      <c r="AX31" s="181"/>
      <c r="AY31" s="181"/>
      <c r="AZ31" s="181"/>
      <c r="BA31" s="181"/>
      <c r="BB31" s="181"/>
      <c r="BC31" s="130"/>
      <c r="BD31" s="181"/>
      <c r="BE31" s="181"/>
      <c r="BF31" s="181"/>
      <c r="BG31" s="181"/>
      <c r="BH31" s="181"/>
      <c r="BI31" s="181"/>
      <c r="BJ31" s="181"/>
      <c r="BK31" s="181"/>
      <c r="BL31" s="181"/>
      <c r="BM31" s="181"/>
      <c r="BN31" s="181"/>
      <c r="BO31" s="181"/>
      <c r="BP31" s="130"/>
      <c r="BQ31" s="181"/>
      <c r="BR31" s="181"/>
      <c r="BS31" s="181"/>
      <c r="BT31" s="181"/>
      <c r="BU31" s="181"/>
      <c r="BV31" s="181"/>
      <c r="BW31" s="181"/>
      <c r="BX31" s="181"/>
      <c r="BY31" s="181"/>
      <c r="BZ31" s="181"/>
      <c r="CA31" s="181"/>
      <c r="CB31" s="181"/>
      <c r="CC31" s="130"/>
    </row>
    <row r="32" spans="2:81" ht="15" customHeight="1" x14ac:dyDescent="0.2">
      <c r="B32" s="243" t="str">
        <f>CONCATENATE("Estimation du stock ",'Données de base'!A35)</f>
        <v>Estimation du stock Redevance virale</v>
      </c>
      <c r="C32" s="223"/>
      <c r="D32" s="181"/>
      <c r="E32" s="181"/>
      <c r="F32" s="181"/>
      <c r="G32" s="181"/>
      <c r="H32" s="181"/>
      <c r="I32" s="181"/>
      <c r="J32" s="181"/>
      <c r="K32" s="181"/>
      <c r="L32" s="181"/>
      <c r="M32" s="181"/>
      <c r="N32" s="181"/>
      <c r="O32" s="181"/>
      <c r="P32" s="130"/>
      <c r="Q32" s="181"/>
      <c r="R32" s="181"/>
      <c r="S32" s="181"/>
      <c r="T32" s="181"/>
      <c r="U32" s="181"/>
      <c r="V32" s="181"/>
      <c r="W32" s="181"/>
      <c r="X32" s="181"/>
      <c r="Y32" s="181"/>
      <c r="Z32" s="181"/>
      <c r="AA32" s="181"/>
      <c r="AB32" s="181"/>
      <c r="AC32" s="130"/>
      <c r="AD32" s="181"/>
      <c r="AE32" s="181"/>
      <c r="AF32" s="181"/>
      <c r="AG32" s="181"/>
      <c r="AH32" s="181"/>
      <c r="AI32" s="181"/>
      <c r="AJ32" s="181"/>
      <c r="AK32" s="181"/>
      <c r="AL32" s="181"/>
      <c r="AM32" s="181"/>
      <c r="AN32" s="181"/>
      <c r="AO32" s="181"/>
      <c r="AP32" s="130"/>
      <c r="AQ32" s="181"/>
      <c r="AR32" s="181"/>
      <c r="AS32" s="181"/>
      <c r="AT32" s="181"/>
      <c r="AU32" s="181"/>
      <c r="AV32" s="181"/>
      <c r="AW32" s="181"/>
      <c r="AX32" s="181"/>
      <c r="AY32" s="181"/>
      <c r="AZ32" s="181"/>
      <c r="BA32" s="181"/>
      <c r="BB32" s="181"/>
      <c r="BC32" s="130"/>
      <c r="BD32" s="181"/>
      <c r="BE32" s="181"/>
      <c r="BF32" s="181"/>
      <c r="BG32" s="181"/>
      <c r="BH32" s="181"/>
      <c r="BI32" s="181"/>
      <c r="BJ32" s="181"/>
      <c r="BK32" s="181"/>
      <c r="BL32" s="181"/>
      <c r="BM32" s="181"/>
      <c r="BN32" s="181"/>
      <c r="BO32" s="181"/>
      <c r="BP32" s="130"/>
      <c r="BQ32" s="181"/>
      <c r="BR32" s="181"/>
      <c r="BS32" s="181"/>
      <c r="BT32" s="181"/>
      <c r="BU32" s="181"/>
      <c r="BV32" s="181"/>
      <c r="BW32" s="181"/>
      <c r="BX32" s="181"/>
      <c r="BY32" s="181"/>
      <c r="BZ32" s="181"/>
      <c r="CA32" s="181"/>
      <c r="CB32" s="181"/>
      <c r="CC32" s="130"/>
    </row>
    <row r="33" spans="2:81" ht="15" customHeight="1" x14ac:dyDescent="0.2">
      <c r="B33" s="16" t="s">
        <v>132</v>
      </c>
      <c r="C33" s="223"/>
      <c r="D33" s="181">
        <f>D95*'Données de base'!$F$118</f>
        <v>0</v>
      </c>
      <c r="E33" s="181">
        <f>E95*'Données de base'!$F$118</f>
        <v>0</v>
      </c>
      <c r="F33" s="181">
        <f>F95*'Données de base'!$F$118</f>
        <v>0</v>
      </c>
      <c r="G33" s="181">
        <f>G95*'Données de base'!$F$118</f>
        <v>0</v>
      </c>
      <c r="H33" s="181">
        <f>H95*'Données de base'!$F$118</f>
        <v>0</v>
      </c>
      <c r="I33" s="181">
        <f>I95*'Données de base'!$F$118</f>
        <v>0</v>
      </c>
      <c r="J33" s="181">
        <f>J95*'Données de base'!$F$118</f>
        <v>0</v>
      </c>
      <c r="K33" s="181">
        <f>K95*'Données de base'!$F$118</f>
        <v>0</v>
      </c>
      <c r="L33" s="181">
        <f>L95*'Données de base'!$F$118</f>
        <v>0</v>
      </c>
      <c r="M33" s="181">
        <f>M95*'Données de base'!$F$118</f>
        <v>0</v>
      </c>
      <c r="N33" s="181">
        <f>N95*'Données de base'!$F$118</f>
        <v>0</v>
      </c>
      <c r="O33" s="181">
        <f>O95*'Données de base'!$F$118</f>
        <v>0</v>
      </c>
      <c r="P33" s="130"/>
      <c r="Q33" s="181">
        <f>Q95*'Données de base'!$F$118</f>
        <v>0</v>
      </c>
      <c r="R33" s="181">
        <f>R95*'Données de base'!$F$118</f>
        <v>0</v>
      </c>
      <c r="S33" s="181">
        <f>S95*'Données de base'!$F$118</f>
        <v>0</v>
      </c>
      <c r="T33" s="181">
        <f>T95*'Données de base'!$F$118</f>
        <v>0</v>
      </c>
      <c r="U33" s="181">
        <f>U95*'Données de base'!$F$118</f>
        <v>0</v>
      </c>
      <c r="V33" s="181">
        <f>V95*'Données de base'!$F$118</f>
        <v>0</v>
      </c>
      <c r="W33" s="181">
        <f>W95*'Données de base'!$F$118</f>
        <v>0</v>
      </c>
      <c r="X33" s="181">
        <f>X95*'Données de base'!$F$118</f>
        <v>0</v>
      </c>
      <c r="Y33" s="181">
        <f>Y95*'Données de base'!$F$118</f>
        <v>0</v>
      </c>
      <c r="Z33" s="181">
        <f>Z95*'Données de base'!$F$118</f>
        <v>0</v>
      </c>
      <c r="AA33" s="181">
        <f>AA95*'Données de base'!$F$118</f>
        <v>0</v>
      </c>
      <c r="AB33" s="181">
        <f>AB95*'Données de base'!$F$118</f>
        <v>0</v>
      </c>
      <c r="AC33" s="130"/>
      <c r="AD33" s="181">
        <f>AD95*'Données de base'!$F$118</f>
        <v>0</v>
      </c>
      <c r="AE33" s="181">
        <f>AE95*'Données de base'!$F$118</f>
        <v>0</v>
      </c>
      <c r="AF33" s="181">
        <f>AF95*'Données de base'!$F$118</f>
        <v>0</v>
      </c>
      <c r="AG33" s="181">
        <f>AG95*'Données de base'!$F$118</f>
        <v>0</v>
      </c>
      <c r="AH33" s="181">
        <f>AH95*'Données de base'!$F$118</f>
        <v>0</v>
      </c>
      <c r="AI33" s="181">
        <f>AI95*'Données de base'!$F$118</f>
        <v>0</v>
      </c>
      <c r="AJ33" s="181">
        <f>AJ95*'Données de base'!$F$118</f>
        <v>0</v>
      </c>
      <c r="AK33" s="181">
        <f>AK95*'Données de base'!$F$118</f>
        <v>0</v>
      </c>
      <c r="AL33" s="181">
        <f>AL95*'Données de base'!$F$118</f>
        <v>0</v>
      </c>
      <c r="AM33" s="181">
        <f>AM95*'Données de base'!$F$118</f>
        <v>0</v>
      </c>
      <c r="AN33" s="181">
        <f>AN95*'Données de base'!$F$118</f>
        <v>0</v>
      </c>
      <c r="AO33" s="181">
        <f>AO95*'Données de base'!$F$118</f>
        <v>0</v>
      </c>
      <c r="AP33" s="130"/>
      <c r="AQ33" s="181">
        <f>AQ95*'Données de base'!$F$118</f>
        <v>0</v>
      </c>
      <c r="AR33" s="181">
        <f>AR95*'Données de base'!$F$118</f>
        <v>0</v>
      </c>
      <c r="AS33" s="181">
        <f>AS95*'Données de base'!$F$118</f>
        <v>0</v>
      </c>
      <c r="AT33" s="181">
        <f>AT95*'Données de base'!$F$118</f>
        <v>0</v>
      </c>
      <c r="AU33" s="181">
        <f>AU95*'Données de base'!$F$118</f>
        <v>0</v>
      </c>
      <c r="AV33" s="181">
        <f>AV95*'Données de base'!$F$118</f>
        <v>0</v>
      </c>
      <c r="AW33" s="181">
        <f>AW95*'Données de base'!$F$118</f>
        <v>0</v>
      </c>
      <c r="AX33" s="181">
        <f>AX95*'Données de base'!$F$118</f>
        <v>0</v>
      </c>
      <c r="AY33" s="181">
        <f>AY95*'Données de base'!$F$118</f>
        <v>0</v>
      </c>
      <c r="AZ33" s="181">
        <f>AZ95*'Données de base'!$F$118</f>
        <v>0</v>
      </c>
      <c r="BA33" s="181">
        <f>BA95*'Données de base'!$F$118</f>
        <v>0</v>
      </c>
      <c r="BB33" s="181">
        <f>BB95*'Données de base'!$F$118</f>
        <v>0</v>
      </c>
      <c r="BC33" s="130"/>
      <c r="BD33" s="181">
        <f>BD95*'Données de base'!$F$118</f>
        <v>0</v>
      </c>
      <c r="BE33" s="181">
        <f>BE95*'Données de base'!$F$118</f>
        <v>0</v>
      </c>
      <c r="BF33" s="181">
        <f>BF95*'Données de base'!$F$118</f>
        <v>0</v>
      </c>
      <c r="BG33" s="181">
        <f>BG95*'Données de base'!$F$118</f>
        <v>0</v>
      </c>
      <c r="BH33" s="181">
        <f>BH95*'Données de base'!$F$118</f>
        <v>0</v>
      </c>
      <c r="BI33" s="181">
        <f>BI95*'Données de base'!$F$118</f>
        <v>0</v>
      </c>
      <c r="BJ33" s="181">
        <f>BJ95*'Données de base'!$F$118</f>
        <v>0</v>
      </c>
      <c r="BK33" s="181">
        <f>BK95*'Données de base'!$F$118</f>
        <v>0</v>
      </c>
      <c r="BL33" s="181">
        <f>BL95*'Données de base'!$F$118</f>
        <v>0</v>
      </c>
      <c r="BM33" s="181">
        <f>BM95*'Données de base'!$F$118</f>
        <v>0</v>
      </c>
      <c r="BN33" s="181">
        <f>BN95*'Données de base'!$F$118</f>
        <v>0</v>
      </c>
      <c r="BO33" s="181">
        <f>BO95*'Données de base'!$F$118</f>
        <v>0</v>
      </c>
      <c r="BP33" s="130"/>
      <c r="BQ33" s="181">
        <f>BQ95*'Données de base'!$F$118</f>
        <v>0</v>
      </c>
      <c r="BR33" s="181">
        <f>BR95*'Données de base'!$F$118</f>
        <v>0</v>
      </c>
      <c r="BS33" s="181">
        <f>BS95*'Données de base'!$F$118</f>
        <v>0</v>
      </c>
      <c r="BT33" s="181">
        <f>BT95*'Données de base'!$F$118</f>
        <v>0</v>
      </c>
      <c r="BU33" s="181">
        <f>BU95*'Données de base'!$F$118</f>
        <v>0</v>
      </c>
      <c r="BV33" s="181">
        <f>BV95*'Données de base'!$F$118</f>
        <v>0</v>
      </c>
      <c r="BW33" s="181">
        <f>BW95*'Données de base'!$F$118</f>
        <v>0</v>
      </c>
      <c r="BX33" s="181">
        <f>BX95*'Données de base'!$F$118</f>
        <v>0</v>
      </c>
      <c r="BY33" s="181">
        <f>BY95*'Données de base'!$F$118</f>
        <v>0</v>
      </c>
      <c r="BZ33" s="181">
        <f>BZ95*'Données de base'!$F$118</f>
        <v>0</v>
      </c>
      <c r="CA33" s="181">
        <f>CA95*'Données de base'!$F$118</f>
        <v>0</v>
      </c>
      <c r="CB33" s="181">
        <f>CB95*'Données de base'!$F$118</f>
        <v>0</v>
      </c>
      <c r="CC33" s="130"/>
    </row>
    <row r="34" spans="2:81" ht="15" customHeight="1" x14ac:dyDescent="0.2">
      <c r="B34" s="16" t="s">
        <v>134</v>
      </c>
      <c r="C34" s="223"/>
      <c r="D34" s="181">
        <f>+IF('Données de base'!C$21&gt;0,'Données de base'!$C$118,0)</f>
        <v>0</v>
      </c>
      <c r="E34" s="181">
        <f>+IF('Données de base'!D$21&gt;0,'Données de base'!$C$118,0)</f>
        <v>0</v>
      </c>
      <c r="F34" s="181">
        <f>+IF('Données de base'!E$21&gt;0,'Données de base'!$C$118,0)</f>
        <v>0</v>
      </c>
      <c r="G34" s="181">
        <f>+IF('Données de base'!F$21&gt;0,'Données de base'!$C$118,0)</f>
        <v>0</v>
      </c>
      <c r="H34" s="181">
        <f>+IF('Données de base'!G$21&gt;0,'Données de base'!$C$118,0)</f>
        <v>0</v>
      </c>
      <c r="I34" s="181">
        <f>+IF('Données de base'!H$21&gt;0,'Données de base'!$C$118,0)</f>
        <v>0</v>
      </c>
      <c r="J34" s="181">
        <f>+IF('Données de base'!I$21&gt;0,'Données de base'!$C$118,0)</f>
        <v>0</v>
      </c>
      <c r="K34" s="181">
        <f>+IF('Données de base'!J$21&gt;0,'Données de base'!$C$118,0)</f>
        <v>0</v>
      </c>
      <c r="L34" s="181">
        <f>+IF('Données de base'!K$21&gt;0,'Données de base'!$C$118,0)</f>
        <v>0</v>
      </c>
      <c r="M34" s="181">
        <f>+IF('Données de base'!L$21&gt;0,'Données de base'!$C$118,0)</f>
        <v>0</v>
      </c>
      <c r="N34" s="181">
        <f>+IF('Données de base'!M$21&gt;0,'Données de base'!$C$118,0)</f>
        <v>0</v>
      </c>
      <c r="O34" s="181">
        <f>+IF('Données de base'!N$21&gt;0,'Données de base'!$C$118,0)</f>
        <v>0</v>
      </c>
      <c r="P34" s="130"/>
      <c r="Q34" s="181">
        <f>'Données de base'!$C$118</f>
        <v>0</v>
      </c>
      <c r="R34" s="181">
        <f>'Données de base'!$C$118</f>
        <v>0</v>
      </c>
      <c r="S34" s="181">
        <f>'Données de base'!$C$118</f>
        <v>0</v>
      </c>
      <c r="T34" s="181">
        <f>'Données de base'!$C$118</f>
        <v>0</v>
      </c>
      <c r="U34" s="181">
        <f>'Données de base'!$C$118</f>
        <v>0</v>
      </c>
      <c r="V34" s="181">
        <f>'Données de base'!$C$118</f>
        <v>0</v>
      </c>
      <c r="W34" s="181">
        <f>'Données de base'!$C$118</f>
        <v>0</v>
      </c>
      <c r="X34" s="181">
        <f>'Données de base'!$C$118</f>
        <v>0</v>
      </c>
      <c r="Y34" s="181">
        <f>'Données de base'!$C$118</f>
        <v>0</v>
      </c>
      <c r="Z34" s="181">
        <f>'Données de base'!$C$118</f>
        <v>0</v>
      </c>
      <c r="AA34" s="181">
        <f>'Données de base'!$C$118</f>
        <v>0</v>
      </c>
      <c r="AB34" s="181">
        <f>'Données de base'!$C$118</f>
        <v>0</v>
      </c>
      <c r="AC34" s="130"/>
      <c r="AD34" s="181">
        <f>'Données de base'!$C$118</f>
        <v>0</v>
      </c>
      <c r="AE34" s="181">
        <f>'Données de base'!$C$118</f>
        <v>0</v>
      </c>
      <c r="AF34" s="181">
        <f>'Données de base'!$C$118</f>
        <v>0</v>
      </c>
      <c r="AG34" s="181">
        <f>'Données de base'!$C$118</f>
        <v>0</v>
      </c>
      <c r="AH34" s="181">
        <f>'Données de base'!$C$118</f>
        <v>0</v>
      </c>
      <c r="AI34" s="181">
        <f>'Données de base'!$C$118</f>
        <v>0</v>
      </c>
      <c r="AJ34" s="181">
        <f>'Données de base'!$C$118</f>
        <v>0</v>
      </c>
      <c r="AK34" s="181">
        <f>'Données de base'!$C$118</f>
        <v>0</v>
      </c>
      <c r="AL34" s="181">
        <f>'Données de base'!$C$118</f>
        <v>0</v>
      </c>
      <c r="AM34" s="181">
        <f>'Données de base'!$C$118</f>
        <v>0</v>
      </c>
      <c r="AN34" s="181">
        <f>'Données de base'!$C$118</f>
        <v>0</v>
      </c>
      <c r="AO34" s="181">
        <f>'Données de base'!$C$118</f>
        <v>0</v>
      </c>
      <c r="AP34" s="130"/>
      <c r="AQ34" s="181">
        <f>'Données de base'!$C$118</f>
        <v>0</v>
      </c>
      <c r="AR34" s="181">
        <f>'Données de base'!$C$118</f>
        <v>0</v>
      </c>
      <c r="AS34" s="181">
        <f>'Données de base'!$C$118</f>
        <v>0</v>
      </c>
      <c r="AT34" s="181">
        <f>'Données de base'!$C$118</f>
        <v>0</v>
      </c>
      <c r="AU34" s="181">
        <f>'Données de base'!$C$118</f>
        <v>0</v>
      </c>
      <c r="AV34" s="181">
        <f>'Données de base'!$C$118</f>
        <v>0</v>
      </c>
      <c r="AW34" s="181">
        <f>'Données de base'!$C$118</f>
        <v>0</v>
      </c>
      <c r="AX34" s="181">
        <f>'Données de base'!$C$118</f>
        <v>0</v>
      </c>
      <c r="AY34" s="181">
        <f>'Données de base'!$C$118</f>
        <v>0</v>
      </c>
      <c r="AZ34" s="181">
        <f>'Données de base'!$C$118</f>
        <v>0</v>
      </c>
      <c r="BA34" s="181">
        <f>'Données de base'!$C$118</f>
        <v>0</v>
      </c>
      <c r="BB34" s="181">
        <f>'Données de base'!$C$118</f>
        <v>0</v>
      </c>
      <c r="BC34" s="130"/>
      <c r="BD34" s="181">
        <f>'Données de base'!$C$118</f>
        <v>0</v>
      </c>
      <c r="BE34" s="181">
        <f>'Données de base'!$C$118</f>
        <v>0</v>
      </c>
      <c r="BF34" s="181">
        <f>'Données de base'!$C$118</f>
        <v>0</v>
      </c>
      <c r="BG34" s="181">
        <f>'Données de base'!$C$118</f>
        <v>0</v>
      </c>
      <c r="BH34" s="181">
        <f>'Données de base'!$C$118</f>
        <v>0</v>
      </c>
      <c r="BI34" s="181">
        <f>'Données de base'!$C$118</f>
        <v>0</v>
      </c>
      <c r="BJ34" s="181">
        <f>'Données de base'!$C$118</f>
        <v>0</v>
      </c>
      <c r="BK34" s="181">
        <f>'Données de base'!$C$118</f>
        <v>0</v>
      </c>
      <c r="BL34" s="181">
        <f>'Données de base'!$C$118</f>
        <v>0</v>
      </c>
      <c r="BM34" s="181">
        <f>'Données de base'!$C$118</f>
        <v>0</v>
      </c>
      <c r="BN34" s="181">
        <f>'Données de base'!$C$118</f>
        <v>0</v>
      </c>
      <c r="BO34" s="181">
        <f>'Données de base'!$C$118</f>
        <v>0</v>
      </c>
      <c r="BP34" s="130"/>
      <c r="BQ34" s="181">
        <f>'Données de base'!$C$118</f>
        <v>0</v>
      </c>
      <c r="BR34" s="181">
        <f>'Données de base'!$C$118</f>
        <v>0</v>
      </c>
      <c r="BS34" s="181">
        <f>'Données de base'!$C$118</f>
        <v>0</v>
      </c>
      <c r="BT34" s="181">
        <f>'Données de base'!$C$118</f>
        <v>0</v>
      </c>
      <c r="BU34" s="181">
        <f>'Données de base'!$C$118</f>
        <v>0</v>
      </c>
      <c r="BV34" s="181">
        <f>'Données de base'!$C$118</f>
        <v>0</v>
      </c>
      <c r="BW34" s="181">
        <f>'Données de base'!$C$118</f>
        <v>0</v>
      </c>
      <c r="BX34" s="181">
        <f>'Données de base'!$C$118</f>
        <v>0</v>
      </c>
      <c r="BY34" s="181">
        <f>'Données de base'!$C$118</f>
        <v>0</v>
      </c>
      <c r="BZ34" s="181">
        <f>'Données de base'!$C$118</f>
        <v>0</v>
      </c>
      <c r="CA34" s="181">
        <f>'Données de base'!$C$118</f>
        <v>0</v>
      </c>
      <c r="CB34" s="181">
        <f>'Données de base'!$C$118</f>
        <v>0</v>
      </c>
      <c r="CC34" s="130"/>
    </row>
    <row r="35" spans="2:81" ht="15" customHeight="1" x14ac:dyDescent="0.2">
      <c r="B35" s="16" t="s">
        <v>135</v>
      </c>
      <c r="C35" s="223"/>
      <c r="D35" s="181">
        <f>MAX(D33:D34)</f>
        <v>0</v>
      </c>
      <c r="E35" s="181">
        <f>MAX(E33:E34)</f>
        <v>0</v>
      </c>
      <c r="F35" s="181">
        <f>MAX(F33:F34)</f>
        <v>0</v>
      </c>
      <c r="G35" s="181">
        <f>MAX(G33:G34)</f>
        <v>0</v>
      </c>
      <c r="H35" s="181">
        <f t="shared" ref="H35:O35" si="53">MAX(H33:H34)</f>
        <v>0</v>
      </c>
      <c r="I35" s="181">
        <f t="shared" si="53"/>
        <v>0</v>
      </c>
      <c r="J35" s="181">
        <f t="shared" si="53"/>
        <v>0</v>
      </c>
      <c r="K35" s="181">
        <f t="shared" si="53"/>
        <v>0</v>
      </c>
      <c r="L35" s="181">
        <f t="shared" si="53"/>
        <v>0</v>
      </c>
      <c r="M35" s="181">
        <f t="shared" si="53"/>
        <v>0</v>
      </c>
      <c r="N35" s="181">
        <f t="shared" si="53"/>
        <v>0</v>
      </c>
      <c r="O35" s="181">
        <f t="shared" si="53"/>
        <v>0</v>
      </c>
      <c r="P35" s="130"/>
      <c r="Q35" s="181">
        <f t="shared" ref="Q35:AB35" si="54">MAX(Q33:Q34)</f>
        <v>0</v>
      </c>
      <c r="R35" s="181">
        <f t="shared" si="54"/>
        <v>0</v>
      </c>
      <c r="S35" s="181">
        <f t="shared" si="54"/>
        <v>0</v>
      </c>
      <c r="T35" s="181">
        <f t="shared" si="54"/>
        <v>0</v>
      </c>
      <c r="U35" s="181">
        <f t="shared" si="54"/>
        <v>0</v>
      </c>
      <c r="V35" s="181">
        <f t="shared" si="54"/>
        <v>0</v>
      </c>
      <c r="W35" s="181">
        <f t="shared" si="54"/>
        <v>0</v>
      </c>
      <c r="X35" s="181">
        <f t="shared" si="54"/>
        <v>0</v>
      </c>
      <c r="Y35" s="181">
        <f t="shared" si="54"/>
        <v>0</v>
      </c>
      <c r="Z35" s="181">
        <f t="shared" si="54"/>
        <v>0</v>
      </c>
      <c r="AA35" s="181">
        <f t="shared" si="54"/>
        <v>0</v>
      </c>
      <c r="AB35" s="181">
        <f t="shared" si="54"/>
        <v>0</v>
      </c>
      <c r="AC35" s="130"/>
      <c r="AD35" s="181">
        <f t="shared" ref="AD35:AO35" si="55">MAX(AD33:AD34)</f>
        <v>0</v>
      </c>
      <c r="AE35" s="181">
        <f t="shared" si="55"/>
        <v>0</v>
      </c>
      <c r="AF35" s="181">
        <f t="shared" si="55"/>
        <v>0</v>
      </c>
      <c r="AG35" s="181">
        <f t="shared" si="55"/>
        <v>0</v>
      </c>
      <c r="AH35" s="181">
        <f t="shared" si="55"/>
        <v>0</v>
      </c>
      <c r="AI35" s="181">
        <f t="shared" si="55"/>
        <v>0</v>
      </c>
      <c r="AJ35" s="181">
        <f t="shared" si="55"/>
        <v>0</v>
      </c>
      <c r="AK35" s="181">
        <f t="shared" si="55"/>
        <v>0</v>
      </c>
      <c r="AL35" s="181">
        <f t="shared" si="55"/>
        <v>0</v>
      </c>
      <c r="AM35" s="181">
        <f t="shared" si="55"/>
        <v>0</v>
      </c>
      <c r="AN35" s="181">
        <f t="shared" si="55"/>
        <v>0</v>
      </c>
      <c r="AO35" s="181">
        <f t="shared" si="55"/>
        <v>0</v>
      </c>
      <c r="AP35" s="130"/>
      <c r="AQ35" s="181">
        <f t="shared" ref="AQ35:BB35" si="56">MAX(AQ33:AQ34)</f>
        <v>0</v>
      </c>
      <c r="AR35" s="181">
        <f t="shared" si="56"/>
        <v>0</v>
      </c>
      <c r="AS35" s="181">
        <f t="shared" si="56"/>
        <v>0</v>
      </c>
      <c r="AT35" s="181">
        <f t="shared" si="56"/>
        <v>0</v>
      </c>
      <c r="AU35" s="181">
        <f t="shared" si="56"/>
        <v>0</v>
      </c>
      <c r="AV35" s="181">
        <f t="shared" si="56"/>
        <v>0</v>
      </c>
      <c r="AW35" s="181">
        <f t="shared" si="56"/>
        <v>0</v>
      </c>
      <c r="AX35" s="181">
        <f t="shared" si="56"/>
        <v>0</v>
      </c>
      <c r="AY35" s="181">
        <f t="shared" si="56"/>
        <v>0</v>
      </c>
      <c r="AZ35" s="181">
        <f t="shared" si="56"/>
        <v>0</v>
      </c>
      <c r="BA35" s="181">
        <f t="shared" si="56"/>
        <v>0</v>
      </c>
      <c r="BB35" s="181">
        <f t="shared" si="56"/>
        <v>0</v>
      </c>
      <c r="BC35" s="130"/>
      <c r="BD35" s="181">
        <f t="shared" ref="BD35:BO35" si="57">MAX(BD33:BD34)</f>
        <v>0</v>
      </c>
      <c r="BE35" s="181">
        <f t="shared" si="57"/>
        <v>0</v>
      </c>
      <c r="BF35" s="181">
        <f t="shared" si="57"/>
        <v>0</v>
      </c>
      <c r="BG35" s="181">
        <f t="shared" si="57"/>
        <v>0</v>
      </c>
      <c r="BH35" s="181">
        <f t="shared" si="57"/>
        <v>0</v>
      </c>
      <c r="BI35" s="181">
        <f t="shared" si="57"/>
        <v>0</v>
      </c>
      <c r="BJ35" s="181">
        <f t="shared" si="57"/>
        <v>0</v>
      </c>
      <c r="BK35" s="181">
        <f t="shared" si="57"/>
        <v>0</v>
      </c>
      <c r="BL35" s="181">
        <f t="shared" si="57"/>
        <v>0</v>
      </c>
      <c r="BM35" s="181">
        <f t="shared" si="57"/>
        <v>0</v>
      </c>
      <c r="BN35" s="181">
        <f t="shared" si="57"/>
        <v>0</v>
      </c>
      <c r="BO35" s="181">
        <f t="shared" si="57"/>
        <v>0</v>
      </c>
      <c r="BP35" s="130"/>
      <c r="BQ35" s="181">
        <f t="shared" ref="BQ35:CB35" si="58">MAX(BQ33:BQ34)</f>
        <v>0</v>
      </c>
      <c r="BR35" s="181">
        <f t="shared" si="58"/>
        <v>0</v>
      </c>
      <c r="BS35" s="181">
        <f t="shared" si="58"/>
        <v>0</v>
      </c>
      <c r="BT35" s="181">
        <f t="shared" si="58"/>
        <v>0</v>
      </c>
      <c r="BU35" s="181">
        <f t="shared" si="58"/>
        <v>0</v>
      </c>
      <c r="BV35" s="181">
        <f t="shared" si="58"/>
        <v>0</v>
      </c>
      <c r="BW35" s="181">
        <f t="shared" si="58"/>
        <v>0</v>
      </c>
      <c r="BX35" s="181">
        <f t="shared" si="58"/>
        <v>0</v>
      </c>
      <c r="BY35" s="181">
        <f t="shared" si="58"/>
        <v>0</v>
      </c>
      <c r="BZ35" s="181">
        <f t="shared" si="58"/>
        <v>0</v>
      </c>
      <c r="CA35" s="181">
        <f t="shared" si="58"/>
        <v>0</v>
      </c>
      <c r="CB35" s="181">
        <f t="shared" si="58"/>
        <v>0</v>
      </c>
      <c r="CC35" s="130"/>
    </row>
    <row r="36" spans="2:81" ht="15" customHeight="1" x14ac:dyDescent="0.2">
      <c r="B36" s="16" t="s">
        <v>136</v>
      </c>
      <c r="C36" s="223"/>
      <c r="D36" s="181">
        <v>0</v>
      </c>
      <c r="E36" s="181">
        <f t="shared" ref="E36:O36" si="59">+D35</f>
        <v>0</v>
      </c>
      <c r="F36" s="181">
        <f t="shared" si="59"/>
        <v>0</v>
      </c>
      <c r="G36" s="181">
        <f t="shared" si="59"/>
        <v>0</v>
      </c>
      <c r="H36" s="181">
        <f t="shared" si="59"/>
        <v>0</v>
      </c>
      <c r="I36" s="181">
        <f t="shared" si="59"/>
        <v>0</v>
      </c>
      <c r="J36" s="181">
        <f t="shared" si="59"/>
        <v>0</v>
      </c>
      <c r="K36" s="181">
        <f t="shared" si="59"/>
        <v>0</v>
      </c>
      <c r="L36" s="181">
        <f t="shared" si="59"/>
        <v>0</v>
      </c>
      <c r="M36" s="181">
        <f t="shared" si="59"/>
        <v>0</v>
      </c>
      <c r="N36" s="181">
        <f t="shared" si="59"/>
        <v>0</v>
      </c>
      <c r="O36" s="181">
        <f t="shared" si="59"/>
        <v>0</v>
      </c>
      <c r="P36" s="130"/>
      <c r="Q36" s="181">
        <f>O35</f>
        <v>0</v>
      </c>
      <c r="R36" s="181">
        <f>Q35</f>
        <v>0</v>
      </c>
      <c r="S36" s="181">
        <f t="shared" ref="S36:AB36" si="60">R35</f>
        <v>0</v>
      </c>
      <c r="T36" s="181">
        <f t="shared" si="60"/>
        <v>0</v>
      </c>
      <c r="U36" s="181">
        <f t="shared" si="60"/>
        <v>0</v>
      </c>
      <c r="V36" s="181">
        <f t="shared" si="60"/>
        <v>0</v>
      </c>
      <c r="W36" s="181">
        <f t="shared" si="60"/>
        <v>0</v>
      </c>
      <c r="X36" s="181">
        <f t="shared" si="60"/>
        <v>0</v>
      </c>
      <c r="Y36" s="181">
        <f t="shared" si="60"/>
        <v>0</v>
      </c>
      <c r="Z36" s="181">
        <f t="shared" si="60"/>
        <v>0</v>
      </c>
      <c r="AA36" s="181">
        <f t="shared" si="60"/>
        <v>0</v>
      </c>
      <c r="AB36" s="181">
        <f t="shared" si="60"/>
        <v>0</v>
      </c>
      <c r="AC36" s="130"/>
      <c r="AD36" s="181">
        <f>AB35</f>
        <v>0</v>
      </c>
      <c r="AE36" s="181">
        <f>AD35</f>
        <v>0</v>
      </c>
      <c r="AF36" s="181">
        <f t="shared" ref="AF36:AO36" si="61">AE35</f>
        <v>0</v>
      </c>
      <c r="AG36" s="181">
        <f t="shared" si="61"/>
        <v>0</v>
      </c>
      <c r="AH36" s="181">
        <f t="shared" si="61"/>
        <v>0</v>
      </c>
      <c r="AI36" s="181">
        <f t="shared" si="61"/>
        <v>0</v>
      </c>
      <c r="AJ36" s="181">
        <f t="shared" si="61"/>
        <v>0</v>
      </c>
      <c r="AK36" s="181">
        <f t="shared" si="61"/>
        <v>0</v>
      </c>
      <c r="AL36" s="181">
        <f t="shared" si="61"/>
        <v>0</v>
      </c>
      <c r="AM36" s="181">
        <f t="shared" si="61"/>
        <v>0</v>
      </c>
      <c r="AN36" s="181">
        <f t="shared" si="61"/>
        <v>0</v>
      </c>
      <c r="AO36" s="181">
        <f t="shared" si="61"/>
        <v>0</v>
      </c>
      <c r="AP36" s="130"/>
      <c r="AQ36" s="181">
        <f>AO35</f>
        <v>0</v>
      </c>
      <c r="AR36" s="181">
        <f>AQ35</f>
        <v>0</v>
      </c>
      <c r="AS36" s="181">
        <f t="shared" ref="AS36:BB36" si="62">AR35</f>
        <v>0</v>
      </c>
      <c r="AT36" s="181">
        <f t="shared" si="62"/>
        <v>0</v>
      </c>
      <c r="AU36" s="181">
        <f t="shared" si="62"/>
        <v>0</v>
      </c>
      <c r="AV36" s="181">
        <f t="shared" si="62"/>
        <v>0</v>
      </c>
      <c r="AW36" s="181">
        <f t="shared" si="62"/>
        <v>0</v>
      </c>
      <c r="AX36" s="181">
        <f t="shared" si="62"/>
        <v>0</v>
      </c>
      <c r="AY36" s="181">
        <f t="shared" si="62"/>
        <v>0</v>
      </c>
      <c r="AZ36" s="181">
        <f t="shared" si="62"/>
        <v>0</v>
      </c>
      <c r="BA36" s="181">
        <f t="shared" si="62"/>
        <v>0</v>
      </c>
      <c r="BB36" s="181">
        <f t="shared" si="62"/>
        <v>0</v>
      </c>
      <c r="BC36" s="130"/>
      <c r="BD36" s="181">
        <f>BB35</f>
        <v>0</v>
      </c>
      <c r="BE36" s="181">
        <f>BD35</f>
        <v>0</v>
      </c>
      <c r="BF36" s="181">
        <f t="shared" ref="BF36:BO36" si="63">BE35</f>
        <v>0</v>
      </c>
      <c r="BG36" s="181">
        <f t="shared" si="63"/>
        <v>0</v>
      </c>
      <c r="BH36" s="181">
        <f t="shared" si="63"/>
        <v>0</v>
      </c>
      <c r="BI36" s="181">
        <f t="shared" si="63"/>
        <v>0</v>
      </c>
      <c r="BJ36" s="181">
        <f t="shared" si="63"/>
        <v>0</v>
      </c>
      <c r="BK36" s="181">
        <f t="shared" si="63"/>
        <v>0</v>
      </c>
      <c r="BL36" s="181">
        <f t="shared" si="63"/>
        <v>0</v>
      </c>
      <c r="BM36" s="181">
        <f t="shared" si="63"/>
        <v>0</v>
      </c>
      <c r="BN36" s="181">
        <f t="shared" si="63"/>
        <v>0</v>
      </c>
      <c r="BO36" s="181">
        <f t="shared" si="63"/>
        <v>0</v>
      </c>
      <c r="BP36" s="130"/>
      <c r="BQ36" s="181">
        <f>BO35</f>
        <v>0</v>
      </c>
      <c r="BR36" s="181">
        <f t="shared" ref="BR36:CB36" si="64">BQ35</f>
        <v>0</v>
      </c>
      <c r="BS36" s="181">
        <f t="shared" si="64"/>
        <v>0</v>
      </c>
      <c r="BT36" s="181">
        <f t="shared" si="64"/>
        <v>0</v>
      </c>
      <c r="BU36" s="181">
        <f t="shared" si="64"/>
        <v>0</v>
      </c>
      <c r="BV36" s="181">
        <f t="shared" si="64"/>
        <v>0</v>
      </c>
      <c r="BW36" s="181">
        <f t="shared" si="64"/>
        <v>0</v>
      </c>
      <c r="BX36" s="181">
        <f t="shared" si="64"/>
        <v>0</v>
      </c>
      <c r="BY36" s="181">
        <f t="shared" si="64"/>
        <v>0</v>
      </c>
      <c r="BZ36" s="181">
        <f t="shared" si="64"/>
        <v>0</v>
      </c>
      <c r="CA36" s="181">
        <f t="shared" si="64"/>
        <v>0</v>
      </c>
      <c r="CB36" s="181">
        <f t="shared" si="64"/>
        <v>0</v>
      </c>
      <c r="CC36" s="130"/>
    </row>
    <row r="37" spans="2:81" ht="15" customHeight="1" x14ac:dyDescent="0.2">
      <c r="B37" s="16" t="s">
        <v>137</v>
      </c>
      <c r="C37" s="223"/>
      <c r="D37" s="181">
        <f>+D35-D36</f>
        <v>0</v>
      </c>
      <c r="E37" s="181">
        <f>+E35-E36</f>
        <v>0</v>
      </c>
      <c r="F37" s="181">
        <f>+F35-F36</f>
        <v>0</v>
      </c>
      <c r="G37" s="181">
        <f>+G35-G36</f>
        <v>0</v>
      </c>
      <c r="H37" s="181">
        <f t="shared" ref="H37:O37" si="65">+H35-H36</f>
        <v>0</v>
      </c>
      <c r="I37" s="181">
        <f t="shared" si="65"/>
        <v>0</v>
      </c>
      <c r="J37" s="181">
        <f t="shared" si="65"/>
        <v>0</v>
      </c>
      <c r="K37" s="181">
        <f t="shared" si="65"/>
        <v>0</v>
      </c>
      <c r="L37" s="181">
        <f t="shared" si="65"/>
        <v>0</v>
      </c>
      <c r="M37" s="181">
        <f t="shared" si="65"/>
        <v>0</v>
      </c>
      <c r="N37" s="181">
        <f t="shared" si="65"/>
        <v>0</v>
      </c>
      <c r="O37" s="181">
        <f t="shared" si="65"/>
        <v>0</v>
      </c>
      <c r="P37" s="190">
        <f>SUM(D37:O37)</f>
        <v>0</v>
      </c>
      <c r="Q37" s="181">
        <f t="shared" ref="Q37:AB37" si="66">+Q35-Q36</f>
        <v>0</v>
      </c>
      <c r="R37" s="181">
        <f t="shared" si="66"/>
        <v>0</v>
      </c>
      <c r="S37" s="181">
        <f t="shared" si="66"/>
        <v>0</v>
      </c>
      <c r="T37" s="181">
        <f t="shared" si="66"/>
        <v>0</v>
      </c>
      <c r="U37" s="181">
        <f t="shared" si="66"/>
        <v>0</v>
      </c>
      <c r="V37" s="181">
        <f t="shared" si="66"/>
        <v>0</v>
      </c>
      <c r="W37" s="181">
        <f t="shared" si="66"/>
        <v>0</v>
      </c>
      <c r="X37" s="181">
        <f t="shared" si="66"/>
        <v>0</v>
      </c>
      <c r="Y37" s="181">
        <f t="shared" si="66"/>
        <v>0</v>
      </c>
      <c r="Z37" s="181">
        <f t="shared" si="66"/>
        <v>0</v>
      </c>
      <c r="AA37" s="181">
        <f t="shared" si="66"/>
        <v>0</v>
      </c>
      <c r="AB37" s="181">
        <f t="shared" si="66"/>
        <v>0</v>
      </c>
      <c r="AC37" s="190">
        <f>SUM(Q37:AB37)</f>
        <v>0</v>
      </c>
      <c r="AD37" s="181">
        <f t="shared" ref="AD37:AO37" si="67">+AD35-AD36</f>
        <v>0</v>
      </c>
      <c r="AE37" s="181">
        <f t="shared" si="67"/>
        <v>0</v>
      </c>
      <c r="AF37" s="181">
        <f t="shared" si="67"/>
        <v>0</v>
      </c>
      <c r="AG37" s="181">
        <f t="shared" si="67"/>
        <v>0</v>
      </c>
      <c r="AH37" s="181">
        <f t="shared" si="67"/>
        <v>0</v>
      </c>
      <c r="AI37" s="181">
        <f t="shared" si="67"/>
        <v>0</v>
      </c>
      <c r="AJ37" s="181">
        <f t="shared" si="67"/>
        <v>0</v>
      </c>
      <c r="AK37" s="181">
        <f t="shared" si="67"/>
        <v>0</v>
      </c>
      <c r="AL37" s="181">
        <f t="shared" si="67"/>
        <v>0</v>
      </c>
      <c r="AM37" s="181">
        <f t="shared" si="67"/>
        <v>0</v>
      </c>
      <c r="AN37" s="181">
        <f t="shared" si="67"/>
        <v>0</v>
      </c>
      <c r="AO37" s="181">
        <f t="shared" si="67"/>
        <v>0</v>
      </c>
      <c r="AP37" s="190">
        <f>SUM(AD37:AO37)</f>
        <v>0</v>
      </c>
      <c r="AQ37" s="181">
        <f t="shared" ref="AQ37:BB37" si="68">+AQ35-AQ36</f>
        <v>0</v>
      </c>
      <c r="AR37" s="181">
        <f t="shared" si="68"/>
        <v>0</v>
      </c>
      <c r="AS37" s="181">
        <f t="shared" si="68"/>
        <v>0</v>
      </c>
      <c r="AT37" s="181">
        <f t="shared" si="68"/>
        <v>0</v>
      </c>
      <c r="AU37" s="181">
        <f t="shared" si="68"/>
        <v>0</v>
      </c>
      <c r="AV37" s="181">
        <f t="shared" si="68"/>
        <v>0</v>
      </c>
      <c r="AW37" s="181">
        <f t="shared" si="68"/>
        <v>0</v>
      </c>
      <c r="AX37" s="181">
        <f t="shared" si="68"/>
        <v>0</v>
      </c>
      <c r="AY37" s="181">
        <f t="shared" si="68"/>
        <v>0</v>
      </c>
      <c r="AZ37" s="181">
        <f t="shared" si="68"/>
        <v>0</v>
      </c>
      <c r="BA37" s="181">
        <f t="shared" si="68"/>
        <v>0</v>
      </c>
      <c r="BB37" s="181">
        <f t="shared" si="68"/>
        <v>0</v>
      </c>
      <c r="BC37" s="190">
        <f>SUM(AQ37:BB37)</f>
        <v>0</v>
      </c>
      <c r="BD37" s="181">
        <f t="shared" ref="BD37:BO37" si="69">+BD35-BD36</f>
        <v>0</v>
      </c>
      <c r="BE37" s="181">
        <f t="shared" si="69"/>
        <v>0</v>
      </c>
      <c r="BF37" s="181">
        <f t="shared" si="69"/>
        <v>0</v>
      </c>
      <c r="BG37" s="181">
        <f t="shared" si="69"/>
        <v>0</v>
      </c>
      <c r="BH37" s="181">
        <f t="shared" si="69"/>
        <v>0</v>
      </c>
      <c r="BI37" s="181">
        <f t="shared" si="69"/>
        <v>0</v>
      </c>
      <c r="BJ37" s="181">
        <f t="shared" si="69"/>
        <v>0</v>
      </c>
      <c r="BK37" s="181">
        <f t="shared" si="69"/>
        <v>0</v>
      </c>
      <c r="BL37" s="181">
        <f t="shared" si="69"/>
        <v>0</v>
      </c>
      <c r="BM37" s="181">
        <f t="shared" si="69"/>
        <v>0</v>
      </c>
      <c r="BN37" s="181">
        <f t="shared" si="69"/>
        <v>0</v>
      </c>
      <c r="BO37" s="181">
        <f t="shared" si="69"/>
        <v>0</v>
      </c>
      <c r="BP37" s="190">
        <f>SUM(BD37:BO37)</f>
        <v>0</v>
      </c>
      <c r="BQ37" s="181">
        <f t="shared" ref="BQ37:CB37" si="70">+BQ35-BQ36</f>
        <v>0</v>
      </c>
      <c r="BR37" s="181">
        <f t="shared" si="70"/>
        <v>0</v>
      </c>
      <c r="BS37" s="181">
        <f t="shared" si="70"/>
        <v>0</v>
      </c>
      <c r="BT37" s="181">
        <f t="shared" si="70"/>
        <v>0</v>
      </c>
      <c r="BU37" s="181">
        <f t="shared" si="70"/>
        <v>0</v>
      </c>
      <c r="BV37" s="181">
        <f t="shared" si="70"/>
        <v>0</v>
      </c>
      <c r="BW37" s="181">
        <f t="shared" si="70"/>
        <v>0</v>
      </c>
      <c r="BX37" s="181">
        <f t="shared" si="70"/>
        <v>0</v>
      </c>
      <c r="BY37" s="181">
        <f t="shared" si="70"/>
        <v>0</v>
      </c>
      <c r="BZ37" s="181">
        <f t="shared" si="70"/>
        <v>0</v>
      </c>
      <c r="CA37" s="181">
        <f t="shared" si="70"/>
        <v>0</v>
      </c>
      <c r="CB37" s="181">
        <f t="shared" si="70"/>
        <v>0</v>
      </c>
      <c r="CC37" s="190">
        <f>SUM(BQ37:CB37)</f>
        <v>0</v>
      </c>
    </row>
    <row r="38" spans="2:81" ht="15" customHeight="1" x14ac:dyDescent="0.2">
      <c r="B38" s="16"/>
      <c r="C38" s="223"/>
      <c r="D38" s="181"/>
      <c r="E38" s="181"/>
      <c r="F38" s="181"/>
      <c r="G38" s="181"/>
      <c r="H38" s="181"/>
      <c r="I38" s="181"/>
      <c r="J38" s="181"/>
      <c r="K38" s="181"/>
      <c r="L38" s="181"/>
      <c r="M38" s="181"/>
      <c r="N38" s="181"/>
      <c r="O38" s="181"/>
      <c r="P38" s="130"/>
      <c r="Q38" s="181"/>
      <c r="R38" s="181"/>
      <c r="S38" s="181"/>
      <c r="T38" s="181"/>
      <c r="U38" s="181"/>
      <c r="V38" s="181"/>
      <c r="W38" s="181"/>
      <c r="X38" s="181"/>
      <c r="Y38" s="181"/>
      <c r="Z38" s="181"/>
      <c r="AA38" s="181"/>
      <c r="AB38" s="181"/>
      <c r="AC38" s="130"/>
      <c r="AD38" s="181"/>
      <c r="AE38" s="181"/>
      <c r="AF38" s="181"/>
      <c r="AG38" s="181"/>
      <c r="AH38" s="181"/>
      <c r="AI38" s="181"/>
      <c r="AJ38" s="181"/>
      <c r="AK38" s="181"/>
      <c r="AL38" s="181"/>
      <c r="AM38" s="181"/>
      <c r="AN38" s="181"/>
      <c r="AO38" s="181"/>
      <c r="AP38" s="130"/>
      <c r="AQ38" s="181"/>
      <c r="AR38" s="181"/>
      <c r="AS38" s="181"/>
      <c r="AT38" s="181"/>
      <c r="AU38" s="181"/>
      <c r="AV38" s="181"/>
      <c r="AW38" s="181"/>
      <c r="AX38" s="181"/>
      <c r="AY38" s="181"/>
      <c r="AZ38" s="181"/>
      <c r="BA38" s="181"/>
      <c r="BB38" s="181"/>
      <c r="BC38" s="130"/>
      <c r="BD38" s="181"/>
      <c r="BE38" s="181"/>
      <c r="BF38" s="181"/>
      <c r="BG38" s="181"/>
      <c r="BH38" s="181"/>
      <c r="BI38" s="181"/>
      <c r="BJ38" s="181"/>
      <c r="BK38" s="181"/>
      <c r="BL38" s="181"/>
      <c r="BM38" s="181"/>
      <c r="BN38" s="181"/>
      <c r="BO38" s="181"/>
      <c r="BP38" s="130"/>
      <c r="BQ38" s="181"/>
      <c r="BR38" s="181"/>
      <c r="BS38" s="181"/>
      <c r="BT38" s="181"/>
      <c r="BU38" s="181"/>
      <c r="BV38" s="181"/>
      <c r="BW38" s="181"/>
      <c r="BX38" s="181"/>
      <c r="BY38" s="181"/>
      <c r="BZ38" s="181"/>
      <c r="CA38" s="181"/>
      <c r="CB38" s="181"/>
      <c r="CC38" s="130"/>
    </row>
    <row r="39" spans="2:81" ht="15" customHeight="1" x14ac:dyDescent="0.2">
      <c r="B39" s="243" t="str">
        <f>CONCATENATE("Estimation du stock ",'Données de base'!A36)</f>
        <v>Estimation du stock Reconduction redevance (Vir ou PaP)</v>
      </c>
      <c r="C39" s="223"/>
      <c r="D39" s="181"/>
      <c r="E39" s="181"/>
      <c r="F39" s="181"/>
      <c r="G39" s="181"/>
      <c r="H39" s="181"/>
      <c r="I39" s="181"/>
      <c r="J39" s="181"/>
      <c r="K39" s="181"/>
      <c r="L39" s="181"/>
      <c r="M39" s="181"/>
      <c r="N39" s="181"/>
      <c r="O39" s="181"/>
      <c r="P39" s="130"/>
      <c r="Q39" s="181"/>
      <c r="R39" s="181"/>
      <c r="S39" s="181"/>
      <c r="T39" s="181"/>
      <c r="U39" s="181"/>
      <c r="V39" s="181"/>
      <c r="W39" s="181"/>
      <c r="X39" s="181"/>
      <c r="Y39" s="181"/>
      <c r="Z39" s="181"/>
      <c r="AA39" s="181"/>
      <c r="AB39" s="181"/>
      <c r="AC39" s="130"/>
      <c r="AD39" s="181"/>
      <c r="AE39" s="181"/>
      <c r="AF39" s="181"/>
      <c r="AG39" s="181"/>
      <c r="AH39" s="181"/>
      <c r="AI39" s="181"/>
      <c r="AJ39" s="181"/>
      <c r="AK39" s="181"/>
      <c r="AL39" s="181"/>
      <c r="AM39" s="181"/>
      <c r="AN39" s="181"/>
      <c r="AO39" s="181"/>
      <c r="AP39" s="130"/>
      <c r="AQ39" s="181"/>
      <c r="AR39" s="181"/>
      <c r="AS39" s="181"/>
      <c r="AT39" s="181"/>
      <c r="AU39" s="181"/>
      <c r="AV39" s="181"/>
      <c r="AW39" s="181"/>
      <c r="AX39" s="181"/>
      <c r="AY39" s="181"/>
      <c r="AZ39" s="181"/>
      <c r="BA39" s="181"/>
      <c r="BB39" s="181"/>
      <c r="BC39" s="130"/>
      <c r="BD39" s="181"/>
      <c r="BE39" s="181"/>
      <c r="BF39" s="181"/>
      <c r="BG39" s="181"/>
      <c r="BH39" s="181"/>
      <c r="BI39" s="181"/>
      <c r="BJ39" s="181"/>
      <c r="BK39" s="181"/>
      <c r="BL39" s="181"/>
      <c r="BM39" s="181"/>
      <c r="BN39" s="181"/>
      <c r="BO39" s="181"/>
      <c r="BP39" s="130"/>
      <c r="BQ39" s="181"/>
      <c r="BR39" s="181"/>
      <c r="BS39" s="181"/>
      <c r="BT39" s="181"/>
      <c r="BU39" s="181"/>
      <c r="BV39" s="181"/>
      <c r="BW39" s="181"/>
      <c r="BX39" s="181"/>
      <c r="BY39" s="181"/>
      <c r="BZ39" s="181"/>
      <c r="CA39" s="181"/>
      <c r="CB39" s="181"/>
      <c r="CC39" s="130"/>
    </row>
    <row r="40" spans="2:81" ht="15" customHeight="1" x14ac:dyDescent="0.2">
      <c r="B40" s="16" t="s">
        <v>132</v>
      </c>
      <c r="C40" s="223"/>
      <c r="D40" s="181">
        <f>D96*'Données de base'!$F$118</f>
        <v>0</v>
      </c>
      <c r="E40" s="181">
        <f>E96*'Données de base'!$F$118</f>
        <v>0</v>
      </c>
      <c r="F40" s="181">
        <f>F96*'Données de base'!$F$118</f>
        <v>0</v>
      </c>
      <c r="G40" s="181">
        <f>G96*'Données de base'!$F$118</f>
        <v>0</v>
      </c>
      <c r="H40" s="181">
        <f>H96*'Données de base'!$F$118</f>
        <v>0</v>
      </c>
      <c r="I40" s="181">
        <f>I96*'Données de base'!$F$118</f>
        <v>0</v>
      </c>
      <c r="J40" s="181">
        <f>J96*'Données de base'!$F$118</f>
        <v>0</v>
      </c>
      <c r="K40" s="181">
        <f>K96*'Données de base'!$F$118</f>
        <v>0</v>
      </c>
      <c r="L40" s="181">
        <f>L96*'Données de base'!$F$118</f>
        <v>0</v>
      </c>
      <c r="M40" s="181">
        <f>M96*'Données de base'!$F$118</f>
        <v>0</v>
      </c>
      <c r="N40" s="181">
        <f>N96*'Données de base'!$F$118</f>
        <v>0</v>
      </c>
      <c r="O40" s="181">
        <f>O96*'Données de base'!$F$118</f>
        <v>0</v>
      </c>
      <c r="P40" s="130"/>
      <c r="Q40" s="181">
        <f>Q96*'Données de base'!$F$118</f>
        <v>0</v>
      </c>
      <c r="R40" s="181">
        <f>R96*'Données de base'!$F$118</f>
        <v>0</v>
      </c>
      <c r="S40" s="181">
        <f>S96*'Données de base'!$F$118</f>
        <v>0</v>
      </c>
      <c r="T40" s="181">
        <f>T96*'Données de base'!$F$118</f>
        <v>0</v>
      </c>
      <c r="U40" s="181">
        <f>U96*'Données de base'!$F$118</f>
        <v>0</v>
      </c>
      <c r="V40" s="181">
        <f>V96*'Données de base'!$F$118</f>
        <v>0</v>
      </c>
      <c r="W40" s="181">
        <f>W96*'Données de base'!$F$118</f>
        <v>0</v>
      </c>
      <c r="X40" s="181">
        <f>X96*'Données de base'!$F$118</f>
        <v>0</v>
      </c>
      <c r="Y40" s="181">
        <f>Y96*'Données de base'!$F$118</f>
        <v>0</v>
      </c>
      <c r="Z40" s="181">
        <f>Z96*'Données de base'!$F$118</f>
        <v>0</v>
      </c>
      <c r="AA40" s="181">
        <f>AA96*'Données de base'!$F$118</f>
        <v>0</v>
      </c>
      <c r="AB40" s="181">
        <f>AB96*'Données de base'!$F$118</f>
        <v>0</v>
      </c>
      <c r="AC40" s="130"/>
      <c r="AD40" s="181">
        <f>AD96*'Données de base'!$F$118</f>
        <v>0</v>
      </c>
      <c r="AE40" s="181">
        <f>AE96*'Données de base'!$F$118</f>
        <v>0</v>
      </c>
      <c r="AF40" s="181">
        <f>AF96*'Données de base'!$F$118</f>
        <v>0</v>
      </c>
      <c r="AG40" s="181">
        <f>AG96*'Données de base'!$F$118</f>
        <v>0</v>
      </c>
      <c r="AH40" s="181">
        <f>AH96*'Données de base'!$F$118</f>
        <v>0</v>
      </c>
      <c r="AI40" s="181">
        <f>AI96*'Données de base'!$F$118</f>
        <v>0</v>
      </c>
      <c r="AJ40" s="181">
        <f>AJ96*'Données de base'!$F$118</f>
        <v>0</v>
      </c>
      <c r="AK40" s="181">
        <f>AK96*'Données de base'!$F$118</f>
        <v>0</v>
      </c>
      <c r="AL40" s="181">
        <f>AL96*'Données de base'!$F$118</f>
        <v>0</v>
      </c>
      <c r="AM40" s="181">
        <f>AM96*'Données de base'!$F$118</f>
        <v>0</v>
      </c>
      <c r="AN40" s="181">
        <f>AN96*'Données de base'!$F$118</f>
        <v>0</v>
      </c>
      <c r="AO40" s="181">
        <f>AO96*'Données de base'!$F$118</f>
        <v>0</v>
      </c>
      <c r="AP40" s="130"/>
      <c r="AQ40" s="181">
        <f>AQ96*'Données de base'!$F$118</f>
        <v>0</v>
      </c>
      <c r="AR40" s="181">
        <f>AR96*'Données de base'!$F$118</f>
        <v>0</v>
      </c>
      <c r="AS40" s="181">
        <f>AS96*'Données de base'!$F$118</f>
        <v>0</v>
      </c>
      <c r="AT40" s="181">
        <f>AT96*'Données de base'!$F$118</f>
        <v>0</v>
      </c>
      <c r="AU40" s="181">
        <f>AU96*'Données de base'!$F$118</f>
        <v>0</v>
      </c>
      <c r="AV40" s="181">
        <f>AV96*'Données de base'!$F$118</f>
        <v>0</v>
      </c>
      <c r="AW40" s="181">
        <f>AW96*'Données de base'!$F$118</f>
        <v>0</v>
      </c>
      <c r="AX40" s="181">
        <f>AX96*'Données de base'!$F$118</f>
        <v>0</v>
      </c>
      <c r="AY40" s="181">
        <f>AY96*'Données de base'!$F$118</f>
        <v>0</v>
      </c>
      <c r="AZ40" s="181">
        <f>AZ96*'Données de base'!$F$118</f>
        <v>0</v>
      </c>
      <c r="BA40" s="181">
        <f>BA96*'Données de base'!$F$118</f>
        <v>0</v>
      </c>
      <c r="BB40" s="181">
        <f>BB96*'Données de base'!$F$118</f>
        <v>0</v>
      </c>
      <c r="BC40" s="130"/>
      <c r="BD40" s="181">
        <f>BD96*'Données de base'!$F$118</f>
        <v>0</v>
      </c>
      <c r="BE40" s="181">
        <f>BE96*'Données de base'!$F$118</f>
        <v>0</v>
      </c>
      <c r="BF40" s="181">
        <f>BF96*'Données de base'!$F$118</f>
        <v>0</v>
      </c>
      <c r="BG40" s="181">
        <f>BG96*'Données de base'!$F$118</f>
        <v>0</v>
      </c>
      <c r="BH40" s="181">
        <f>BH96*'Données de base'!$F$118</f>
        <v>0</v>
      </c>
      <c r="BI40" s="181">
        <f>BI96*'Données de base'!$F$118</f>
        <v>0</v>
      </c>
      <c r="BJ40" s="181">
        <f>BJ96*'Données de base'!$F$118</f>
        <v>0</v>
      </c>
      <c r="BK40" s="181">
        <f>BK96*'Données de base'!$F$118</f>
        <v>0</v>
      </c>
      <c r="BL40" s="181">
        <f>BL96*'Données de base'!$F$118</f>
        <v>0</v>
      </c>
      <c r="BM40" s="181">
        <f>BM96*'Données de base'!$F$118</f>
        <v>0</v>
      </c>
      <c r="BN40" s="181">
        <f>BN96*'Données de base'!$F$118</f>
        <v>0</v>
      </c>
      <c r="BO40" s="181">
        <f>BO96*'Données de base'!$F$118</f>
        <v>0</v>
      </c>
      <c r="BP40" s="130"/>
      <c r="BQ40" s="181">
        <f>BQ96*'Données de base'!$F$118</f>
        <v>0</v>
      </c>
      <c r="BR40" s="181">
        <f>BR96*'Données de base'!$F$118</f>
        <v>0</v>
      </c>
      <c r="BS40" s="181">
        <f>BS96*'Données de base'!$F$118</f>
        <v>0</v>
      </c>
      <c r="BT40" s="181">
        <f>BT96*'Données de base'!$F$118</f>
        <v>0</v>
      </c>
      <c r="BU40" s="181">
        <f>BU96*'Données de base'!$F$118</f>
        <v>0</v>
      </c>
      <c r="BV40" s="181">
        <f>BV96*'Données de base'!$F$118</f>
        <v>0</v>
      </c>
      <c r="BW40" s="181">
        <f>BW96*'Données de base'!$F$118</f>
        <v>0</v>
      </c>
      <c r="BX40" s="181">
        <f>BX96*'Données de base'!$F$118</f>
        <v>0</v>
      </c>
      <c r="BY40" s="181">
        <f>BY96*'Données de base'!$F$118</f>
        <v>0</v>
      </c>
      <c r="BZ40" s="181">
        <f>BZ96*'Données de base'!$F$118</f>
        <v>0</v>
      </c>
      <c r="CA40" s="181">
        <f>CA96*'Données de base'!$F$118</f>
        <v>0</v>
      </c>
      <c r="CB40" s="181">
        <f>CB96*'Données de base'!$F$118</f>
        <v>0</v>
      </c>
      <c r="CC40" s="130"/>
    </row>
    <row r="41" spans="2:81" ht="15" customHeight="1" x14ac:dyDescent="0.2">
      <c r="B41" s="16" t="s">
        <v>134</v>
      </c>
      <c r="C41" s="223"/>
      <c r="D41" s="181">
        <f>+IF('Données de base'!C$21&gt;0,'Données de base'!$C$119,0)</f>
        <v>0</v>
      </c>
      <c r="E41" s="181">
        <f>+IF('Données de base'!D$21&gt;0,'Données de base'!$C$119,0)</f>
        <v>0</v>
      </c>
      <c r="F41" s="181">
        <f>+IF('Données de base'!E$21&gt;0,'Données de base'!$C$119,0)</f>
        <v>0</v>
      </c>
      <c r="G41" s="181">
        <f>+IF('Données de base'!F$21&gt;0,'Données de base'!$C$119,0)</f>
        <v>0</v>
      </c>
      <c r="H41" s="181">
        <f>+IF('Données de base'!G$21&gt;0,'Données de base'!$C$119,0)</f>
        <v>0</v>
      </c>
      <c r="I41" s="181">
        <f>+IF('Données de base'!H$21&gt;0,'Données de base'!$C$119,0)</f>
        <v>0</v>
      </c>
      <c r="J41" s="181">
        <f>+IF('Données de base'!I$21&gt;0,'Données de base'!$C$119,0)</f>
        <v>0</v>
      </c>
      <c r="K41" s="181">
        <f>+IF('Données de base'!J$21&gt;0,'Données de base'!$C$119,0)</f>
        <v>0</v>
      </c>
      <c r="L41" s="181">
        <f>+IF('Données de base'!K$21&gt;0,'Données de base'!$C$119,0)</f>
        <v>0</v>
      </c>
      <c r="M41" s="181">
        <f>+IF('Données de base'!L$21&gt;0,'Données de base'!$C$119,0)</f>
        <v>0</v>
      </c>
      <c r="N41" s="181">
        <f>+IF('Données de base'!M$21&gt;0,'Données de base'!$C$119,0)</f>
        <v>0</v>
      </c>
      <c r="O41" s="181">
        <f>+IF('Données de base'!N$21&gt;0,'Données de base'!$C$119,0)</f>
        <v>0</v>
      </c>
      <c r="P41" s="130"/>
      <c r="Q41" s="181">
        <f>+IF('Données de base'!P$21&gt;0,'Données de base'!$C$119,0)</f>
        <v>0</v>
      </c>
      <c r="R41" s="181">
        <f>+IF('Données de base'!Q$21&gt;0,'Données de base'!$C$119,0)</f>
        <v>0</v>
      </c>
      <c r="S41" s="181">
        <f>+IF('Données de base'!R$21&gt;0,'Données de base'!$C$119,0)</f>
        <v>0</v>
      </c>
      <c r="T41" s="181">
        <f>+IF('Données de base'!S$21&gt;0,'Données de base'!$C$119,0)</f>
        <v>0</v>
      </c>
      <c r="U41" s="181">
        <f>+IF('Données de base'!T$21&gt;0,'Données de base'!$C$119,0)</f>
        <v>0</v>
      </c>
      <c r="V41" s="181">
        <f>+IF('Données de base'!U$21&gt;0,'Données de base'!$C$119,0)</f>
        <v>0</v>
      </c>
      <c r="W41" s="181">
        <f>+IF('Données de base'!V$21&gt;0,'Données de base'!$C$119,0)</f>
        <v>0</v>
      </c>
      <c r="X41" s="181">
        <f>+IF('Données de base'!W$21&gt;0,'Données de base'!$C$119,0)</f>
        <v>0</v>
      </c>
      <c r="Y41" s="181">
        <f>+IF('Données de base'!X$21&gt;0,'Données de base'!$C$119,0)</f>
        <v>0</v>
      </c>
      <c r="Z41" s="181">
        <f>+IF('Données de base'!Y$21&gt;0,'Données de base'!$C$119,0)</f>
        <v>0</v>
      </c>
      <c r="AA41" s="181">
        <f>+IF('Données de base'!Z$21&gt;0,'Données de base'!$C$119,0)</f>
        <v>0</v>
      </c>
      <c r="AB41" s="181">
        <f>+IF('Données de base'!AA$21&gt;0,'Données de base'!$C$119,0)</f>
        <v>0</v>
      </c>
      <c r="AC41" s="130"/>
      <c r="AD41" s="181">
        <f>+IF('Données de base'!AC$21&gt;0,'Données de base'!$C$119,0)</f>
        <v>0</v>
      </c>
      <c r="AE41" s="181">
        <f>+IF('Données de base'!AD$21&gt;0,'Données de base'!$C$119,0)</f>
        <v>0</v>
      </c>
      <c r="AF41" s="181">
        <f>+IF('Données de base'!AE$21&gt;0,'Données de base'!$C$119,0)</f>
        <v>0</v>
      </c>
      <c r="AG41" s="181">
        <f>+IF('Données de base'!AF$21&gt;0,'Données de base'!$C$119,0)</f>
        <v>0</v>
      </c>
      <c r="AH41" s="181">
        <f>+IF('Données de base'!AG$21&gt;0,'Données de base'!$C$119,0)</f>
        <v>0</v>
      </c>
      <c r="AI41" s="181">
        <f>+IF('Données de base'!AH$21&gt;0,'Données de base'!$C$119,0)</f>
        <v>0</v>
      </c>
      <c r="AJ41" s="181">
        <f>+IF('Données de base'!AI$21&gt;0,'Données de base'!$C$119,0)</f>
        <v>0</v>
      </c>
      <c r="AK41" s="181">
        <f>+IF('Données de base'!AJ$21&gt;0,'Données de base'!$C$119,0)</f>
        <v>0</v>
      </c>
      <c r="AL41" s="181">
        <f>+IF('Données de base'!AK$21&gt;0,'Données de base'!$C$119,0)</f>
        <v>0</v>
      </c>
      <c r="AM41" s="181">
        <f>+IF('Données de base'!AL$21&gt;0,'Données de base'!$C$119,0)</f>
        <v>0</v>
      </c>
      <c r="AN41" s="181">
        <f>+IF('Données de base'!AM$21&gt;0,'Données de base'!$C$119,0)</f>
        <v>0</v>
      </c>
      <c r="AO41" s="181">
        <f>+IF('Données de base'!AN$21&gt;0,'Données de base'!$C$119,0)</f>
        <v>0</v>
      </c>
      <c r="AP41" s="130"/>
      <c r="AQ41" s="181">
        <f>+IF('Données de base'!AP$21&gt;0,'Données de base'!$C$119,0)</f>
        <v>0</v>
      </c>
      <c r="AR41" s="181">
        <f>+IF('Données de base'!AQ$21&gt;0,'Données de base'!$C$119,0)</f>
        <v>0</v>
      </c>
      <c r="AS41" s="181">
        <f>+IF('Données de base'!AR$21&gt;0,'Données de base'!$C$119,0)</f>
        <v>0</v>
      </c>
      <c r="AT41" s="181">
        <f>+IF('Données de base'!AS$21&gt;0,'Données de base'!$C$119,0)</f>
        <v>0</v>
      </c>
      <c r="AU41" s="181">
        <f>+IF('Données de base'!AT$21&gt;0,'Données de base'!$C$119,0)</f>
        <v>0</v>
      </c>
      <c r="AV41" s="181">
        <f>+IF('Données de base'!AU$21&gt;0,'Données de base'!$C$119,0)</f>
        <v>0</v>
      </c>
      <c r="AW41" s="181">
        <f>+IF('Données de base'!AV$21&gt;0,'Données de base'!$C$119,0)</f>
        <v>0</v>
      </c>
      <c r="AX41" s="181">
        <f>+IF('Données de base'!AW$21&gt;0,'Données de base'!$C$119,0)</f>
        <v>0</v>
      </c>
      <c r="AY41" s="181">
        <f>+IF('Données de base'!AX$21&gt;0,'Données de base'!$C$119,0)</f>
        <v>0</v>
      </c>
      <c r="AZ41" s="181">
        <f>+IF('Données de base'!AY$21&gt;0,'Données de base'!$C$119,0)</f>
        <v>0</v>
      </c>
      <c r="BA41" s="181">
        <f>+IF('Données de base'!AZ$21&gt;0,'Données de base'!$C$119,0)</f>
        <v>0</v>
      </c>
      <c r="BB41" s="181">
        <f>+IF('Données de base'!BA$21&gt;0,'Données de base'!$C$119,0)</f>
        <v>0</v>
      </c>
      <c r="BC41" s="130"/>
      <c r="BD41" s="181">
        <f>+IF('Données de base'!BC$21&gt;0,'Données de base'!$C$119,0)</f>
        <v>0</v>
      </c>
      <c r="BE41" s="181">
        <f>+IF('Données de base'!BD$21&gt;0,'Données de base'!$C$119,0)</f>
        <v>0</v>
      </c>
      <c r="BF41" s="181">
        <f>+IF('Données de base'!BE$21&gt;0,'Données de base'!$C$119,0)</f>
        <v>0</v>
      </c>
      <c r="BG41" s="181">
        <f>+IF('Données de base'!BF$21&gt;0,'Données de base'!$C$119,0)</f>
        <v>0</v>
      </c>
      <c r="BH41" s="181">
        <f>+IF('Données de base'!BG$21&gt;0,'Données de base'!$C$119,0)</f>
        <v>0</v>
      </c>
      <c r="BI41" s="181">
        <f>+IF('Données de base'!BH$21&gt;0,'Données de base'!$C$119,0)</f>
        <v>0</v>
      </c>
      <c r="BJ41" s="181">
        <f>+IF('Données de base'!BI$21&gt;0,'Données de base'!$C$119,0)</f>
        <v>0</v>
      </c>
      <c r="BK41" s="181">
        <f>+IF('Données de base'!BJ$21&gt;0,'Données de base'!$C$119,0)</f>
        <v>0</v>
      </c>
      <c r="BL41" s="181">
        <f>+IF('Données de base'!BK$21&gt;0,'Données de base'!$C$119,0)</f>
        <v>0</v>
      </c>
      <c r="BM41" s="181">
        <f>+IF('Données de base'!BL$21&gt;0,'Données de base'!$C$119,0)</f>
        <v>0</v>
      </c>
      <c r="BN41" s="181">
        <f>+IF('Données de base'!BM$21&gt;0,'Données de base'!$C$119,0)</f>
        <v>0</v>
      </c>
      <c r="BO41" s="181">
        <f>+IF('Données de base'!BN$21&gt;0,'Données de base'!$C$119,0)</f>
        <v>0</v>
      </c>
      <c r="BP41" s="130"/>
      <c r="BQ41" s="181">
        <f>+IF('Données de base'!BP$21&gt;0,'Données de base'!$C$119,0)</f>
        <v>0</v>
      </c>
      <c r="BR41" s="181">
        <f>+IF('Données de base'!BQ$21&gt;0,'Données de base'!$C$119,0)</f>
        <v>0</v>
      </c>
      <c r="BS41" s="181">
        <f>+IF('Données de base'!BR$21&gt;0,'Données de base'!$C$119,0)</f>
        <v>0</v>
      </c>
      <c r="BT41" s="181">
        <f>+IF('Données de base'!BS$21&gt;0,'Données de base'!$C$119,0)</f>
        <v>0</v>
      </c>
      <c r="BU41" s="181">
        <f>+IF('Données de base'!BT$21&gt;0,'Données de base'!$C$119,0)</f>
        <v>0</v>
      </c>
      <c r="BV41" s="181">
        <f>+IF('Données de base'!BU$21&gt;0,'Données de base'!$C$119,0)</f>
        <v>0</v>
      </c>
      <c r="BW41" s="181">
        <f>+IF('Données de base'!BV$21&gt;0,'Données de base'!$C$119,0)</f>
        <v>0</v>
      </c>
      <c r="BX41" s="181">
        <f>+IF('Données de base'!BW$21&gt;0,'Données de base'!$C$119,0)</f>
        <v>0</v>
      </c>
      <c r="BY41" s="181">
        <f>+IF('Données de base'!BX$21&gt;0,'Données de base'!$C$119,0)</f>
        <v>0</v>
      </c>
      <c r="BZ41" s="181">
        <f>+IF('Données de base'!BY$21&gt;0,'Données de base'!$C$119,0)</f>
        <v>0</v>
      </c>
      <c r="CA41" s="181">
        <f>+IF('Données de base'!BZ$21&gt;0,'Données de base'!$C$119,0)</f>
        <v>0</v>
      </c>
      <c r="CB41" s="181">
        <f>+IF('Données de base'!CA$21&gt;0,'Données de base'!$C$119,0)</f>
        <v>0</v>
      </c>
      <c r="CC41" s="130"/>
    </row>
    <row r="42" spans="2:81" ht="15" customHeight="1" x14ac:dyDescent="0.2">
      <c r="B42" s="16" t="s">
        <v>135</v>
      </c>
      <c r="C42" s="223"/>
      <c r="D42" s="181">
        <f>MAX(D40:D41)</f>
        <v>0</v>
      </c>
      <c r="E42" s="181">
        <f>MAX(E40:E41)</f>
        <v>0</v>
      </c>
      <c r="F42" s="181">
        <f>MAX(F40:F41)</f>
        <v>0</v>
      </c>
      <c r="G42" s="181">
        <f>MAX(G40:G41)</f>
        <v>0</v>
      </c>
      <c r="H42" s="181">
        <f t="shared" ref="H42:O42" si="71">MAX(H40:H41)</f>
        <v>0</v>
      </c>
      <c r="I42" s="181">
        <f t="shared" si="71"/>
        <v>0</v>
      </c>
      <c r="J42" s="181">
        <f t="shared" si="71"/>
        <v>0</v>
      </c>
      <c r="K42" s="181">
        <f t="shared" si="71"/>
        <v>0</v>
      </c>
      <c r="L42" s="181">
        <f t="shared" si="71"/>
        <v>0</v>
      </c>
      <c r="M42" s="181">
        <f t="shared" si="71"/>
        <v>0</v>
      </c>
      <c r="N42" s="181">
        <f t="shared" si="71"/>
        <v>0</v>
      </c>
      <c r="O42" s="181">
        <f t="shared" si="71"/>
        <v>0</v>
      </c>
      <c r="P42" s="130"/>
      <c r="Q42" s="181">
        <f t="shared" ref="Q42:AB42" si="72">MAX(Q40:Q41)</f>
        <v>0</v>
      </c>
      <c r="R42" s="181">
        <f t="shared" si="72"/>
        <v>0</v>
      </c>
      <c r="S42" s="181">
        <f t="shared" si="72"/>
        <v>0</v>
      </c>
      <c r="T42" s="181">
        <f t="shared" si="72"/>
        <v>0</v>
      </c>
      <c r="U42" s="181">
        <f t="shared" si="72"/>
        <v>0</v>
      </c>
      <c r="V42" s="181">
        <f t="shared" si="72"/>
        <v>0</v>
      </c>
      <c r="W42" s="181">
        <f t="shared" si="72"/>
        <v>0</v>
      </c>
      <c r="X42" s="181">
        <f t="shared" si="72"/>
        <v>0</v>
      </c>
      <c r="Y42" s="181">
        <f t="shared" si="72"/>
        <v>0</v>
      </c>
      <c r="Z42" s="181">
        <f t="shared" si="72"/>
        <v>0</v>
      </c>
      <c r="AA42" s="181">
        <f t="shared" si="72"/>
        <v>0</v>
      </c>
      <c r="AB42" s="181">
        <f t="shared" si="72"/>
        <v>0</v>
      </c>
      <c r="AC42" s="130"/>
      <c r="AD42" s="181">
        <f t="shared" ref="AD42:AO42" si="73">MAX(AD40:AD41)</f>
        <v>0</v>
      </c>
      <c r="AE42" s="181">
        <f t="shared" si="73"/>
        <v>0</v>
      </c>
      <c r="AF42" s="181">
        <f t="shared" si="73"/>
        <v>0</v>
      </c>
      <c r="AG42" s="181">
        <f t="shared" si="73"/>
        <v>0</v>
      </c>
      <c r="AH42" s="181">
        <f t="shared" si="73"/>
        <v>0</v>
      </c>
      <c r="AI42" s="181">
        <f t="shared" si="73"/>
        <v>0</v>
      </c>
      <c r="AJ42" s="181">
        <f t="shared" si="73"/>
        <v>0</v>
      </c>
      <c r="AK42" s="181">
        <f t="shared" si="73"/>
        <v>0</v>
      </c>
      <c r="AL42" s="181">
        <f t="shared" si="73"/>
        <v>0</v>
      </c>
      <c r="AM42" s="181">
        <f t="shared" si="73"/>
        <v>0</v>
      </c>
      <c r="AN42" s="181">
        <f t="shared" si="73"/>
        <v>0</v>
      </c>
      <c r="AO42" s="181">
        <f t="shared" si="73"/>
        <v>0</v>
      </c>
      <c r="AP42" s="130"/>
      <c r="AQ42" s="181">
        <f t="shared" ref="AQ42:BB42" si="74">MAX(AQ40:AQ41)</f>
        <v>0</v>
      </c>
      <c r="AR42" s="181">
        <f t="shared" si="74"/>
        <v>0</v>
      </c>
      <c r="AS42" s="181">
        <f t="shared" si="74"/>
        <v>0</v>
      </c>
      <c r="AT42" s="181">
        <f t="shared" si="74"/>
        <v>0</v>
      </c>
      <c r="AU42" s="181">
        <f t="shared" si="74"/>
        <v>0</v>
      </c>
      <c r="AV42" s="181">
        <f t="shared" si="74"/>
        <v>0</v>
      </c>
      <c r="AW42" s="181">
        <f t="shared" si="74"/>
        <v>0</v>
      </c>
      <c r="AX42" s="181">
        <f t="shared" si="74"/>
        <v>0</v>
      </c>
      <c r="AY42" s="181">
        <f t="shared" si="74"/>
        <v>0</v>
      </c>
      <c r="AZ42" s="181">
        <f t="shared" si="74"/>
        <v>0</v>
      </c>
      <c r="BA42" s="181">
        <f t="shared" si="74"/>
        <v>0</v>
      </c>
      <c r="BB42" s="181">
        <f t="shared" si="74"/>
        <v>0</v>
      </c>
      <c r="BC42" s="130"/>
      <c r="BD42" s="181">
        <f t="shared" ref="BD42:BO42" si="75">MAX(BD40:BD41)</f>
        <v>0</v>
      </c>
      <c r="BE42" s="181">
        <f t="shared" si="75"/>
        <v>0</v>
      </c>
      <c r="BF42" s="181">
        <f t="shared" si="75"/>
        <v>0</v>
      </c>
      <c r="BG42" s="181">
        <f t="shared" si="75"/>
        <v>0</v>
      </c>
      <c r="BH42" s="181">
        <f t="shared" si="75"/>
        <v>0</v>
      </c>
      <c r="BI42" s="181">
        <f t="shared" si="75"/>
        <v>0</v>
      </c>
      <c r="BJ42" s="181">
        <f t="shared" si="75"/>
        <v>0</v>
      </c>
      <c r="BK42" s="181">
        <f t="shared" si="75"/>
        <v>0</v>
      </c>
      <c r="BL42" s="181">
        <f t="shared" si="75"/>
        <v>0</v>
      </c>
      <c r="BM42" s="181">
        <f t="shared" si="75"/>
        <v>0</v>
      </c>
      <c r="BN42" s="181">
        <f t="shared" si="75"/>
        <v>0</v>
      </c>
      <c r="BO42" s="181">
        <f t="shared" si="75"/>
        <v>0</v>
      </c>
      <c r="BP42" s="130"/>
      <c r="BQ42" s="181">
        <f t="shared" ref="BQ42:CB42" si="76">MAX(BQ40:BQ41)</f>
        <v>0</v>
      </c>
      <c r="BR42" s="181">
        <f t="shared" si="76"/>
        <v>0</v>
      </c>
      <c r="BS42" s="181">
        <f t="shared" si="76"/>
        <v>0</v>
      </c>
      <c r="BT42" s="181">
        <f t="shared" si="76"/>
        <v>0</v>
      </c>
      <c r="BU42" s="181">
        <f t="shared" si="76"/>
        <v>0</v>
      </c>
      <c r="BV42" s="181">
        <f t="shared" si="76"/>
        <v>0</v>
      </c>
      <c r="BW42" s="181">
        <f t="shared" si="76"/>
        <v>0</v>
      </c>
      <c r="BX42" s="181">
        <f t="shared" si="76"/>
        <v>0</v>
      </c>
      <c r="BY42" s="181">
        <f t="shared" si="76"/>
        <v>0</v>
      </c>
      <c r="BZ42" s="181">
        <f t="shared" si="76"/>
        <v>0</v>
      </c>
      <c r="CA42" s="181">
        <f t="shared" si="76"/>
        <v>0</v>
      </c>
      <c r="CB42" s="181">
        <f t="shared" si="76"/>
        <v>0</v>
      </c>
      <c r="CC42" s="130"/>
    </row>
    <row r="43" spans="2:81" ht="15" customHeight="1" x14ac:dyDescent="0.2">
      <c r="B43" s="16" t="s">
        <v>136</v>
      </c>
      <c r="C43" s="223"/>
      <c r="D43" s="181">
        <v>0</v>
      </c>
      <c r="E43" s="181">
        <f t="shared" ref="E43:O43" si="77">+D42</f>
        <v>0</v>
      </c>
      <c r="F43" s="181">
        <f t="shared" si="77"/>
        <v>0</v>
      </c>
      <c r="G43" s="181">
        <f t="shared" si="77"/>
        <v>0</v>
      </c>
      <c r="H43" s="181">
        <f t="shared" si="77"/>
        <v>0</v>
      </c>
      <c r="I43" s="181">
        <f t="shared" si="77"/>
        <v>0</v>
      </c>
      <c r="J43" s="181">
        <f t="shared" si="77"/>
        <v>0</v>
      </c>
      <c r="K43" s="181">
        <f t="shared" si="77"/>
        <v>0</v>
      </c>
      <c r="L43" s="181">
        <f t="shared" si="77"/>
        <v>0</v>
      </c>
      <c r="M43" s="181">
        <f t="shared" si="77"/>
        <v>0</v>
      </c>
      <c r="N43" s="181">
        <f t="shared" si="77"/>
        <v>0</v>
      </c>
      <c r="O43" s="181">
        <f t="shared" si="77"/>
        <v>0</v>
      </c>
      <c r="P43" s="130"/>
      <c r="Q43" s="181">
        <f>O42</f>
        <v>0</v>
      </c>
      <c r="R43" s="181">
        <f t="shared" ref="R43:AB43" si="78">Q42</f>
        <v>0</v>
      </c>
      <c r="S43" s="181">
        <f t="shared" si="78"/>
        <v>0</v>
      </c>
      <c r="T43" s="181">
        <f t="shared" si="78"/>
        <v>0</v>
      </c>
      <c r="U43" s="181">
        <f t="shared" si="78"/>
        <v>0</v>
      </c>
      <c r="V43" s="181">
        <f t="shared" si="78"/>
        <v>0</v>
      </c>
      <c r="W43" s="181">
        <f t="shared" si="78"/>
        <v>0</v>
      </c>
      <c r="X43" s="181">
        <f t="shared" si="78"/>
        <v>0</v>
      </c>
      <c r="Y43" s="181">
        <f t="shared" si="78"/>
        <v>0</v>
      </c>
      <c r="Z43" s="181">
        <f t="shared" si="78"/>
        <v>0</v>
      </c>
      <c r="AA43" s="181">
        <f t="shared" si="78"/>
        <v>0</v>
      </c>
      <c r="AB43" s="181">
        <f t="shared" si="78"/>
        <v>0</v>
      </c>
      <c r="AC43" s="130"/>
      <c r="AD43" s="181">
        <f>AB42</f>
        <v>0</v>
      </c>
      <c r="AE43" s="181">
        <f t="shared" ref="AE43:AO43" si="79">AD42</f>
        <v>0</v>
      </c>
      <c r="AF43" s="181">
        <f t="shared" si="79"/>
        <v>0</v>
      </c>
      <c r="AG43" s="181">
        <f t="shared" si="79"/>
        <v>0</v>
      </c>
      <c r="AH43" s="181">
        <f t="shared" si="79"/>
        <v>0</v>
      </c>
      <c r="AI43" s="181">
        <f t="shared" si="79"/>
        <v>0</v>
      </c>
      <c r="AJ43" s="181">
        <f t="shared" si="79"/>
        <v>0</v>
      </c>
      <c r="AK43" s="181">
        <f t="shared" si="79"/>
        <v>0</v>
      </c>
      <c r="AL43" s="181">
        <f t="shared" si="79"/>
        <v>0</v>
      </c>
      <c r="AM43" s="181">
        <f t="shared" si="79"/>
        <v>0</v>
      </c>
      <c r="AN43" s="181">
        <f t="shared" si="79"/>
        <v>0</v>
      </c>
      <c r="AO43" s="181">
        <f t="shared" si="79"/>
        <v>0</v>
      </c>
      <c r="AP43" s="130"/>
      <c r="AQ43" s="181">
        <f>AO42</f>
        <v>0</v>
      </c>
      <c r="AR43" s="181">
        <f t="shared" ref="AR43:BB43" si="80">AQ42</f>
        <v>0</v>
      </c>
      <c r="AS43" s="181">
        <f t="shared" si="80"/>
        <v>0</v>
      </c>
      <c r="AT43" s="181">
        <f t="shared" si="80"/>
        <v>0</v>
      </c>
      <c r="AU43" s="181">
        <f t="shared" si="80"/>
        <v>0</v>
      </c>
      <c r="AV43" s="181">
        <f t="shared" si="80"/>
        <v>0</v>
      </c>
      <c r="AW43" s="181">
        <f t="shared" si="80"/>
        <v>0</v>
      </c>
      <c r="AX43" s="181">
        <f t="shared" si="80"/>
        <v>0</v>
      </c>
      <c r="AY43" s="181">
        <f t="shared" si="80"/>
        <v>0</v>
      </c>
      <c r="AZ43" s="181">
        <f t="shared" si="80"/>
        <v>0</v>
      </c>
      <c r="BA43" s="181">
        <f t="shared" si="80"/>
        <v>0</v>
      </c>
      <c r="BB43" s="181">
        <f t="shared" si="80"/>
        <v>0</v>
      </c>
      <c r="BC43" s="130"/>
      <c r="BD43" s="181">
        <f>BB42</f>
        <v>0</v>
      </c>
      <c r="BE43" s="181">
        <f t="shared" ref="BE43:BO43" si="81">BD42</f>
        <v>0</v>
      </c>
      <c r="BF43" s="181">
        <f t="shared" si="81"/>
        <v>0</v>
      </c>
      <c r="BG43" s="181">
        <f t="shared" si="81"/>
        <v>0</v>
      </c>
      <c r="BH43" s="181">
        <f t="shared" si="81"/>
        <v>0</v>
      </c>
      <c r="BI43" s="181">
        <f t="shared" si="81"/>
        <v>0</v>
      </c>
      <c r="BJ43" s="181">
        <f t="shared" si="81"/>
        <v>0</v>
      </c>
      <c r="BK43" s="181">
        <f t="shared" si="81"/>
        <v>0</v>
      </c>
      <c r="BL43" s="181">
        <f t="shared" si="81"/>
        <v>0</v>
      </c>
      <c r="BM43" s="181">
        <f t="shared" si="81"/>
        <v>0</v>
      </c>
      <c r="BN43" s="181">
        <f t="shared" si="81"/>
        <v>0</v>
      </c>
      <c r="BO43" s="181">
        <f t="shared" si="81"/>
        <v>0</v>
      </c>
      <c r="BP43" s="130"/>
      <c r="BQ43" s="181">
        <f>BO42</f>
        <v>0</v>
      </c>
      <c r="BR43" s="181">
        <f t="shared" ref="BR43:CB43" si="82">BQ42</f>
        <v>0</v>
      </c>
      <c r="BS43" s="181">
        <f t="shared" si="82"/>
        <v>0</v>
      </c>
      <c r="BT43" s="181">
        <f t="shared" si="82"/>
        <v>0</v>
      </c>
      <c r="BU43" s="181">
        <f t="shared" si="82"/>
        <v>0</v>
      </c>
      <c r="BV43" s="181">
        <f t="shared" si="82"/>
        <v>0</v>
      </c>
      <c r="BW43" s="181">
        <f t="shared" si="82"/>
        <v>0</v>
      </c>
      <c r="BX43" s="181">
        <f t="shared" si="82"/>
        <v>0</v>
      </c>
      <c r="BY43" s="181">
        <f t="shared" si="82"/>
        <v>0</v>
      </c>
      <c r="BZ43" s="181">
        <f t="shared" si="82"/>
        <v>0</v>
      </c>
      <c r="CA43" s="181">
        <f t="shared" si="82"/>
        <v>0</v>
      </c>
      <c r="CB43" s="181">
        <f t="shared" si="82"/>
        <v>0</v>
      </c>
      <c r="CC43" s="130"/>
    </row>
    <row r="44" spans="2:81" ht="15" customHeight="1" x14ac:dyDescent="0.2">
      <c r="B44" s="16" t="s">
        <v>137</v>
      </c>
      <c r="C44" s="223"/>
      <c r="D44" s="181">
        <f>+D42-D43</f>
        <v>0</v>
      </c>
      <c r="E44" s="181">
        <f>+E42-E43</f>
        <v>0</v>
      </c>
      <c r="F44" s="181">
        <f>+F42-F43</f>
        <v>0</v>
      </c>
      <c r="G44" s="181">
        <f>+G42-G43</f>
        <v>0</v>
      </c>
      <c r="H44" s="181">
        <f t="shared" ref="H44:O44" si="83">+H42-H43</f>
        <v>0</v>
      </c>
      <c r="I44" s="181">
        <f t="shared" si="83"/>
        <v>0</v>
      </c>
      <c r="J44" s="181">
        <f t="shared" si="83"/>
        <v>0</v>
      </c>
      <c r="K44" s="181">
        <f t="shared" si="83"/>
        <v>0</v>
      </c>
      <c r="L44" s="181">
        <f t="shared" si="83"/>
        <v>0</v>
      </c>
      <c r="M44" s="181">
        <f t="shared" si="83"/>
        <v>0</v>
      </c>
      <c r="N44" s="181">
        <f t="shared" si="83"/>
        <v>0</v>
      </c>
      <c r="O44" s="181">
        <f t="shared" si="83"/>
        <v>0</v>
      </c>
      <c r="P44" s="190">
        <f>SUM(D44:O44)</f>
        <v>0</v>
      </c>
      <c r="Q44" s="181">
        <f t="shared" ref="Q44:AB44" si="84">+Q42-Q43</f>
        <v>0</v>
      </c>
      <c r="R44" s="181">
        <f t="shared" si="84"/>
        <v>0</v>
      </c>
      <c r="S44" s="181">
        <f t="shared" si="84"/>
        <v>0</v>
      </c>
      <c r="T44" s="181">
        <f t="shared" si="84"/>
        <v>0</v>
      </c>
      <c r="U44" s="181">
        <f t="shared" si="84"/>
        <v>0</v>
      </c>
      <c r="V44" s="181">
        <f t="shared" si="84"/>
        <v>0</v>
      </c>
      <c r="W44" s="181">
        <f t="shared" si="84"/>
        <v>0</v>
      </c>
      <c r="X44" s="181">
        <f t="shared" si="84"/>
        <v>0</v>
      </c>
      <c r="Y44" s="181">
        <f t="shared" si="84"/>
        <v>0</v>
      </c>
      <c r="Z44" s="181">
        <f t="shared" si="84"/>
        <v>0</v>
      </c>
      <c r="AA44" s="181">
        <f t="shared" si="84"/>
        <v>0</v>
      </c>
      <c r="AB44" s="181">
        <f t="shared" si="84"/>
        <v>0</v>
      </c>
      <c r="AC44" s="190">
        <f>SUM(Q44:AB44)</f>
        <v>0</v>
      </c>
      <c r="AD44" s="181">
        <f t="shared" ref="AD44:AO44" si="85">+AD42-AD43</f>
        <v>0</v>
      </c>
      <c r="AE44" s="181">
        <f t="shared" si="85"/>
        <v>0</v>
      </c>
      <c r="AF44" s="181">
        <f t="shared" si="85"/>
        <v>0</v>
      </c>
      <c r="AG44" s="181">
        <f t="shared" si="85"/>
        <v>0</v>
      </c>
      <c r="AH44" s="181">
        <f t="shared" si="85"/>
        <v>0</v>
      </c>
      <c r="AI44" s="181">
        <f t="shared" si="85"/>
        <v>0</v>
      </c>
      <c r="AJ44" s="181">
        <f t="shared" si="85"/>
        <v>0</v>
      </c>
      <c r="AK44" s="181">
        <f t="shared" si="85"/>
        <v>0</v>
      </c>
      <c r="AL44" s="181">
        <f t="shared" si="85"/>
        <v>0</v>
      </c>
      <c r="AM44" s="181">
        <f t="shared" si="85"/>
        <v>0</v>
      </c>
      <c r="AN44" s="181">
        <f t="shared" si="85"/>
        <v>0</v>
      </c>
      <c r="AO44" s="181">
        <f t="shared" si="85"/>
        <v>0</v>
      </c>
      <c r="AP44" s="190">
        <f>SUM(AD44:AO44)</f>
        <v>0</v>
      </c>
      <c r="AQ44" s="181">
        <f t="shared" ref="AQ44:BB44" si="86">+AQ42-AQ43</f>
        <v>0</v>
      </c>
      <c r="AR44" s="181">
        <f t="shared" si="86"/>
        <v>0</v>
      </c>
      <c r="AS44" s="181">
        <f t="shared" si="86"/>
        <v>0</v>
      </c>
      <c r="AT44" s="181">
        <f t="shared" si="86"/>
        <v>0</v>
      </c>
      <c r="AU44" s="181">
        <f t="shared" si="86"/>
        <v>0</v>
      </c>
      <c r="AV44" s="181">
        <f t="shared" si="86"/>
        <v>0</v>
      </c>
      <c r="AW44" s="181">
        <f t="shared" si="86"/>
        <v>0</v>
      </c>
      <c r="AX44" s="181">
        <f t="shared" si="86"/>
        <v>0</v>
      </c>
      <c r="AY44" s="181">
        <f t="shared" si="86"/>
        <v>0</v>
      </c>
      <c r="AZ44" s="181">
        <f t="shared" si="86"/>
        <v>0</v>
      </c>
      <c r="BA44" s="181">
        <f t="shared" si="86"/>
        <v>0</v>
      </c>
      <c r="BB44" s="181">
        <f t="shared" si="86"/>
        <v>0</v>
      </c>
      <c r="BC44" s="190">
        <f>SUM(AQ44:BB44)</f>
        <v>0</v>
      </c>
      <c r="BD44" s="181">
        <f t="shared" ref="BD44:BO44" si="87">+BD42-BD43</f>
        <v>0</v>
      </c>
      <c r="BE44" s="181">
        <f t="shared" si="87"/>
        <v>0</v>
      </c>
      <c r="BF44" s="181">
        <f t="shared" si="87"/>
        <v>0</v>
      </c>
      <c r="BG44" s="181">
        <f t="shared" si="87"/>
        <v>0</v>
      </c>
      <c r="BH44" s="181">
        <f t="shared" si="87"/>
        <v>0</v>
      </c>
      <c r="BI44" s="181">
        <f t="shared" si="87"/>
        <v>0</v>
      </c>
      <c r="BJ44" s="181">
        <f t="shared" si="87"/>
        <v>0</v>
      </c>
      <c r="BK44" s="181">
        <f t="shared" si="87"/>
        <v>0</v>
      </c>
      <c r="BL44" s="181">
        <f t="shared" si="87"/>
        <v>0</v>
      </c>
      <c r="BM44" s="181">
        <f t="shared" si="87"/>
        <v>0</v>
      </c>
      <c r="BN44" s="181">
        <f t="shared" si="87"/>
        <v>0</v>
      </c>
      <c r="BO44" s="181">
        <f t="shared" si="87"/>
        <v>0</v>
      </c>
      <c r="BP44" s="190">
        <f>SUM(BD44:BO44)</f>
        <v>0</v>
      </c>
      <c r="BQ44" s="181">
        <f t="shared" ref="BQ44:CB44" si="88">+BQ42-BQ43</f>
        <v>0</v>
      </c>
      <c r="BR44" s="181">
        <f t="shared" si="88"/>
        <v>0</v>
      </c>
      <c r="BS44" s="181">
        <f t="shared" si="88"/>
        <v>0</v>
      </c>
      <c r="BT44" s="181">
        <f t="shared" si="88"/>
        <v>0</v>
      </c>
      <c r="BU44" s="181">
        <f t="shared" si="88"/>
        <v>0</v>
      </c>
      <c r="BV44" s="181">
        <f t="shared" si="88"/>
        <v>0</v>
      </c>
      <c r="BW44" s="181">
        <f t="shared" si="88"/>
        <v>0</v>
      </c>
      <c r="BX44" s="181">
        <f t="shared" si="88"/>
        <v>0</v>
      </c>
      <c r="BY44" s="181">
        <f t="shared" si="88"/>
        <v>0</v>
      </c>
      <c r="BZ44" s="181">
        <f t="shared" si="88"/>
        <v>0</v>
      </c>
      <c r="CA44" s="181">
        <f t="shared" si="88"/>
        <v>0</v>
      </c>
      <c r="CB44" s="181">
        <f t="shared" si="88"/>
        <v>0</v>
      </c>
      <c r="CC44" s="190">
        <f>SUM(BQ44:CB44)</f>
        <v>0</v>
      </c>
    </row>
    <row r="45" spans="2:81" ht="15" customHeight="1" x14ac:dyDescent="0.2">
      <c r="B45" s="16"/>
      <c r="C45" s="223"/>
      <c r="D45" s="181"/>
      <c r="E45" s="181"/>
      <c r="F45" s="181"/>
      <c r="G45" s="181"/>
      <c r="H45" s="181"/>
      <c r="I45" s="181"/>
      <c r="J45" s="181"/>
      <c r="K45" s="181"/>
      <c r="L45" s="181"/>
      <c r="M45" s="181"/>
      <c r="N45" s="181"/>
      <c r="O45" s="181"/>
      <c r="P45" s="130"/>
      <c r="Q45" s="181"/>
      <c r="R45" s="181"/>
      <c r="S45" s="181"/>
      <c r="T45" s="181"/>
      <c r="U45" s="181"/>
      <c r="V45" s="181"/>
      <c r="W45" s="181"/>
      <c r="X45" s="181"/>
      <c r="Y45" s="181"/>
      <c r="Z45" s="181"/>
      <c r="AA45" s="181"/>
      <c r="AB45" s="181"/>
      <c r="AC45" s="130"/>
      <c r="AD45" s="181"/>
      <c r="AE45" s="181"/>
      <c r="AF45" s="181"/>
      <c r="AG45" s="181"/>
      <c r="AH45" s="181"/>
      <c r="AI45" s="181"/>
      <c r="AJ45" s="181"/>
      <c r="AK45" s="181"/>
      <c r="AL45" s="181"/>
      <c r="AM45" s="181"/>
      <c r="AN45" s="181"/>
      <c r="AO45" s="181"/>
      <c r="AP45" s="130"/>
      <c r="AQ45" s="181"/>
      <c r="AR45" s="181"/>
      <c r="AS45" s="181"/>
      <c r="AT45" s="181"/>
      <c r="AU45" s="181"/>
      <c r="AV45" s="181"/>
      <c r="AW45" s="181"/>
      <c r="AX45" s="181"/>
      <c r="AY45" s="181"/>
      <c r="AZ45" s="181"/>
      <c r="BA45" s="181"/>
      <c r="BB45" s="181"/>
      <c r="BC45" s="130"/>
      <c r="BD45" s="181"/>
      <c r="BE45" s="181"/>
      <c r="BF45" s="181"/>
      <c r="BG45" s="181"/>
      <c r="BH45" s="181"/>
      <c r="BI45" s="181"/>
      <c r="BJ45" s="181"/>
      <c r="BK45" s="181"/>
      <c r="BL45" s="181"/>
      <c r="BM45" s="181"/>
      <c r="BN45" s="181"/>
      <c r="BO45" s="181"/>
      <c r="BP45" s="130"/>
      <c r="BQ45" s="181"/>
      <c r="BR45" s="181"/>
      <c r="BS45" s="181"/>
      <c r="BT45" s="181"/>
      <c r="BU45" s="181"/>
      <c r="BV45" s="181"/>
      <c r="BW45" s="181"/>
      <c r="BX45" s="181"/>
      <c r="BY45" s="181"/>
      <c r="BZ45" s="181"/>
      <c r="CA45" s="181"/>
      <c r="CB45" s="181"/>
      <c r="CC45" s="130"/>
    </row>
    <row r="46" spans="2:81" ht="15" customHeight="1" x14ac:dyDescent="0.2">
      <c r="B46" s="243" t="str">
        <f>CONCATENATE("Estimation du stock ",'Données de base'!A37)</f>
        <v>Estimation du stock (-)</v>
      </c>
      <c r="C46" s="223"/>
      <c r="D46" s="181"/>
      <c r="E46" s="181"/>
      <c r="F46" s="181"/>
      <c r="G46" s="181"/>
      <c r="H46" s="181"/>
      <c r="I46" s="181"/>
      <c r="J46" s="181"/>
      <c r="K46" s="181"/>
      <c r="L46" s="181"/>
      <c r="M46" s="181"/>
      <c r="N46" s="181"/>
      <c r="O46" s="181"/>
      <c r="P46" s="130"/>
      <c r="Q46" s="181"/>
      <c r="R46" s="181"/>
      <c r="S46" s="181"/>
      <c r="T46" s="181"/>
      <c r="U46" s="181"/>
      <c r="V46" s="181"/>
      <c r="W46" s="181"/>
      <c r="X46" s="181"/>
      <c r="Y46" s="181"/>
      <c r="Z46" s="181"/>
      <c r="AA46" s="181"/>
      <c r="AB46" s="181"/>
      <c r="AC46" s="130"/>
      <c r="AD46" s="181"/>
      <c r="AE46" s="181"/>
      <c r="AF46" s="181"/>
      <c r="AG46" s="181"/>
      <c r="AH46" s="181"/>
      <c r="AI46" s="181"/>
      <c r="AJ46" s="181"/>
      <c r="AK46" s="181"/>
      <c r="AL46" s="181"/>
      <c r="AM46" s="181"/>
      <c r="AN46" s="181"/>
      <c r="AO46" s="181"/>
      <c r="AP46" s="130"/>
      <c r="AQ46" s="181"/>
      <c r="AR46" s="181"/>
      <c r="AS46" s="181"/>
      <c r="AT46" s="181"/>
      <c r="AU46" s="181"/>
      <c r="AV46" s="181"/>
      <c r="AW46" s="181"/>
      <c r="AX46" s="181"/>
      <c r="AY46" s="181"/>
      <c r="AZ46" s="181"/>
      <c r="BA46" s="181"/>
      <c r="BB46" s="181"/>
      <c r="BC46" s="130"/>
      <c r="BD46" s="181"/>
      <c r="BE46" s="181"/>
      <c r="BF46" s="181"/>
      <c r="BG46" s="181"/>
      <c r="BH46" s="181"/>
      <c r="BI46" s="181"/>
      <c r="BJ46" s="181"/>
      <c r="BK46" s="181"/>
      <c r="BL46" s="181"/>
      <c r="BM46" s="181"/>
      <c r="BN46" s="181"/>
      <c r="BO46" s="181"/>
      <c r="BP46" s="130"/>
      <c r="BQ46" s="181"/>
      <c r="BR46" s="181"/>
      <c r="BS46" s="181"/>
      <c r="BT46" s="181"/>
      <c r="BU46" s="181"/>
      <c r="BV46" s="181"/>
      <c r="BW46" s="181"/>
      <c r="BX46" s="181"/>
      <c r="BY46" s="181"/>
      <c r="BZ46" s="181"/>
      <c r="CA46" s="181"/>
      <c r="CB46" s="181"/>
      <c r="CC46" s="130"/>
    </row>
    <row r="47" spans="2:81" ht="15" customHeight="1" x14ac:dyDescent="0.2">
      <c r="B47" s="16" t="s">
        <v>132</v>
      </c>
      <c r="C47" s="223"/>
      <c r="D47" s="181">
        <f>D97*'Données de base'!$F$118</f>
        <v>0</v>
      </c>
      <c r="E47" s="181">
        <f>E97*'Données de base'!$F$118</f>
        <v>0</v>
      </c>
      <c r="F47" s="181">
        <f>F97*'Données de base'!$F$118</f>
        <v>0</v>
      </c>
      <c r="G47" s="181">
        <f>G97*'Données de base'!$F$118</f>
        <v>0</v>
      </c>
      <c r="H47" s="181">
        <f>H97*'Données de base'!$F$118</f>
        <v>0</v>
      </c>
      <c r="I47" s="181">
        <f>I97*'Données de base'!$F$118</f>
        <v>0</v>
      </c>
      <c r="J47" s="181">
        <f>J97*'Données de base'!$F$118</f>
        <v>0</v>
      </c>
      <c r="K47" s="181">
        <f>K97*'Données de base'!$F$118</f>
        <v>0</v>
      </c>
      <c r="L47" s="181">
        <f>L97*'Données de base'!$F$118</f>
        <v>0</v>
      </c>
      <c r="M47" s="181">
        <f>M97*'Données de base'!$F$118</f>
        <v>0</v>
      </c>
      <c r="N47" s="181">
        <f>N97*'Données de base'!$F$118</f>
        <v>0</v>
      </c>
      <c r="O47" s="181">
        <f>O97*'Données de base'!$F$118</f>
        <v>0</v>
      </c>
      <c r="P47" s="130"/>
      <c r="Q47" s="181">
        <f>Q97*'Données de base'!$F$118</f>
        <v>0</v>
      </c>
      <c r="R47" s="181">
        <f>R97*'Données de base'!$F$118</f>
        <v>0</v>
      </c>
      <c r="S47" s="181">
        <f>S97*'Données de base'!$F$118</f>
        <v>0</v>
      </c>
      <c r="T47" s="181">
        <f>T97*'Données de base'!$F$118</f>
        <v>0</v>
      </c>
      <c r="U47" s="181">
        <f>U97*'Données de base'!$F$118</f>
        <v>0</v>
      </c>
      <c r="V47" s="181">
        <f>V97*'Données de base'!$F$118</f>
        <v>0</v>
      </c>
      <c r="W47" s="181">
        <f>W97*'Données de base'!$F$118</f>
        <v>0</v>
      </c>
      <c r="X47" s="181">
        <f>X97*'Données de base'!$F$118</f>
        <v>0</v>
      </c>
      <c r="Y47" s="181">
        <f>Y97*'Données de base'!$F$118</f>
        <v>0</v>
      </c>
      <c r="Z47" s="181">
        <f>Z97*'Données de base'!$F$118</f>
        <v>0</v>
      </c>
      <c r="AA47" s="181">
        <f>AA97*'Données de base'!$F$118</f>
        <v>0</v>
      </c>
      <c r="AB47" s="181">
        <f>AB97*'Données de base'!$F$118</f>
        <v>0</v>
      </c>
      <c r="AC47" s="130"/>
      <c r="AD47" s="181">
        <f>AD97*'Données de base'!$F$118</f>
        <v>0</v>
      </c>
      <c r="AE47" s="181">
        <f>AE97*'Données de base'!$F$118</f>
        <v>0</v>
      </c>
      <c r="AF47" s="181">
        <f>AF97*'Données de base'!$F$118</f>
        <v>0</v>
      </c>
      <c r="AG47" s="181">
        <f>AG97*'Données de base'!$F$118</f>
        <v>0</v>
      </c>
      <c r="AH47" s="181">
        <f>AH97*'Données de base'!$F$118</f>
        <v>0</v>
      </c>
      <c r="AI47" s="181">
        <f>AI97*'Données de base'!$F$118</f>
        <v>0</v>
      </c>
      <c r="AJ47" s="181">
        <f>AJ97*'Données de base'!$F$118</f>
        <v>0</v>
      </c>
      <c r="AK47" s="181">
        <f>AK97*'Données de base'!$F$118</f>
        <v>0</v>
      </c>
      <c r="AL47" s="181">
        <f>AL97*'Données de base'!$F$118</f>
        <v>0</v>
      </c>
      <c r="AM47" s="181">
        <f>AM97*'Données de base'!$F$118</f>
        <v>0</v>
      </c>
      <c r="AN47" s="181">
        <f>AN97*'Données de base'!$F$118</f>
        <v>0</v>
      </c>
      <c r="AO47" s="181">
        <f>AO97*'Données de base'!$F$118</f>
        <v>0</v>
      </c>
      <c r="AP47" s="130"/>
      <c r="AQ47" s="181">
        <f>AQ97*'Données de base'!$F$118</f>
        <v>0</v>
      </c>
      <c r="AR47" s="181">
        <f>AR97*'Données de base'!$F$118</f>
        <v>0</v>
      </c>
      <c r="AS47" s="181">
        <f>AS97*'Données de base'!$F$118</f>
        <v>0</v>
      </c>
      <c r="AT47" s="181">
        <f>AT97*'Données de base'!$F$118</f>
        <v>0</v>
      </c>
      <c r="AU47" s="181">
        <f>AU97*'Données de base'!$F$118</f>
        <v>0</v>
      </c>
      <c r="AV47" s="181">
        <f>AV97*'Données de base'!$F$118</f>
        <v>0</v>
      </c>
      <c r="AW47" s="181">
        <f>AW97*'Données de base'!$F$118</f>
        <v>0</v>
      </c>
      <c r="AX47" s="181">
        <f>AX97*'Données de base'!$F$118</f>
        <v>0</v>
      </c>
      <c r="AY47" s="181">
        <f>AY97*'Données de base'!$F$118</f>
        <v>0</v>
      </c>
      <c r="AZ47" s="181">
        <f>AZ97*'Données de base'!$F$118</f>
        <v>0</v>
      </c>
      <c r="BA47" s="181">
        <f>BA97*'Données de base'!$F$118</f>
        <v>0</v>
      </c>
      <c r="BB47" s="181">
        <f>BB97*'Données de base'!$F$118</f>
        <v>0</v>
      </c>
      <c r="BC47" s="130"/>
      <c r="BD47" s="181">
        <f>BD97*'Données de base'!$F$118</f>
        <v>0</v>
      </c>
      <c r="BE47" s="181">
        <f>BE97*'Données de base'!$F$118</f>
        <v>0</v>
      </c>
      <c r="BF47" s="181">
        <f>BF97*'Données de base'!$F$118</f>
        <v>0</v>
      </c>
      <c r="BG47" s="181">
        <f>BG97*'Données de base'!$F$118</f>
        <v>0</v>
      </c>
      <c r="BH47" s="181">
        <f>BH97*'Données de base'!$F$118</f>
        <v>0</v>
      </c>
      <c r="BI47" s="181">
        <f>BI97*'Données de base'!$F$118</f>
        <v>0</v>
      </c>
      <c r="BJ47" s="181">
        <f>BJ97*'Données de base'!$F$118</f>
        <v>0</v>
      </c>
      <c r="BK47" s="181">
        <f>BK97*'Données de base'!$F$118</f>
        <v>0</v>
      </c>
      <c r="BL47" s="181">
        <f>BL97*'Données de base'!$F$118</f>
        <v>0</v>
      </c>
      <c r="BM47" s="181">
        <f>BM97*'Données de base'!$F$118</f>
        <v>0</v>
      </c>
      <c r="BN47" s="181">
        <f>BN97*'Données de base'!$F$118</f>
        <v>0</v>
      </c>
      <c r="BO47" s="181">
        <f>BO97*'Données de base'!$F$118</f>
        <v>0</v>
      </c>
      <c r="BP47" s="130"/>
      <c r="BQ47" s="181">
        <f>BQ97*'Données de base'!$F$118</f>
        <v>0</v>
      </c>
      <c r="BR47" s="181">
        <f>BR97*'Données de base'!$F$118</f>
        <v>0</v>
      </c>
      <c r="BS47" s="181">
        <f>BS97*'Données de base'!$F$118</f>
        <v>0</v>
      </c>
      <c r="BT47" s="181">
        <f>BT97*'Données de base'!$F$118</f>
        <v>0</v>
      </c>
      <c r="BU47" s="181">
        <f>BU97*'Données de base'!$F$118</f>
        <v>0</v>
      </c>
      <c r="BV47" s="181">
        <f>BV97*'Données de base'!$F$118</f>
        <v>0</v>
      </c>
      <c r="BW47" s="181">
        <f>BW97*'Données de base'!$F$118</f>
        <v>0</v>
      </c>
      <c r="BX47" s="181">
        <f>BX97*'Données de base'!$F$118</f>
        <v>0</v>
      </c>
      <c r="BY47" s="181">
        <f>BY97*'Données de base'!$F$118</f>
        <v>0</v>
      </c>
      <c r="BZ47" s="181">
        <f>BZ97*'Données de base'!$F$118</f>
        <v>0</v>
      </c>
      <c r="CA47" s="181">
        <f>CA97*'Données de base'!$F$118</f>
        <v>0</v>
      </c>
      <c r="CB47" s="181">
        <f>CB97*'Données de base'!$F$118</f>
        <v>0</v>
      </c>
      <c r="CC47" s="130"/>
    </row>
    <row r="48" spans="2:81" ht="15" customHeight="1" x14ac:dyDescent="0.2">
      <c r="B48" s="16" t="s">
        <v>134</v>
      </c>
      <c r="C48" s="223"/>
      <c r="D48" s="181">
        <f>+IF('Données de base'!C$21&gt;0,'Données de base'!$C$120,0)</f>
        <v>0</v>
      </c>
      <c r="E48" s="181">
        <f>+IF('Données de base'!D$21&gt;0,'Données de base'!$C$120,0)</f>
        <v>0</v>
      </c>
      <c r="F48" s="181">
        <f>+IF('Données de base'!E$21&gt;0,'Données de base'!$C$120,0)</f>
        <v>0</v>
      </c>
      <c r="G48" s="181">
        <f>+IF('Données de base'!F$21&gt;0,'Données de base'!$C$120,0)</f>
        <v>0</v>
      </c>
      <c r="H48" s="181">
        <f>+IF('Données de base'!G$21&gt;0,'Données de base'!$C$120,0)</f>
        <v>0</v>
      </c>
      <c r="I48" s="181">
        <f>+IF('Données de base'!H$21&gt;0,'Données de base'!$C$120,0)</f>
        <v>0</v>
      </c>
      <c r="J48" s="181">
        <f>+IF('Données de base'!I$21&gt;0,'Données de base'!$C$120,0)</f>
        <v>0</v>
      </c>
      <c r="K48" s="181">
        <f>+IF('Données de base'!J$21&gt;0,'Données de base'!$C$120,0)</f>
        <v>0</v>
      </c>
      <c r="L48" s="181">
        <f>+IF('Données de base'!K$21&gt;0,'Données de base'!$C$120,0)</f>
        <v>0</v>
      </c>
      <c r="M48" s="181">
        <f>+IF('Données de base'!L$21&gt;0,'Données de base'!$C$120,0)</f>
        <v>0</v>
      </c>
      <c r="N48" s="181">
        <f>+IF('Données de base'!M$21&gt;0,'Données de base'!$C$120,0)</f>
        <v>0</v>
      </c>
      <c r="O48" s="181">
        <f>+IF('Données de base'!N$21&gt;0,'Données de base'!$C$120,0)</f>
        <v>0</v>
      </c>
      <c r="P48" s="130"/>
      <c r="Q48" s="181">
        <f>+IF('Données de base'!P$21&gt;0,'Données de base'!$C$120,0)</f>
        <v>0</v>
      </c>
      <c r="R48" s="181">
        <f>+IF('Données de base'!Q$21&gt;0,'Données de base'!$C$120,0)</f>
        <v>0</v>
      </c>
      <c r="S48" s="181">
        <f>+IF('Données de base'!R$21&gt;0,'Données de base'!$C$120,0)</f>
        <v>0</v>
      </c>
      <c r="T48" s="181">
        <f>+IF('Données de base'!S$21&gt;0,'Données de base'!$C$120,0)</f>
        <v>0</v>
      </c>
      <c r="U48" s="181">
        <f>+IF('Données de base'!T$21&gt;0,'Données de base'!$C$120,0)</f>
        <v>0</v>
      </c>
      <c r="V48" s="181">
        <f>+IF('Données de base'!U$21&gt;0,'Données de base'!$C$120,0)</f>
        <v>0</v>
      </c>
      <c r="W48" s="181">
        <f>+IF('Données de base'!V$21&gt;0,'Données de base'!$C$120,0)</f>
        <v>0</v>
      </c>
      <c r="X48" s="181">
        <f>+IF('Données de base'!W$21&gt;0,'Données de base'!$C$120,0)</f>
        <v>0</v>
      </c>
      <c r="Y48" s="181">
        <f>+IF('Données de base'!X$21&gt;0,'Données de base'!$C$120,0)</f>
        <v>0</v>
      </c>
      <c r="Z48" s="181">
        <f>+IF('Données de base'!Y$21&gt;0,'Données de base'!$C$120,0)</f>
        <v>0</v>
      </c>
      <c r="AA48" s="181">
        <f>+IF('Données de base'!Z$21&gt;0,'Données de base'!$C$120,0)</f>
        <v>0</v>
      </c>
      <c r="AB48" s="181">
        <f>+IF('Données de base'!AA$21&gt;0,'Données de base'!$C$120,0)</f>
        <v>0</v>
      </c>
      <c r="AC48" s="130"/>
      <c r="AD48" s="181">
        <f>+IF('Données de base'!AC$21&gt;0,'Données de base'!$C$120,0)</f>
        <v>0</v>
      </c>
      <c r="AE48" s="181">
        <f>+IF('Données de base'!AD$21&gt;0,'Données de base'!$C$120,0)</f>
        <v>0</v>
      </c>
      <c r="AF48" s="181">
        <f>+IF('Données de base'!AE$21&gt;0,'Données de base'!$C$120,0)</f>
        <v>0</v>
      </c>
      <c r="AG48" s="181">
        <f>+IF('Données de base'!AF$21&gt;0,'Données de base'!$C$120,0)</f>
        <v>0</v>
      </c>
      <c r="AH48" s="181">
        <f>+IF('Données de base'!AG$21&gt;0,'Données de base'!$C$120,0)</f>
        <v>0</v>
      </c>
      <c r="AI48" s="181">
        <f>+IF('Données de base'!AH$21&gt;0,'Données de base'!$C$120,0)</f>
        <v>0</v>
      </c>
      <c r="AJ48" s="181">
        <f>+IF('Données de base'!AI$21&gt;0,'Données de base'!$C$120,0)</f>
        <v>0</v>
      </c>
      <c r="AK48" s="181">
        <f>+IF('Données de base'!AJ$21&gt;0,'Données de base'!$C$120,0)</f>
        <v>0</v>
      </c>
      <c r="AL48" s="181">
        <f>+IF('Données de base'!AK$21&gt;0,'Données de base'!$C$120,0)</f>
        <v>0</v>
      </c>
      <c r="AM48" s="181">
        <f>+IF('Données de base'!AL$21&gt;0,'Données de base'!$C$120,0)</f>
        <v>0</v>
      </c>
      <c r="AN48" s="181">
        <f>+IF('Données de base'!AM$21&gt;0,'Données de base'!$C$120,0)</f>
        <v>0</v>
      </c>
      <c r="AO48" s="181">
        <f>+IF('Données de base'!AN$21&gt;0,'Données de base'!$C$120,0)</f>
        <v>0</v>
      </c>
      <c r="AP48" s="130"/>
      <c r="AQ48" s="181">
        <f>+IF('Données de base'!AP$21&gt;0,'Données de base'!$C$120,0)</f>
        <v>0</v>
      </c>
      <c r="AR48" s="181">
        <f>+IF('Données de base'!AQ$21&gt;0,'Données de base'!$C$120,0)</f>
        <v>0</v>
      </c>
      <c r="AS48" s="181">
        <f>+IF('Données de base'!AR$21&gt;0,'Données de base'!$C$120,0)</f>
        <v>0</v>
      </c>
      <c r="AT48" s="181">
        <f>+IF('Données de base'!AS$21&gt;0,'Données de base'!$C$120,0)</f>
        <v>0</v>
      </c>
      <c r="AU48" s="181">
        <f>+IF('Données de base'!AT$21&gt;0,'Données de base'!$C$120,0)</f>
        <v>0</v>
      </c>
      <c r="AV48" s="181">
        <f>+IF('Données de base'!AU$21&gt;0,'Données de base'!$C$120,0)</f>
        <v>0</v>
      </c>
      <c r="AW48" s="181">
        <f>+IF('Données de base'!AV$21&gt;0,'Données de base'!$C$120,0)</f>
        <v>0</v>
      </c>
      <c r="AX48" s="181">
        <f>+IF('Données de base'!AW$21&gt;0,'Données de base'!$C$120,0)</f>
        <v>0</v>
      </c>
      <c r="AY48" s="181">
        <f>+IF('Données de base'!AX$21&gt;0,'Données de base'!$C$120,0)</f>
        <v>0</v>
      </c>
      <c r="AZ48" s="181">
        <f>+IF('Données de base'!AY$21&gt;0,'Données de base'!$C$120,0)</f>
        <v>0</v>
      </c>
      <c r="BA48" s="181">
        <f>+IF('Données de base'!AZ$21&gt;0,'Données de base'!$C$120,0)</f>
        <v>0</v>
      </c>
      <c r="BB48" s="181">
        <f>+IF('Données de base'!BA$21&gt;0,'Données de base'!$C$120,0)</f>
        <v>0</v>
      </c>
      <c r="BC48" s="130"/>
      <c r="BD48" s="181">
        <f>+IF('Données de base'!BC$21&gt;0,'Données de base'!$C$120,0)</f>
        <v>0</v>
      </c>
      <c r="BE48" s="181">
        <f>+IF('Données de base'!BD$21&gt;0,'Données de base'!$C$120,0)</f>
        <v>0</v>
      </c>
      <c r="BF48" s="181">
        <f>+IF('Données de base'!BE$21&gt;0,'Données de base'!$C$120,0)</f>
        <v>0</v>
      </c>
      <c r="BG48" s="181">
        <f>+IF('Données de base'!BF$21&gt;0,'Données de base'!$C$120,0)</f>
        <v>0</v>
      </c>
      <c r="BH48" s="181">
        <f>+IF('Données de base'!BG$21&gt;0,'Données de base'!$C$120,0)</f>
        <v>0</v>
      </c>
      <c r="BI48" s="181">
        <f>+IF('Données de base'!BH$21&gt;0,'Données de base'!$C$120,0)</f>
        <v>0</v>
      </c>
      <c r="BJ48" s="181">
        <f>+IF('Données de base'!BI$21&gt;0,'Données de base'!$C$120,0)</f>
        <v>0</v>
      </c>
      <c r="BK48" s="181">
        <f>+IF('Données de base'!BJ$21&gt;0,'Données de base'!$C$120,0)</f>
        <v>0</v>
      </c>
      <c r="BL48" s="181">
        <f>+IF('Données de base'!BK$21&gt;0,'Données de base'!$C$120,0)</f>
        <v>0</v>
      </c>
      <c r="BM48" s="181">
        <f>+IF('Données de base'!BL$21&gt;0,'Données de base'!$C$120,0)</f>
        <v>0</v>
      </c>
      <c r="BN48" s="181">
        <f>+IF('Données de base'!BM$21&gt;0,'Données de base'!$C$120,0)</f>
        <v>0</v>
      </c>
      <c r="BO48" s="181">
        <f>+IF('Données de base'!BN$21&gt;0,'Données de base'!$C$120,0)</f>
        <v>0</v>
      </c>
      <c r="BP48" s="130"/>
      <c r="BQ48" s="181">
        <f>+IF('Données de base'!BP$21&gt;0,'Données de base'!$C$120,0)</f>
        <v>0</v>
      </c>
      <c r="BR48" s="181">
        <f>+IF('Données de base'!BQ$21&gt;0,'Données de base'!$C$120,0)</f>
        <v>0</v>
      </c>
      <c r="BS48" s="181">
        <f>+IF('Données de base'!BR$21&gt;0,'Données de base'!$C$120,0)</f>
        <v>0</v>
      </c>
      <c r="BT48" s="181">
        <f>+IF('Données de base'!BS$21&gt;0,'Données de base'!$C$120,0)</f>
        <v>0</v>
      </c>
      <c r="BU48" s="181">
        <f>+IF('Données de base'!BT$21&gt;0,'Données de base'!$C$120,0)</f>
        <v>0</v>
      </c>
      <c r="BV48" s="181">
        <f>+IF('Données de base'!BU$21&gt;0,'Données de base'!$C$120,0)</f>
        <v>0</v>
      </c>
      <c r="BW48" s="181">
        <f>+IF('Données de base'!BV$21&gt;0,'Données de base'!$C$120,0)</f>
        <v>0</v>
      </c>
      <c r="BX48" s="181">
        <f>+IF('Données de base'!BW$21&gt;0,'Données de base'!$C$120,0)</f>
        <v>0</v>
      </c>
      <c r="BY48" s="181">
        <f>+IF('Données de base'!BX$21&gt;0,'Données de base'!$C$120,0)</f>
        <v>0</v>
      </c>
      <c r="BZ48" s="181">
        <f>+IF('Données de base'!BY$21&gt;0,'Données de base'!$C$120,0)</f>
        <v>0</v>
      </c>
      <c r="CA48" s="181">
        <f>+IF('Données de base'!BZ$21&gt;0,'Données de base'!$C$120,0)</f>
        <v>0</v>
      </c>
      <c r="CB48" s="181">
        <f>+IF('Données de base'!CA$21&gt;0,'Données de base'!$C$120,0)</f>
        <v>0</v>
      </c>
      <c r="CC48" s="130"/>
    </row>
    <row r="49" spans="2:81" ht="15" customHeight="1" x14ac:dyDescent="0.2">
      <c r="B49" s="16" t="s">
        <v>135</v>
      </c>
      <c r="C49" s="223"/>
      <c r="D49" s="181">
        <f>MAX(D47:D48)</f>
        <v>0</v>
      </c>
      <c r="E49" s="181">
        <f>MAX(E47:E48)</f>
        <v>0</v>
      </c>
      <c r="F49" s="181">
        <f>MAX(F47:F48)</f>
        <v>0</v>
      </c>
      <c r="G49" s="181">
        <f>MAX(G47:G48)</f>
        <v>0</v>
      </c>
      <c r="H49" s="181">
        <f t="shared" ref="H49:O49" si="89">MAX(H47:H48)</f>
        <v>0</v>
      </c>
      <c r="I49" s="181">
        <f t="shared" si="89"/>
        <v>0</v>
      </c>
      <c r="J49" s="181">
        <f t="shared" si="89"/>
        <v>0</v>
      </c>
      <c r="K49" s="181">
        <f t="shared" si="89"/>
        <v>0</v>
      </c>
      <c r="L49" s="181">
        <f t="shared" si="89"/>
        <v>0</v>
      </c>
      <c r="M49" s="181">
        <f t="shared" si="89"/>
        <v>0</v>
      </c>
      <c r="N49" s="181">
        <f t="shared" si="89"/>
        <v>0</v>
      </c>
      <c r="O49" s="181">
        <f t="shared" si="89"/>
        <v>0</v>
      </c>
      <c r="P49" s="130"/>
      <c r="Q49" s="181">
        <f t="shared" ref="Q49:AB49" si="90">MAX(Q47:Q48)</f>
        <v>0</v>
      </c>
      <c r="R49" s="181">
        <f t="shared" si="90"/>
        <v>0</v>
      </c>
      <c r="S49" s="181">
        <f t="shared" si="90"/>
        <v>0</v>
      </c>
      <c r="T49" s="181">
        <f t="shared" si="90"/>
        <v>0</v>
      </c>
      <c r="U49" s="181">
        <f t="shared" si="90"/>
        <v>0</v>
      </c>
      <c r="V49" s="181">
        <f t="shared" si="90"/>
        <v>0</v>
      </c>
      <c r="W49" s="181">
        <f t="shared" si="90"/>
        <v>0</v>
      </c>
      <c r="X49" s="181">
        <f t="shared" si="90"/>
        <v>0</v>
      </c>
      <c r="Y49" s="181">
        <f t="shared" si="90"/>
        <v>0</v>
      </c>
      <c r="Z49" s="181">
        <f t="shared" si="90"/>
        <v>0</v>
      </c>
      <c r="AA49" s="181">
        <f t="shared" si="90"/>
        <v>0</v>
      </c>
      <c r="AB49" s="181">
        <f t="shared" si="90"/>
        <v>0</v>
      </c>
      <c r="AC49" s="130"/>
      <c r="AD49" s="181">
        <f t="shared" ref="AD49:AO49" si="91">MAX(AD47:AD48)</f>
        <v>0</v>
      </c>
      <c r="AE49" s="181">
        <f t="shared" si="91"/>
        <v>0</v>
      </c>
      <c r="AF49" s="181">
        <f t="shared" si="91"/>
        <v>0</v>
      </c>
      <c r="AG49" s="181">
        <f t="shared" si="91"/>
        <v>0</v>
      </c>
      <c r="AH49" s="181">
        <f t="shared" si="91"/>
        <v>0</v>
      </c>
      <c r="AI49" s="181">
        <f t="shared" si="91"/>
        <v>0</v>
      </c>
      <c r="AJ49" s="181">
        <f t="shared" si="91"/>
        <v>0</v>
      </c>
      <c r="AK49" s="181">
        <f t="shared" si="91"/>
        <v>0</v>
      </c>
      <c r="AL49" s="181">
        <f t="shared" si="91"/>
        <v>0</v>
      </c>
      <c r="AM49" s="181">
        <f t="shared" si="91"/>
        <v>0</v>
      </c>
      <c r="AN49" s="181">
        <f t="shared" si="91"/>
        <v>0</v>
      </c>
      <c r="AO49" s="181">
        <f t="shared" si="91"/>
        <v>0</v>
      </c>
      <c r="AP49" s="130"/>
      <c r="AQ49" s="181">
        <f t="shared" ref="AQ49:BB49" si="92">MAX(AQ47:AQ48)</f>
        <v>0</v>
      </c>
      <c r="AR49" s="181">
        <f t="shared" si="92"/>
        <v>0</v>
      </c>
      <c r="AS49" s="181">
        <f t="shared" si="92"/>
        <v>0</v>
      </c>
      <c r="AT49" s="181">
        <f t="shared" si="92"/>
        <v>0</v>
      </c>
      <c r="AU49" s="181">
        <f t="shared" si="92"/>
        <v>0</v>
      </c>
      <c r="AV49" s="181">
        <f t="shared" si="92"/>
        <v>0</v>
      </c>
      <c r="AW49" s="181">
        <f t="shared" si="92"/>
        <v>0</v>
      </c>
      <c r="AX49" s="181">
        <f t="shared" si="92"/>
        <v>0</v>
      </c>
      <c r="AY49" s="181">
        <f t="shared" si="92"/>
        <v>0</v>
      </c>
      <c r="AZ49" s="181">
        <f t="shared" si="92"/>
        <v>0</v>
      </c>
      <c r="BA49" s="181">
        <f t="shared" si="92"/>
        <v>0</v>
      </c>
      <c r="BB49" s="181">
        <f t="shared" si="92"/>
        <v>0</v>
      </c>
      <c r="BC49" s="130"/>
      <c r="BD49" s="181">
        <f t="shared" ref="BD49:BO49" si="93">MAX(BD47:BD48)</f>
        <v>0</v>
      </c>
      <c r="BE49" s="181">
        <f t="shared" si="93"/>
        <v>0</v>
      </c>
      <c r="BF49" s="181">
        <f t="shared" si="93"/>
        <v>0</v>
      </c>
      <c r="BG49" s="181">
        <f t="shared" si="93"/>
        <v>0</v>
      </c>
      <c r="BH49" s="181">
        <f t="shared" si="93"/>
        <v>0</v>
      </c>
      <c r="BI49" s="181">
        <f t="shared" si="93"/>
        <v>0</v>
      </c>
      <c r="BJ49" s="181">
        <f t="shared" si="93"/>
        <v>0</v>
      </c>
      <c r="BK49" s="181">
        <f t="shared" si="93"/>
        <v>0</v>
      </c>
      <c r="BL49" s="181">
        <f t="shared" si="93"/>
        <v>0</v>
      </c>
      <c r="BM49" s="181">
        <f t="shared" si="93"/>
        <v>0</v>
      </c>
      <c r="BN49" s="181">
        <f t="shared" si="93"/>
        <v>0</v>
      </c>
      <c r="BO49" s="181">
        <f t="shared" si="93"/>
        <v>0</v>
      </c>
      <c r="BP49" s="130"/>
      <c r="BQ49" s="181">
        <f t="shared" ref="BQ49:CB49" si="94">MAX(BQ47:BQ48)</f>
        <v>0</v>
      </c>
      <c r="BR49" s="181">
        <f t="shared" si="94"/>
        <v>0</v>
      </c>
      <c r="BS49" s="181">
        <f t="shared" si="94"/>
        <v>0</v>
      </c>
      <c r="BT49" s="181">
        <f t="shared" si="94"/>
        <v>0</v>
      </c>
      <c r="BU49" s="181">
        <f t="shared" si="94"/>
        <v>0</v>
      </c>
      <c r="BV49" s="181">
        <f t="shared" si="94"/>
        <v>0</v>
      </c>
      <c r="BW49" s="181">
        <f t="shared" si="94"/>
        <v>0</v>
      </c>
      <c r="BX49" s="181">
        <f t="shared" si="94"/>
        <v>0</v>
      </c>
      <c r="BY49" s="181">
        <f t="shared" si="94"/>
        <v>0</v>
      </c>
      <c r="BZ49" s="181">
        <f t="shared" si="94"/>
        <v>0</v>
      </c>
      <c r="CA49" s="181">
        <f t="shared" si="94"/>
        <v>0</v>
      </c>
      <c r="CB49" s="181">
        <f t="shared" si="94"/>
        <v>0</v>
      </c>
      <c r="CC49" s="130"/>
    </row>
    <row r="50" spans="2:81" ht="15" customHeight="1" x14ac:dyDescent="0.2">
      <c r="B50" s="16" t="s">
        <v>136</v>
      </c>
      <c r="C50" s="223"/>
      <c r="D50" s="181">
        <v>0</v>
      </c>
      <c r="E50" s="181">
        <f t="shared" ref="E50:O50" si="95">+D49</f>
        <v>0</v>
      </c>
      <c r="F50" s="181">
        <f t="shared" si="95"/>
        <v>0</v>
      </c>
      <c r="G50" s="181">
        <f t="shared" si="95"/>
        <v>0</v>
      </c>
      <c r="H50" s="181">
        <f t="shared" si="95"/>
        <v>0</v>
      </c>
      <c r="I50" s="181">
        <f t="shared" si="95"/>
        <v>0</v>
      </c>
      <c r="J50" s="181">
        <f t="shared" si="95"/>
        <v>0</v>
      </c>
      <c r="K50" s="181">
        <f t="shared" si="95"/>
        <v>0</v>
      </c>
      <c r="L50" s="181">
        <f t="shared" si="95"/>
        <v>0</v>
      </c>
      <c r="M50" s="181">
        <f t="shared" si="95"/>
        <v>0</v>
      </c>
      <c r="N50" s="181">
        <f t="shared" si="95"/>
        <v>0</v>
      </c>
      <c r="O50" s="181">
        <f t="shared" si="95"/>
        <v>0</v>
      </c>
      <c r="P50" s="130"/>
      <c r="Q50" s="181">
        <f>O49</f>
        <v>0</v>
      </c>
      <c r="R50" s="181">
        <f t="shared" ref="R50:AB50" si="96">Q49</f>
        <v>0</v>
      </c>
      <c r="S50" s="181">
        <f t="shared" si="96"/>
        <v>0</v>
      </c>
      <c r="T50" s="181">
        <f t="shared" si="96"/>
        <v>0</v>
      </c>
      <c r="U50" s="181">
        <f t="shared" si="96"/>
        <v>0</v>
      </c>
      <c r="V50" s="181">
        <f t="shared" si="96"/>
        <v>0</v>
      </c>
      <c r="W50" s="181">
        <f t="shared" si="96"/>
        <v>0</v>
      </c>
      <c r="X50" s="181">
        <f t="shared" si="96"/>
        <v>0</v>
      </c>
      <c r="Y50" s="181">
        <f t="shared" si="96"/>
        <v>0</v>
      </c>
      <c r="Z50" s="181">
        <f t="shared" si="96"/>
        <v>0</v>
      </c>
      <c r="AA50" s="181">
        <f t="shared" si="96"/>
        <v>0</v>
      </c>
      <c r="AB50" s="181">
        <f t="shared" si="96"/>
        <v>0</v>
      </c>
      <c r="AC50" s="130"/>
      <c r="AD50" s="181">
        <f>AB49</f>
        <v>0</v>
      </c>
      <c r="AE50" s="181">
        <f t="shared" ref="AE50:AO50" si="97">AD49</f>
        <v>0</v>
      </c>
      <c r="AF50" s="181">
        <f t="shared" si="97"/>
        <v>0</v>
      </c>
      <c r="AG50" s="181">
        <f t="shared" si="97"/>
        <v>0</v>
      </c>
      <c r="AH50" s="181">
        <f t="shared" si="97"/>
        <v>0</v>
      </c>
      <c r="AI50" s="181">
        <f t="shared" si="97"/>
        <v>0</v>
      </c>
      <c r="AJ50" s="181">
        <f t="shared" si="97"/>
        <v>0</v>
      </c>
      <c r="AK50" s="181">
        <f t="shared" si="97"/>
        <v>0</v>
      </c>
      <c r="AL50" s="181">
        <f t="shared" si="97"/>
        <v>0</v>
      </c>
      <c r="AM50" s="181">
        <f t="shared" si="97"/>
        <v>0</v>
      </c>
      <c r="AN50" s="181">
        <f t="shared" si="97"/>
        <v>0</v>
      </c>
      <c r="AO50" s="181">
        <f t="shared" si="97"/>
        <v>0</v>
      </c>
      <c r="AP50" s="130"/>
      <c r="AQ50" s="181">
        <f>AO49</f>
        <v>0</v>
      </c>
      <c r="AR50" s="181">
        <f t="shared" ref="AR50:BB50" si="98">AQ49</f>
        <v>0</v>
      </c>
      <c r="AS50" s="181">
        <f t="shared" si="98"/>
        <v>0</v>
      </c>
      <c r="AT50" s="181">
        <f t="shared" si="98"/>
        <v>0</v>
      </c>
      <c r="AU50" s="181">
        <f t="shared" si="98"/>
        <v>0</v>
      </c>
      <c r="AV50" s="181">
        <f t="shared" si="98"/>
        <v>0</v>
      </c>
      <c r="AW50" s="181">
        <f t="shared" si="98"/>
        <v>0</v>
      </c>
      <c r="AX50" s="181">
        <f t="shared" si="98"/>
        <v>0</v>
      </c>
      <c r="AY50" s="181">
        <f t="shared" si="98"/>
        <v>0</v>
      </c>
      <c r="AZ50" s="181">
        <f t="shared" si="98"/>
        <v>0</v>
      </c>
      <c r="BA50" s="181">
        <f t="shared" si="98"/>
        <v>0</v>
      </c>
      <c r="BB50" s="181">
        <f t="shared" si="98"/>
        <v>0</v>
      </c>
      <c r="BC50" s="130"/>
      <c r="BD50" s="181">
        <f>BB49</f>
        <v>0</v>
      </c>
      <c r="BE50" s="181">
        <f t="shared" ref="BE50:BO50" si="99">BD49</f>
        <v>0</v>
      </c>
      <c r="BF50" s="181">
        <f t="shared" si="99"/>
        <v>0</v>
      </c>
      <c r="BG50" s="181">
        <f t="shared" si="99"/>
        <v>0</v>
      </c>
      <c r="BH50" s="181">
        <f t="shared" si="99"/>
        <v>0</v>
      </c>
      <c r="BI50" s="181">
        <f t="shared" si="99"/>
        <v>0</v>
      </c>
      <c r="BJ50" s="181">
        <f t="shared" si="99"/>
        <v>0</v>
      </c>
      <c r="BK50" s="181">
        <f t="shared" si="99"/>
        <v>0</v>
      </c>
      <c r="BL50" s="181">
        <f t="shared" si="99"/>
        <v>0</v>
      </c>
      <c r="BM50" s="181">
        <f t="shared" si="99"/>
        <v>0</v>
      </c>
      <c r="BN50" s="181">
        <f t="shared" si="99"/>
        <v>0</v>
      </c>
      <c r="BO50" s="181">
        <f t="shared" si="99"/>
        <v>0</v>
      </c>
      <c r="BP50" s="130"/>
      <c r="BQ50" s="181">
        <f>BO49</f>
        <v>0</v>
      </c>
      <c r="BR50" s="181">
        <f t="shared" ref="BR50:CB50" si="100">BQ49</f>
        <v>0</v>
      </c>
      <c r="BS50" s="181">
        <f t="shared" si="100"/>
        <v>0</v>
      </c>
      <c r="BT50" s="181">
        <f t="shared" si="100"/>
        <v>0</v>
      </c>
      <c r="BU50" s="181">
        <f t="shared" si="100"/>
        <v>0</v>
      </c>
      <c r="BV50" s="181">
        <f t="shared" si="100"/>
        <v>0</v>
      </c>
      <c r="BW50" s="181">
        <f t="shared" si="100"/>
        <v>0</v>
      </c>
      <c r="BX50" s="181">
        <f t="shared" si="100"/>
        <v>0</v>
      </c>
      <c r="BY50" s="181">
        <f t="shared" si="100"/>
        <v>0</v>
      </c>
      <c r="BZ50" s="181">
        <f t="shared" si="100"/>
        <v>0</v>
      </c>
      <c r="CA50" s="181">
        <f t="shared" si="100"/>
        <v>0</v>
      </c>
      <c r="CB50" s="181">
        <f t="shared" si="100"/>
        <v>0</v>
      </c>
      <c r="CC50" s="130"/>
    </row>
    <row r="51" spans="2:81" ht="15" customHeight="1" x14ac:dyDescent="0.2">
      <c r="B51" s="16" t="s">
        <v>137</v>
      </c>
      <c r="C51" s="223"/>
      <c r="D51" s="181">
        <f>+D49-D50</f>
        <v>0</v>
      </c>
      <c r="E51" s="181">
        <f>+E49-E50</f>
        <v>0</v>
      </c>
      <c r="F51" s="181">
        <f>+F49-F50</f>
        <v>0</v>
      </c>
      <c r="G51" s="181">
        <f>+G49-G50</f>
        <v>0</v>
      </c>
      <c r="H51" s="181">
        <f t="shared" ref="H51:O51" si="101">+H49-H50</f>
        <v>0</v>
      </c>
      <c r="I51" s="181">
        <f t="shared" si="101"/>
        <v>0</v>
      </c>
      <c r="J51" s="181">
        <f t="shared" si="101"/>
        <v>0</v>
      </c>
      <c r="K51" s="181">
        <f t="shared" si="101"/>
        <v>0</v>
      </c>
      <c r="L51" s="181">
        <f t="shared" si="101"/>
        <v>0</v>
      </c>
      <c r="M51" s="181">
        <f t="shared" si="101"/>
        <v>0</v>
      </c>
      <c r="N51" s="181">
        <f t="shared" si="101"/>
        <v>0</v>
      </c>
      <c r="O51" s="181">
        <f t="shared" si="101"/>
        <v>0</v>
      </c>
      <c r="P51" s="190">
        <f>SUM(D51:O51)</f>
        <v>0</v>
      </c>
      <c r="Q51" s="181">
        <f t="shared" ref="Q51:AB51" si="102">+Q49-Q50</f>
        <v>0</v>
      </c>
      <c r="R51" s="181">
        <f t="shared" si="102"/>
        <v>0</v>
      </c>
      <c r="S51" s="181">
        <f t="shared" si="102"/>
        <v>0</v>
      </c>
      <c r="T51" s="181">
        <f t="shared" si="102"/>
        <v>0</v>
      </c>
      <c r="U51" s="181">
        <f t="shared" si="102"/>
        <v>0</v>
      </c>
      <c r="V51" s="181">
        <f t="shared" si="102"/>
        <v>0</v>
      </c>
      <c r="W51" s="181">
        <f t="shared" si="102"/>
        <v>0</v>
      </c>
      <c r="X51" s="181">
        <f t="shared" si="102"/>
        <v>0</v>
      </c>
      <c r="Y51" s="181">
        <f t="shared" si="102"/>
        <v>0</v>
      </c>
      <c r="Z51" s="181">
        <f t="shared" si="102"/>
        <v>0</v>
      </c>
      <c r="AA51" s="181">
        <f t="shared" si="102"/>
        <v>0</v>
      </c>
      <c r="AB51" s="181">
        <f t="shared" si="102"/>
        <v>0</v>
      </c>
      <c r="AC51" s="190">
        <f>SUM(Q51:AB51)</f>
        <v>0</v>
      </c>
      <c r="AD51" s="181">
        <f t="shared" ref="AD51:AO51" si="103">+AD49-AD50</f>
        <v>0</v>
      </c>
      <c r="AE51" s="181">
        <f t="shared" si="103"/>
        <v>0</v>
      </c>
      <c r="AF51" s="181">
        <f t="shared" si="103"/>
        <v>0</v>
      </c>
      <c r="AG51" s="181">
        <f t="shared" si="103"/>
        <v>0</v>
      </c>
      <c r="AH51" s="181">
        <f t="shared" si="103"/>
        <v>0</v>
      </c>
      <c r="AI51" s="181">
        <f t="shared" si="103"/>
        <v>0</v>
      </c>
      <c r="AJ51" s="181">
        <f t="shared" si="103"/>
        <v>0</v>
      </c>
      <c r="AK51" s="181">
        <f t="shared" si="103"/>
        <v>0</v>
      </c>
      <c r="AL51" s="181">
        <f t="shared" si="103"/>
        <v>0</v>
      </c>
      <c r="AM51" s="181">
        <f t="shared" si="103"/>
        <v>0</v>
      </c>
      <c r="AN51" s="181">
        <f t="shared" si="103"/>
        <v>0</v>
      </c>
      <c r="AO51" s="181">
        <f t="shared" si="103"/>
        <v>0</v>
      </c>
      <c r="AP51" s="190">
        <f>SUM(AD51:AO51)</f>
        <v>0</v>
      </c>
      <c r="AQ51" s="181">
        <f t="shared" ref="AQ51:BB51" si="104">+AQ49-AQ50</f>
        <v>0</v>
      </c>
      <c r="AR51" s="181">
        <f t="shared" si="104"/>
        <v>0</v>
      </c>
      <c r="AS51" s="181">
        <f t="shared" si="104"/>
        <v>0</v>
      </c>
      <c r="AT51" s="181">
        <f t="shared" si="104"/>
        <v>0</v>
      </c>
      <c r="AU51" s="181">
        <f t="shared" si="104"/>
        <v>0</v>
      </c>
      <c r="AV51" s="181">
        <f t="shared" si="104"/>
        <v>0</v>
      </c>
      <c r="AW51" s="181">
        <f t="shared" si="104"/>
        <v>0</v>
      </c>
      <c r="AX51" s="181">
        <f t="shared" si="104"/>
        <v>0</v>
      </c>
      <c r="AY51" s="181">
        <f t="shared" si="104"/>
        <v>0</v>
      </c>
      <c r="AZ51" s="181">
        <f t="shared" si="104"/>
        <v>0</v>
      </c>
      <c r="BA51" s="181">
        <f t="shared" si="104"/>
        <v>0</v>
      </c>
      <c r="BB51" s="181">
        <f t="shared" si="104"/>
        <v>0</v>
      </c>
      <c r="BC51" s="190">
        <f>SUM(AQ51:BB51)</f>
        <v>0</v>
      </c>
      <c r="BD51" s="181">
        <f t="shared" ref="BD51:BO51" si="105">+BD49-BD50</f>
        <v>0</v>
      </c>
      <c r="BE51" s="181">
        <f t="shared" si="105"/>
        <v>0</v>
      </c>
      <c r="BF51" s="181">
        <f t="shared" si="105"/>
        <v>0</v>
      </c>
      <c r="BG51" s="181">
        <f t="shared" si="105"/>
        <v>0</v>
      </c>
      <c r="BH51" s="181">
        <f t="shared" si="105"/>
        <v>0</v>
      </c>
      <c r="BI51" s="181">
        <f t="shared" si="105"/>
        <v>0</v>
      </c>
      <c r="BJ51" s="181">
        <f t="shared" si="105"/>
        <v>0</v>
      </c>
      <c r="BK51" s="181">
        <f t="shared" si="105"/>
        <v>0</v>
      </c>
      <c r="BL51" s="181">
        <f t="shared" si="105"/>
        <v>0</v>
      </c>
      <c r="BM51" s="181">
        <f t="shared" si="105"/>
        <v>0</v>
      </c>
      <c r="BN51" s="181">
        <f t="shared" si="105"/>
        <v>0</v>
      </c>
      <c r="BO51" s="181">
        <f t="shared" si="105"/>
        <v>0</v>
      </c>
      <c r="BP51" s="190">
        <f>SUM(BD51:BO51)</f>
        <v>0</v>
      </c>
      <c r="BQ51" s="181">
        <f t="shared" ref="BQ51:CB51" si="106">+BQ49-BQ50</f>
        <v>0</v>
      </c>
      <c r="BR51" s="181">
        <f t="shared" si="106"/>
        <v>0</v>
      </c>
      <c r="BS51" s="181">
        <f t="shared" si="106"/>
        <v>0</v>
      </c>
      <c r="BT51" s="181">
        <f t="shared" si="106"/>
        <v>0</v>
      </c>
      <c r="BU51" s="181">
        <f t="shared" si="106"/>
        <v>0</v>
      </c>
      <c r="BV51" s="181">
        <f t="shared" si="106"/>
        <v>0</v>
      </c>
      <c r="BW51" s="181">
        <f t="shared" si="106"/>
        <v>0</v>
      </c>
      <c r="BX51" s="181">
        <f t="shared" si="106"/>
        <v>0</v>
      </c>
      <c r="BY51" s="181">
        <f t="shared" si="106"/>
        <v>0</v>
      </c>
      <c r="BZ51" s="181">
        <f t="shared" si="106"/>
        <v>0</v>
      </c>
      <c r="CA51" s="181">
        <f t="shared" si="106"/>
        <v>0</v>
      </c>
      <c r="CB51" s="181">
        <f t="shared" si="106"/>
        <v>0</v>
      </c>
      <c r="CC51" s="190">
        <f>SUM(BQ51:CB51)</f>
        <v>0</v>
      </c>
    </row>
    <row r="52" spans="2:81" ht="21" customHeight="1" x14ac:dyDescent="0.2">
      <c r="B52" s="462"/>
      <c r="C52" s="462"/>
      <c r="D52" s="687"/>
      <c r="E52" s="687"/>
      <c r="F52" s="687"/>
      <c r="G52" s="687"/>
      <c r="H52" s="687"/>
      <c r="I52" s="687"/>
      <c r="J52" s="690" t="s">
        <v>131</v>
      </c>
      <c r="K52" s="687"/>
      <c r="L52" s="687"/>
      <c r="M52" s="687"/>
      <c r="N52" s="687"/>
      <c r="O52" s="687"/>
      <c r="P52" s="689"/>
      <c r="Q52" s="687"/>
      <c r="R52" s="687"/>
      <c r="S52" s="687"/>
      <c r="T52" s="687"/>
      <c r="U52" s="687"/>
      <c r="V52" s="687"/>
      <c r="W52" s="690" t="s">
        <v>131</v>
      </c>
      <c r="X52" s="687"/>
      <c r="Y52" s="687"/>
      <c r="Z52" s="687"/>
      <c r="AA52" s="687"/>
      <c r="AB52" s="687"/>
      <c r="AC52" s="689"/>
      <c r="AD52" s="687"/>
      <c r="AE52" s="687"/>
      <c r="AF52" s="687"/>
      <c r="AG52" s="687"/>
      <c r="AH52" s="687"/>
      <c r="AI52" s="687"/>
      <c r="AJ52" s="690" t="s">
        <v>131</v>
      </c>
      <c r="AK52" s="687"/>
      <c r="AL52" s="687"/>
      <c r="AM52" s="687"/>
      <c r="AN52" s="687"/>
      <c r="AO52" s="687"/>
      <c r="AP52" s="689"/>
      <c r="AQ52" s="687"/>
      <c r="AR52" s="687"/>
      <c r="AS52" s="687"/>
      <c r="AT52" s="687"/>
      <c r="AU52" s="687"/>
      <c r="AV52" s="687"/>
      <c r="AW52" s="690" t="s">
        <v>131</v>
      </c>
      <c r="AX52" s="687"/>
      <c r="AY52" s="687"/>
      <c r="AZ52" s="687"/>
      <c r="BA52" s="687"/>
      <c r="BB52" s="687"/>
      <c r="BC52" s="689"/>
      <c r="BD52" s="687"/>
      <c r="BE52" s="687"/>
      <c r="BF52" s="687"/>
      <c r="BG52" s="687"/>
      <c r="BH52" s="687"/>
      <c r="BI52" s="687"/>
      <c r="BJ52" s="690" t="s">
        <v>131</v>
      </c>
      <c r="BK52" s="687"/>
      <c r="BL52" s="687"/>
      <c r="BM52" s="687"/>
      <c r="BN52" s="687"/>
      <c r="BO52" s="687"/>
      <c r="BP52" s="689"/>
      <c r="BQ52" s="687"/>
      <c r="BR52" s="687"/>
      <c r="BS52" s="687"/>
      <c r="BT52" s="687"/>
      <c r="BU52" s="687"/>
      <c r="BV52" s="687"/>
      <c r="BW52" s="690" t="s">
        <v>131</v>
      </c>
      <c r="BX52" s="687"/>
      <c r="BY52" s="687"/>
      <c r="BZ52" s="687"/>
      <c r="CA52" s="687"/>
      <c r="CB52" s="687"/>
      <c r="CC52" s="689"/>
    </row>
    <row r="53" spans="2:81" ht="15" customHeight="1" x14ac:dyDescent="0.2">
      <c r="B53" s="16"/>
      <c r="C53" s="223"/>
      <c r="D53" s="181"/>
      <c r="E53" s="181"/>
      <c r="F53" s="181"/>
      <c r="G53" s="181"/>
      <c r="H53" s="181"/>
      <c r="I53" s="181"/>
      <c r="J53" s="181"/>
      <c r="K53" s="181"/>
      <c r="L53" s="181"/>
      <c r="M53" s="181"/>
      <c r="N53" s="181"/>
      <c r="O53" s="181"/>
      <c r="P53" s="190"/>
      <c r="Q53" s="181"/>
      <c r="R53" s="181"/>
      <c r="S53" s="181"/>
      <c r="T53" s="181"/>
      <c r="U53" s="181"/>
      <c r="V53" s="181"/>
      <c r="W53" s="181"/>
      <c r="X53" s="181"/>
      <c r="Y53" s="181"/>
      <c r="Z53" s="181"/>
      <c r="AA53" s="181"/>
      <c r="AB53" s="181"/>
      <c r="AC53" s="190"/>
      <c r="AD53" s="181"/>
      <c r="AE53" s="181"/>
      <c r="AF53" s="181"/>
      <c r="AG53" s="181"/>
      <c r="AH53" s="181"/>
      <c r="AI53" s="181"/>
      <c r="AJ53" s="181"/>
      <c r="AK53" s="181"/>
      <c r="AL53" s="181"/>
      <c r="AM53" s="181"/>
      <c r="AN53" s="181"/>
      <c r="AO53" s="181"/>
      <c r="AP53" s="190"/>
      <c r="AQ53" s="181"/>
      <c r="AR53" s="181"/>
      <c r="AS53" s="181"/>
      <c r="AT53" s="181"/>
      <c r="AU53" s="181"/>
      <c r="AV53" s="181"/>
      <c r="AW53" s="181"/>
      <c r="AX53" s="181"/>
      <c r="AY53" s="181"/>
      <c r="AZ53" s="181"/>
      <c r="BA53" s="181"/>
      <c r="BB53" s="181"/>
      <c r="BC53" s="190"/>
      <c r="BD53" s="181"/>
      <c r="BE53" s="181"/>
      <c r="BF53" s="181"/>
      <c r="BG53" s="181"/>
      <c r="BH53" s="181"/>
      <c r="BI53" s="181"/>
      <c r="BJ53" s="181"/>
      <c r="BK53" s="181"/>
      <c r="BL53" s="181"/>
      <c r="BM53" s="181"/>
      <c r="BN53" s="181"/>
      <c r="BO53" s="181"/>
      <c r="BP53" s="190"/>
      <c r="BQ53" s="181"/>
      <c r="BR53" s="181"/>
      <c r="BS53" s="181"/>
      <c r="BT53" s="181"/>
      <c r="BU53" s="181"/>
      <c r="BV53" s="181"/>
      <c r="BW53" s="181"/>
      <c r="BX53" s="181"/>
      <c r="BY53" s="181"/>
      <c r="BZ53" s="181"/>
      <c r="CA53" s="181"/>
      <c r="CB53" s="181"/>
      <c r="CC53" s="190"/>
    </row>
    <row r="54" spans="2:81" ht="15" customHeight="1" x14ac:dyDescent="0.2">
      <c r="B54" s="16"/>
      <c r="C54" s="223"/>
      <c r="D54" s="838" t="str">
        <f>+CONCATENATE('Données de base'!$C$12," - ",+'Données de base'!$C$13)</f>
        <v>Année 1 - 2017</v>
      </c>
      <c r="E54" s="839"/>
      <c r="F54" s="839"/>
      <c r="G54" s="839"/>
      <c r="H54" s="839"/>
      <c r="I54" s="839"/>
      <c r="J54" s="839"/>
      <c r="K54" s="839"/>
      <c r="L54" s="839"/>
      <c r="M54" s="839"/>
      <c r="N54" s="839"/>
      <c r="O54" s="839"/>
      <c r="P54" s="835" t="str">
        <f>'Données de base'!$O$19</f>
        <v>TOTAL 2017</v>
      </c>
      <c r="Q54" s="838" t="str">
        <f>+CONCATENATE('Données de base'!$E$12," - ",+'Données de base'!$E$13)</f>
        <v>Année 2 - 2018</v>
      </c>
      <c r="R54" s="839"/>
      <c r="S54" s="839"/>
      <c r="T54" s="839"/>
      <c r="U54" s="839"/>
      <c r="V54" s="839"/>
      <c r="W54" s="839"/>
      <c r="X54" s="839"/>
      <c r="Y54" s="839"/>
      <c r="Z54" s="839"/>
      <c r="AA54" s="839"/>
      <c r="AB54" s="839"/>
      <c r="AC54" s="835" t="str">
        <f>'Données de base'!$AB$19</f>
        <v>TOTAL 2018</v>
      </c>
      <c r="AD54" s="838" t="str">
        <f>+CONCATENATE('Données de base'!$G$12," - ",+'Données de base'!$G$13)</f>
        <v>Année 3 - 2019</v>
      </c>
      <c r="AE54" s="839"/>
      <c r="AF54" s="839"/>
      <c r="AG54" s="839"/>
      <c r="AH54" s="839"/>
      <c r="AI54" s="839"/>
      <c r="AJ54" s="839"/>
      <c r="AK54" s="839"/>
      <c r="AL54" s="839"/>
      <c r="AM54" s="839"/>
      <c r="AN54" s="839"/>
      <c r="AO54" s="839"/>
      <c r="AP54" s="835" t="str">
        <f>'Données de base'!$AO$19</f>
        <v>TOTAL 2019</v>
      </c>
      <c r="AQ54" s="838" t="str">
        <f>+CONCATENATE('Données de base'!$I$12," - ",+'Données de base'!$I$13)</f>
        <v>Année 4 - 2020</v>
      </c>
      <c r="AR54" s="839"/>
      <c r="AS54" s="839"/>
      <c r="AT54" s="839"/>
      <c r="AU54" s="839"/>
      <c r="AV54" s="839"/>
      <c r="AW54" s="839"/>
      <c r="AX54" s="839"/>
      <c r="AY54" s="839"/>
      <c r="AZ54" s="839"/>
      <c r="BA54" s="839"/>
      <c r="BB54" s="839"/>
      <c r="BC54" s="835" t="str">
        <f>'Données de base'!$BB$19</f>
        <v>TOTAL 2020</v>
      </c>
      <c r="BD54" s="838" t="str">
        <f>+CONCATENATE('Données de base'!$K$12," - ",+'Données de base'!$K$13)</f>
        <v>Année 5 - 2021</v>
      </c>
      <c r="BE54" s="839"/>
      <c r="BF54" s="839"/>
      <c r="BG54" s="839"/>
      <c r="BH54" s="839"/>
      <c r="BI54" s="839"/>
      <c r="BJ54" s="839"/>
      <c r="BK54" s="839"/>
      <c r="BL54" s="839"/>
      <c r="BM54" s="839"/>
      <c r="BN54" s="839"/>
      <c r="BO54" s="839"/>
      <c r="BP54" s="835" t="str">
        <f>'Données de base'!$BO$19</f>
        <v>TOTAL 2021</v>
      </c>
      <c r="BQ54" s="838" t="str">
        <f>+CONCATENATE('Données de base'!$M$12," - ",+'Données de base'!$M$13)</f>
        <v>Année 6 - 2022</v>
      </c>
      <c r="BR54" s="839"/>
      <c r="BS54" s="839"/>
      <c r="BT54" s="839"/>
      <c r="BU54" s="839"/>
      <c r="BV54" s="839"/>
      <c r="BW54" s="839"/>
      <c r="BX54" s="839"/>
      <c r="BY54" s="839"/>
      <c r="BZ54" s="839"/>
      <c r="CA54" s="839"/>
      <c r="CB54" s="839"/>
      <c r="CC54" s="835" t="str">
        <f>'Données de base'!$CB$19</f>
        <v>TOTAL 2022</v>
      </c>
    </row>
    <row r="55" spans="2:81" ht="15" customHeight="1" x14ac:dyDescent="0.2">
      <c r="B55" s="16"/>
      <c r="C55" s="223"/>
      <c r="D55" s="66"/>
      <c r="E55" s="66"/>
      <c r="F55" s="66"/>
      <c r="G55" s="66"/>
      <c r="H55" s="66"/>
      <c r="I55" s="66"/>
      <c r="J55" s="66"/>
      <c r="K55" s="66"/>
      <c r="L55" s="66"/>
      <c r="M55" s="66"/>
      <c r="N55" s="66"/>
      <c r="O55" s="66"/>
      <c r="P55" s="836"/>
      <c r="AC55" s="836"/>
      <c r="AP55" s="836"/>
      <c r="BC55" s="836"/>
      <c r="BP55" s="836"/>
      <c r="CC55" s="836"/>
    </row>
    <row r="56" spans="2:81" ht="15" customHeight="1" x14ac:dyDescent="0.2">
      <c r="B56" s="16"/>
      <c r="C56" s="223"/>
      <c r="D56" s="187" t="str">
        <f>'Données de base'!C$20</f>
        <v>1/2017</v>
      </c>
      <c r="E56" s="187" t="str">
        <f>'Données de base'!D$20</f>
        <v>2/2017</v>
      </c>
      <c r="F56" s="187" t="str">
        <f>'Données de base'!E$20</f>
        <v>3/2017</v>
      </c>
      <c r="G56" s="187" t="str">
        <f>'Données de base'!F$20</f>
        <v>4/2017</v>
      </c>
      <c r="H56" s="187" t="str">
        <f>'Données de base'!G$20</f>
        <v>5/2017</v>
      </c>
      <c r="I56" s="187" t="str">
        <f>'Données de base'!H$20</f>
        <v>6/2017</v>
      </c>
      <c r="J56" s="187" t="str">
        <f>'Données de base'!I$20</f>
        <v>7/2017</v>
      </c>
      <c r="K56" s="187" t="str">
        <f>'Données de base'!J$20</f>
        <v>8/2017</v>
      </c>
      <c r="L56" s="187" t="str">
        <f>'Données de base'!K$20</f>
        <v>9/2017</v>
      </c>
      <c r="M56" s="187" t="str">
        <f>'Données de base'!L$20</f>
        <v>10/2017</v>
      </c>
      <c r="N56" s="187" t="str">
        <f>'Données de base'!M$20</f>
        <v>11/2017</v>
      </c>
      <c r="O56" s="187" t="str">
        <f>'Données de base'!N$20</f>
        <v>12/2017</v>
      </c>
      <c r="P56" s="837"/>
      <c r="Q56" s="187" t="str">
        <f>'Données de base'!P$20</f>
        <v>1/2018</v>
      </c>
      <c r="R56" s="187" t="str">
        <f>'Données de base'!Q$20</f>
        <v>2/2018</v>
      </c>
      <c r="S56" s="187" t="str">
        <f>'Données de base'!R$20</f>
        <v>3/2018</v>
      </c>
      <c r="T56" s="187" t="str">
        <f>'Données de base'!S$20</f>
        <v>4/2018</v>
      </c>
      <c r="U56" s="187" t="str">
        <f>'Données de base'!T$20</f>
        <v>5/2018</v>
      </c>
      <c r="V56" s="187" t="str">
        <f>'Données de base'!U$20</f>
        <v>6/2018</v>
      </c>
      <c r="W56" s="187" t="str">
        <f>'Données de base'!V$20</f>
        <v>7/2018</v>
      </c>
      <c r="X56" s="187" t="str">
        <f>'Données de base'!W$20</f>
        <v>8/2018</v>
      </c>
      <c r="Y56" s="187" t="str">
        <f>'Données de base'!X$20</f>
        <v>9/2018</v>
      </c>
      <c r="Z56" s="187" t="str">
        <f>'Données de base'!Y$20</f>
        <v>10/2018</v>
      </c>
      <c r="AA56" s="187" t="str">
        <f>'Données de base'!Z$20</f>
        <v>11/2018</v>
      </c>
      <c r="AB56" s="187" t="str">
        <f>'Données de base'!AA$20</f>
        <v>12/2018</v>
      </c>
      <c r="AC56" s="837"/>
      <c r="AD56" s="187" t="str">
        <f>'Données de base'!AC$20</f>
        <v>1/2019</v>
      </c>
      <c r="AE56" s="187" t="str">
        <f>'Données de base'!AD$20</f>
        <v>2/2019</v>
      </c>
      <c r="AF56" s="187" t="str">
        <f>'Données de base'!AE$20</f>
        <v>3/2019</v>
      </c>
      <c r="AG56" s="187" t="str">
        <f>'Données de base'!AF$20</f>
        <v>4/2019</v>
      </c>
      <c r="AH56" s="187" t="str">
        <f>'Données de base'!AG$20</f>
        <v>5/2019</v>
      </c>
      <c r="AI56" s="187" t="str">
        <f>'Données de base'!AH$20</f>
        <v>6/2019</v>
      </c>
      <c r="AJ56" s="187" t="str">
        <f>'Données de base'!AI$20</f>
        <v>7/2019</v>
      </c>
      <c r="AK56" s="187" t="str">
        <f>'Données de base'!AJ$20</f>
        <v>8/2019</v>
      </c>
      <c r="AL56" s="187" t="str">
        <f>'Données de base'!AK$20</f>
        <v>9/2019</v>
      </c>
      <c r="AM56" s="187" t="str">
        <f>'Données de base'!AL$20</f>
        <v>10/2019</v>
      </c>
      <c r="AN56" s="187" t="str">
        <f>'Données de base'!AM$20</f>
        <v>11/2019</v>
      </c>
      <c r="AO56" s="187" t="str">
        <f>'Données de base'!AN$20</f>
        <v>12/2019</v>
      </c>
      <c r="AP56" s="837"/>
      <c r="AQ56" s="187" t="str">
        <f>'Données de base'!AP$20</f>
        <v>1/2020</v>
      </c>
      <c r="AR56" s="187" t="str">
        <f>'Données de base'!AQ$20</f>
        <v>2/2020</v>
      </c>
      <c r="AS56" s="187" t="str">
        <f>'Données de base'!AR$20</f>
        <v>3/2020</v>
      </c>
      <c r="AT56" s="187" t="str">
        <f>'Données de base'!AS$20</f>
        <v>4/2020</v>
      </c>
      <c r="AU56" s="187" t="str">
        <f>'Données de base'!AT$20</f>
        <v>5/2020</v>
      </c>
      <c r="AV56" s="187" t="str">
        <f>'Données de base'!AU$20</f>
        <v>6/2020</v>
      </c>
      <c r="AW56" s="187" t="str">
        <f>'Données de base'!AV$20</f>
        <v>7/2020</v>
      </c>
      <c r="AX56" s="187" t="str">
        <f>'Données de base'!AW$20</f>
        <v>8/2020</v>
      </c>
      <c r="AY56" s="187" t="str">
        <f>'Données de base'!AX$20</f>
        <v>9/2020</v>
      </c>
      <c r="AZ56" s="187" t="str">
        <f>'Données de base'!AY$20</f>
        <v>10/2020</v>
      </c>
      <c r="BA56" s="187" t="str">
        <f>'Données de base'!AZ$20</f>
        <v>11/2020</v>
      </c>
      <c r="BB56" s="187" t="str">
        <f>'Données de base'!BA$20</f>
        <v>12/2020</v>
      </c>
      <c r="BC56" s="837"/>
      <c r="BD56" s="187" t="str">
        <f>'Données de base'!BC$20</f>
        <v>1/2021</v>
      </c>
      <c r="BE56" s="187" t="str">
        <f>'Données de base'!BD$20</f>
        <v>2/2021</v>
      </c>
      <c r="BF56" s="187" t="str">
        <f>'Données de base'!BE$20</f>
        <v>3/2021</v>
      </c>
      <c r="BG56" s="187" t="str">
        <f>'Données de base'!BF$20</f>
        <v>4/2021</v>
      </c>
      <c r="BH56" s="187" t="str">
        <f>'Données de base'!BG$20</f>
        <v>5/2021</v>
      </c>
      <c r="BI56" s="187" t="str">
        <f>'Données de base'!BH$20</f>
        <v>6/2021</v>
      </c>
      <c r="BJ56" s="187" t="str">
        <f>'Données de base'!BI$20</f>
        <v>7/2021</v>
      </c>
      <c r="BK56" s="187" t="str">
        <f>'Données de base'!BJ$20</f>
        <v>8/2021</v>
      </c>
      <c r="BL56" s="187" t="str">
        <f>'Données de base'!BK$20</f>
        <v>9/2021</v>
      </c>
      <c r="BM56" s="187" t="str">
        <f>'Données de base'!BL$20</f>
        <v>10/2021</v>
      </c>
      <c r="BN56" s="187" t="str">
        <f>'Données de base'!BM$20</f>
        <v>11/2021</v>
      </c>
      <c r="BO56" s="187" t="str">
        <f>'Données de base'!BN$20</f>
        <v>12/2021</v>
      </c>
      <c r="BP56" s="837"/>
      <c r="BQ56" s="187" t="str">
        <f>'Données de base'!BP$20</f>
        <v>1/2022</v>
      </c>
      <c r="BR56" s="187" t="str">
        <f>'Données de base'!BQ$20</f>
        <v>2/2022</v>
      </c>
      <c r="BS56" s="187" t="str">
        <f>'Données de base'!BR$20</f>
        <v>3/2022</v>
      </c>
      <c r="BT56" s="187" t="str">
        <f>'Données de base'!BS$20</f>
        <v>4/2022</v>
      </c>
      <c r="BU56" s="187" t="str">
        <f>'Données de base'!BT$20</f>
        <v>5/2022</v>
      </c>
      <c r="BV56" s="187" t="str">
        <f>'Données de base'!BU$20</f>
        <v>6/2022</v>
      </c>
      <c r="BW56" s="187" t="str">
        <f>'Données de base'!BV$20</f>
        <v>7/2022</v>
      </c>
      <c r="BX56" s="187" t="str">
        <f>'Données de base'!BW$20</f>
        <v>8/2022</v>
      </c>
      <c r="BY56" s="187" t="str">
        <f>'Données de base'!BX$20</f>
        <v>9/2022</v>
      </c>
      <c r="BZ56" s="187" t="str">
        <f>'Données de base'!BY$20</f>
        <v>10/2022</v>
      </c>
      <c r="CA56" s="187" t="str">
        <f>'Données de base'!BZ$20</f>
        <v>11/2022</v>
      </c>
      <c r="CB56" s="187" t="str">
        <f>'Données de base'!CA$20</f>
        <v>12/2022</v>
      </c>
      <c r="CC56" s="837"/>
    </row>
    <row r="57" spans="2:81" ht="15" customHeight="1" x14ac:dyDescent="0.2">
      <c r="B57" s="243" t="str">
        <f>CONCATENATE("Estimation du stock ",'Données de base'!A38)</f>
        <v>Estimation du stock (-)</v>
      </c>
      <c r="C57" s="223"/>
      <c r="D57" s="181"/>
      <c r="E57" s="181"/>
      <c r="F57" s="181"/>
      <c r="G57" s="181"/>
      <c r="H57" s="181"/>
      <c r="I57" s="181"/>
      <c r="J57" s="181"/>
      <c r="K57" s="181"/>
      <c r="L57" s="181"/>
      <c r="M57" s="181"/>
      <c r="N57" s="181"/>
      <c r="O57" s="181"/>
      <c r="P57" s="130"/>
      <c r="Q57" s="181"/>
      <c r="R57" s="181"/>
      <c r="S57" s="181"/>
      <c r="T57" s="181"/>
      <c r="U57" s="181"/>
      <c r="V57" s="181"/>
      <c r="W57" s="181"/>
      <c r="X57" s="181"/>
      <c r="Y57" s="181"/>
      <c r="Z57" s="181"/>
      <c r="AA57" s="181"/>
      <c r="AB57" s="181"/>
      <c r="AC57" s="130"/>
      <c r="AD57" s="181"/>
      <c r="AE57" s="181"/>
      <c r="AF57" s="181"/>
      <c r="AG57" s="181"/>
      <c r="AH57" s="181"/>
      <c r="AI57" s="181"/>
      <c r="AJ57" s="181"/>
      <c r="AK57" s="181"/>
      <c r="AL57" s="181"/>
      <c r="AM57" s="181"/>
      <c r="AN57" s="181"/>
      <c r="AO57" s="181"/>
      <c r="AP57" s="130"/>
      <c r="AQ57" s="181"/>
      <c r="AR57" s="181"/>
      <c r="AS57" s="181"/>
      <c r="AT57" s="181"/>
      <c r="AU57" s="181"/>
      <c r="AV57" s="181"/>
      <c r="AW57" s="181"/>
      <c r="AX57" s="181"/>
      <c r="AY57" s="181"/>
      <c r="AZ57" s="181"/>
      <c r="BA57" s="181"/>
      <c r="BB57" s="181"/>
      <c r="BC57" s="130"/>
      <c r="BD57" s="181"/>
      <c r="BE57" s="181"/>
      <c r="BF57" s="181"/>
      <c r="BG57" s="181"/>
      <c r="BH57" s="181"/>
      <c r="BI57" s="181"/>
      <c r="BJ57" s="181"/>
      <c r="BK57" s="181"/>
      <c r="BL57" s="181"/>
      <c r="BM57" s="181"/>
      <c r="BN57" s="181"/>
      <c r="BO57" s="181"/>
      <c r="BP57" s="130"/>
      <c r="BQ57" s="181"/>
      <c r="BR57" s="181"/>
      <c r="BS57" s="181"/>
      <c r="BT57" s="181"/>
      <c r="BU57" s="181"/>
      <c r="BV57" s="181"/>
      <c r="BW57" s="181"/>
      <c r="BX57" s="181"/>
      <c r="BY57" s="181"/>
      <c r="BZ57" s="181"/>
      <c r="CA57" s="181"/>
      <c r="CB57" s="181"/>
      <c r="CC57" s="130"/>
    </row>
    <row r="58" spans="2:81" ht="15" customHeight="1" x14ac:dyDescent="0.2">
      <c r="B58" s="16" t="s">
        <v>132</v>
      </c>
      <c r="C58" s="223"/>
      <c r="D58" s="181">
        <f>D98*'Données de base'!$F$118</f>
        <v>0</v>
      </c>
      <c r="E58" s="181">
        <f>E98*'Données de base'!$F$118</f>
        <v>0</v>
      </c>
      <c r="F58" s="181">
        <f>F98*'Données de base'!$F$118</f>
        <v>0</v>
      </c>
      <c r="G58" s="181">
        <f>G98*'Données de base'!$F$118</f>
        <v>0</v>
      </c>
      <c r="H58" s="181">
        <f>H98*'Données de base'!$F$118</f>
        <v>0</v>
      </c>
      <c r="I58" s="181">
        <f>I98*'Données de base'!$F$118</f>
        <v>0</v>
      </c>
      <c r="J58" s="181">
        <f>J98*'Données de base'!$F$118</f>
        <v>0</v>
      </c>
      <c r="K58" s="181">
        <f>K98*'Données de base'!$F$118</f>
        <v>0</v>
      </c>
      <c r="L58" s="181">
        <f>L98*'Données de base'!$F$118</f>
        <v>0</v>
      </c>
      <c r="M58" s="181">
        <f>M98*'Données de base'!$F$118</f>
        <v>0</v>
      </c>
      <c r="N58" s="181">
        <f>N98*'Données de base'!$F$118</f>
        <v>0</v>
      </c>
      <c r="O58" s="181">
        <f>O98*'Données de base'!$F$118</f>
        <v>0</v>
      </c>
      <c r="P58" s="130"/>
      <c r="Q58" s="181">
        <f>Q98*'Données de base'!$F$118</f>
        <v>0</v>
      </c>
      <c r="R58" s="181">
        <f>R98*'Données de base'!$F$118</f>
        <v>0</v>
      </c>
      <c r="S58" s="181">
        <f>S98*'Données de base'!$F$118</f>
        <v>0</v>
      </c>
      <c r="T58" s="181">
        <f>T98*'Données de base'!$F$118</f>
        <v>0</v>
      </c>
      <c r="U58" s="181">
        <f>U98*'Données de base'!$F$118</f>
        <v>0</v>
      </c>
      <c r="V58" s="181">
        <f>V98*'Données de base'!$F$118</f>
        <v>0</v>
      </c>
      <c r="W58" s="181">
        <f>W98*'Données de base'!$F$118</f>
        <v>0</v>
      </c>
      <c r="X58" s="181">
        <f>X98*'Données de base'!$F$118</f>
        <v>0</v>
      </c>
      <c r="Y58" s="181">
        <f>Y98*'Données de base'!$F$118</f>
        <v>0</v>
      </c>
      <c r="Z58" s="181">
        <f>Z98*'Données de base'!$F$118</f>
        <v>0</v>
      </c>
      <c r="AA58" s="181">
        <f>AA98*'Données de base'!$F$118</f>
        <v>0</v>
      </c>
      <c r="AB58" s="181">
        <f>AB98*'Données de base'!$F$118</f>
        <v>0</v>
      </c>
      <c r="AC58" s="130"/>
      <c r="AD58" s="181">
        <f>AD98*'Données de base'!$F$118</f>
        <v>0</v>
      </c>
      <c r="AE58" s="181">
        <f>AE98*'Données de base'!$F$118</f>
        <v>0</v>
      </c>
      <c r="AF58" s="181">
        <f>AF98*'Données de base'!$F$118</f>
        <v>0</v>
      </c>
      <c r="AG58" s="181">
        <f>AG98*'Données de base'!$F$118</f>
        <v>0</v>
      </c>
      <c r="AH58" s="181">
        <f>AH98*'Données de base'!$F$118</f>
        <v>0</v>
      </c>
      <c r="AI58" s="181">
        <f>AI98*'Données de base'!$F$118</f>
        <v>0</v>
      </c>
      <c r="AJ58" s="181">
        <f>AJ98*'Données de base'!$F$118</f>
        <v>0</v>
      </c>
      <c r="AK58" s="181">
        <f>AK98*'Données de base'!$F$118</f>
        <v>0</v>
      </c>
      <c r="AL58" s="181">
        <f>AL98*'Données de base'!$F$118</f>
        <v>0</v>
      </c>
      <c r="AM58" s="181">
        <f>AM98*'Données de base'!$F$118</f>
        <v>0</v>
      </c>
      <c r="AN58" s="181">
        <f>AN98*'Données de base'!$F$118</f>
        <v>0</v>
      </c>
      <c r="AO58" s="181">
        <f>AO98*'Données de base'!$F$118</f>
        <v>0</v>
      </c>
      <c r="AP58" s="130"/>
      <c r="AQ58" s="181">
        <f>AQ98*'Données de base'!$F$118</f>
        <v>0</v>
      </c>
      <c r="AR58" s="181">
        <f>AR98*'Données de base'!$F$118</f>
        <v>0</v>
      </c>
      <c r="AS58" s="181">
        <f>AS98*'Données de base'!$F$118</f>
        <v>0</v>
      </c>
      <c r="AT58" s="181">
        <f>AT98*'Données de base'!$F$118</f>
        <v>0</v>
      </c>
      <c r="AU58" s="181">
        <f>AU98*'Données de base'!$F$118</f>
        <v>0</v>
      </c>
      <c r="AV58" s="181">
        <f>AV98*'Données de base'!$F$118</f>
        <v>0</v>
      </c>
      <c r="AW58" s="181">
        <f>AW98*'Données de base'!$F$118</f>
        <v>0</v>
      </c>
      <c r="AX58" s="181">
        <f>AX98*'Données de base'!$F$118</f>
        <v>0</v>
      </c>
      <c r="AY58" s="181">
        <f>AY98*'Données de base'!$F$118</f>
        <v>0</v>
      </c>
      <c r="AZ58" s="181">
        <f>AZ98*'Données de base'!$F$118</f>
        <v>0</v>
      </c>
      <c r="BA58" s="181">
        <f>BA98*'Données de base'!$F$118</f>
        <v>0</v>
      </c>
      <c r="BB58" s="181">
        <f>BB98*'Données de base'!$F$118</f>
        <v>0</v>
      </c>
      <c r="BC58" s="130"/>
      <c r="BD58" s="181">
        <f>BD98*'Données de base'!$F$118</f>
        <v>0</v>
      </c>
      <c r="BE58" s="181">
        <f>BE98*'Données de base'!$F$118</f>
        <v>0</v>
      </c>
      <c r="BF58" s="181">
        <f>BF98*'Données de base'!$F$118</f>
        <v>0</v>
      </c>
      <c r="BG58" s="181">
        <f>BG98*'Données de base'!$F$118</f>
        <v>0</v>
      </c>
      <c r="BH58" s="181">
        <f>BH98*'Données de base'!$F$118</f>
        <v>0</v>
      </c>
      <c r="BI58" s="181">
        <f>BI98*'Données de base'!$F$118</f>
        <v>0</v>
      </c>
      <c r="BJ58" s="181">
        <f>BJ98*'Données de base'!$F$118</f>
        <v>0</v>
      </c>
      <c r="BK58" s="181">
        <f>BK98*'Données de base'!$F$118</f>
        <v>0</v>
      </c>
      <c r="BL58" s="181">
        <f>BL98*'Données de base'!$F$118</f>
        <v>0</v>
      </c>
      <c r="BM58" s="181">
        <f>BM98*'Données de base'!$F$118</f>
        <v>0</v>
      </c>
      <c r="BN58" s="181">
        <f>BN98*'Données de base'!$F$118</f>
        <v>0</v>
      </c>
      <c r="BO58" s="181">
        <f>BO98*'Données de base'!$F$118</f>
        <v>0</v>
      </c>
      <c r="BP58" s="130"/>
      <c r="BQ58" s="181">
        <f>BQ98*'Données de base'!$F$118</f>
        <v>0</v>
      </c>
      <c r="BR58" s="181">
        <f>BR98*'Données de base'!$F$118</f>
        <v>0</v>
      </c>
      <c r="BS58" s="181">
        <f>BS98*'Données de base'!$F$118</f>
        <v>0</v>
      </c>
      <c r="BT58" s="181">
        <f>BT98*'Données de base'!$F$118</f>
        <v>0</v>
      </c>
      <c r="BU58" s="181">
        <f>BU98*'Données de base'!$F$118</f>
        <v>0</v>
      </c>
      <c r="BV58" s="181">
        <f>BV98*'Données de base'!$F$118</f>
        <v>0</v>
      </c>
      <c r="BW58" s="181">
        <f>BW98*'Données de base'!$F$118</f>
        <v>0</v>
      </c>
      <c r="BX58" s="181">
        <f>BX98*'Données de base'!$F$118</f>
        <v>0</v>
      </c>
      <c r="BY58" s="181">
        <f>BY98*'Données de base'!$F$118</f>
        <v>0</v>
      </c>
      <c r="BZ58" s="181">
        <f>BZ98*'Données de base'!$F$118</f>
        <v>0</v>
      </c>
      <c r="CA58" s="181">
        <f>CA98*'Données de base'!$F$118</f>
        <v>0</v>
      </c>
      <c r="CB58" s="181">
        <f>CB98*'Données de base'!$F$118</f>
        <v>0</v>
      </c>
      <c r="CC58" s="130"/>
    </row>
    <row r="59" spans="2:81" ht="15" customHeight="1" x14ac:dyDescent="0.2">
      <c r="B59" s="16" t="s">
        <v>134</v>
      </c>
      <c r="C59" s="223"/>
      <c r="D59" s="181">
        <f>+IF('Données de base'!C$21&gt;0,'Données de base'!$C$121,0)</f>
        <v>0</v>
      </c>
      <c r="E59" s="181">
        <f>+IF('Données de base'!D$21&gt;0,'Données de base'!$C$121,0)</f>
        <v>0</v>
      </c>
      <c r="F59" s="181">
        <f>+IF('Données de base'!E$21&gt;0,'Données de base'!$C$121,0)</f>
        <v>0</v>
      </c>
      <c r="G59" s="181">
        <f>+IF('Données de base'!F$21&gt;0,'Données de base'!$C$121,0)</f>
        <v>0</v>
      </c>
      <c r="H59" s="181">
        <f>+IF('Données de base'!G$21&gt;0,'Données de base'!$C$121,0)</f>
        <v>0</v>
      </c>
      <c r="I59" s="181">
        <f>+IF('Données de base'!H$21&gt;0,'Données de base'!$C$121,0)</f>
        <v>0</v>
      </c>
      <c r="J59" s="181">
        <f>+IF('Données de base'!I$21&gt;0,'Données de base'!$C$121,0)</f>
        <v>0</v>
      </c>
      <c r="K59" s="181">
        <f>+IF('Données de base'!J$21&gt;0,'Données de base'!$C$121,0)</f>
        <v>0</v>
      </c>
      <c r="L59" s="181">
        <f>+IF('Données de base'!K$21&gt;0,'Données de base'!$C$121,0)</f>
        <v>0</v>
      </c>
      <c r="M59" s="181">
        <f>+IF('Données de base'!L$21&gt;0,'Données de base'!$C$121,0)</f>
        <v>0</v>
      </c>
      <c r="N59" s="181">
        <f>+IF('Données de base'!M$21&gt;0,'Données de base'!$C$121,0)</f>
        <v>0</v>
      </c>
      <c r="O59" s="181">
        <f>+IF('Données de base'!N$21&gt;0,'Données de base'!$C$121,0)</f>
        <v>0</v>
      </c>
      <c r="P59" s="130"/>
      <c r="Q59" s="181">
        <f>+IF('Données de base'!P$21&gt;0,'Données de base'!$C$121,0)</f>
        <v>0</v>
      </c>
      <c r="R59" s="181">
        <f>+IF('Données de base'!Q$21&gt;0,'Données de base'!$C$121,0)</f>
        <v>0</v>
      </c>
      <c r="S59" s="181">
        <f>+IF('Données de base'!R$21&gt;0,'Données de base'!$C$121,0)</f>
        <v>0</v>
      </c>
      <c r="T59" s="181">
        <f>+IF('Données de base'!S$21&gt;0,'Données de base'!$C$121,0)</f>
        <v>0</v>
      </c>
      <c r="U59" s="181">
        <f>+IF('Données de base'!T$21&gt;0,'Données de base'!$C$121,0)</f>
        <v>0</v>
      </c>
      <c r="V59" s="181">
        <f>+IF('Données de base'!U$21&gt;0,'Données de base'!$C$121,0)</f>
        <v>0</v>
      </c>
      <c r="W59" s="181">
        <f>+IF('Données de base'!V$21&gt;0,'Données de base'!$C$121,0)</f>
        <v>0</v>
      </c>
      <c r="X59" s="181">
        <f>+IF('Données de base'!W$21&gt;0,'Données de base'!$C$121,0)</f>
        <v>0</v>
      </c>
      <c r="Y59" s="181">
        <f>+IF('Données de base'!X$21&gt;0,'Données de base'!$C$121,0)</f>
        <v>0</v>
      </c>
      <c r="Z59" s="181">
        <f>+IF('Données de base'!Y$21&gt;0,'Données de base'!$C$121,0)</f>
        <v>0</v>
      </c>
      <c r="AA59" s="181">
        <f>+IF('Données de base'!Z$21&gt;0,'Données de base'!$C$121,0)</f>
        <v>0</v>
      </c>
      <c r="AB59" s="181">
        <f>+IF('Données de base'!AA$21&gt;0,'Données de base'!$C$121,0)</f>
        <v>0</v>
      </c>
      <c r="AC59" s="130"/>
      <c r="AD59" s="181">
        <f>+IF('Données de base'!AC$21&gt;0,'Données de base'!$C$121,0)</f>
        <v>0</v>
      </c>
      <c r="AE59" s="181">
        <f>+IF('Données de base'!AD$21&gt;0,'Données de base'!$C$121,0)</f>
        <v>0</v>
      </c>
      <c r="AF59" s="181">
        <f>+IF('Données de base'!AE$21&gt;0,'Données de base'!$C$121,0)</f>
        <v>0</v>
      </c>
      <c r="AG59" s="181">
        <f>+IF('Données de base'!AF$21&gt;0,'Données de base'!$C$121,0)</f>
        <v>0</v>
      </c>
      <c r="AH59" s="181">
        <f>+IF('Données de base'!AG$21&gt;0,'Données de base'!$C$121,0)</f>
        <v>0</v>
      </c>
      <c r="AI59" s="181">
        <f>+IF('Données de base'!AH$21&gt;0,'Données de base'!$C$121,0)</f>
        <v>0</v>
      </c>
      <c r="AJ59" s="181">
        <f>+IF('Données de base'!AI$21&gt;0,'Données de base'!$C$121,0)</f>
        <v>0</v>
      </c>
      <c r="AK59" s="181">
        <f>+IF('Données de base'!AJ$21&gt;0,'Données de base'!$C$121,0)</f>
        <v>0</v>
      </c>
      <c r="AL59" s="181">
        <f>+IF('Données de base'!AK$21&gt;0,'Données de base'!$C$121,0)</f>
        <v>0</v>
      </c>
      <c r="AM59" s="181">
        <f>+IF('Données de base'!AL$21&gt;0,'Données de base'!$C$121,0)</f>
        <v>0</v>
      </c>
      <c r="AN59" s="181">
        <f>+IF('Données de base'!AM$21&gt;0,'Données de base'!$C$121,0)</f>
        <v>0</v>
      </c>
      <c r="AO59" s="181">
        <f>+IF('Données de base'!AN$21&gt;0,'Données de base'!$C$121,0)</f>
        <v>0</v>
      </c>
      <c r="AP59" s="130"/>
      <c r="AQ59" s="181">
        <f>+IF('Données de base'!AP$21&gt;0,'Données de base'!$C$121,0)</f>
        <v>0</v>
      </c>
      <c r="AR59" s="181">
        <f>+IF('Données de base'!AQ$21&gt;0,'Données de base'!$C$121,0)</f>
        <v>0</v>
      </c>
      <c r="AS59" s="181">
        <f>+IF('Données de base'!AR$21&gt;0,'Données de base'!$C$121,0)</f>
        <v>0</v>
      </c>
      <c r="AT59" s="181">
        <f>+IF('Données de base'!AS$21&gt;0,'Données de base'!$C$121,0)</f>
        <v>0</v>
      </c>
      <c r="AU59" s="181">
        <f>+IF('Données de base'!AT$21&gt;0,'Données de base'!$C$121,0)</f>
        <v>0</v>
      </c>
      <c r="AV59" s="181">
        <f>+IF('Données de base'!AU$21&gt;0,'Données de base'!$C$121,0)</f>
        <v>0</v>
      </c>
      <c r="AW59" s="181">
        <f>+IF('Données de base'!AV$21&gt;0,'Données de base'!$C$121,0)</f>
        <v>0</v>
      </c>
      <c r="AX59" s="181">
        <f>+IF('Données de base'!AW$21&gt;0,'Données de base'!$C$121,0)</f>
        <v>0</v>
      </c>
      <c r="AY59" s="181">
        <f>+IF('Données de base'!AX$21&gt;0,'Données de base'!$C$121,0)</f>
        <v>0</v>
      </c>
      <c r="AZ59" s="181">
        <f>+IF('Données de base'!AY$21&gt;0,'Données de base'!$C$121,0)</f>
        <v>0</v>
      </c>
      <c r="BA59" s="181">
        <f>+IF('Données de base'!AZ$21&gt;0,'Données de base'!$C$121,0)</f>
        <v>0</v>
      </c>
      <c r="BB59" s="181">
        <f>+IF('Données de base'!BA$21&gt;0,'Données de base'!$C$121,0)</f>
        <v>0</v>
      </c>
      <c r="BC59" s="130"/>
      <c r="BD59" s="181">
        <f>+IF('Données de base'!BC$21&gt;0,'Données de base'!$C$121,0)</f>
        <v>0</v>
      </c>
      <c r="BE59" s="181">
        <f>+IF('Données de base'!BD$21&gt;0,'Données de base'!$C$121,0)</f>
        <v>0</v>
      </c>
      <c r="BF59" s="181">
        <f>+IF('Données de base'!BE$21&gt;0,'Données de base'!$C$121,0)</f>
        <v>0</v>
      </c>
      <c r="BG59" s="181">
        <f>+IF('Données de base'!BF$21&gt;0,'Données de base'!$C$121,0)</f>
        <v>0</v>
      </c>
      <c r="BH59" s="181">
        <f>+IF('Données de base'!BG$21&gt;0,'Données de base'!$C$121,0)</f>
        <v>0</v>
      </c>
      <c r="BI59" s="181">
        <f>+IF('Données de base'!BH$21&gt;0,'Données de base'!$C$121,0)</f>
        <v>0</v>
      </c>
      <c r="BJ59" s="181">
        <f>+IF('Données de base'!BI$21&gt;0,'Données de base'!$C$121,0)</f>
        <v>0</v>
      </c>
      <c r="BK59" s="181">
        <f>+IF('Données de base'!BJ$21&gt;0,'Données de base'!$C$121,0)</f>
        <v>0</v>
      </c>
      <c r="BL59" s="181">
        <f>+IF('Données de base'!BK$21&gt;0,'Données de base'!$C$121,0)</f>
        <v>0</v>
      </c>
      <c r="BM59" s="181">
        <f>+IF('Données de base'!BL$21&gt;0,'Données de base'!$C$121,0)</f>
        <v>0</v>
      </c>
      <c r="BN59" s="181">
        <f>+IF('Données de base'!BM$21&gt;0,'Données de base'!$C$121,0)</f>
        <v>0</v>
      </c>
      <c r="BO59" s="181">
        <f>+IF('Données de base'!BN$21&gt;0,'Données de base'!$C$121,0)</f>
        <v>0</v>
      </c>
      <c r="BP59" s="130"/>
      <c r="BQ59" s="181">
        <f>+IF('Données de base'!BP$21&gt;0,'Données de base'!$C$121,0)</f>
        <v>0</v>
      </c>
      <c r="BR59" s="181">
        <f>+IF('Données de base'!BQ$21&gt;0,'Données de base'!$C$121,0)</f>
        <v>0</v>
      </c>
      <c r="BS59" s="181">
        <f>+IF('Données de base'!BR$21&gt;0,'Données de base'!$C$121,0)</f>
        <v>0</v>
      </c>
      <c r="BT59" s="181">
        <f>+IF('Données de base'!BS$21&gt;0,'Données de base'!$C$121,0)</f>
        <v>0</v>
      </c>
      <c r="BU59" s="181">
        <f>+IF('Données de base'!BT$21&gt;0,'Données de base'!$C$121,0)</f>
        <v>0</v>
      </c>
      <c r="BV59" s="181">
        <f>+IF('Données de base'!BU$21&gt;0,'Données de base'!$C$121,0)</f>
        <v>0</v>
      </c>
      <c r="BW59" s="181">
        <f>+IF('Données de base'!BV$21&gt;0,'Données de base'!$C$121,0)</f>
        <v>0</v>
      </c>
      <c r="BX59" s="181">
        <f>+IF('Données de base'!BW$21&gt;0,'Données de base'!$C$121,0)</f>
        <v>0</v>
      </c>
      <c r="BY59" s="181">
        <f>+IF('Données de base'!BX$21&gt;0,'Données de base'!$C$121,0)</f>
        <v>0</v>
      </c>
      <c r="BZ59" s="181">
        <f>+IF('Données de base'!BY$21&gt;0,'Données de base'!$C$121,0)</f>
        <v>0</v>
      </c>
      <c r="CA59" s="181">
        <f>+IF('Données de base'!BZ$21&gt;0,'Données de base'!$C$121,0)</f>
        <v>0</v>
      </c>
      <c r="CB59" s="181">
        <f>+IF('Données de base'!CA$21&gt;0,'Données de base'!$C$121,0)</f>
        <v>0</v>
      </c>
      <c r="CC59" s="130"/>
    </row>
    <row r="60" spans="2:81" ht="15" customHeight="1" x14ac:dyDescent="0.2">
      <c r="B60" s="16" t="s">
        <v>135</v>
      </c>
      <c r="C60" s="223"/>
      <c r="D60" s="181">
        <f>MAX(D58:D59)</f>
        <v>0</v>
      </c>
      <c r="E60" s="181">
        <f>MAX(E58:E59)</f>
        <v>0</v>
      </c>
      <c r="F60" s="181">
        <f>MAX(F58:F59)</f>
        <v>0</v>
      </c>
      <c r="G60" s="181">
        <f>MAX(G58:G59)</f>
        <v>0</v>
      </c>
      <c r="H60" s="181">
        <f t="shared" ref="H60:O60" si="107">MAX(H58:H59)</f>
        <v>0</v>
      </c>
      <c r="I60" s="181">
        <f t="shared" si="107"/>
        <v>0</v>
      </c>
      <c r="J60" s="181">
        <f t="shared" si="107"/>
        <v>0</v>
      </c>
      <c r="K60" s="181">
        <f t="shared" si="107"/>
        <v>0</v>
      </c>
      <c r="L60" s="181">
        <f t="shared" si="107"/>
        <v>0</v>
      </c>
      <c r="M60" s="181">
        <f t="shared" si="107"/>
        <v>0</v>
      </c>
      <c r="N60" s="181">
        <f t="shared" si="107"/>
        <v>0</v>
      </c>
      <c r="O60" s="181">
        <f t="shared" si="107"/>
        <v>0</v>
      </c>
      <c r="P60" s="130"/>
      <c r="Q60" s="181">
        <f t="shared" ref="Q60:AB60" si="108">MAX(Q58:Q59)</f>
        <v>0</v>
      </c>
      <c r="R60" s="181">
        <f t="shared" si="108"/>
        <v>0</v>
      </c>
      <c r="S60" s="181">
        <f t="shared" si="108"/>
        <v>0</v>
      </c>
      <c r="T60" s="181">
        <f t="shared" si="108"/>
        <v>0</v>
      </c>
      <c r="U60" s="181">
        <f t="shared" si="108"/>
        <v>0</v>
      </c>
      <c r="V60" s="181">
        <f t="shared" si="108"/>
        <v>0</v>
      </c>
      <c r="W60" s="181">
        <f t="shared" si="108"/>
        <v>0</v>
      </c>
      <c r="X60" s="181">
        <f t="shared" si="108"/>
        <v>0</v>
      </c>
      <c r="Y60" s="181">
        <f t="shared" si="108"/>
        <v>0</v>
      </c>
      <c r="Z60" s="181">
        <f t="shared" si="108"/>
        <v>0</v>
      </c>
      <c r="AA60" s="181">
        <f t="shared" si="108"/>
        <v>0</v>
      </c>
      <c r="AB60" s="181">
        <f t="shared" si="108"/>
        <v>0</v>
      </c>
      <c r="AC60" s="130"/>
      <c r="AD60" s="181">
        <f t="shared" ref="AD60:AO60" si="109">MAX(AD58:AD59)</f>
        <v>0</v>
      </c>
      <c r="AE60" s="181">
        <f t="shared" si="109"/>
        <v>0</v>
      </c>
      <c r="AF60" s="181">
        <f t="shared" si="109"/>
        <v>0</v>
      </c>
      <c r="AG60" s="181">
        <f t="shared" si="109"/>
        <v>0</v>
      </c>
      <c r="AH60" s="181">
        <f t="shared" si="109"/>
        <v>0</v>
      </c>
      <c r="AI60" s="181">
        <f t="shared" si="109"/>
        <v>0</v>
      </c>
      <c r="AJ60" s="181">
        <f t="shared" si="109"/>
        <v>0</v>
      </c>
      <c r="AK60" s="181">
        <f t="shared" si="109"/>
        <v>0</v>
      </c>
      <c r="AL60" s="181">
        <f t="shared" si="109"/>
        <v>0</v>
      </c>
      <c r="AM60" s="181">
        <f t="shared" si="109"/>
        <v>0</v>
      </c>
      <c r="AN60" s="181">
        <f t="shared" si="109"/>
        <v>0</v>
      </c>
      <c r="AO60" s="181">
        <f t="shared" si="109"/>
        <v>0</v>
      </c>
      <c r="AP60" s="130"/>
      <c r="AQ60" s="181">
        <f t="shared" ref="AQ60:BB60" si="110">MAX(AQ58:AQ59)</f>
        <v>0</v>
      </c>
      <c r="AR60" s="181">
        <f t="shared" si="110"/>
        <v>0</v>
      </c>
      <c r="AS60" s="181">
        <f t="shared" si="110"/>
        <v>0</v>
      </c>
      <c r="AT60" s="181">
        <f t="shared" si="110"/>
        <v>0</v>
      </c>
      <c r="AU60" s="181">
        <f t="shared" si="110"/>
        <v>0</v>
      </c>
      <c r="AV60" s="181">
        <f t="shared" si="110"/>
        <v>0</v>
      </c>
      <c r="AW60" s="181">
        <f t="shared" si="110"/>
        <v>0</v>
      </c>
      <c r="AX60" s="181">
        <f t="shared" si="110"/>
        <v>0</v>
      </c>
      <c r="AY60" s="181">
        <f t="shared" si="110"/>
        <v>0</v>
      </c>
      <c r="AZ60" s="181">
        <f t="shared" si="110"/>
        <v>0</v>
      </c>
      <c r="BA60" s="181">
        <f t="shared" si="110"/>
        <v>0</v>
      </c>
      <c r="BB60" s="181">
        <f t="shared" si="110"/>
        <v>0</v>
      </c>
      <c r="BC60" s="130"/>
      <c r="BD60" s="181">
        <f t="shared" ref="BD60:BO60" si="111">MAX(BD58:BD59)</f>
        <v>0</v>
      </c>
      <c r="BE60" s="181">
        <f t="shared" si="111"/>
        <v>0</v>
      </c>
      <c r="BF60" s="181">
        <f t="shared" si="111"/>
        <v>0</v>
      </c>
      <c r="BG60" s="181">
        <f t="shared" si="111"/>
        <v>0</v>
      </c>
      <c r="BH60" s="181">
        <f t="shared" si="111"/>
        <v>0</v>
      </c>
      <c r="BI60" s="181">
        <f t="shared" si="111"/>
        <v>0</v>
      </c>
      <c r="BJ60" s="181">
        <f t="shared" si="111"/>
        <v>0</v>
      </c>
      <c r="BK60" s="181">
        <f t="shared" si="111"/>
        <v>0</v>
      </c>
      <c r="BL60" s="181">
        <f t="shared" si="111"/>
        <v>0</v>
      </c>
      <c r="BM60" s="181">
        <f t="shared" si="111"/>
        <v>0</v>
      </c>
      <c r="BN60" s="181">
        <f t="shared" si="111"/>
        <v>0</v>
      </c>
      <c r="BO60" s="181">
        <f t="shared" si="111"/>
        <v>0</v>
      </c>
      <c r="BP60" s="130"/>
      <c r="BQ60" s="181">
        <f t="shared" ref="BQ60:CB60" si="112">MAX(BQ58:BQ59)</f>
        <v>0</v>
      </c>
      <c r="BR60" s="181">
        <f t="shared" si="112"/>
        <v>0</v>
      </c>
      <c r="BS60" s="181">
        <f t="shared" si="112"/>
        <v>0</v>
      </c>
      <c r="BT60" s="181">
        <f t="shared" si="112"/>
        <v>0</v>
      </c>
      <c r="BU60" s="181">
        <f t="shared" si="112"/>
        <v>0</v>
      </c>
      <c r="BV60" s="181">
        <f t="shared" si="112"/>
        <v>0</v>
      </c>
      <c r="BW60" s="181">
        <f t="shared" si="112"/>
        <v>0</v>
      </c>
      <c r="BX60" s="181">
        <f t="shared" si="112"/>
        <v>0</v>
      </c>
      <c r="BY60" s="181">
        <f t="shared" si="112"/>
        <v>0</v>
      </c>
      <c r="BZ60" s="181">
        <f t="shared" si="112"/>
        <v>0</v>
      </c>
      <c r="CA60" s="181">
        <f t="shared" si="112"/>
        <v>0</v>
      </c>
      <c r="CB60" s="181">
        <f t="shared" si="112"/>
        <v>0</v>
      </c>
      <c r="CC60" s="130"/>
    </row>
    <row r="61" spans="2:81" ht="15" customHeight="1" x14ac:dyDescent="0.2">
      <c r="B61" s="16" t="s">
        <v>136</v>
      </c>
      <c r="C61" s="223"/>
      <c r="D61" s="181">
        <v>0</v>
      </c>
      <c r="E61" s="181">
        <f t="shared" ref="E61:O61" si="113">+D60</f>
        <v>0</v>
      </c>
      <c r="F61" s="181">
        <f t="shared" si="113"/>
        <v>0</v>
      </c>
      <c r="G61" s="181">
        <f t="shared" si="113"/>
        <v>0</v>
      </c>
      <c r="H61" s="181">
        <f t="shared" si="113"/>
        <v>0</v>
      </c>
      <c r="I61" s="181">
        <f t="shared" si="113"/>
        <v>0</v>
      </c>
      <c r="J61" s="181">
        <f t="shared" si="113"/>
        <v>0</v>
      </c>
      <c r="K61" s="181">
        <f t="shared" si="113"/>
        <v>0</v>
      </c>
      <c r="L61" s="181">
        <f t="shared" si="113"/>
        <v>0</v>
      </c>
      <c r="M61" s="181">
        <f t="shared" si="113"/>
        <v>0</v>
      </c>
      <c r="N61" s="181">
        <f t="shared" si="113"/>
        <v>0</v>
      </c>
      <c r="O61" s="181">
        <f t="shared" si="113"/>
        <v>0</v>
      </c>
      <c r="P61" s="130"/>
      <c r="Q61" s="181">
        <f>O60</f>
        <v>0</v>
      </c>
      <c r="R61" s="181">
        <f t="shared" ref="R61:AB61" si="114">Q60</f>
        <v>0</v>
      </c>
      <c r="S61" s="181">
        <f t="shared" si="114"/>
        <v>0</v>
      </c>
      <c r="T61" s="181">
        <f t="shared" si="114"/>
        <v>0</v>
      </c>
      <c r="U61" s="181">
        <f t="shared" si="114"/>
        <v>0</v>
      </c>
      <c r="V61" s="181">
        <f t="shared" si="114"/>
        <v>0</v>
      </c>
      <c r="W61" s="181">
        <f t="shared" si="114"/>
        <v>0</v>
      </c>
      <c r="X61" s="181">
        <f t="shared" si="114"/>
        <v>0</v>
      </c>
      <c r="Y61" s="181">
        <f t="shared" si="114"/>
        <v>0</v>
      </c>
      <c r="Z61" s="181">
        <f t="shared" si="114"/>
        <v>0</v>
      </c>
      <c r="AA61" s="181">
        <f t="shared" si="114"/>
        <v>0</v>
      </c>
      <c r="AB61" s="181">
        <f t="shared" si="114"/>
        <v>0</v>
      </c>
      <c r="AC61" s="130"/>
      <c r="AD61" s="181">
        <f>AB60</f>
        <v>0</v>
      </c>
      <c r="AE61" s="181">
        <f t="shared" ref="AE61:AO61" si="115">AD60</f>
        <v>0</v>
      </c>
      <c r="AF61" s="181">
        <f t="shared" si="115"/>
        <v>0</v>
      </c>
      <c r="AG61" s="181">
        <f t="shared" si="115"/>
        <v>0</v>
      </c>
      <c r="AH61" s="181">
        <f t="shared" si="115"/>
        <v>0</v>
      </c>
      <c r="AI61" s="181">
        <f t="shared" si="115"/>
        <v>0</v>
      </c>
      <c r="AJ61" s="181">
        <f t="shared" si="115"/>
        <v>0</v>
      </c>
      <c r="AK61" s="181">
        <f t="shared" si="115"/>
        <v>0</v>
      </c>
      <c r="AL61" s="181">
        <f t="shared" si="115"/>
        <v>0</v>
      </c>
      <c r="AM61" s="181">
        <f t="shared" si="115"/>
        <v>0</v>
      </c>
      <c r="AN61" s="181">
        <f t="shared" si="115"/>
        <v>0</v>
      </c>
      <c r="AO61" s="181">
        <f t="shared" si="115"/>
        <v>0</v>
      </c>
      <c r="AP61" s="130"/>
      <c r="AQ61" s="181">
        <f>AO60</f>
        <v>0</v>
      </c>
      <c r="AR61" s="181">
        <f t="shared" ref="AR61:BB61" si="116">AQ60</f>
        <v>0</v>
      </c>
      <c r="AS61" s="181">
        <f t="shared" si="116"/>
        <v>0</v>
      </c>
      <c r="AT61" s="181">
        <f t="shared" si="116"/>
        <v>0</v>
      </c>
      <c r="AU61" s="181">
        <f t="shared" si="116"/>
        <v>0</v>
      </c>
      <c r="AV61" s="181">
        <f t="shared" si="116"/>
        <v>0</v>
      </c>
      <c r="AW61" s="181">
        <f t="shared" si="116"/>
        <v>0</v>
      </c>
      <c r="AX61" s="181">
        <f t="shared" si="116"/>
        <v>0</v>
      </c>
      <c r="AY61" s="181">
        <f t="shared" si="116"/>
        <v>0</v>
      </c>
      <c r="AZ61" s="181">
        <f t="shared" si="116"/>
        <v>0</v>
      </c>
      <c r="BA61" s="181">
        <f t="shared" si="116"/>
        <v>0</v>
      </c>
      <c r="BB61" s="181">
        <f t="shared" si="116"/>
        <v>0</v>
      </c>
      <c r="BC61" s="130"/>
      <c r="BD61" s="181">
        <f>BB60</f>
        <v>0</v>
      </c>
      <c r="BE61" s="181">
        <f t="shared" ref="BE61:BO61" si="117">BD60</f>
        <v>0</v>
      </c>
      <c r="BF61" s="181">
        <f t="shared" si="117"/>
        <v>0</v>
      </c>
      <c r="BG61" s="181">
        <f t="shared" si="117"/>
        <v>0</v>
      </c>
      <c r="BH61" s="181">
        <f t="shared" si="117"/>
        <v>0</v>
      </c>
      <c r="BI61" s="181">
        <f t="shared" si="117"/>
        <v>0</v>
      </c>
      <c r="BJ61" s="181">
        <f t="shared" si="117"/>
        <v>0</v>
      </c>
      <c r="BK61" s="181">
        <f t="shared" si="117"/>
        <v>0</v>
      </c>
      <c r="BL61" s="181">
        <f t="shared" si="117"/>
        <v>0</v>
      </c>
      <c r="BM61" s="181">
        <f t="shared" si="117"/>
        <v>0</v>
      </c>
      <c r="BN61" s="181">
        <f t="shared" si="117"/>
        <v>0</v>
      </c>
      <c r="BO61" s="181">
        <f t="shared" si="117"/>
        <v>0</v>
      </c>
      <c r="BP61" s="130"/>
      <c r="BQ61" s="181">
        <f>BO60</f>
        <v>0</v>
      </c>
      <c r="BR61" s="181">
        <f t="shared" ref="BR61:CB61" si="118">BQ60</f>
        <v>0</v>
      </c>
      <c r="BS61" s="181">
        <f t="shared" si="118"/>
        <v>0</v>
      </c>
      <c r="BT61" s="181">
        <f t="shared" si="118"/>
        <v>0</v>
      </c>
      <c r="BU61" s="181">
        <f t="shared" si="118"/>
        <v>0</v>
      </c>
      <c r="BV61" s="181">
        <f t="shared" si="118"/>
        <v>0</v>
      </c>
      <c r="BW61" s="181">
        <f t="shared" si="118"/>
        <v>0</v>
      </c>
      <c r="BX61" s="181">
        <f t="shared" si="118"/>
        <v>0</v>
      </c>
      <c r="BY61" s="181">
        <f t="shared" si="118"/>
        <v>0</v>
      </c>
      <c r="BZ61" s="181">
        <f t="shared" si="118"/>
        <v>0</v>
      </c>
      <c r="CA61" s="181">
        <f t="shared" si="118"/>
        <v>0</v>
      </c>
      <c r="CB61" s="181">
        <f t="shared" si="118"/>
        <v>0</v>
      </c>
      <c r="CC61" s="130"/>
    </row>
    <row r="62" spans="2:81" ht="15" customHeight="1" x14ac:dyDescent="0.2">
      <c r="B62" s="16" t="s">
        <v>137</v>
      </c>
      <c r="C62" s="223"/>
      <c r="D62" s="181">
        <f>+D60-D61</f>
        <v>0</v>
      </c>
      <c r="E62" s="181">
        <f>+E60-E61</f>
        <v>0</v>
      </c>
      <c r="F62" s="181">
        <f>+F60-F61</f>
        <v>0</v>
      </c>
      <c r="G62" s="181">
        <f>+G60-G61</f>
        <v>0</v>
      </c>
      <c r="H62" s="181">
        <f t="shared" ref="H62:O62" si="119">+H60-H61</f>
        <v>0</v>
      </c>
      <c r="I62" s="181">
        <f t="shared" si="119"/>
        <v>0</v>
      </c>
      <c r="J62" s="181">
        <f t="shared" si="119"/>
        <v>0</v>
      </c>
      <c r="K62" s="181">
        <f t="shared" si="119"/>
        <v>0</v>
      </c>
      <c r="L62" s="181">
        <f t="shared" si="119"/>
        <v>0</v>
      </c>
      <c r="M62" s="181">
        <f t="shared" si="119"/>
        <v>0</v>
      </c>
      <c r="N62" s="181">
        <f t="shared" si="119"/>
        <v>0</v>
      </c>
      <c r="O62" s="181">
        <f t="shared" si="119"/>
        <v>0</v>
      </c>
      <c r="P62" s="190">
        <f>SUM(D62:O62)</f>
        <v>0</v>
      </c>
      <c r="Q62" s="181">
        <f t="shared" ref="Q62:AB62" si="120">+Q60-Q61</f>
        <v>0</v>
      </c>
      <c r="R62" s="181">
        <f t="shared" si="120"/>
        <v>0</v>
      </c>
      <c r="S62" s="181">
        <f t="shared" si="120"/>
        <v>0</v>
      </c>
      <c r="T62" s="181">
        <f t="shared" si="120"/>
        <v>0</v>
      </c>
      <c r="U62" s="181">
        <f t="shared" si="120"/>
        <v>0</v>
      </c>
      <c r="V62" s="181">
        <f t="shared" si="120"/>
        <v>0</v>
      </c>
      <c r="W62" s="181">
        <f t="shared" si="120"/>
        <v>0</v>
      </c>
      <c r="X62" s="181">
        <f t="shared" si="120"/>
        <v>0</v>
      </c>
      <c r="Y62" s="181">
        <f t="shared" si="120"/>
        <v>0</v>
      </c>
      <c r="Z62" s="181">
        <f t="shared" si="120"/>
        <v>0</v>
      </c>
      <c r="AA62" s="181">
        <f t="shared" si="120"/>
        <v>0</v>
      </c>
      <c r="AB62" s="181">
        <f t="shared" si="120"/>
        <v>0</v>
      </c>
      <c r="AC62" s="190">
        <f>SUM(Q62:AB62)</f>
        <v>0</v>
      </c>
      <c r="AD62" s="181">
        <f t="shared" ref="AD62:AO62" si="121">+AD60-AD61</f>
        <v>0</v>
      </c>
      <c r="AE62" s="181">
        <f t="shared" si="121"/>
        <v>0</v>
      </c>
      <c r="AF62" s="181">
        <f t="shared" si="121"/>
        <v>0</v>
      </c>
      <c r="AG62" s="181">
        <f t="shared" si="121"/>
        <v>0</v>
      </c>
      <c r="AH62" s="181">
        <f t="shared" si="121"/>
        <v>0</v>
      </c>
      <c r="AI62" s="181">
        <f t="shared" si="121"/>
        <v>0</v>
      </c>
      <c r="AJ62" s="181">
        <f t="shared" si="121"/>
        <v>0</v>
      </c>
      <c r="AK62" s="181">
        <f t="shared" si="121"/>
        <v>0</v>
      </c>
      <c r="AL62" s="181">
        <f t="shared" si="121"/>
        <v>0</v>
      </c>
      <c r="AM62" s="181">
        <f t="shared" si="121"/>
        <v>0</v>
      </c>
      <c r="AN62" s="181">
        <f t="shared" si="121"/>
        <v>0</v>
      </c>
      <c r="AO62" s="181">
        <f t="shared" si="121"/>
        <v>0</v>
      </c>
      <c r="AP62" s="190">
        <f>SUM(AD62:AO62)</f>
        <v>0</v>
      </c>
      <c r="AQ62" s="181">
        <f t="shared" ref="AQ62:BB62" si="122">+AQ60-AQ61</f>
        <v>0</v>
      </c>
      <c r="AR62" s="181">
        <f t="shared" si="122"/>
        <v>0</v>
      </c>
      <c r="AS62" s="181">
        <f t="shared" si="122"/>
        <v>0</v>
      </c>
      <c r="AT62" s="181">
        <f t="shared" si="122"/>
        <v>0</v>
      </c>
      <c r="AU62" s="181">
        <f t="shared" si="122"/>
        <v>0</v>
      </c>
      <c r="AV62" s="181">
        <f t="shared" si="122"/>
        <v>0</v>
      </c>
      <c r="AW62" s="181">
        <f t="shared" si="122"/>
        <v>0</v>
      </c>
      <c r="AX62" s="181">
        <f t="shared" si="122"/>
        <v>0</v>
      </c>
      <c r="AY62" s="181">
        <f t="shared" si="122"/>
        <v>0</v>
      </c>
      <c r="AZ62" s="181">
        <f t="shared" si="122"/>
        <v>0</v>
      </c>
      <c r="BA62" s="181">
        <f t="shared" si="122"/>
        <v>0</v>
      </c>
      <c r="BB62" s="181">
        <f t="shared" si="122"/>
        <v>0</v>
      </c>
      <c r="BC62" s="190">
        <f>SUM(AQ62:BB62)</f>
        <v>0</v>
      </c>
      <c r="BD62" s="181">
        <f t="shared" ref="BD62:BO62" si="123">+BD60-BD61</f>
        <v>0</v>
      </c>
      <c r="BE62" s="181">
        <f t="shared" si="123"/>
        <v>0</v>
      </c>
      <c r="BF62" s="181">
        <f t="shared" si="123"/>
        <v>0</v>
      </c>
      <c r="BG62" s="181">
        <f t="shared" si="123"/>
        <v>0</v>
      </c>
      <c r="BH62" s="181">
        <f t="shared" si="123"/>
        <v>0</v>
      </c>
      <c r="BI62" s="181">
        <f t="shared" si="123"/>
        <v>0</v>
      </c>
      <c r="BJ62" s="181">
        <f t="shared" si="123"/>
        <v>0</v>
      </c>
      <c r="BK62" s="181">
        <f t="shared" si="123"/>
        <v>0</v>
      </c>
      <c r="BL62" s="181">
        <f t="shared" si="123"/>
        <v>0</v>
      </c>
      <c r="BM62" s="181">
        <f t="shared" si="123"/>
        <v>0</v>
      </c>
      <c r="BN62" s="181">
        <f t="shared" si="123"/>
        <v>0</v>
      </c>
      <c r="BO62" s="181">
        <f t="shared" si="123"/>
        <v>0</v>
      </c>
      <c r="BP62" s="190">
        <f>SUM(BD62:BO62)</f>
        <v>0</v>
      </c>
      <c r="BQ62" s="181">
        <f t="shared" ref="BQ62:CB62" si="124">+BQ60-BQ61</f>
        <v>0</v>
      </c>
      <c r="BR62" s="181">
        <f t="shared" si="124"/>
        <v>0</v>
      </c>
      <c r="BS62" s="181">
        <f t="shared" si="124"/>
        <v>0</v>
      </c>
      <c r="BT62" s="181">
        <f t="shared" si="124"/>
        <v>0</v>
      </c>
      <c r="BU62" s="181">
        <f t="shared" si="124"/>
        <v>0</v>
      </c>
      <c r="BV62" s="181">
        <f t="shared" si="124"/>
        <v>0</v>
      </c>
      <c r="BW62" s="181">
        <f t="shared" si="124"/>
        <v>0</v>
      </c>
      <c r="BX62" s="181">
        <f t="shared" si="124"/>
        <v>0</v>
      </c>
      <c r="BY62" s="181">
        <f t="shared" si="124"/>
        <v>0</v>
      </c>
      <c r="BZ62" s="181">
        <f t="shared" si="124"/>
        <v>0</v>
      </c>
      <c r="CA62" s="181">
        <f t="shared" si="124"/>
        <v>0</v>
      </c>
      <c r="CB62" s="181">
        <f t="shared" si="124"/>
        <v>0</v>
      </c>
      <c r="CC62" s="190">
        <f>SUM(BQ62:CB62)</f>
        <v>0</v>
      </c>
    </row>
    <row r="63" spans="2:81" ht="15" customHeight="1" x14ac:dyDescent="0.2">
      <c r="B63" s="16"/>
      <c r="C63" s="223"/>
      <c r="D63" s="181"/>
      <c r="E63" s="181"/>
      <c r="F63" s="181"/>
      <c r="G63" s="181"/>
      <c r="H63" s="181"/>
      <c r="I63" s="181"/>
      <c r="J63" s="181"/>
      <c r="K63" s="181"/>
      <c r="L63" s="181"/>
      <c r="M63" s="181"/>
      <c r="N63" s="181"/>
      <c r="O63" s="181"/>
      <c r="P63" s="130"/>
      <c r="Q63" s="181"/>
      <c r="R63" s="181"/>
      <c r="S63" s="181"/>
      <c r="T63" s="181"/>
      <c r="U63" s="181"/>
      <c r="V63" s="181"/>
      <c r="W63" s="181"/>
      <c r="X63" s="181"/>
      <c r="Y63" s="181"/>
      <c r="Z63" s="181"/>
      <c r="AA63" s="181"/>
      <c r="AB63" s="181"/>
      <c r="AC63" s="130"/>
      <c r="AD63" s="181"/>
      <c r="AE63" s="181"/>
      <c r="AF63" s="181"/>
      <c r="AG63" s="181"/>
      <c r="AH63" s="181"/>
      <c r="AI63" s="181"/>
      <c r="AJ63" s="181"/>
      <c r="AK63" s="181"/>
      <c r="AL63" s="181"/>
      <c r="AM63" s="181"/>
      <c r="AN63" s="181"/>
      <c r="AO63" s="181"/>
      <c r="AP63" s="130"/>
      <c r="AQ63" s="181"/>
      <c r="AR63" s="181"/>
      <c r="AS63" s="181"/>
      <c r="AT63" s="181"/>
      <c r="AU63" s="181"/>
      <c r="AV63" s="181"/>
      <c r="AW63" s="181"/>
      <c r="AX63" s="181"/>
      <c r="AY63" s="181"/>
      <c r="AZ63" s="181"/>
      <c r="BA63" s="181"/>
      <c r="BB63" s="181"/>
      <c r="BC63" s="130"/>
      <c r="BD63" s="181"/>
      <c r="BE63" s="181"/>
      <c r="BF63" s="181"/>
      <c r="BG63" s="181"/>
      <c r="BH63" s="181"/>
      <c r="BI63" s="181"/>
      <c r="BJ63" s="181"/>
      <c r="BK63" s="181"/>
      <c r="BL63" s="181"/>
      <c r="BM63" s="181"/>
      <c r="BN63" s="181"/>
      <c r="BO63" s="181"/>
      <c r="BP63" s="130"/>
      <c r="BQ63" s="181"/>
      <c r="BR63" s="181"/>
      <c r="BS63" s="181"/>
      <c r="BT63" s="181"/>
      <c r="BU63" s="181"/>
      <c r="BV63" s="181"/>
      <c r="BW63" s="181"/>
      <c r="BX63" s="181"/>
      <c r="BY63" s="181"/>
      <c r="BZ63" s="181"/>
      <c r="CA63" s="181"/>
      <c r="CB63" s="181"/>
      <c r="CC63" s="130"/>
    </row>
    <row r="64" spans="2:81" ht="15" customHeight="1" x14ac:dyDescent="0.2">
      <c r="B64" s="243" t="str">
        <f>CONCATENATE("Estimation du stock ",'Données de base'!A39)</f>
        <v>Estimation du stock (-)</v>
      </c>
      <c r="C64" s="223"/>
      <c r="D64" s="181"/>
      <c r="E64" s="181"/>
      <c r="F64" s="181"/>
      <c r="G64" s="181"/>
      <c r="H64" s="181"/>
      <c r="I64" s="181"/>
      <c r="J64" s="181"/>
      <c r="K64" s="181"/>
      <c r="L64" s="181"/>
      <c r="M64" s="181"/>
      <c r="N64" s="181"/>
      <c r="O64" s="181"/>
      <c r="P64" s="130"/>
      <c r="Q64" s="181"/>
      <c r="R64" s="181"/>
      <c r="S64" s="181"/>
      <c r="T64" s="181"/>
      <c r="U64" s="181"/>
      <c r="V64" s="181"/>
      <c r="W64" s="181"/>
      <c r="X64" s="181"/>
      <c r="Y64" s="181"/>
      <c r="Z64" s="181"/>
      <c r="AA64" s="181"/>
      <c r="AB64" s="181"/>
      <c r="AC64" s="130"/>
      <c r="AD64" s="181"/>
      <c r="AE64" s="181"/>
      <c r="AF64" s="181"/>
      <c r="AG64" s="181"/>
      <c r="AH64" s="181"/>
      <c r="AI64" s="181"/>
      <c r="AJ64" s="181"/>
      <c r="AK64" s="181"/>
      <c r="AL64" s="181"/>
      <c r="AM64" s="181"/>
      <c r="AN64" s="181"/>
      <c r="AO64" s="181"/>
      <c r="AP64" s="130"/>
      <c r="AQ64" s="181"/>
      <c r="AR64" s="181"/>
      <c r="AS64" s="181"/>
      <c r="AT64" s="181"/>
      <c r="AU64" s="181"/>
      <c r="AV64" s="181"/>
      <c r="AW64" s="181"/>
      <c r="AX64" s="181"/>
      <c r="AY64" s="181"/>
      <c r="AZ64" s="181"/>
      <c r="BA64" s="181"/>
      <c r="BB64" s="181"/>
      <c r="BC64" s="130"/>
      <c r="BD64" s="181"/>
      <c r="BE64" s="181"/>
      <c r="BF64" s="181"/>
      <c r="BG64" s="181"/>
      <c r="BH64" s="181"/>
      <c r="BI64" s="181"/>
      <c r="BJ64" s="181"/>
      <c r="BK64" s="181"/>
      <c r="BL64" s="181"/>
      <c r="BM64" s="181"/>
      <c r="BN64" s="181"/>
      <c r="BO64" s="181"/>
      <c r="BP64" s="130"/>
      <c r="BQ64" s="181"/>
      <c r="BR64" s="181"/>
      <c r="BS64" s="181"/>
      <c r="BT64" s="181"/>
      <c r="BU64" s="181"/>
      <c r="BV64" s="181"/>
      <c r="BW64" s="181"/>
      <c r="BX64" s="181"/>
      <c r="BY64" s="181"/>
      <c r="BZ64" s="181"/>
      <c r="CA64" s="181"/>
      <c r="CB64" s="181"/>
      <c r="CC64" s="130"/>
    </row>
    <row r="65" spans="2:81" ht="15" customHeight="1" x14ac:dyDescent="0.2">
      <c r="B65" s="16" t="s">
        <v>132</v>
      </c>
      <c r="C65" s="223"/>
      <c r="D65" s="181">
        <f>D99*'Données de base'!$F$118</f>
        <v>0</v>
      </c>
      <c r="E65" s="181">
        <f>E99*'Données de base'!$F$118</f>
        <v>0</v>
      </c>
      <c r="F65" s="181">
        <f>F99*'Données de base'!$F$118</f>
        <v>0</v>
      </c>
      <c r="G65" s="181">
        <f>G99*'Données de base'!$F$118</f>
        <v>0</v>
      </c>
      <c r="H65" s="181">
        <f>H99*'Données de base'!$F$118</f>
        <v>0</v>
      </c>
      <c r="I65" s="181">
        <f>I99*'Données de base'!$F$118</f>
        <v>0</v>
      </c>
      <c r="J65" s="181">
        <f>J99*'Données de base'!$F$118</f>
        <v>0</v>
      </c>
      <c r="K65" s="181">
        <f>K99*'Données de base'!$F$118</f>
        <v>0</v>
      </c>
      <c r="L65" s="181">
        <f>L99*'Données de base'!$F$118</f>
        <v>0</v>
      </c>
      <c r="M65" s="181">
        <f>M99*'Données de base'!$F$118</f>
        <v>0</v>
      </c>
      <c r="N65" s="181">
        <f>N99*'Données de base'!$F$118</f>
        <v>0</v>
      </c>
      <c r="O65" s="181">
        <f>O99*'Données de base'!$F$118</f>
        <v>0</v>
      </c>
      <c r="P65" s="130"/>
      <c r="Q65" s="181">
        <f>Q99*'Données de base'!$F$118</f>
        <v>0</v>
      </c>
      <c r="R65" s="181">
        <f>R99*'Données de base'!$F$118</f>
        <v>0</v>
      </c>
      <c r="S65" s="181">
        <f>S99*'Données de base'!$F$118</f>
        <v>0</v>
      </c>
      <c r="T65" s="181">
        <f>T99*'Données de base'!$F$118</f>
        <v>0</v>
      </c>
      <c r="U65" s="181">
        <f>U99*'Données de base'!$F$118</f>
        <v>0</v>
      </c>
      <c r="V65" s="181">
        <f>V99*'Données de base'!$F$118</f>
        <v>0</v>
      </c>
      <c r="W65" s="181">
        <f>W99*'Données de base'!$F$118</f>
        <v>0</v>
      </c>
      <c r="X65" s="181">
        <f>X99*'Données de base'!$F$118</f>
        <v>0</v>
      </c>
      <c r="Y65" s="181">
        <f>Y99*'Données de base'!$F$118</f>
        <v>0</v>
      </c>
      <c r="Z65" s="181">
        <f>Z99*'Données de base'!$F$118</f>
        <v>0</v>
      </c>
      <c r="AA65" s="181">
        <f>AA99*'Données de base'!$F$118</f>
        <v>0</v>
      </c>
      <c r="AB65" s="181">
        <f>AB99*'Données de base'!$F$118</f>
        <v>0</v>
      </c>
      <c r="AC65" s="130"/>
      <c r="AD65" s="181">
        <f>AD99*'Données de base'!$F$118</f>
        <v>0</v>
      </c>
      <c r="AE65" s="181">
        <f>AE99*'Données de base'!$F$118</f>
        <v>0</v>
      </c>
      <c r="AF65" s="181">
        <f>AF99*'Données de base'!$F$118</f>
        <v>0</v>
      </c>
      <c r="AG65" s="181">
        <f>AG99*'Données de base'!$F$118</f>
        <v>0</v>
      </c>
      <c r="AH65" s="181">
        <f>AH99*'Données de base'!$F$118</f>
        <v>0</v>
      </c>
      <c r="AI65" s="181">
        <f>AI99*'Données de base'!$F$118</f>
        <v>0</v>
      </c>
      <c r="AJ65" s="181">
        <f>AJ99*'Données de base'!$F$118</f>
        <v>0</v>
      </c>
      <c r="AK65" s="181">
        <f>AK99*'Données de base'!$F$118</f>
        <v>0</v>
      </c>
      <c r="AL65" s="181">
        <f>AL99*'Données de base'!$F$118</f>
        <v>0</v>
      </c>
      <c r="AM65" s="181">
        <f>AM99*'Données de base'!$F$118</f>
        <v>0</v>
      </c>
      <c r="AN65" s="181">
        <f>AN99*'Données de base'!$F$118</f>
        <v>0</v>
      </c>
      <c r="AO65" s="181">
        <f>AO99*'Données de base'!$F$118</f>
        <v>0</v>
      </c>
      <c r="AP65" s="130"/>
      <c r="AQ65" s="181">
        <f>AQ99*'Données de base'!$F$118</f>
        <v>0</v>
      </c>
      <c r="AR65" s="181">
        <f>AR99*'Données de base'!$F$118</f>
        <v>0</v>
      </c>
      <c r="AS65" s="181">
        <f>AS99*'Données de base'!$F$118</f>
        <v>0</v>
      </c>
      <c r="AT65" s="181">
        <f>AT99*'Données de base'!$F$118</f>
        <v>0</v>
      </c>
      <c r="AU65" s="181">
        <f>AU99*'Données de base'!$F$118</f>
        <v>0</v>
      </c>
      <c r="AV65" s="181">
        <f>AV99*'Données de base'!$F$118</f>
        <v>0</v>
      </c>
      <c r="AW65" s="181">
        <f>AW99*'Données de base'!$F$118</f>
        <v>0</v>
      </c>
      <c r="AX65" s="181">
        <f>AX99*'Données de base'!$F$118</f>
        <v>0</v>
      </c>
      <c r="AY65" s="181">
        <f>AY99*'Données de base'!$F$118</f>
        <v>0</v>
      </c>
      <c r="AZ65" s="181">
        <f>AZ99*'Données de base'!$F$118</f>
        <v>0</v>
      </c>
      <c r="BA65" s="181">
        <f>BA99*'Données de base'!$F$118</f>
        <v>0</v>
      </c>
      <c r="BB65" s="181">
        <f>BB99*'Données de base'!$F$118</f>
        <v>0</v>
      </c>
      <c r="BC65" s="130"/>
      <c r="BD65" s="181">
        <f>BD99*'Données de base'!$F$118</f>
        <v>0</v>
      </c>
      <c r="BE65" s="181">
        <f>BE99*'Données de base'!$F$118</f>
        <v>0</v>
      </c>
      <c r="BF65" s="181">
        <f>BF99*'Données de base'!$F$118</f>
        <v>0</v>
      </c>
      <c r="BG65" s="181">
        <f>BG99*'Données de base'!$F$118</f>
        <v>0</v>
      </c>
      <c r="BH65" s="181">
        <f>BH99*'Données de base'!$F$118</f>
        <v>0</v>
      </c>
      <c r="BI65" s="181">
        <f>BI99*'Données de base'!$F$118</f>
        <v>0</v>
      </c>
      <c r="BJ65" s="181">
        <f>BJ99*'Données de base'!$F$118</f>
        <v>0</v>
      </c>
      <c r="BK65" s="181">
        <f>BK99*'Données de base'!$F$118</f>
        <v>0</v>
      </c>
      <c r="BL65" s="181">
        <f>BL99*'Données de base'!$F$118</f>
        <v>0</v>
      </c>
      <c r="BM65" s="181">
        <f>BM99*'Données de base'!$F$118</f>
        <v>0</v>
      </c>
      <c r="BN65" s="181">
        <f>BN99*'Données de base'!$F$118</f>
        <v>0</v>
      </c>
      <c r="BO65" s="181">
        <f>BO99*'Données de base'!$F$118</f>
        <v>0</v>
      </c>
      <c r="BP65" s="130"/>
      <c r="BQ65" s="181">
        <f>BQ99*'Données de base'!$F$118</f>
        <v>0</v>
      </c>
      <c r="BR65" s="181">
        <f>BR99*'Données de base'!$F$118</f>
        <v>0</v>
      </c>
      <c r="BS65" s="181">
        <f>BS99*'Données de base'!$F$118</f>
        <v>0</v>
      </c>
      <c r="BT65" s="181">
        <f>BT99*'Données de base'!$F$118</f>
        <v>0</v>
      </c>
      <c r="BU65" s="181">
        <f>BU99*'Données de base'!$F$118</f>
        <v>0</v>
      </c>
      <c r="BV65" s="181">
        <f>BV99*'Données de base'!$F$118</f>
        <v>0</v>
      </c>
      <c r="BW65" s="181">
        <f>BW99*'Données de base'!$F$118</f>
        <v>0</v>
      </c>
      <c r="BX65" s="181">
        <f>BX99*'Données de base'!$F$118</f>
        <v>0</v>
      </c>
      <c r="BY65" s="181">
        <f>BY99*'Données de base'!$F$118</f>
        <v>0</v>
      </c>
      <c r="BZ65" s="181">
        <f>BZ99*'Données de base'!$F$118</f>
        <v>0</v>
      </c>
      <c r="CA65" s="181">
        <f>CA99*'Données de base'!$F$118</f>
        <v>0</v>
      </c>
      <c r="CB65" s="181">
        <f>CB99*'Données de base'!$F$118</f>
        <v>0</v>
      </c>
      <c r="CC65" s="130"/>
    </row>
    <row r="66" spans="2:81" ht="15" customHeight="1" x14ac:dyDescent="0.2">
      <c r="B66" s="16" t="s">
        <v>134</v>
      </c>
      <c r="C66" s="223"/>
      <c r="D66" s="181">
        <f>+IF('Données de base'!C$21&gt;0,'Données de base'!$C$122,0)</f>
        <v>0</v>
      </c>
      <c r="E66" s="181">
        <f>+IF('Données de base'!D$21&gt;0,'Données de base'!$C$122,0)</f>
        <v>0</v>
      </c>
      <c r="F66" s="181">
        <f>+IF('Données de base'!E$21&gt;0,'Données de base'!$C$122,0)</f>
        <v>0</v>
      </c>
      <c r="G66" s="181">
        <f>+IF('Données de base'!F$21&gt;0,'Données de base'!$C$122,0)</f>
        <v>0</v>
      </c>
      <c r="H66" s="181">
        <f>+IF('Données de base'!G$21&gt;0,'Données de base'!$C$122,0)</f>
        <v>0</v>
      </c>
      <c r="I66" s="181">
        <f>+IF('Données de base'!H$21&gt;0,'Données de base'!$C$122,0)</f>
        <v>0</v>
      </c>
      <c r="J66" s="181">
        <f>+IF('Données de base'!I$21&gt;0,'Données de base'!$C$122,0)</f>
        <v>0</v>
      </c>
      <c r="K66" s="181">
        <f>+IF('Données de base'!J$21&gt;0,'Données de base'!$C$122,0)</f>
        <v>0</v>
      </c>
      <c r="L66" s="181">
        <f>+IF('Données de base'!K$21&gt;0,'Données de base'!$C$122,0)</f>
        <v>0</v>
      </c>
      <c r="M66" s="181">
        <f>+IF('Données de base'!L$21&gt;0,'Données de base'!$C$122,0)</f>
        <v>0</v>
      </c>
      <c r="N66" s="181">
        <f>+IF('Données de base'!M$21&gt;0,'Données de base'!$C$122,0)</f>
        <v>0</v>
      </c>
      <c r="O66" s="181">
        <f>+IF('Données de base'!N$21&gt;0,'Données de base'!$C$122,0)</f>
        <v>0</v>
      </c>
      <c r="P66" s="130"/>
      <c r="Q66" s="181">
        <f>+IF('Données de base'!P$21&gt;0,'Données de base'!$C$122,0)</f>
        <v>0</v>
      </c>
      <c r="R66" s="181">
        <f>+IF('Données de base'!Q$21&gt;0,'Données de base'!$C$122,0)</f>
        <v>0</v>
      </c>
      <c r="S66" s="181">
        <f>+IF('Données de base'!R$21&gt;0,'Données de base'!$C$122,0)</f>
        <v>0</v>
      </c>
      <c r="T66" s="181">
        <f>+IF('Données de base'!S$21&gt;0,'Données de base'!$C$122,0)</f>
        <v>0</v>
      </c>
      <c r="U66" s="181">
        <f>+IF('Données de base'!T$21&gt;0,'Données de base'!$C$122,0)</f>
        <v>0</v>
      </c>
      <c r="V66" s="181">
        <f>+IF('Données de base'!U$21&gt;0,'Données de base'!$C$122,0)</f>
        <v>0</v>
      </c>
      <c r="W66" s="181">
        <f>+IF('Données de base'!V$21&gt;0,'Données de base'!$C$122,0)</f>
        <v>0</v>
      </c>
      <c r="X66" s="181">
        <f>+IF('Données de base'!W$21&gt;0,'Données de base'!$C$122,0)</f>
        <v>0</v>
      </c>
      <c r="Y66" s="181">
        <f>+IF('Données de base'!X$21&gt;0,'Données de base'!$C$122,0)</f>
        <v>0</v>
      </c>
      <c r="Z66" s="181">
        <f>+IF('Données de base'!Y$21&gt;0,'Données de base'!$C$122,0)</f>
        <v>0</v>
      </c>
      <c r="AA66" s="181">
        <f>+IF('Données de base'!Z$21&gt;0,'Données de base'!$C$122,0)</f>
        <v>0</v>
      </c>
      <c r="AB66" s="181">
        <f>+IF('Données de base'!AA$21&gt;0,'Données de base'!$C$122,0)</f>
        <v>0</v>
      </c>
      <c r="AC66" s="130"/>
      <c r="AD66" s="181">
        <f>+IF('Données de base'!AC$21&gt;0,'Données de base'!$C$122,0)</f>
        <v>0</v>
      </c>
      <c r="AE66" s="181">
        <f>+IF('Données de base'!AD$21&gt;0,'Données de base'!$C$122,0)</f>
        <v>0</v>
      </c>
      <c r="AF66" s="181">
        <f>+IF('Données de base'!AE$21&gt;0,'Données de base'!$C$122,0)</f>
        <v>0</v>
      </c>
      <c r="AG66" s="181">
        <f>+IF('Données de base'!AF$21&gt;0,'Données de base'!$C$122,0)</f>
        <v>0</v>
      </c>
      <c r="AH66" s="181">
        <f>+IF('Données de base'!AG$21&gt;0,'Données de base'!$C$122,0)</f>
        <v>0</v>
      </c>
      <c r="AI66" s="181">
        <f>+IF('Données de base'!AH$21&gt;0,'Données de base'!$C$122,0)</f>
        <v>0</v>
      </c>
      <c r="AJ66" s="181">
        <f>+IF('Données de base'!AI$21&gt;0,'Données de base'!$C$122,0)</f>
        <v>0</v>
      </c>
      <c r="AK66" s="181">
        <f>+IF('Données de base'!AJ$21&gt;0,'Données de base'!$C$122,0)</f>
        <v>0</v>
      </c>
      <c r="AL66" s="181">
        <f>+IF('Données de base'!AK$21&gt;0,'Données de base'!$C$122,0)</f>
        <v>0</v>
      </c>
      <c r="AM66" s="181">
        <f>+IF('Données de base'!AL$21&gt;0,'Données de base'!$C$122,0)</f>
        <v>0</v>
      </c>
      <c r="AN66" s="181">
        <f>+IF('Données de base'!AM$21&gt;0,'Données de base'!$C$122,0)</f>
        <v>0</v>
      </c>
      <c r="AO66" s="181">
        <f>+IF('Données de base'!AN$21&gt;0,'Données de base'!$C$122,0)</f>
        <v>0</v>
      </c>
      <c r="AP66" s="130"/>
      <c r="AQ66" s="181">
        <f>+IF('Données de base'!AP$21&gt;0,'Données de base'!$C$122,0)</f>
        <v>0</v>
      </c>
      <c r="AR66" s="181">
        <f>+IF('Données de base'!AQ$21&gt;0,'Données de base'!$C$122,0)</f>
        <v>0</v>
      </c>
      <c r="AS66" s="181">
        <f>+IF('Données de base'!AR$21&gt;0,'Données de base'!$C$122,0)</f>
        <v>0</v>
      </c>
      <c r="AT66" s="181">
        <f>+IF('Données de base'!AS$21&gt;0,'Données de base'!$C$122,0)</f>
        <v>0</v>
      </c>
      <c r="AU66" s="181">
        <f>+IF('Données de base'!AT$21&gt;0,'Données de base'!$C$122,0)</f>
        <v>0</v>
      </c>
      <c r="AV66" s="181">
        <f>+IF('Données de base'!AU$21&gt;0,'Données de base'!$C$122,0)</f>
        <v>0</v>
      </c>
      <c r="AW66" s="181">
        <f>+IF('Données de base'!AV$21&gt;0,'Données de base'!$C$122,0)</f>
        <v>0</v>
      </c>
      <c r="AX66" s="181">
        <f>+IF('Données de base'!AW$21&gt;0,'Données de base'!$C$122,0)</f>
        <v>0</v>
      </c>
      <c r="AY66" s="181">
        <f>+IF('Données de base'!AX$21&gt;0,'Données de base'!$C$122,0)</f>
        <v>0</v>
      </c>
      <c r="AZ66" s="181">
        <f>+IF('Données de base'!AY$21&gt;0,'Données de base'!$C$122,0)</f>
        <v>0</v>
      </c>
      <c r="BA66" s="181">
        <f>+IF('Données de base'!AZ$21&gt;0,'Données de base'!$C$122,0)</f>
        <v>0</v>
      </c>
      <c r="BB66" s="181">
        <f>+IF('Données de base'!BA$21&gt;0,'Données de base'!$C$122,0)</f>
        <v>0</v>
      </c>
      <c r="BC66" s="130"/>
      <c r="BD66" s="181">
        <f>+IF('Données de base'!BC$21&gt;0,'Données de base'!$C$122,0)</f>
        <v>0</v>
      </c>
      <c r="BE66" s="181">
        <f>+IF('Données de base'!BD$21&gt;0,'Données de base'!$C$122,0)</f>
        <v>0</v>
      </c>
      <c r="BF66" s="181">
        <f>+IF('Données de base'!BE$21&gt;0,'Données de base'!$C$122,0)</f>
        <v>0</v>
      </c>
      <c r="BG66" s="181">
        <f>+IF('Données de base'!BF$21&gt;0,'Données de base'!$C$122,0)</f>
        <v>0</v>
      </c>
      <c r="BH66" s="181">
        <f>+IF('Données de base'!BG$21&gt;0,'Données de base'!$C$122,0)</f>
        <v>0</v>
      </c>
      <c r="BI66" s="181">
        <f>+IF('Données de base'!BH$21&gt;0,'Données de base'!$C$122,0)</f>
        <v>0</v>
      </c>
      <c r="BJ66" s="181">
        <f>+IF('Données de base'!BI$21&gt;0,'Données de base'!$C$122,0)</f>
        <v>0</v>
      </c>
      <c r="BK66" s="181">
        <f>+IF('Données de base'!BJ$21&gt;0,'Données de base'!$C$122,0)</f>
        <v>0</v>
      </c>
      <c r="BL66" s="181">
        <f>+IF('Données de base'!BK$21&gt;0,'Données de base'!$C$122,0)</f>
        <v>0</v>
      </c>
      <c r="BM66" s="181">
        <f>+IF('Données de base'!BL$21&gt;0,'Données de base'!$C$122,0)</f>
        <v>0</v>
      </c>
      <c r="BN66" s="181">
        <f>+IF('Données de base'!BM$21&gt;0,'Données de base'!$C$122,0)</f>
        <v>0</v>
      </c>
      <c r="BO66" s="181">
        <f>+IF('Données de base'!BN$21&gt;0,'Données de base'!$C$122,0)</f>
        <v>0</v>
      </c>
      <c r="BP66" s="130"/>
      <c r="BQ66" s="181">
        <f>+IF('Données de base'!BP$21&gt;0,'Données de base'!$C$122,0)</f>
        <v>0</v>
      </c>
      <c r="BR66" s="181">
        <f>+IF('Données de base'!BQ$21&gt;0,'Données de base'!$C$122,0)</f>
        <v>0</v>
      </c>
      <c r="BS66" s="181">
        <f>+IF('Données de base'!BR$21&gt;0,'Données de base'!$C$122,0)</f>
        <v>0</v>
      </c>
      <c r="BT66" s="181">
        <f>+IF('Données de base'!BS$21&gt;0,'Données de base'!$C$122,0)</f>
        <v>0</v>
      </c>
      <c r="BU66" s="181">
        <f>+IF('Données de base'!BT$21&gt;0,'Données de base'!$C$122,0)</f>
        <v>0</v>
      </c>
      <c r="BV66" s="181">
        <f>+IF('Données de base'!BU$21&gt;0,'Données de base'!$C$122,0)</f>
        <v>0</v>
      </c>
      <c r="BW66" s="181">
        <f>+IF('Données de base'!BV$21&gt;0,'Données de base'!$C$122,0)</f>
        <v>0</v>
      </c>
      <c r="BX66" s="181">
        <f>+IF('Données de base'!BW$21&gt;0,'Données de base'!$C$122,0)</f>
        <v>0</v>
      </c>
      <c r="BY66" s="181">
        <f>+IF('Données de base'!BX$21&gt;0,'Données de base'!$C$122,0)</f>
        <v>0</v>
      </c>
      <c r="BZ66" s="181">
        <f>+IF('Données de base'!BY$21&gt;0,'Données de base'!$C$122,0)</f>
        <v>0</v>
      </c>
      <c r="CA66" s="181">
        <f>+IF('Données de base'!BZ$21&gt;0,'Données de base'!$C$122,0)</f>
        <v>0</v>
      </c>
      <c r="CB66" s="181">
        <f>+IF('Données de base'!CA$21&gt;0,'Données de base'!$C$122,0)</f>
        <v>0</v>
      </c>
      <c r="CC66" s="130"/>
    </row>
    <row r="67" spans="2:81" ht="15" customHeight="1" x14ac:dyDescent="0.2">
      <c r="B67" s="16" t="s">
        <v>135</v>
      </c>
      <c r="C67" s="223"/>
      <c r="D67" s="181">
        <f>MAX(D65:D66)</f>
        <v>0</v>
      </c>
      <c r="E67" s="181">
        <f>MAX(E65:E66)</f>
        <v>0</v>
      </c>
      <c r="F67" s="181">
        <f>MAX(F65:F66)</f>
        <v>0</v>
      </c>
      <c r="G67" s="181">
        <f>MAX(G65:G66)</f>
        <v>0</v>
      </c>
      <c r="H67" s="181">
        <f t="shared" ref="H67:O67" si="125">MAX(H65:H66)</f>
        <v>0</v>
      </c>
      <c r="I67" s="181">
        <f t="shared" si="125"/>
        <v>0</v>
      </c>
      <c r="J67" s="181">
        <f t="shared" si="125"/>
        <v>0</v>
      </c>
      <c r="K67" s="181">
        <f t="shared" si="125"/>
        <v>0</v>
      </c>
      <c r="L67" s="181">
        <f t="shared" si="125"/>
        <v>0</v>
      </c>
      <c r="M67" s="181">
        <f t="shared" si="125"/>
        <v>0</v>
      </c>
      <c r="N67" s="181">
        <f t="shared" si="125"/>
        <v>0</v>
      </c>
      <c r="O67" s="181">
        <f t="shared" si="125"/>
        <v>0</v>
      </c>
      <c r="P67" s="130"/>
      <c r="Q67" s="181">
        <f t="shared" ref="Q67:AB67" si="126">MAX(Q65:Q66)</f>
        <v>0</v>
      </c>
      <c r="R67" s="181">
        <f t="shared" si="126"/>
        <v>0</v>
      </c>
      <c r="S67" s="181">
        <f t="shared" si="126"/>
        <v>0</v>
      </c>
      <c r="T67" s="181">
        <f t="shared" si="126"/>
        <v>0</v>
      </c>
      <c r="U67" s="181">
        <f t="shared" si="126"/>
        <v>0</v>
      </c>
      <c r="V67" s="181">
        <f t="shared" si="126"/>
        <v>0</v>
      </c>
      <c r="W67" s="181">
        <f t="shared" si="126"/>
        <v>0</v>
      </c>
      <c r="X67" s="181">
        <f t="shared" si="126"/>
        <v>0</v>
      </c>
      <c r="Y67" s="181">
        <f t="shared" si="126"/>
        <v>0</v>
      </c>
      <c r="Z67" s="181">
        <f t="shared" si="126"/>
        <v>0</v>
      </c>
      <c r="AA67" s="181">
        <f t="shared" si="126"/>
        <v>0</v>
      </c>
      <c r="AB67" s="181">
        <f t="shared" si="126"/>
        <v>0</v>
      </c>
      <c r="AC67" s="130"/>
      <c r="AD67" s="181">
        <f t="shared" ref="AD67:AO67" si="127">MAX(AD65:AD66)</f>
        <v>0</v>
      </c>
      <c r="AE67" s="181">
        <f t="shared" si="127"/>
        <v>0</v>
      </c>
      <c r="AF67" s="181">
        <f t="shared" si="127"/>
        <v>0</v>
      </c>
      <c r="AG67" s="181">
        <f t="shared" si="127"/>
        <v>0</v>
      </c>
      <c r="AH67" s="181">
        <f t="shared" si="127"/>
        <v>0</v>
      </c>
      <c r="AI67" s="181">
        <f t="shared" si="127"/>
        <v>0</v>
      </c>
      <c r="AJ67" s="181">
        <f t="shared" si="127"/>
        <v>0</v>
      </c>
      <c r="AK67" s="181">
        <f t="shared" si="127"/>
        <v>0</v>
      </c>
      <c r="AL67" s="181">
        <f t="shared" si="127"/>
        <v>0</v>
      </c>
      <c r="AM67" s="181">
        <f t="shared" si="127"/>
        <v>0</v>
      </c>
      <c r="AN67" s="181">
        <f t="shared" si="127"/>
        <v>0</v>
      </c>
      <c r="AO67" s="181">
        <f t="shared" si="127"/>
        <v>0</v>
      </c>
      <c r="AP67" s="130"/>
      <c r="AQ67" s="181">
        <f t="shared" ref="AQ67:BB67" si="128">MAX(AQ65:AQ66)</f>
        <v>0</v>
      </c>
      <c r="AR67" s="181">
        <f t="shared" si="128"/>
        <v>0</v>
      </c>
      <c r="AS67" s="181">
        <f t="shared" si="128"/>
        <v>0</v>
      </c>
      <c r="AT67" s="181">
        <f t="shared" si="128"/>
        <v>0</v>
      </c>
      <c r="AU67" s="181">
        <f t="shared" si="128"/>
        <v>0</v>
      </c>
      <c r="AV67" s="181">
        <f t="shared" si="128"/>
        <v>0</v>
      </c>
      <c r="AW67" s="181">
        <f t="shared" si="128"/>
        <v>0</v>
      </c>
      <c r="AX67" s="181">
        <f t="shared" si="128"/>
        <v>0</v>
      </c>
      <c r="AY67" s="181">
        <f t="shared" si="128"/>
        <v>0</v>
      </c>
      <c r="AZ67" s="181">
        <f t="shared" si="128"/>
        <v>0</v>
      </c>
      <c r="BA67" s="181">
        <f t="shared" si="128"/>
        <v>0</v>
      </c>
      <c r="BB67" s="181">
        <f t="shared" si="128"/>
        <v>0</v>
      </c>
      <c r="BC67" s="130"/>
      <c r="BD67" s="181">
        <f t="shared" ref="BD67:BO67" si="129">MAX(BD65:BD66)</f>
        <v>0</v>
      </c>
      <c r="BE67" s="181">
        <f t="shared" si="129"/>
        <v>0</v>
      </c>
      <c r="BF67" s="181">
        <f t="shared" si="129"/>
        <v>0</v>
      </c>
      <c r="BG67" s="181">
        <f t="shared" si="129"/>
        <v>0</v>
      </c>
      <c r="BH67" s="181">
        <f t="shared" si="129"/>
        <v>0</v>
      </c>
      <c r="BI67" s="181">
        <f t="shared" si="129"/>
        <v>0</v>
      </c>
      <c r="BJ67" s="181">
        <f t="shared" si="129"/>
        <v>0</v>
      </c>
      <c r="BK67" s="181">
        <f t="shared" si="129"/>
        <v>0</v>
      </c>
      <c r="BL67" s="181">
        <f t="shared" si="129"/>
        <v>0</v>
      </c>
      <c r="BM67" s="181">
        <f t="shared" si="129"/>
        <v>0</v>
      </c>
      <c r="BN67" s="181">
        <f t="shared" si="129"/>
        <v>0</v>
      </c>
      <c r="BO67" s="181">
        <f t="shared" si="129"/>
        <v>0</v>
      </c>
      <c r="BP67" s="130"/>
      <c r="BQ67" s="181">
        <f t="shared" ref="BQ67:CB67" si="130">MAX(BQ65:BQ66)</f>
        <v>0</v>
      </c>
      <c r="BR67" s="181">
        <f t="shared" si="130"/>
        <v>0</v>
      </c>
      <c r="BS67" s="181">
        <f t="shared" si="130"/>
        <v>0</v>
      </c>
      <c r="BT67" s="181">
        <f t="shared" si="130"/>
        <v>0</v>
      </c>
      <c r="BU67" s="181">
        <f t="shared" si="130"/>
        <v>0</v>
      </c>
      <c r="BV67" s="181">
        <f t="shared" si="130"/>
        <v>0</v>
      </c>
      <c r="BW67" s="181">
        <f t="shared" si="130"/>
        <v>0</v>
      </c>
      <c r="BX67" s="181">
        <f t="shared" si="130"/>
        <v>0</v>
      </c>
      <c r="BY67" s="181">
        <f t="shared" si="130"/>
        <v>0</v>
      </c>
      <c r="BZ67" s="181">
        <f t="shared" si="130"/>
        <v>0</v>
      </c>
      <c r="CA67" s="181">
        <f t="shared" si="130"/>
        <v>0</v>
      </c>
      <c r="CB67" s="181">
        <f t="shared" si="130"/>
        <v>0</v>
      </c>
      <c r="CC67" s="130"/>
    </row>
    <row r="68" spans="2:81" ht="15" customHeight="1" x14ac:dyDescent="0.2">
      <c r="B68" s="16" t="s">
        <v>136</v>
      </c>
      <c r="C68" s="223"/>
      <c r="D68" s="181">
        <v>0</v>
      </c>
      <c r="E68" s="181">
        <f t="shared" ref="E68:O68" si="131">+D67</f>
        <v>0</v>
      </c>
      <c r="F68" s="181">
        <f t="shared" si="131"/>
        <v>0</v>
      </c>
      <c r="G68" s="181">
        <f t="shared" si="131"/>
        <v>0</v>
      </c>
      <c r="H68" s="181">
        <f t="shared" si="131"/>
        <v>0</v>
      </c>
      <c r="I68" s="181">
        <f t="shared" si="131"/>
        <v>0</v>
      </c>
      <c r="J68" s="181">
        <f t="shared" si="131"/>
        <v>0</v>
      </c>
      <c r="K68" s="181">
        <f t="shared" si="131"/>
        <v>0</v>
      </c>
      <c r="L68" s="181">
        <f t="shared" si="131"/>
        <v>0</v>
      </c>
      <c r="M68" s="181">
        <f t="shared" si="131"/>
        <v>0</v>
      </c>
      <c r="N68" s="181">
        <f t="shared" si="131"/>
        <v>0</v>
      </c>
      <c r="O68" s="181">
        <f t="shared" si="131"/>
        <v>0</v>
      </c>
      <c r="P68" s="130"/>
      <c r="Q68" s="181">
        <f>O67</f>
        <v>0</v>
      </c>
      <c r="R68" s="181">
        <f t="shared" ref="R68:AB68" si="132">Q67</f>
        <v>0</v>
      </c>
      <c r="S68" s="181">
        <f t="shared" si="132"/>
        <v>0</v>
      </c>
      <c r="T68" s="181">
        <f t="shared" si="132"/>
        <v>0</v>
      </c>
      <c r="U68" s="181">
        <f t="shared" si="132"/>
        <v>0</v>
      </c>
      <c r="V68" s="181">
        <f t="shared" si="132"/>
        <v>0</v>
      </c>
      <c r="W68" s="181">
        <f t="shared" si="132"/>
        <v>0</v>
      </c>
      <c r="X68" s="181">
        <f t="shared" si="132"/>
        <v>0</v>
      </c>
      <c r="Y68" s="181">
        <f t="shared" si="132"/>
        <v>0</v>
      </c>
      <c r="Z68" s="181">
        <f t="shared" si="132"/>
        <v>0</v>
      </c>
      <c r="AA68" s="181">
        <f t="shared" si="132"/>
        <v>0</v>
      </c>
      <c r="AB68" s="181">
        <f t="shared" si="132"/>
        <v>0</v>
      </c>
      <c r="AC68" s="130"/>
      <c r="AD68" s="181">
        <f>AB67</f>
        <v>0</v>
      </c>
      <c r="AE68" s="181">
        <f t="shared" ref="AE68:AO68" si="133">AD67</f>
        <v>0</v>
      </c>
      <c r="AF68" s="181">
        <f t="shared" si="133"/>
        <v>0</v>
      </c>
      <c r="AG68" s="181">
        <f t="shared" si="133"/>
        <v>0</v>
      </c>
      <c r="AH68" s="181">
        <f t="shared" si="133"/>
        <v>0</v>
      </c>
      <c r="AI68" s="181">
        <f t="shared" si="133"/>
        <v>0</v>
      </c>
      <c r="AJ68" s="181">
        <f t="shared" si="133"/>
        <v>0</v>
      </c>
      <c r="AK68" s="181">
        <f t="shared" si="133"/>
        <v>0</v>
      </c>
      <c r="AL68" s="181">
        <f t="shared" si="133"/>
        <v>0</v>
      </c>
      <c r="AM68" s="181">
        <f t="shared" si="133"/>
        <v>0</v>
      </c>
      <c r="AN68" s="181">
        <f t="shared" si="133"/>
        <v>0</v>
      </c>
      <c r="AO68" s="181">
        <f t="shared" si="133"/>
        <v>0</v>
      </c>
      <c r="AP68" s="130"/>
      <c r="AQ68" s="181">
        <f>AO67</f>
        <v>0</v>
      </c>
      <c r="AR68" s="181">
        <f t="shared" ref="AR68:BB68" si="134">AQ67</f>
        <v>0</v>
      </c>
      <c r="AS68" s="181">
        <f t="shared" si="134"/>
        <v>0</v>
      </c>
      <c r="AT68" s="181">
        <f t="shared" si="134"/>
        <v>0</v>
      </c>
      <c r="AU68" s="181">
        <f t="shared" si="134"/>
        <v>0</v>
      </c>
      <c r="AV68" s="181">
        <f t="shared" si="134"/>
        <v>0</v>
      </c>
      <c r="AW68" s="181">
        <f t="shared" si="134"/>
        <v>0</v>
      </c>
      <c r="AX68" s="181">
        <f t="shared" si="134"/>
        <v>0</v>
      </c>
      <c r="AY68" s="181">
        <f t="shared" si="134"/>
        <v>0</v>
      </c>
      <c r="AZ68" s="181">
        <f t="shared" si="134"/>
        <v>0</v>
      </c>
      <c r="BA68" s="181">
        <f t="shared" si="134"/>
        <v>0</v>
      </c>
      <c r="BB68" s="181">
        <f t="shared" si="134"/>
        <v>0</v>
      </c>
      <c r="BC68" s="130"/>
      <c r="BD68" s="181">
        <f>BB67</f>
        <v>0</v>
      </c>
      <c r="BE68" s="181">
        <f t="shared" ref="BE68:BO68" si="135">BD67</f>
        <v>0</v>
      </c>
      <c r="BF68" s="181">
        <f t="shared" si="135"/>
        <v>0</v>
      </c>
      <c r="BG68" s="181">
        <f t="shared" si="135"/>
        <v>0</v>
      </c>
      <c r="BH68" s="181">
        <f t="shared" si="135"/>
        <v>0</v>
      </c>
      <c r="BI68" s="181">
        <f t="shared" si="135"/>
        <v>0</v>
      </c>
      <c r="BJ68" s="181">
        <f t="shared" si="135"/>
        <v>0</v>
      </c>
      <c r="BK68" s="181">
        <f t="shared" si="135"/>
        <v>0</v>
      </c>
      <c r="BL68" s="181">
        <f t="shared" si="135"/>
        <v>0</v>
      </c>
      <c r="BM68" s="181">
        <f t="shared" si="135"/>
        <v>0</v>
      </c>
      <c r="BN68" s="181">
        <f t="shared" si="135"/>
        <v>0</v>
      </c>
      <c r="BO68" s="181">
        <f t="shared" si="135"/>
        <v>0</v>
      </c>
      <c r="BP68" s="130"/>
      <c r="BQ68" s="181">
        <f>BO67</f>
        <v>0</v>
      </c>
      <c r="BR68" s="181">
        <f t="shared" ref="BR68:CB68" si="136">BQ67</f>
        <v>0</v>
      </c>
      <c r="BS68" s="181">
        <f t="shared" si="136"/>
        <v>0</v>
      </c>
      <c r="BT68" s="181">
        <f t="shared" si="136"/>
        <v>0</v>
      </c>
      <c r="BU68" s="181">
        <f t="shared" si="136"/>
        <v>0</v>
      </c>
      <c r="BV68" s="181">
        <f t="shared" si="136"/>
        <v>0</v>
      </c>
      <c r="BW68" s="181">
        <f t="shared" si="136"/>
        <v>0</v>
      </c>
      <c r="BX68" s="181">
        <f t="shared" si="136"/>
        <v>0</v>
      </c>
      <c r="BY68" s="181">
        <f t="shared" si="136"/>
        <v>0</v>
      </c>
      <c r="BZ68" s="181">
        <f t="shared" si="136"/>
        <v>0</v>
      </c>
      <c r="CA68" s="181">
        <f t="shared" si="136"/>
        <v>0</v>
      </c>
      <c r="CB68" s="181">
        <f t="shared" si="136"/>
        <v>0</v>
      </c>
      <c r="CC68" s="130"/>
    </row>
    <row r="69" spans="2:81" ht="15" customHeight="1" x14ac:dyDescent="0.2">
      <c r="B69" s="16" t="s">
        <v>137</v>
      </c>
      <c r="C69" s="223"/>
      <c r="D69" s="181">
        <f>+D67-D68</f>
        <v>0</v>
      </c>
      <c r="E69" s="181">
        <f>+E67-E68</f>
        <v>0</v>
      </c>
      <c r="F69" s="181">
        <f>+F67-F68</f>
        <v>0</v>
      </c>
      <c r="G69" s="181">
        <f>+G67-G68</f>
        <v>0</v>
      </c>
      <c r="H69" s="181">
        <f t="shared" ref="H69:O69" si="137">+H67-H68</f>
        <v>0</v>
      </c>
      <c r="I69" s="181">
        <f t="shared" si="137"/>
        <v>0</v>
      </c>
      <c r="J69" s="181">
        <f t="shared" si="137"/>
        <v>0</v>
      </c>
      <c r="K69" s="181">
        <f t="shared" si="137"/>
        <v>0</v>
      </c>
      <c r="L69" s="181">
        <f t="shared" si="137"/>
        <v>0</v>
      </c>
      <c r="M69" s="181">
        <f t="shared" si="137"/>
        <v>0</v>
      </c>
      <c r="N69" s="181">
        <f t="shared" si="137"/>
        <v>0</v>
      </c>
      <c r="O69" s="181">
        <f t="shared" si="137"/>
        <v>0</v>
      </c>
      <c r="P69" s="190">
        <f>SUM(D69:O69)</f>
        <v>0</v>
      </c>
      <c r="Q69" s="181">
        <f t="shared" ref="Q69:AB69" si="138">+Q67-Q68</f>
        <v>0</v>
      </c>
      <c r="R69" s="181">
        <f t="shared" si="138"/>
        <v>0</v>
      </c>
      <c r="S69" s="181">
        <f t="shared" si="138"/>
        <v>0</v>
      </c>
      <c r="T69" s="181">
        <f t="shared" si="138"/>
        <v>0</v>
      </c>
      <c r="U69" s="181">
        <f t="shared" si="138"/>
        <v>0</v>
      </c>
      <c r="V69" s="181">
        <f t="shared" si="138"/>
        <v>0</v>
      </c>
      <c r="W69" s="181">
        <f t="shared" si="138"/>
        <v>0</v>
      </c>
      <c r="X69" s="181">
        <f t="shared" si="138"/>
        <v>0</v>
      </c>
      <c r="Y69" s="181">
        <f t="shared" si="138"/>
        <v>0</v>
      </c>
      <c r="Z69" s="181">
        <f t="shared" si="138"/>
        <v>0</v>
      </c>
      <c r="AA69" s="181">
        <f t="shared" si="138"/>
        <v>0</v>
      </c>
      <c r="AB69" s="181">
        <f t="shared" si="138"/>
        <v>0</v>
      </c>
      <c r="AC69" s="190">
        <f>SUM(Q69:AB69)</f>
        <v>0</v>
      </c>
      <c r="AD69" s="181">
        <f t="shared" ref="AD69:AO69" si="139">+AD67-AD68</f>
        <v>0</v>
      </c>
      <c r="AE69" s="181">
        <f t="shared" si="139"/>
        <v>0</v>
      </c>
      <c r="AF69" s="181">
        <f t="shared" si="139"/>
        <v>0</v>
      </c>
      <c r="AG69" s="181">
        <f t="shared" si="139"/>
        <v>0</v>
      </c>
      <c r="AH69" s="181">
        <f t="shared" si="139"/>
        <v>0</v>
      </c>
      <c r="AI69" s="181">
        <f t="shared" si="139"/>
        <v>0</v>
      </c>
      <c r="AJ69" s="181">
        <f t="shared" si="139"/>
        <v>0</v>
      </c>
      <c r="AK69" s="181">
        <f t="shared" si="139"/>
        <v>0</v>
      </c>
      <c r="AL69" s="181">
        <f t="shared" si="139"/>
        <v>0</v>
      </c>
      <c r="AM69" s="181">
        <f t="shared" si="139"/>
        <v>0</v>
      </c>
      <c r="AN69" s="181">
        <f t="shared" si="139"/>
        <v>0</v>
      </c>
      <c r="AO69" s="181">
        <f t="shared" si="139"/>
        <v>0</v>
      </c>
      <c r="AP69" s="190">
        <f>SUM(AD69:AO69)</f>
        <v>0</v>
      </c>
      <c r="AQ69" s="181">
        <f t="shared" ref="AQ69:BB69" si="140">+AQ67-AQ68</f>
        <v>0</v>
      </c>
      <c r="AR69" s="181">
        <f t="shared" si="140"/>
        <v>0</v>
      </c>
      <c r="AS69" s="181">
        <f t="shared" si="140"/>
        <v>0</v>
      </c>
      <c r="AT69" s="181">
        <f t="shared" si="140"/>
        <v>0</v>
      </c>
      <c r="AU69" s="181">
        <f t="shared" si="140"/>
        <v>0</v>
      </c>
      <c r="AV69" s="181">
        <f t="shared" si="140"/>
        <v>0</v>
      </c>
      <c r="AW69" s="181">
        <f t="shared" si="140"/>
        <v>0</v>
      </c>
      <c r="AX69" s="181">
        <f t="shared" si="140"/>
        <v>0</v>
      </c>
      <c r="AY69" s="181">
        <f t="shared" si="140"/>
        <v>0</v>
      </c>
      <c r="AZ69" s="181">
        <f t="shared" si="140"/>
        <v>0</v>
      </c>
      <c r="BA69" s="181">
        <f t="shared" si="140"/>
        <v>0</v>
      </c>
      <c r="BB69" s="181">
        <f t="shared" si="140"/>
        <v>0</v>
      </c>
      <c r="BC69" s="190">
        <f>SUM(AQ69:BB69)</f>
        <v>0</v>
      </c>
      <c r="BD69" s="181">
        <f t="shared" ref="BD69:BO69" si="141">+BD67-BD68</f>
        <v>0</v>
      </c>
      <c r="BE69" s="181">
        <f t="shared" si="141"/>
        <v>0</v>
      </c>
      <c r="BF69" s="181">
        <f t="shared" si="141"/>
        <v>0</v>
      </c>
      <c r="BG69" s="181">
        <f t="shared" si="141"/>
        <v>0</v>
      </c>
      <c r="BH69" s="181">
        <f t="shared" si="141"/>
        <v>0</v>
      </c>
      <c r="BI69" s="181">
        <f t="shared" si="141"/>
        <v>0</v>
      </c>
      <c r="BJ69" s="181">
        <f t="shared" si="141"/>
        <v>0</v>
      </c>
      <c r="BK69" s="181">
        <f t="shared" si="141"/>
        <v>0</v>
      </c>
      <c r="BL69" s="181">
        <f t="shared" si="141"/>
        <v>0</v>
      </c>
      <c r="BM69" s="181">
        <f t="shared" si="141"/>
        <v>0</v>
      </c>
      <c r="BN69" s="181">
        <f t="shared" si="141"/>
        <v>0</v>
      </c>
      <c r="BO69" s="181">
        <f t="shared" si="141"/>
        <v>0</v>
      </c>
      <c r="BP69" s="190">
        <f>SUM(BD69:BO69)</f>
        <v>0</v>
      </c>
      <c r="BQ69" s="181">
        <f t="shared" ref="BQ69:CB69" si="142">+BQ67-BQ68</f>
        <v>0</v>
      </c>
      <c r="BR69" s="181">
        <f t="shared" si="142"/>
        <v>0</v>
      </c>
      <c r="BS69" s="181">
        <f t="shared" si="142"/>
        <v>0</v>
      </c>
      <c r="BT69" s="181">
        <f t="shared" si="142"/>
        <v>0</v>
      </c>
      <c r="BU69" s="181">
        <f t="shared" si="142"/>
        <v>0</v>
      </c>
      <c r="BV69" s="181">
        <f t="shared" si="142"/>
        <v>0</v>
      </c>
      <c r="BW69" s="181">
        <f t="shared" si="142"/>
        <v>0</v>
      </c>
      <c r="BX69" s="181">
        <f t="shared" si="142"/>
        <v>0</v>
      </c>
      <c r="BY69" s="181">
        <f t="shared" si="142"/>
        <v>0</v>
      </c>
      <c r="BZ69" s="181">
        <f t="shared" si="142"/>
        <v>0</v>
      </c>
      <c r="CA69" s="181">
        <f t="shared" si="142"/>
        <v>0</v>
      </c>
      <c r="CB69" s="181">
        <f t="shared" si="142"/>
        <v>0</v>
      </c>
      <c r="CC69" s="190">
        <f>SUM(BQ69:CB69)</f>
        <v>0</v>
      </c>
    </row>
    <row r="70" spans="2:81" ht="15" customHeight="1" x14ac:dyDescent="0.2">
      <c r="B70" s="16"/>
      <c r="C70" s="223"/>
      <c r="D70" s="181"/>
      <c r="E70" s="181"/>
      <c r="F70" s="181"/>
      <c r="G70" s="181"/>
      <c r="H70" s="181"/>
      <c r="I70" s="181"/>
      <c r="J70" s="181"/>
      <c r="K70" s="181"/>
      <c r="L70" s="181"/>
      <c r="M70" s="181"/>
      <c r="N70" s="181"/>
      <c r="O70" s="181"/>
      <c r="P70" s="130"/>
      <c r="Q70" s="181"/>
      <c r="R70" s="181"/>
      <c r="S70" s="181"/>
      <c r="T70" s="181"/>
      <c r="U70" s="181"/>
      <c r="V70" s="181"/>
      <c r="W70" s="181"/>
      <c r="X70" s="181"/>
      <c r="Y70" s="181"/>
      <c r="Z70" s="181"/>
      <c r="AA70" s="181"/>
      <c r="AB70" s="181"/>
      <c r="AC70" s="130"/>
      <c r="AD70" s="181"/>
      <c r="AE70" s="181"/>
      <c r="AF70" s="181"/>
      <c r="AG70" s="181"/>
      <c r="AH70" s="181"/>
      <c r="AI70" s="181"/>
      <c r="AJ70" s="181"/>
      <c r="AK70" s="181"/>
      <c r="AL70" s="181"/>
      <c r="AM70" s="181"/>
      <c r="AN70" s="181"/>
      <c r="AO70" s="181"/>
      <c r="AP70" s="130"/>
      <c r="AQ70" s="181"/>
      <c r="AR70" s="181"/>
      <c r="AS70" s="181"/>
      <c r="AT70" s="181"/>
      <c r="AU70" s="181"/>
      <c r="AV70" s="181"/>
      <c r="AW70" s="181"/>
      <c r="AX70" s="181"/>
      <c r="AY70" s="181"/>
      <c r="AZ70" s="181"/>
      <c r="BA70" s="181"/>
      <c r="BB70" s="181"/>
      <c r="BC70" s="130"/>
      <c r="BD70" s="181"/>
      <c r="BE70" s="181"/>
      <c r="BF70" s="181"/>
      <c r="BG70" s="181"/>
      <c r="BH70" s="181"/>
      <c r="BI70" s="181"/>
      <c r="BJ70" s="181"/>
      <c r="BK70" s="181"/>
      <c r="BL70" s="181"/>
      <c r="BM70" s="181"/>
      <c r="BN70" s="181"/>
      <c r="BO70" s="181"/>
      <c r="BP70" s="130"/>
      <c r="BQ70" s="181"/>
      <c r="BR70" s="181"/>
      <c r="BS70" s="181"/>
      <c r="BT70" s="181"/>
      <c r="BU70" s="181"/>
      <c r="BV70" s="181"/>
      <c r="BW70" s="181"/>
      <c r="BX70" s="181"/>
      <c r="BY70" s="181"/>
      <c r="BZ70" s="181"/>
      <c r="CA70" s="181"/>
      <c r="CB70" s="181"/>
      <c r="CC70" s="130"/>
    </row>
    <row r="71" spans="2:81" ht="15" customHeight="1" x14ac:dyDescent="0.2">
      <c r="B71" s="243" t="str">
        <f>CONCATENATE("Estimation du stock ",'Données de base'!A40)</f>
        <v>Estimation du stock (-)</v>
      </c>
      <c r="C71" s="223"/>
      <c r="D71" s="181"/>
      <c r="E71" s="181"/>
      <c r="F71" s="181"/>
      <c r="G71" s="181"/>
      <c r="H71" s="181"/>
      <c r="I71" s="181"/>
      <c r="J71" s="181"/>
      <c r="K71" s="181"/>
      <c r="L71" s="181"/>
      <c r="M71" s="181"/>
      <c r="N71" s="181"/>
      <c r="O71" s="181"/>
      <c r="P71" s="130"/>
      <c r="Q71" s="181"/>
      <c r="R71" s="181"/>
      <c r="S71" s="181"/>
      <c r="T71" s="181"/>
      <c r="U71" s="181"/>
      <c r="V71" s="181"/>
      <c r="W71" s="181"/>
      <c r="X71" s="181"/>
      <c r="Y71" s="181"/>
      <c r="Z71" s="181"/>
      <c r="AA71" s="181"/>
      <c r="AB71" s="181"/>
      <c r="AC71" s="130"/>
      <c r="AD71" s="181"/>
      <c r="AE71" s="181"/>
      <c r="AF71" s="181"/>
      <c r="AG71" s="181"/>
      <c r="AH71" s="181"/>
      <c r="AI71" s="181"/>
      <c r="AJ71" s="181"/>
      <c r="AK71" s="181"/>
      <c r="AL71" s="181"/>
      <c r="AM71" s="181"/>
      <c r="AN71" s="181"/>
      <c r="AO71" s="181"/>
      <c r="AP71" s="130"/>
      <c r="AQ71" s="181"/>
      <c r="AR71" s="181"/>
      <c r="AS71" s="181"/>
      <c r="AT71" s="181"/>
      <c r="AU71" s="181"/>
      <c r="AV71" s="181"/>
      <c r="AW71" s="181"/>
      <c r="AX71" s="181"/>
      <c r="AY71" s="181"/>
      <c r="AZ71" s="181"/>
      <c r="BA71" s="181"/>
      <c r="BB71" s="181"/>
      <c r="BC71" s="130"/>
      <c r="BD71" s="181"/>
      <c r="BE71" s="181"/>
      <c r="BF71" s="181"/>
      <c r="BG71" s="181"/>
      <c r="BH71" s="181"/>
      <c r="BI71" s="181"/>
      <c r="BJ71" s="181"/>
      <c r="BK71" s="181"/>
      <c r="BL71" s="181"/>
      <c r="BM71" s="181"/>
      <c r="BN71" s="181"/>
      <c r="BO71" s="181"/>
      <c r="BP71" s="130"/>
      <c r="BQ71" s="181"/>
      <c r="BR71" s="181"/>
      <c r="BS71" s="181"/>
      <c r="BT71" s="181"/>
      <c r="BU71" s="181"/>
      <c r="BV71" s="181"/>
      <c r="BW71" s="181"/>
      <c r="BX71" s="181"/>
      <c r="BY71" s="181"/>
      <c r="BZ71" s="181"/>
      <c r="CA71" s="181"/>
      <c r="CB71" s="181"/>
      <c r="CC71" s="130"/>
    </row>
    <row r="72" spans="2:81" ht="15" customHeight="1" x14ac:dyDescent="0.2">
      <c r="B72" s="16" t="s">
        <v>132</v>
      </c>
      <c r="C72" s="223"/>
      <c r="D72" s="181">
        <f>D100*'Données de base'!$F$123</f>
        <v>0</v>
      </c>
      <c r="E72" s="181">
        <f>E100*'Données de base'!$F$123</f>
        <v>0</v>
      </c>
      <c r="F72" s="181">
        <f>F100*'Données de base'!$F$123</f>
        <v>0</v>
      </c>
      <c r="G72" s="181">
        <f>G100*'Données de base'!$F$123</f>
        <v>0</v>
      </c>
      <c r="H72" s="181">
        <f>H100*'Données de base'!$F$123</f>
        <v>0</v>
      </c>
      <c r="I72" s="181">
        <f>I100*'Données de base'!$F$123</f>
        <v>0</v>
      </c>
      <c r="J72" s="181">
        <f>J100*'Données de base'!$F$123</f>
        <v>0</v>
      </c>
      <c r="K72" s="181">
        <f>K100*'Données de base'!$F$123</f>
        <v>0</v>
      </c>
      <c r="L72" s="181">
        <f>L100*'Données de base'!$F$123</f>
        <v>0</v>
      </c>
      <c r="M72" s="181">
        <f>M100*'Données de base'!$F$123</f>
        <v>0</v>
      </c>
      <c r="N72" s="181">
        <f>N100*'Données de base'!$F$123</f>
        <v>0</v>
      </c>
      <c r="O72" s="181">
        <f>O100*'Données de base'!$F$123</f>
        <v>0</v>
      </c>
      <c r="P72" s="130"/>
      <c r="Q72" s="181">
        <f>Q100*'Données de base'!$F$123</f>
        <v>0</v>
      </c>
      <c r="R72" s="181">
        <f>R100*'Données de base'!$F$123</f>
        <v>0</v>
      </c>
      <c r="S72" s="181">
        <f>S100*'Données de base'!$F$123</f>
        <v>0</v>
      </c>
      <c r="T72" s="181">
        <f>T100*'Données de base'!$F$123</f>
        <v>0</v>
      </c>
      <c r="U72" s="181">
        <f>U100*'Données de base'!$F$123</f>
        <v>0</v>
      </c>
      <c r="V72" s="181">
        <f>V100*'Données de base'!$F$123</f>
        <v>0</v>
      </c>
      <c r="W72" s="181">
        <f>W100*'Données de base'!$F$123</f>
        <v>0</v>
      </c>
      <c r="X72" s="181">
        <f>X100*'Données de base'!$F$123</f>
        <v>0</v>
      </c>
      <c r="Y72" s="181">
        <f>Y100*'Données de base'!$F$123</f>
        <v>0</v>
      </c>
      <c r="Z72" s="181">
        <f>Z100*'Données de base'!$F$123</f>
        <v>0</v>
      </c>
      <c r="AA72" s="181">
        <f>AA100*'Données de base'!$F$123</f>
        <v>0</v>
      </c>
      <c r="AB72" s="181">
        <f>AB100*'Données de base'!$F$123</f>
        <v>0</v>
      </c>
      <c r="AC72" s="130"/>
      <c r="AD72" s="181">
        <f>AD100*'Données de base'!$F$123</f>
        <v>0</v>
      </c>
      <c r="AE72" s="181">
        <f>AE100*'Données de base'!$F$123</f>
        <v>0</v>
      </c>
      <c r="AF72" s="181">
        <f>AF100*'Données de base'!$F$123</f>
        <v>0</v>
      </c>
      <c r="AG72" s="181">
        <f>AG100*'Données de base'!$F$123</f>
        <v>0</v>
      </c>
      <c r="AH72" s="181">
        <f>AH100*'Données de base'!$F$123</f>
        <v>0</v>
      </c>
      <c r="AI72" s="181">
        <f>AI100*'Données de base'!$F$123</f>
        <v>0</v>
      </c>
      <c r="AJ72" s="181">
        <f>AJ100*'Données de base'!$F$123</f>
        <v>0</v>
      </c>
      <c r="AK72" s="181">
        <f>AK100*'Données de base'!$F$123</f>
        <v>0</v>
      </c>
      <c r="AL72" s="181">
        <f>AL100*'Données de base'!$F$123</f>
        <v>0</v>
      </c>
      <c r="AM72" s="181">
        <f>AM100*'Données de base'!$F$123</f>
        <v>0</v>
      </c>
      <c r="AN72" s="181">
        <f>AN100*'Données de base'!$F$123</f>
        <v>0</v>
      </c>
      <c r="AO72" s="181">
        <f>AO100*'Données de base'!$F$123</f>
        <v>0</v>
      </c>
      <c r="AP72" s="130"/>
      <c r="AQ72" s="181">
        <f>AQ100*'Données de base'!$F$123</f>
        <v>0</v>
      </c>
      <c r="AR72" s="181">
        <f>AR100*'Données de base'!$F$123</f>
        <v>0</v>
      </c>
      <c r="AS72" s="181">
        <f>AS100*'Données de base'!$F$123</f>
        <v>0</v>
      </c>
      <c r="AT72" s="181">
        <f>AT100*'Données de base'!$F$123</f>
        <v>0</v>
      </c>
      <c r="AU72" s="181">
        <f>AU100*'Données de base'!$F$123</f>
        <v>0</v>
      </c>
      <c r="AV72" s="181">
        <f>AV100*'Données de base'!$F$123</f>
        <v>0</v>
      </c>
      <c r="AW72" s="181">
        <f>AW100*'Données de base'!$F$123</f>
        <v>0</v>
      </c>
      <c r="AX72" s="181">
        <f>AX100*'Données de base'!$F$123</f>
        <v>0</v>
      </c>
      <c r="AY72" s="181">
        <f>AY100*'Données de base'!$F$123</f>
        <v>0</v>
      </c>
      <c r="AZ72" s="181">
        <f>AZ100*'Données de base'!$F$123</f>
        <v>0</v>
      </c>
      <c r="BA72" s="181">
        <f>BA100*'Données de base'!$F$123</f>
        <v>0</v>
      </c>
      <c r="BB72" s="181">
        <f>BB100*'Données de base'!$F$123</f>
        <v>0</v>
      </c>
      <c r="BC72" s="130"/>
      <c r="BD72" s="181">
        <f>BD100*'Données de base'!$F$123</f>
        <v>0</v>
      </c>
      <c r="BE72" s="181">
        <f>BE100*'Données de base'!$F$123</f>
        <v>0</v>
      </c>
      <c r="BF72" s="181">
        <f>BF100*'Données de base'!$F$123</f>
        <v>0</v>
      </c>
      <c r="BG72" s="181">
        <f>BG100*'Données de base'!$F$123</f>
        <v>0</v>
      </c>
      <c r="BH72" s="181">
        <f>BH100*'Données de base'!$F$123</f>
        <v>0</v>
      </c>
      <c r="BI72" s="181">
        <f>BI100*'Données de base'!$F$123</f>
        <v>0</v>
      </c>
      <c r="BJ72" s="181">
        <f>BJ100*'Données de base'!$F$123</f>
        <v>0</v>
      </c>
      <c r="BK72" s="181">
        <f>BK100*'Données de base'!$F$123</f>
        <v>0</v>
      </c>
      <c r="BL72" s="181">
        <f>BL100*'Données de base'!$F$123</f>
        <v>0</v>
      </c>
      <c r="BM72" s="181">
        <f>BM100*'Données de base'!$F$123</f>
        <v>0</v>
      </c>
      <c r="BN72" s="181">
        <f>BN100*'Données de base'!$F$123</f>
        <v>0</v>
      </c>
      <c r="BO72" s="181">
        <f>BO100*'Données de base'!$F$123</f>
        <v>0</v>
      </c>
      <c r="BP72" s="130"/>
      <c r="BQ72" s="181">
        <f>BQ100*'Données de base'!$F$123</f>
        <v>0</v>
      </c>
      <c r="BR72" s="181">
        <f>BR100*'Données de base'!$F$123</f>
        <v>0</v>
      </c>
      <c r="BS72" s="181">
        <f>BS100*'Données de base'!$F$123</f>
        <v>0</v>
      </c>
      <c r="BT72" s="181">
        <f>BT100*'Données de base'!$F$123</f>
        <v>0</v>
      </c>
      <c r="BU72" s="181">
        <f>BU100*'Données de base'!$F$123</f>
        <v>0</v>
      </c>
      <c r="BV72" s="181">
        <f>BV100*'Données de base'!$F$123</f>
        <v>0</v>
      </c>
      <c r="BW72" s="181">
        <f>BW100*'Données de base'!$F$123</f>
        <v>0</v>
      </c>
      <c r="BX72" s="181">
        <f>BX100*'Données de base'!$F$123</f>
        <v>0</v>
      </c>
      <c r="BY72" s="181">
        <f>BY100*'Données de base'!$F$123</f>
        <v>0</v>
      </c>
      <c r="BZ72" s="181">
        <f>BZ100*'Données de base'!$F$123</f>
        <v>0</v>
      </c>
      <c r="CA72" s="181">
        <f>CA100*'Données de base'!$F$123</f>
        <v>0</v>
      </c>
      <c r="CB72" s="181">
        <f>CB100*'Données de base'!$F$123</f>
        <v>0</v>
      </c>
      <c r="CC72" s="130"/>
    </row>
    <row r="73" spans="2:81" ht="15" customHeight="1" x14ac:dyDescent="0.2">
      <c r="B73" s="16" t="s">
        <v>134</v>
      </c>
      <c r="C73" s="223"/>
      <c r="D73" s="181">
        <f>+IF('Données de base'!C$21&gt;0,'Données de base'!$C$123,0)</f>
        <v>0</v>
      </c>
      <c r="E73" s="181">
        <f>+IF('Données de base'!D$21&gt;0,'Données de base'!$C$123,0)</f>
        <v>0</v>
      </c>
      <c r="F73" s="181">
        <f>+IF('Données de base'!E$21&gt;0,'Données de base'!$C$123,0)</f>
        <v>0</v>
      </c>
      <c r="G73" s="181">
        <f>+IF('Données de base'!F$21&gt;0,'Données de base'!$C$123,0)</f>
        <v>0</v>
      </c>
      <c r="H73" s="181">
        <f>+IF('Données de base'!G$21&gt;0,'Données de base'!$C$123,0)</f>
        <v>0</v>
      </c>
      <c r="I73" s="181">
        <f>+IF('Données de base'!H$21&gt;0,'Données de base'!$C$123,0)</f>
        <v>0</v>
      </c>
      <c r="J73" s="181">
        <f>+IF('Données de base'!I$21&gt;0,'Données de base'!$C$123,0)</f>
        <v>0</v>
      </c>
      <c r="K73" s="181">
        <f>+IF('Données de base'!J$21&gt;0,'Données de base'!$C$123,0)</f>
        <v>0</v>
      </c>
      <c r="L73" s="181">
        <f>+IF('Données de base'!K$21&gt;0,'Données de base'!$C$123,0)</f>
        <v>0</v>
      </c>
      <c r="M73" s="181">
        <f>+IF('Données de base'!L$21&gt;0,'Données de base'!$C$123,0)</f>
        <v>0</v>
      </c>
      <c r="N73" s="181">
        <f>+IF('Données de base'!M$21&gt;0,'Données de base'!$C$123,0)</f>
        <v>0</v>
      </c>
      <c r="O73" s="181">
        <f>+IF('Données de base'!N$21&gt;0,'Données de base'!$C$123,0)</f>
        <v>0</v>
      </c>
      <c r="P73" s="130"/>
      <c r="Q73" s="181">
        <f>'Données de base'!$C$123</f>
        <v>0</v>
      </c>
      <c r="R73" s="181">
        <f>'Données de base'!$C$123</f>
        <v>0</v>
      </c>
      <c r="S73" s="181">
        <f>'Données de base'!$C$123</f>
        <v>0</v>
      </c>
      <c r="T73" s="181">
        <f>'Données de base'!$C$123</f>
        <v>0</v>
      </c>
      <c r="U73" s="181">
        <f>'Données de base'!$C$123</f>
        <v>0</v>
      </c>
      <c r="V73" s="181">
        <f>'Données de base'!$C$123</f>
        <v>0</v>
      </c>
      <c r="W73" s="181">
        <f>'Données de base'!$C$123</f>
        <v>0</v>
      </c>
      <c r="X73" s="181">
        <f>'Données de base'!$C$123</f>
        <v>0</v>
      </c>
      <c r="Y73" s="181">
        <f>'Données de base'!$C$123</f>
        <v>0</v>
      </c>
      <c r="Z73" s="181">
        <f>'Données de base'!$C$123</f>
        <v>0</v>
      </c>
      <c r="AA73" s="181">
        <f>'Données de base'!$C$123</f>
        <v>0</v>
      </c>
      <c r="AB73" s="181">
        <f>'Données de base'!$C$123</f>
        <v>0</v>
      </c>
      <c r="AC73" s="130"/>
      <c r="AD73" s="181">
        <f>'Données de base'!$C$123</f>
        <v>0</v>
      </c>
      <c r="AE73" s="181">
        <f>'Données de base'!$C$123</f>
        <v>0</v>
      </c>
      <c r="AF73" s="181">
        <f>'Données de base'!$C$123</f>
        <v>0</v>
      </c>
      <c r="AG73" s="181">
        <f>'Données de base'!$C$123</f>
        <v>0</v>
      </c>
      <c r="AH73" s="181">
        <f>'Données de base'!$C$123</f>
        <v>0</v>
      </c>
      <c r="AI73" s="181">
        <f>'Données de base'!$C$123</f>
        <v>0</v>
      </c>
      <c r="AJ73" s="181">
        <f>'Données de base'!$C$123</f>
        <v>0</v>
      </c>
      <c r="AK73" s="181">
        <f>'Données de base'!$C$123</f>
        <v>0</v>
      </c>
      <c r="AL73" s="181">
        <f>'Données de base'!$C$123</f>
        <v>0</v>
      </c>
      <c r="AM73" s="181">
        <f>'Données de base'!$C$123</f>
        <v>0</v>
      </c>
      <c r="AN73" s="181">
        <f>'Données de base'!$C$123</f>
        <v>0</v>
      </c>
      <c r="AO73" s="181">
        <f>'Données de base'!$C$123</f>
        <v>0</v>
      </c>
      <c r="AP73" s="130"/>
      <c r="AQ73" s="181">
        <f>'Données de base'!$C$123</f>
        <v>0</v>
      </c>
      <c r="AR73" s="181">
        <f>'Données de base'!$C$123</f>
        <v>0</v>
      </c>
      <c r="AS73" s="181">
        <f>'Données de base'!$C$123</f>
        <v>0</v>
      </c>
      <c r="AT73" s="181">
        <f>'Données de base'!$C$123</f>
        <v>0</v>
      </c>
      <c r="AU73" s="181">
        <f>'Données de base'!$C$123</f>
        <v>0</v>
      </c>
      <c r="AV73" s="181">
        <f>'Données de base'!$C$123</f>
        <v>0</v>
      </c>
      <c r="AW73" s="181">
        <f>'Données de base'!$C$123</f>
        <v>0</v>
      </c>
      <c r="AX73" s="181">
        <f>'Données de base'!$C$123</f>
        <v>0</v>
      </c>
      <c r="AY73" s="181">
        <f>'Données de base'!$C$123</f>
        <v>0</v>
      </c>
      <c r="AZ73" s="181">
        <f>'Données de base'!$C$123</f>
        <v>0</v>
      </c>
      <c r="BA73" s="181">
        <f>'Données de base'!$C$123</f>
        <v>0</v>
      </c>
      <c r="BB73" s="181">
        <f>'Données de base'!$C$123</f>
        <v>0</v>
      </c>
      <c r="BC73" s="130"/>
      <c r="BD73" s="181">
        <f>'Données de base'!$C$123</f>
        <v>0</v>
      </c>
      <c r="BE73" s="181">
        <f>'Données de base'!$C$123</f>
        <v>0</v>
      </c>
      <c r="BF73" s="181">
        <f>'Données de base'!$C$123</f>
        <v>0</v>
      </c>
      <c r="BG73" s="181">
        <f>'Données de base'!$C$123</f>
        <v>0</v>
      </c>
      <c r="BH73" s="181">
        <f>'Données de base'!$C$123</f>
        <v>0</v>
      </c>
      <c r="BI73" s="181">
        <f>'Données de base'!$C$123</f>
        <v>0</v>
      </c>
      <c r="BJ73" s="181">
        <f>'Données de base'!$C$123</f>
        <v>0</v>
      </c>
      <c r="BK73" s="181">
        <f>'Données de base'!$C$123</f>
        <v>0</v>
      </c>
      <c r="BL73" s="181">
        <f>'Données de base'!$C$123</f>
        <v>0</v>
      </c>
      <c r="BM73" s="181">
        <f>'Données de base'!$C$123</f>
        <v>0</v>
      </c>
      <c r="BN73" s="181">
        <f>'Données de base'!$C$123</f>
        <v>0</v>
      </c>
      <c r="BO73" s="181">
        <f>'Données de base'!$C$123</f>
        <v>0</v>
      </c>
      <c r="BP73" s="130"/>
      <c r="BQ73" s="181">
        <f>'Données de base'!$C$123</f>
        <v>0</v>
      </c>
      <c r="BR73" s="181">
        <f>'Données de base'!$C$123</f>
        <v>0</v>
      </c>
      <c r="BS73" s="181">
        <f>'Données de base'!$C$123</f>
        <v>0</v>
      </c>
      <c r="BT73" s="181">
        <f>'Données de base'!$C$123</f>
        <v>0</v>
      </c>
      <c r="BU73" s="181">
        <f>'Données de base'!$C$123</f>
        <v>0</v>
      </c>
      <c r="BV73" s="181">
        <f>'Données de base'!$C$123</f>
        <v>0</v>
      </c>
      <c r="BW73" s="181">
        <f>'Données de base'!$C$123</f>
        <v>0</v>
      </c>
      <c r="BX73" s="181">
        <f>'Données de base'!$C$123</f>
        <v>0</v>
      </c>
      <c r="BY73" s="181">
        <f>'Données de base'!$C$123</f>
        <v>0</v>
      </c>
      <c r="BZ73" s="181">
        <f>'Données de base'!$C$123</f>
        <v>0</v>
      </c>
      <c r="CA73" s="181">
        <f>'Données de base'!$C$123</f>
        <v>0</v>
      </c>
      <c r="CB73" s="181">
        <f>'Données de base'!$C$123</f>
        <v>0</v>
      </c>
      <c r="CC73" s="130"/>
    </row>
    <row r="74" spans="2:81" ht="15" customHeight="1" x14ac:dyDescent="0.2">
      <c r="B74" s="16" t="s">
        <v>135</v>
      </c>
      <c r="C74" s="223"/>
      <c r="D74" s="181">
        <f>MAX(D72:D73)</f>
        <v>0</v>
      </c>
      <c r="E74" s="181">
        <f>MAX(E72:E73)</f>
        <v>0</v>
      </c>
      <c r="F74" s="181">
        <f>MAX(F72:F73)</f>
        <v>0</v>
      </c>
      <c r="G74" s="181">
        <f>MAX(G72:G73)</f>
        <v>0</v>
      </c>
      <c r="H74" s="181">
        <f t="shared" ref="H74:O74" si="143">MAX(H72:H73)</f>
        <v>0</v>
      </c>
      <c r="I74" s="181">
        <f t="shared" si="143"/>
        <v>0</v>
      </c>
      <c r="J74" s="181">
        <f t="shared" si="143"/>
        <v>0</v>
      </c>
      <c r="K74" s="181">
        <f t="shared" si="143"/>
        <v>0</v>
      </c>
      <c r="L74" s="181">
        <f t="shared" si="143"/>
        <v>0</v>
      </c>
      <c r="M74" s="181">
        <f t="shared" si="143"/>
        <v>0</v>
      </c>
      <c r="N74" s="181">
        <f t="shared" si="143"/>
        <v>0</v>
      </c>
      <c r="O74" s="181">
        <f t="shared" si="143"/>
        <v>0</v>
      </c>
      <c r="P74" s="130"/>
      <c r="Q74" s="181">
        <f t="shared" ref="Q74:AB74" si="144">MAX(Q72:Q73)</f>
        <v>0</v>
      </c>
      <c r="R74" s="181">
        <f t="shared" si="144"/>
        <v>0</v>
      </c>
      <c r="S74" s="181">
        <f t="shared" si="144"/>
        <v>0</v>
      </c>
      <c r="T74" s="181">
        <f t="shared" si="144"/>
        <v>0</v>
      </c>
      <c r="U74" s="181">
        <f t="shared" si="144"/>
        <v>0</v>
      </c>
      <c r="V74" s="181">
        <f t="shared" si="144"/>
        <v>0</v>
      </c>
      <c r="W74" s="181">
        <f t="shared" si="144"/>
        <v>0</v>
      </c>
      <c r="X74" s="181">
        <f t="shared" si="144"/>
        <v>0</v>
      </c>
      <c r="Y74" s="181">
        <f t="shared" si="144"/>
        <v>0</v>
      </c>
      <c r="Z74" s="181">
        <f t="shared" si="144"/>
        <v>0</v>
      </c>
      <c r="AA74" s="181">
        <f t="shared" si="144"/>
        <v>0</v>
      </c>
      <c r="AB74" s="181">
        <f t="shared" si="144"/>
        <v>0</v>
      </c>
      <c r="AC74" s="130"/>
      <c r="AD74" s="181">
        <f t="shared" ref="AD74:AO74" si="145">MAX(AD72:AD73)</f>
        <v>0</v>
      </c>
      <c r="AE74" s="181">
        <f t="shared" si="145"/>
        <v>0</v>
      </c>
      <c r="AF74" s="181">
        <f t="shared" si="145"/>
        <v>0</v>
      </c>
      <c r="AG74" s="181">
        <f t="shared" si="145"/>
        <v>0</v>
      </c>
      <c r="AH74" s="181">
        <f t="shared" si="145"/>
        <v>0</v>
      </c>
      <c r="AI74" s="181">
        <f t="shared" si="145"/>
        <v>0</v>
      </c>
      <c r="AJ74" s="181">
        <f t="shared" si="145"/>
        <v>0</v>
      </c>
      <c r="AK74" s="181">
        <f t="shared" si="145"/>
        <v>0</v>
      </c>
      <c r="AL74" s="181">
        <f t="shared" si="145"/>
        <v>0</v>
      </c>
      <c r="AM74" s="181">
        <f t="shared" si="145"/>
        <v>0</v>
      </c>
      <c r="AN74" s="181">
        <f t="shared" si="145"/>
        <v>0</v>
      </c>
      <c r="AO74" s="181">
        <f t="shared" si="145"/>
        <v>0</v>
      </c>
      <c r="AP74" s="130"/>
      <c r="AQ74" s="181">
        <f t="shared" ref="AQ74:BB74" si="146">MAX(AQ72:AQ73)</f>
        <v>0</v>
      </c>
      <c r="AR74" s="181">
        <f t="shared" si="146"/>
        <v>0</v>
      </c>
      <c r="AS74" s="181">
        <f t="shared" si="146"/>
        <v>0</v>
      </c>
      <c r="AT74" s="181">
        <f t="shared" si="146"/>
        <v>0</v>
      </c>
      <c r="AU74" s="181">
        <f t="shared" si="146"/>
        <v>0</v>
      </c>
      <c r="AV74" s="181">
        <f t="shared" si="146"/>
        <v>0</v>
      </c>
      <c r="AW74" s="181">
        <f t="shared" si="146"/>
        <v>0</v>
      </c>
      <c r="AX74" s="181">
        <f t="shared" si="146"/>
        <v>0</v>
      </c>
      <c r="AY74" s="181">
        <f t="shared" si="146"/>
        <v>0</v>
      </c>
      <c r="AZ74" s="181">
        <f t="shared" si="146"/>
        <v>0</v>
      </c>
      <c r="BA74" s="181">
        <f t="shared" si="146"/>
        <v>0</v>
      </c>
      <c r="BB74" s="181">
        <f t="shared" si="146"/>
        <v>0</v>
      </c>
      <c r="BC74" s="130"/>
      <c r="BD74" s="181">
        <f t="shared" ref="BD74:BO74" si="147">MAX(BD72:BD73)</f>
        <v>0</v>
      </c>
      <c r="BE74" s="181">
        <f t="shared" si="147"/>
        <v>0</v>
      </c>
      <c r="BF74" s="181">
        <f t="shared" si="147"/>
        <v>0</v>
      </c>
      <c r="BG74" s="181">
        <f t="shared" si="147"/>
        <v>0</v>
      </c>
      <c r="BH74" s="181">
        <f t="shared" si="147"/>
        <v>0</v>
      </c>
      <c r="BI74" s="181">
        <f t="shared" si="147"/>
        <v>0</v>
      </c>
      <c r="BJ74" s="181">
        <f t="shared" si="147"/>
        <v>0</v>
      </c>
      <c r="BK74" s="181">
        <f t="shared" si="147"/>
        <v>0</v>
      </c>
      <c r="BL74" s="181">
        <f t="shared" si="147"/>
        <v>0</v>
      </c>
      <c r="BM74" s="181">
        <f t="shared" si="147"/>
        <v>0</v>
      </c>
      <c r="BN74" s="181">
        <f t="shared" si="147"/>
        <v>0</v>
      </c>
      <c r="BO74" s="181">
        <f t="shared" si="147"/>
        <v>0</v>
      </c>
      <c r="BP74" s="130"/>
      <c r="BQ74" s="181">
        <f t="shared" ref="BQ74:CB74" si="148">MAX(BQ72:BQ73)</f>
        <v>0</v>
      </c>
      <c r="BR74" s="181">
        <f t="shared" si="148"/>
        <v>0</v>
      </c>
      <c r="BS74" s="181">
        <f t="shared" si="148"/>
        <v>0</v>
      </c>
      <c r="BT74" s="181">
        <f t="shared" si="148"/>
        <v>0</v>
      </c>
      <c r="BU74" s="181">
        <f t="shared" si="148"/>
        <v>0</v>
      </c>
      <c r="BV74" s="181">
        <f t="shared" si="148"/>
        <v>0</v>
      </c>
      <c r="BW74" s="181">
        <f t="shared" si="148"/>
        <v>0</v>
      </c>
      <c r="BX74" s="181">
        <f t="shared" si="148"/>
        <v>0</v>
      </c>
      <c r="BY74" s="181">
        <f t="shared" si="148"/>
        <v>0</v>
      </c>
      <c r="BZ74" s="181">
        <f t="shared" si="148"/>
        <v>0</v>
      </c>
      <c r="CA74" s="181">
        <f t="shared" si="148"/>
        <v>0</v>
      </c>
      <c r="CB74" s="181">
        <f t="shared" si="148"/>
        <v>0</v>
      </c>
      <c r="CC74" s="130"/>
    </row>
    <row r="75" spans="2:81" ht="15" customHeight="1" x14ac:dyDescent="0.2">
      <c r="B75" s="16" t="s">
        <v>136</v>
      </c>
      <c r="C75" s="223"/>
      <c r="D75" s="181">
        <v>0</v>
      </c>
      <c r="E75" s="181">
        <f t="shared" ref="E75:O75" si="149">+D74</f>
        <v>0</v>
      </c>
      <c r="F75" s="181">
        <f t="shared" si="149"/>
        <v>0</v>
      </c>
      <c r="G75" s="181">
        <f t="shared" si="149"/>
        <v>0</v>
      </c>
      <c r="H75" s="181">
        <f t="shared" si="149"/>
        <v>0</v>
      </c>
      <c r="I75" s="181">
        <f t="shared" si="149"/>
        <v>0</v>
      </c>
      <c r="J75" s="181">
        <f t="shared" si="149"/>
        <v>0</v>
      </c>
      <c r="K75" s="181">
        <f t="shared" si="149"/>
        <v>0</v>
      </c>
      <c r="L75" s="181">
        <f t="shared" si="149"/>
        <v>0</v>
      </c>
      <c r="M75" s="181">
        <f t="shared" si="149"/>
        <v>0</v>
      </c>
      <c r="N75" s="181">
        <f t="shared" si="149"/>
        <v>0</v>
      </c>
      <c r="O75" s="181">
        <f t="shared" si="149"/>
        <v>0</v>
      </c>
      <c r="P75" s="130"/>
      <c r="Q75" s="181">
        <f>O74</f>
        <v>0</v>
      </c>
      <c r="R75" s="181">
        <f>Q74</f>
        <v>0</v>
      </c>
      <c r="S75" s="181">
        <f t="shared" ref="S75:AB75" si="150">R74</f>
        <v>0</v>
      </c>
      <c r="T75" s="181">
        <f t="shared" si="150"/>
        <v>0</v>
      </c>
      <c r="U75" s="181">
        <f t="shared" si="150"/>
        <v>0</v>
      </c>
      <c r="V75" s="181">
        <f t="shared" si="150"/>
        <v>0</v>
      </c>
      <c r="W75" s="181">
        <f t="shared" si="150"/>
        <v>0</v>
      </c>
      <c r="X75" s="181">
        <f t="shared" si="150"/>
        <v>0</v>
      </c>
      <c r="Y75" s="181">
        <f t="shared" si="150"/>
        <v>0</v>
      </c>
      <c r="Z75" s="181">
        <f t="shared" si="150"/>
        <v>0</v>
      </c>
      <c r="AA75" s="181">
        <f t="shared" si="150"/>
        <v>0</v>
      </c>
      <c r="AB75" s="181">
        <f t="shared" si="150"/>
        <v>0</v>
      </c>
      <c r="AC75" s="130"/>
      <c r="AD75" s="181">
        <f>AB74</f>
        <v>0</v>
      </c>
      <c r="AE75" s="181">
        <f>AD74</f>
        <v>0</v>
      </c>
      <c r="AF75" s="181">
        <f t="shared" ref="AF75:AO75" si="151">AE74</f>
        <v>0</v>
      </c>
      <c r="AG75" s="181">
        <f t="shared" si="151"/>
        <v>0</v>
      </c>
      <c r="AH75" s="181">
        <f t="shared" si="151"/>
        <v>0</v>
      </c>
      <c r="AI75" s="181">
        <f t="shared" si="151"/>
        <v>0</v>
      </c>
      <c r="AJ75" s="181">
        <f t="shared" si="151"/>
        <v>0</v>
      </c>
      <c r="AK75" s="181">
        <f t="shared" si="151"/>
        <v>0</v>
      </c>
      <c r="AL75" s="181">
        <f t="shared" si="151"/>
        <v>0</v>
      </c>
      <c r="AM75" s="181">
        <f t="shared" si="151"/>
        <v>0</v>
      </c>
      <c r="AN75" s="181">
        <f t="shared" si="151"/>
        <v>0</v>
      </c>
      <c r="AO75" s="181">
        <f t="shared" si="151"/>
        <v>0</v>
      </c>
      <c r="AP75" s="130"/>
      <c r="AQ75" s="181">
        <f>AO74</f>
        <v>0</v>
      </c>
      <c r="AR75" s="181">
        <f>AQ74</f>
        <v>0</v>
      </c>
      <c r="AS75" s="181">
        <f t="shared" ref="AS75:BB75" si="152">AR74</f>
        <v>0</v>
      </c>
      <c r="AT75" s="181">
        <f t="shared" si="152"/>
        <v>0</v>
      </c>
      <c r="AU75" s="181">
        <f t="shared" si="152"/>
        <v>0</v>
      </c>
      <c r="AV75" s="181">
        <f t="shared" si="152"/>
        <v>0</v>
      </c>
      <c r="AW75" s="181">
        <f t="shared" si="152"/>
        <v>0</v>
      </c>
      <c r="AX75" s="181">
        <f t="shared" si="152"/>
        <v>0</v>
      </c>
      <c r="AY75" s="181">
        <f t="shared" si="152"/>
        <v>0</v>
      </c>
      <c r="AZ75" s="181">
        <f t="shared" si="152"/>
        <v>0</v>
      </c>
      <c r="BA75" s="181">
        <f t="shared" si="152"/>
        <v>0</v>
      </c>
      <c r="BB75" s="181">
        <f t="shared" si="152"/>
        <v>0</v>
      </c>
      <c r="BC75" s="130"/>
      <c r="BD75" s="181">
        <f>BB74</f>
        <v>0</v>
      </c>
      <c r="BE75" s="181">
        <f>BD74</f>
        <v>0</v>
      </c>
      <c r="BF75" s="181">
        <f t="shared" ref="BF75:BO75" si="153">BE74</f>
        <v>0</v>
      </c>
      <c r="BG75" s="181">
        <f t="shared" si="153"/>
        <v>0</v>
      </c>
      <c r="BH75" s="181">
        <f t="shared" si="153"/>
        <v>0</v>
      </c>
      <c r="BI75" s="181">
        <f t="shared" si="153"/>
        <v>0</v>
      </c>
      <c r="BJ75" s="181">
        <f t="shared" si="153"/>
        <v>0</v>
      </c>
      <c r="BK75" s="181">
        <f t="shared" si="153"/>
        <v>0</v>
      </c>
      <c r="BL75" s="181">
        <f t="shared" si="153"/>
        <v>0</v>
      </c>
      <c r="BM75" s="181">
        <f t="shared" si="153"/>
        <v>0</v>
      </c>
      <c r="BN75" s="181">
        <f t="shared" si="153"/>
        <v>0</v>
      </c>
      <c r="BO75" s="181">
        <f t="shared" si="153"/>
        <v>0</v>
      </c>
      <c r="BP75" s="130"/>
      <c r="BQ75" s="181">
        <f>BO74</f>
        <v>0</v>
      </c>
      <c r="BR75" s="181">
        <f t="shared" ref="BR75:CB75" si="154">BQ74</f>
        <v>0</v>
      </c>
      <c r="BS75" s="181">
        <f t="shared" si="154"/>
        <v>0</v>
      </c>
      <c r="BT75" s="181">
        <f t="shared" si="154"/>
        <v>0</v>
      </c>
      <c r="BU75" s="181">
        <f t="shared" si="154"/>
        <v>0</v>
      </c>
      <c r="BV75" s="181">
        <f t="shared" si="154"/>
        <v>0</v>
      </c>
      <c r="BW75" s="181">
        <f t="shared" si="154"/>
        <v>0</v>
      </c>
      <c r="BX75" s="181">
        <f t="shared" si="154"/>
        <v>0</v>
      </c>
      <c r="BY75" s="181">
        <f t="shared" si="154"/>
        <v>0</v>
      </c>
      <c r="BZ75" s="181">
        <f t="shared" si="154"/>
        <v>0</v>
      </c>
      <c r="CA75" s="181">
        <f t="shared" si="154"/>
        <v>0</v>
      </c>
      <c r="CB75" s="181">
        <f t="shared" si="154"/>
        <v>0</v>
      </c>
      <c r="CC75" s="130"/>
    </row>
    <row r="76" spans="2:81" ht="15" customHeight="1" x14ac:dyDescent="0.2">
      <c r="B76" s="16" t="s">
        <v>137</v>
      </c>
      <c r="C76" s="223"/>
      <c r="D76" s="181">
        <f>+D74-D75</f>
        <v>0</v>
      </c>
      <c r="E76" s="181">
        <f>+E74-E75</f>
        <v>0</v>
      </c>
      <c r="F76" s="181">
        <f>+F74-F75</f>
        <v>0</v>
      </c>
      <c r="G76" s="181">
        <f>+G74-G75</f>
        <v>0</v>
      </c>
      <c r="H76" s="181">
        <f t="shared" ref="H76:O76" si="155">+H74-H75</f>
        <v>0</v>
      </c>
      <c r="I76" s="181">
        <f t="shared" si="155"/>
        <v>0</v>
      </c>
      <c r="J76" s="181">
        <f t="shared" si="155"/>
        <v>0</v>
      </c>
      <c r="K76" s="181">
        <f t="shared" si="155"/>
        <v>0</v>
      </c>
      <c r="L76" s="181">
        <f t="shared" si="155"/>
        <v>0</v>
      </c>
      <c r="M76" s="181">
        <f t="shared" si="155"/>
        <v>0</v>
      </c>
      <c r="N76" s="181">
        <f t="shared" si="155"/>
        <v>0</v>
      </c>
      <c r="O76" s="181">
        <f t="shared" si="155"/>
        <v>0</v>
      </c>
      <c r="P76" s="190">
        <f>SUM(D76:O76)</f>
        <v>0</v>
      </c>
      <c r="Q76" s="181">
        <f t="shared" ref="Q76:AB76" si="156">+Q74-Q75</f>
        <v>0</v>
      </c>
      <c r="R76" s="181">
        <f t="shared" si="156"/>
        <v>0</v>
      </c>
      <c r="S76" s="181">
        <f t="shared" si="156"/>
        <v>0</v>
      </c>
      <c r="T76" s="181">
        <f t="shared" si="156"/>
        <v>0</v>
      </c>
      <c r="U76" s="181">
        <f t="shared" si="156"/>
        <v>0</v>
      </c>
      <c r="V76" s="181">
        <f t="shared" si="156"/>
        <v>0</v>
      </c>
      <c r="W76" s="181">
        <f t="shared" si="156"/>
        <v>0</v>
      </c>
      <c r="X76" s="181">
        <f t="shared" si="156"/>
        <v>0</v>
      </c>
      <c r="Y76" s="181">
        <f t="shared" si="156"/>
        <v>0</v>
      </c>
      <c r="Z76" s="181">
        <f t="shared" si="156"/>
        <v>0</v>
      </c>
      <c r="AA76" s="181">
        <f t="shared" si="156"/>
        <v>0</v>
      </c>
      <c r="AB76" s="181">
        <f t="shared" si="156"/>
        <v>0</v>
      </c>
      <c r="AC76" s="190">
        <f>SUM(Q76:AB76)</f>
        <v>0</v>
      </c>
      <c r="AD76" s="181">
        <f t="shared" ref="AD76:AO76" si="157">+AD74-AD75</f>
        <v>0</v>
      </c>
      <c r="AE76" s="181">
        <f t="shared" si="157"/>
        <v>0</v>
      </c>
      <c r="AF76" s="181">
        <f t="shared" si="157"/>
        <v>0</v>
      </c>
      <c r="AG76" s="181">
        <f t="shared" si="157"/>
        <v>0</v>
      </c>
      <c r="AH76" s="181">
        <f t="shared" si="157"/>
        <v>0</v>
      </c>
      <c r="AI76" s="181">
        <f t="shared" si="157"/>
        <v>0</v>
      </c>
      <c r="AJ76" s="181">
        <f t="shared" si="157"/>
        <v>0</v>
      </c>
      <c r="AK76" s="181">
        <f t="shared" si="157"/>
        <v>0</v>
      </c>
      <c r="AL76" s="181">
        <f t="shared" si="157"/>
        <v>0</v>
      </c>
      <c r="AM76" s="181">
        <f t="shared" si="157"/>
        <v>0</v>
      </c>
      <c r="AN76" s="181">
        <f t="shared" si="157"/>
        <v>0</v>
      </c>
      <c r="AO76" s="181">
        <f t="shared" si="157"/>
        <v>0</v>
      </c>
      <c r="AP76" s="190">
        <f>SUM(AD76:AO76)</f>
        <v>0</v>
      </c>
      <c r="AQ76" s="181">
        <f t="shared" ref="AQ76:BB76" si="158">+AQ74-AQ75</f>
        <v>0</v>
      </c>
      <c r="AR76" s="181">
        <f t="shared" si="158"/>
        <v>0</v>
      </c>
      <c r="AS76" s="181">
        <f t="shared" si="158"/>
        <v>0</v>
      </c>
      <c r="AT76" s="181">
        <f t="shared" si="158"/>
        <v>0</v>
      </c>
      <c r="AU76" s="181">
        <f t="shared" si="158"/>
        <v>0</v>
      </c>
      <c r="AV76" s="181">
        <f t="shared" si="158"/>
        <v>0</v>
      </c>
      <c r="AW76" s="181">
        <f t="shared" si="158"/>
        <v>0</v>
      </c>
      <c r="AX76" s="181">
        <f t="shared" si="158"/>
        <v>0</v>
      </c>
      <c r="AY76" s="181">
        <f t="shared" si="158"/>
        <v>0</v>
      </c>
      <c r="AZ76" s="181">
        <f t="shared" si="158"/>
        <v>0</v>
      </c>
      <c r="BA76" s="181">
        <f t="shared" si="158"/>
        <v>0</v>
      </c>
      <c r="BB76" s="181">
        <f t="shared" si="158"/>
        <v>0</v>
      </c>
      <c r="BC76" s="190">
        <f>SUM(AQ76:BB76)</f>
        <v>0</v>
      </c>
      <c r="BD76" s="181">
        <f t="shared" ref="BD76:BO76" si="159">+BD74-BD75</f>
        <v>0</v>
      </c>
      <c r="BE76" s="181">
        <f t="shared" si="159"/>
        <v>0</v>
      </c>
      <c r="BF76" s="181">
        <f t="shared" si="159"/>
        <v>0</v>
      </c>
      <c r="BG76" s="181">
        <f t="shared" si="159"/>
        <v>0</v>
      </c>
      <c r="BH76" s="181">
        <f t="shared" si="159"/>
        <v>0</v>
      </c>
      <c r="BI76" s="181">
        <f t="shared" si="159"/>
        <v>0</v>
      </c>
      <c r="BJ76" s="181">
        <f t="shared" si="159"/>
        <v>0</v>
      </c>
      <c r="BK76" s="181">
        <f t="shared" si="159"/>
        <v>0</v>
      </c>
      <c r="BL76" s="181">
        <f t="shared" si="159"/>
        <v>0</v>
      </c>
      <c r="BM76" s="181">
        <f t="shared" si="159"/>
        <v>0</v>
      </c>
      <c r="BN76" s="181">
        <f t="shared" si="159"/>
        <v>0</v>
      </c>
      <c r="BO76" s="181">
        <f t="shared" si="159"/>
        <v>0</v>
      </c>
      <c r="BP76" s="190">
        <f>SUM(BD76:BO76)</f>
        <v>0</v>
      </c>
      <c r="BQ76" s="181">
        <f t="shared" ref="BQ76:CB76" si="160">+BQ74-BQ75</f>
        <v>0</v>
      </c>
      <c r="BR76" s="181">
        <f t="shared" si="160"/>
        <v>0</v>
      </c>
      <c r="BS76" s="181">
        <f t="shared" si="160"/>
        <v>0</v>
      </c>
      <c r="BT76" s="181">
        <f t="shared" si="160"/>
        <v>0</v>
      </c>
      <c r="BU76" s="181">
        <f t="shared" si="160"/>
        <v>0</v>
      </c>
      <c r="BV76" s="181">
        <f t="shared" si="160"/>
        <v>0</v>
      </c>
      <c r="BW76" s="181">
        <f t="shared" si="160"/>
        <v>0</v>
      </c>
      <c r="BX76" s="181">
        <f t="shared" si="160"/>
        <v>0</v>
      </c>
      <c r="BY76" s="181">
        <f t="shared" si="160"/>
        <v>0</v>
      </c>
      <c r="BZ76" s="181">
        <f t="shared" si="160"/>
        <v>0</v>
      </c>
      <c r="CA76" s="181">
        <f t="shared" si="160"/>
        <v>0</v>
      </c>
      <c r="CB76" s="181">
        <f t="shared" si="160"/>
        <v>0</v>
      </c>
      <c r="CC76" s="190">
        <f>SUM(BQ76:CB76)</f>
        <v>0</v>
      </c>
    </row>
    <row r="77" spans="2:81" ht="15" customHeight="1" x14ac:dyDescent="0.2">
      <c r="B77" s="16"/>
      <c r="C77" s="223"/>
      <c r="D77" s="181"/>
      <c r="E77" s="181"/>
      <c r="F77" s="181"/>
      <c r="G77" s="181"/>
      <c r="H77" s="181"/>
      <c r="I77" s="181"/>
      <c r="J77" s="181"/>
      <c r="K77" s="181"/>
      <c r="L77" s="181"/>
      <c r="M77" s="181"/>
      <c r="N77" s="181"/>
      <c r="O77" s="181"/>
      <c r="P77" s="130"/>
      <c r="Q77" s="181"/>
      <c r="R77" s="181"/>
      <c r="S77" s="181"/>
      <c r="T77" s="181"/>
      <c r="U77" s="181"/>
      <c r="V77" s="181"/>
      <c r="W77" s="181"/>
      <c r="X77" s="181"/>
      <c r="Y77" s="181"/>
      <c r="Z77" s="181"/>
      <c r="AA77" s="181"/>
      <c r="AB77" s="181"/>
      <c r="AC77" s="130"/>
      <c r="AD77" s="181"/>
      <c r="AE77" s="181"/>
      <c r="AF77" s="181"/>
      <c r="AG77" s="181"/>
      <c r="AH77" s="181"/>
      <c r="AI77" s="181"/>
      <c r="AJ77" s="181"/>
      <c r="AK77" s="181"/>
      <c r="AL77" s="181"/>
      <c r="AM77" s="181"/>
      <c r="AN77" s="181"/>
      <c r="AO77" s="181"/>
      <c r="AP77" s="130"/>
      <c r="AQ77" s="181"/>
      <c r="AR77" s="181"/>
      <c r="AS77" s="181"/>
      <c r="AT77" s="181"/>
      <c r="AU77" s="181"/>
      <c r="AV77" s="181"/>
      <c r="AW77" s="181"/>
      <c r="AX77" s="181"/>
      <c r="AY77" s="181"/>
      <c r="AZ77" s="181"/>
      <c r="BA77" s="181"/>
      <c r="BB77" s="181"/>
      <c r="BC77" s="130"/>
      <c r="BD77" s="181"/>
      <c r="BE77" s="181"/>
      <c r="BF77" s="181"/>
      <c r="BG77" s="181"/>
      <c r="BH77" s="181"/>
      <c r="BI77" s="181"/>
      <c r="BJ77" s="181"/>
      <c r="BK77" s="181"/>
      <c r="BL77" s="181"/>
      <c r="BM77" s="181"/>
      <c r="BN77" s="181"/>
      <c r="BO77" s="181"/>
      <c r="BP77" s="130"/>
      <c r="BQ77" s="181"/>
      <c r="BR77" s="181"/>
      <c r="BS77" s="181"/>
      <c r="BT77" s="181"/>
      <c r="BU77" s="181"/>
      <c r="BV77" s="181"/>
      <c r="BW77" s="181"/>
      <c r="BX77" s="181"/>
      <c r="BY77" s="181"/>
      <c r="BZ77" s="181"/>
      <c r="CA77" s="181"/>
      <c r="CB77" s="181"/>
      <c r="CC77" s="130"/>
    </row>
    <row r="78" spans="2:81" ht="15" customHeight="1" x14ac:dyDescent="0.2">
      <c r="B78" s="243" t="str">
        <f>CONCATENATE("Estimation du stock ",'Données de base'!A41)</f>
        <v>Estimation du stock (-)</v>
      </c>
      <c r="C78" s="223"/>
      <c r="D78" s="181"/>
      <c r="E78" s="181"/>
      <c r="F78" s="181"/>
      <c r="G78" s="181"/>
      <c r="H78" s="181"/>
      <c r="I78" s="181"/>
      <c r="J78" s="181"/>
      <c r="K78" s="181"/>
      <c r="L78" s="181"/>
      <c r="M78" s="181"/>
      <c r="N78" s="181"/>
      <c r="O78" s="181"/>
      <c r="P78" s="130"/>
      <c r="Q78" s="181"/>
      <c r="R78" s="181"/>
      <c r="S78" s="181"/>
      <c r="T78" s="181"/>
      <c r="U78" s="181"/>
      <c r="V78" s="181"/>
      <c r="W78" s="181"/>
      <c r="X78" s="181"/>
      <c r="Y78" s="181"/>
      <c r="Z78" s="181"/>
      <c r="AA78" s="181"/>
      <c r="AB78" s="181"/>
      <c r="AC78" s="130"/>
      <c r="AD78" s="181"/>
      <c r="AE78" s="181"/>
      <c r="AF78" s="181"/>
      <c r="AG78" s="181"/>
      <c r="AH78" s="181"/>
      <c r="AI78" s="181"/>
      <c r="AJ78" s="181"/>
      <c r="AK78" s="181"/>
      <c r="AL78" s="181"/>
      <c r="AM78" s="181"/>
      <c r="AN78" s="181"/>
      <c r="AO78" s="181"/>
      <c r="AP78" s="130"/>
      <c r="AQ78" s="181"/>
      <c r="AR78" s="181"/>
      <c r="AS78" s="181"/>
      <c r="AT78" s="181"/>
      <c r="AU78" s="181"/>
      <c r="AV78" s="181"/>
      <c r="AW78" s="181"/>
      <c r="AX78" s="181"/>
      <c r="AY78" s="181"/>
      <c r="AZ78" s="181"/>
      <c r="BA78" s="181"/>
      <c r="BB78" s="181"/>
      <c r="BC78" s="130"/>
      <c r="BD78" s="181"/>
      <c r="BE78" s="181"/>
      <c r="BF78" s="181"/>
      <c r="BG78" s="181"/>
      <c r="BH78" s="181"/>
      <c r="BI78" s="181"/>
      <c r="BJ78" s="181"/>
      <c r="BK78" s="181"/>
      <c r="BL78" s="181"/>
      <c r="BM78" s="181"/>
      <c r="BN78" s="181"/>
      <c r="BO78" s="181"/>
      <c r="BP78" s="130"/>
      <c r="BQ78" s="181"/>
      <c r="BR78" s="181"/>
      <c r="BS78" s="181"/>
      <c r="BT78" s="181"/>
      <c r="BU78" s="181"/>
      <c r="BV78" s="181"/>
      <c r="BW78" s="181"/>
      <c r="BX78" s="181"/>
      <c r="BY78" s="181"/>
      <c r="BZ78" s="181"/>
      <c r="CA78" s="181"/>
      <c r="CB78" s="181"/>
      <c r="CC78" s="130"/>
    </row>
    <row r="79" spans="2:81" ht="15" customHeight="1" x14ac:dyDescent="0.2">
      <c r="B79" s="16" t="s">
        <v>132</v>
      </c>
      <c r="C79" s="223"/>
      <c r="D79" s="181">
        <f>D101*'Données de base'!$F$124</f>
        <v>0</v>
      </c>
      <c r="E79" s="181">
        <f>E101*'Données de base'!$F$124</f>
        <v>0</v>
      </c>
      <c r="F79" s="181">
        <f>F101*'Données de base'!$F$124</f>
        <v>0</v>
      </c>
      <c r="G79" s="181">
        <f>G101*'Données de base'!$F$124</f>
        <v>0</v>
      </c>
      <c r="H79" s="181">
        <f>H101*'Données de base'!$F$124</f>
        <v>0</v>
      </c>
      <c r="I79" s="181">
        <f>I101*'Données de base'!$F$124</f>
        <v>0</v>
      </c>
      <c r="J79" s="181">
        <f>J101*'Données de base'!$F$124</f>
        <v>0</v>
      </c>
      <c r="K79" s="181">
        <f>K101*'Données de base'!$F$124</f>
        <v>0</v>
      </c>
      <c r="L79" s="181">
        <f>L101*'Données de base'!$F$124</f>
        <v>0</v>
      </c>
      <c r="M79" s="181">
        <f>M101*'Données de base'!$F$124</f>
        <v>0</v>
      </c>
      <c r="N79" s="181">
        <f>N101*'Données de base'!$F$124</f>
        <v>0</v>
      </c>
      <c r="O79" s="181">
        <f>O101*'Données de base'!$F$124</f>
        <v>0</v>
      </c>
      <c r="P79" s="130"/>
      <c r="Q79" s="181">
        <f>Q101*'Données de base'!$F$124</f>
        <v>0</v>
      </c>
      <c r="R79" s="181">
        <f>R101*'Données de base'!$F$124</f>
        <v>0</v>
      </c>
      <c r="S79" s="181">
        <f>S101*'Données de base'!$F$124</f>
        <v>0</v>
      </c>
      <c r="T79" s="181">
        <f>T101*'Données de base'!$F$124</f>
        <v>0</v>
      </c>
      <c r="U79" s="181">
        <f>U101*'Données de base'!$F$124</f>
        <v>0</v>
      </c>
      <c r="V79" s="181">
        <f>V101*'Données de base'!$F$124</f>
        <v>0</v>
      </c>
      <c r="W79" s="181">
        <f>W101*'Données de base'!$F$124</f>
        <v>0</v>
      </c>
      <c r="X79" s="181">
        <f>X101*'Données de base'!$F$124</f>
        <v>0</v>
      </c>
      <c r="Y79" s="181">
        <f>Y101*'Données de base'!$F$124</f>
        <v>0</v>
      </c>
      <c r="Z79" s="181">
        <f>Z101*'Données de base'!$F$124</f>
        <v>0</v>
      </c>
      <c r="AA79" s="181">
        <f>AA101*'Données de base'!$F$124</f>
        <v>0</v>
      </c>
      <c r="AB79" s="181">
        <f>AB101*'Données de base'!$F$124</f>
        <v>0</v>
      </c>
      <c r="AC79" s="130"/>
      <c r="AD79" s="181">
        <f>AD101*'Données de base'!$F$124</f>
        <v>0</v>
      </c>
      <c r="AE79" s="181">
        <f>AE101*'Données de base'!$F$124</f>
        <v>0</v>
      </c>
      <c r="AF79" s="181">
        <f>AF101*'Données de base'!$F$124</f>
        <v>0</v>
      </c>
      <c r="AG79" s="181">
        <f>AG101*'Données de base'!$F$124</f>
        <v>0</v>
      </c>
      <c r="AH79" s="181">
        <f>AH101*'Données de base'!$F$124</f>
        <v>0</v>
      </c>
      <c r="AI79" s="181">
        <f>AI101*'Données de base'!$F$124</f>
        <v>0</v>
      </c>
      <c r="AJ79" s="181">
        <f>AJ101*'Données de base'!$F$124</f>
        <v>0</v>
      </c>
      <c r="AK79" s="181">
        <f>AK101*'Données de base'!$F$124</f>
        <v>0</v>
      </c>
      <c r="AL79" s="181">
        <f>AL101*'Données de base'!$F$124</f>
        <v>0</v>
      </c>
      <c r="AM79" s="181">
        <f>AM101*'Données de base'!$F$124</f>
        <v>0</v>
      </c>
      <c r="AN79" s="181">
        <f>AN101*'Données de base'!$F$124</f>
        <v>0</v>
      </c>
      <c r="AO79" s="181">
        <f>AO101*'Données de base'!$F$124</f>
        <v>0</v>
      </c>
      <c r="AP79" s="130"/>
      <c r="AQ79" s="181">
        <f>AQ101*'Données de base'!$F$124</f>
        <v>0</v>
      </c>
      <c r="AR79" s="181">
        <f>AR101*'Données de base'!$F$124</f>
        <v>0</v>
      </c>
      <c r="AS79" s="181">
        <f>AS101*'Données de base'!$F$124</f>
        <v>0</v>
      </c>
      <c r="AT79" s="181">
        <f>AT101*'Données de base'!$F$124</f>
        <v>0</v>
      </c>
      <c r="AU79" s="181">
        <f>AU101*'Données de base'!$F$124</f>
        <v>0</v>
      </c>
      <c r="AV79" s="181">
        <f>AV101*'Données de base'!$F$124</f>
        <v>0</v>
      </c>
      <c r="AW79" s="181">
        <f>AW101*'Données de base'!$F$124</f>
        <v>0</v>
      </c>
      <c r="AX79" s="181">
        <f>AX101*'Données de base'!$F$124</f>
        <v>0</v>
      </c>
      <c r="AY79" s="181">
        <f>AY101*'Données de base'!$F$124</f>
        <v>0</v>
      </c>
      <c r="AZ79" s="181">
        <f>AZ101*'Données de base'!$F$124</f>
        <v>0</v>
      </c>
      <c r="BA79" s="181">
        <f>BA101*'Données de base'!$F$124</f>
        <v>0</v>
      </c>
      <c r="BB79" s="181">
        <f>BB101*'Données de base'!$F$124</f>
        <v>0</v>
      </c>
      <c r="BC79" s="130"/>
      <c r="BD79" s="181">
        <f>BD101*'Données de base'!$F$124</f>
        <v>0</v>
      </c>
      <c r="BE79" s="181">
        <f>BE101*'Données de base'!$F$124</f>
        <v>0</v>
      </c>
      <c r="BF79" s="181">
        <f>BF101*'Données de base'!$F$124</f>
        <v>0</v>
      </c>
      <c r="BG79" s="181">
        <f>BG101*'Données de base'!$F$124</f>
        <v>0</v>
      </c>
      <c r="BH79" s="181">
        <f>BH101*'Données de base'!$F$124</f>
        <v>0</v>
      </c>
      <c r="BI79" s="181">
        <f>BI101*'Données de base'!$F$124</f>
        <v>0</v>
      </c>
      <c r="BJ79" s="181">
        <f>BJ101*'Données de base'!$F$124</f>
        <v>0</v>
      </c>
      <c r="BK79" s="181">
        <f>BK101*'Données de base'!$F$124</f>
        <v>0</v>
      </c>
      <c r="BL79" s="181">
        <f>BL101*'Données de base'!$F$124</f>
        <v>0</v>
      </c>
      <c r="BM79" s="181">
        <f>BM101*'Données de base'!$F$124</f>
        <v>0</v>
      </c>
      <c r="BN79" s="181">
        <f>BN101*'Données de base'!$F$124</f>
        <v>0</v>
      </c>
      <c r="BO79" s="181">
        <f>BO101*'Données de base'!$F$124</f>
        <v>0</v>
      </c>
      <c r="BP79" s="130"/>
      <c r="BQ79" s="181">
        <f>BQ101*'Données de base'!$F$124</f>
        <v>0</v>
      </c>
      <c r="BR79" s="181">
        <f>BR101*'Données de base'!$F$124</f>
        <v>0</v>
      </c>
      <c r="BS79" s="181">
        <f>BS101*'Données de base'!$F$124</f>
        <v>0</v>
      </c>
      <c r="BT79" s="181">
        <f>BT101*'Données de base'!$F$124</f>
        <v>0</v>
      </c>
      <c r="BU79" s="181">
        <f>BU101*'Données de base'!$F$124</f>
        <v>0</v>
      </c>
      <c r="BV79" s="181">
        <f>BV101*'Données de base'!$F$124</f>
        <v>0</v>
      </c>
      <c r="BW79" s="181">
        <f>BW101*'Données de base'!$F$124</f>
        <v>0</v>
      </c>
      <c r="BX79" s="181">
        <f>BX101*'Données de base'!$F$124</f>
        <v>0</v>
      </c>
      <c r="BY79" s="181">
        <f>BY101*'Données de base'!$F$124</f>
        <v>0</v>
      </c>
      <c r="BZ79" s="181">
        <f>BZ101*'Données de base'!$F$124</f>
        <v>0</v>
      </c>
      <c r="CA79" s="181">
        <f>CA101*'Données de base'!$F$124</f>
        <v>0</v>
      </c>
      <c r="CB79" s="181">
        <f>CB101*'Données de base'!$F$124</f>
        <v>0</v>
      </c>
      <c r="CC79" s="130"/>
    </row>
    <row r="80" spans="2:81" ht="15" customHeight="1" x14ac:dyDescent="0.2">
      <c r="B80" s="16" t="s">
        <v>134</v>
      </c>
      <c r="C80" s="223"/>
      <c r="D80" s="181">
        <f>+IF('Données de base'!C$21&gt;0,'Données de base'!$C$124,0)</f>
        <v>0</v>
      </c>
      <c r="E80" s="181">
        <f>+IF('Données de base'!D$21&gt;0,'Données de base'!$C$124,0)</f>
        <v>0</v>
      </c>
      <c r="F80" s="181">
        <f>+IF('Données de base'!E$21&gt;0,'Données de base'!$C$124,0)</f>
        <v>0</v>
      </c>
      <c r="G80" s="181">
        <f>+IF('Données de base'!F$21&gt;0,'Données de base'!$C$124,0)</f>
        <v>0</v>
      </c>
      <c r="H80" s="181">
        <f>+IF('Données de base'!G$21&gt;0,'Données de base'!$C$124,0)</f>
        <v>0</v>
      </c>
      <c r="I80" s="181">
        <f>+IF('Données de base'!H$21&gt;0,'Données de base'!$C$124,0)</f>
        <v>0</v>
      </c>
      <c r="J80" s="181">
        <f>+IF('Données de base'!I$21&gt;0,'Données de base'!$C$124,0)</f>
        <v>0</v>
      </c>
      <c r="K80" s="181">
        <f>+IF('Données de base'!J$21&gt;0,'Données de base'!$C$124,0)</f>
        <v>0</v>
      </c>
      <c r="L80" s="181">
        <f>+IF('Données de base'!K$21&gt;0,'Données de base'!$C$124,0)</f>
        <v>0</v>
      </c>
      <c r="M80" s="181">
        <f>+IF('Données de base'!L$21&gt;0,'Données de base'!$C$124,0)</f>
        <v>0</v>
      </c>
      <c r="N80" s="181">
        <f>+IF('Données de base'!M$21&gt;0,'Données de base'!$C$124,0)</f>
        <v>0</v>
      </c>
      <c r="O80" s="181">
        <f>+IF('Données de base'!N$21&gt;0,'Données de base'!$C$124,0)</f>
        <v>0</v>
      </c>
      <c r="P80" s="130"/>
      <c r="Q80" s="181">
        <f>'Données de base'!$C$124</f>
        <v>0</v>
      </c>
      <c r="R80" s="181">
        <f>'Données de base'!$C$124</f>
        <v>0</v>
      </c>
      <c r="S80" s="181">
        <f>'Données de base'!$C$124</f>
        <v>0</v>
      </c>
      <c r="T80" s="181">
        <f>'Données de base'!$C$124</f>
        <v>0</v>
      </c>
      <c r="U80" s="181">
        <f>'Données de base'!$C$124</f>
        <v>0</v>
      </c>
      <c r="V80" s="181">
        <f>'Données de base'!$C$124</f>
        <v>0</v>
      </c>
      <c r="W80" s="181">
        <f>'Données de base'!$C$124</f>
        <v>0</v>
      </c>
      <c r="X80" s="181">
        <f>'Données de base'!$C$124</f>
        <v>0</v>
      </c>
      <c r="Y80" s="181">
        <f>'Données de base'!$C$124</f>
        <v>0</v>
      </c>
      <c r="Z80" s="181">
        <f>'Données de base'!$C$124</f>
        <v>0</v>
      </c>
      <c r="AA80" s="181">
        <f>'Données de base'!$C$124</f>
        <v>0</v>
      </c>
      <c r="AB80" s="181">
        <f>'Données de base'!$C$124</f>
        <v>0</v>
      </c>
      <c r="AC80" s="130"/>
      <c r="AD80" s="181">
        <f>'Données de base'!$C$124</f>
        <v>0</v>
      </c>
      <c r="AE80" s="181">
        <f>'Données de base'!$C$124</f>
        <v>0</v>
      </c>
      <c r="AF80" s="181">
        <f>'Données de base'!$C$124</f>
        <v>0</v>
      </c>
      <c r="AG80" s="181">
        <f>'Données de base'!$C$124</f>
        <v>0</v>
      </c>
      <c r="AH80" s="181">
        <f>'Données de base'!$C$124</f>
        <v>0</v>
      </c>
      <c r="AI80" s="181">
        <f>'Données de base'!$C$124</f>
        <v>0</v>
      </c>
      <c r="AJ80" s="181">
        <f>'Données de base'!$C$124</f>
        <v>0</v>
      </c>
      <c r="AK80" s="181">
        <f>'Données de base'!$C$124</f>
        <v>0</v>
      </c>
      <c r="AL80" s="181">
        <f>'Données de base'!$C$124</f>
        <v>0</v>
      </c>
      <c r="AM80" s="181">
        <f>'Données de base'!$C$124</f>
        <v>0</v>
      </c>
      <c r="AN80" s="181">
        <f>'Données de base'!$C$124</f>
        <v>0</v>
      </c>
      <c r="AO80" s="181">
        <f>'Données de base'!$C$124</f>
        <v>0</v>
      </c>
      <c r="AP80" s="130"/>
      <c r="AQ80" s="181">
        <f>'Données de base'!$C$124</f>
        <v>0</v>
      </c>
      <c r="AR80" s="181">
        <f>'Données de base'!$C$124</f>
        <v>0</v>
      </c>
      <c r="AS80" s="181">
        <f>'Données de base'!$C$124</f>
        <v>0</v>
      </c>
      <c r="AT80" s="181">
        <f>'Données de base'!$C$124</f>
        <v>0</v>
      </c>
      <c r="AU80" s="181">
        <f>'Données de base'!$C$124</f>
        <v>0</v>
      </c>
      <c r="AV80" s="181">
        <f>'Données de base'!$C$124</f>
        <v>0</v>
      </c>
      <c r="AW80" s="181">
        <f>'Données de base'!$C$124</f>
        <v>0</v>
      </c>
      <c r="AX80" s="181">
        <f>'Données de base'!$C$124</f>
        <v>0</v>
      </c>
      <c r="AY80" s="181">
        <f>'Données de base'!$C$124</f>
        <v>0</v>
      </c>
      <c r="AZ80" s="181">
        <f>'Données de base'!$C$124</f>
        <v>0</v>
      </c>
      <c r="BA80" s="181">
        <f>'Données de base'!$C$124</f>
        <v>0</v>
      </c>
      <c r="BB80" s="181">
        <f>'Données de base'!$C$124</f>
        <v>0</v>
      </c>
      <c r="BC80" s="130"/>
      <c r="BD80" s="181">
        <f>'Données de base'!$C$124</f>
        <v>0</v>
      </c>
      <c r="BE80" s="181">
        <f>'Données de base'!$C$124</f>
        <v>0</v>
      </c>
      <c r="BF80" s="181">
        <f>'Données de base'!$C$124</f>
        <v>0</v>
      </c>
      <c r="BG80" s="181">
        <f>'Données de base'!$C$124</f>
        <v>0</v>
      </c>
      <c r="BH80" s="181">
        <f>'Données de base'!$C$124</f>
        <v>0</v>
      </c>
      <c r="BI80" s="181">
        <f>'Données de base'!$C$124</f>
        <v>0</v>
      </c>
      <c r="BJ80" s="181">
        <f>'Données de base'!$C$124</f>
        <v>0</v>
      </c>
      <c r="BK80" s="181">
        <f>'Données de base'!$C$124</f>
        <v>0</v>
      </c>
      <c r="BL80" s="181">
        <f>'Données de base'!$C$124</f>
        <v>0</v>
      </c>
      <c r="BM80" s="181">
        <f>'Données de base'!$C$124</f>
        <v>0</v>
      </c>
      <c r="BN80" s="181">
        <f>'Données de base'!$C$124</f>
        <v>0</v>
      </c>
      <c r="BO80" s="181">
        <f>'Données de base'!$C$124</f>
        <v>0</v>
      </c>
      <c r="BP80" s="130"/>
      <c r="BQ80" s="181">
        <f>'Données de base'!$C$124</f>
        <v>0</v>
      </c>
      <c r="BR80" s="181">
        <f>'Données de base'!$C$124</f>
        <v>0</v>
      </c>
      <c r="BS80" s="181">
        <f>'Données de base'!$C$124</f>
        <v>0</v>
      </c>
      <c r="BT80" s="181">
        <f>'Données de base'!$C$124</f>
        <v>0</v>
      </c>
      <c r="BU80" s="181">
        <f>'Données de base'!$C$124</f>
        <v>0</v>
      </c>
      <c r="BV80" s="181">
        <f>'Données de base'!$C$124</f>
        <v>0</v>
      </c>
      <c r="BW80" s="181">
        <f>'Données de base'!$C$124</f>
        <v>0</v>
      </c>
      <c r="BX80" s="181">
        <f>'Données de base'!$C$124</f>
        <v>0</v>
      </c>
      <c r="BY80" s="181">
        <f>'Données de base'!$C$124</f>
        <v>0</v>
      </c>
      <c r="BZ80" s="181">
        <f>'Données de base'!$C$124</f>
        <v>0</v>
      </c>
      <c r="CA80" s="181">
        <f>'Données de base'!$C$124</f>
        <v>0</v>
      </c>
      <c r="CB80" s="181">
        <f>'Données de base'!$C$124</f>
        <v>0</v>
      </c>
      <c r="CC80" s="130"/>
    </row>
    <row r="81" spans="1:81" ht="15" customHeight="1" x14ac:dyDescent="0.2">
      <c r="B81" s="16" t="s">
        <v>135</v>
      </c>
      <c r="C81" s="223"/>
      <c r="D81" s="181">
        <f>MAX(D79:D80)</f>
        <v>0</v>
      </c>
      <c r="E81" s="181">
        <f>MAX(E79:E80)</f>
        <v>0</v>
      </c>
      <c r="F81" s="181">
        <f>MAX(F79:F80)</f>
        <v>0</v>
      </c>
      <c r="G81" s="181">
        <f>MAX(G79:G80)</f>
        <v>0</v>
      </c>
      <c r="H81" s="181">
        <f t="shared" ref="H81:O81" si="161">MAX(H79:H80)</f>
        <v>0</v>
      </c>
      <c r="I81" s="181">
        <f t="shared" si="161"/>
        <v>0</v>
      </c>
      <c r="J81" s="181">
        <f t="shared" si="161"/>
        <v>0</v>
      </c>
      <c r="K81" s="181">
        <f t="shared" si="161"/>
        <v>0</v>
      </c>
      <c r="L81" s="181">
        <f t="shared" si="161"/>
        <v>0</v>
      </c>
      <c r="M81" s="181">
        <f t="shared" si="161"/>
        <v>0</v>
      </c>
      <c r="N81" s="181">
        <f t="shared" si="161"/>
        <v>0</v>
      </c>
      <c r="O81" s="181">
        <f t="shared" si="161"/>
        <v>0</v>
      </c>
      <c r="P81" s="130"/>
      <c r="Q81" s="181">
        <f t="shared" ref="Q81:AB81" si="162">MAX(Q79:Q80)</f>
        <v>0</v>
      </c>
      <c r="R81" s="181">
        <f t="shared" si="162"/>
        <v>0</v>
      </c>
      <c r="S81" s="181">
        <f t="shared" si="162"/>
        <v>0</v>
      </c>
      <c r="T81" s="181">
        <f t="shared" si="162"/>
        <v>0</v>
      </c>
      <c r="U81" s="181">
        <f t="shared" si="162"/>
        <v>0</v>
      </c>
      <c r="V81" s="181">
        <f t="shared" si="162"/>
        <v>0</v>
      </c>
      <c r="W81" s="181">
        <f t="shared" si="162"/>
        <v>0</v>
      </c>
      <c r="X81" s="181">
        <f t="shared" si="162"/>
        <v>0</v>
      </c>
      <c r="Y81" s="181">
        <f t="shared" si="162"/>
        <v>0</v>
      </c>
      <c r="Z81" s="181">
        <f t="shared" si="162"/>
        <v>0</v>
      </c>
      <c r="AA81" s="181">
        <f t="shared" si="162"/>
        <v>0</v>
      </c>
      <c r="AB81" s="181">
        <f t="shared" si="162"/>
        <v>0</v>
      </c>
      <c r="AC81" s="130"/>
      <c r="AD81" s="181">
        <f t="shared" ref="AD81:AO81" si="163">MAX(AD79:AD80)</f>
        <v>0</v>
      </c>
      <c r="AE81" s="181">
        <f t="shared" si="163"/>
        <v>0</v>
      </c>
      <c r="AF81" s="181">
        <f t="shared" si="163"/>
        <v>0</v>
      </c>
      <c r="AG81" s="181">
        <f t="shared" si="163"/>
        <v>0</v>
      </c>
      <c r="AH81" s="181">
        <f t="shared" si="163"/>
        <v>0</v>
      </c>
      <c r="AI81" s="181">
        <f t="shared" si="163"/>
        <v>0</v>
      </c>
      <c r="AJ81" s="181">
        <f t="shared" si="163"/>
        <v>0</v>
      </c>
      <c r="AK81" s="181">
        <f t="shared" si="163"/>
        <v>0</v>
      </c>
      <c r="AL81" s="181">
        <f t="shared" si="163"/>
        <v>0</v>
      </c>
      <c r="AM81" s="181">
        <f t="shared" si="163"/>
        <v>0</v>
      </c>
      <c r="AN81" s="181">
        <f t="shared" si="163"/>
        <v>0</v>
      </c>
      <c r="AO81" s="181">
        <f t="shared" si="163"/>
        <v>0</v>
      </c>
      <c r="AP81" s="130"/>
      <c r="AQ81" s="181">
        <f t="shared" ref="AQ81:BB81" si="164">MAX(AQ79:AQ80)</f>
        <v>0</v>
      </c>
      <c r="AR81" s="181">
        <f t="shared" si="164"/>
        <v>0</v>
      </c>
      <c r="AS81" s="181">
        <f t="shared" si="164"/>
        <v>0</v>
      </c>
      <c r="AT81" s="181">
        <f t="shared" si="164"/>
        <v>0</v>
      </c>
      <c r="AU81" s="181">
        <f t="shared" si="164"/>
        <v>0</v>
      </c>
      <c r="AV81" s="181">
        <f t="shared" si="164"/>
        <v>0</v>
      </c>
      <c r="AW81" s="181">
        <f t="shared" si="164"/>
        <v>0</v>
      </c>
      <c r="AX81" s="181">
        <f t="shared" si="164"/>
        <v>0</v>
      </c>
      <c r="AY81" s="181">
        <f t="shared" si="164"/>
        <v>0</v>
      </c>
      <c r="AZ81" s="181">
        <f t="shared" si="164"/>
        <v>0</v>
      </c>
      <c r="BA81" s="181">
        <f t="shared" si="164"/>
        <v>0</v>
      </c>
      <c r="BB81" s="181">
        <f t="shared" si="164"/>
        <v>0</v>
      </c>
      <c r="BC81" s="130"/>
      <c r="BD81" s="181">
        <f t="shared" ref="BD81:BO81" si="165">MAX(BD79:BD80)</f>
        <v>0</v>
      </c>
      <c r="BE81" s="181">
        <f t="shared" si="165"/>
        <v>0</v>
      </c>
      <c r="BF81" s="181">
        <f t="shared" si="165"/>
        <v>0</v>
      </c>
      <c r="BG81" s="181">
        <f t="shared" si="165"/>
        <v>0</v>
      </c>
      <c r="BH81" s="181">
        <f t="shared" si="165"/>
        <v>0</v>
      </c>
      <c r="BI81" s="181">
        <f t="shared" si="165"/>
        <v>0</v>
      </c>
      <c r="BJ81" s="181">
        <f t="shared" si="165"/>
        <v>0</v>
      </c>
      <c r="BK81" s="181">
        <f t="shared" si="165"/>
        <v>0</v>
      </c>
      <c r="BL81" s="181">
        <f t="shared" si="165"/>
        <v>0</v>
      </c>
      <c r="BM81" s="181">
        <f t="shared" si="165"/>
        <v>0</v>
      </c>
      <c r="BN81" s="181">
        <f t="shared" si="165"/>
        <v>0</v>
      </c>
      <c r="BO81" s="181">
        <f t="shared" si="165"/>
        <v>0</v>
      </c>
      <c r="BP81" s="130"/>
      <c r="BQ81" s="181">
        <f t="shared" ref="BQ81:CB81" si="166">MAX(BQ79:BQ80)</f>
        <v>0</v>
      </c>
      <c r="BR81" s="181">
        <f t="shared" si="166"/>
        <v>0</v>
      </c>
      <c r="BS81" s="181">
        <f t="shared" si="166"/>
        <v>0</v>
      </c>
      <c r="BT81" s="181">
        <f t="shared" si="166"/>
        <v>0</v>
      </c>
      <c r="BU81" s="181">
        <f t="shared" si="166"/>
        <v>0</v>
      </c>
      <c r="BV81" s="181">
        <f t="shared" si="166"/>
        <v>0</v>
      </c>
      <c r="BW81" s="181">
        <f t="shared" si="166"/>
        <v>0</v>
      </c>
      <c r="BX81" s="181">
        <f t="shared" si="166"/>
        <v>0</v>
      </c>
      <c r="BY81" s="181">
        <f t="shared" si="166"/>
        <v>0</v>
      </c>
      <c r="BZ81" s="181">
        <f t="shared" si="166"/>
        <v>0</v>
      </c>
      <c r="CA81" s="181">
        <f t="shared" si="166"/>
        <v>0</v>
      </c>
      <c r="CB81" s="181">
        <f t="shared" si="166"/>
        <v>0</v>
      </c>
      <c r="CC81" s="130"/>
    </row>
    <row r="82" spans="1:81" ht="15" customHeight="1" x14ac:dyDescent="0.2">
      <c r="B82" s="16" t="s">
        <v>136</v>
      </c>
      <c r="C82" s="223"/>
      <c r="D82" s="181">
        <v>0</v>
      </c>
      <c r="E82" s="181">
        <f t="shared" ref="E82:O82" si="167">+D81</f>
        <v>0</v>
      </c>
      <c r="F82" s="181">
        <f t="shared" si="167"/>
        <v>0</v>
      </c>
      <c r="G82" s="181">
        <f t="shared" si="167"/>
        <v>0</v>
      </c>
      <c r="H82" s="181">
        <f t="shared" si="167"/>
        <v>0</v>
      </c>
      <c r="I82" s="181">
        <f t="shared" si="167"/>
        <v>0</v>
      </c>
      <c r="J82" s="181">
        <f t="shared" si="167"/>
        <v>0</v>
      </c>
      <c r="K82" s="181">
        <f t="shared" si="167"/>
        <v>0</v>
      </c>
      <c r="L82" s="181">
        <f t="shared" si="167"/>
        <v>0</v>
      </c>
      <c r="M82" s="181">
        <f t="shared" si="167"/>
        <v>0</v>
      </c>
      <c r="N82" s="181">
        <f t="shared" si="167"/>
        <v>0</v>
      </c>
      <c r="O82" s="181">
        <f t="shared" si="167"/>
        <v>0</v>
      </c>
      <c r="P82" s="130"/>
      <c r="Q82" s="181">
        <f>O81</f>
        <v>0</v>
      </c>
      <c r="R82" s="181">
        <f>Q81</f>
        <v>0</v>
      </c>
      <c r="S82" s="181">
        <f t="shared" ref="S82:AB82" si="168">R81</f>
        <v>0</v>
      </c>
      <c r="T82" s="181">
        <f t="shared" si="168"/>
        <v>0</v>
      </c>
      <c r="U82" s="181">
        <f t="shared" si="168"/>
        <v>0</v>
      </c>
      <c r="V82" s="181">
        <f t="shared" si="168"/>
        <v>0</v>
      </c>
      <c r="W82" s="181">
        <f t="shared" si="168"/>
        <v>0</v>
      </c>
      <c r="X82" s="181">
        <f t="shared" si="168"/>
        <v>0</v>
      </c>
      <c r="Y82" s="181">
        <f t="shared" si="168"/>
        <v>0</v>
      </c>
      <c r="Z82" s="181">
        <f t="shared" si="168"/>
        <v>0</v>
      </c>
      <c r="AA82" s="181">
        <f t="shared" si="168"/>
        <v>0</v>
      </c>
      <c r="AB82" s="181">
        <f t="shared" si="168"/>
        <v>0</v>
      </c>
      <c r="AC82" s="130"/>
      <c r="AD82" s="181">
        <f>AB81</f>
        <v>0</v>
      </c>
      <c r="AE82" s="181">
        <f>AD81</f>
        <v>0</v>
      </c>
      <c r="AF82" s="181">
        <f t="shared" ref="AF82:AO82" si="169">AE81</f>
        <v>0</v>
      </c>
      <c r="AG82" s="181">
        <f t="shared" si="169"/>
        <v>0</v>
      </c>
      <c r="AH82" s="181">
        <f t="shared" si="169"/>
        <v>0</v>
      </c>
      <c r="AI82" s="181">
        <f t="shared" si="169"/>
        <v>0</v>
      </c>
      <c r="AJ82" s="181">
        <f t="shared" si="169"/>
        <v>0</v>
      </c>
      <c r="AK82" s="181">
        <f t="shared" si="169"/>
        <v>0</v>
      </c>
      <c r="AL82" s="181">
        <f t="shared" si="169"/>
        <v>0</v>
      </c>
      <c r="AM82" s="181">
        <f t="shared" si="169"/>
        <v>0</v>
      </c>
      <c r="AN82" s="181">
        <f t="shared" si="169"/>
        <v>0</v>
      </c>
      <c r="AO82" s="181">
        <f t="shared" si="169"/>
        <v>0</v>
      </c>
      <c r="AP82" s="130"/>
      <c r="AQ82" s="181">
        <f>AO81</f>
        <v>0</v>
      </c>
      <c r="AR82" s="181">
        <f>AQ81</f>
        <v>0</v>
      </c>
      <c r="AS82" s="181">
        <f t="shared" ref="AS82:BB82" si="170">AR81</f>
        <v>0</v>
      </c>
      <c r="AT82" s="181">
        <f t="shared" si="170"/>
        <v>0</v>
      </c>
      <c r="AU82" s="181">
        <f t="shared" si="170"/>
        <v>0</v>
      </c>
      <c r="AV82" s="181">
        <f t="shared" si="170"/>
        <v>0</v>
      </c>
      <c r="AW82" s="181">
        <f t="shared" si="170"/>
        <v>0</v>
      </c>
      <c r="AX82" s="181">
        <f t="shared" si="170"/>
        <v>0</v>
      </c>
      <c r="AY82" s="181">
        <f t="shared" si="170"/>
        <v>0</v>
      </c>
      <c r="AZ82" s="181">
        <f t="shared" si="170"/>
        <v>0</v>
      </c>
      <c r="BA82" s="181">
        <f t="shared" si="170"/>
        <v>0</v>
      </c>
      <c r="BB82" s="181">
        <f t="shared" si="170"/>
        <v>0</v>
      </c>
      <c r="BC82" s="130"/>
      <c r="BD82" s="181">
        <f>BB81</f>
        <v>0</v>
      </c>
      <c r="BE82" s="181">
        <f>BD81</f>
        <v>0</v>
      </c>
      <c r="BF82" s="181">
        <f t="shared" ref="BF82:BO82" si="171">BE81</f>
        <v>0</v>
      </c>
      <c r="BG82" s="181">
        <f t="shared" si="171"/>
        <v>0</v>
      </c>
      <c r="BH82" s="181">
        <f t="shared" si="171"/>
        <v>0</v>
      </c>
      <c r="BI82" s="181">
        <f t="shared" si="171"/>
        <v>0</v>
      </c>
      <c r="BJ82" s="181">
        <f t="shared" si="171"/>
        <v>0</v>
      </c>
      <c r="BK82" s="181">
        <f t="shared" si="171"/>
        <v>0</v>
      </c>
      <c r="BL82" s="181">
        <f t="shared" si="171"/>
        <v>0</v>
      </c>
      <c r="BM82" s="181">
        <f t="shared" si="171"/>
        <v>0</v>
      </c>
      <c r="BN82" s="181">
        <f t="shared" si="171"/>
        <v>0</v>
      </c>
      <c r="BO82" s="181">
        <f t="shared" si="171"/>
        <v>0</v>
      </c>
      <c r="BP82" s="130"/>
      <c r="BQ82" s="181">
        <f>BO81</f>
        <v>0</v>
      </c>
      <c r="BR82" s="181">
        <f t="shared" ref="BR82:CB82" si="172">BQ81</f>
        <v>0</v>
      </c>
      <c r="BS82" s="181">
        <f t="shared" si="172"/>
        <v>0</v>
      </c>
      <c r="BT82" s="181">
        <f t="shared" si="172"/>
        <v>0</v>
      </c>
      <c r="BU82" s="181">
        <f t="shared" si="172"/>
        <v>0</v>
      </c>
      <c r="BV82" s="181">
        <f t="shared" si="172"/>
        <v>0</v>
      </c>
      <c r="BW82" s="181">
        <f t="shared" si="172"/>
        <v>0</v>
      </c>
      <c r="BX82" s="181">
        <f t="shared" si="172"/>
        <v>0</v>
      </c>
      <c r="BY82" s="181">
        <f t="shared" si="172"/>
        <v>0</v>
      </c>
      <c r="BZ82" s="181">
        <f t="shared" si="172"/>
        <v>0</v>
      </c>
      <c r="CA82" s="181">
        <f t="shared" si="172"/>
        <v>0</v>
      </c>
      <c r="CB82" s="181">
        <f t="shared" si="172"/>
        <v>0</v>
      </c>
      <c r="CC82" s="130"/>
    </row>
    <row r="83" spans="1:81" ht="15" customHeight="1" x14ac:dyDescent="0.2">
      <c r="B83" s="16" t="s">
        <v>137</v>
      </c>
      <c r="C83" s="223"/>
      <c r="D83" s="181">
        <f>+D81-D82</f>
        <v>0</v>
      </c>
      <c r="E83" s="181">
        <f>+E81-E82</f>
        <v>0</v>
      </c>
      <c r="F83" s="181">
        <f>+F81-F82</f>
        <v>0</v>
      </c>
      <c r="G83" s="181">
        <f>+G81-G82</f>
        <v>0</v>
      </c>
      <c r="H83" s="181">
        <f t="shared" ref="H83:O83" si="173">+H81-H82</f>
        <v>0</v>
      </c>
      <c r="I83" s="181">
        <f t="shared" si="173"/>
        <v>0</v>
      </c>
      <c r="J83" s="181">
        <f t="shared" si="173"/>
        <v>0</v>
      </c>
      <c r="K83" s="181">
        <f t="shared" si="173"/>
        <v>0</v>
      </c>
      <c r="L83" s="181">
        <f t="shared" si="173"/>
        <v>0</v>
      </c>
      <c r="M83" s="181">
        <f t="shared" si="173"/>
        <v>0</v>
      </c>
      <c r="N83" s="181">
        <f t="shared" si="173"/>
        <v>0</v>
      </c>
      <c r="O83" s="181">
        <f t="shared" si="173"/>
        <v>0</v>
      </c>
      <c r="P83" s="190">
        <f>SUM(D83:O83)</f>
        <v>0</v>
      </c>
      <c r="Q83" s="181">
        <f t="shared" ref="Q83:AB83" si="174">+Q81-Q82</f>
        <v>0</v>
      </c>
      <c r="R83" s="181">
        <f t="shared" si="174"/>
        <v>0</v>
      </c>
      <c r="S83" s="181">
        <f t="shared" si="174"/>
        <v>0</v>
      </c>
      <c r="T83" s="181">
        <f t="shared" si="174"/>
        <v>0</v>
      </c>
      <c r="U83" s="181">
        <f t="shared" si="174"/>
        <v>0</v>
      </c>
      <c r="V83" s="181">
        <f t="shared" si="174"/>
        <v>0</v>
      </c>
      <c r="W83" s="181">
        <f t="shared" si="174"/>
        <v>0</v>
      </c>
      <c r="X83" s="181">
        <f t="shared" si="174"/>
        <v>0</v>
      </c>
      <c r="Y83" s="181">
        <f t="shared" si="174"/>
        <v>0</v>
      </c>
      <c r="Z83" s="181">
        <f t="shared" si="174"/>
        <v>0</v>
      </c>
      <c r="AA83" s="181">
        <f t="shared" si="174"/>
        <v>0</v>
      </c>
      <c r="AB83" s="181">
        <f t="shared" si="174"/>
        <v>0</v>
      </c>
      <c r="AC83" s="190">
        <f>SUM(Q83:AB83)</f>
        <v>0</v>
      </c>
      <c r="AD83" s="181">
        <f t="shared" ref="AD83:AO83" si="175">+AD81-AD82</f>
        <v>0</v>
      </c>
      <c r="AE83" s="181">
        <f t="shared" si="175"/>
        <v>0</v>
      </c>
      <c r="AF83" s="181">
        <f t="shared" si="175"/>
        <v>0</v>
      </c>
      <c r="AG83" s="181">
        <f t="shared" si="175"/>
        <v>0</v>
      </c>
      <c r="AH83" s="181">
        <f t="shared" si="175"/>
        <v>0</v>
      </c>
      <c r="AI83" s="181">
        <f t="shared" si="175"/>
        <v>0</v>
      </c>
      <c r="AJ83" s="181">
        <f t="shared" si="175"/>
        <v>0</v>
      </c>
      <c r="AK83" s="181">
        <f t="shared" si="175"/>
        <v>0</v>
      </c>
      <c r="AL83" s="181">
        <f t="shared" si="175"/>
        <v>0</v>
      </c>
      <c r="AM83" s="181">
        <f t="shared" si="175"/>
        <v>0</v>
      </c>
      <c r="AN83" s="181">
        <f t="shared" si="175"/>
        <v>0</v>
      </c>
      <c r="AO83" s="181">
        <f t="shared" si="175"/>
        <v>0</v>
      </c>
      <c r="AP83" s="190">
        <f>SUM(AD83:AO83)</f>
        <v>0</v>
      </c>
      <c r="AQ83" s="181">
        <f t="shared" ref="AQ83:BB83" si="176">+AQ81-AQ82</f>
        <v>0</v>
      </c>
      <c r="AR83" s="181">
        <f t="shared" si="176"/>
        <v>0</v>
      </c>
      <c r="AS83" s="181">
        <f t="shared" si="176"/>
        <v>0</v>
      </c>
      <c r="AT83" s="181">
        <f t="shared" si="176"/>
        <v>0</v>
      </c>
      <c r="AU83" s="181">
        <f t="shared" si="176"/>
        <v>0</v>
      </c>
      <c r="AV83" s="181">
        <f t="shared" si="176"/>
        <v>0</v>
      </c>
      <c r="AW83" s="181">
        <f t="shared" si="176"/>
        <v>0</v>
      </c>
      <c r="AX83" s="181">
        <f t="shared" si="176"/>
        <v>0</v>
      </c>
      <c r="AY83" s="181">
        <f t="shared" si="176"/>
        <v>0</v>
      </c>
      <c r="AZ83" s="181">
        <f t="shared" si="176"/>
        <v>0</v>
      </c>
      <c r="BA83" s="181">
        <f t="shared" si="176"/>
        <v>0</v>
      </c>
      <c r="BB83" s="181">
        <f t="shared" si="176"/>
        <v>0</v>
      </c>
      <c r="BC83" s="190">
        <f>SUM(AQ83:BB83)</f>
        <v>0</v>
      </c>
      <c r="BD83" s="181">
        <f t="shared" ref="BD83:BO83" si="177">+BD81-BD82</f>
        <v>0</v>
      </c>
      <c r="BE83" s="181">
        <f t="shared" si="177"/>
        <v>0</v>
      </c>
      <c r="BF83" s="181">
        <f t="shared" si="177"/>
        <v>0</v>
      </c>
      <c r="BG83" s="181">
        <f t="shared" si="177"/>
        <v>0</v>
      </c>
      <c r="BH83" s="181">
        <f t="shared" si="177"/>
        <v>0</v>
      </c>
      <c r="BI83" s="181">
        <f t="shared" si="177"/>
        <v>0</v>
      </c>
      <c r="BJ83" s="181">
        <f t="shared" si="177"/>
        <v>0</v>
      </c>
      <c r="BK83" s="181">
        <f t="shared" si="177"/>
        <v>0</v>
      </c>
      <c r="BL83" s="181">
        <f t="shared" si="177"/>
        <v>0</v>
      </c>
      <c r="BM83" s="181">
        <f t="shared" si="177"/>
        <v>0</v>
      </c>
      <c r="BN83" s="181">
        <f t="shared" si="177"/>
        <v>0</v>
      </c>
      <c r="BO83" s="181">
        <f t="shared" si="177"/>
        <v>0</v>
      </c>
      <c r="BP83" s="190">
        <f>SUM(BD83:BO83)</f>
        <v>0</v>
      </c>
      <c r="BQ83" s="181">
        <f t="shared" ref="BQ83:CB83" si="178">+BQ81-BQ82</f>
        <v>0</v>
      </c>
      <c r="BR83" s="181">
        <f t="shared" si="178"/>
        <v>0</v>
      </c>
      <c r="BS83" s="181">
        <f t="shared" si="178"/>
        <v>0</v>
      </c>
      <c r="BT83" s="181">
        <f t="shared" si="178"/>
        <v>0</v>
      </c>
      <c r="BU83" s="181">
        <f t="shared" si="178"/>
        <v>0</v>
      </c>
      <c r="BV83" s="181">
        <f t="shared" si="178"/>
        <v>0</v>
      </c>
      <c r="BW83" s="181">
        <f t="shared" si="178"/>
        <v>0</v>
      </c>
      <c r="BX83" s="181">
        <f t="shared" si="178"/>
        <v>0</v>
      </c>
      <c r="BY83" s="181">
        <f t="shared" si="178"/>
        <v>0</v>
      </c>
      <c r="BZ83" s="181">
        <f t="shared" si="178"/>
        <v>0</v>
      </c>
      <c r="CA83" s="181">
        <f t="shared" si="178"/>
        <v>0</v>
      </c>
      <c r="CB83" s="181">
        <f t="shared" si="178"/>
        <v>0</v>
      </c>
      <c r="CC83" s="190">
        <f>SUM(BQ83:CB83)</f>
        <v>0</v>
      </c>
    </row>
    <row r="84" spans="1:81" ht="15" customHeight="1" x14ac:dyDescent="0.2">
      <c r="B84" s="120"/>
      <c r="C84" s="223"/>
      <c r="D84" s="181"/>
      <c r="E84" s="181"/>
      <c r="F84" s="181"/>
      <c r="G84" s="181"/>
      <c r="H84" s="181"/>
      <c r="I84" s="181"/>
      <c r="J84" s="181"/>
      <c r="K84" s="181"/>
      <c r="L84" s="181"/>
      <c r="M84" s="181"/>
      <c r="N84" s="181"/>
      <c r="O84" s="181"/>
      <c r="P84" s="130"/>
      <c r="Q84" s="181"/>
      <c r="R84" s="181"/>
      <c r="S84" s="181"/>
      <c r="T84" s="181"/>
      <c r="U84" s="181"/>
      <c r="V84" s="181"/>
      <c r="W84" s="181"/>
      <c r="X84" s="181"/>
      <c r="Y84" s="181"/>
      <c r="Z84" s="181"/>
      <c r="AA84" s="181"/>
      <c r="AB84" s="181"/>
      <c r="AC84" s="130"/>
      <c r="AD84" s="181"/>
      <c r="AE84" s="181"/>
      <c r="AF84" s="181"/>
      <c r="AG84" s="181"/>
      <c r="AH84" s="181"/>
      <c r="AI84" s="181"/>
      <c r="AJ84" s="181"/>
      <c r="AK84" s="181"/>
      <c r="AL84" s="181"/>
      <c r="AM84" s="181"/>
      <c r="AN84" s="181"/>
      <c r="AO84" s="181"/>
      <c r="AP84" s="130"/>
      <c r="AQ84" s="181"/>
      <c r="AR84" s="181"/>
      <c r="AS84" s="181"/>
      <c r="AT84" s="181"/>
      <c r="AU84" s="181"/>
      <c r="AV84" s="181"/>
      <c r="AW84" s="181"/>
      <c r="AX84" s="181"/>
      <c r="AY84" s="181"/>
      <c r="AZ84" s="181"/>
      <c r="BA84" s="181"/>
      <c r="BB84" s="181"/>
      <c r="BC84" s="130"/>
      <c r="BD84" s="181"/>
      <c r="BE84" s="181"/>
      <c r="BF84" s="181"/>
      <c r="BG84" s="181"/>
      <c r="BH84" s="181"/>
      <c r="BI84" s="181"/>
      <c r="BJ84" s="181"/>
      <c r="BK84" s="181"/>
      <c r="BL84" s="181"/>
      <c r="BM84" s="181"/>
      <c r="BN84" s="181"/>
      <c r="BO84" s="181"/>
      <c r="BP84" s="130"/>
      <c r="BQ84" s="181"/>
      <c r="BR84" s="181"/>
      <c r="BS84" s="181"/>
      <c r="BT84" s="181"/>
      <c r="BU84" s="181"/>
      <c r="BV84" s="181"/>
      <c r="BW84" s="181"/>
      <c r="BX84" s="181"/>
      <c r="BY84" s="181"/>
      <c r="BZ84" s="181"/>
      <c r="CA84" s="181"/>
      <c r="CB84" s="181"/>
      <c r="CC84" s="130"/>
    </row>
    <row r="85" spans="1:81" ht="15" customHeight="1" x14ac:dyDescent="0.2">
      <c r="B85" s="243" t="str">
        <f>CONCATENATE("Estimation du stock ",'Données de base'!A42)</f>
        <v>Estimation du stock (-)</v>
      </c>
      <c r="C85" s="223"/>
      <c r="D85" s="181"/>
      <c r="E85" s="181"/>
      <c r="F85" s="181"/>
      <c r="G85" s="181"/>
      <c r="H85" s="181"/>
      <c r="I85" s="181"/>
      <c r="J85" s="181"/>
      <c r="K85" s="181"/>
      <c r="L85" s="181"/>
      <c r="M85" s="181"/>
      <c r="N85" s="181"/>
      <c r="O85" s="181"/>
      <c r="P85" s="130"/>
      <c r="Q85" s="181"/>
      <c r="R85" s="181"/>
      <c r="S85" s="181"/>
      <c r="T85" s="181"/>
      <c r="U85" s="181"/>
      <c r="V85" s="181"/>
      <c r="W85" s="181"/>
      <c r="X85" s="181"/>
      <c r="Y85" s="181"/>
      <c r="Z85" s="181"/>
      <c r="AA85" s="181"/>
      <c r="AB85" s="181"/>
      <c r="AC85" s="130"/>
      <c r="AD85" s="181"/>
      <c r="AE85" s="181"/>
      <c r="AF85" s="181"/>
      <c r="AG85" s="181"/>
      <c r="AH85" s="181"/>
      <c r="AI85" s="181"/>
      <c r="AJ85" s="181"/>
      <c r="AK85" s="181"/>
      <c r="AL85" s="181"/>
      <c r="AM85" s="181"/>
      <c r="AN85" s="181"/>
      <c r="AO85" s="181"/>
      <c r="AP85" s="130"/>
      <c r="AQ85" s="181"/>
      <c r="AR85" s="181"/>
      <c r="AS85" s="181"/>
      <c r="AT85" s="181"/>
      <c r="AU85" s="181"/>
      <c r="AV85" s="181"/>
      <c r="AW85" s="181"/>
      <c r="AX85" s="181"/>
      <c r="AY85" s="181"/>
      <c r="AZ85" s="181"/>
      <c r="BA85" s="181"/>
      <c r="BB85" s="181"/>
      <c r="BC85" s="130"/>
      <c r="BD85" s="181"/>
      <c r="BE85" s="181"/>
      <c r="BF85" s="181"/>
      <c r="BG85" s="181"/>
      <c r="BH85" s="181"/>
      <c r="BI85" s="181"/>
      <c r="BJ85" s="181"/>
      <c r="BK85" s="181"/>
      <c r="BL85" s="181"/>
      <c r="BM85" s="181"/>
      <c r="BN85" s="181"/>
      <c r="BO85" s="181"/>
      <c r="BP85" s="130"/>
      <c r="BQ85" s="181"/>
      <c r="BR85" s="181"/>
      <c r="BS85" s="181"/>
      <c r="BT85" s="181"/>
      <c r="BU85" s="181"/>
      <c r="BV85" s="181"/>
      <c r="BW85" s="181"/>
      <c r="BX85" s="181"/>
      <c r="BY85" s="181"/>
      <c r="BZ85" s="181"/>
      <c r="CA85" s="181"/>
      <c r="CB85" s="181"/>
      <c r="CC85" s="130"/>
    </row>
    <row r="86" spans="1:81" ht="15" customHeight="1" x14ac:dyDescent="0.2">
      <c r="B86" s="16" t="s">
        <v>132</v>
      </c>
      <c r="C86" s="223"/>
      <c r="D86" s="181">
        <f>D102*'Données de base'!$F$125</f>
        <v>0</v>
      </c>
      <c r="E86" s="181">
        <f>E102*'Données de base'!$F$125</f>
        <v>0</v>
      </c>
      <c r="F86" s="181">
        <f>F102*'Données de base'!$F$125</f>
        <v>0</v>
      </c>
      <c r="G86" s="181">
        <f>G102*'Données de base'!$F$125</f>
        <v>0</v>
      </c>
      <c r="H86" s="181">
        <f>H102*'Données de base'!$F$125</f>
        <v>0</v>
      </c>
      <c r="I86" s="181">
        <f>I102*'Données de base'!$F$125</f>
        <v>0</v>
      </c>
      <c r="J86" s="181">
        <f>J102*'Données de base'!$F$125</f>
        <v>0</v>
      </c>
      <c r="K86" s="181">
        <f>K102*'Données de base'!$F$125</f>
        <v>0</v>
      </c>
      <c r="L86" s="181">
        <f>L102*'Données de base'!$F$125</f>
        <v>0</v>
      </c>
      <c r="M86" s="181">
        <f>M102*'Données de base'!$F$125</f>
        <v>0</v>
      </c>
      <c r="N86" s="181">
        <f>N102*'Données de base'!$F$125</f>
        <v>0</v>
      </c>
      <c r="O86" s="181">
        <f>O102*'Données de base'!$F$125</f>
        <v>0</v>
      </c>
      <c r="P86" s="130"/>
      <c r="Q86" s="181">
        <f>Q102*'Données de base'!$F$125</f>
        <v>0</v>
      </c>
      <c r="R86" s="181">
        <f>R102*'Données de base'!$F$125</f>
        <v>0</v>
      </c>
      <c r="S86" s="181">
        <f>S102*'Données de base'!$F$125</f>
        <v>0</v>
      </c>
      <c r="T86" s="181">
        <f>T102*'Données de base'!$F$125</f>
        <v>0</v>
      </c>
      <c r="U86" s="181">
        <f>U102*'Données de base'!$F$125</f>
        <v>0</v>
      </c>
      <c r="V86" s="181">
        <f>V102*'Données de base'!$F$125</f>
        <v>0</v>
      </c>
      <c r="W86" s="181">
        <f>W102*'Données de base'!$F$125</f>
        <v>0</v>
      </c>
      <c r="X86" s="181">
        <f>X102*'Données de base'!$F$125</f>
        <v>0</v>
      </c>
      <c r="Y86" s="181">
        <f>Y102*'Données de base'!$F$125</f>
        <v>0</v>
      </c>
      <c r="Z86" s="181">
        <f>Z102*'Données de base'!$F$125</f>
        <v>0</v>
      </c>
      <c r="AA86" s="181">
        <f>AA102*'Données de base'!$F$125</f>
        <v>0</v>
      </c>
      <c r="AB86" s="181">
        <f>AB102*'Données de base'!$F$125</f>
        <v>0</v>
      </c>
      <c r="AC86" s="130"/>
      <c r="AD86" s="181">
        <f>AD102*'Données de base'!$F$125</f>
        <v>0</v>
      </c>
      <c r="AE86" s="181">
        <f>AE102*'Données de base'!$F$125</f>
        <v>0</v>
      </c>
      <c r="AF86" s="181">
        <f>AF102*'Données de base'!$F$125</f>
        <v>0</v>
      </c>
      <c r="AG86" s="181">
        <f>AG102*'Données de base'!$F$125</f>
        <v>0</v>
      </c>
      <c r="AH86" s="181">
        <f>AH102*'Données de base'!$F$125</f>
        <v>0</v>
      </c>
      <c r="AI86" s="181">
        <f>AI102*'Données de base'!$F$125</f>
        <v>0</v>
      </c>
      <c r="AJ86" s="181">
        <f>AJ102*'Données de base'!$F$125</f>
        <v>0</v>
      </c>
      <c r="AK86" s="181">
        <f>AK102*'Données de base'!$F$125</f>
        <v>0</v>
      </c>
      <c r="AL86" s="181">
        <f>AL102*'Données de base'!$F$125</f>
        <v>0</v>
      </c>
      <c r="AM86" s="181">
        <f>AM102*'Données de base'!$F$125</f>
        <v>0</v>
      </c>
      <c r="AN86" s="181">
        <f>AN102*'Données de base'!$F$125</f>
        <v>0</v>
      </c>
      <c r="AO86" s="181">
        <f>AO102*'Données de base'!$F$125</f>
        <v>0</v>
      </c>
      <c r="AP86" s="130"/>
      <c r="AQ86" s="181">
        <f>AQ102*'Données de base'!$F$125</f>
        <v>0</v>
      </c>
      <c r="AR86" s="181">
        <f>AR102*'Données de base'!$F$125</f>
        <v>0</v>
      </c>
      <c r="AS86" s="181">
        <f>AS102*'Données de base'!$F$125</f>
        <v>0</v>
      </c>
      <c r="AT86" s="181">
        <f>AT102*'Données de base'!$F$125</f>
        <v>0</v>
      </c>
      <c r="AU86" s="181">
        <f>AU102*'Données de base'!$F$125</f>
        <v>0</v>
      </c>
      <c r="AV86" s="181">
        <f>AV102*'Données de base'!$F$125</f>
        <v>0</v>
      </c>
      <c r="AW86" s="181">
        <f>AW102*'Données de base'!$F$125</f>
        <v>0</v>
      </c>
      <c r="AX86" s="181">
        <f>AX102*'Données de base'!$F$125</f>
        <v>0</v>
      </c>
      <c r="AY86" s="181">
        <f>AY102*'Données de base'!$F$125</f>
        <v>0</v>
      </c>
      <c r="AZ86" s="181">
        <f>AZ102*'Données de base'!$F$125</f>
        <v>0</v>
      </c>
      <c r="BA86" s="181">
        <f>BA102*'Données de base'!$F$125</f>
        <v>0</v>
      </c>
      <c r="BB86" s="181">
        <f>BB102*'Données de base'!$F$125</f>
        <v>0</v>
      </c>
      <c r="BC86" s="130"/>
      <c r="BD86" s="181">
        <f>BD102*'Données de base'!$F$125</f>
        <v>0</v>
      </c>
      <c r="BE86" s="181">
        <f>BE102*'Données de base'!$F$125</f>
        <v>0</v>
      </c>
      <c r="BF86" s="181">
        <f>BF102*'Données de base'!$F$125</f>
        <v>0</v>
      </c>
      <c r="BG86" s="181">
        <f>BG102*'Données de base'!$F$125</f>
        <v>0</v>
      </c>
      <c r="BH86" s="181">
        <f>BH102*'Données de base'!$F$125</f>
        <v>0</v>
      </c>
      <c r="BI86" s="181">
        <f>BI102*'Données de base'!$F$125</f>
        <v>0</v>
      </c>
      <c r="BJ86" s="181">
        <f>BJ102*'Données de base'!$F$125</f>
        <v>0</v>
      </c>
      <c r="BK86" s="181">
        <f>BK102*'Données de base'!$F$125</f>
        <v>0</v>
      </c>
      <c r="BL86" s="181">
        <f>BL102*'Données de base'!$F$125</f>
        <v>0</v>
      </c>
      <c r="BM86" s="181">
        <f>BM102*'Données de base'!$F$125</f>
        <v>0</v>
      </c>
      <c r="BN86" s="181">
        <f>BN102*'Données de base'!$F$125</f>
        <v>0</v>
      </c>
      <c r="BO86" s="181">
        <f>BO102*'Données de base'!$F$125</f>
        <v>0</v>
      </c>
      <c r="BP86" s="130"/>
      <c r="BQ86" s="181">
        <f>BQ102*'Données de base'!$F$125</f>
        <v>0</v>
      </c>
      <c r="BR86" s="181">
        <f>BR102*'Données de base'!$F$125</f>
        <v>0</v>
      </c>
      <c r="BS86" s="181">
        <f>BS102*'Données de base'!$F$125</f>
        <v>0</v>
      </c>
      <c r="BT86" s="181">
        <f>BT102*'Données de base'!$F$125</f>
        <v>0</v>
      </c>
      <c r="BU86" s="181">
        <f>BU102*'Données de base'!$F$125</f>
        <v>0</v>
      </c>
      <c r="BV86" s="181">
        <f>BV102*'Données de base'!$F$125</f>
        <v>0</v>
      </c>
      <c r="BW86" s="181">
        <f>BW102*'Données de base'!$F$125</f>
        <v>0</v>
      </c>
      <c r="BX86" s="181">
        <f>BX102*'Données de base'!$F$125</f>
        <v>0</v>
      </c>
      <c r="BY86" s="181">
        <f>BY102*'Données de base'!$F$125</f>
        <v>0</v>
      </c>
      <c r="BZ86" s="181">
        <f>BZ102*'Données de base'!$F$125</f>
        <v>0</v>
      </c>
      <c r="CA86" s="181">
        <f>CA102*'Données de base'!$F$125</f>
        <v>0</v>
      </c>
      <c r="CB86" s="181">
        <f>CB102*'Données de base'!$F$125</f>
        <v>0</v>
      </c>
      <c r="CC86" s="130"/>
    </row>
    <row r="87" spans="1:81" ht="15" customHeight="1" x14ac:dyDescent="0.2">
      <c r="B87" s="16" t="s">
        <v>134</v>
      </c>
      <c r="C87" s="223"/>
      <c r="D87" s="181">
        <f>+IF('Données de base'!C$21&gt;0,'Données de base'!$C$125,0)</f>
        <v>0</v>
      </c>
      <c r="E87" s="181">
        <f>+IF('Données de base'!D$21&gt;0,'Données de base'!$C$125,0)</f>
        <v>0</v>
      </c>
      <c r="F87" s="181">
        <f>+IF('Données de base'!E$21&gt;0,'Données de base'!$C$125,0)</f>
        <v>0</v>
      </c>
      <c r="G87" s="181">
        <f>+IF('Données de base'!F$21&gt;0,'Données de base'!$C$125,0)</f>
        <v>0</v>
      </c>
      <c r="H87" s="181">
        <f>+IF('Données de base'!G$21&gt;0,'Données de base'!$C$125,0)</f>
        <v>0</v>
      </c>
      <c r="I87" s="181">
        <f>+IF('Données de base'!H$21&gt;0,'Données de base'!$C$125,0)</f>
        <v>0</v>
      </c>
      <c r="J87" s="181">
        <f>+IF('Données de base'!I$21&gt;0,'Données de base'!$C$125,0)</f>
        <v>0</v>
      </c>
      <c r="K87" s="181">
        <f>+IF('Données de base'!J$21&gt;0,'Données de base'!$C$125,0)</f>
        <v>0</v>
      </c>
      <c r="L87" s="181">
        <f>+IF('Données de base'!K$21&gt;0,'Données de base'!$C$125,0)</f>
        <v>0</v>
      </c>
      <c r="M87" s="181">
        <f>+IF('Données de base'!L$21&gt;0,'Données de base'!$C$125,0)</f>
        <v>0</v>
      </c>
      <c r="N87" s="181">
        <f>+IF('Données de base'!M$21&gt;0,'Données de base'!$C$125,0)</f>
        <v>0</v>
      </c>
      <c r="O87" s="181">
        <f>+IF('Données de base'!N$21&gt;0,'Données de base'!$C$125,0)</f>
        <v>0</v>
      </c>
      <c r="P87" s="130"/>
      <c r="Q87" s="181">
        <f>'Données de base'!$C$125</f>
        <v>0</v>
      </c>
      <c r="R87" s="181">
        <f>'Données de base'!$C$125</f>
        <v>0</v>
      </c>
      <c r="S87" s="181">
        <f>'Données de base'!$C$125</f>
        <v>0</v>
      </c>
      <c r="T87" s="181">
        <f>'Données de base'!$C$125</f>
        <v>0</v>
      </c>
      <c r="U87" s="181">
        <f>'Données de base'!$C$125</f>
        <v>0</v>
      </c>
      <c r="V87" s="181">
        <f>'Données de base'!$C$125</f>
        <v>0</v>
      </c>
      <c r="W87" s="181">
        <f>'Données de base'!$C$125</f>
        <v>0</v>
      </c>
      <c r="X87" s="181">
        <f>'Données de base'!$C$125</f>
        <v>0</v>
      </c>
      <c r="Y87" s="181">
        <f>'Données de base'!$C$125</f>
        <v>0</v>
      </c>
      <c r="Z87" s="181">
        <f>'Données de base'!$C$125</f>
        <v>0</v>
      </c>
      <c r="AA87" s="181">
        <f>'Données de base'!$C$125</f>
        <v>0</v>
      </c>
      <c r="AB87" s="181">
        <f>'Données de base'!$C$125</f>
        <v>0</v>
      </c>
      <c r="AC87" s="130"/>
      <c r="AD87" s="181">
        <f>'Données de base'!$C$125</f>
        <v>0</v>
      </c>
      <c r="AE87" s="181">
        <f>'Données de base'!$C$125</f>
        <v>0</v>
      </c>
      <c r="AF87" s="181">
        <f>'Données de base'!$C$125</f>
        <v>0</v>
      </c>
      <c r="AG87" s="181">
        <f>'Données de base'!$C$125</f>
        <v>0</v>
      </c>
      <c r="AH87" s="181">
        <f>'Données de base'!$C$125</f>
        <v>0</v>
      </c>
      <c r="AI87" s="181">
        <f>'Données de base'!$C$125</f>
        <v>0</v>
      </c>
      <c r="AJ87" s="181">
        <f>'Données de base'!$C$125</f>
        <v>0</v>
      </c>
      <c r="AK87" s="181">
        <f>'Données de base'!$C$125</f>
        <v>0</v>
      </c>
      <c r="AL87" s="181">
        <f>'Données de base'!$C$125</f>
        <v>0</v>
      </c>
      <c r="AM87" s="181">
        <f>'Données de base'!$C$125</f>
        <v>0</v>
      </c>
      <c r="AN87" s="181">
        <f>'Données de base'!$C$125</f>
        <v>0</v>
      </c>
      <c r="AO87" s="181">
        <f>'Données de base'!$C$125</f>
        <v>0</v>
      </c>
      <c r="AP87" s="130"/>
      <c r="AQ87" s="181">
        <f>'Données de base'!$C$125</f>
        <v>0</v>
      </c>
      <c r="AR87" s="181">
        <f>'Données de base'!$C$125</f>
        <v>0</v>
      </c>
      <c r="AS87" s="181">
        <f>'Données de base'!$C$125</f>
        <v>0</v>
      </c>
      <c r="AT87" s="181">
        <f>'Données de base'!$C$125</f>
        <v>0</v>
      </c>
      <c r="AU87" s="181">
        <f>'Données de base'!$C$125</f>
        <v>0</v>
      </c>
      <c r="AV87" s="181">
        <f>'Données de base'!$C$125</f>
        <v>0</v>
      </c>
      <c r="AW87" s="181">
        <f>'Données de base'!$C$125</f>
        <v>0</v>
      </c>
      <c r="AX87" s="181">
        <f>'Données de base'!$C$125</f>
        <v>0</v>
      </c>
      <c r="AY87" s="181">
        <f>'Données de base'!$C$125</f>
        <v>0</v>
      </c>
      <c r="AZ87" s="181">
        <f>'Données de base'!$C$125</f>
        <v>0</v>
      </c>
      <c r="BA87" s="181">
        <f>'Données de base'!$C$125</f>
        <v>0</v>
      </c>
      <c r="BB87" s="181">
        <f>'Données de base'!$C$125</f>
        <v>0</v>
      </c>
      <c r="BC87" s="130"/>
      <c r="BD87" s="181">
        <f>'Données de base'!$C$125</f>
        <v>0</v>
      </c>
      <c r="BE87" s="181">
        <f>'Données de base'!$C$125</f>
        <v>0</v>
      </c>
      <c r="BF87" s="181">
        <f>'Données de base'!$C$125</f>
        <v>0</v>
      </c>
      <c r="BG87" s="181">
        <f>'Données de base'!$C$125</f>
        <v>0</v>
      </c>
      <c r="BH87" s="181">
        <f>'Données de base'!$C$125</f>
        <v>0</v>
      </c>
      <c r="BI87" s="181">
        <f>'Données de base'!$C$125</f>
        <v>0</v>
      </c>
      <c r="BJ87" s="181">
        <f>'Données de base'!$C$125</f>
        <v>0</v>
      </c>
      <c r="BK87" s="181">
        <f>'Données de base'!$C$125</f>
        <v>0</v>
      </c>
      <c r="BL87" s="181">
        <f>'Données de base'!$C$125</f>
        <v>0</v>
      </c>
      <c r="BM87" s="181">
        <f>'Données de base'!$C$125</f>
        <v>0</v>
      </c>
      <c r="BN87" s="181">
        <f>'Données de base'!$C$125</f>
        <v>0</v>
      </c>
      <c r="BO87" s="181">
        <f>'Données de base'!$C$125</f>
        <v>0</v>
      </c>
      <c r="BP87" s="130"/>
      <c r="BQ87" s="181">
        <f>'Données de base'!$C$125</f>
        <v>0</v>
      </c>
      <c r="BR87" s="181">
        <f>'Données de base'!$C$125</f>
        <v>0</v>
      </c>
      <c r="BS87" s="181">
        <f>'Données de base'!$C$125</f>
        <v>0</v>
      </c>
      <c r="BT87" s="181">
        <f>'Données de base'!$C$125</f>
        <v>0</v>
      </c>
      <c r="BU87" s="181">
        <f>'Données de base'!$C$125</f>
        <v>0</v>
      </c>
      <c r="BV87" s="181">
        <f>'Données de base'!$C$125</f>
        <v>0</v>
      </c>
      <c r="BW87" s="181">
        <f>'Données de base'!$C$125</f>
        <v>0</v>
      </c>
      <c r="BX87" s="181">
        <f>'Données de base'!$C$125</f>
        <v>0</v>
      </c>
      <c r="BY87" s="181">
        <f>'Données de base'!$C$125</f>
        <v>0</v>
      </c>
      <c r="BZ87" s="181">
        <f>'Données de base'!$C$125</f>
        <v>0</v>
      </c>
      <c r="CA87" s="181">
        <f>'Données de base'!$C$125</f>
        <v>0</v>
      </c>
      <c r="CB87" s="181">
        <f>'Données de base'!$C$125</f>
        <v>0</v>
      </c>
      <c r="CC87" s="130"/>
    </row>
    <row r="88" spans="1:81" ht="15" customHeight="1" x14ac:dyDescent="0.2">
      <c r="B88" s="16" t="s">
        <v>135</v>
      </c>
      <c r="C88" s="223"/>
      <c r="D88" s="181">
        <f>MAX(D86:D87)</f>
        <v>0</v>
      </c>
      <c r="E88" s="181">
        <f>MAX(E86:E87)</f>
        <v>0</v>
      </c>
      <c r="F88" s="181">
        <f>MAX(F86:F87)</f>
        <v>0</v>
      </c>
      <c r="G88" s="181">
        <f>MAX(G86:G87)</f>
        <v>0</v>
      </c>
      <c r="H88" s="181">
        <f t="shared" ref="H88:O88" si="179">MAX(H86:H87)</f>
        <v>0</v>
      </c>
      <c r="I88" s="181">
        <f t="shared" si="179"/>
        <v>0</v>
      </c>
      <c r="J88" s="181">
        <f t="shared" si="179"/>
        <v>0</v>
      </c>
      <c r="K88" s="181">
        <f t="shared" si="179"/>
        <v>0</v>
      </c>
      <c r="L88" s="181">
        <f t="shared" si="179"/>
        <v>0</v>
      </c>
      <c r="M88" s="181">
        <f t="shared" si="179"/>
        <v>0</v>
      </c>
      <c r="N88" s="181">
        <f t="shared" si="179"/>
        <v>0</v>
      </c>
      <c r="O88" s="181">
        <f t="shared" si="179"/>
        <v>0</v>
      </c>
      <c r="P88" s="130"/>
      <c r="Q88" s="181">
        <f t="shared" ref="Q88:AB88" si="180">MAX(Q86:Q87)</f>
        <v>0</v>
      </c>
      <c r="R88" s="181">
        <f t="shared" si="180"/>
        <v>0</v>
      </c>
      <c r="S88" s="181">
        <f t="shared" si="180"/>
        <v>0</v>
      </c>
      <c r="T88" s="181">
        <f t="shared" si="180"/>
        <v>0</v>
      </c>
      <c r="U88" s="181">
        <f t="shared" si="180"/>
        <v>0</v>
      </c>
      <c r="V88" s="181">
        <f t="shared" si="180"/>
        <v>0</v>
      </c>
      <c r="W88" s="181">
        <f t="shared" si="180"/>
        <v>0</v>
      </c>
      <c r="X88" s="181">
        <f t="shared" si="180"/>
        <v>0</v>
      </c>
      <c r="Y88" s="181">
        <f t="shared" si="180"/>
        <v>0</v>
      </c>
      <c r="Z88" s="181">
        <f t="shared" si="180"/>
        <v>0</v>
      </c>
      <c r="AA88" s="181">
        <f t="shared" si="180"/>
        <v>0</v>
      </c>
      <c r="AB88" s="181">
        <f t="shared" si="180"/>
        <v>0</v>
      </c>
      <c r="AC88" s="130"/>
      <c r="AD88" s="181">
        <f t="shared" ref="AD88:AO88" si="181">MAX(AD86:AD87)</f>
        <v>0</v>
      </c>
      <c r="AE88" s="181">
        <f t="shared" si="181"/>
        <v>0</v>
      </c>
      <c r="AF88" s="181">
        <f t="shared" si="181"/>
        <v>0</v>
      </c>
      <c r="AG88" s="181">
        <f t="shared" si="181"/>
        <v>0</v>
      </c>
      <c r="AH88" s="181">
        <f t="shared" si="181"/>
        <v>0</v>
      </c>
      <c r="AI88" s="181">
        <f t="shared" si="181"/>
        <v>0</v>
      </c>
      <c r="AJ88" s="181">
        <f t="shared" si="181"/>
        <v>0</v>
      </c>
      <c r="AK88" s="181">
        <f t="shared" si="181"/>
        <v>0</v>
      </c>
      <c r="AL88" s="181">
        <f t="shared" si="181"/>
        <v>0</v>
      </c>
      <c r="AM88" s="181">
        <f t="shared" si="181"/>
        <v>0</v>
      </c>
      <c r="AN88" s="181">
        <f t="shared" si="181"/>
        <v>0</v>
      </c>
      <c r="AO88" s="181">
        <f t="shared" si="181"/>
        <v>0</v>
      </c>
      <c r="AP88" s="130"/>
      <c r="AQ88" s="181">
        <f t="shared" ref="AQ88:BB88" si="182">MAX(AQ86:AQ87)</f>
        <v>0</v>
      </c>
      <c r="AR88" s="181">
        <f t="shared" si="182"/>
        <v>0</v>
      </c>
      <c r="AS88" s="181">
        <f t="shared" si="182"/>
        <v>0</v>
      </c>
      <c r="AT88" s="181">
        <f t="shared" si="182"/>
        <v>0</v>
      </c>
      <c r="AU88" s="181">
        <f t="shared" si="182"/>
        <v>0</v>
      </c>
      <c r="AV88" s="181">
        <f t="shared" si="182"/>
        <v>0</v>
      </c>
      <c r="AW88" s="181">
        <f t="shared" si="182"/>
        <v>0</v>
      </c>
      <c r="AX88" s="181">
        <f t="shared" si="182"/>
        <v>0</v>
      </c>
      <c r="AY88" s="181">
        <f t="shared" si="182"/>
        <v>0</v>
      </c>
      <c r="AZ88" s="181">
        <f t="shared" si="182"/>
        <v>0</v>
      </c>
      <c r="BA88" s="181">
        <f t="shared" si="182"/>
        <v>0</v>
      </c>
      <c r="BB88" s="181">
        <f t="shared" si="182"/>
        <v>0</v>
      </c>
      <c r="BC88" s="130"/>
      <c r="BD88" s="181">
        <f t="shared" ref="BD88:BO88" si="183">MAX(BD86:BD87)</f>
        <v>0</v>
      </c>
      <c r="BE88" s="181">
        <f t="shared" si="183"/>
        <v>0</v>
      </c>
      <c r="BF88" s="181">
        <f t="shared" si="183"/>
        <v>0</v>
      </c>
      <c r="BG88" s="181">
        <f t="shared" si="183"/>
        <v>0</v>
      </c>
      <c r="BH88" s="181">
        <f t="shared" si="183"/>
        <v>0</v>
      </c>
      <c r="BI88" s="181">
        <f t="shared" si="183"/>
        <v>0</v>
      </c>
      <c r="BJ88" s="181">
        <f t="shared" si="183"/>
        <v>0</v>
      </c>
      <c r="BK88" s="181">
        <f t="shared" si="183"/>
        <v>0</v>
      </c>
      <c r="BL88" s="181">
        <f t="shared" si="183"/>
        <v>0</v>
      </c>
      <c r="BM88" s="181">
        <f t="shared" si="183"/>
        <v>0</v>
      </c>
      <c r="BN88" s="181">
        <f t="shared" si="183"/>
        <v>0</v>
      </c>
      <c r="BO88" s="181">
        <f t="shared" si="183"/>
        <v>0</v>
      </c>
      <c r="BP88" s="130"/>
      <c r="BQ88" s="181">
        <f t="shared" ref="BQ88:CB88" si="184">MAX(BQ86:BQ87)</f>
        <v>0</v>
      </c>
      <c r="BR88" s="181">
        <f t="shared" si="184"/>
        <v>0</v>
      </c>
      <c r="BS88" s="181">
        <f t="shared" si="184"/>
        <v>0</v>
      </c>
      <c r="BT88" s="181">
        <f t="shared" si="184"/>
        <v>0</v>
      </c>
      <c r="BU88" s="181">
        <f t="shared" si="184"/>
        <v>0</v>
      </c>
      <c r="BV88" s="181">
        <f t="shared" si="184"/>
        <v>0</v>
      </c>
      <c r="BW88" s="181">
        <f t="shared" si="184"/>
        <v>0</v>
      </c>
      <c r="BX88" s="181">
        <f t="shared" si="184"/>
        <v>0</v>
      </c>
      <c r="BY88" s="181">
        <f t="shared" si="184"/>
        <v>0</v>
      </c>
      <c r="BZ88" s="181">
        <f t="shared" si="184"/>
        <v>0</v>
      </c>
      <c r="CA88" s="181">
        <f t="shared" si="184"/>
        <v>0</v>
      </c>
      <c r="CB88" s="181">
        <f t="shared" si="184"/>
        <v>0</v>
      </c>
      <c r="CC88" s="130"/>
    </row>
    <row r="89" spans="1:81" ht="15" customHeight="1" x14ac:dyDescent="0.2">
      <c r="B89" s="16" t="s">
        <v>136</v>
      </c>
      <c r="C89" s="223"/>
      <c r="D89" s="181">
        <v>0</v>
      </c>
      <c r="E89" s="181">
        <f t="shared" ref="E89:O89" si="185">+D88</f>
        <v>0</v>
      </c>
      <c r="F89" s="181">
        <f t="shared" si="185"/>
        <v>0</v>
      </c>
      <c r="G89" s="181">
        <f t="shared" si="185"/>
        <v>0</v>
      </c>
      <c r="H89" s="181">
        <f t="shared" si="185"/>
        <v>0</v>
      </c>
      <c r="I89" s="181">
        <f t="shared" si="185"/>
        <v>0</v>
      </c>
      <c r="J89" s="181">
        <f t="shared" si="185"/>
        <v>0</v>
      </c>
      <c r="K89" s="181">
        <f t="shared" si="185"/>
        <v>0</v>
      </c>
      <c r="L89" s="181">
        <f t="shared" si="185"/>
        <v>0</v>
      </c>
      <c r="M89" s="181">
        <f t="shared" si="185"/>
        <v>0</v>
      </c>
      <c r="N89" s="181">
        <f t="shared" si="185"/>
        <v>0</v>
      </c>
      <c r="O89" s="181">
        <f t="shared" si="185"/>
        <v>0</v>
      </c>
      <c r="P89" s="130"/>
      <c r="Q89" s="181">
        <f>O88</f>
        <v>0</v>
      </c>
      <c r="R89" s="181">
        <f>Q88</f>
        <v>0</v>
      </c>
      <c r="S89" s="181">
        <f t="shared" ref="S89:AB89" si="186">R88</f>
        <v>0</v>
      </c>
      <c r="T89" s="181">
        <f t="shared" si="186"/>
        <v>0</v>
      </c>
      <c r="U89" s="181">
        <f t="shared" si="186"/>
        <v>0</v>
      </c>
      <c r="V89" s="181">
        <f t="shared" si="186"/>
        <v>0</v>
      </c>
      <c r="W89" s="181">
        <f t="shared" si="186"/>
        <v>0</v>
      </c>
      <c r="X89" s="181">
        <f t="shared" si="186"/>
        <v>0</v>
      </c>
      <c r="Y89" s="181">
        <f t="shared" si="186"/>
        <v>0</v>
      </c>
      <c r="Z89" s="181">
        <f t="shared" si="186"/>
        <v>0</v>
      </c>
      <c r="AA89" s="181">
        <f t="shared" si="186"/>
        <v>0</v>
      </c>
      <c r="AB89" s="181">
        <f t="shared" si="186"/>
        <v>0</v>
      </c>
      <c r="AC89" s="130"/>
      <c r="AD89" s="181">
        <f>AB88</f>
        <v>0</v>
      </c>
      <c r="AE89" s="181">
        <f>AD88</f>
        <v>0</v>
      </c>
      <c r="AF89" s="181">
        <f t="shared" ref="AF89:AO89" si="187">AE88</f>
        <v>0</v>
      </c>
      <c r="AG89" s="181">
        <f t="shared" si="187"/>
        <v>0</v>
      </c>
      <c r="AH89" s="181">
        <f t="shared" si="187"/>
        <v>0</v>
      </c>
      <c r="AI89" s="181">
        <f t="shared" si="187"/>
        <v>0</v>
      </c>
      <c r="AJ89" s="181">
        <f t="shared" si="187"/>
        <v>0</v>
      </c>
      <c r="AK89" s="181">
        <f t="shared" si="187"/>
        <v>0</v>
      </c>
      <c r="AL89" s="181">
        <f t="shared" si="187"/>
        <v>0</v>
      </c>
      <c r="AM89" s="181">
        <f t="shared" si="187"/>
        <v>0</v>
      </c>
      <c r="AN89" s="181">
        <f t="shared" si="187"/>
        <v>0</v>
      </c>
      <c r="AO89" s="181">
        <f t="shared" si="187"/>
        <v>0</v>
      </c>
      <c r="AP89" s="130"/>
      <c r="AQ89" s="181">
        <f>AO88</f>
        <v>0</v>
      </c>
      <c r="AR89" s="181">
        <f>AQ88</f>
        <v>0</v>
      </c>
      <c r="AS89" s="181">
        <f t="shared" ref="AS89:BB89" si="188">AR88</f>
        <v>0</v>
      </c>
      <c r="AT89" s="181">
        <f t="shared" si="188"/>
        <v>0</v>
      </c>
      <c r="AU89" s="181">
        <f t="shared" si="188"/>
        <v>0</v>
      </c>
      <c r="AV89" s="181">
        <f t="shared" si="188"/>
        <v>0</v>
      </c>
      <c r="AW89" s="181">
        <f t="shared" si="188"/>
        <v>0</v>
      </c>
      <c r="AX89" s="181">
        <f t="shared" si="188"/>
        <v>0</v>
      </c>
      <c r="AY89" s="181">
        <f t="shared" si="188"/>
        <v>0</v>
      </c>
      <c r="AZ89" s="181">
        <f t="shared" si="188"/>
        <v>0</v>
      </c>
      <c r="BA89" s="181">
        <f t="shared" si="188"/>
        <v>0</v>
      </c>
      <c r="BB89" s="181">
        <f t="shared" si="188"/>
        <v>0</v>
      </c>
      <c r="BC89" s="130"/>
      <c r="BD89" s="181">
        <f>BB88</f>
        <v>0</v>
      </c>
      <c r="BE89" s="181">
        <f>BD88</f>
        <v>0</v>
      </c>
      <c r="BF89" s="181">
        <f t="shared" ref="BF89:BO89" si="189">BE88</f>
        <v>0</v>
      </c>
      <c r="BG89" s="181">
        <f t="shared" si="189"/>
        <v>0</v>
      </c>
      <c r="BH89" s="181">
        <f t="shared" si="189"/>
        <v>0</v>
      </c>
      <c r="BI89" s="181">
        <f t="shared" si="189"/>
        <v>0</v>
      </c>
      <c r="BJ89" s="181">
        <f t="shared" si="189"/>
        <v>0</v>
      </c>
      <c r="BK89" s="181">
        <f t="shared" si="189"/>
        <v>0</v>
      </c>
      <c r="BL89" s="181">
        <f t="shared" si="189"/>
        <v>0</v>
      </c>
      <c r="BM89" s="181">
        <f t="shared" si="189"/>
        <v>0</v>
      </c>
      <c r="BN89" s="181">
        <f t="shared" si="189"/>
        <v>0</v>
      </c>
      <c r="BO89" s="181">
        <f t="shared" si="189"/>
        <v>0</v>
      </c>
      <c r="BP89" s="130"/>
      <c r="BQ89" s="181">
        <f>BO88</f>
        <v>0</v>
      </c>
      <c r="BR89" s="181">
        <f t="shared" ref="BR89:CB89" si="190">BQ88</f>
        <v>0</v>
      </c>
      <c r="BS89" s="181">
        <f t="shared" si="190"/>
        <v>0</v>
      </c>
      <c r="BT89" s="181">
        <f t="shared" si="190"/>
        <v>0</v>
      </c>
      <c r="BU89" s="181">
        <f t="shared" si="190"/>
        <v>0</v>
      </c>
      <c r="BV89" s="181">
        <f t="shared" si="190"/>
        <v>0</v>
      </c>
      <c r="BW89" s="181">
        <f t="shared" si="190"/>
        <v>0</v>
      </c>
      <c r="BX89" s="181">
        <f t="shared" si="190"/>
        <v>0</v>
      </c>
      <c r="BY89" s="181">
        <f t="shared" si="190"/>
        <v>0</v>
      </c>
      <c r="BZ89" s="181">
        <f t="shared" si="190"/>
        <v>0</v>
      </c>
      <c r="CA89" s="181">
        <f t="shared" si="190"/>
        <v>0</v>
      </c>
      <c r="CB89" s="181">
        <f t="shared" si="190"/>
        <v>0</v>
      </c>
      <c r="CC89" s="130"/>
    </row>
    <row r="90" spans="1:81" ht="15" customHeight="1" x14ac:dyDescent="0.2">
      <c r="B90" s="16" t="s">
        <v>137</v>
      </c>
      <c r="C90" s="223"/>
      <c r="D90" s="181">
        <f>+D88-D89</f>
        <v>0</v>
      </c>
      <c r="E90" s="181">
        <f>+E88-E89</f>
        <v>0</v>
      </c>
      <c r="F90" s="181">
        <f>+F88-F89</f>
        <v>0</v>
      </c>
      <c r="G90" s="181">
        <f>+G88-G89</f>
        <v>0</v>
      </c>
      <c r="H90" s="181">
        <f t="shared" ref="H90:O90" si="191">+H88-H89</f>
        <v>0</v>
      </c>
      <c r="I90" s="181">
        <f t="shared" si="191"/>
        <v>0</v>
      </c>
      <c r="J90" s="181">
        <f t="shared" si="191"/>
        <v>0</v>
      </c>
      <c r="K90" s="181">
        <f t="shared" si="191"/>
        <v>0</v>
      </c>
      <c r="L90" s="181">
        <f t="shared" si="191"/>
        <v>0</v>
      </c>
      <c r="M90" s="181">
        <f t="shared" si="191"/>
        <v>0</v>
      </c>
      <c r="N90" s="181">
        <f t="shared" si="191"/>
        <v>0</v>
      </c>
      <c r="O90" s="181">
        <f t="shared" si="191"/>
        <v>0</v>
      </c>
      <c r="P90" s="190">
        <f>SUM(D90:O90)</f>
        <v>0</v>
      </c>
      <c r="Q90" s="181">
        <f t="shared" ref="Q90:AB90" si="192">+Q88-Q89</f>
        <v>0</v>
      </c>
      <c r="R90" s="181">
        <f t="shared" si="192"/>
        <v>0</v>
      </c>
      <c r="S90" s="181">
        <f t="shared" si="192"/>
        <v>0</v>
      </c>
      <c r="T90" s="181">
        <f t="shared" si="192"/>
        <v>0</v>
      </c>
      <c r="U90" s="181">
        <f t="shared" si="192"/>
        <v>0</v>
      </c>
      <c r="V90" s="181">
        <f t="shared" si="192"/>
        <v>0</v>
      </c>
      <c r="W90" s="181">
        <f t="shared" si="192"/>
        <v>0</v>
      </c>
      <c r="X90" s="181">
        <f t="shared" si="192"/>
        <v>0</v>
      </c>
      <c r="Y90" s="181">
        <f t="shared" si="192"/>
        <v>0</v>
      </c>
      <c r="Z90" s="181">
        <f t="shared" si="192"/>
        <v>0</v>
      </c>
      <c r="AA90" s="181">
        <f t="shared" si="192"/>
        <v>0</v>
      </c>
      <c r="AB90" s="181">
        <f t="shared" si="192"/>
        <v>0</v>
      </c>
      <c r="AC90" s="190">
        <f>SUM(Q90:AB90)</f>
        <v>0</v>
      </c>
      <c r="AD90" s="181">
        <f t="shared" ref="AD90:AO90" si="193">+AD88-AD89</f>
        <v>0</v>
      </c>
      <c r="AE90" s="181">
        <f t="shared" si="193"/>
        <v>0</v>
      </c>
      <c r="AF90" s="181">
        <f t="shared" si="193"/>
        <v>0</v>
      </c>
      <c r="AG90" s="181">
        <f t="shared" si="193"/>
        <v>0</v>
      </c>
      <c r="AH90" s="181">
        <f t="shared" si="193"/>
        <v>0</v>
      </c>
      <c r="AI90" s="181">
        <f t="shared" si="193"/>
        <v>0</v>
      </c>
      <c r="AJ90" s="181">
        <f t="shared" si="193"/>
        <v>0</v>
      </c>
      <c r="AK90" s="181">
        <f t="shared" si="193"/>
        <v>0</v>
      </c>
      <c r="AL90" s="181">
        <f t="shared" si="193"/>
        <v>0</v>
      </c>
      <c r="AM90" s="181">
        <f t="shared" si="193"/>
        <v>0</v>
      </c>
      <c r="AN90" s="181">
        <f t="shared" si="193"/>
        <v>0</v>
      </c>
      <c r="AO90" s="181">
        <f t="shared" si="193"/>
        <v>0</v>
      </c>
      <c r="AP90" s="190">
        <f>SUM(AD90:AO90)</f>
        <v>0</v>
      </c>
      <c r="AQ90" s="181">
        <f t="shared" ref="AQ90:BB90" si="194">+AQ88-AQ89</f>
        <v>0</v>
      </c>
      <c r="AR90" s="181">
        <f t="shared" si="194"/>
        <v>0</v>
      </c>
      <c r="AS90" s="181">
        <f t="shared" si="194"/>
        <v>0</v>
      </c>
      <c r="AT90" s="181">
        <f t="shared" si="194"/>
        <v>0</v>
      </c>
      <c r="AU90" s="181">
        <f t="shared" si="194"/>
        <v>0</v>
      </c>
      <c r="AV90" s="181">
        <f t="shared" si="194"/>
        <v>0</v>
      </c>
      <c r="AW90" s="181">
        <f t="shared" si="194"/>
        <v>0</v>
      </c>
      <c r="AX90" s="181">
        <f t="shared" si="194"/>
        <v>0</v>
      </c>
      <c r="AY90" s="181">
        <f t="shared" si="194"/>
        <v>0</v>
      </c>
      <c r="AZ90" s="181">
        <f t="shared" si="194"/>
        <v>0</v>
      </c>
      <c r="BA90" s="181">
        <f t="shared" si="194"/>
        <v>0</v>
      </c>
      <c r="BB90" s="181">
        <f t="shared" si="194"/>
        <v>0</v>
      </c>
      <c r="BC90" s="190">
        <f>SUM(AQ90:BB90)</f>
        <v>0</v>
      </c>
      <c r="BD90" s="181">
        <f t="shared" ref="BD90:BO90" si="195">+BD88-BD89</f>
        <v>0</v>
      </c>
      <c r="BE90" s="181">
        <f t="shared" si="195"/>
        <v>0</v>
      </c>
      <c r="BF90" s="181">
        <f t="shared" si="195"/>
        <v>0</v>
      </c>
      <c r="BG90" s="181">
        <f t="shared" si="195"/>
        <v>0</v>
      </c>
      <c r="BH90" s="181">
        <f t="shared" si="195"/>
        <v>0</v>
      </c>
      <c r="BI90" s="181">
        <f t="shared" si="195"/>
        <v>0</v>
      </c>
      <c r="BJ90" s="181">
        <f t="shared" si="195"/>
        <v>0</v>
      </c>
      <c r="BK90" s="181">
        <f t="shared" si="195"/>
        <v>0</v>
      </c>
      <c r="BL90" s="181">
        <f t="shared" si="195"/>
        <v>0</v>
      </c>
      <c r="BM90" s="181">
        <f t="shared" si="195"/>
        <v>0</v>
      </c>
      <c r="BN90" s="181">
        <f t="shared" si="195"/>
        <v>0</v>
      </c>
      <c r="BO90" s="181">
        <f t="shared" si="195"/>
        <v>0</v>
      </c>
      <c r="BP90" s="190">
        <f>SUM(BD90:BO90)</f>
        <v>0</v>
      </c>
      <c r="BQ90" s="181">
        <f t="shared" ref="BQ90:CB90" si="196">+BQ88-BQ89</f>
        <v>0</v>
      </c>
      <c r="BR90" s="181">
        <f t="shared" si="196"/>
        <v>0</v>
      </c>
      <c r="BS90" s="181">
        <f t="shared" si="196"/>
        <v>0</v>
      </c>
      <c r="BT90" s="181">
        <f t="shared" si="196"/>
        <v>0</v>
      </c>
      <c r="BU90" s="181">
        <f t="shared" si="196"/>
        <v>0</v>
      </c>
      <c r="BV90" s="181">
        <f t="shared" si="196"/>
        <v>0</v>
      </c>
      <c r="BW90" s="181">
        <f t="shared" si="196"/>
        <v>0</v>
      </c>
      <c r="BX90" s="181">
        <f t="shared" si="196"/>
        <v>0</v>
      </c>
      <c r="BY90" s="181">
        <f t="shared" si="196"/>
        <v>0</v>
      </c>
      <c r="BZ90" s="181">
        <f t="shared" si="196"/>
        <v>0</v>
      </c>
      <c r="CA90" s="181">
        <f t="shared" si="196"/>
        <v>0</v>
      </c>
      <c r="CB90" s="181">
        <f t="shared" si="196"/>
        <v>0</v>
      </c>
      <c r="CC90" s="190">
        <f>SUM(BQ90:CB90)</f>
        <v>0</v>
      </c>
    </row>
    <row r="91" spans="1:81" ht="15" customHeight="1" x14ac:dyDescent="0.2">
      <c r="B91" s="16" t="s">
        <v>159</v>
      </c>
      <c r="C91" s="223"/>
      <c r="D91" s="16"/>
      <c r="E91" s="16"/>
      <c r="F91" s="16"/>
      <c r="G91" s="16"/>
      <c r="H91" s="16"/>
      <c r="I91" s="16"/>
      <c r="J91" s="16"/>
      <c r="K91" s="16"/>
      <c r="L91" s="16"/>
      <c r="M91" s="16"/>
      <c r="N91" s="16"/>
      <c r="O91" s="16"/>
      <c r="P91" s="130"/>
      <c r="Q91" s="16"/>
      <c r="R91" s="16"/>
      <c r="S91" s="16"/>
      <c r="T91" s="16"/>
      <c r="U91" s="16"/>
      <c r="V91" s="16"/>
      <c r="W91" s="16"/>
      <c r="X91" s="16"/>
      <c r="Y91" s="16"/>
      <c r="Z91" s="16"/>
      <c r="AA91" s="16"/>
      <c r="AB91" s="16"/>
      <c r="AC91" s="130"/>
      <c r="AD91" s="16"/>
      <c r="AE91" s="16"/>
      <c r="AF91" s="16"/>
      <c r="AG91" s="16"/>
      <c r="AH91" s="16"/>
      <c r="AI91" s="16"/>
      <c r="AJ91" s="16"/>
      <c r="AK91" s="16"/>
      <c r="AL91" s="16"/>
      <c r="AM91" s="16"/>
      <c r="AN91" s="16"/>
      <c r="AO91" s="16"/>
      <c r="AP91" s="130"/>
      <c r="AQ91" s="16"/>
      <c r="AR91" s="16"/>
      <c r="AS91" s="16"/>
      <c r="AT91" s="16"/>
      <c r="AU91" s="16"/>
      <c r="AV91" s="16"/>
      <c r="AW91" s="16"/>
      <c r="AX91" s="16"/>
      <c r="AY91" s="16"/>
      <c r="AZ91" s="16"/>
      <c r="BA91" s="16"/>
      <c r="BB91" s="16"/>
      <c r="BC91" s="130"/>
      <c r="BD91" s="16"/>
      <c r="BE91" s="16"/>
      <c r="BF91" s="16"/>
      <c r="BG91" s="16"/>
      <c r="BH91" s="16"/>
      <c r="BI91" s="16"/>
      <c r="BJ91" s="16"/>
      <c r="BK91" s="16"/>
      <c r="BL91" s="16"/>
      <c r="BM91" s="16"/>
      <c r="BN91" s="16"/>
      <c r="BO91" s="16"/>
      <c r="BP91" s="130"/>
      <c r="BQ91" s="16"/>
      <c r="BR91" s="16"/>
      <c r="BS91" s="16"/>
      <c r="BT91" s="16"/>
      <c r="BU91" s="16"/>
      <c r="BV91" s="16"/>
      <c r="BW91" s="16"/>
      <c r="BX91" s="16"/>
      <c r="BY91" s="16"/>
      <c r="BZ91" s="16"/>
      <c r="CA91" s="16"/>
      <c r="CB91" s="16"/>
      <c r="CC91" s="130"/>
    </row>
    <row r="92" spans="1:81" s="64" customFormat="1" ht="15" customHeight="1" x14ac:dyDescent="0.2">
      <c r="B92" s="243" t="s">
        <v>164</v>
      </c>
      <c r="C92" s="223"/>
      <c r="D92" s="190">
        <f t="shared" ref="D92:AB92" si="197">+SUM(D93:D102)</f>
        <v>0</v>
      </c>
      <c r="E92" s="190">
        <f t="shared" si="197"/>
        <v>0</v>
      </c>
      <c r="F92" s="190">
        <f t="shared" si="197"/>
        <v>0</v>
      </c>
      <c r="G92" s="190">
        <f t="shared" si="197"/>
        <v>0</v>
      </c>
      <c r="H92" s="190">
        <f t="shared" ref="H92:O92" si="198">+SUM(H93:H102)</f>
        <v>0</v>
      </c>
      <c r="I92" s="190">
        <f t="shared" si="198"/>
        <v>0</v>
      </c>
      <c r="J92" s="190">
        <f t="shared" si="198"/>
        <v>0</v>
      </c>
      <c r="K92" s="190">
        <f t="shared" si="198"/>
        <v>0</v>
      </c>
      <c r="L92" s="190">
        <f t="shared" si="198"/>
        <v>0</v>
      </c>
      <c r="M92" s="190">
        <f t="shared" si="198"/>
        <v>0</v>
      </c>
      <c r="N92" s="190">
        <f t="shared" si="198"/>
        <v>0</v>
      </c>
      <c r="O92" s="190">
        <f t="shared" si="198"/>
        <v>0</v>
      </c>
      <c r="P92" s="190">
        <f>SUM(D92:O92)</f>
        <v>0</v>
      </c>
      <c r="Q92" s="190">
        <f t="shared" si="197"/>
        <v>0</v>
      </c>
      <c r="R92" s="190">
        <f t="shared" si="197"/>
        <v>0</v>
      </c>
      <c r="S92" s="190">
        <f t="shared" si="197"/>
        <v>0</v>
      </c>
      <c r="T92" s="190">
        <f t="shared" si="197"/>
        <v>0</v>
      </c>
      <c r="U92" s="190">
        <f t="shared" si="197"/>
        <v>0</v>
      </c>
      <c r="V92" s="190">
        <f t="shared" si="197"/>
        <v>0</v>
      </c>
      <c r="W92" s="190">
        <f t="shared" si="197"/>
        <v>0</v>
      </c>
      <c r="X92" s="190">
        <f t="shared" si="197"/>
        <v>0</v>
      </c>
      <c r="Y92" s="190">
        <f t="shared" si="197"/>
        <v>0</v>
      </c>
      <c r="Z92" s="190">
        <f t="shared" si="197"/>
        <v>0</v>
      </c>
      <c r="AA92" s="190">
        <f t="shared" si="197"/>
        <v>0</v>
      </c>
      <c r="AB92" s="190">
        <f t="shared" si="197"/>
        <v>0</v>
      </c>
      <c r="AC92" s="190">
        <f>SUM(Q92:AB92)</f>
        <v>0</v>
      </c>
      <c r="AD92" s="190">
        <f t="shared" ref="AD92:AO92" si="199">+SUM(AD93:AD102)</f>
        <v>0</v>
      </c>
      <c r="AE92" s="190">
        <f t="shared" si="199"/>
        <v>0</v>
      </c>
      <c r="AF92" s="190">
        <f t="shared" si="199"/>
        <v>0</v>
      </c>
      <c r="AG92" s="190">
        <f t="shared" si="199"/>
        <v>0</v>
      </c>
      <c r="AH92" s="190">
        <f t="shared" si="199"/>
        <v>0</v>
      </c>
      <c r="AI92" s="190">
        <f t="shared" si="199"/>
        <v>0</v>
      </c>
      <c r="AJ92" s="190">
        <f t="shared" si="199"/>
        <v>0</v>
      </c>
      <c r="AK92" s="190">
        <f t="shared" si="199"/>
        <v>0</v>
      </c>
      <c r="AL92" s="190">
        <f t="shared" si="199"/>
        <v>0</v>
      </c>
      <c r="AM92" s="190">
        <f t="shared" si="199"/>
        <v>0</v>
      </c>
      <c r="AN92" s="190">
        <f t="shared" si="199"/>
        <v>0</v>
      </c>
      <c r="AO92" s="190">
        <f t="shared" si="199"/>
        <v>0</v>
      </c>
      <c r="AP92" s="190">
        <f>SUM(AD92:AO92)</f>
        <v>0</v>
      </c>
      <c r="AQ92" s="190">
        <f t="shared" ref="AQ92:BB92" si="200">+SUM(AQ93:AQ102)</f>
        <v>0</v>
      </c>
      <c r="AR92" s="190">
        <f t="shared" si="200"/>
        <v>0</v>
      </c>
      <c r="AS92" s="190">
        <f t="shared" si="200"/>
        <v>0</v>
      </c>
      <c r="AT92" s="190">
        <f t="shared" si="200"/>
        <v>0</v>
      </c>
      <c r="AU92" s="190">
        <f t="shared" si="200"/>
        <v>0</v>
      </c>
      <c r="AV92" s="190">
        <f t="shared" si="200"/>
        <v>0</v>
      </c>
      <c r="AW92" s="190">
        <f t="shared" si="200"/>
        <v>0</v>
      </c>
      <c r="AX92" s="190">
        <f t="shared" si="200"/>
        <v>0</v>
      </c>
      <c r="AY92" s="190">
        <f t="shared" si="200"/>
        <v>0</v>
      </c>
      <c r="AZ92" s="190">
        <f t="shared" si="200"/>
        <v>0</v>
      </c>
      <c r="BA92" s="190">
        <f t="shared" si="200"/>
        <v>0</v>
      </c>
      <c r="BB92" s="190">
        <f t="shared" si="200"/>
        <v>0</v>
      </c>
      <c r="BC92" s="190">
        <f>SUM(AQ92:BB92)</f>
        <v>0</v>
      </c>
      <c r="BD92" s="190">
        <f t="shared" ref="BD92:BO92" si="201">+SUM(BD93:BD102)</f>
        <v>0</v>
      </c>
      <c r="BE92" s="190">
        <f t="shared" si="201"/>
        <v>0</v>
      </c>
      <c r="BF92" s="190">
        <f t="shared" si="201"/>
        <v>0</v>
      </c>
      <c r="BG92" s="190">
        <f t="shared" si="201"/>
        <v>0</v>
      </c>
      <c r="BH92" s="190">
        <f t="shared" si="201"/>
        <v>0</v>
      </c>
      <c r="BI92" s="190">
        <f t="shared" si="201"/>
        <v>0</v>
      </c>
      <c r="BJ92" s="190">
        <f t="shared" si="201"/>
        <v>0</v>
      </c>
      <c r="BK92" s="190">
        <f t="shared" si="201"/>
        <v>0</v>
      </c>
      <c r="BL92" s="190">
        <f t="shared" si="201"/>
        <v>0</v>
      </c>
      <c r="BM92" s="190">
        <f t="shared" si="201"/>
        <v>0</v>
      </c>
      <c r="BN92" s="190">
        <f t="shared" si="201"/>
        <v>0</v>
      </c>
      <c r="BO92" s="190">
        <f t="shared" si="201"/>
        <v>0</v>
      </c>
      <c r="BP92" s="190">
        <f>SUM(BD92:BO92)</f>
        <v>0</v>
      </c>
      <c r="BQ92" s="190">
        <f t="shared" ref="BQ92:CB92" si="202">+SUM(BQ93:BQ102)</f>
        <v>0</v>
      </c>
      <c r="BR92" s="190">
        <f t="shared" si="202"/>
        <v>0</v>
      </c>
      <c r="BS92" s="190">
        <f t="shared" si="202"/>
        <v>0</v>
      </c>
      <c r="BT92" s="190">
        <f t="shared" si="202"/>
        <v>0</v>
      </c>
      <c r="BU92" s="190">
        <f t="shared" si="202"/>
        <v>0</v>
      </c>
      <c r="BV92" s="190">
        <f t="shared" si="202"/>
        <v>0</v>
      </c>
      <c r="BW92" s="190">
        <f t="shared" si="202"/>
        <v>0</v>
      </c>
      <c r="BX92" s="190">
        <f t="shared" si="202"/>
        <v>0</v>
      </c>
      <c r="BY92" s="190">
        <f t="shared" si="202"/>
        <v>0</v>
      </c>
      <c r="BZ92" s="190">
        <f t="shared" si="202"/>
        <v>0</v>
      </c>
      <c r="CA92" s="190">
        <f t="shared" si="202"/>
        <v>0</v>
      </c>
      <c r="CB92" s="190">
        <f t="shared" si="202"/>
        <v>0</v>
      </c>
      <c r="CC92" s="190">
        <f>SUM(BQ92:CB92)</f>
        <v>0</v>
      </c>
    </row>
    <row r="93" spans="1:81" ht="15" customHeight="1" x14ac:dyDescent="0.2">
      <c r="A93" s="119"/>
      <c r="B93" s="275" t="str">
        <f>'Données de base'!$A$33</f>
        <v>Preuve de concept</v>
      </c>
      <c r="C93" s="223"/>
      <c r="D93" s="181">
        <f>'Données de base'!C59*'Données de base'!C78</f>
        <v>0</v>
      </c>
      <c r="E93" s="181">
        <f>'Données de base'!D59*'Données de base'!D78</f>
        <v>0</v>
      </c>
      <c r="F93" s="181">
        <f>'Données de base'!E59*'Données de base'!E78</f>
        <v>0</v>
      </c>
      <c r="G93" s="181">
        <f>'Données de base'!F59*'Données de base'!F78</f>
        <v>0</v>
      </c>
      <c r="H93" s="181">
        <f>'Données de base'!G59*'Données de base'!G78</f>
        <v>0</v>
      </c>
      <c r="I93" s="181">
        <f>'Données de base'!H59*'Données de base'!H78</f>
        <v>0</v>
      </c>
      <c r="J93" s="181">
        <f>'Données de base'!I59*'Données de base'!I78</f>
        <v>0</v>
      </c>
      <c r="K93" s="181">
        <f>'Données de base'!J59*'Données de base'!J78</f>
        <v>0</v>
      </c>
      <c r="L93" s="181">
        <f>'Données de base'!K59*'Données de base'!K78</f>
        <v>0</v>
      </c>
      <c r="M93" s="181">
        <f>'Données de base'!L59*'Données de base'!L78</f>
        <v>0</v>
      </c>
      <c r="N93" s="181">
        <f>'Données de base'!M59*'Données de base'!M78</f>
        <v>0</v>
      </c>
      <c r="O93" s="181">
        <f>'Données de base'!N59*'Données de base'!N78</f>
        <v>0</v>
      </c>
      <c r="P93" s="190">
        <f t="shared" ref="P93:P102" si="203">SUM(D93:O93)</f>
        <v>0</v>
      </c>
      <c r="Q93" s="181">
        <f>'Données de base'!P59*'Données de base'!P78</f>
        <v>0</v>
      </c>
      <c r="R93" s="181">
        <f>'Données de base'!Q59*'Données de base'!Q78</f>
        <v>0</v>
      </c>
      <c r="S93" s="181">
        <f>'Données de base'!R59*'Données de base'!R78</f>
        <v>0</v>
      </c>
      <c r="T93" s="181">
        <f>'Données de base'!S59*'Données de base'!S78</f>
        <v>0</v>
      </c>
      <c r="U93" s="181">
        <f>'Données de base'!T59*'Données de base'!T78</f>
        <v>0</v>
      </c>
      <c r="V93" s="181">
        <f>'Données de base'!U59*'Données de base'!U78</f>
        <v>0</v>
      </c>
      <c r="W93" s="181">
        <f>'Données de base'!V59*'Données de base'!V78</f>
        <v>0</v>
      </c>
      <c r="X93" s="181">
        <f>'Données de base'!W59*'Données de base'!W78</f>
        <v>0</v>
      </c>
      <c r="Y93" s="181">
        <f>'Données de base'!X59*'Données de base'!X78</f>
        <v>0</v>
      </c>
      <c r="Z93" s="181">
        <f>'Données de base'!Y59*'Données de base'!Y78</f>
        <v>0</v>
      </c>
      <c r="AA93" s="181">
        <f>'Données de base'!Z59*'Données de base'!Z78</f>
        <v>0</v>
      </c>
      <c r="AB93" s="181">
        <f>'Données de base'!AA59*'Données de base'!AA78</f>
        <v>0</v>
      </c>
      <c r="AC93" s="190">
        <f t="shared" ref="AC93:AC102" si="204">SUM(Q93:AB93)</f>
        <v>0</v>
      </c>
      <c r="AD93" s="181">
        <f>'Données de base'!AC59*'Données de base'!AC78</f>
        <v>0</v>
      </c>
      <c r="AE93" s="181">
        <f>'Données de base'!AD59*'Données de base'!AD78</f>
        <v>0</v>
      </c>
      <c r="AF93" s="181">
        <f>'Données de base'!AE59*'Données de base'!AE78</f>
        <v>0</v>
      </c>
      <c r="AG93" s="181">
        <f>'Données de base'!AF59*'Données de base'!AF78</f>
        <v>0</v>
      </c>
      <c r="AH93" s="181">
        <f>'Données de base'!AG59*'Données de base'!AG78</f>
        <v>0</v>
      </c>
      <c r="AI93" s="181">
        <f>'Données de base'!AH59*'Données de base'!AH78</f>
        <v>0</v>
      </c>
      <c r="AJ93" s="181">
        <f>'Données de base'!AI59*'Données de base'!AI78</f>
        <v>0</v>
      </c>
      <c r="AK93" s="181">
        <f>'Données de base'!AJ59*'Données de base'!AJ78</f>
        <v>0</v>
      </c>
      <c r="AL93" s="181">
        <f>'Données de base'!AK59*'Données de base'!AK78</f>
        <v>0</v>
      </c>
      <c r="AM93" s="181">
        <f>'Données de base'!AL59*'Données de base'!AL78</f>
        <v>0</v>
      </c>
      <c r="AN93" s="181">
        <f>'Données de base'!AM59*'Données de base'!AM78</f>
        <v>0</v>
      </c>
      <c r="AO93" s="181">
        <f>'Données de base'!AN59*'Données de base'!AN78</f>
        <v>0</v>
      </c>
      <c r="AP93" s="190">
        <f t="shared" ref="AP93:AP102" si="205">SUM(AD93:AO93)</f>
        <v>0</v>
      </c>
      <c r="AQ93" s="181">
        <f>'Données de base'!AP59*'Données de base'!AP78</f>
        <v>0</v>
      </c>
      <c r="AR93" s="181">
        <f>'Données de base'!AQ59*'Données de base'!AQ78</f>
        <v>0</v>
      </c>
      <c r="AS93" s="181">
        <f>'Données de base'!AR59*'Données de base'!AR78</f>
        <v>0</v>
      </c>
      <c r="AT93" s="181">
        <f>'Données de base'!AS59*'Données de base'!AS78</f>
        <v>0</v>
      </c>
      <c r="AU93" s="181">
        <f>'Données de base'!AT59*'Données de base'!AT78</f>
        <v>0</v>
      </c>
      <c r="AV93" s="181">
        <f>'Données de base'!AU59*'Données de base'!AU78</f>
        <v>0</v>
      </c>
      <c r="AW93" s="181">
        <f>'Données de base'!AV59*'Données de base'!AV78</f>
        <v>0</v>
      </c>
      <c r="AX93" s="181">
        <f>'Données de base'!AW59*'Données de base'!AW78</f>
        <v>0</v>
      </c>
      <c r="AY93" s="181">
        <f>'Données de base'!AX59*'Données de base'!AX78</f>
        <v>0</v>
      </c>
      <c r="AZ93" s="181">
        <f>'Données de base'!AY59*'Données de base'!AY78</f>
        <v>0</v>
      </c>
      <c r="BA93" s="181">
        <f>'Données de base'!AZ59*'Données de base'!AZ78</f>
        <v>0</v>
      </c>
      <c r="BB93" s="181">
        <f>'Données de base'!BA59*'Données de base'!BA78</f>
        <v>0</v>
      </c>
      <c r="BC93" s="190">
        <f t="shared" ref="BC93:BC102" si="206">SUM(AQ93:BB93)</f>
        <v>0</v>
      </c>
      <c r="BD93" s="181">
        <f>'Données de base'!BC59*'Données de base'!BC78</f>
        <v>0</v>
      </c>
      <c r="BE93" s="181">
        <f>'Données de base'!BD59*'Données de base'!BD78</f>
        <v>0</v>
      </c>
      <c r="BF93" s="181">
        <f>'Données de base'!BE59*'Données de base'!BE78</f>
        <v>0</v>
      </c>
      <c r="BG93" s="181">
        <f>'Données de base'!BF59*'Données de base'!BF78</f>
        <v>0</v>
      </c>
      <c r="BH93" s="181">
        <f>'Données de base'!BG59*'Données de base'!BG78</f>
        <v>0</v>
      </c>
      <c r="BI93" s="181">
        <f>'Données de base'!BH59*'Données de base'!BH78</f>
        <v>0</v>
      </c>
      <c r="BJ93" s="181">
        <f>'Données de base'!BI59*'Données de base'!BI78</f>
        <v>0</v>
      </c>
      <c r="BK93" s="181">
        <f>'Données de base'!BJ59*'Données de base'!BJ78</f>
        <v>0</v>
      </c>
      <c r="BL93" s="181">
        <f>'Données de base'!BK59*'Données de base'!BK78</f>
        <v>0</v>
      </c>
      <c r="BM93" s="181">
        <f>'Données de base'!BL59*'Données de base'!BL78</f>
        <v>0</v>
      </c>
      <c r="BN93" s="181">
        <f>'Données de base'!BM59*'Données de base'!BM78</f>
        <v>0</v>
      </c>
      <c r="BO93" s="181">
        <f>'Données de base'!BN59*'Données de base'!BN78</f>
        <v>0</v>
      </c>
      <c r="BP93" s="190">
        <f t="shared" ref="BP93:BP102" si="207">SUM(BD93:BO93)</f>
        <v>0</v>
      </c>
      <c r="BQ93" s="181">
        <f>'Données de base'!BP59*'Données de base'!BP78</f>
        <v>0</v>
      </c>
      <c r="BR93" s="181">
        <f>'Données de base'!BQ59*'Données de base'!BQ78</f>
        <v>0</v>
      </c>
      <c r="BS93" s="181">
        <f>'Données de base'!BR59*'Données de base'!BR78</f>
        <v>0</v>
      </c>
      <c r="BT93" s="181">
        <f>'Données de base'!BS59*'Données de base'!BS78</f>
        <v>0</v>
      </c>
      <c r="BU93" s="181">
        <f>'Données de base'!BT59*'Données de base'!BT78</f>
        <v>0</v>
      </c>
      <c r="BV93" s="181">
        <f>'Données de base'!BU59*'Données de base'!BU78</f>
        <v>0</v>
      </c>
      <c r="BW93" s="181">
        <f>'Données de base'!BV59*'Données de base'!BV78</f>
        <v>0</v>
      </c>
      <c r="BX93" s="181">
        <f>'Données de base'!BW59*'Données de base'!BW78</f>
        <v>0</v>
      </c>
      <c r="BY93" s="181">
        <f>'Données de base'!BX59*'Données de base'!BX78</f>
        <v>0</v>
      </c>
      <c r="BZ93" s="181">
        <f>'Données de base'!BY59*'Données de base'!BY78</f>
        <v>0</v>
      </c>
      <c r="CA93" s="181">
        <f>'Données de base'!BZ59*'Données de base'!BZ78</f>
        <v>0</v>
      </c>
      <c r="CB93" s="181">
        <f>'Données de base'!CA59*'Données de base'!CA78</f>
        <v>0</v>
      </c>
      <c r="CC93" s="190">
        <f t="shared" ref="CC93:CC102" si="208">SUM(BQ93:CB93)</f>
        <v>0</v>
      </c>
    </row>
    <row r="94" spans="1:81" ht="15" customHeight="1" x14ac:dyDescent="0.2">
      <c r="A94" s="119"/>
      <c r="B94" s="275" t="str">
        <f>'Données de base'!$A$34</f>
        <v>Redevance porte-à-porte (Indus.)</v>
      </c>
      <c r="C94" s="223"/>
      <c r="D94" s="181">
        <f>'Données de base'!C60*'Données de base'!C79</f>
        <v>0</v>
      </c>
      <c r="E94" s="181">
        <f>'Données de base'!D60*'Données de base'!D79</f>
        <v>0</v>
      </c>
      <c r="F94" s="181">
        <f>'Données de base'!E60*'Données de base'!E79</f>
        <v>0</v>
      </c>
      <c r="G94" s="181">
        <f>'Données de base'!F60*'Données de base'!F79</f>
        <v>0</v>
      </c>
      <c r="H94" s="181">
        <f>'Données de base'!G60*'Données de base'!G79</f>
        <v>0</v>
      </c>
      <c r="I94" s="181">
        <f>'Données de base'!H60*'Données de base'!H79</f>
        <v>0</v>
      </c>
      <c r="J94" s="181">
        <f>'Données de base'!I60*'Données de base'!I79</f>
        <v>0</v>
      </c>
      <c r="K94" s="181">
        <f>'Données de base'!J60*'Données de base'!J79</f>
        <v>0</v>
      </c>
      <c r="L94" s="181">
        <f>'Données de base'!K60*'Données de base'!K79</f>
        <v>0</v>
      </c>
      <c r="M94" s="181">
        <f>'Données de base'!L60*'Données de base'!L79</f>
        <v>0</v>
      </c>
      <c r="N94" s="181">
        <f>'Données de base'!M60*'Données de base'!M79</f>
        <v>0</v>
      </c>
      <c r="O94" s="181">
        <f>'Données de base'!N60*'Données de base'!N79</f>
        <v>0</v>
      </c>
      <c r="P94" s="190">
        <f t="shared" si="203"/>
        <v>0</v>
      </c>
      <c r="Q94" s="181">
        <f>'Données de base'!P60*'Données de base'!P79</f>
        <v>0</v>
      </c>
      <c r="R94" s="181">
        <f>'Données de base'!Q60*'Données de base'!Q79</f>
        <v>0</v>
      </c>
      <c r="S94" s="181">
        <f>'Données de base'!R60*'Données de base'!R79</f>
        <v>0</v>
      </c>
      <c r="T94" s="181">
        <f>'Données de base'!S60*'Données de base'!S79</f>
        <v>0</v>
      </c>
      <c r="U94" s="181">
        <f>'Données de base'!T60*'Données de base'!T79</f>
        <v>0</v>
      </c>
      <c r="V94" s="181">
        <f>'Données de base'!U60*'Données de base'!U79</f>
        <v>0</v>
      </c>
      <c r="W94" s="181">
        <f>'Données de base'!V60*'Données de base'!V79</f>
        <v>0</v>
      </c>
      <c r="X94" s="181">
        <f>'Données de base'!W60*'Données de base'!W79</f>
        <v>0</v>
      </c>
      <c r="Y94" s="181">
        <f>'Données de base'!X60*'Données de base'!X79</f>
        <v>0</v>
      </c>
      <c r="Z94" s="181">
        <f>'Données de base'!Y60*'Données de base'!Y79</f>
        <v>0</v>
      </c>
      <c r="AA94" s="181">
        <f>'Données de base'!Z60*'Données de base'!Z79</f>
        <v>0</v>
      </c>
      <c r="AB94" s="181">
        <f>'Données de base'!AA60*'Données de base'!AA79</f>
        <v>0</v>
      </c>
      <c r="AC94" s="190">
        <f t="shared" si="204"/>
        <v>0</v>
      </c>
      <c r="AD94" s="181">
        <f>'Données de base'!AC60*'Données de base'!AC79</f>
        <v>0</v>
      </c>
      <c r="AE94" s="181">
        <f>'Données de base'!AD60*'Données de base'!AD79</f>
        <v>0</v>
      </c>
      <c r="AF94" s="181">
        <f>'Données de base'!AE60*'Données de base'!AE79</f>
        <v>0</v>
      </c>
      <c r="AG94" s="181">
        <f>'Données de base'!AF60*'Données de base'!AF79</f>
        <v>0</v>
      </c>
      <c r="AH94" s="181">
        <f>'Données de base'!AG60*'Données de base'!AG79</f>
        <v>0</v>
      </c>
      <c r="AI94" s="181">
        <f>'Données de base'!AH60*'Données de base'!AH79</f>
        <v>0</v>
      </c>
      <c r="AJ94" s="181">
        <f>'Données de base'!AI60*'Données de base'!AI79</f>
        <v>0</v>
      </c>
      <c r="AK94" s="181">
        <f>'Données de base'!AJ60*'Données de base'!AJ79</f>
        <v>0</v>
      </c>
      <c r="AL94" s="181">
        <f>'Données de base'!AK60*'Données de base'!AK79</f>
        <v>0</v>
      </c>
      <c r="AM94" s="181">
        <f>'Données de base'!AL60*'Données de base'!AL79</f>
        <v>0</v>
      </c>
      <c r="AN94" s="181">
        <f>'Données de base'!AM60*'Données de base'!AM79</f>
        <v>0</v>
      </c>
      <c r="AO94" s="181">
        <f>'Données de base'!AN60*'Données de base'!AN79</f>
        <v>0</v>
      </c>
      <c r="AP94" s="190">
        <f t="shared" si="205"/>
        <v>0</v>
      </c>
      <c r="AQ94" s="181">
        <f>'Données de base'!AP60*'Données de base'!AP79</f>
        <v>0</v>
      </c>
      <c r="AR94" s="181">
        <f>'Données de base'!AQ60*'Données de base'!AQ79</f>
        <v>0</v>
      </c>
      <c r="AS94" s="181">
        <f>'Données de base'!AR60*'Données de base'!AR79</f>
        <v>0</v>
      </c>
      <c r="AT94" s="181">
        <f>'Données de base'!AS60*'Données de base'!AS79</f>
        <v>0</v>
      </c>
      <c r="AU94" s="181">
        <f>'Données de base'!AT60*'Données de base'!AT79</f>
        <v>0</v>
      </c>
      <c r="AV94" s="181">
        <f>'Données de base'!AU60*'Données de base'!AU79</f>
        <v>0</v>
      </c>
      <c r="AW94" s="181">
        <f>'Données de base'!AV60*'Données de base'!AV79</f>
        <v>0</v>
      </c>
      <c r="AX94" s="181">
        <f>'Données de base'!AW60*'Données de base'!AW79</f>
        <v>0</v>
      </c>
      <c r="AY94" s="181">
        <f>'Données de base'!AX60*'Données de base'!AX79</f>
        <v>0</v>
      </c>
      <c r="AZ94" s="181">
        <f>'Données de base'!AY60*'Données de base'!AY79</f>
        <v>0</v>
      </c>
      <c r="BA94" s="181">
        <f>'Données de base'!AZ60*'Données de base'!AZ79</f>
        <v>0</v>
      </c>
      <c r="BB94" s="181">
        <f>'Données de base'!BA60*'Données de base'!BA79</f>
        <v>0</v>
      </c>
      <c r="BC94" s="190">
        <f t="shared" si="206"/>
        <v>0</v>
      </c>
      <c r="BD94" s="181">
        <f>'Données de base'!BC60*'Données de base'!BC79</f>
        <v>0</v>
      </c>
      <c r="BE94" s="181">
        <f>'Données de base'!BD60*'Données de base'!BD79</f>
        <v>0</v>
      </c>
      <c r="BF94" s="181">
        <f>'Données de base'!BE60*'Données de base'!BE79</f>
        <v>0</v>
      </c>
      <c r="BG94" s="181">
        <f>'Données de base'!BF60*'Données de base'!BF79</f>
        <v>0</v>
      </c>
      <c r="BH94" s="181">
        <f>'Données de base'!BG60*'Données de base'!BG79</f>
        <v>0</v>
      </c>
      <c r="BI94" s="181">
        <f>'Données de base'!BH60*'Données de base'!BH79</f>
        <v>0</v>
      </c>
      <c r="BJ94" s="181">
        <f>'Données de base'!BI60*'Données de base'!BI79</f>
        <v>0</v>
      </c>
      <c r="BK94" s="181">
        <f>'Données de base'!BJ60*'Données de base'!BJ79</f>
        <v>0</v>
      </c>
      <c r="BL94" s="181">
        <f>'Données de base'!BK60*'Données de base'!BK79</f>
        <v>0</v>
      </c>
      <c r="BM94" s="181">
        <f>'Données de base'!BL60*'Données de base'!BL79</f>
        <v>0</v>
      </c>
      <c r="BN94" s="181">
        <f>'Données de base'!BM60*'Données de base'!BM79</f>
        <v>0</v>
      </c>
      <c r="BO94" s="181">
        <f>'Données de base'!BN60*'Données de base'!BN79</f>
        <v>0</v>
      </c>
      <c r="BP94" s="190">
        <f t="shared" si="207"/>
        <v>0</v>
      </c>
      <c r="BQ94" s="181">
        <f>'Données de base'!BP60*'Données de base'!BP79</f>
        <v>0</v>
      </c>
      <c r="BR94" s="181">
        <f>'Données de base'!BQ60*'Données de base'!BQ79</f>
        <v>0</v>
      </c>
      <c r="BS94" s="181">
        <f>'Données de base'!BR60*'Données de base'!BR79</f>
        <v>0</v>
      </c>
      <c r="BT94" s="181">
        <f>'Données de base'!BS60*'Données de base'!BS79</f>
        <v>0</v>
      </c>
      <c r="BU94" s="181">
        <f>'Données de base'!BT60*'Données de base'!BT79</f>
        <v>0</v>
      </c>
      <c r="BV94" s="181">
        <f>'Données de base'!BU60*'Données de base'!BU79</f>
        <v>0</v>
      </c>
      <c r="BW94" s="181">
        <f>'Données de base'!BV60*'Données de base'!BV79</f>
        <v>0</v>
      </c>
      <c r="BX94" s="181">
        <f>'Données de base'!BW60*'Données de base'!BW79</f>
        <v>0</v>
      </c>
      <c r="BY94" s="181">
        <f>'Données de base'!BX60*'Données de base'!BX79</f>
        <v>0</v>
      </c>
      <c r="BZ94" s="181">
        <f>'Données de base'!BY60*'Données de base'!BY79</f>
        <v>0</v>
      </c>
      <c r="CA94" s="181">
        <f>'Données de base'!BZ60*'Données de base'!BZ79</f>
        <v>0</v>
      </c>
      <c r="CB94" s="181">
        <f>'Données de base'!CA60*'Données de base'!CA79</f>
        <v>0</v>
      </c>
      <c r="CC94" s="190">
        <f t="shared" si="208"/>
        <v>0</v>
      </c>
    </row>
    <row r="95" spans="1:81" ht="15" customHeight="1" x14ac:dyDescent="0.2">
      <c r="A95" s="119"/>
      <c r="B95" s="275" t="str">
        <f>'Données de base'!$A$35</f>
        <v>Redevance virale</v>
      </c>
      <c r="C95" s="223"/>
      <c r="D95" s="181">
        <f>'Données de base'!C61*'Données de base'!C80</f>
        <v>0</v>
      </c>
      <c r="E95" s="181">
        <f>'Données de base'!D61*'Données de base'!D80</f>
        <v>0</v>
      </c>
      <c r="F95" s="181">
        <f>'Données de base'!E61*'Données de base'!E80</f>
        <v>0</v>
      </c>
      <c r="G95" s="181">
        <f>'Données de base'!F61*'Données de base'!F80</f>
        <v>0</v>
      </c>
      <c r="H95" s="181">
        <f>'Données de base'!G61*'Données de base'!G80</f>
        <v>0</v>
      </c>
      <c r="I95" s="181">
        <f>'Données de base'!H61*'Données de base'!H80</f>
        <v>0</v>
      </c>
      <c r="J95" s="181">
        <f>'Données de base'!I61*'Données de base'!I80</f>
        <v>0</v>
      </c>
      <c r="K95" s="181">
        <f>'Données de base'!J61*'Données de base'!J80</f>
        <v>0</v>
      </c>
      <c r="L95" s="181">
        <f>'Données de base'!K61*'Données de base'!K80</f>
        <v>0</v>
      </c>
      <c r="M95" s="181">
        <f>'Données de base'!L61*'Données de base'!L80</f>
        <v>0</v>
      </c>
      <c r="N95" s="181">
        <f>'Données de base'!M61*'Données de base'!M80</f>
        <v>0</v>
      </c>
      <c r="O95" s="181">
        <f>'Données de base'!N61*'Données de base'!N80</f>
        <v>0</v>
      </c>
      <c r="P95" s="190">
        <f t="shared" si="203"/>
        <v>0</v>
      </c>
      <c r="Q95" s="181">
        <f>'Données de base'!P61*'Données de base'!P80</f>
        <v>0</v>
      </c>
      <c r="R95" s="181">
        <f>'Données de base'!Q61*'Données de base'!Q80</f>
        <v>0</v>
      </c>
      <c r="S95" s="181">
        <f>'Données de base'!R61*'Données de base'!R80</f>
        <v>0</v>
      </c>
      <c r="T95" s="181">
        <f>'Données de base'!S61*'Données de base'!S80</f>
        <v>0</v>
      </c>
      <c r="U95" s="181">
        <f>'Données de base'!T61*'Données de base'!T80</f>
        <v>0</v>
      </c>
      <c r="V95" s="181">
        <f>'Données de base'!U61*'Données de base'!U80</f>
        <v>0</v>
      </c>
      <c r="W95" s="181">
        <f>'Données de base'!V61*'Données de base'!V80</f>
        <v>0</v>
      </c>
      <c r="X95" s="181">
        <f>'Données de base'!W61*'Données de base'!W80</f>
        <v>0</v>
      </c>
      <c r="Y95" s="181">
        <f>'Données de base'!X61*'Données de base'!X80</f>
        <v>0</v>
      </c>
      <c r="Z95" s="181">
        <f>'Données de base'!Y61*'Données de base'!Y80</f>
        <v>0</v>
      </c>
      <c r="AA95" s="181">
        <f>'Données de base'!Z61*'Données de base'!Z80</f>
        <v>0</v>
      </c>
      <c r="AB95" s="181">
        <f>'Données de base'!AA61*'Données de base'!AA80</f>
        <v>0</v>
      </c>
      <c r="AC95" s="190">
        <f t="shared" si="204"/>
        <v>0</v>
      </c>
      <c r="AD95" s="181">
        <f>'Données de base'!AC61*'Données de base'!AC80</f>
        <v>0</v>
      </c>
      <c r="AE95" s="181">
        <f>'Données de base'!AD61*'Données de base'!AD80</f>
        <v>0</v>
      </c>
      <c r="AF95" s="181">
        <f>'Données de base'!AE61*'Données de base'!AE80</f>
        <v>0</v>
      </c>
      <c r="AG95" s="181">
        <f>'Données de base'!AF61*'Données de base'!AF80</f>
        <v>0</v>
      </c>
      <c r="AH95" s="181">
        <f>'Données de base'!AG61*'Données de base'!AG80</f>
        <v>0</v>
      </c>
      <c r="AI95" s="181">
        <f>'Données de base'!AH61*'Données de base'!AH80</f>
        <v>0</v>
      </c>
      <c r="AJ95" s="181">
        <f>'Données de base'!AI61*'Données de base'!AI80</f>
        <v>0</v>
      </c>
      <c r="AK95" s="181">
        <f>'Données de base'!AJ61*'Données de base'!AJ80</f>
        <v>0</v>
      </c>
      <c r="AL95" s="181">
        <f>'Données de base'!AK61*'Données de base'!AK80</f>
        <v>0</v>
      </c>
      <c r="AM95" s="181">
        <f>'Données de base'!AL61*'Données de base'!AL80</f>
        <v>0</v>
      </c>
      <c r="AN95" s="181">
        <f>'Données de base'!AM61*'Données de base'!AM80</f>
        <v>0</v>
      </c>
      <c r="AO95" s="181">
        <f>'Données de base'!AN61*'Données de base'!AN80</f>
        <v>0</v>
      </c>
      <c r="AP95" s="190">
        <f t="shared" si="205"/>
        <v>0</v>
      </c>
      <c r="AQ95" s="181">
        <f>'Données de base'!AP61*'Données de base'!AP80</f>
        <v>0</v>
      </c>
      <c r="AR95" s="181">
        <f>'Données de base'!AQ61*'Données de base'!AQ80</f>
        <v>0</v>
      </c>
      <c r="AS95" s="181">
        <f>'Données de base'!AR61*'Données de base'!AR80</f>
        <v>0</v>
      </c>
      <c r="AT95" s="181">
        <f>'Données de base'!AS61*'Données de base'!AS80</f>
        <v>0</v>
      </c>
      <c r="AU95" s="181">
        <f>'Données de base'!AT61*'Données de base'!AT80</f>
        <v>0</v>
      </c>
      <c r="AV95" s="181">
        <f>'Données de base'!AU61*'Données de base'!AU80</f>
        <v>0</v>
      </c>
      <c r="AW95" s="181">
        <f>'Données de base'!AV61*'Données de base'!AV80</f>
        <v>0</v>
      </c>
      <c r="AX95" s="181">
        <f>'Données de base'!AW61*'Données de base'!AW80</f>
        <v>0</v>
      </c>
      <c r="AY95" s="181">
        <f>'Données de base'!AX61*'Données de base'!AX80</f>
        <v>0</v>
      </c>
      <c r="AZ95" s="181">
        <f>'Données de base'!AY61*'Données de base'!AY80</f>
        <v>0</v>
      </c>
      <c r="BA95" s="181">
        <f>'Données de base'!AZ61*'Données de base'!AZ80</f>
        <v>0</v>
      </c>
      <c r="BB95" s="181">
        <f>'Données de base'!BA61*'Données de base'!BA80</f>
        <v>0</v>
      </c>
      <c r="BC95" s="190">
        <f t="shared" si="206"/>
        <v>0</v>
      </c>
      <c r="BD95" s="181">
        <f>'Données de base'!BC61*'Données de base'!BC80</f>
        <v>0</v>
      </c>
      <c r="BE95" s="181">
        <f>'Données de base'!BD61*'Données de base'!BD80</f>
        <v>0</v>
      </c>
      <c r="BF95" s="181">
        <f>'Données de base'!BE61*'Données de base'!BE80</f>
        <v>0</v>
      </c>
      <c r="BG95" s="181">
        <f>'Données de base'!BF61*'Données de base'!BF80</f>
        <v>0</v>
      </c>
      <c r="BH95" s="181">
        <f>'Données de base'!BG61*'Données de base'!BG80</f>
        <v>0</v>
      </c>
      <c r="BI95" s="181">
        <f>'Données de base'!BH61*'Données de base'!BH80</f>
        <v>0</v>
      </c>
      <c r="BJ95" s="181">
        <f>'Données de base'!BI61*'Données de base'!BI80</f>
        <v>0</v>
      </c>
      <c r="BK95" s="181">
        <f>'Données de base'!BJ61*'Données de base'!BJ80</f>
        <v>0</v>
      </c>
      <c r="BL95" s="181">
        <f>'Données de base'!BK61*'Données de base'!BK80</f>
        <v>0</v>
      </c>
      <c r="BM95" s="181">
        <f>'Données de base'!BL61*'Données de base'!BL80</f>
        <v>0</v>
      </c>
      <c r="BN95" s="181">
        <f>'Données de base'!BM61*'Données de base'!BM80</f>
        <v>0</v>
      </c>
      <c r="BO95" s="181">
        <f>'Données de base'!BN61*'Données de base'!BN80</f>
        <v>0</v>
      </c>
      <c r="BP95" s="190">
        <f t="shared" si="207"/>
        <v>0</v>
      </c>
      <c r="BQ95" s="181">
        <f>'Données de base'!BP61*'Données de base'!BP80</f>
        <v>0</v>
      </c>
      <c r="BR95" s="181">
        <f>'Données de base'!BQ61*'Données de base'!BQ80</f>
        <v>0</v>
      </c>
      <c r="BS95" s="181">
        <f>'Données de base'!BR61*'Données de base'!BR80</f>
        <v>0</v>
      </c>
      <c r="BT95" s="181">
        <f>'Données de base'!BS61*'Données de base'!BS80</f>
        <v>0</v>
      </c>
      <c r="BU95" s="181">
        <f>'Données de base'!BT61*'Données de base'!BT80</f>
        <v>0</v>
      </c>
      <c r="BV95" s="181">
        <f>'Données de base'!BU61*'Données de base'!BU80</f>
        <v>0</v>
      </c>
      <c r="BW95" s="181">
        <f>'Données de base'!BV61*'Données de base'!BV80</f>
        <v>0</v>
      </c>
      <c r="BX95" s="181">
        <f>'Données de base'!BW61*'Données de base'!BW80</f>
        <v>0</v>
      </c>
      <c r="BY95" s="181">
        <f>'Données de base'!BX61*'Données de base'!BX80</f>
        <v>0</v>
      </c>
      <c r="BZ95" s="181">
        <f>'Données de base'!BY61*'Données de base'!BY80</f>
        <v>0</v>
      </c>
      <c r="CA95" s="181">
        <f>'Données de base'!BZ61*'Données de base'!BZ80</f>
        <v>0</v>
      </c>
      <c r="CB95" s="181">
        <f>'Données de base'!CA61*'Données de base'!CA80</f>
        <v>0</v>
      </c>
      <c r="CC95" s="190">
        <f t="shared" si="208"/>
        <v>0</v>
      </c>
    </row>
    <row r="96" spans="1:81" ht="15" customHeight="1" x14ac:dyDescent="0.2">
      <c r="A96" s="119"/>
      <c r="B96" s="275" t="str">
        <f>'Données de base'!$A$36</f>
        <v>Reconduction redevance (Vir ou PaP)</v>
      </c>
      <c r="C96" s="223"/>
      <c r="D96" s="181">
        <f>'Données de base'!C62*'Données de base'!C81</f>
        <v>0</v>
      </c>
      <c r="E96" s="181">
        <f>'Données de base'!D62*'Données de base'!D81</f>
        <v>0</v>
      </c>
      <c r="F96" s="181">
        <f>'Données de base'!E62*'Données de base'!E81</f>
        <v>0</v>
      </c>
      <c r="G96" s="181">
        <f>'Données de base'!F62*'Données de base'!F81</f>
        <v>0</v>
      </c>
      <c r="H96" s="181">
        <f>'Données de base'!G62*'Données de base'!G81</f>
        <v>0</v>
      </c>
      <c r="I96" s="181">
        <f>'Données de base'!H62*'Données de base'!H81</f>
        <v>0</v>
      </c>
      <c r="J96" s="181">
        <f>'Données de base'!I62*'Données de base'!I81</f>
        <v>0</v>
      </c>
      <c r="K96" s="181">
        <f>'Données de base'!J62*'Données de base'!J81</f>
        <v>0</v>
      </c>
      <c r="L96" s="181">
        <f>'Données de base'!K62*'Données de base'!K81</f>
        <v>0</v>
      </c>
      <c r="M96" s="181">
        <f>'Données de base'!L62*'Données de base'!L81</f>
        <v>0</v>
      </c>
      <c r="N96" s="181">
        <f>'Données de base'!M62*'Données de base'!M81</f>
        <v>0</v>
      </c>
      <c r="O96" s="181">
        <f>'Données de base'!N62*'Données de base'!N81</f>
        <v>0</v>
      </c>
      <c r="P96" s="190">
        <f>SUM(D96:O96)</f>
        <v>0</v>
      </c>
      <c r="Q96" s="181">
        <f>'Données de base'!P62*'Données de base'!P81</f>
        <v>0</v>
      </c>
      <c r="R96" s="181">
        <f>'Données de base'!Q62*'Données de base'!Q81</f>
        <v>0</v>
      </c>
      <c r="S96" s="181">
        <f>'Données de base'!R62*'Données de base'!R81</f>
        <v>0</v>
      </c>
      <c r="T96" s="181">
        <f>'Données de base'!S62*'Données de base'!S81</f>
        <v>0</v>
      </c>
      <c r="U96" s="181">
        <f>'Données de base'!T62*'Données de base'!T81</f>
        <v>0</v>
      </c>
      <c r="V96" s="181">
        <f>'Données de base'!U62*'Données de base'!U81</f>
        <v>0</v>
      </c>
      <c r="W96" s="181">
        <f>'Données de base'!V62*'Données de base'!V81</f>
        <v>0</v>
      </c>
      <c r="X96" s="181">
        <f>'Données de base'!W62*'Données de base'!W81</f>
        <v>0</v>
      </c>
      <c r="Y96" s="181">
        <f>'Données de base'!X62*'Données de base'!X81</f>
        <v>0</v>
      </c>
      <c r="Z96" s="181">
        <f>'Données de base'!Y62*'Données de base'!Y81</f>
        <v>0</v>
      </c>
      <c r="AA96" s="181">
        <f>'Données de base'!Z62*'Données de base'!Z81</f>
        <v>0</v>
      </c>
      <c r="AB96" s="181">
        <f>'Données de base'!AA62*'Données de base'!AA81</f>
        <v>0</v>
      </c>
      <c r="AC96" s="190">
        <f>SUM(Q96:AB96)</f>
        <v>0</v>
      </c>
      <c r="AD96" s="181">
        <f>'Données de base'!AC62*'Données de base'!AC81</f>
        <v>0</v>
      </c>
      <c r="AE96" s="181">
        <f>'Données de base'!AD62*'Données de base'!AD81</f>
        <v>0</v>
      </c>
      <c r="AF96" s="181">
        <f>'Données de base'!AE62*'Données de base'!AE81</f>
        <v>0</v>
      </c>
      <c r="AG96" s="181">
        <f>'Données de base'!AF62*'Données de base'!AF81</f>
        <v>0</v>
      </c>
      <c r="AH96" s="181">
        <f>'Données de base'!AG62*'Données de base'!AG81</f>
        <v>0</v>
      </c>
      <c r="AI96" s="181">
        <f>'Données de base'!AH62*'Données de base'!AH81</f>
        <v>0</v>
      </c>
      <c r="AJ96" s="181">
        <f>'Données de base'!AI62*'Données de base'!AI81</f>
        <v>0</v>
      </c>
      <c r="AK96" s="181">
        <f>'Données de base'!AJ62*'Données de base'!AJ81</f>
        <v>0</v>
      </c>
      <c r="AL96" s="181">
        <f>'Données de base'!AK62*'Données de base'!AK81</f>
        <v>0</v>
      </c>
      <c r="AM96" s="181">
        <f>'Données de base'!AL62*'Données de base'!AL81</f>
        <v>0</v>
      </c>
      <c r="AN96" s="181">
        <f>'Données de base'!AM62*'Données de base'!AM81</f>
        <v>0</v>
      </c>
      <c r="AO96" s="181">
        <f>'Données de base'!AN62*'Données de base'!AN81</f>
        <v>0</v>
      </c>
      <c r="AP96" s="190">
        <f>SUM(AD96:AO96)</f>
        <v>0</v>
      </c>
      <c r="AQ96" s="181">
        <f>'Données de base'!AP62*'Données de base'!AP81</f>
        <v>0</v>
      </c>
      <c r="AR96" s="181">
        <f>'Données de base'!AQ62*'Données de base'!AQ81</f>
        <v>0</v>
      </c>
      <c r="AS96" s="181">
        <f>'Données de base'!AR62*'Données de base'!AR81</f>
        <v>0</v>
      </c>
      <c r="AT96" s="181">
        <f>'Données de base'!AS62*'Données de base'!AS81</f>
        <v>0</v>
      </c>
      <c r="AU96" s="181">
        <f>'Données de base'!AT62*'Données de base'!AT81</f>
        <v>0</v>
      </c>
      <c r="AV96" s="181">
        <f>'Données de base'!AU62*'Données de base'!AU81</f>
        <v>0</v>
      </c>
      <c r="AW96" s="181">
        <f>'Données de base'!AV62*'Données de base'!AV81</f>
        <v>0</v>
      </c>
      <c r="AX96" s="181">
        <f>'Données de base'!AW62*'Données de base'!AW81</f>
        <v>0</v>
      </c>
      <c r="AY96" s="181">
        <f>'Données de base'!AX62*'Données de base'!AX81</f>
        <v>0</v>
      </c>
      <c r="AZ96" s="181">
        <f>'Données de base'!AY62*'Données de base'!AY81</f>
        <v>0</v>
      </c>
      <c r="BA96" s="181">
        <f>'Données de base'!AZ62*'Données de base'!AZ81</f>
        <v>0</v>
      </c>
      <c r="BB96" s="181">
        <f>'Données de base'!BA62*'Données de base'!BA81</f>
        <v>0</v>
      </c>
      <c r="BC96" s="190">
        <f>SUM(AQ96:BB96)</f>
        <v>0</v>
      </c>
      <c r="BD96" s="181">
        <f>'Données de base'!BC62*'Données de base'!BC81</f>
        <v>0</v>
      </c>
      <c r="BE96" s="181">
        <f>'Données de base'!BD62*'Données de base'!BD81</f>
        <v>0</v>
      </c>
      <c r="BF96" s="181">
        <f>'Données de base'!BE62*'Données de base'!BE81</f>
        <v>0</v>
      </c>
      <c r="BG96" s="181">
        <f>'Données de base'!BF62*'Données de base'!BF81</f>
        <v>0</v>
      </c>
      <c r="BH96" s="181">
        <f>'Données de base'!BG62*'Données de base'!BG81</f>
        <v>0</v>
      </c>
      <c r="BI96" s="181">
        <f>'Données de base'!BH62*'Données de base'!BH81</f>
        <v>0</v>
      </c>
      <c r="BJ96" s="181">
        <f>'Données de base'!BI62*'Données de base'!BI81</f>
        <v>0</v>
      </c>
      <c r="BK96" s="181">
        <f>'Données de base'!BJ62*'Données de base'!BJ81</f>
        <v>0</v>
      </c>
      <c r="BL96" s="181">
        <f>'Données de base'!BK62*'Données de base'!BK81</f>
        <v>0</v>
      </c>
      <c r="BM96" s="181">
        <f>'Données de base'!BL62*'Données de base'!BL81</f>
        <v>0</v>
      </c>
      <c r="BN96" s="181">
        <f>'Données de base'!BM62*'Données de base'!BM81</f>
        <v>0</v>
      </c>
      <c r="BO96" s="181">
        <f>'Données de base'!BN62*'Données de base'!BN81</f>
        <v>0</v>
      </c>
      <c r="BP96" s="190">
        <f>SUM(BD96:BO96)</f>
        <v>0</v>
      </c>
      <c r="BQ96" s="181">
        <f>'Données de base'!BP62*'Données de base'!BP81</f>
        <v>0</v>
      </c>
      <c r="BR96" s="181">
        <f>'Données de base'!BQ62*'Données de base'!BQ81</f>
        <v>0</v>
      </c>
      <c r="BS96" s="181">
        <f>'Données de base'!BR62*'Données de base'!BR81</f>
        <v>0</v>
      </c>
      <c r="BT96" s="181">
        <f>'Données de base'!BS62*'Données de base'!BS81</f>
        <v>0</v>
      </c>
      <c r="BU96" s="181">
        <f>'Données de base'!BT62*'Données de base'!BT81</f>
        <v>0</v>
      </c>
      <c r="BV96" s="181">
        <f>'Données de base'!BU62*'Données de base'!BU81</f>
        <v>0</v>
      </c>
      <c r="BW96" s="181">
        <f>'Données de base'!BV62*'Données de base'!BV81</f>
        <v>0</v>
      </c>
      <c r="BX96" s="181">
        <f>'Données de base'!BW62*'Données de base'!BW81</f>
        <v>0</v>
      </c>
      <c r="BY96" s="181">
        <f>'Données de base'!BX62*'Données de base'!BX81</f>
        <v>0</v>
      </c>
      <c r="BZ96" s="181">
        <f>'Données de base'!BY62*'Données de base'!BY81</f>
        <v>0</v>
      </c>
      <c r="CA96" s="181">
        <f>'Données de base'!BZ62*'Données de base'!BZ81</f>
        <v>0</v>
      </c>
      <c r="CB96" s="181">
        <f>'Données de base'!CA62*'Données de base'!CA81</f>
        <v>0</v>
      </c>
      <c r="CC96" s="190">
        <f>SUM(BQ96:CB96)</f>
        <v>0</v>
      </c>
    </row>
    <row r="97" spans="1:81" ht="15" customHeight="1" x14ac:dyDescent="0.2">
      <c r="A97" s="119"/>
      <c r="B97" s="275" t="str">
        <f>'Données de base'!$A$37</f>
        <v>(-)</v>
      </c>
      <c r="C97" s="223"/>
      <c r="D97" s="181">
        <f>'Données de base'!C63*'Données de base'!C82</f>
        <v>0</v>
      </c>
      <c r="E97" s="181">
        <f>'Données de base'!D63*'Données de base'!D82</f>
        <v>0</v>
      </c>
      <c r="F97" s="181">
        <f>'Données de base'!E63*'Données de base'!E82</f>
        <v>0</v>
      </c>
      <c r="G97" s="181">
        <f>'Données de base'!F63*'Données de base'!F82</f>
        <v>0</v>
      </c>
      <c r="H97" s="181">
        <f>'Données de base'!G63*'Données de base'!G82</f>
        <v>0</v>
      </c>
      <c r="I97" s="181">
        <f>'Données de base'!H63*'Données de base'!H82</f>
        <v>0</v>
      </c>
      <c r="J97" s="181">
        <f>'Données de base'!I63*'Données de base'!I82</f>
        <v>0</v>
      </c>
      <c r="K97" s="181">
        <f>'Données de base'!J63*'Données de base'!J82</f>
        <v>0</v>
      </c>
      <c r="L97" s="181">
        <f>'Données de base'!K63*'Données de base'!K82</f>
        <v>0</v>
      </c>
      <c r="M97" s="181">
        <f>'Données de base'!L63*'Données de base'!L82</f>
        <v>0</v>
      </c>
      <c r="N97" s="181">
        <f>'Données de base'!M63*'Données de base'!M82</f>
        <v>0</v>
      </c>
      <c r="O97" s="181">
        <f>'Données de base'!N63*'Données de base'!N82</f>
        <v>0</v>
      </c>
      <c r="P97" s="190">
        <f>SUM(D97:O97)</f>
        <v>0</v>
      </c>
      <c r="Q97" s="181">
        <f>'Données de base'!P63*'Données de base'!P82</f>
        <v>0</v>
      </c>
      <c r="R97" s="181">
        <f>'Données de base'!Q63*'Données de base'!Q82</f>
        <v>0</v>
      </c>
      <c r="S97" s="181">
        <f>'Données de base'!R63*'Données de base'!R82</f>
        <v>0</v>
      </c>
      <c r="T97" s="181">
        <f>'Données de base'!S63*'Données de base'!S82</f>
        <v>0</v>
      </c>
      <c r="U97" s="181">
        <f>'Données de base'!T63*'Données de base'!T82</f>
        <v>0</v>
      </c>
      <c r="V97" s="181">
        <f>'Données de base'!U63*'Données de base'!U82</f>
        <v>0</v>
      </c>
      <c r="W97" s="181">
        <f>'Données de base'!V63*'Données de base'!V82</f>
        <v>0</v>
      </c>
      <c r="X97" s="181">
        <f>'Données de base'!W63*'Données de base'!W82</f>
        <v>0</v>
      </c>
      <c r="Y97" s="181">
        <f>'Données de base'!X63*'Données de base'!X82</f>
        <v>0</v>
      </c>
      <c r="Z97" s="181">
        <f>'Données de base'!Y63*'Données de base'!Y82</f>
        <v>0</v>
      </c>
      <c r="AA97" s="181">
        <f>'Données de base'!Z63*'Données de base'!Z82</f>
        <v>0</v>
      </c>
      <c r="AB97" s="181">
        <f>'Données de base'!AA63*'Données de base'!AA82</f>
        <v>0</v>
      </c>
      <c r="AC97" s="190">
        <f>SUM(Q97:AB97)</f>
        <v>0</v>
      </c>
      <c r="AD97" s="181">
        <f>'Données de base'!AC63*'Données de base'!AC82</f>
        <v>0</v>
      </c>
      <c r="AE97" s="181">
        <f>'Données de base'!AD63*'Données de base'!AD82</f>
        <v>0</v>
      </c>
      <c r="AF97" s="181">
        <f>'Données de base'!AE63*'Données de base'!AE82</f>
        <v>0</v>
      </c>
      <c r="AG97" s="181">
        <f>'Données de base'!AF63*'Données de base'!AF82</f>
        <v>0</v>
      </c>
      <c r="AH97" s="181">
        <f>'Données de base'!AG63*'Données de base'!AG82</f>
        <v>0</v>
      </c>
      <c r="AI97" s="181">
        <f>'Données de base'!AH63*'Données de base'!AH82</f>
        <v>0</v>
      </c>
      <c r="AJ97" s="181">
        <f>'Données de base'!AI63*'Données de base'!AI82</f>
        <v>0</v>
      </c>
      <c r="AK97" s="181">
        <f>'Données de base'!AJ63*'Données de base'!AJ82</f>
        <v>0</v>
      </c>
      <c r="AL97" s="181">
        <f>'Données de base'!AK63*'Données de base'!AK82</f>
        <v>0</v>
      </c>
      <c r="AM97" s="181">
        <f>'Données de base'!AL63*'Données de base'!AL82</f>
        <v>0</v>
      </c>
      <c r="AN97" s="181">
        <f>'Données de base'!AM63*'Données de base'!AM82</f>
        <v>0</v>
      </c>
      <c r="AO97" s="181">
        <f>'Données de base'!AN63*'Données de base'!AN82</f>
        <v>0</v>
      </c>
      <c r="AP97" s="190">
        <f>SUM(AD97:AO97)</f>
        <v>0</v>
      </c>
      <c r="AQ97" s="181">
        <f>'Données de base'!AP63*'Données de base'!AP82</f>
        <v>0</v>
      </c>
      <c r="AR97" s="181">
        <f>'Données de base'!AQ63*'Données de base'!AQ82</f>
        <v>0</v>
      </c>
      <c r="AS97" s="181">
        <f>'Données de base'!AR63*'Données de base'!AR82</f>
        <v>0</v>
      </c>
      <c r="AT97" s="181">
        <f>'Données de base'!AS63*'Données de base'!AS82</f>
        <v>0</v>
      </c>
      <c r="AU97" s="181">
        <f>'Données de base'!AT63*'Données de base'!AT82</f>
        <v>0</v>
      </c>
      <c r="AV97" s="181">
        <f>'Données de base'!AU63*'Données de base'!AU82</f>
        <v>0</v>
      </c>
      <c r="AW97" s="181">
        <f>'Données de base'!AV63*'Données de base'!AV82</f>
        <v>0</v>
      </c>
      <c r="AX97" s="181">
        <f>'Données de base'!AW63*'Données de base'!AW82</f>
        <v>0</v>
      </c>
      <c r="AY97" s="181">
        <f>'Données de base'!AX63*'Données de base'!AX82</f>
        <v>0</v>
      </c>
      <c r="AZ97" s="181">
        <f>'Données de base'!AY63*'Données de base'!AY82</f>
        <v>0</v>
      </c>
      <c r="BA97" s="181">
        <f>'Données de base'!AZ63*'Données de base'!AZ82</f>
        <v>0</v>
      </c>
      <c r="BB97" s="181">
        <f>'Données de base'!BA63*'Données de base'!BA82</f>
        <v>0</v>
      </c>
      <c r="BC97" s="190">
        <f>SUM(AQ97:BB97)</f>
        <v>0</v>
      </c>
      <c r="BD97" s="181">
        <f>'Données de base'!BC63*'Données de base'!BC82</f>
        <v>0</v>
      </c>
      <c r="BE97" s="181">
        <f>'Données de base'!BD63*'Données de base'!BD82</f>
        <v>0</v>
      </c>
      <c r="BF97" s="181">
        <f>'Données de base'!BE63*'Données de base'!BE82</f>
        <v>0</v>
      </c>
      <c r="BG97" s="181">
        <f>'Données de base'!BF63*'Données de base'!BF82</f>
        <v>0</v>
      </c>
      <c r="BH97" s="181">
        <f>'Données de base'!BG63*'Données de base'!BG82</f>
        <v>0</v>
      </c>
      <c r="BI97" s="181">
        <f>'Données de base'!BH63*'Données de base'!BH82</f>
        <v>0</v>
      </c>
      <c r="BJ97" s="181">
        <f>'Données de base'!BI63*'Données de base'!BI82</f>
        <v>0</v>
      </c>
      <c r="BK97" s="181">
        <f>'Données de base'!BJ63*'Données de base'!BJ82</f>
        <v>0</v>
      </c>
      <c r="BL97" s="181">
        <f>'Données de base'!BK63*'Données de base'!BK82</f>
        <v>0</v>
      </c>
      <c r="BM97" s="181">
        <f>'Données de base'!BL63*'Données de base'!BL82</f>
        <v>0</v>
      </c>
      <c r="BN97" s="181">
        <f>'Données de base'!BM63*'Données de base'!BM82</f>
        <v>0</v>
      </c>
      <c r="BO97" s="181">
        <f>'Données de base'!BN63*'Données de base'!BN82</f>
        <v>0</v>
      </c>
      <c r="BP97" s="190">
        <f>SUM(BD97:BO97)</f>
        <v>0</v>
      </c>
      <c r="BQ97" s="181">
        <f>'Données de base'!BP63*'Données de base'!BP82</f>
        <v>0</v>
      </c>
      <c r="BR97" s="181">
        <f>'Données de base'!BQ63*'Données de base'!BQ82</f>
        <v>0</v>
      </c>
      <c r="BS97" s="181">
        <f>'Données de base'!BR63*'Données de base'!BR82</f>
        <v>0</v>
      </c>
      <c r="BT97" s="181">
        <f>'Données de base'!BS63*'Données de base'!BS82</f>
        <v>0</v>
      </c>
      <c r="BU97" s="181">
        <f>'Données de base'!BT63*'Données de base'!BT82</f>
        <v>0</v>
      </c>
      <c r="BV97" s="181">
        <f>'Données de base'!BU63*'Données de base'!BU82</f>
        <v>0</v>
      </c>
      <c r="BW97" s="181">
        <f>'Données de base'!BV63*'Données de base'!BV82</f>
        <v>0</v>
      </c>
      <c r="BX97" s="181">
        <f>'Données de base'!BW63*'Données de base'!BW82</f>
        <v>0</v>
      </c>
      <c r="BY97" s="181">
        <f>'Données de base'!BX63*'Données de base'!BX82</f>
        <v>0</v>
      </c>
      <c r="BZ97" s="181">
        <f>'Données de base'!BY63*'Données de base'!BY82</f>
        <v>0</v>
      </c>
      <c r="CA97" s="181">
        <f>'Données de base'!BZ63*'Données de base'!BZ82</f>
        <v>0</v>
      </c>
      <c r="CB97" s="181">
        <f>'Données de base'!CA63*'Données de base'!CA82</f>
        <v>0</v>
      </c>
      <c r="CC97" s="190">
        <f>SUM(BQ97:CB97)</f>
        <v>0</v>
      </c>
    </row>
    <row r="98" spans="1:81" ht="15" customHeight="1" x14ac:dyDescent="0.2">
      <c r="A98" s="119"/>
      <c r="B98" s="275" t="str">
        <f>'Données de base'!$A$38</f>
        <v>(-)</v>
      </c>
      <c r="C98" s="223"/>
      <c r="D98" s="181">
        <f>'Données de base'!C64*'Données de base'!C83</f>
        <v>0</v>
      </c>
      <c r="E98" s="181">
        <f>'Données de base'!D64*'Données de base'!D83</f>
        <v>0</v>
      </c>
      <c r="F98" s="181">
        <f>'Données de base'!E64*'Données de base'!E83</f>
        <v>0</v>
      </c>
      <c r="G98" s="181">
        <f>'Données de base'!F64*'Données de base'!F83</f>
        <v>0</v>
      </c>
      <c r="H98" s="181">
        <f>'Données de base'!G64*'Données de base'!G83</f>
        <v>0</v>
      </c>
      <c r="I98" s="181">
        <f>'Données de base'!H64*'Données de base'!H83</f>
        <v>0</v>
      </c>
      <c r="J98" s="181">
        <f>'Données de base'!I64*'Données de base'!I83</f>
        <v>0</v>
      </c>
      <c r="K98" s="181">
        <f>'Données de base'!J64*'Données de base'!J83</f>
        <v>0</v>
      </c>
      <c r="L98" s="181">
        <f>'Données de base'!K64*'Données de base'!K83</f>
        <v>0</v>
      </c>
      <c r="M98" s="181">
        <f>'Données de base'!L64*'Données de base'!L83</f>
        <v>0</v>
      </c>
      <c r="N98" s="181">
        <f>'Données de base'!M64*'Données de base'!M83</f>
        <v>0</v>
      </c>
      <c r="O98" s="181">
        <f>'Données de base'!N64*'Données de base'!N83</f>
        <v>0</v>
      </c>
      <c r="P98" s="190">
        <f>SUM(D98:O98)</f>
        <v>0</v>
      </c>
      <c r="Q98" s="181">
        <f>'Données de base'!P64*'Données de base'!P83</f>
        <v>0</v>
      </c>
      <c r="R98" s="181">
        <f>'Données de base'!Q64*'Données de base'!Q83</f>
        <v>0</v>
      </c>
      <c r="S98" s="181">
        <f>'Données de base'!R64*'Données de base'!R83</f>
        <v>0</v>
      </c>
      <c r="T98" s="181">
        <f>'Données de base'!S64*'Données de base'!S83</f>
        <v>0</v>
      </c>
      <c r="U98" s="181">
        <f>'Données de base'!T64*'Données de base'!T83</f>
        <v>0</v>
      </c>
      <c r="V98" s="181">
        <f>'Données de base'!U64*'Données de base'!U83</f>
        <v>0</v>
      </c>
      <c r="W98" s="181">
        <f>'Données de base'!V64*'Données de base'!V83</f>
        <v>0</v>
      </c>
      <c r="X98" s="181">
        <f>'Données de base'!W64*'Données de base'!W83</f>
        <v>0</v>
      </c>
      <c r="Y98" s="181">
        <f>'Données de base'!X64*'Données de base'!X83</f>
        <v>0</v>
      </c>
      <c r="Z98" s="181">
        <f>'Données de base'!Y64*'Données de base'!Y83</f>
        <v>0</v>
      </c>
      <c r="AA98" s="181">
        <f>'Données de base'!Z64*'Données de base'!Z83</f>
        <v>0</v>
      </c>
      <c r="AB98" s="181">
        <f>'Données de base'!AA64*'Données de base'!AA83</f>
        <v>0</v>
      </c>
      <c r="AC98" s="190">
        <f>SUM(Q98:AB98)</f>
        <v>0</v>
      </c>
      <c r="AD98" s="181">
        <f>'Données de base'!AC64*'Données de base'!AC83</f>
        <v>0</v>
      </c>
      <c r="AE98" s="181">
        <f>'Données de base'!AD64*'Données de base'!AD83</f>
        <v>0</v>
      </c>
      <c r="AF98" s="181">
        <f>'Données de base'!AE64*'Données de base'!AE83</f>
        <v>0</v>
      </c>
      <c r="AG98" s="181">
        <f>'Données de base'!AF64*'Données de base'!AF83</f>
        <v>0</v>
      </c>
      <c r="AH98" s="181">
        <f>'Données de base'!AG64*'Données de base'!AG83</f>
        <v>0</v>
      </c>
      <c r="AI98" s="181">
        <f>'Données de base'!AH64*'Données de base'!AH83</f>
        <v>0</v>
      </c>
      <c r="AJ98" s="181">
        <f>'Données de base'!AI64*'Données de base'!AI83</f>
        <v>0</v>
      </c>
      <c r="AK98" s="181">
        <f>'Données de base'!AJ64*'Données de base'!AJ83</f>
        <v>0</v>
      </c>
      <c r="AL98" s="181">
        <f>'Données de base'!AK64*'Données de base'!AK83</f>
        <v>0</v>
      </c>
      <c r="AM98" s="181">
        <f>'Données de base'!AL64*'Données de base'!AL83</f>
        <v>0</v>
      </c>
      <c r="AN98" s="181">
        <f>'Données de base'!AM64*'Données de base'!AM83</f>
        <v>0</v>
      </c>
      <c r="AO98" s="181">
        <f>'Données de base'!AN64*'Données de base'!AN83</f>
        <v>0</v>
      </c>
      <c r="AP98" s="190">
        <f>SUM(AD98:AO98)</f>
        <v>0</v>
      </c>
      <c r="AQ98" s="181">
        <f>'Données de base'!AP64*'Données de base'!AP83</f>
        <v>0</v>
      </c>
      <c r="AR98" s="181">
        <f>'Données de base'!AQ64*'Données de base'!AQ83</f>
        <v>0</v>
      </c>
      <c r="AS98" s="181">
        <f>'Données de base'!AR64*'Données de base'!AR83</f>
        <v>0</v>
      </c>
      <c r="AT98" s="181">
        <f>'Données de base'!AS64*'Données de base'!AS83</f>
        <v>0</v>
      </c>
      <c r="AU98" s="181">
        <f>'Données de base'!AT64*'Données de base'!AT83</f>
        <v>0</v>
      </c>
      <c r="AV98" s="181">
        <f>'Données de base'!AU64*'Données de base'!AU83</f>
        <v>0</v>
      </c>
      <c r="AW98" s="181">
        <f>'Données de base'!AV64*'Données de base'!AV83</f>
        <v>0</v>
      </c>
      <c r="AX98" s="181">
        <f>'Données de base'!AW64*'Données de base'!AW83</f>
        <v>0</v>
      </c>
      <c r="AY98" s="181">
        <f>'Données de base'!AX64*'Données de base'!AX83</f>
        <v>0</v>
      </c>
      <c r="AZ98" s="181">
        <f>'Données de base'!AY64*'Données de base'!AY83</f>
        <v>0</v>
      </c>
      <c r="BA98" s="181">
        <f>'Données de base'!AZ64*'Données de base'!AZ83</f>
        <v>0</v>
      </c>
      <c r="BB98" s="181">
        <f>'Données de base'!BA64*'Données de base'!BA83</f>
        <v>0</v>
      </c>
      <c r="BC98" s="190">
        <f>SUM(AQ98:BB98)</f>
        <v>0</v>
      </c>
      <c r="BD98" s="181">
        <f>'Données de base'!BC64*'Données de base'!BC83</f>
        <v>0</v>
      </c>
      <c r="BE98" s="181">
        <f>'Données de base'!BD64*'Données de base'!BD83</f>
        <v>0</v>
      </c>
      <c r="BF98" s="181">
        <f>'Données de base'!BE64*'Données de base'!BE83</f>
        <v>0</v>
      </c>
      <c r="BG98" s="181">
        <f>'Données de base'!BF64*'Données de base'!BF83</f>
        <v>0</v>
      </c>
      <c r="BH98" s="181">
        <f>'Données de base'!BG64*'Données de base'!BG83</f>
        <v>0</v>
      </c>
      <c r="BI98" s="181">
        <f>'Données de base'!BH64*'Données de base'!BH83</f>
        <v>0</v>
      </c>
      <c r="BJ98" s="181">
        <f>'Données de base'!BI64*'Données de base'!BI83</f>
        <v>0</v>
      </c>
      <c r="BK98" s="181">
        <f>'Données de base'!BJ64*'Données de base'!BJ83</f>
        <v>0</v>
      </c>
      <c r="BL98" s="181">
        <f>'Données de base'!BK64*'Données de base'!BK83</f>
        <v>0</v>
      </c>
      <c r="BM98" s="181">
        <f>'Données de base'!BL64*'Données de base'!BL83</f>
        <v>0</v>
      </c>
      <c r="BN98" s="181">
        <f>'Données de base'!BM64*'Données de base'!BM83</f>
        <v>0</v>
      </c>
      <c r="BO98" s="181">
        <f>'Données de base'!BN64*'Données de base'!BN83</f>
        <v>0</v>
      </c>
      <c r="BP98" s="190">
        <f>SUM(BD98:BO98)</f>
        <v>0</v>
      </c>
      <c r="BQ98" s="181">
        <f>'Données de base'!BP64*'Données de base'!BP83</f>
        <v>0</v>
      </c>
      <c r="BR98" s="181">
        <f>'Données de base'!BQ64*'Données de base'!BQ83</f>
        <v>0</v>
      </c>
      <c r="BS98" s="181">
        <f>'Données de base'!BR64*'Données de base'!BR83</f>
        <v>0</v>
      </c>
      <c r="BT98" s="181">
        <f>'Données de base'!BS64*'Données de base'!BS83</f>
        <v>0</v>
      </c>
      <c r="BU98" s="181">
        <f>'Données de base'!BT64*'Données de base'!BT83</f>
        <v>0</v>
      </c>
      <c r="BV98" s="181">
        <f>'Données de base'!BU64*'Données de base'!BU83</f>
        <v>0</v>
      </c>
      <c r="BW98" s="181">
        <f>'Données de base'!BV64*'Données de base'!BV83</f>
        <v>0</v>
      </c>
      <c r="BX98" s="181">
        <f>'Données de base'!BW64*'Données de base'!BW83</f>
        <v>0</v>
      </c>
      <c r="BY98" s="181">
        <f>'Données de base'!BX64*'Données de base'!BX83</f>
        <v>0</v>
      </c>
      <c r="BZ98" s="181">
        <f>'Données de base'!BY64*'Données de base'!BY83</f>
        <v>0</v>
      </c>
      <c r="CA98" s="181">
        <f>'Données de base'!BZ64*'Données de base'!BZ83</f>
        <v>0</v>
      </c>
      <c r="CB98" s="181">
        <f>'Données de base'!CA64*'Données de base'!CA83</f>
        <v>0</v>
      </c>
      <c r="CC98" s="190">
        <f>SUM(BQ98:CB98)</f>
        <v>0</v>
      </c>
    </row>
    <row r="99" spans="1:81" ht="15" customHeight="1" x14ac:dyDescent="0.2">
      <c r="A99" s="119"/>
      <c r="B99" s="275" t="str">
        <f>'Données de base'!$A$39</f>
        <v>(-)</v>
      </c>
      <c r="C99" s="223"/>
      <c r="D99" s="181">
        <f>'Données de base'!C65*'Données de base'!C84</f>
        <v>0</v>
      </c>
      <c r="E99" s="181">
        <f>'Données de base'!D65*'Données de base'!D84</f>
        <v>0</v>
      </c>
      <c r="F99" s="181">
        <f>'Données de base'!E65*'Données de base'!E84</f>
        <v>0</v>
      </c>
      <c r="G99" s="181">
        <f>'Données de base'!F65*'Données de base'!F84</f>
        <v>0</v>
      </c>
      <c r="H99" s="181">
        <f>'Données de base'!G65*'Données de base'!G84</f>
        <v>0</v>
      </c>
      <c r="I99" s="181">
        <f>'Données de base'!H65*'Données de base'!H84</f>
        <v>0</v>
      </c>
      <c r="J99" s="181">
        <f>'Données de base'!I65*'Données de base'!I84</f>
        <v>0</v>
      </c>
      <c r="K99" s="181">
        <f>'Données de base'!J65*'Données de base'!J84</f>
        <v>0</v>
      </c>
      <c r="L99" s="181">
        <f>'Données de base'!K65*'Données de base'!K84</f>
        <v>0</v>
      </c>
      <c r="M99" s="181">
        <f>'Données de base'!L65*'Données de base'!L84</f>
        <v>0</v>
      </c>
      <c r="N99" s="181">
        <f>'Données de base'!M65*'Données de base'!M84</f>
        <v>0</v>
      </c>
      <c r="O99" s="181">
        <f>'Données de base'!N65*'Données de base'!N84</f>
        <v>0</v>
      </c>
      <c r="P99" s="190">
        <f>SUM(D99:O99)</f>
        <v>0</v>
      </c>
      <c r="Q99" s="181">
        <f>'Données de base'!P65*'Données de base'!P84</f>
        <v>0</v>
      </c>
      <c r="R99" s="181">
        <f>'Données de base'!Q65*'Données de base'!Q84</f>
        <v>0</v>
      </c>
      <c r="S99" s="181">
        <f>'Données de base'!R65*'Données de base'!R84</f>
        <v>0</v>
      </c>
      <c r="T99" s="181">
        <f>'Données de base'!S65*'Données de base'!S84</f>
        <v>0</v>
      </c>
      <c r="U99" s="181">
        <f>'Données de base'!T65*'Données de base'!T84</f>
        <v>0</v>
      </c>
      <c r="V99" s="181">
        <f>'Données de base'!U65*'Données de base'!U84</f>
        <v>0</v>
      </c>
      <c r="W99" s="181">
        <f>'Données de base'!V65*'Données de base'!V84</f>
        <v>0</v>
      </c>
      <c r="X99" s="181">
        <f>'Données de base'!W65*'Données de base'!W84</f>
        <v>0</v>
      </c>
      <c r="Y99" s="181">
        <f>'Données de base'!X65*'Données de base'!X84</f>
        <v>0</v>
      </c>
      <c r="Z99" s="181">
        <f>'Données de base'!Y65*'Données de base'!Y84</f>
        <v>0</v>
      </c>
      <c r="AA99" s="181">
        <f>'Données de base'!Z65*'Données de base'!Z84</f>
        <v>0</v>
      </c>
      <c r="AB99" s="181">
        <f>'Données de base'!AA65*'Données de base'!AA84</f>
        <v>0</v>
      </c>
      <c r="AC99" s="190">
        <f>SUM(Q99:AB99)</f>
        <v>0</v>
      </c>
      <c r="AD99" s="181">
        <f>'Données de base'!AC65*'Données de base'!AC84</f>
        <v>0</v>
      </c>
      <c r="AE99" s="181">
        <f>'Données de base'!AD65*'Données de base'!AD84</f>
        <v>0</v>
      </c>
      <c r="AF99" s="181">
        <f>'Données de base'!AE65*'Données de base'!AE84</f>
        <v>0</v>
      </c>
      <c r="AG99" s="181">
        <f>'Données de base'!AF65*'Données de base'!AF84</f>
        <v>0</v>
      </c>
      <c r="AH99" s="181">
        <f>'Données de base'!AG65*'Données de base'!AG84</f>
        <v>0</v>
      </c>
      <c r="AI99" s="181">
        <f>'Données de base'!AH65*'Données de base'!AH84</f>
        <v>0</v>
      </c>
      <c r="AJ99" s="181">
        <f>'Données de base'!AI65*'Données de base'!AI84</f>
        <v>0</v>
      </c>
      <c r="AK99" s="181">
        <f>'Données de base'!AJ65*'Données de base'!AJ84</f>
        <v>0</v>
      </c>
      <c r="AL99" s="181">
        <f>'Données de base'!AK65*'Données de base'!AK84</f>
        <v>0</v>
      </c>
      <c r="AM99" s="181">
        <f>'Données de base'!AL65*'Données de base'!AL84</f>
        <v>0</v>
      </c>
      <c r="AN99" s="181">
        <f>'Données de base'!AM65*'Données de base'!AM84</f>
        <v>0</v>
      </c>
      <c r="AO99" s="181">
        <f>'Données de base'!AN65*'Données de base'!AN84</f>
        <v>0</v>
      </c>
      <c r="AP99" s="190">
        <f>SUM(AD99:AO99)</f>
        <v>0</v>
      </c>
      <c r="AQ99" s="181">
        <f>'Données de base'!AP65*'Données de base'!AP84</f>
        <v>0</v>
      </c>
      <c r="AR99" s="181">
        <f>'Données de base'!AQ65*'Données de base'!AQ84</f>
        <v>0</v>
      </c>
      <c r="AS99" s="181">
        <f>'Données de base'!AR65*'Données de base'!AR84</f>
        <v>0</v>
      </c>
      <c r="AT99" s="181">
        <f>'Données de base'!AS65*'Données de base'!AS84</f>
        <v>0</v>
      </c>
      <c r="AU99" s="181">
        <f>'Données de base'!AT65*'Données de base'!AT84</f>
        <v>0</v>
      </c>
      <c r="AV99" s="181">
        <f>'Données de base'!AU65*'Données de base'!AU84</f>
        <v>0</v>
      </c>
      <c r="AW99" s="181">
        <f>'Données de base'!AV65*'Données de base'!AV84</f>
        <v>0</v>
      </c>
      <c r="AX99" s="181">
        <f>'Données de base'!AW65*'Données de base'!AW84</f>
        <v>0</v>
      </c>
      <c r="AY99" s="181">
        <f>'Données de base'!AX65*'Données de base'!AX84</f>
        <v>0</v>
      </c>
      <c r="AZ99" s="181">
        <f>'Données de base'!AY65*'Données de base'!AY84</f>
        <v>0</v>
      </c>
      <c r="BA99" s="181">
        <f>'Données de base'!AZ65*'Données de base'!AZ84</f>
        <v>0</v>
      </c>
      <c r="BB99" s="181">
        <f>'Données de base'!BA65*'Données de base'!BA84</f>
        <v>0</v>
      </c>
      <c r="BC99" s="190">
        <f>SUM(AQ99:BB99)</f>
        <v>0</v>
      </c>
      <c r="BD99" s="181">
        <f>'Données de base'!BC65*'Données de base'!BC84</f>
        <v>0</v>
      </c>
      <c r="BE99" s="181">
        <f>'Données de base'!BD65*'Données de base'!BD84</f>
        <v>0</v>
      </c>
      <c r="BF99" s="181">
        <f>'Données de base'!BE65*'Données de base'!BE84</f>
        <v>0</v>
      </c>
      <c r="BG99" s="181">
        <f>'Données de base'!BF65*'Données de base'!BF84</f>
        <v>0</v>
      </c>
      <c r="BH99" s="181">
        <f>'Données de base'!BG65*'Données de base'!BG84</f>
        <v>0</v>
      </c>
      <c r="BI99" s="181">
        <f>'Données de base'!BH65*'Données de base'!BH84</f>
        <v>0</v>
      </c>
      <c r="BJ99" s="181">
        <f>'Données de base'!BI65*'Données de base'!BI84</f>
        <v>0</v>
      </c>
      <c r="BK99" s="181">
        <f>'Données de base'!BJ65*'Données de base'!BJ84</f>
        <v>0</v>
      </c>
      <c r="BL99" s="181">
        <f>'Données de base'!BK65*'Données de base'!BK84</f>
        <v>0</v>
      </c>
      <c r="BM99" s="181">
        <f>'Données de base'!BL65*'Données de base'!BL84</f>
        <v>0</v>
      </c>
      <c r="BN99" s="181">
        <f>'Données de base'!BM65*'Données de base'!BM84</f>
        <v>0</v>
      </c>
      <c r="BO99" s="181">
        <f>'Données de base'!BN65*'Données de base'!BN84</f>
        <v>0</v>
      </c>
      <c r="BP99" s="190">
        <f>SUM(BD99:BO99)</f>
        <v>0</v>
      </c>
      <c r="BQ99" s="181">
        <f>'Données de base'!BP65*'Données de base'!BP84</f>
        <v>0</v>
      </c>
      <c r="BR99" s="181">
        <f>'Données de base'!BQ65*'Données de base'!BQ84</f>
        <v>0</v>
      </c>
      <c r="BS99" s="181">
        <f>'Données de base'!BR65*'Données de base'!BR84</f>
        <v>0</v>
      </c>
      <c r="BT99" s="181">
        <f>'Données de base'!BS65*'Données de base'!BS84</f>
        <v>0</v>
      </c>
      <c r="BU99" s="181">
        <f>'Données de base'!BT65*'Données de base'!BT84</f>
        <v>0</v>
      </c>
      <c r="BV99" s="181">
        <f>'Données de base'!BU65*'Données de base'!BU84</f>
        <v>0</v>
      </c>
      <c r="BW99" s="181">
        <f>'Données de base'!BV65*'Données de base'!BV84</f>
        <v>0</v>
      </c>
      <c r="BX99" s="181">
        <f>'Données de base'!BW65*'Données de base'!BW84</f>
        <v>0</v>
      </c>
      <c r="BY99" s="181">
        <f>'Données de base'!BX65*'Données de base'!BX84</f>
        <v>0</v>
      </c>
      <c r="BZ99" s="181">
        <f>'Données de base'!BY65*'Données de base'!BY84</f>
        <v>0</v>
      </c>
      <c r="CA99" s="181">
        <f>'Données de base'!BZ65*'Données de base'!BZ84</f>
        <v>0</v>
      </c>
      <c r="CB99" s="181">
        <f>'Données de base'!CA65*'Données de base'!CA84</f>
        <v>0</v>
      </c>
      <c r="CC99" s="190">
        <f>SUM(BQ99:CB99)</f>
        <v>0</v>
      </c>
    </row>
    <row r="100" spans="1:81" ht="15" customHeight="1" x14ac:dyDescent="0.2">
      <c r="A100" s="119"/>
      <c r="B100" s="275" t="str">
        <f>'Données de base'!$A$40</f>
        <v>(-)</v>
      </c>
      <c r="C100" s="223"/>
      <c r="D100" s="181">
        <f>'Données de base'!C66*'Données de base'!C85</f>
        <v>0</v>
      </c>
      <c r="E100" s="181">
        <f>'Données de base'!D66*'Données de base'!D85</f>
        <v>0</v>
      </c>
      <c r="F100" s="181">
        <f>'Données de base'!E66*'Données de base'!E85</f>
        <v>0</v>
      </c>
      <c r="G100" s="181">
        <f>'Données de base'!F66*'Données de base'!F85</f>
        <v>0</v>
      </c>
      <c r="H100" s="181">
        <f>'Données de base'!G66*'Données de base'!G85</f>
        <v>0</v>
      </c>
      <c r="I100" s="181">
        <f>'Données de base'!H66*'Données de base'!H85</f>
        <v>0</v>
      </c>
      <c r="J100" s="181">
        <f>'Données de base'!I66*'Données de base'!I85</f>
        <v>0</v>
      </c>
      <c r="K100" s="181">
        <f>'Données de base'!J66*'Données de base'!J85</f>
        <v>0</v>
      </c>
      <c r="L100" s="181">
        <f>'Données de base'!K66*'Données de base'!K85</f>
        <v>0</v>
      </c>
      <c r="M100" s="181">
        <f>'Données de base'!L66*'Données de base'!L85</f>
        <v>0</v>
      </c>
      <c r="N100" s="181">
        <f>'Données de base'!M66*'Données de base'!M85</f>
        <v>0</v>
      </c>
      <c r="O100" s="181">
        <f>'Données de base'!N66*'Données de base'!N85</f>
        <v>0</v>
      </c>
      <c r="P100" s="190">
        <f t="shared" si="203"/>
        <v>0</v>
      </c>
      <c r="Q100" s="181">
        <f>'Données de base'!P66*'Données de base'!P85</f>
        <v>0</v>
      </c>
      <c r="R100" s="181">
        <f>'Données de base'!Q66*'Données de base'!Q85</f>
        <v>0</v>
      </c>
      <c r="S100" s="181">
        <f>'Données de base'!R66*'Données de base'!R85</f>
        <v>0</v>
      </c>
      <c r="T100" s="181">
        <f>'Données de base'!S66*'Données de base'!S85</f>
        <v>0</v>
      </c>
      <c r="U100" s="181">
        <f>'Données de base'!T66*'Données de base'!T85</f>
        <v>0</v>
      </c>
      <c r="V100" s="181">
        <f>'Données de base'!U66*'Données de base'!U85</f>
        <v>0</v>
      </c>
      <c r="W100" s="181">
        <f>'Données de base'!V66*'Données de base'!V85</f>
        <v>0</v>
      </c>
      <c r="X100" s="181">
        <f>'Données de base'!W66*'Données de base'!W85</f>
        <v>0</v>
      </c>
      <c r="Y100" s="181">
        <f>'Données de base'!X66*'Données de base'!X85</f>
        <v>0</v>
      </c>
      <c r="Z100" s="181">
        <f>'Données de base'!Y66*'Données de base'!Y85</f>
        <v>0</v>
      </c>
      <c r="AA100" s="181">
        <f>'Données de base'!Z66*'Données de base'!Z85</f>
        <v>0</v>
      </c>
      <c r="AB100" s="181">
        <f>'Données de base'!AA66*'Données de base'!AA85</f>
        <v>0</v>
      </c>
      <c r="AC100" s="190">
        <f t="shared" si="204"/>
        <v>0</v>
      </c>
      <c r="AD100" s="181">
        <f>'Données de base'!AC66*'Données de base'!AC85</f>
        <v>0</v>
      </c>
      <c r="AE100" s="181">
        <f>'Données de base'!AD66*'Données de base'!AD85</f>
        <v>0</v>
      </c>
      <c r="AF100" s="181">
        <f>'Données de base'!AE66*'Données de base'!AE85</f>
        <v>0</v>
      </c>
      <c r="AG100" s="181">
        <f>'Données de base'!AF66*'Données de base'!AF85</f>
        <v>0</v>
      </c>
      <c r="AH100" s="181">
        <f>'Données de base'!AG66*'Données de base'!AG85</f>
        <v>0</v>
      </c>
      <c r="AI100" s="181">
        <f>'Données de base'!AH66*'Données de base'!AH85</f>
        <v>0</v>
      </c>
      <c r="AJ100" s="181">
        <f>'Données de base'!AI66*'Données de base'!AI85</f>
        <v>0</v>
      </c>
      <c r="AK100" s="181">
        <f>'Données de base'!AJ66*'Données de base'!AJ85</f>
        <v>0</v>
      </c>
      <c r="AL100" s="181">
        <f>'Données de base'!AK66*'Données de base'!AK85</f>
        <v>0</v>
      </c>
      <c r="AM100" s="181">
        <f>'Données de base'!AL66*'Données de base'!AL85</f>
        <v>0</v>
      </c>
      <c r="AN100" s="181">
        <f>'Données de base'!AM66*'Données de base'!AM85</f>
        <v>0</v>
      </c>
      <c r="AO100" s="181">
        <f>'Données de base'!AN66*'Données de base'!AN85</f>
        <v>0</v>
      </c>
      <c r="AP100" s="190">
        <f t="shared" si="205"/>
        <v>0</v>
      </c>
      <c r="AQ100" s="181">
        <f>'Données de base'!AP66*'Données de base'!AP85</f>
        <v>0</v>
      </c>
      <c r="AR100" s="181">
        <f>'Données de base'!AQ66*'Données de base'!AQ85</f>
        <v>0</v>
      </c>
      <c r="AS100" s="181">
        <f>'Données de base'!AR66*'Données de base'!AR85</f>
        <v>0</v>
      </c>
      <c r="AT100" s="181">
        <f>'Données de base'!AS66*'Données de base'!AS85</f>
        <v>0</v>
      </c>
      <c r="AU100" s="181">
        <f>'Données de base'!AT66*'Données de base'!AT85</f>
        <v>0</v>
      </c>
      <c r="AV100" s="181">
        <f>'Données de base'!AU66*'Données de base'!AU85</f>
        <v>0</v>
      </c>
      <c r="AW100" s="181">
        <f>'Données de base'!AV66*'Données de base'!AV85</f>
        <v>0</v>
      </c>
      <c r="AX100" s="181">
        <f>'Données de base'!AW66*'Données de base'!AW85</f>
        <v>0</v>
      </c>
      <c r="AY100" s="181">
        <f>'Données de base'!AX66*'Données de base'!AX85</f>
        <v>0</v>
      </c>
      <c r="AZ100" s="181">
        <f>'Données de base'!AY66*'Données de base'!AY85</f>
        <v>0</v>
      </c>
      <c r="BA100" s="181">
        <f>'Données de base'!AZ66*'Données de base'!AZ85</f>
        <v>0</v>
      </c>
      <c r="BB100" s="181">
        <f>'Données de base'!BA66*'Données de base'!BA85</f>
        <v>0</v>
      </c>
      <c r="BC100" s="190">
        <f t="shared" si="206"/>
        <v>0</v>
      </c>
      <c r="BD100" s="181">
        <f>'Données de base'!BC66*'Données de base'!BC85</f>
        <v>0</v>
      </c>
      <c r="BE100" s="181">
        <f>'Données de base'!BD66*'Données de base'!BD85</f>
        <v>0</v>
      </c>
      <c r="BF100" s="181">
        <f>'Données de base'!BE66*'Données de base'!BE85</f>
        <v>0</v>
      </c>
      <c r="BG100" s="181">
        <f>'Données de base'!BF66*'Données de base'!BF85</f>
        <v>0</v>
      </c>
      <c r="BH100" s="181">
        <f>'Données de base'!BG66*'Données de base'!BG85</f>
        <v>0</v>
      </c>
      <c r="BI100" s="181">
        <f>'Données de base'!BH66*'Données de base'!BH85</f>
        <v>0</v>
      </c>
      <c r="BJ100" s="181">
        <f>'Données de base'!BI66*'Données de base'!BI85</f>
        <v>0</v>
      </c>
      <c r="BK100" s="181">
        <f>'Données de base'!BJ66*'Données de base'!BJ85</f>
        <v>0</v>
      </c>
      <c r="BL100" s="181">
        <f>'Données de base'!BK66*'Données de base'!BK85</f>
        <v>0</v>
      </c>
      <c r="BM100" s="181">
        <f>'Données de base'!BL66*'Données de base'!BL85</f>
        <v>0</v>
      </c>
      <c r="BN100" s="181">
        <f>'Données de base'!BM66*'Données de base'!BM85</f>
        <v>0</v>
      </c>
      <c r="BO100" s="181">
        <f>'Données de base'!BN66*'Données de base'!BN85</f>
        <v>0</v>
      </c>
      <c r="BP100" s="190">
        <f t="shared" si="207"/>
        <v>0</v>
      </c>
      <c r="BQ100" s="181">
        <f>'Données de base'!BP66*'Données de base'!BP85</f>
        <v>0</v>
      </c>
      <c r="BR100" s="181">
        <f>'Données de base'!BQ66*'Données de base'!BQ85</f>
        <v>0</v>
      </c>
      <c r="BS100" s="181">
        <f>'Données de base'!BR66*'Données de base'!BR85</f>
        <v>0</v>
      </c>
      <c r="BT100" s="181">
        <f>'Données de base'!BS66*'Données de base'!BS85</f>
        <v>0</v>
      </c>
      <c r="BU100" s="181">
        <f>'Données de base'!BT66*'Données de base'!BT85</f>
        <v>0</v>
      </c>
      <c r="BV100" s="181">
        <f>'Données de base'!BU66*'Données de base'!BU85</f>
        <v>0</v>
      </c>
      <c r="BW100" s="181">
        <f>'Données de base'!BV66*'Données de base'!BV85</f>
        <v>0</v>
      </c>
      <c r="BX100" s="181">
        <f>'Données de base'!BW66*'Données de base'!BW85</f>
        <v>0</v>
      </c>
      <c r="BY100" s="181">
        <f>'Données de base'!BX66*'Données de base'!BX85</f>
        <v>0</v>
      </c>
      <c r="BZ100" s="181">
        <f>'Données de base'!BY66*'Données de base'!BY85</f>
        <v>0</v>
      </c>
      <c r="CA100" s="181">
        <f>'Données de base'!BZ66*'Données de base'!BZ85</f>
        <v>0</v>
      </c>
      <c r="CB100" s="181">
        <f>'Données de base'!CA66*'Données de base'!CA85</f>
        <v>0</v>
      </c>
      <c r="CC100" s="190">
        <f t="shared" si="208"/>
        <v>0</v>
      </c>
    </row>
    <row r="101" spans="1:81" ht="15" customHeight="1" x14ac:dyDescent="0.2">
      <c r="A101" s="119"/>
      <c r="B101" s="275" t="str">
        <f>'Données de base'!$A$41</f>
        <v>(-)</v>
      </c>
      <c r="C101" s="223"/>
      <c r="D101" s="181">
        <f>'Données de base'!C67*'Données de base'!C86</f>
        <v>0</v>
      </c>
      <c r="E101" s="181">
        <f>'Données de base'!D67*'Données de base'!D86</f>
        <v>0</v>
      </c>
      <c r="F101" s="181">
        <f>'Données de base'!E67*'Données de base'!E86</f>
        <v>0</v>
      </c>
      <c r="G101" s="181">
        <f>'Données de base'!F67*'Données de base'!F86</f>
        <v>0</v>
      </c>
      <c r="H101" s="181">
        <f>'Données de base'!G67*'Données de base'!G86</f>
        <v>0</v>
      </c>
      <c r="I101" s="181">
        <f>'Données de base'!H67*'Données de base'!H86</f>
        <v>0</v>
      </c>
      <c r="J101" s="181">
        <f>'Données de base'!I67*'Données de base'!I86</f>
        <v>0</v>
      </c>
      <c r="K101" s="181">
        <f>'Données de base'!J67*'Données de base'!J86</f>
        <v>0</v>
      </c>
      <c r="L101" s="181">
        <f>'Données de base'!K67*'Données de base'!K86</f>
        <v>0</v>
      </c>
      <c r="M101" s="181">
        <f>'Données de base'!L67*'Données de base'!L86</f>
        <v>0</v>
      </c>
      <c r="N101" s="181">
        <f>'Données de base'!M67*'Données de base'!M86</f>
        <v>0</v>
      </c>
      <c r="O101" s="181">
        <f>'Données de base'!N67*'Données de base'!N86</f>
        <v>0</v>
      </c>
      <c r="P101" s="190">
        <f t="shared" si="203"/>
        <v>0</v>
      </c>
      <c r="Q101" s="181">
        <f>'Données de base'!P67*'Données de base'!P86</f>
        <v>0</v>
      </c>
      <c r="R101" s="181">
        <f>'Données de base'!Q67*'Données de base'!Q86</f>
        <v>0</v>
      </c>
      <c r="S101" s="181">
        <f>'Données de base'!R67*'Données de base'!R86</f>
        <v>0</v>
      </c>
      <c r="T101" s="181">
        <f>'Données de base'!S67*'Données de base'!S86</f>
        <v>0</v>
      </c>
      <c r="U101" s="181">
        <f>'Données de base'!T67*'Données de base'!T86</f>
        <v>0</v>
      </c>
      <c r="V101" s="181">
        <f>'Données de base'!U67*'Données de base'!U86</f>
        <v>0</v>
      </c>
      <c r="W101" s="181">
        <f>'Données de base'!V67*'Données de base'!V86</f>
        <v>0</v>
      </c>
      <c r="X101" s="181">
        <f>'Données de base'!W67*'Données de base'!W86</f>
        <v>0</v>
      </c>
      <c r="Y101" s="181">
        <f>'Données de base'!X67*'Données de base'!X86</f>
        <v>0</v>
      </c>
      <c r="Z101" s="181">
        <f>'Données de base'!Y67*'Données de base'!Y86</f>
        <v>0</v>
      </c>
      <c r="AA101" s="181">
        <f>'Données de base'!Z67*'Données de base'!Z86</f>
        <v>0</v>
      </c>
      <c r="AB101" s="181">
        <f>'Données de base'!AA67*'Données de base'!AA86</f>
        <v>0</v>
      </c>
      <c r="AC101" s="190">
        <f t="shared" si="204"/>
        <v>0</v>
      </c>
      <c r="AD101" s="181">
        <f>'Données de base'!AC67*'Données de base'!AC86</f>
        <v>0</v>
      </c>
      <c r="AE101" s="181">
        <f>'Données de base'!AD67*'Données de base'!AD86</f>
        <v>0</v>
      </c>
      <c r="AF101" s="181">
        <f>'Données de base'!AE67*'Données de base'!AE86</f>
        <v>0</v>
      </c>
      <c r="AG101" s="181">
        <f>'Données de base'!AF67*'Données de base'!AF86</f>
        <v>0</v>
      </c>
      <c r="AH101" s="181">
        <f>'Données de base'!AG67*'Données de base'!AG86</f>
        <v>0</v>
      </c>
      <c r="AI101" s="181">
        <f>'Données de base'!AH67*'Données de base'!AH86</f>
        <v>0</v>
      </c>
      <c r="AJ101" s="181">
        <f>'Données de base'!AI67*'Données de base'!AI86</f>
        <v>0</v>
      </c>
      <c r="AK101" s="181">
        <f>'Données de base'!AJ67*'Données de base'!AJ86</f>
        <v>0</v>
      </c>
      <c r="AL101" s="181">
        <f>'Données de base'!AK67*'Données de base'!AK86</f>
        <v>0</v>
      </c>
      <c r="AM101" s="181">
        <f>'Données de base'!AL67*'Données de base'!AL86</f>
        <v>0</v>
      </c>
      <c r="AN101" s="181">
        <f>'Données de base'!AM67*'Données de base'!AM86</f>
        <v>0</v>
      </c>
      <c r="AO101" s="181">
        <f>'Données de base'!AN67*'Données de base'!AN86</f>
        <v>0</v>
      </c>
      <c r="AP101" s="190">
        <f t="shared" si="205"/>
        <v>0</v>
      </c>
      <c r="AQ101" s="181">
        <f>'Données de base'!AP67*'Données de base'!AP86</f>
        <v>0</v>
      </c>
      <c r="AR101" s="181">
        <f>'Données de base'!AQ67*'Données de base'!AQ86</f>
        <v>0</v>
      </c>
      <c r="AS101" s="181">
        <f>'Données de base'!AR67*'Données de base'!AR86</f>
        <v>0</v>
      </c>
      <c r="AT101" s="181">
        <f>'Données de base'!AS67*'Données de base'!AS86</f>
        <v>0</v>
      </c>
      <c r="AU101" s="181">
        <f>'Données de base'!AT67*'Données de base'!AT86</f>
        <v>0</v>
      </c>
      <c r="AV101" s="181">
        <f>'Données de base'!AU67*'Données de base'!AU86</f>
        <v>0</v>
      </c>
      <c r="AW101" s="181">
        <f>'Données de base'!AV67*'Données de base'!AV86</f>
        <v>0</v>
      </c>
      <c r="AX101" s="181">
        <f>'Données de base'!AW67*'Données de base'!AW86</f>
        <v>0</v>
      </c>
      <c r="AY101" s="181">
        <f>'Données de base'!AX67*'Données de base'!AX86</f>
        <v>0</v>
      </c>
      <c r="AZ101" s="181">
        <f>'Données de base'!AY67*'Données de base'!AY86</f>
        <v>0</v>
      </c>
      <c r="BA101" s="181">
        <f>'Données de base'!AZ67*'Données de base'!AZ86</f>
        <v>0</v>
      </c>
      <c r="BB101" s="181">
        <f>'Données de base'!BA67*'Données de base'!BA86</f>
        <v>0</v>
      </c>
      <c r="BC101" s="190">
        <f t="shared" si="206"/>
        <v>0</v>
      </c>
      <c r="BD101" s="181">
        <f>'Données de base'!BC67*'Données de base'!BC86</f>
        <v>0</v>
      </c>
      <c r="BE101" s="181">
        <f>'Données de base'!BD67*'Données de base'!BD86</f>
        <v>0</v>
      </c>
      <c r="BF101" s="181">
        <f>'Données de base'!BE67*'Données de base'!BE86</f>
        <v>0</v>
      </c>
      <c r="BG101" s="181">
        <f>'Données de base'!BF67*'Données de base'!BF86</f>
        <v>0</v>
      </c>
      <c r="BH101" s="181">
        <f>'Données de base'!BG67*'Données de base'!BG86</f>
        <v>0</v>
      </c>
      <c r="BI101" s="181">
        <f>'Données de base'!BH67*'Données de base'!BH86</f>
        <v>0</v>
      </c>
      <c r="BJ101" s="181">
        <f>'Données de base'!BI67*'Données de base'!BI86</f>
        <v>0</v>
      </c>
      <c r="BK101" s="181">
        <f>'Données de base'!BJ67*'Données de base'!BJ86</f>
        <v>0</v>
      </c>
      <c r="BL101" s="181">
        <f>'Données de base'!BK67*'Données de base'!BK86</f>
        <v>0</v>
      </c>
      <c r="BM101" s="181">
        <f>'Données de base'!BL67*'Données de base'!BL86</f>
        <v>0</v>
      </c>
      <c r="BN101" s="181">
        <f>'Données de base'!BM67*'Données de base'!BM86</f>
        <v>0</v>
      </c>
      <c r="BO101" s="181">
        <f>'Données de base'!BN67*'Données de base'!BN86</f>
        <v>0</v>
      </c>
      <c r="BP101" s="190">
        <f t="shared" si="207"/>
        <v>0</v>
      </c>
      <c r="BQ101" s="181">
        <f>'Données de base'!BP67*'Données de base'!BP86</f>
        <v>0</v>
      </c>
      <c r="BR101" s="181">
        <f>'Données de base'!BQ67*'Données de base'!BQ86</f>
        <v>0</v>
      </c>
      <c r="BS101" s="181">
        <f>'Données de base'!BR67*'Données de base'!BR86</f>
        <v>0</v>
      </c>
      <c r="BT101" s="181">
        <f>'Données de base'!BS67*'Données de base'!BS86</f>
        <v>0</v>
      </c>
      <c r="BU101" s="181">
        <f>'Données de base'!BT67*'Données de base'!BT86</f>
        <v>0</v>
      </c>
      <c r="BV101" s="181">
        <f>'Données de base'!BU67*'Données de base'!BU86</f>
        <v>0</v>
      </c>
      <c r="BW101" s="181">
        <f>'Données de base'!BV67*'Données de base'!BV86</f>
        <v>0</v>
      </c>
      <c r="BX101" s="181">
        <f>'Données de base'!BW67*'Données de base'!BW86</f>
        <v>0</v>
      </c>
      <c r="BY101" s="181">
        <f>'Données de base'!BX67*'Données de base'!BX86</f>
        <v>0</v>
      </c>
      <c r="BZ101" s="181">
        <f>'Données de base'!BY67*'Données de base'!BY86</f>
        <v>0</v>
      </c>
      <c r="CA101" s="181">
        <f>'Données de base'!BZ67*'Données de base'!BZ86</f>
        <v>0</v>
      </c>
      <c r="CB101" s="181">
        <f>'Données de base'!CA67*'Données de base'!CA86</f>
        <v>0</v>
      </c>
      <c r="CC101" s="190">
        <f t="shared" si="208"/>
        <v>0</v>
      </c>
    </row>
    <row r="102" spans="1:81" ht="15" customHeight="1" x14ac:dyDescent="0.2">
      <c r="A102" s="119"/>
      <c r="B102" s="275" t="str">
        <f>'Données de base'!$A$42</f>
        <v>(-)</v>
      </c>
      <c r="C102" s="223"/>
      <c r="D102" s="181">
        <f>'Données de base'!C68*'Données de base'!C87</f>
        <v>0</v>
      </c>
      <c r="E102" s="181">
        <f>'Données de base'!D68*'Données de base'!D87</f>
        <v>0</v>
      </c>
      <c r="F102" s="181">
        <f>'Données de base'!E68*'Données de base'!E87</f>
        <v>0</v>
      </c>
      <c r="G102" s="181">
        <f>'Données de base'!F68*'Données de base'!F87</f>
        <v>0</v>
      </c>
      <c r="H102" s="181">
        <f>'Données de base'!G68*'Données de base'!G87</f>
        <v>0</v>
      </c>
      <c r="I102" s="181">
        <f>'Données de base'!H68*'Données de base'!H87</f>
        <v>0</v>
      </c>
      <c r="J102" s="181">
        <f>'Données de base'!I68*'Données de base'!I87</f>
        <v>0</v>
      </c>
      <c r="K102" s="181">
        <f>'Données de base'!J68*'Données de base'!J87</f>
        <v>0</v>
      </c>
      <c r="L102" s="181">
        <f>'Données de base'!K68*'Données de base'!K87</f>
        <v>0</v>
      </c>
      <c r="M102" s="181">
        <f>'Données de base'!L68*'Données de base'!L87</f>
        <v>0</v>
      </c>
      <c r="N102" s="181">
        <f>'Données de base'!M68*'Données de base'!M87</f>
        <v>0</v>
      </c>
      <c r="O102" s="181">
        <f>'Données de base'!N68*'Données de base'!N87</f>
        <v>0</v>
      </c>
      <c r="P102" s="190">
        <f t="shared" si="203"/>
        <v>0</v>
      </c>
      <c r="Q102" s="181">
        <f>'Données de base'!P68*'Données de base'!P87</f>
        <v>0</v>
      </c>
      <c r="R102" s="181">
        <f>'Données de base'!Q68*'Données de base'!Q87</f>
        <v>0</v>
      </c>
      <c r="S102" s="181">
        <f>'Données de base'!R68*'Données de base'!R87</f>
        <v>0</v>
      </c>
      <c r="T102" s="181">
        <f>'Données de base'!S68*'Données de base'!S87</f>
        <v>0</v>
      </c>
      <c r="U102" s="181">
        <f>'Données de base'!T68*'Données de base'!T87</f>
        <v>0</v>
      </c>
      <c r="V102" s="181">
        <f>'Données de base'!U68*'Données de base'!U87</f>
        <v>0</v>
      </c>
      <c r="W102" s="181">
        <f>'Données de base'!V68*'Données de base'!V87</f>
        <v>0</v>
      </c>
      <c r="X102" s="181">
        <f>'Données de base'!W68*'Données de base'!W87</f>
        <v>0</v>
      </c>
      <c r="Y102" s="181">
        <f>'Données de base'!X68*'Données de base'!X87</f>
        <v>0</v>
      </c>
      <c r="Z102" s="181">
        <f>'Données de base'!Y68*'Données de base'!Y87</f>
        <v>0</v>
      </c>
      <c r="AA102" s="181">
        <f>'Données de base'!Z68*'Données de base'!Z87</f>
        <v>0</v>
      </c>
      <c r="AB102" s="181">
        <f>'Données de base'!AA68*'Données de base'!AA87</f>
        <v>0</v>
      </c>
      <c r="AC102" s="190">
        <f t="shared" si="204"/>
        <v>0</v>
      </c>
      <c r="AD102" s="181">
        <f>'Données de base'!AC68*'Données de base'!AC87</f>
        <v>0</v>
      </c>
      <c r="AE102" s="181">
        <f>'Données de base'!AD68*'Données de base'!AD87</f>
        <v>0</v>
      </c>
      <c r="AF102" s="181">
        <f>'Données de base'!AE68*'Données de base'!AE87</f>
        <v>0</v>
      </c>
      <c r="AG102" s="181">
        <f>'Données de base'!AF68*'Données de base'!AF87</f>
        <v>0</v>
      </c>
      <c r="AH102" s="181">
        <f>'Données de base'!AG68*'Données de base'!AG87</f>
        <v>0</v>
      </c>
      <c r="AI102" s="181">
        <f>'Données de base'!AH68*'Données de base'!AH87</f>
        <v>0</v>
      </c>
      <c r="AJ102" s="181">
        <f>'Données de base'!AI68*'Données de base'!AI87</f>
        <v>0</v>
      </c>
      <c r="AK102" s="181">
        <f>'Données de base'!AJ68*'Données de base'!AJ87</f>
        <v>0</v>
      </c>
      <c r="AL102" s="181">
        <f>'Données de base'!AK68*'Données de base'!AK87</f>
        <v>0</v>
      </c>
      <c r="AM102" s="181">
        <f>'Données de base'!AL68*'Données de base'!AL87</f>
        <v>0</v>
      </c>
      <c r="AN102" s="181">
        <f>'Données de base'!AM68*'Données de base'!AM87</f>
        <v>0</v>
      </c>
      <c r="AO102" s="181">
        <f>'Données de base'!AN68*'Données de base'!AN87</f>
        <v>0</v>
      </c>
      <c r="AP102" s="190">
        <f t="shared" si="205"/>
        <v>0</v>
      </c>
      <c r="AQ102" s="181">
        <f>'Données de base'!AP68*'Données de base'!AP87</f>
        <v>0</v>
      </c>
      <c r="AR102" s="181">
        <f>'Données de base'!AQ68*'Données de base'!AQ87</f>
        <v>0</v>
      </c>
      <c r="AS102" s="181">
        <f>'Données de base'!AR68*'Données de base'!AR87</f>
        <v>0</v>
      </c>
      <c r="AT102" s="181">
        <f>'Données de base'!AS68*'Données de base'!AS87</f>
        <v>0</v>
      </c>
      <c r="AU102" s="181">
        <f>'Données de base'!AT68*'Données de base'!AT87</f>
        <v>0</v>
      </c>
      <c r="AV102" s="181">
        <f>'Données de base'!AU68*'Données de base'!AU87</f>
        <v>0</v>
      </c>
      <c r="AW102" s="181">
        <f>'Données de base'!AV68*'Données de base'!AV87</f>
        <v>0</v>
      </c>
      <c r="AX102" s="181">
        <f>'Données de base'!AW68*'Données de base'!AW87</f>
        <v>0</v>
      </c>
      <c r="AY102" s="181">
        <f>'Données de base'!AX68*'Données de base'!AX87</f>
        <v>0</v>
      </c>
      <c r="AZ102" s="181">
        <f>'Données de base'!AY68*'Données de base'!AY87</f>
        <v>0</v>
      </c>
      <c r="BA102" s="181">
        <f>'Données de base'!AZ68*'Données de base'!AZ87</f>
        <v>0</v>
      </c>
      <c r="BB102" s="181">
        <f>'Données de base'!BA68*'Données de base'!BA87</f>
        <v>0</v>
      </c>
      <c r="BC102" s="190">
        <f t="shared" si="206"/>
        <v>0</v>
      </c>
      <c r="BD102" s="181">
        <f>'Données de base'!BC68*'Données de base'!BC87</f>
        <v>0</v>
      </c>
      <c r="BE102" s="181">
        <f>'Données de base'!BD68*'Données de base'!BD87</f>
        <v>0</v>
      </c>
      <c r="BF102" s="181">
        <f>'Données de base'!BE68*'Données de base'!BE87</f>
        <v>0</v>
      </c>
      <c r="BG102" s="181">
        <f>'Données de base'!BF68*'Données de base'!BF87</f>
        <v>0</v>
      </c>
      <c r="BH102" s="181">
        <f>'Données de base'!BG68*'Données de base'!BG87</f>
        <v>0</v>
      </c>
      <c r="BI102" s="181">
        <f>'Données de base'!BH68*'Données de base'!BH87</f>
        <v>0</v>
      </c>
      <c r="BJ102" s="181">
        <f>'Données de base'!BI68*'Données de base'!BI87</f>
        <v>0</v>
      </c>
      <c r="BK102" s="181">
        <f>'Données de base'!BJ68*'Données de base'!BJ87</f>
        <v>0</v>
      </c>
      <c r="BL102" s="181">
        <f>'Données de base'!BK68*'Données de base'!BK87</f>
        <v>0</v>
      </c>
      <c r="BM102" s="181">
        <f>'Données de base'!BL68*'Données de base'!BL87</f>
        <v>0</v>
      </c>
      <c r="BN102" s="181">
        <f>'Données de base'!BM68*'Données de base'!BM87</f>
        <v>0</v>
      </c>
      <c r="BO102" s="181">
        <f>'Données de base'!BN68*'Données de base'!BN87</f>
        <v>0</v>
      </c>
      <c r="BP102" s="190">
        <f t="shared" si="207"/>
        <v>0</v>
      </c>
      <c r="BQ102" s="181">
        <f>'Données de base'!BP68*'Données de base'!BP87</f>
        <v>0</v>
      </c>
      <c r="BR102" s="181">
        <f>'Données de base'!BQ68*'Données de base'!BQ87</f>
        <v>0</v>
      </c>
      <c r="BS102" s="181">
        <f>'Données de base'!BR68*'Données de base'!BR87</f>
        <v>0</v>
      </c>
      <c r="BT102" s="181">
        <f>'Données de base'!BS68*'Données de base'!BS87</f>
        <v>0</v>
      </c>
      <c r="BU102" s="181">
        <f>'Données de base'!BT68*'Données de base'!BT87</f>
        <v>0</v>
      </c>
      <c r="BV102" s="181">
        <f>'Données de base'!BU68*'Données de base'!BU87</f>
        <v>0</v>
      </c>
      <c r="BW102" s="181">
        <f>'Données de base'!BV68*'Données de base'!BV87</f>
        <v>0</v>
      </c>
      <c r="BX102" s="181">
        <f>'Données de base'!BW68*'Données de base'!BW87</f>
        <v>0</v>
      </c>
      <c r="BY102" s="181">
        <f>'Données de base'!BX68*'Données de base'!BX87</f>
        <v>0</v>
      </c>
      <c r="BZ102" s="181">
        <f>'Données de base'!BY68*'Données de base'!BY87</f>
        <v>0</v>
      </c>
      <c r="CA102" s="181">
        <f>'Données de base'!BZ68*'Données de base'!BZ87</f>
        <v>0</v>
      </c>
      <c r="CB102" s="181">
        <f>'Données de base'!CA68*'Données de base'!CA87</f>
        <v>0</v>
      </c>
      <c r="CC102" s="190">
        <f t="shared" si="208"/>
        <v>0</v>
      </c>
    </row>
    <row r="103" spans="1:81" ht="15" customHeight="1" x14ac:dyDescent="0.2">
      <c r="B103" s="120"/>
      <c r="C103" s="203"/>
      <c r="D103" s="16"/>
      <c r="E103" s="16"/>
      <c r="F103" s="16"/>
      <c r="G103" s="16"/>
      <c r="H103" s="16"/>
      <c r="I103" s="16"/>
      <c r="J103" s="16"/>
      <c r="K103" s="16"/>
      <c r="L103" s="16"/>
      <c r="M103" s="16"/>
      <c r="N103" s="16"/>
      <c r="O103" s="16"/>
      <c r="P103" s="130"/>
      <c r="Q103" s="16"/>
      <c r="R103" s="16"/>
      <c r="S103" s="16"/>
      <c r="T103" s="16"/>
      <c r="U103" s="16"/>
      <c r="V103" s="16"/>
      <c r="W103" s="16"/>
      <c r="X103" s="16"/>
      <c r="Y103" s="16"/>
      <c r="Z103" s="16"/>
      <c r="AA103" s="16"/>
      <c r="AB103" s="16"/>
      <c r="AC103" s="130"/>
      <c r="AD103" s="16"/>
      <c r="AE103" s="16"/>
      <c r="AF103" s="16"/>
      <c r="AG103" s="16"/>
      <c r="AH103" s="16"/>
      <c r="AI103" s="16"/>
      <c r="AJ103" s="16"/>
      <c r="AK103" s="16"/>
      <c r="AL103" s="16"/>
      <c r="AM103" s="16"/>
      <c r="AN103" s="16"/>
      <c r="AO103" s="16"/>
      <c r="AP103" s="130"/>
      <c r="AQ103" s="16"/>
      <c r="AR103" s="16"/>
      <c r="AS103" s="16"/>
      <c r="AT103" s="16"/>
      <c r="AU103" s="16"/>
      <c r="AV103" s="16"/>
      <c r="AW103" s="16"/>
      <c r="AX103" s="16"/>
      <c r="AY103" s="16"/>
      <c r="AZ103" s="16"/>
      <c r="BA103" s="16"/>
      <c r="BB103" s="16"/>
      <c r="BC103" s="130"/>
      <c r="BD103" s="16"/>
      <c r="BE103" s="16"/>
      <c r="BF103" s="16"/>
      <c r="BG103" s="16"/>
      <c r="BH103" s="16"/>
      <c r="BI103" s="16"/>
      <c r="BJ103" s="16"/>
      <c r="BK103" s="16"/>
      <c r="BL103" s="16"/>
      <c r="BM103" s="16"/>
      <c r="BN103" s="16"/>
      <c r="BO103" s="16"/>
      <c r="BP103" s="130"/>
      <c r="BQ103" s="16"/>
      <c r="BR103" s="16"/>
      <c r="BS103" s="16"/>
      <c r="BT103" s="16"/>
      <c r="BU103" s="16"/>
      <c r="BV103" s="16"/>
      <c r="BW103" s="16"/>
      <c r="BX103" s="16"/>
      <c r="BY103" s="16"/>
      <c r="BZ103" s="16"/>
      <c r="CA103" s="16"/>
      <c r="CB103" s="16"/>
      <c r="CC103" s="130"/>
    </row>
  </sheetData>
  <mergeCells count="25">
    <mergeCell ref="BQ5:CB5"/>
    <mergeCell ref="CC5:CC7"/>
    <mergeCell ref="B2:P2"/>
    <mergeCell ref="D5:O5"/>
    <mergeCell ref="P5:P7"/>
    <mergeCell ref="Q5:AB5"/>
    <mergeCell ref="AC5:AC7"/>
    <mergeCell ref="BP5:BP7"/>
    <mergeCell ref="AD5:AO5"/>
    <mergeCell ref="AP5:AP7"/>
    <mergeCell ref="AQ5:BB5"/>
    <mergeCell ref="BC5:BC7"/>
    <mergeCell ref="BD5:BO5"/>
    <mergeCell ref="D54:O54"/>
    <mergeCell ref="P54:P56"/>
    <mergeCell ref="Q54:AB54"/>
    <mergeCell ref="AC54:AC56"/>
    <mergeCell ref="AD54:AO54"/>
    <mergeCell ref="BQ54:CB54"/>
    <mergeCell ref="CC54:CC56"/>
    <mergeCell ref="AP54:AP56"/>
    <mergeCell ref="AQ54:BB54"/>
    <mergeCell ref="BC54:BC56"/>
    <mergeCell ref="BD54:BO54"/>
    <mergeCell ref="BP54:BP56"/>
  </mergeCells>
  <pageMargins left="0.74803149606299213" right="0.74803149606299213" top="0.74803149606299213" bottom="0.23622047244094491" header="0" footer="0"/>
  <pageSetup paperSize="9" scale="61" fitToWidth="6" fitToHeight="2" orientation="landscape" r:id="rId1"/>
  <headerFooter>
    <oddHeader>&amp;L&amp;A</oddHeader>
    <oddFooter>&amp;C&amp;F&amp;R&amp;P</oddFooter>
  </headerFooter>
  <rowBreaks count="1" manualBreakCount="1">
    <brk id="51" min="1" max="80" man="1"/>
  </rowBreaks>
  <colBreaks count="5" manualBreakCount="5">
    <brk id="16" min="1" max="102" man="1"/>
    <brk id="29" min="1" max="102" man="1"/>
    <brk id="42" min="1" max="102" man="1"/>
    <brk id="55" min="1" max="102" man="1"/>
    <brk id="68" min="1" max="102" man="1"/>
  </col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6">
    <tabColor theme="0"/>
    <pageSetUpPr fitToPage="1"/>
  </sheetPr>
  <dimension ref="A1:L59"/>
  <sheetViews>
    <sheetView zoomScale="64" zoomScaleNormal="64" workbookViewId="0">
      <pane xSplit="1" ySplit="2" topLeftCell="B3" activePane="bottomRight" state="frozen"/>
      <selection pane="topRight" activeCell="B1" sqref="B1"/>
      <selection pane="bottomLeft" activeCell="A3" sqref="A3"/>
      <selection pane="bottomRight" activeCell="G49" sqref="G49"/>
    </sheetView>
  </sheetViews>
  <sheetFormatPr baseColWidth="10" defaultColWidth="9.140625" defaultRowHeight="15" customHeight="1" x14ac:dyDescent="0.2"/>
  <cols>
    <col min="1" max="1" width="2.7109375" style="86" customWidth="1"/>
    <col min="2" max="2" width="51.85546875" style="87" customWidth="1"/>
    <col min="3" max="3" width="61.85546875" style="86" customWidth="1"/>
    <col min="4" max="5" width="2.7109375" style="86" customWidth="1"/>
    <col min="6" max="6" width="56.140625" style="86" customWidth="1"/>
    <col min="7" max="7" width="60.42578125" style="86" customWidth="1"/>
    <col min="8" max="9" width="2.7109375" style="86" customWidth="1"/>
    <col min="10" max="10" width="53.7109375" style="86" customWidth="1"/>
    <col min="11" max="11" width="64.7109375" style="86" customWidth="1"/>
    <col min="12" max="12" width="2.7109375" style="86" customWidth="1"/>
    <col min="13" max="16384" width="9.140625" style="86"/>
  </cols>
  <sheetData>
    <row r="1" spans="1:12" ht="15" customHeight="1" thickBot="1" x14ac:dyDescent="0.25"/>
    <row r="2" spans="1:12" s="177" customFormat="1" ht="60" customHeight="1" thickBot="1" x14ac:dyDescent="0.25">
      <c r="B2" s="882" t="s">
        <v>209</v>
      </c>
      <c r="C2" s="883"/>
      <c r="D2" s="883"/>
      <c r="E2" s="883"/>
      <c r="F2" s="883"/>
      <c r="G2" s="883"/>
      <c r="H2" s="883"/>
      <c r="I2" s="883"/>
      <c r="J2" s="883"/>
      <c r="K2" s="883"/>
      <c r="L2" s="884"/>
    </row>
    <row r="4" spans="1:12" ht="15" customHeight="1" thickBot="1" x14ac:dyDescent="0.25"/>
    <row r="5" spans="1:12" ht="15" customHeight="1" x14ac:dyDescent="0.2">
      <c r="B5" s="88"/>
      <c r="C5" s="89"/>
      <c r="D5" s="90"/>
      <c r="F5" s="91"/>
      <c r="G5" s="89"/>
      <c r="H5" s="90"/>
      <c r="J5" s="91"/>
      <c r="K5" s="89"/>
      <c r="L5" s="90"/>
    </row>
    <row r="6" spans="1:12" s="176" customFormat="1" ht="30" customHeight="1" x14ac:dyDescent="0.2">
      <c r="A6" s="174"/>
      <c r="B6" s="879" t="s">
        <v>237</v>
      </c>
      <c r="C6" s="881"/>
      <c r="D6" s="175"/>
      <c r="E6" s="174"/>
      <c r="F6" s="879" t="s">
        <v>228</v>
      </c>
      <c r="G6" s="880"/>
      <c r="H6" s="175"/>
      <c r="I6" s="174"/>
      <c r="J6" s="879" t="s">
        <v>254</v>
      </c>
      <c r="K6" s="880"/>
      <c r="L6" s="175"/>
    </row>
    <row r="7" spans="1:12" ht="15" customHeight="1" thickBot="1" x14ac:dyDescent="0.25">
      <c r="B7" s="92"/>
      <c r="C7" s="93"/>
      <c r="D7" s="94"/>
      <c r="F7" s="92"/>
      <c r="G7" s="93"/>
      <c r="H7" s="94"/>
      <c r="J7" s="92"/>
      <c r="K7" s="93"/>
      <c r="L7" s="94"/>
    </row>
    <row r="8" spans="1:12" ht="15" customHeight="1" x14ac:dyDescent="0.2">
      <c r="B8" s="166" t="s">
        <v>305</v>
      </c>
      <c r="C8" s="167" t="s">
        <v>286</v>
      </c>
      <c r="D8" s="94"/>
      <c r="F8" s="166" t="s">
        <v>305</v>
      </c>
      <c r="G8" s="167" t="s">
        <v>286</v>
      </c>
      <c r="H8" s="94"/>
      <c r="J8" s="166" t="s">
        <v>305</v>
      </c>
      <c r="K8" s="167" t="s">
        <v>286</v>
      </c>
      <c r="L8" s="94"/>
    </row>
    <row r="9" spans="1:12" ht="15" customHeight="1" x14ac:dyDescent="0.2">
      <c r="B9" s="168" t="s">
        <v>229</v>
      </c>
      <c r="C9" s="169" t="s">
        <v>230</v>
      </c>
      <c r="D9" s="94"/>
      <c r="F9" s="168" t="s">
        <v>210</v>
      </c>
      <c r="G9" s="170" t="s">
        <v>211</v>
      </c>
      <c r="H9" s="94"/>
      <c r="J9" s="168" t="s">
        <v>256</v>
      </c>
      <c r="K9" s="170" t="s">
        <v>238</v>
      </c>
      <c r="L9" s="94"/>
    </row>
    <row r="10" spans="1:12" ht="15" customHeight="1" x14ac:dyDescent="0.2">
      <c r="B10" s="168" t="s">
        <v>229</v>
      </c>
      <c r="C10" s="169" t="s">
        <v>231</v>
      </c>
      <c r="D10" s="94"/>
      <c r="F10" s="168" t="s">
        <v>210</v>
      </c>
      <c r="G10" s="170" t="s">
        <v>212</v>
      </c>
      <c r="H10" s="94"/>
      <c r="J10" s="168" t="s">
        <v>256</v>
      </c>
      <c r="K10" s="170" t="s">
        <v>239</v>
      </c>
      <c r="L10" s="94"/>
    </row>
    <row r="11" spans="1:12" ht="15" customHeight="1" thickBot="1" x14ac:dyDescent="0.25">
      <c r="B11" s="168" t="s">
        <v>229</v>
      </c>
      <c r="C11" s="169" t="s">
        <v>232</v>
      </c>
      <c r="D11" s="94"/>
      <c r="F11" s="168" t="s">
        <v>210</v>
      </c>
      <c r="G11" s="170" t="s">
        <v>213</v>
      </c>
      <c r="H11" s="94"/>
      <c r="J11" s="168" t="s">
        <v>256</v>
      </c>
      <c r="K11" s="171"/>
      <c r="L11" s="94"/>
    </row>
    <row r="12" spans="1:12" ht="15" customHeight="1" thickBot="1" x14ac:dyDescent="0.25">
      <c r="B12" s="168" t="s">
        <v>229</v>
      </c>
      <c r="C12" s="169" t="s">
        <v>233</v>
      </c>
      <c r="D12" s="94"/>
      <c r="F12" s="168" t="s">
        <v>210</v>
      </c>
      <c r="G12" s="170" t="s">
        <v>214</v>
      </c>
      <c r="H12" s="94"/>
      <c r="J12" s="168"/>
      <c r="K12" s="172"/>
      <c r="L12" s="94"/>
    </row>
    <row r="13" spans="1:12" ht="15" customHeight="1" x14ac:dyDescent="0.2">
      <c r="B13" s="168" t="s">
        <v>229</v>
      </c>
      <c r="C13" s="169" t="s">
        <v>234</v>
      </c>
      <c r="D13" s="94"/>
      <c r="F13" s="168" t="s">
        <v>210</v>
      </c>
      <c r="G13" s="170" t="s">
        <v>215</v>
      </c>
      <c r="H13" s="94"/>
      <c r="J13" s="166" t="s">
        <v>305</v>
      </c>
      <c r="K13" s="167" t="s">
        <v>286</v>
      </c>
      <c r="L13" s="94"/>
    </row>
    <row r="14" spans="1:12" ht="15" customHeight="1" x14ac:dyDescent="0.2">
      <c r="B14" s="168" t="s">
        <v>229</v>
      </c>
      <c r="C14" s="169" t="s">
        <v>257</v>
      </c>
      <c r="D14" s="94"/>
      <c r="F14" s="168" t="s">
        <v>210</v>
      </c>
      <c r="G14" s="170" t="s">
        <v>216</v>
      </c>
      <c r="H14" s="94"/>
      <c r="J14" s="168" t="s">
        <v>255</v>
      </c>
      <c r="K14" s="170" t="s">
        <v>240</v>
      </c>
      <c r="L14" s="94"/>
    </row>
    <row r="15" spans="1:12" ht="15" customHeight="1" x14ac:dyDescent="0.2">
      <c r="B15" s="168" t="s">
        <v>229</v>
      </c>
      <c r="C15" s="169" t="s">
        <v>235</v>
      </c>
      <c r="D15" s="94"/>
      <c r="F15" s="168" t="s">
        <v>210</v>
      </c>
      <c r="G15" s="170" t="s">
        <v>217</v>
      </c>
      <c r="H15" s="94"/>
      <c r="J15" s="168" t="s">
        <v>255</v>
      </c>
      <c r="K15" s="170" t="s">
        <v>284</v>
      </c>
      <c r="L15" s="94"/>
    </row>
    <row r="16" spans="1:12" ht="15" customHeight="1" x14ac:dyDescent="0.2">
      <c r="B16" s="168" t="s">
        <v>229</v>
      </c>
      <c r="C16" s="169" t="s">
        <v>236</v>
      </c>
      <c r="D16" s="94"/>
      <c r="F16" s="168" t="s">
        <v>210</v>
      </c>
      <c r="G16" s="170" t="s">
        <v>218</v>
      </c>
      <c r="H16" s="94"/>
      <c r="J16" s="168" t="s">
        <v>255</v>
      </c>
      <c r="K16" s="170" t="s">
        <v>241</v>
      </c>
      <c r="L16" s="94"/>
    </row>
    <row r="17" spans="2:12" ht="15" customHeight="1" x14ac:dyDescent="0.2">
      <c r="B17" s="168" t="s">
        <v>229</v>
      </c>
      <c r="C17" s="173"/>
      <c r="D17" s="94"/>
      <c r="F17" s="168" t="s">
        <v>210</v>
      </c>
      <c r="G17" s="170" t="s">
        <v>219</v>
      </c>
      <c r="H17" s="94"/>
      <c r="J17" s="168" t="s">
        <v>255</v>
      </c>
      <c r="K17" s="170" t="s">
        <v>285</v>
      </c>
      <c r="L17" s="94"/>
    </row>
    <row r="18" spans="2:12" ht="15" customHeight="1" x14ac:dyDescent="0.2">
      <c r="B18" s="168" t="s">
        <v>229</v>
      </c>
      <c r="C18" s="173"/>
      <c r="D18" s="94"/>
      <c r="F18" s="168" t="s">
        <v>210</v>
      </c>
      <c r="G18" s="170" t="s">
        <v>258</v>
      </c>
      <c r="H18" s="94"/>
      <c r="J18" s="168" t="s">
        <v>255</v>
      </c>
      <c r="K18" s="173"/>
      <c r="L18" s="94"/>
    </row>
    <row r="19" spans="2:12" ht="15" customHeight="1" thickBot="1" x14ac:dyDescent="0.25">
      <c r="B19" s="168" t="s">
        <v>229</v>
      </c>
      <c r="C19" s="171"/>
      <c r="D19" s="94"/>
      <c r="F19" s="168" t="s">
        <v>210</v>
      </c>
      <c r="G19" s="170" t="s">
        <v>273</v>
      </c>
      <c r="H19" s="94"/>
      <c r="J19" s="168" t="s">
        <v>255</v>
      </c>
      <c r="K19" s="173"/>
      <c r="L19" s="94"/>
    </row>
    <row r="20" spans="2:12" ht="15" customHeight="1" thickBot="1" x14ac:dyDescent="0.25">
      <c r="B20" s="95"/>
      <c r="C20" s="96"/>
      <c r="D20" s="97"/>
      <c r="F20" s="168" t="s">
        <v>210</v>
      </c>
      <c r="G20" s="170" t="s">
        <v>264</v>
      </c>
      <c r="H20" s="94"/>
      <c r="J20" s="168" t="s">
        <v>255</v>
      </c>
      <c r="K20" s="173"/>
      <c r="L20" s="94"/>
    </row>
    <row r="21" spans="2:12" ht="15" customHeight="1" x14ac:dyDescent="0.2">
      <c r="F21" s="168" t="s">
        <v>210</v>
      </c>
      <c r="G21" s="170" t="s">
        <v>265</v>
      </c>
      <c r="H21" s="94"/>
      <c r="J21" s="168" t="s">
        <v>255</v>
      </c>
      <c r="K21" s="173"/>
      <c r="L21" s="94"/>
    </row>
    <row r="22" spans="2:12" ht="15" customHeight="1" thickBot="1" x14ac:dyDescent="0.25">
      <c r="F22" s="168" t="s">
        <v>210</v>
      </c>
      <c r="G22" s="170" t="s">
        <v>266</v>
      </c>
      <c r="H22" s="94"/>
      <c r="J22" s="168" t="s">
        <v>255</v>
      </c>
      <c r="K22" s="171"/>
      <c r="L22" s="94"/>
    </row>
    <row r="23" spans="2:12" ht="15" customHeight="1" thickBot="1" x14ac:dyDescent="0.25">
      <c r="F23" s="168" t="s">
        <v>210</v>
      </c>
      <c r="G23" s="170" t="s">
        <v>263</v>
      </c>
      <c r="H23" s="94"/>
      <c r="J23" s="92"/>
      <c r="K23" s="172"/>
      <c r="L23" s="94"/>
    </row>
    <row r="24" spans="2:12" ht="15" customHeight="1" x14ac:dyDescent="0.2">
      <c r="F24" s="168" t="s">
        <v>210</v>
      </c>
      <c r="G24" s="170" t="s">
        <v>220</v>
      </c>
      <c r="H24" s="94"/>
      <c r="J24" s="166" t="s">
        <v>305</v>
      </c>
      <c r="K24" s="167" t="s">
        <v>286</v>
      </c>
      <c r="L24" s="94"/>
    </row>
    <row r="25" spans="2:12" ht="15" customHeight="1" x14ac:dyDescent="0.2">
      <c r="F25" s="168" t="s">
        <v>210</v>
      </c>
      <c r="G25" s="170" t="s">
        <v>221</v>
      </c>
      <c r="H25" s="94"/>
      <c r="J25" s="168" t="s">
        <v>242</v>
      </c>
      <c r="K25" s="170" t="s">
        <v>243</v>
      </c>
      <c r="L25" s="94"/>
    </row>
    <row r="26" spans="2:12" ht="15" customHeight="1" x14ac:dyDescent="0.2">
      <c r="F26" s="168" t="s">
        <v>210</v>
      </c>
      <c r="G26" s="170" t="s">
        <v>222</v>
      </c>
      <c r="H26" s="94"/>
      <c r="J26" s="168" t="s">
        <v>242</v>
      </c>
      <c r="K26" s="170" t="s">
        <v>288</v>
      </c>
      <c r="L26" s="94"/>
    </row>
    <row r="27" spans="2:12" ht="15" customHeight="1" x14ac:dyDescent="0.2">
      <c r="F27" s="168" t="s">
        <v>210</v>
      </c>
      <c r="G27" s="170" t="s">
        <v>272</v>
      </c>
      <c r="H27" s="94"/>
      <c r="J27" s="168" t="s">
        <v>242</v>
      </c>
      <c r="K27" s="170" t="s">
        <v>293</v>
      </c>
      <c r="L27" s="94"/>
    </row>
    <row r="28" spans="2:12" ht="15" customHeight="1" x14ac:dyDescent="0.2">
      <c r="F28" s="168" t="s">
        <v>210</v>
      </c>
      <c r="G28" s="170" t="s">
        <v>223</v>
      </c>
      <c r="H28" s="94"/>
      <c r="J28" s="168" t="s">
        <v>242</v>
      </c>
      <c r="K28" s="170" t="s">
        <v>244</v>
      </c>
      <c r="L28" s="94"/>
    </row>
    <row r="29" spans="2:12" ht="15" customHeight="1" x14ac:dyDescent="0.2">
      <c r="F29" s="168" t="s">
        <v>210</v>
      </c>
      <c r="G29" s="170" t="s">
        <v>259</v>
      </c>
      <c r="H29" s="94"/>
      <c r="J29" s="168" t="s">
        <v>242</v>
      </c>
      <c r="K29" s="170" t="s">
        <v>289</v>
      </c>
      <c r="L29" s="94"/>
    </row>
    <row r="30" spans="2:12" ht="15" customHeight="1" x14ac:dyDescent="0.2">
      <c r="F30" s="168" t="s">
        <v>210</v>
      </c>
      <c r="G30" s="170" t="s">
        <v>260</v>
      </c>
      <c r="H30" s="94"/>
      <c r="J30" s="168" t="s">
        <v>242</v>
      </c>
      <c r="K30" s="170" t="s">
        <v>292</v>
      </c>
      <c r="L30" s="94"/>
    </row>
    <row r="31" spans="2:12" ht="15" customHeight="1" x14ac:dyDescent="0.2">
      <c r="F31" s="168" t="s">
        <v>210</v>
      </c>
      <c r="G31" s="170" t="s">
        <v>261</v>
      </c>
      <c r="H31" s="94"/>
      <c r="J31" s="168" t="s">
        <v>242</v>
      </c>
      <c r="K31" s="170" t="s">
        <v>245</v>
      </c>
      <c r="L31" s="94"/>
    </row>
    <row r="32" spans="2:12" ht="15" customHeight="1" x14ac:dyDescent="0.2">
      <c r="F32" s="168" t="s">
        <v>210</v>
      </c>
      <c r="G32" s="170" t="s">
        <v>262</v>
      </c>
      <c r="H32" s="94"/>
      <c r="J32" s="168" t="s">
        <v>246</v>
      </c>
      <c r="K32" s="170" t="s">
        <v>290</v>
      </c>
      <c r="L32" s="94"/>
    </row>
    <row r="33" spans="6:12" ht="15" customHeight="1" x14ac:dyDescent="0.2">
      <c r="F33" s="168" t="s">
        <v>210</v>
      </c>
      <c r="G33" s="170" t="s">
        <v>271</v>
      </c>
      <c r="H33" s="94"/>
      <c r="J33" s="168" t="s">
        <v>246</v>
      </c>
      <c r="K33" s="170" t="s">
        <v>291</v>
      </c>
      <c r="L33" s="94"/>
    </row>
    <row r="34" spans="6:12" ht="15" customHeight="1" x14ac:dyDescent="0.2">
      <c r="F34" s="168" t="s">
        <v>210</v>
      </c>
      <c r="G34" s="170" t="s">
        <v>224</v>
      </c>
      <c r="H34" s="94"/>
      <c r="J34" s="168" t="s">
        <v>246</v>
      </c>
      <c r="K34" s="170" t="s">
        <v>247</v>
      </c>
      <c r="L34" s="94"/>
    </row>
    <row r="35" spans="6:12" ht="15" customHeight="1" x14ac:dyDescent="0.2">
      <c r="F35" s="168" t="s">
        <v>287</v>
      </c>
      <c r="G35" s="170" t="s">
        <v>274</v>
      </c>
      <c r="H35" s="94"/>
      <c r="J35" s="168" t="s">
        <v>246</v>
      </c>
      <c r="K35" s="170" t="s">
        <v>248</v>
      </c>
      <c r="L35" s="94"/>
    </row>
    <row r="36" spans="6:12" ht="15" customHeight="1" x14ac:dyDescent="0.2">
      <c r="F36" s="168" t="s">
        <v>287</v>
      </c>
      <c r="G36" s="170" t="s">
        <v>275</v>
      </c>
      <c r="H36" s="94"/>
      <c r="J36" s="168" t="s">
        <v>249</v>
      </c>
      <c r="K36" s="170" t="s">
        <v>250</v>
      </c>
      <c r="L36" s="94"/>
    </row>
    <row r="37" spans="6:12" ht="15" customHeight="1" x14ac:dyDescent="0.2">
      <c r="F37" s="168" t="s">
        <v>287</v>
      </c>
      <c r="G37" s="170" t="s">
        <v>276</v>
      </c>
      <c r="H37" s="94"/>
      <c r="J37" s="168" t="s">
        <v>249</v>
      </c>
      <c r="K37" s="170" t="s">
        <v>295</v>
      </c>
      <c r="L37" s="94"/>
    </row>
    <row r="38" spans="6:12" ht="15" customHeight="1" x14ac:dyDescent="0.2">
      <c r="F38" s="168" t="s">
        <v>225</v>
      </c>
      <c r="G38" s="170" t="s">
        <v>277</v>
      </c>
      <c r="H38" s="94"/>
      <c r="J38" s="168" t="s">
        <v>249</v>
      </c>
      <c r="K38" s="170" t="s">
        <v>296</v>
      </c>
      <c r="L38" s="94"/>
    </row>
    <row r="39" spans="6:12" ht="15" customHeight="1" x14ac:dyDescent="0.2">
      <c r="F39" s="168" t="s">
        <v>225</v>
      </c>
      <c r="G39" s="170" t="s">
        <v>278</v>
      </c>
      <c r="H39" s="94"/>
      <c r="J39" s="168" t="s">
        <v>249</v>
      </c>
      <c r="K39" s="170" t="s">
        <v>251</v>
      </c>
      <c r="L39" s="94"/>
    </row>
    <row r="40" spans="6:12" ht="15" customHeight="1" x14ac:dyDescent="0.2">
      <c r="F40" s="168" t="s">
        <v>225</v>
      </c>
      <c r="G40" s="170" t="s">
        <v>279</v>
      </c>
      <c r="H40" s="94"/>
      <c r="J40" s="168" t="s">
        <v>249</v>
      </c>
      <c r="K40" s="170" t="s">
        <v>252</v>
      </c>
      <c r="L40" s="94"/>
    </row>
    <row r="41" spans="6:12" ht="15" customHeight="1" x14ac:dyDescent="0.2">
      <c r="F41" s="168" t="s">
        <v>225</v>
      </c>
      <c r="G41" s="170" t="s">
        <v>280</v>
      </c>
      <c r="H41" s="94"/>
      <c r="J41" s="168" t="s">
        <v>249</v>
      </c>
      <c r="K41" s="170" t="s">
        <v>294</v>
      </c>
      <c r="L41" s="94"/>
    </row>
    <row r="42" spans="6:12" ht="15" customHeight="1" x14ac:dyDescent="0.2">
      <c r="F42" s="168" t="s">
        <v>225</v>
      </c>
      <c r="G42" s="170" t="s">
        <v>281</v>
      </c>
      <c r="H42" s="94"/>
      <c r="J42" s="168" t="s">
        <v>249</v>
      </c>
      <c r="K42" s="170" t="s">
        <v>253</v>
      </c>
      <c r="L42" s="94"/>
    </row>
    <row r="43" spans="6:12" ht="15" customHeight="1" x14ac:dyDescent="0.2">
      <c r="F43" s="168" t="s">
        <v>210</v>
      </c>
      <c r="G43" s="170" t="s">
        <v>282</v>
      </c>
      <c r="H43" s="94"/>
      <c r="J43" s="168" t="s">
        <v>303</v>
      </c>
      <c r="K43" s="173"/>
      <c r="L43" s="94"/>
    </row>
    <row r="44" spans="6:12" ht="15" customHeight="1" x14ac:dyDescent="0.2">
      <c r="F44" s="168" t="s">
        <v>226</v>
      </c>
      <c r="G44" s="170" t="s">
        <v>267</v>
      </c>
      <c r="H44" s="94"/>
      <c r="J44" s="168" t="s">
        <v>303</v>
      </c>
      <c r="K44" s="173"/>
      <c r="L44" s="94"/>
    </row>
    <row r="45" spans="6:12" ht="15" customHeight="1" x14ac:dyDescent="0.2">
      <c r="F45" s="168" t="s">
        <v>226</v>
      </c>
      <c r="G45" s="170" t="s">
        <v>268</v>
      </c>
      <c r="H45" s="94"/>
      <c r="J45" s="168" t="s">
        <v>303</v>
      </c>
      <c r="K45" s="173"/>
      <c r="L45" s="94"/>
    </row>
    <row r="46" spans="6:12" ht="15" customHeight="1" x14ac:dyDescent="0.2">
      <c r="F46" s="168" t="s">
        <v>226</v>
      </c>
      <c r="G46" s="170" t="s">
        <v>269</v>
      </c>
      <c r="H46" s="94"/>
      <c r="J46" s="168" t="s">
        <v>303</v>
      </c>
      <c r="K46" s="173"/>
      <c r="L46" s="94"/>
    </row>
    <row r="47" spans="6:12" ht="15" customHeight="1" x14ac:dyDescent="0.2">
      <c r="F47" s="168" t="s">
        <v>226</v>
      </c>
      <c r="G47" s="170" t="s">
        <v>270</v>
      </c>
      <c r="H47" s="94"/>
      <c r="J47" s="168" t="s">
        <v>303</v>
      </c>
      <c r="K47" s="173"/>
      <c r="L47" s="94"/>
    </row>
    <row r="48" spans="6:12" ht="15" customHeight="1" x14ac:dyDescent="0.2">
      <c r="F48" s="168" t="s">
        <v>227</v>
      </c>
      <c r="G48" s="170" t="s">
        <v>283</v>
      </c>
      <c r="H48" s="94"/>
      <c r="J48" s="168" t="s">
        <v>303</v>
      </c>
      <c r="K48" s="173"/>
      <c r="L48" s="94"/>
    </row>
    <row r="49" spans="6:12" ht="15" customHeight="1" x14ac:dyDescent="0.2">
      <c r="F49" s="168" t="s">
        <v>304</v>
      </c>
      <c r="G49" s="173"/>
      <c r="H49" s="94"/>
      <c r="J49" s="168" t="s">
        <v>303</v>
      </c>
      <c r="K49" s="173"/>
      <c r="L49" s="94"/>
    </row>
    <row r="50" spans="6:12" ht="15" customHeight="1" x14ac:dyDescent="0.2">
      <c r="F50" s="168" t="s">
        <v>304</v>
      </c>
      <c r="G50" s="173"/>
      <c r="H50" s="94"/>
      <c r="J50" s="168" t="s">
        <v>303</v>
      </c>
      <c r="K50" s="173"/>
      <c r="L50" s="94"/>
    </row>
    <row r="51" spans="6:12" ht="15" customHeight="1" x14ac:dyDescent="0.2">
      <c r="F51" s="168" t="s">
        <v>304</v>
      </c>
      <c r="G51" s="173"/>
      <c r="H51" s="94"/>
      <c r="J51" s="168" t="s">
        <v>303</v>
      </c>
      <c r="K51" s="173"/>
      <c r="L51" s="94"/>
    </row>
    <row r="52" spans="6:12" ht="15" customHeight="1" x14ac:dyDescent="0.2">
      <c r="F52" s="168" t="s">
        <v>304</v>
      </c>
      <c r="G52" s="173"/>
      <c r="H52" s="94"/>
      <c r="J52" s="168" t="s">
        <v>303</v>
      </c>
      <c r="K52" s="173"/>
      <c r="L52" s="94"/>
    </row>
    <row r="53" spans="6:12" ht="15" customHeight="1" x14ac:dyDescent="0.2">
      <c r="F53" s="168" t="s">
        <v>304</v>
      </c>
      <c r="G53" s="173"/>
      <c r="H53" s="94"/>
      <c r="J53" s="168" t="s">
        <v>303</v>
      </c>
      <c r="K53" s="173"/>
      <c r="L53" s="94"/>
    </row>
    <row r="54" spans="6:12" ht="15" customHeight="1" x14ac:dyDescent="0.2">
      <c r="F54" s="168" t="s">
        <v>304</v>
      </c>
      <c r="G54" s="173"/>
      <c r="H54" s="94"/>
      <c r="J54" s="168" t="s">
        <v>303</v>
      </c>
      <c r="K54" s="173"/>
      <c r="L54" s="94"/>
    </row>
    <row r="55" spans="6:12" ht="15" customHeight="1" x14ac:dyDescent="0.2">
      <c r="F55" s="168" t="s">
        <v>304</v>
      </c>
      <c r="G55" s="173"/>
      <c r="H55" s="94"/>
      <c r="J55" s="168" t="s">
        <v>303</v>
      </c>
      <c r="K55" s="173"/>
      <c r="L55" s="94"/>
    </row>
    <row r="56" spans="6:12" ht="15" customHeight="1" x14ac:dyDescent="0.2">
      <c r="F56" s="168" t="s">
        <v>304</v>
      </c>
      <c r="G56" s="173"/>
      <c r="H56" s="94"/>
      <c r="J56" s="168" t="s">
        <v>303</v>
      </c>
      <c r="K56" s="173"/>
      <c r="L56" s="94"/>
    </row>
    <row r="57" spans="6:12" ht="15" customHeight="1" x14ac:dyDescent="0.2">
      <c r="F57" s="168" t="s">
        <v>304</v>
      </c>
      <c r="G57" s="173"/>
      <c r="H57" s="94"/>
      <c r="J57" s="168" t="s">
        <v>303</v>
      </c>
      <c r="K57" s="173"/>
      <c r="L57" s="94"/>
    </row>
    <row r="58" spans="6:12" ht="15" customHeight="1" thickBot="1" x14ac:dyDescent="0.25">
      <c r="F58" s="168" t="s">
        <v>304</v>
      </c>
      <c r="G58" s="171"/>
      <c r="H58" s="94"/>
      <c r="J58" s="168" t="s">
        <v>303</v>
      </c>
      <c r="K58" s="171"/>
      <c r="L58" s="94"/>
    </row>
    <row r="59" spans="6:12" ht="15" customHeight="1" thickBot="1" x14ac:dyDescent="0.25">
      <c r="F59" s="98"/>
      <c r="G59" s="96"/>
      <c r="H59" s="97"/>
      <c r="J59" s="98"/>
      <c r="K59" s="96"/>
      <c r="L59" s="97"/>
    </row>
  </sheetData>
  <mergeCells count="4">
    <mergeCell ref="F6:G6"/>
    <mergeCell ref="B6:C6"/>
    <mergeCell ref="J6:K6"/>
    <mergeCell ref="B2:L2"/>
  </mergeCells>
  <pageMargins left="0.25" right="0.25" top="0.75" bottom="0.75" header="0.3" footer="0.3"/>
  <pageSetup paperSize="9" scale="4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25</vt:i4>
      </vt:variant>
      <vt:variant>
        <vt:lpstr>Plages nommées</vt:lpstr>
      </vt:variant>
      <vt:variant>
        <vt:i4>33</vt:i4>
      </vt:variant>
    </vt:vector>
  </HeadingPairs>
  <TitlesOfParts>
    <vt:vector size="58" baseType="lpstr">
      <vt:lpstr>Contenu</vt:lpstr>
      <vt:lpstr>Instructions</vt:lpstr>
      <vt:lpstr>Données de base</vt:lpstr>
      <vt:lpstr>KPI Calendaire</vt:lpstr>
      <vt:lpstr>Adaptation CA</vt:lpstr>
      <vt:lpstr>Adaptation Couts</vt:lpstr>
      <vt:lpstr>KPI Fiscal</vt:lpstr>
      <vt:lpstr>1.Summary EN</vt:lpstr>
      <vt:lpstr>2.Financial statements EN</vt:lpstr>
      <vt:lpstr>3.Valorization EN</vt:lpstr>
      <vt:lpstr>4. Ratios EN</vt:lpstr>
      <vt:lpstr>5. CashFlow EN (2)</vt:lpstr>
      <vt:lpstr>5. Cash Flow EN</vt:lpstr>
      <vt:lpstr>1. Résumé</vt:lpstr>
      <vt:lpstr>2. Prévisions annuelles</vt:lpstr>
      <vt:lpstr>3. Bilan</vt:lpstr>
      <vt:lpstr>4. Résultats</vt:lpstr>
      <vt:lpstr>5. Cash Flow</vt:lpstr>
      <vt:lpstr>6. Immobilisations</vt:lpstr>
      <vt:lpstr>7. Ressources humaines</vt:lpstr>
      <vt:lpstr>8.1. Emprunts</vt:lpstr>
      <vt:lpstr>8.2. Tableau Amort.</vt:lpstr>
      <vt:lpstr>9. TVA</vt:lpstr>
      <vt:lpstr>10. Stocks</vt:lpstr>
      <vt:lpstr>A - Plan comptable</vt:lpstr>
      <vt:lpstr>'Adaptation CA'!AutresProduits</vt:lpstr>
      <vt:lpstr>'Adaptation Couts'!AutresProduits</vt:lpstr>
      <vt:lpstr>'Données de base'!AutresProduits</vt:lpstr>
      <vt:lpstr>'10. Stocks'!Impression_des_titres</vt:lpstr>
      <vt:lpstr>'3. Bilan'!Impression_des_titres</vt:lpstr>
      <vt:lpstr>'4. Résultats'!Impression_des_titres</vt:lpstr>
      <vt:lpstr>'5. Cash Flow'!Impression_des_titres</vt:lpstr>
      <vt:lpstr>'5. Cash Flow EN'!Impression_des_titres</vt:lpstr>
      <vt:lpstr>'8.1. Emprunts'!Impression_des_titres</vt:lpstr>
      <vt:lpstr>'9. TVA'!Impression_des_titres</vt:lpstr>
      <vt:lpstr>'1. Résumé'!Zone_d_impression</vt:lpstr>
      <vt:lpstr>'1.Summary EN'!Zone_d_impression</vt:lpstr>
      <vt:lpstr>'10. Stocks'!Zone_d_impression</vt:lpstr>
      <vt:lpstr>'2. Prévisions annuelles'!Zone_d_impression</vt:lpstr>
      <vt:lpstr>'2.Financial statements EN'!Zone_d_impression</vt:lpstr>
      <vt:lpstr>'3. Bilan'!Zone_d_impression</vt:lpstr>
      <vt:lpstr>'3.Valorization EN'!Zone_d_impression</vt:lpstr>
      <vt:lpstr>'4. Résultats'!Zone_d_impression</vt:lpstr>
      <vt:lpstr>'5. Cash Flow'!Zone_d_impression</vt:lpstr>
      <vt:lpstr>'5. Cash Flow EN'!Zone_d_impression</vt:lpstr>
      <vt:lpstr>'6. Immobilisations'!Zone_d_impression</vt:lpstr>
      <vt:lpstr>'7. Ressources humaines'!Zone_d_impression</vt:lpstr>
      <vt:lpstr>'8.1. Emprunts'!Zone_d_impression</vt:lpstr>
      <vt:lpstr>'8.2. Tableau Amort.'!Zone_d_impression</vt:lpstr>
      <vt:lpstr>'9. TVA'!Zone_d_impression</vt:lpstr>
      <vt:lpstr>'A - Plan comptable'!Zone_d_impression</vt:lpstr>
      <vt:lpstr>'Adaptation CA'!Zone_d_impression</vt:lpstr>
      <vt:lpstr>'Adaptation Couts'!Zone_d_impression</vt:lpstr>
      <vt:lpstr>Contenu!Zone_d_impression</vt:lpstr>
      <vt:lpstr>'Données de base'!Zone_d_impression</vt:lpstr>
      <vt:lpstr>Instructions!Zone_d_impression</vt:lpstr>
      <vt:lpstr>'KPI Calendaire'!Zone_d_impression</vt:lpstr>
      <vt:lpstr>'KPI Fiscal'!Zone_d_impression</vt:lpstr>
    </vt:vector>
  </TitlesOfParts>
  <Company>Into Logistics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CLOTEAUX</dc:creator>
  <cp:lastModifiedBy>toshiba</cp:lastModifiedBy>
  <cp:lastPrinted>2017-06-15T14:41:04Z</cp:lastPrinted>
  <dcterms:created xsi:type="dcterms:W3CDTF">2006-04-21T07:56:13Z</dcterms:created>
  <dcterms:modified xsi:type="dcterms:W3CDTF">2017-06-19T10:23:47Z</dcterms:modified>
</cp:coreProperties>
</file>